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emf" ContentType="image/x-emf"/>
  <Default Extension="jpeg" ContentType="image/jpeg"/>
  <Default Extension="png" ContentType="image/png"/>
  <Default Extension="rels" ContentType="application/vnd.openxmlformats-package.relationships+xml"/>
  <Default Extension="wdp" ContentType="image/vnd.ms-photo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worksheets/sheet8.xml" ContentType="application/vnd.openxmlformats-officedocument.spreadsheetml.worksheet+xml"/>
  <Override PartName="/xl/worksheets/sheet9.xml" ContentType="application/vnd.openxmlformats-officedocument.spreadsheetml.worksheet+xml"/>
  <Override PartName="/xl/worksheets/sheet10.xml" ContentType="application/vnd.openxmlformats-officedocument.spreadsheetml.worksheet+xml"/>
  <Override PartName="/xl/worksheets/sheet11.xml" ContentType="application/vnd.openxmlformats-officedocument.spreadsheetml.worksheet+xml"/>
  <Override PartName="/xl/worksheets/sheet12.xml" ContentType="application/vnd.openxmlformats-officedocument.spreadsheetml.worksheet+xml"/>
  <Override PartName="/xl/worksheets/sheet13.xml" ContentType="application/vnd.openxmlformats-officedocument.spreadsheetml.worksheet+xml"/>
  <Override PartName="/xl/worksheets/sheet14.xml" ContentType="application/vnd.openxmlformats-officedocument.spreadsheetml.worksheet+xml"/>
  <Override PartName="/xl/worksheets/sheet15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drawings/drawing1.xml" ContentType="application/vnd.openxmlformats-officedocument.drawing+xml"/>
  <Override PartName="/xl/drawings/drawing2.xml" ContentType="application/vnd.openxmlformats-officedocument.drawing+xml"/>
  <Override PartName="/xl/charts/chart1.xml" ContentType="application/vnd.openxmlformats-officedocument.drawingml.chart+xml"/>
  <Override PartName="/xl/charts/chart2.xml" ContentType="application/vnd.openxmlformats-officedocument.drawingml.chart+xml"/>
  <Override PartName="/xl/charts/chart3.xml" ContentType="application/vnd.openxmlformats-officedocument.drawingml.chart+xml"/>
  <Override PartName="/xl/drawings/drawing3.xml" ContentType="application/vnd.openxmlformats-officedocument.drawing+xml"/>
  <Override PartName="/xl/charts/chart4.xml" ContentType="application/vnd.openxmlformats-officedocument.drawingml.chart+xml"/>
  <Override PartName="/xl/drawings/drawing4.xml" ContentType="application/vnd.openxmlformats-officedocument.drawing+xml"/>
  <Override PartName="/xl/charts/chart5.xml" ContentType="application/vnd.openxmlformats-officedocument.drawingml.chart+xml"/>
  <Override PartName="/xl/drawings/drawing5.xml" ContentType="application/vnd.openxmlformats-officedocument.drawing+xml"/>
  <Override PartName="/xl/drawings/drawing6.xml" ContentType="application/vnd.openxmlformats-officedocument.drawing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4931"/>
  <workbookPr codeName="ThisWorkbook" defaultThemeVersion="124226"/>
  <mc:AlternateContent xmlns:mc="http://schemas.openxmlformats.org/markup-compatibility/2006">
    <mc:Choice Requires="x15">
      <x15ac:absPath xmlns:x15ac="http://schemas.microsoft.com/office/spreadsheetml/2010/11/ac" url="https://pgone-my.sharepoint.com/personal/bezada_af_pg_com/Documents/A&amp;I/Impact Plan/3. Strategic Media Planning/PROI/proi_nielsen_data/"/>
    </mc:Choice>
  </mc:AlternateContent>
  <xr:revisionPtr revIDLastSave="20" documentId="11_C709647765AFED94EAD7CD414F919C6EC837862F" xr6:coauthVersionLast="47" xr6:coauthVersionMax="47" xr10:uidLastSave="{E0F059FB-F856-4EE2-8550-721ECD31E74A}"/>
  <workbookProtection workbookPassword="98B2" lockStructure="1"/>
  <bookViews>
    <workbookView xWindow="-7635" yWindow="-11640" windowWidth="20730" windowHeight="11160" activeTab="7" xr2:uid="{00000000-000D-0000-FFFF-FFFF00000000}"/>
  </bookViews>
  <sheets>
    <sheet name="INPUT SUMMARY" sheetId="20" r:id="rId1"/>
    <sheet name="RESULTS OVERVIEW" sheetId="36" r:id="rId2"/>
    <sheet name="RESULTS OVERVIEW LISTS" sheetId="37" state="hidden" r:id="rId3"/>
    <sheet name="RESULTS OVERVIEW DATA" sheetId="38" state="hidden" r:id="rId4"/>
    <sheet name="RESPONSE CURVES" sheetId="13" r:id="rId5"/>
    <sheet name="CURVE LIST" sheetId="19" state="hidden" r:id="rId6"/>
    <sheet name="CURVE CHART" sheetId="9" state="hidden" r:id="rId7"/>
    <sheet name="SIMULATOR" sheetId="28" r:id="rId8"/>
    <sheet name="SIMULATOR TABLE" sheetId="29" state="hidden" r:id="rId9"/>
    <sheet name="RESULTS TABLE" sheetId="35" r:id="rId10"/>
    <sheet name="INCR LABEL" sheetId="34" state="hidden" r:id="rId11"/>
    <sheet name="MAX TOTAL ROIS" sheetId="33" state="hidden" r:id="rId12"/>
    <sheet name="CURVE DATA" sheetId="8" state="hidden" r:id="rId13"/>
    <sheet name="CURVE FACTS" sheetId="7" state="hidden" r:id="rId14"/>
    <sheet name="RESULTS" sheetId="1" state="hidden" r:id="rId15"/>
  </sheets>
  <calcPr calcId="191029"/>
  <extLs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G26" i="28" l="1"/>
  <c r="AC6" i="1"/>
  <c r="AC5" i="1"/>
  <c r="AB9" i="1" l="1"/>
  <c r="AA9" i="1"/>
  <c r="Z9" i="1"/>
  <c r="Y9" i="1"/>
  <c r="X9" i="1"/>
  <c r="W9" i="1"/>
  <c r="V9" i="1"/>
  <c r="U9" i="1"/>
  <c r="AB8" i="1"/>
  <c r="AA8" i="1"/>
  <c r="Z8" i="1"/>
  <c r="Y8" i="1"/>
  <c r="X8" i="1"/>
  <c r="W8" i="1"/>
  <c r="V8" i="1"/>
  <c r="U8" i="1"/>
  <c r="AB7" i="1"/>
  <c r="AA7" i="1"/>
  <c r="Z7" i="1"/>
  <c r="Y7" i="1"/>
  <c r="X7" i="1"/>
  <c r="W7" i="1"/>
  <c r="V7" i="1"/>
  <c r="U7" i="1"/>
  <c r="S9" i="1"/>
  <c r="R9" i="1"/>
  <c r="Q9" i="1"/>
  <c r="P9" i="1"/>
  <c r="O9" i="1"/>
  <c r="N9" i="1"/>
  <c r="M9" i="1"/>
  <c r="L9" i="1"/>
  <c r="K9" i="1"/>
  <c r="J9" i="1"/>
  <c r="I9" i="1"/>
  <c r="H9" i="1"/>
  <c r="G9" i="1"/>
  <c r="S8" i="1"/>
  <c r="R8" i="1"/>
  <c r="Q8" i="1"/>
  <c r="P8" i="1"/>
  <c r="O8" i="1"/>
  <c r="N8" i="1"/>
  <c r="M8" i="1"/>
  <c r="L8" i="1"/>
  <c r="K8" i="1"/>
  <c r="J8" i="1"/>
  <c r="I8" i="1"/>
  <c r="H8" i="1"/>
  <c r="G8" i="1"/>
  <c r="S7" i="1"/>
  <c r="R7" i="1"/>
  <c r="Q7" i="1"/>
  <c r="P7" i="1"/>
  <c r="O7" i="1"/>
  <c r="N7" i="1"/>
  <c r="M7" i="1"/>
  <c r="L7" i="1"/>
  <c r="K7" i="1"/>
  <c r="J7" i="1"/>
  <c r="I7" i="1"/>
  <c r="H7" i="1"/>
  <c r="G7" i="1"/>
  <c r="D6" i="37" l="1"/>
  <c r="D5" i="37"/>
  <c r="D4" i="37"/>
  <c r="D3" i="37"/>
  <c r="D2" i="37"/>
  <c r="D1" i="37"/>
  <c r="A1" i="37"/>
  <c r="F9" i="36" s="1"/>
  <c r="V7" i="38"/>
  <c r="U7" i="38"/>
  <c r="T7" i="38"/>
  <c r="S7" i="38"/>
  <c r="R7" i="38"/>
  <c r="Q7" i="38"/>
  <c r="P7" i="38"/>
  <c r="O7" i="38"/>
  <c r="N7" i="38"/>
  <c r="V6" i="38"/>
  <c r="U6" i="38"/>
  <c r="T6" i="38"/>
  <c r="S6" i="38"/>
  <c r="R6" i="38"/>
  <c r="Q6" i="38"/>
  <c r="P6" i="38"/>
  <c r="O6" i="38"/>
  <c r="N6" i="38"/>
  <c r="V5" i="38"/>
  <c r="U5" i="38"/>
  <c r="T5" i="38"/>
  <c r="S5" i="38"/>
  <c r="R5" i="38"/>
  <c r="Q5" i="38"/>
  <c r="P5" i="38"/>
  <c r="O5" i="38"/>
  <c r="N5" i="38"/>
  <c r="V4" i="38"/>
  <c r="U4" i="38"/>
  <c r="T4" i="38"/>
  <c r="S4" i="38"/>
  <c r="R4" i="38"/>
  <c r="Q4" i="38"/>
  <c r="P4" i="38"/>
  <c r="O4" i="38"/>
  <c r="N4" i="38"/>
  <c r="V3" i="38"/>
  <c r="U3" i="38"/>
  <c r="T3" i="38"/>
  <c r="S3" i="38"/>
  <c r="R3" i="38"/>
  <c r="Q3" i="38"/>
  <c r="P3" i="38"/>
  <c r="O3" i="38"/>
  <c r="N3" i="38"/>
  <c r="V2" i="38"/>
  <c r="U2" i="38"/>
  <c r="T2" i="38"/>
  <c r="S2" i="38"/>
  <c r="R2" i="38"/>
  <c r="Q2" i="38"/>
  <c r="P2" i="38"/>
  <c r="O2" i="38"/>
  <c r="N2" i="38"/>
  <c r="V1" i="38"/>
  <c r="U1" i="38"/>
  <c r="T1" i="38"/>
  <c r="S1" i="38"/>
  <c r="R1" i="38"/>
  <c r="Q1" i="38"/>
  <c r="P1" i="38"/>
  <c r="O1" i="38"/>
  <c r="N1" i="38"/>
  <c r="M7" i="38"/>
  <c r="L7" i="38"/>
  <c r="K7" i="38"/>
  <c r="J7" i="38"/>
  <c r="I7" i="38"/>
  <c r="H7" i="38"/>
  <c r="G7" i="38"/>
  <c r="F7" i="38"/>
  <c r="E7" i="38"/>
  <c r="D7" i="38"/>
  <c r="C7" i="38"/>
  <c r="M6" i="38"/>
  <c r="L6" i="38"/>
  <c r="K6" i="38"/>
  <c r="J6" i="38"/>
  <c r="I6" i="38"/>
  <c r="H6" i="38"/>
  <c r="G6" i="38"/>
  <c r="F6" i="38"/>
  <c r="E6" i="38"/>
  <c r="D6" i="38"/>
  <c r="C6" i="38"/>
  <c r="M5" i="38"/>
  <c r="L5" i="38"/>
  <c r="K5" i="38"/>
  <c r="J5" i="38"/>
  <c r="I5" i="38"/>
  <c r="H5" i="38"/>
  <c r="G5" i="38"/>
  <c r="F5" i="38"/>
  <c r="E5" i="38"/>
  <c r="D5" i="38"/>
  <c r="C5" i="38"/>
  <c r="M4" i="38"/>
  <c r="L4" i="38"/>
  <c r="K4" i="38"/>
  <c r="J4" i="38"/>
  <c r="I4" i="38"/>
  <c r="H4" i="38"/>
  <c r="G4" i="38"/>
  <c r="F4" i="38"/>
  <c r="E4" i="38"/>
  <c r="D4" i="38"/>
  <c r="C4" i="38"/>
  <c r="M3" i="38"/>
  <c r="L3" i="38"/>
  <c r="K3" i="38"/>
  <c r="J3" i="38"/>
  <c r="I3" i="38"/>
  <c r="H3" i="38"/>
  <c r="G3" i="38"/>
  <c r="F3" i="38"/>
  <c r="E3" i="38"/>
  <c r="D3" i="38"/>
  <c r="C3" i="38"/>
  <c r="M2" i="38"/>
  <c r="L2" i="38"/>
  <c r="K2" i="38"/>
  <c r="J2" i="38"/>
  <c r="I2" i="38"/>
  <c r="H2" i="38"/>
  <c r="G2" i="38"/>
  <c r="F2" i="38"/>
  <c r="E2" i="38"/>
  <c r="D2" i="38"/>
  <c r="C2" i="38"/>
  <c r="M1" i="38"/>
  <c r="L1" i="38"/>
  <c r="K1" i="38"/>
  <c r="J1" i="38"/>
  <c r="I1" i="38"/>
  <c r="H1" i="38"/>
  <c r="G1" i="38"/>
  <c r="F1" i="38"/>
  <c r="E1" i="38"/>
  <c r="D1" i="38"/>
  <c r="C1" i="38"/>
  <c r="B7" i="38"/>
  <c r="B6" i="38"/>
  <c r="B5" i="38"/>
  <c r="B4" i="38"/>
  <c r="B3" i="38"/>
  <c r="B2" i="38"/>
  <c r="B1" i="38"/>
  <c r="A3" i="38"/>
  <c r="A4" i="38"/>
  <c r="A5" i="38"/>
  <c r="A6" i="38"/>
  <c r="A7" i="38"/>
  <c r="A2" i="38"/>
  <c r="A1" i="38"/>
  <c r="E1" i="37" l="1"/>
  <c r="G36" i="36"/>
  <c r="M38" i="36"/>
  <c r="S55" i="36"/>
  <c r="V16" i="36"/>
  <c r="G60" i="36"/>
  <c r="G2" i="37"/>
  <c r="F2" i="37"/>
  <c r="E2" i="37"/>
  <c r="J16" i="36"/>
  <c r="P15" i="36"/>
  <c r="V14" i="36"/>
  <c r="J14" i="36"/>
  <c r="G5" i="37"/>
  <c r="G3" i="37"/>
  <c r="V58" i="36"/>
  <c r="P55" i="36"/>
  <c r="J38" i="36"/>
  <c r="V33" i="36"/>
  <c r="T16" i="36"/>
  <c r="H16" i="36"/>
  <c r="N15" i="36"/>
  <c r="T14" i="36"/>
  <c r="H14" i="36"/>
  <c r="F5" i="37"/>
  <c r="F3" i="37"/>
  <c r="S58" i="36"/>
  <c r="M55" i="36"/>
  <c r="G38" i="36"/>
  <c r="S33" i="36"/>
  <c r="S16" i="36"/>
  <c r="G16" i="36"/>
  <c r="M15" i="36"/>
  <c r="S14" i="36"/>
  <c r="G14" i="36"/>
  <c r="E5" i="37"/>
  <c r="E3" i="37"/>
  <c r="V60" i="36"/>
  <c r="P58" i="36"/>
  <c r="J55" i="36"/>
  <c r="V36" i="36"/>
  <c r="P33" i="36"/>
  <c r="Q16" i="36"/>
  <c r="W15" i="36"/>
  <c r="K15" i="36"/>
  <c r="Q14" i="36"/>
  <c r="H6" i="37"/>
  <c r="H4" i="37"/>
  <c r="H2" i="37"/>
  <c r="S60" i="36"/>
  <c r="M58" i="36"/>
  <c r="G55" i="36"/>
  <c r="S36" i="36"/>
  <c r="M33" i="36"/>
  <c r="P16" i="36"/>
  <c r="V15" i="36"/>
  <c r="J15" i="36"/>
  <c r="P14" i="36"/>
  <c r="G6" i="37"/>
  <c r="G4" i="37"/>
  <c r="P60" i="36"/>
  <c r="J58" i="36"/>
  <c r="V38" i="36"/>
  <c r="P36" i="36"/>
  <c r="J33" i="36"/>
  <c r="N16" i="36"/>
  <c r="T15" i="36"/>
  <c r="H15" i="36"/>
  <c r="N14" i="36"/>
  <c r="F6" i="37"/>
  <c r="F4" i="37"/>
  <c r="M60" i="36"/>
  <c r="G58" i="36"/>
  <c r="S38" i="36"/>
  <c r="M36" i="36"/>
  <c r="G33" i="36"/>
  <c r="M16" i="36"/>
  <c r="S15" i="36"/>
  <c r="G15" i="36"/>
  <c r="M14" i="36"/>
  <c r="E6" i="37"/>
  <c r="E4" i="37"/>
  <c r="J60" i="36"/>
  <c r="V55" i="36"/>
  <c r="P38" i="36"/>
  <c r="J36" i="36"/>
  <c r="W16" i="36"/>
  <c r="K16" i="36"/>
  <c r="Q15" i="36"/>
  <c r="W14" i="36"/>
  <c r="K14" i="36"/>
  <c r="H5" i="37"/>
  <c r="H3" i="37"/>
  <c r="H1" i="37"/>
  <c r="J1" i="37" s="1"/>
  <c r="G1" i="37"/>
  <c r="F1" i="37"/>
  <c r="C6" i="19"/>
  <c r="B6" i="19"/>
  <c r="A6" i="19"/>
  <c r="F25" i="28"/>
  <c r="F17" i="28"/>
  <c r="AO9" i="29"/>
  <c r="AN9" i="29"/>
  <c r="AM9" i="29"/>
  <c r="AL9" i="29"/>
  <c r="AK9" i="29"/>
  <c r="AJ9" i="29"/>
  <c r="AC9" i="29"/>
  <c r="AB9" i="29"/>
  <c r="AA9" i="29"/>
  <c r="Z9" i="29"/>
  <c r="Y9" i="29"/>
  <c r="X9" i="29"/>
  <c r="W9" i="29"/>
  <c r="V9" i="29"/>
  <c r="U9" i="29"/>
  <c r="AE9" i="29" s="1"/>
  <c r="S9" i="29"/>
  <c r="R9" i="29"/>
  <c r="Q9" i="29"/>
  <c r="P9" i="29"/>
  <c r="D16" i="28" s="1"/>
  <c r="O9" i="29"/>
  <c r="N9" i="29"/>
  <c r="M9" i="29"/>
  <c r="AI9" i="29" s="1"/>
  <c r="L9" i="29"/>
  <c r="K9" i="29"/>
  <c r="J9" i="29"/>
  <c r="I9" i="29"/>
  <c r="E16" i="28" s="1"/>
  <c r="H9" i="29"/>
  <c r="G9" i="29"/>
  <c r="F9" i="29"/>
  <c r="E9" i="29"/>
  <c r="D9" i="29"/>
  <c r="C9" i="29"/>
  <c r="B9" i="29"/>
  <c r="A9" i="29"/>
  <c r="BA9" i="29" s="1"/>
  <c r="AE9" i="35"/>
  <c r="AD9" i="35"/>
  <c r="AC9" i="35"/>
  <c r="AB9" i="35"/>
  <c r="AA9" i="35"/>
  <c r="Z9" i="35"/>
  <c r="Y9" i="35"/>
  <c r="X9" i="35"/>
  <c r="W9" i="35"/>
  <c r="V9" i="35"/>
  <c r="U9" i="35"/>
  <c r="T9" i="35"/>
  <c r="S9" i="35"/>
  <c r="R9" i="35"/>
  <c r="Q9" i="35"/>
  <c r="P9" i="35"/>
  <c r="O9" i="35"/>
  <c r="N9" i="35"/>
  <c r="M9" i="35"/>
  <c r="L9" i="35"/>
  <c r="K9" i="35"/>
  <c r="J9" i="35"/>
  <c r="I9" i="35"/>
  <c r="H9" i="35"/>
  <c r="G9" i="35"/>
  <c r="F9" i="35"/>
  <c r="E9" i="35"/>
  <c r="D9" i="35"/>
  <c r="C9" i="35"/>
  <c r="B9" i="35"/>
  <c r="B8" i="33"/>
  <c r="B7" i="33"/>
  <c r="B6" i="33"/>
  <c r="B5" i="33"/>
  <c r="B4" i="33"/>
  <c r="B3" i="33"/>
  <c r="BA10" i="29"/>
  <c r="AI10" i="29"/>
  <c r="AH10" i="29"/>
  <c r="AG10" i="29"/>
  <c r="AF10" i="29"/>
  <c r="AE10" i="29"/>
  <c r="AH9" i="29" l="1"/>
  <c r="D24" i="28"/>
  <c r="E24" i="28"/>
  <c r="AF9" i="29"/>
  <c r="BU9" i="29"/>
  <c r="AG9" i="29"/>
  <c r="AO5" i="29"/>
  <c r="AO6" i="29"/>
  <c r="AO7" i="29"/>
  <c r="AO8" i="29"/>
  <c r="AO4" i="29"/>
  <c r="AN5" i="29"/>
  <c r="AN6" i="29"/>
  <c r="AN7" i="29"/>
  <c r="AN8" i="29"/>
  <c r="AN4" i="29"/>
  <c r="AM5" i="29"/>
  <c r="AM6" i="29"/>
  <c r="AM7" i="29"/>
  <c r="AM8" i="29"/>
  <c r="AM4" i="29"/>
  <c r="AL5" i="29"/>
  <c r="AL6" i="29"/>
  <c r="AL7" i="29"/>
  <c r="AL8" i="29"/>
  <c r="AL4" i="29"/>
  <c r="AK5" i="29"/>
  <c r="AK6" i="29"/>
  <c r="AK7" i="29"/>
  <c r="AK8" i="29"/>
  <c r="AK4" i="29"/>
  <c r="AJ5" i="29"/>
  <c r="AJ6" i="29"/>
  <c r="AJ7" i="29"/>
  <c r="AJ8" i="29"/>
  <c r="AJ4" i="29"/>
  <c r="AC8" i="29"/>
  <c r="AB8" i="29"/>
  <c r="AA8" i="29"/>
  <c r="Z8" i="29"/>
  <c r="Y8" i="29"/>
  <c r="X8" i="29"/>
  <c r="W8" i="29"/>
  <c r="V8" i="29"/>
  <c r="U8" i="29"/>
  <c r="S8" i="29"/>
  <c r="R8" i="29"/>
  <c r="Q8" i="29"/>
  <c r="P8" i="29"/>
  <c r="O8" i="29"/>
  <c r="N8" i="29"/>
  <c r="M8" i="29"/>
  <c r="AI8" i="29" s="1"/>
  <c r="L8" i="29"/>
  <c r="K8" i="29"/>
  <c r="J8" i="29"/>
  <c r="I8" i="29"/>
  <c r="H8" i="29"/>
  <c r="G8" i="29"/>
  <c r="F8" i="29"/>
  <c r="E8" i="29"/>
  <c r="D8" i="29"/>
  <c r="C8" i="29"/>
  <c r="B8" i="29"/>
  <c r="AC7" i="29"/>
  <c r="AB7" i="29"/>
  <c r="AA7" i="29"/>
  <c r="Z7" i="29"/>
  <c r="Y7" i="29"/>
  <c r="X7" i="29"/>
  <c r="W7" i="29"/>
  <c r="V7" i="29"/>
  <c r="U7" i="29"/>
  <c r="S7" i="29"/>
  <c r="R7" i="29"/>
  <c r="Q7" i="29"/>
  <c r="P7" i="29"/>
  <c r="O7" i="29"/>
  <c r="N7" i="29"/>
  <c r="M7" i="29"/>
  <c r="AI7" i="29" s="1"/>
  <c r="L7" i="29"/>
  <c r="K7" i="29"/>
  <c r="J7" i="29"/>
  <c r="I7" i="29"/>
  <c r="H7" i="29"/>
  <c r="G7" i="29"/>
  <c r="F7" i="29"/>
  <c r="E7" i="29"/>
  <c r="D7" i="29"/>
  <c r="C7" i="29"/>
  <c r="B7" i="29"/>
  <c r="AC6" i="29"/>
  <c r="AB6" i="29"/>
  <c r="AA6" i="29"/>
  <c r="Z6" i="29"/>
  <c r="Y6" i="29"/>
  <c r="X6" i="29"/>
  <c r="W6" i="29"/>
  <c r="V6" i="29"/>
  <c r="U6" i="29"/>
  <c r="S6" i="29"/>
  <c r="R6" i="29"/>
  <c r="Q6" i="29"/>
  <c r="P6" i="29"/>
  <c r="O6" i="29"/>
  <c r="N6" i="29"/>
  <c r="M6" i="29"/>
  <c r="AI6" i="29" s="1"/>
  <c r="L6" i="29"/>
  <c r="K6" i="29"/>
  <c r="J6" i="29"/>
  <c r="I6" i="29"/>
  <c r="H6" i="29"/>
  <c r="G6" i="29"/>
  <c r="F6" i="29"/>
  <c r="E6" i="29"/>
  <c r="D6" i="29"/>
  <c r="C6" i="29"/>
  <c r="B6" i="29"/>
  <c r="AC5" i="29"/>
  <c r="AB5" i="29"/>
  <c r="AA5" i="29"/>
  <c r="Z5" i="29"/>
  <c r="Y5" i="29"/>
  <c r="X5" i="29"/>
  <c r="W5" i="29"/>
  <c r="V5" i="29"/>
  <c r="U5" i="29"/>
  <c r="S5" i="29"/>
  <c r="R5" i="29"/>
  <c r="Q5" i="29"/>
  <c r="P5" i="29"/>
  <c r="O5" i="29"/>
  <c r="N5" i="29"/>
  <c r="M5" i="29"/>
  <c r="AI5" i="29" s="1"/>
  <c r="L5" i="29"/>
  <c r="K5" i="29"/>
  <c r="J5" i="29"/>
  <c r="I5" i="29"/>
  <c r="H5" i="29"/>
  <c r="G5" i="29"/>
  <c r="F5" i="29"/>
  <c r="E5" i="29"/>
  <c r="D5" i="29"/>
  <c r="C5" i="29"/>
  <c r="B5" i="29"/>
  <c r="AC4" i="29"/>
  <c r="AB4" i="29"/>
  <c r="AA4" i="29"/>
  <c r="Z4" i="29"/>
  <c r="Y4" i="29"/>
  <c r="X4" i="29"/>
  <c r="W4" i="29"/>
  <c r="V4" i="29"/>
  <c r="U4" i="29"/>
  <c r="S4" i="29"/>
  <c r="R4" i="29"/>
  <c r="Q4" i="29"/>
  <c r="P4" i="29"/>
  <c r="O4" i="29"/>
  <c r="N4" i="29"/>
  <c r="M4" i="29"/>
  <c r="L4" i="29"/>
  <c r="K4" i="29"/>
  <c r="J4" i="29"/>
  <c r="I4" i="29"/>
  <c r="H4" i="29"/>
  <c r="G4" i="29"/>
  <c r="F4" i="29"/>
  <c r="E4" i="29"/>
  <c r="D4" i="29"/>
  <c r="C4" i="29"/>
  <c r="B4" i="29"/>
  <c r="A5" i="29"/>
  <c r="A6" i="29"/>
  <c r="A7" i="29"/>
  <c r="A8" i="29"/>
  <c r="A4" i="29"/>
  <c r="AE5" i="35"/>
  <c r="AE6" i="35"/>
  <c r="AE7" i="35"/>
  <c r="AE8" i="35"/>
  <c r="AE4" i="35"/>
  <c r="AD8" i="35"/>
  <c r="AC8" i="35"/>
  <c r="AB8" i="35"/>
  <c r="AA8" i="35"/>
  <c r="Z8" i="35"/>
  <c r="Y8" i="35"/>
  <c r="X8" i="35"/>
  <c r="W8" i="35"/>
  <c r="V8" i="35"/>
  <c r="U8" i="35"/>
  <c r="T8" i="35"/>
  <c r="S8" i="35"/>
  <c r="R8" i="35"/>
  <c r="Q8" i="35"/>
  <c r="P8" i="35"/>
  <c r="O8" i="35"/>
  <c r="N8" i="35"/>
  <c r="M8" i="35"/>
  <c r="L8" i="35"/>
  <c r="K8" i="35"/>
  <c r="J8" i="35"/>
  <c r="I8" i="35"/>
  <c r="H8" i="35"/>
  <c r="G8" i="35"/>
  <c r="F8" i="35"/>
  <c r="E8" i="35"/>
  <c r="D8" i="35"/>
  <c r="C8" i="35"/>
  <c r="B8" i="35"/>
  <c r="AD7" i="35"/>
  <c r="AC7" i="35"/>
  <c r="AB7" i="35"/>
  <c r="AA7" i="35"/>
  <c r="Z7" i="35"/>
  <c r="Y7" i="35"/>
  <c r="X7" i="35"/>
  <c r="W7" i="35"/>
  <c r="V7" i="35"/>
  <c r="U7" i="35"/>
  <c r="T7" i="35"/>
  <c r="S7" i="35"/>
  <c r="R7" i="35"/>
  <c r="Q7" i="35"/>
  <c r="P7" i="35"/>
  <c r="O7" i="35"/>
  <c r="N7" i="35"/>
  <c r="M7" i="35"/>
  <c r="L7" i="35"/>
  <c r="K7" i="35"/>
  <c r="J7" i="35"/>
  <c r="I7" i="35"/>
  <c r="H7" i="35"/>
  <c r="G7" i="35"/>
  <c r="F7" i="35"/>
  <c r="E7" i="35"/>
  <c r="D7" i="35"/>
  <c r="C7" i="35"/>
  <c r="B7" i="35"/>
  <c r="AD6" i="35"/>
  <c r="AC6" i="35"/>
  <c r="AB6" i="35"/>
  <c r="AA6" i="35"/>
  <c r="Z6" i="35"/>
  <c r="Y6" i="35"/>
  <c r="X6" i="35"/>
  <c r="W6" i="35"/>
  <c r="V6" i="35"/>
  <c r="U6" i="35"/>
  <c r="T6" i="35"/>
  <c r="S6" i="35"/>
  <c r="R6" i="35"/>
  <c r="Q6" i="35"/>
  <c r="P6" i="35"/>
  <c r="O6" i="35"/>
  <c r="N6" i="35"/>
  <c r="M6" i="35"/>
  <c r="L6" i="35"/>
  <c r="K6" i="35"/>
  <c r="J6" i="35"/>
  <c r="I6" i="35"/>
  <c r="H6" i="35"/>
  <c r="G6" i="35"/>
  <c r="F6" i="35"/>
  <c r="E6" i="35"/>
  <c r="D6" i="35"/>
  <c r="C6" i="35"/>
  <c r="B6" i="35"/>
  <c r="AD5" i="35"/>
  <c r="AC5" i="35"/>
  <c r="AB5" i="35"/>
  <c r="AA5" i="35"/>
  <c r="Z5" i="35"/>
  <c r="Y5" i="35"/>
  <c r="X5" i="35"/>
  <c r="W5" i="35"/>
  <c r="V5" i="35"/>
  <c r="U5" i="35"/>
  <c r="T5" i="35"/>
  <c r="S5" i="35"/>
  <c r="R5" i="35"/>
  <c r="Q5" i="35"/>
  <c r="P5" i="35"/>
  <c r="O5" i="35"/>
  <c r="N5" i="35"/>
  <c r="M5" i="35"/>
  <c r="L5" i="35"/>
  <c r="K5" i="35"/>
  <c r="J5" i="35"/>
  <c r="I5" i="35"/>
  <c r="H5" i="35"/>
  <c r="G5" i="35"/>
  <c r="F5" i="35"/>
  <c r="E5" i="35"/>
  <c r="D5" i="35"/>
  <c r="C5" i="35"/>
  <c r="B5" i="35"/>
  <c r="AD4" i="35"/>
  <c r="AC4" i="35"/>
  <c r="AB4" i="35"/>
  <c r="AA4" i="35"/>
  <c r="Z4" i="35"/>
  <c r="Y4" i="35"/>
  <c r="X4" i="35"/>
  <c r="W4" i="35"/>
  <c r="V4" i="35"/>
  <c r="U4" i="35"/>
  <c r="T4" i="35"/>
  <c r="S4" i="35"/>
  <c r="R4" i="35"/>
  <c r="Q4" i="35"/>
  <c r="P4" i="35"/>
  <c r="O4" i="35"/>
  <c r="N4" i="35"/>
  <c r="M4" i="35"/>
  <c r="L4" i="35"/>
  <c r="K4" i="35"/>
  <c r="J4" i="35"/>
  <c r="I4" i="35"/>
  <c r="H4" i="35"/>
  <c r="G4" i="35"/>
  <c r="F4" i="35"/>
  <c r="E4" i="35"/>
  <c r="D4" i="35"/>
  <c r="C4" i="35"/>
  <c r="B4" i="35"/>
  <c r="AE3" i="35"/>
  <c r="AD3" i="35"/>
  <c r="AC3" i="35"/>
  <c r="AB3" i="35"/>
  <c r="AA3" i="35"/>
  <c r="Z3" i="35"/>
  <c r="Y3" i="35"/>
  <c r="X3" i="35"/>
  <c r="W3" i="35"/>
  <c r="V3" i="35"/>
  <c r="U3" i="35"/>
  <c r="T3" i="35"/>
  <c r="S3" i="35"/>
  <c r="R3" i="35"/>
  <c r="Q3" i="35"/>
  <c r="P3" i="35"/>
  <c r="O3" i="35"/>
  <c r="N3" i="35"/>
  <c r="M3" i="35"/>
  <c r="L3" i="35"/>
  <c r="K3" i="35"/>
  <c r="J3" i="35"/>
  <c r="I3" i="35"/>
  <c r="H3" i="35"/>
  <c r="G3" i="35"/>
  <c r="F3" i="35"/>
  <c r="E3" i="35"/>
  <c r="D3" i="35"/>
  <c r="C3" i="35"/>
  <c r="B3" i="35"/>
  <c r="U2" i="35"/>
  <c r="B2" i="35"/>
  <c r="BS3" i="29"/>
  <c r="BD3" i="29"/>
  <c r="AE8" i="29" l="1"/>
  <c r="AG4" i="29"/>
  <c r="AH4" i="29"/>
  <c r="D14" i="28"/>
  <c r="D22" i="28"/>
  <c r="AE6" i="29"/>
  <c r="E14" i="28"/>
  <c r="E22" i="28"/>
  <c r="AF7" i="29"/>
  <c r="BU5" i="29"/>
  <c r="BA5" i="29"/>
  <c r="H10" i="28"/>
  <c r="P10" i="28" s="1"/>
  <c r="D10" i="28"/>
  <c r="N10" i="28" s="1"/>
  <c r="AH7" i="29"/>
  <c r="AG7" i="29"/>
  <c r="AF5" i="29"/>
  <c r="D15" i="28"/>
  <c r="D23" i="28"/>
  <c r="BU4" i="29"/>
  <c r="BA4" i="29"/>
  <c r="AH5" i="29"/>
  <c r="AG5" i="29"/>
  <c r="AE7" i="29"/>
  <c r="E15" i="28"/>
  <c r="AF8" i="29"/>
  <c r="E23" i="28"/>
  <c r="BA8" i="29"/>
  <c r="BU8" i="29"/>
  <c r="AH8" i="29"/>
  <c r="AG8" i="29"/>
  <c r="BU7" i="29"/>
  <c r="BA7" i="29"/>
  <c r="AE5" i="29"/>
  <c r="AF6" i="29"/>
  <c r="BU6" i="29"/>
  <c r="BA6" i="29"/>
  <c r="AG6" i="29"/>
  <c r="AH6" i="29"/>
  <c r="AE4" i="29" l="1"/>
  <c r="AF4" i="29"/>
  <c r="AI4" i="29"/>
  <c r="BI4" i="29" s="1"/>
  <c r="AQ4" i="29"/>
  <c r="AR4" i="29"/>
  <c r="AV4" i="29" s="1"/>
  <c r="AS4" i="29"/>
  <c r="AU4" i="29"/>
  <c r="BF4" i="29"/>
  <c r="BG4" i="29"/>
  <c r="BK4" i="29" s="1"/>
  <c r="BX4" i="29" s="1"/>
  <c r="F19" i="28" s="1"/>
  <c r="BH4" i="29"/>
  <c r="BJ4" i="29"/>
  <c r="BP4" i="29"/>
  <c r="BI5" i="29"/>
  <c r="AQ5" i="29"/>
  <c r="AR5" i="29"/>
  <c r="AV5" i="29" s="1"/>
  <c r="AS5" i="29"/>
  <c r="AU5" i="29"/>
  <c r="BF5" i="29"/>
  <c r="BG5" i="29"/>
  <c r="BK5" i="29" s="1"/>
  <c r="BH5" i="29"/>
  <c r="BJ5" i="29"/>
  <c r="BP5" i="29"/>
  <c r="AT6" i="29"/>
  <c r="AQ6" i="29"/>
  <c r="AR6" i="29"/>
  <c r="AS6" i="29"/>
  <c r="AU6" i="29"/>
  <c r="BF6" i="29"/>
  <c r="BG6" i="29"/>
  <c r="BK6" i="29" s="1"/>
  <c r="BH6" i="29"/>
  <c r="BI6" i="29"/>
  <c r="BJ6" i="29"/>
  <c r="BP6" i="29"/>
  <c r="AT7" i="29"/>
  <c r="AQ7" i="29"/>
  <c r="AR7" i="29"/>
  <c r="AV7" i="29" s="1"/>
  <c r="AS7" i="29"/>
  <c r="AU7" i="29"/>
  <c r="BF7" i="29"/>
  <c r="BG7" i="29"/>
  <c r="BK7" i="29" s="1"/>
  <c r="BH7" i="29"/>
  <c r="BI7" i="29"/>
  <c r="BJ7" i="29"/>
  <c r="BP7" i="29"/>
  <c r="AT8" i="29"/>
  <c r="AQ8" i="29"/>
  <c r="AR8" i="29"/>
  <c r="AV8" i="29" s="1"/>
  <c r="AS8" i="29"/>
  <c r="AU8" i="29"/>
  <c r="BF8" i="29"/>
  <c r="BG8" i="29"/>
  <c r="BK8" i="29" s="1"/>
  <c r="BH8" i="29"/>
  <c r="BI8" i="29"/>
  <c r="BJ8" i="29"/>
  <c r="BP8" i="29"/>
  <c r="BI9" i="29"/>
  <c r="AQ9" i="29"/>
  <c r="AR9" i="29"/>
  <c r="AV9" i="29" s="1"/>
  <c r="AS9" i="29"/>
  <c r="AU9" i="29"/>
  <c r="BF9" i="29"/>
  <c r="BG9" i="29"/>
  <c r="BK9" i="29" s="1"/>
  <c r="BH9" i="29"/>
  <c r="BJ9" i="29"/>
  <c r="BP9" i="29"/>
  <c r="AT10" i="29"/>
  <c r="AQ10" i="29"/>
  <c r="AR10" i="29"/>
  <c r="AV10" i="29" s="1"/>
  <c r="AS10" i="29"/>
  <c r="AU10" i="29"/>
  <c r="BF10" i="29"/>
  <c r="BG10" i="29"/>
  <c r="BK10" i="29" s="1"/>
  <c r="BH10" i="29"/>
  <c r="BI10" i="29"/>
  <c r="BJ10" i="29"/>
  <c r="BP10" i="29"/>
  <c r="AQ11" i="29"/>
  <c r="BF11" i="29"/>
  <c r="B8" i="28"/>
  <c r="C11" i="28"/>
  <c r="I11" i="28"/>
  <c r="C12" i="28"/>
  <c r="I12" i="28"/>
  <c r="C13" i="28"/>
  <c r="I13" i="28"/>
  <c r="C14" i="28"/>
  <c r="I14" i="28"/>
  <c r="C15" i="28"/>
  <c r="I15" i="28"/>
  <c r="C16" i="28"/>
  <c r="I16" i="28"/>
  <c r="C17" i="28"/>
  <c r="I17" i="28"/>
  <c r="D18" i="28"/>
  <c r="C19" i="28"/>
  <c r="N20" i="28" s="1"/>
  <c r="I19" i="28"/>
  <c r="C20" i="28"/>
  <c r="N21" i="28" s="1"/>
  <c r="I20" i="28"/>
  <c r="C21" i="28"/>
  <c r="N22" i="28" s="1"/>
  <c r="I21" i="28"/>
  <c r="C22" i="28"/>
  <c r="N23" i="28" s="1"/>
  <c r="I22" i="28"/>
  <c r="C23" i="28"/>
  <c r="N24" i="28" s="1"/>
  <c r="I23" i="28"/>
  <c r="C24" i="28"/>
  <c r="N25" i="28" s="1"/>
  <c r="I24" i="28"/>
  <c r="C25" i="28"/>
  <c r="I25" i="28"/>
  <c r="D26" i="28"/>
  <c r="BX9" i="29" l="1"/>
  <c r="F24" i="28" s="1"/>
  <c r="BX8" i="29"/>
  <c r="F23" i="28" s="1"/>
  <c r="BX5" i="29"/>
  <c r="F20" i="28" s="1"/>
  <c r="BX7" i="29"/>
  <c r="F22" i="28" s="1"/>
  <c r="BW8" i="29"/>
  <c r="F15" i="28" s="1"/>
  <c r="BW5" i="29"/>
  <c r="F12" i="28" s="1"/>
  <c r="BX6" i="29"/>
  <c r="F21" i="28" s="1"/>
  <c r="BW7" i="29"/>
  <c r="F14" i="28" s="1"/>
  <c r="BW4" i="29"/>
  <c r="F11" i="28" s="1"/>
  <c r="BW9" i="29"/>
  <c r="F16" i="28" s="1"/>
  <c r="AW4" i="29"/>
  <c r="AX4" i="29" s="1"/>
  <c r="AY4" i="29" s="1"/>
  <c r="AZ4" i="29" s="1"/>
  <c r="BB4" i="29" s="1"/>
  <c r="BC4" i="29" s="1"/>
  <c r="BL7" i="29"/>
  <c r="BM7" i="29" s="1"/>
  <c r="BN7" i="29" s="1"/>
  <c r="BO7" i="29" s="1"/>
  <c r="BQ7" i="29" s="1"/>
  <c r="BR7" i="29" s="1"/>
  <c r="G22" i="28" s="1"/>
  <c r="N11" i="28"/>
  <c r="BL9" i="29"/>
  <c r="BM9" i="29" s="1"/>
  <c r="BN9" i="29" s="1"/>
  <c r="BO9" i="29" s="1"/>
  <c r="BQ9" i="29" s="1"/>
  <c r="BR9" i="29" s="1"/>
  <c r="AR11" i="29"/>
  <c r="BL10" i="29"/>
  <c r="BM10" i="29" s="1"/>
  <c r="BN10" i="29" s="1"/>
  <c r="BO10" i="29" s="1"/>
  <c r="BQ10" i="29" s="1"/>
  <c r="BR10" i="29" s="1"/>
  <c r="BS10" i="29" s="1"/>
  <c r="H25" i="28" s="1"/>
  <c r="AT4" i="29"/>
  <c r="BL6" i="29"/>
  <c r="BM6" i="29" s="1"/>
  <c r="BN6" i="29" s="1"/>
  <c r="BO6" i="29" s="1"/>
  <c r="BQ6" i="29" s="1"/>
  <c r="BR6" i="29" s="1"/>
  <c r="BS6" i="29" s="1"/>
  <c r="H21" i="28" s="1"/>
  <c r="BL8" i="29"/>
  <c r="BM8" i="29" s="1"/>
  <c r="BN8" i="29" s="1"/>
  <c r="BO8" i="29" s="1"/>
  <c r="BQ8" i="29" s="1"/>
  <c r="BR8" i="29" s="1"/>
  <c r="G23" i="28" s="1"/>
  <c r="BL4" i="29"/>
  <c r="BM4" i="29" s="1"/>
  <c r="BN4" i="29" s="1"/>
  <c r="BO4" i="29" s="1"/>
  <c r="BQ4" i="29" s="1"/>
  <c r="BR4" i="29" s="1"/>
  <c r="BS4" i="29" s="1"/>
  <c r="AW8" i="29"/>
  <c r="AX8" i="29" s="1"/>
  <c r="AY8" i="29" s="1"/>
  <c r="AZ8" i="29" s="1"/>
  <c r="BB8" i="29" s="1"/>
  <c r="BC8" i="29" s="1"/>
  <c r="G15" i="28" s="1"/>
  <c r="AW7" i="29"/>
  <c r="AX7" i="29" s="1"/>
  <c r="AY7" i="29" s="1"/>
  <c r="AZ7" i="29" s="1"/>
  <c r="BB7" i="29" s="1"/>
  <c r="BC7" i="29" s="1"/>
  <c r="AW10" i="29"/>
  <c r="AX10" i="29" s="1"/>
  <c r="AY10" i="29" s="1"/>
  <c r="AZ10" i="29" s="1"/>
  <c r="BB10" i="29" s="1"/>
  <c r="BC10" i="29" s="1"/>
  <c r="BL5" i="29"/>
  <c r="BM5" i="29" s="1"/>
  <c r="BN5" i="29" s="1"/>
  <c r="BO5" i="29" s="1"/>
  <c r="BQ5" i="29" s="1"/>
  <c r="BR5" i="29" s="1"/>
  <c r="BG11" i="29"/>
  <c r="AT9" i="29"/>
  <c r="AW9" i="29" s="1"/>
  <c r="AX9" i="29" s="1"/>
  <c r="AY9" i="29" s="1"/>
  <c r="AZ9" i="29" s="1"/>
  <c r="BB9" i="29" s="1"/>
  <c r="BC9" i="29" s="1"/>
  <c r="AV6" i="29"/>
  <c r="AT5" i="29"/>
  <c r="AW5" i="29" s="1"/>
  <c r="AX5" i="29" s="1"/>
  <c r="AY5" i="29" s="1"/>
  <c r="AZ5" i="29" s="1"/>
  <c r="BB5" i="29" s="1"/>
  <c r="BC5" i="29" s="1"/>
  <c r="G12" i="28" s="1"/>
  <c r="AW6" i="29" l="1"/>
  <c r="AX6" i="29" s="1"/>
  <c r="AY6" i="29" s="1"/>
  <c r="AZ6" i="29" s="1"/>
  <c r="BB6" i="29" s="1"/>
  <c r="BC6" i="29" s="1"/>
  <c r="G13" i="28" s="1"/>
  <c r="BW6" i="29"/>
  <c r="F13" i="28" s="1"/>
  <c r="BS7" i="29"/>
  <c r="H22" i="28" s="1"/>
  <c r="BS8" i="29"/>
  <c r="H23" i="28" s="1"/>
  <c r="G25" i="28"/>
  <c r="J25" i="28" s="1"/>
  <c r="BD4" i="29"/>
  <c r="H11" i="28" s="1"/>
  <c r="G11" i="28"/>
  <c r="O20" i="28" s="1"/>
  <c r="BS9" i="29"/>
  <c r="H24" i="28" s="1"/>
  <c r="G24" i="28"/>
  <c r="P25" i="28" s="1"/>
  <c r="BD8" i="29"/>
  <c r="H15" i="28" s="1"/>
  <c r="BD5" i="29"/>
  <c r="H12" i="28" s="1"/>
  <c r="G19" i="28"/>
  <c r="J19" i="28" s="1"/>
  <c r="G21" i="28"/>
  <c r="P22" i="28" s="1"/>
  <c r="P23" i="28"/>
  <c r="J22" i="28"/>
  <c r="H19" i="28"/>
  <c r="O24" i="28"/>
  <c r="J15" i="28"/>
  <c r="G16" i="28"/>
  <c r="O25" i="28" s="1"/>
  <c r="BD9" i="29"/>
  <c r="H16" i="28" s="1"/>
  <c r="BD7" i="29"/>
  <c r="H14" i="28" s="1"/>
  <c r="G14" i="28"/>
  <c r="BS5" i="29"/>
  <c r="H20" i="28" s="1"/>
  <c r="G20" i="28"/>
  <c r="O21" i="28"/>
  <c r="J12" i="28"/>
  <c r="BD10" i="29"/>
  <c r="H17" i="28" s="1"/>
  <c r="G17" i="28"/>
  <c r="P24" i="28"/>
  <c r="J23" i="28"/>
  <c r="BD6" i="29" l="1"/>
  <c r="H13" i="28" s="1"/>
  <c r="J11" i="28"/>
  <c r="BS11" i="29"/>
  <c r="H26" i="28" s="1"/>
  <c r="P20" i="28"/>
  <c r="J21" i="28"/>
  <c r="J24" i="28"/>
  <c r="J17" i="28"/>
  <c r="P21" i="28"/>
  <c r="J20" i="28"/>
  <c r="J16" i="28"/>
  <c r="O23" i="28"/>
  <c r="J14" i="28"/>
  <c r="O22" i="28"/>
  <c r="J13" i="28"/>
  <c r="BD11" i="29" l="1"/>
  <c r="H18" i="28" s="1"/>
  <c r="P11" i="28" s="1"/>
  <c r="BR11" i="29"/>
  <c r="P19" i="28" s="1"/>
  <c r="BC11" i="29" l="1"/>
  <c r="G18" i="28" s="1"/>
  <c r="O19" i="28" s="1"/>
  <c r="O11" i="28" l="1"/>
  <c r="C5" i="19"/>
  <c r="B5" i="19"/>
  <c r="A5" i="19"/>
  <c r="C4" i="19"/>
  <c r="B4" i="19"/>
  <c r="A4" i="19"/>
  <c r="C3" i="19"/>
  <c r="B3" i="19"/>
  <c r="A3" i="19"/>
  <c r="C2" i="19"/>
  <c r="B2" i="19"/>
  <c r="A2" i="19"/>
  <c r="A1" i="19"/>
  <c r="A3" i="9" l="1"/>
  <c r="D3" i="9" s="1"/>
  <c r="A4" i="9"/>
  <c r="D4" i="9" s="1"/>
  <c r="A5" i="9"/>
  <c r="D5" i="9" s="1"/>
  <c r="A6" i="9"/>
  <c r="D6" i="9" s="1"/>
  <c r="A7" i="9"/>
  <c r="D7" i="9" s="1"/>
  <c r="A8" i="9"/>
  <c r="D8" i="9" s="1"/>
  <c r="A9" i="9"/>
  <c r="D9" i="9" s="1"/>
  <c r="A10" i="9"/>
  <c r="D10" i="9" s="1"/>
  <c r="A11" i="9"/>
  <c r="D11" i="9" s="1"/>
  <c r="A12" i="9"/>
  <c r="D12" i="9" s="1"/>
  <c r="A13" i="9"/>
  <c r="D13" i="9" s="1"/>
  <c r="A14" i="9"/>
  <c r="D14" i="9" s="1"/>
  <c r="A15" i="9"/>
  <c r="D15" i="9" s="1"/>
  <c r="A16" i="9"/>
  <c r="D16" i="9" s="1"/>
  <c r="A17" i="9"/>
  <c r="D17" i="9" s="1"/>
  <c r="A18" i="9"/>
  <c r="D18" i="9" s="1"/>
  <c r="A19" i="9"/>
  <c r="D19" i="9" s="1"/>
  <c r="A20" i="9"/>
  <c r="D20" i="9" s="1"/>
  <c r="A21" i="9"/>
  <c r="D21" i="9" s="1"/>
  <c r="A22" i="9"/>
  <c r="D22" i="9" s="1"/>
  <c r="A23" i="9"/>
  <c r="D23" i="9" s="1"/>
  <c r="A24" i="9"/>
  <c r="D24" i="9" s="1"/>
  <c r="A25" i="9"/>
  <c r="D25" i="9" s="1"/>
  <c r="A26" i="9"/>
  <c r="D26" i="9" s="1"/>
  <c r="A27" i="9"/>
  <c r="D27" i="9" s="1"/>
  <c r="A28" i="9"/>
  <c r="D28" i="9" s="1"/>
  <c r="A29" i="9"/>
  <c r="D29" i="9" s="1"/>
  <c r="A30" i="9"/>
  <c r="D30" i="9" s="1"/>
  <c r="A31" i="9"/>
  <c r="D31" i="9" s="1"/>
  <c r="A32" i="9"/>
  <c r="D32" i="9" s="1"/>
  <c r="A33" i="9"/>
  <c r="D33" i="9" s="1"/>
  <c r="A34" i="9"/>
  <c r="D34" i="9" s="1"/>
  <c r="A35" i="9"/>
  <c r="D35" i="9" s="1"/>
  <c r="A36" i="9"/>
  <c r="D36" i="9" s="1"/>
  <c r="A37" i="9"/>
  <c r="D37" i="9" s="1"/>
  <c r="A38" i="9"/>
  <c r="D38" i="9" s="1"/>
  <c r="A39" i="9"/>
  <c r="D39" i="9" s="1"/>
  <c r="A40" i="9"/>
  <c r="D40" i="9" s="1"/>
  <c r="A41" i="9"/>
  <c r="D41" i="9" s="1"/>
  <c r="A42" i="9"/>
  <c r="D42" i="9" s="1"/>
  <c r="A43" i="9"/>
  <c r="D43" i="9" s="1"/>
  <c r="A44" i="9"/>
  <c r="D44" i="9" s="1"/>
  <c r="A45" i="9"/>
  <c r="D45" i="9" s="1"/>
  <c r="A46" i="9"/>
  <c r="D46" i="9" s="1"/>
  <c r="A47" i="9"/>
  <c r="D47" i="9" s="1"/>
  <c r="A48" i="9"/>
  <c r="D48" i="9" s="1"/>
  <c r="A49" i="9"/>
  <c r="D49" i="9" s="1"/>
  <c r="A50" i="9"/>
  <c r="D50" i="9" s="1"/>
  <c r="A51" i="9"/>
  <c r="D51" i="9" s="1"/>
  <c r="A52" i="9"/>
  <c r="D52" i="9" s="1"/>
  <c r="A53" i="9"/>
  <c r="D53" i="9" s="1"/>
  <c r="A54" i="9"/>
  <c r="D54" i="9" s="1"/>
  <c r="A55" i="9"/>
  <c r="D55" i="9" s="1"/>
  <c r="A56" i="9"/>
  <c r="D56" i="9" s="1"/>
  <c r="A57" i="9"/>
  <c r="D57" i="9" s="1"/>
  <c r="A58" i="9"/>
  <c r="D58" i="9" s="1"/>
  <c r="A59" i="9"/>
  <c r="D59" i="9" s="1"/>
  <c r="A60" i="9"/>
  <c r="D60" i="9" s="1"/>
  <c r="A61" i="9"/>
  <c r="D61" i="9" s="1"/>
  <c r="A62" i="9"/>
  <c r="D62" i="9" s="1"/>
  <c r="A63" i="9"/>
  <c r="D63" i="9" s="1"/>
  <c r="A64" i="9"/>
  <c r="D64" i="9" s="1"/>
  <c r="A65" i="9"/>
  <c r="D65" i="9" s="1"/>
  <c r="A66" i="9"/>
  <c r="D66" i="9" s="1"/>
  <c r="A67" i="9"/>
  <c r="D67" i="9" s="1"/>
  <c r="A68" i="9"/>
  <c r="D68" i="9" s="1"/>
  <c r="A69" i="9"/>
  <c r="D69" i="9" s="1"/>
  <c r="A70" i="9"/>
  <c r="D70" i="9" s="1"/>
  <c r="A71" i="9"/>
  <c r="D71" i="9" s="1"/>
  <c r="A72" i="9"/>
  <c r="D72" i="9" s="1"/>
  <c r="A73" i="9"/>
  <c r="D73" i="9" s="1"/>
  <c r="A74" i="9"/>
  <c r="D74" i="9" s="1"/>
  <c r="A75" i="9"/>
  <c r="D75" i="9" s="1"/>
  <c r="A76" i="9"/>
  <c r="D76" i="9" s="1"/>
  <c r="A77" i="9"/>
  <c r="D77" i="9" s="1"/>
  <c r="A78" i="9"/>
  <c r="D78" i="9" s="1"/>
  <c r="A79" i="9"/>
  <c r="D79" i="9" s="1"/>
  <c r="A80" i="9"/>
  <c r="D80" i="9" s="1"/>
  <c r="A81" i="9"/>
  <c r="D81" i="9" s="1"/>
  <c r="A82" i="9"/>
  <c r="D82" i="9" s="1"/>
  <c r="A83" i="9"/>
  <c r="D83" i="9" s="1"/>
  <c r="A84" i="9"/>
  <c r="D84" i="9" s="1"/>
  <c r="A85" i="9"/>
  <c r="D85" i="9" s="1"/>
  <c r="A86" i="9"/>
  <c r="D86" i="9" s="1"/>
  <c r="A87" i="9"/>
  <c r="D87" i="9" s="1"/>
  <c r="A88" i="9"/>
  <c r="D88" i="9" s="1"/>
  <c r="A89" i="9"/>
  <c r="D89" i="9" s="1"/>
  <c r="A90" i="9"/>
  <c r="D90" i="9" s="1"/>
  <c r="A91" i="9"/>
  <c r="D91" i="9" s="1"/>
  <c r="A92" i="9"/>
  <c r="D92" i="9" s="1"/>
  <c r="A93" i="9"/>
  <c r="D93" i="9" s="1"/>
  <c r="A94" i="9"/>
  <c r="D94" i="9" s="1"/>
  <c r="A95" i="9"/>
  <c r="D95" i="9" s="1"/>
  <c r="A96" i="9"/>
  <c r="D96" i="9" s="1"/>
  <c r="A97" i="9"/>
  <c r="D97" i="9" s="1"/>
  <c r="A98" i="9"/>
  <c r="D98" i="9" s="1"/>
  <c r="A99" i="9"/>
  <c r="D99" i="9" s="1"/>
  <c r="A100" i="9"/>
  <c r="D100" i="9" s="1"/>
  <c r="A101" i="9"/>
  <c r="D101" i="9" s="1"/>
  <c r="A102" i="9"/>
  <c r="D102" i="9" s="1"/>
  <c r="A103" i="9"/>
  <c r="D103" i="9" s="1"/>
  <c r="A104" i="9"/>
  <c r="D104" i="9" s="1"/>
  <c r="A105" i="9"/>
  <c r="D105" i="9" s="1"/>
  <c r="A106" i="9"/>
  <c r="D106" i="9" s="1"/>
  <c r="A107" i="9"/>
  <c r="D107" i="9" s="1"/>
  <c r="A108" i="9"/>
  <c r="D108" i="9" s="1"/>
  <c r="A109" i="9"/>
  <c r="D109" i="9" s="1"/>
  <c r="A110" i="9"/>
  <c r="D110" i="9" s="1"/>
  <c r="A111" i="9"/>
  <c r="D111" i="9" s="1"/>
  <c r="A112" i="9"/>
  <c r="D112" i="9" s="1"/>
  <c r="A113" i="9"/>
  <c r="D113" i="9" s="1"/>
  <c r="A114" i="9"/>
  <c r="D114" i="9" s="1"/>
  <c r="A115" i="9"/>
  <c r="D115" i="9" s="1"/>
  <c r="A116" i="9"/>
  <c r="D116" i="9" s="1"/>
  <c r="A117" i="9"/>
  <c r="D117" i="9" s="1"/>
  <c r="A118" i="9"/>
  <c r="D118" i="9" s="1"/>
  <c r="A119" i="9"/>
  <c r="D119" i="9" s="1"/>
  <c r="A120" i="9"/>
  <c r="D120" i="9" s="1"/>
  <c r="A121" i="9"/>
  <c r="D121" i="9" s="1"/>
  <c r="A122" i="9"/>
  <c r="D122" i="9" s="1"/>
  <c r="A123" i="9"/>
  <c r="D123" i="9" s="1"/>
  <c r="A124" i="9"/>
  <c r="D124" i="9" s="1"/>
  <c r="A125" i="9"/>
  <c r="D125" i="9" s="1"/>
  <c r="A126" i="9"/>
  <c r="D126" i="9" s="1"/>
  <c r="A127" i="9"/>
  <c r="D127" i="9" s="1"/>
  <c r="A128" i="9"/>
  <c r="D128" i="9" s="1"/>
  <c r="A129" i="9"/>
  <c r="D129" i="9" s="1"/>
  <c r="A130" i="9"/>
  <c r="D130" i="9" s="1"/>
  <c r="A131" i="9"/>
  <c r="D131" i="9" s="1"/>
  <c r="A132" i="9"/>
  <c r="D132" i="9" s="1"/>
  <c r="A133" i="9"/>
  <c r="D133" i="9" s="1"/>
  <c r="A134" i="9"/>
  <c r="D134" i="9" s="1"/>
  <c r="A135" i="9"/>
  <c r="D135" i="9" s="1"/>
  <c r="A136" i="9"/>
  <c r="D136" i="9" s="1"/>
  <c r="A137" i="9"/>
  <c r="D137" i="9" s="1"/>
  <c r="A138" i="9"/>
  <c r="D138" i="9" s="1"/>
  <c r="A139" i="9"/>
  <c r="D139" i="9" s="1"/>
  <c r="A140" i="9"/>
  <c r="D140" i="9" s="1"/>
  <c r="A141" i="9"/>
  <c r="D141" i="9" s="1"/>
  <c r="A142" i="9"/>
  <c r="D142" i="9" s="1"/>
  <c r="A143" i="9"/>
  <c r="D143" i="9" s="1"/>
  <c r="A144" i="9"/>
  <c r="D144" i="9" s="1"/>
  <c r="A145" i="9"/>
  <c r="D145" i="9" s="1"/>
  <c r="A146" i="9"/>
  <c r="D146" i="9" s="1"/>
  <c r="A147" i="9"/>
  <c r="D147" i="9" s="1"/>
  <c r="A148" i="9"/>
  <c r="D148" i="9" s="1"/>
  <c r="A149" i="9"/>
  <c r="D149" i="9" s="1"/>
  <c r="A150" i="9"/>
  <c r="D150" i="9" s="1"/>
  <c r="A151" i="9"/>
  <c r="D151" i="9" s="1"/>
  <c r="A152" i="9"/>
  <c r="D152" i="9" s="1"/>
  <c r="A153" i="9"/>
  <c r="D153" i="9" s="1"/>
  <c r="A154" i="9"/>
  <c r="D154" i="9" s="1"/>
  <c r="A155" i="9"/>
  <c r="D155" i="9" s="1"/>
  <c r="A156" i="9"/>
  <c r="D156" i="9" s="1"/>
  <c r="A157" i="9"/>
  <c r="D157" i="9" s="1"/>
  <c r="A158" i="9"/>
  <c r="D158" i="9" s="1"/>
  <c r="A159" i="9"/>
  <c r="D159" i="9" s="1"/>
  <c r="A160" i="9"/>
  <c r="D160" i="9" s="1"/>
  <c r="A161" i="9"/>
  <c r="D161" i="9" s="1"/>
  <c r="A162" i="9"/>
  <c r="D162" i="9" s="1"/>
  <c r="A163" i="9"/>
  <c r="D163" i="9" s="1"/>
  <c r="A164" i="9"/>
  <c r="D164" i="9" s="1"/>
  <c r="A165" i="9"/>
  <c r="D165" i="9" s="1"/>
  <c r="A166" i="9"/>
  <c r="D166" i="9" s="1"/>
  <c r="A167" i="9"/>
  <c r="D167" i="9" s="1"/>
  <c r="A168" i="9"/>
  <c r="D168" i="9" s="1"/>
  <c r="A169" i="9"/>
  <c r="D169" i="9" s="1"/>
  <c r="A170" i="9"/>
  <c r="D170" i="9" s="1"/>
  <c r="A171" i="9"/>
  <c r="D171" i="9" s="1"/>
  <c r="A172" i="9"/>
  <c r="D172" i="9" s="1"/>
  <c r="A173" i="9"/>
  <c r="D173" i="9" s="1"/>
  <c r="A174" i="9"/>
  <c r="D174" i="9" s="1"/>
  <c r="A175" i="9"/>
  <c r="D175" i="9" s="1"/>
  <c r="A176" i="9"/>
  <c r="D176" i="9" s="1"/>
  <c r="A177" i="9"/>
  <c r="D177" i="9" s="1"/>
  <c r="A178" i="9"/>
  <c r="D178" i="9" s="1"/>
  <c r="A179" i="9"/>
  <c r="D179" i="9" s="1"/>
  <c r="A180" i="9"/>
  <c r="D180" i="9" s="1"/>
  <c r="A181" i="9"/>
  <c r="D181" i="9" s="1"/>
  <c r="A182" i="9"/>
  <c r="D182" i="9" s="1"/>
  <c r="A183" i="9"/>
  <c r="D183" i="9" s="1"/>
  <c r="A184" i="9"/>
  <c r="D184" i="9" s="1"/>
  <c r="A185" i="9"/>
  <c r="D185" i="9" s="1"/>
  <c r="A186" i="9"/>
  <c r="D186" i="9" s="1"/>
  <c r="A187" i="9"/>
  <c r="D187" i="9" s="1"/>
  <c r="A188" i="9"/>
  <c r="D188" i="9" s="1"/>
  <c r="A189" i="9"/>
  <c r="D189" i="9" s="1"/>
  <c r="A190" i="9"/>
  <c r="D190" i="9" s="1"/>
  <c r="A191" i="9"/>
  <c r="D191" i="9" s="1"/>
  <c r="A192" i="9"/>
  <c r="D192" i="9" s="1"/>
  <c r="A193" i="9"/>
  <c r="D193" i="9" s="1"/>
  <c r="A194" i="9"/>
  <c r="D194" i="9" s="1"/>
  <c r="A195" i="9"/>
  <c r="D195" i="9" s="1"/>
  <c r="A196" i="9"/>
  <c r="D196" i="9" s="1"/>
  <c r="A197" i="9"/>
  <c r="D197" i="9" s="1"/>
  <c r="A198" i="9"/>
  <c r="D198" i="9" s="1"/>
  <c r="A199" i="9"/>
  <c r="D199" i="9" s="1"/>
  <c r="A200" i="9"/>
  <c r="D200" i="9" s="1"/>
  <c r="A201" i="9"/>
  <c r="D201" i="9" s="1"/>
  <c r="A202" i="9"/>
  <c r="D202" i="9" s="1"/>
  <c r="A203" i="9"/>
  <c r="D203" i="9" s="1"/>
  <c r="A204" i="9"/>
  <c r="D204" i="9" s="1"/>
  <c r="A205" i="9"/>
  <c r="D205" i="9" s="1"/>
  <c r="A206" i="9"/>
  <c r="D206" i="9" s="1"/>
  <c r="A207" i="9"/>
  <c r="D207" i="9" s="1"/>
  <c r="A208" i="9"/>
  <c r="D208" i="9" s="1"/>
  <c r="A209" i="9"/>
  <c r="D209" i="9" s="1"/>
  <c r="A210" i="9"/>
  <c r="D210" i="9" s="1"/>
  <c r="A211" i="9"/>
  <c r="D211" i="9" s="1"/>
  <c r="A212" i="9"/>
  <c r="D212" i="9" s="1"/>
  <c r="A213" i="9"/>
  <c r="D213" i="9" s="1"/>
  <c r="A214" i="9"/>
  <c r="D214" i="9" s="1"/>
  <c r="A215" i="9"/>
  <c r="D215" i="9" s="1"/>
  <c r="A216" i="9"/>
  <c r="D216" i="9" s="1"/>
  <c r="A217" i="9"/>
  <c r="D217" i="9" s="1"/>
  <c r="A218" i="9"/>
  <c r="D218" i="9" s="1"/>
  <c r="A219" i="9"/>
  <c r="D219" i="9" s="1"/>
  <c r="A220" i="9"/>
  <c r="D220" i="9" s="1"/>
  <c r="A221" i="9"/>
  <c r="D221" i="9" s="1"/>
  <c r="A222" i="9"/>
  <c r="D222" i="9" s="1"/>
  <c r="A223" i="9"/>
  <c r="D223" i="9" s="1"/>
  <c r="A224" i="9"/>
  <c r="D224" i="9" s="1"/>
  <c r="A225" i="9"/>
  <c r="D225" i="9" s="1"/>
  <c r="A226" i="9"/>
  <c r="D226" i="9" s="1"/>
  <c r="A227" i="9"/>
  <c r="D227" i="9" s="1"/>
  <c r="A228" i="9"/>
  <c r="D228" i="9" s="1"/>
  <c r="A229" i="9"/>
  <c r="D229" i="9" s="1"/>
  <c r="A230" i="9"/>
  <c r="D230" i="9" s="1"/>
  <c r="A231" i="9"/>
  <c r="D231" i="9" s="1"/>
  <c r="A232" i="9"/>
  <c r="D232" i="9" s="1"/>
  <c r="A233" i="9"/>
  <c r="D233" i="9" s="1"/>
  <c r="A234" i="9"/>
  <c r="D234" i="9" s="1"/>
  <c r="A235" i="9"/>
  <c r="D235" i="9" s="1"/>
  <c r="A236" i="9"/>
  <c r="D236" i="9" s="1"/>
  <c r="A237" i="9"/>
  <c r="D237" i="9" s="1"/>
  <c r="A238" i="9"/>
  <c r="D238" i="9" s="1"/>
  <c r="A239" i="9"/>
  <c r="D239" i="9" s="1"/>
  <c r="A240" i="9"/>
  <c r="D240" i="9" s="1"/>
  <c r="A241" i="9"/>
  <c r="D241" i="9" s="1"/>
  <c r="A242" i="9"/>
  <c r="D242" i="9" s="1"/>
  <c r="A243" i="9"/>
  <c r="D243" i="9" s="1"/>
  <c r="A244" i="9"/>
  <c r="D244" i="9" s="1"/>
  <c r="A245" i="9"/>
  <c r="D245" i="9" s="1"/>
  <c r="A246" i="9"/>
  <c r="D246" i="9" s="1"/>
  <c r="A247" i="9"/>
  <c r="D247" i="9" s="1"/>
  <c r="A248" i="9"/>
  <c r="D248" i="9" s="1"/>
  <c r="A249" i="9"/>
  <c r="D249" i="9" s="1"/>
  <c r="A250" i="9"/>
  <c r="D250" i="9" s="1"/>
  <c r="A251" i="9"/>
  <c r="D251" i="9" s="1"/>
  <c r="A252" i="9"/>
  <c r="D252" i="9" s="1"/>
  <c r="A253" i="9"/>
  <c r="D253" i="9" s="1"/>
  <c r="A254" i="9"/>
  <c r="D254" i="9" s="1"/>
  <c r="A255" i="9"/>
  <c r="D255" i="9" s="1"/>
  <c r="A256" i="9"/>
  <c r="D256" i="9" s="1"/>
  <c r="A257" i="9"/>
  <c r="D257" i="9" s="1"/>
  <c r="A258" i="9"/>
  <c r="D258" i="9" s="1"/>
  <c r="A259" i="9"/>
  <c r="D259" i="9" s="1"/>
  <c r="A260" i="9"/>
  <c r="D260" i="9" s="1"/>
  <c r="A261" i="9"/>
  <c r="D261" i="9" s="1"/>
  <c r="A262" i="9"/>
  <c r="D262" i="9" s="1"/>
  <c r="A263" i="9"/>
  <c r="D263" i="9" s="1"/>
  <c r="A264" i="9"/>
  <c r="D264" i="9" s="1"/>
  <c r="A265" i="9"/>
  <c r="D265" i="9" s="1"/>
  <c r="A266" i="9"/>
  <c r="D266" i="9" s="1"/>
  <c r="A267" i="9"/>
  <c r="D267" i="9" s="1"/>
  <c r="A268" i="9"/>
  <c r="D268" i="9" s="1"/>
  <c r="A269" i="9"/>
  <c r="D269" i="9" s="1"/>
  <c r="A270" i="9"/>
  <c r="D270" i="9" s="1"/>
  <c r="A271" i="9"/>
  <c r="D271" i="9" s="1"/>
  <c r="A272" i="9"/>
  <c r="D272" i="9" s="1"/>
  <c r="A273" i="9"/>
  <c r="D273" i="9" s="1"/>
  <c r="A274" i="9"/>
  <c r="D274" i="9" s="1"/>
  <c r="A275" i="9"/>
  <c r="D275" i="9" s="1"/>
  <c r="A276" i="9"/>
  <c r="D276" i="9" s="1"/>
  <c r="A277" i="9"/>
  <c r="D277" i="9" s="1"/>
  <c r="A278" i="9"/>
  <c r="D278" i="9" s="1"/>
  <c r="A279" i="9"/>
  <c r="D279" i="9" s="1"/>
  <c r="A280" i="9"/>
  <c r="D280" i="9" s="1"/>
  <c r="A281" i="9"/>
  <c r="D281" i="9" s="1"/>
  <c r="A282" i="9"/>
  <c r="D282" i="9" s="1"/>
  <c r="A283" i="9"/>
  <c r="D283" i="9" s="1"/>
  <c r="A284" i="9"/>
  <c r="D284" i="9" s="1"/>
  <c r="A285" i="9"/>
  <c r="D285" i="9" s="1"/>
  <c r="A286" i="9"/>
  <c r="D286" i="9" s="1"/>
  <c r="A287" i="9"/>
  <c r="D287" i="9" s="1"/>
  <c r="A288" i="9"/>
  <c r="D288" i="9" s="1"/>
  <c r="A289" i="9"/>
  <c r="D289" i="9" s="1"/>
  <c r="A290" i="9"/>
  <c r="D290" i="9" s="1"/>
  <c r="A291" i="9"/>
  <c r="D291" i="9" s="1"/>
  <c r="A292" i="9"/>
  <c r="D292" i="9" s="1"/>
  <c r="A293" i="9"/>
  <c r="D293" i="9" s="1"/>
  <c r="A294" i="9"/>
  <c r="D294" i="9" s="1"/>
  <c r="A295" i="9"/>
  <c r="D295" i="9" s="1"/>
  <c r="A296" i="9"/>
  <c r="D296" i="9" s="1"/>
  <c r="A297" i="9"/>
  <c r="D297" i="9" s="1"/>
  <c r="A298" i="9"/>
  <c r="D298" i="9" s="1"/>
  <c r="A299" i="9"/>
  <c r="D299" i="9" s="1"/>
  <c r="A300" i="9"/>
  <c r="D300" i="9" s="1"/>
  <c r="A301" i="9"/>
  <c r="D301" i="9" s="1"/>
  <c r="A302" i="9"/>
  <c r="D302" i="9" s="1"/>
  <c r="A303" i="9"/>
  <c r="D303" i="9" s="1"/>
  <c r="A304" i="9"/>
  <c r="D304" i="9" s="1"/>
  <c r="A305" i="9"/>
  <c r="D305" i="9" s="1"/>
  <c r="A306" i="9"/>
  <c r="D306" i="9" s="1"/>
  <c r="A307" i="9"/>
  <c r="D307" i="9" s="1"/>
  <c r="A308" i="9"/>
  <c r="D308" i="9" s="1"/>
  <c r="A309" i="9"/>
  <c r="D309" i="9" s="1"/>
  <c r="A310" i="9"/>
  <c r="D310" i="9" s="1"/>
  <c r="A311" i="9"/>
  <c r="D311" i="9" s="1"/>
  <c r="A312" i="9"/>
  <c r="D312" i="9" s="1"/>
  <c r="A313" i="9"/>
  <c r="D313" i="9" s="1"/>
  <c r="A314" i="9"/>
  <c r="D314" i="9" s="1"/>
  <c r="A315" i="9"/>
  <c r="D315" i="9" s="1"/>
  <c r="A316" i="9"/>
  <c r="D316" i="9" s="1"/>
  <c r="A317" i="9"/>
  <c r="D317" i="9" s="1"/>
  <c r="A318" i="9"/>
  <c r="D318" i="9" s="1"/>
  <c r="A319" i="9"/>
  <c r="D319" i="9" s="1"/>
  <c r="A320" i="9"/>
  <c r="D320" i="9" s="1"/>
  <c r="A321" i="9"/>
  <c r="D321" i="9" s="1"/>
  <c r="A322" i="9"/>
  <c r="D322" i="9" s="1"/>
  <c r="A323" i="9"/>
  <c r="D323" i="9" s="1"/>
  <c r="A324" i="9"/>
  <c r="D324" i="9" s="1"/>
  <c r="A325" i="9"/>
  <c r="D325" i="9" s="1"/>
  <c r="A326" i="9"/>
  <c r="D326" i="9" s="1"/>
  <c r="A327" i="9"/>
  <c r="D327" i="9" s="1"/>
  <c r="A328" i="9"/>
  <c r="D328" i="9" s="1"/>
  <c r="A329" i="9"/>
  <c r="D329" i="9" s="1"/>
  <c r="A330" i="9"/>
  <c r="D330" i="9" s="1"/>
  <c r="A331" i="9"/>
  <c r="D331" i="9" s="1"/>
  <c r="A332" i="9"/>
  <c r="D332" i="9" s="1"/>
  <c r="A333" i="9"/>
  <c r="D333" i="9" s="1"/>
  <c r="A334" i="9"/>
  <c r="D334" i="9" s="1"/>
  <c r="A335" i="9"/>
  <c r="D335" i="9" s="1"/>
  <c r="A336" i="9"/>
  <c r="D336" i="9" s="1"/>
  <c r="A337" i="9"/>
  <c r="D337" i="9" s="1"/>
  <c r="A338" i="9"/>
  <c r="D338" i="9" s="1"/>
  <c r="A339" i="9"/>
  <c r="D339" i="9" s="1"/>
  <c r="A340" i="9"/>
  <c r="D340" i="9" s="1"/>
  <c r="A341" i="9"/>
  <c r="D341" i="9" s="1"/>
  <c r="A342" i="9"/>
  <c r="D342" i="9" s="1"/>
  <c r="A343" i="9"/>
  <c r="D343" i="9" s="1"/>
  <c r="A344" i="9"/>
  <c r="D344" i="9" s="1"/>
  <c r="A345" i="9"/>
  <c r="D345" i="9" s="1"/>
  <c r="A346" i="9"/>
  <c r="D346" i="9" s="1"/>
  <c r="A347" i="9"/>
  <c r="D347" i="9" s="1"/>
  <c r="A348" i="9"/>
  <c r="D348" i="9" s="1"/>
  <c r="A349" i="9"/>
  <c r="D349" i="9" s="1"/>
  <c r="A350" i="9"/>
  <c r="D350" i="9" s="1"/>
  <c r="A351" i="9"/>
  <c r="D351" i="9" s="1"/>
  <c r="A352" i="9"/>
  <c r="D352" i="9" s="1"/>
  <c r="A353" i="9"/>
  <c r="D353" i="9" s="1"/>
  <c r="A354" i="9"/>
  <c r="D354" i="9" s="1"/>
  <c r="A355" i="9"/>
  <c r="D355" i="9" s="1"/>
  <c r="A356" i="9"/>
  <c r="D356" i="9" s="1"/>
  <c r="A357" i="9"/>
  <c r="D357" i="9" s="1"/>
  <c r="A358" i="9"/>
  <c r="D358" i="9" s="1"/>
  <c r="A359" i="9"/>
  <c r="D359" i="9" s="1"/>
  <c r="A360" i="9"/>
  <c r="D360" i="9" s="1"/>
  <c r="A361" i="9"/>
  <c r="D361" i="9" s="1"/>
  <c r="A362" i="9"/>
  <c r="D362" i="9" s="1"/>
  <c r="A363" i="9"/>
  <c r="D363" i="9" s="1"/>
  <c r="A364" i="9"/>
  <c r="D364" i="9" s="1"/>
  <c r="A365" i="9"/>
  <c r="D365" i="9" s="1"/>
  <c r="A366" i="9"/>
  <c r="D366" i="9" s="1"/>
  <c r="A367" i="9"/>
  <c r="D367" i="9" s="1"/>
  <c r="A368" i="9"/>
  <c r="D368" i="9" s="1"/>
  <c r="A369" i="9"/>
  <c r="D369" i="9" s="1"/>
  <c r="A370" i="9"/>
  <c r="D370" i="9" s="1"/>
  <c r="A371" i="9"/>
  <c r="D371" i="9" s="1"/>
  <c r="A372" i="9"/>
  <c r="D372" i="9" s="1"/>
  <c r="A373" i="9"/>
  <c r="D373" i="9" s="1"/>
  <c r="A374" i="9"/>
  <c r="D374" i="9" s="1"/>
  <c r="A375" i="9"/>
  <c r="D375" i="9" s="1"/>
  <c r="A376" i="9"/>
  <c r="D376" i="9" s="1"/>
  <c r="A377" i="9"/>
  <c r="D377" i="9" s="1"/>
  <c r="A378" i="9"/>
  <c r="D378" i="9" s="1"/>
  <c r="A379" i="9"/>
  <c r="D379" i="9" s="1"/>
  <c r="A380" i="9"/>
  <c r="D380" i="9" s="1"/>
  <c r="A381" i="9"/>
  <c r="D381" i="9" s="1"/>
  <c r="A382" i="9"/>
  <c r="D382" i="9" s="1"/>
  <c r="A383" i="9"/>
  <c r="D383" i="9" s="1"/>
  <c r="A384" i="9"/>
  <c r="D384" i="9" s="1"/>
  <c r="A385" i="9"/>
  <c r="D385" i="9" s="1"/>
  <c r="A386" i="9"/>
  <c r="D386" i="9" s="1"/>
  <c r="A387" i="9"/>
  <c r="D387" i="9" s="1"/>
  <c r="A388" i="9"/>
  <c r="D388" i="9" s="1"/>
  <c r="A389" i="9"/>
  <c r="D389" i="9" s="1"/>
  <c r="A390" i="9"/>
  <c r="D390" i="9" s="1"/>
  <c r="A391" i="9"/>
  <c r="D391" i="9" s="1"/>
  <c r="A392" i="9"/>
  <c r="D392" i="9" s="1"/>
  <c r="A393" i="9"/>
  <c r="D393" i="9" s="1"/>
  <c r="A394" i="9"/>
  <c r="D394" i="9" s="1"/>
  <c r="A395" i="9"/>
  <c r="D395" i="9" s="1"/>
  <c r="A396" i="9"/>
  <c r="D396" i="9" s="1"/>
  <c r="A397" i="9"/>
  <c r="D397" i="9" s="1"/>
  <c r="A398" i="9"/>
  <c r="D398" i="9" s="1"/>
  <c r="A399" i="9"/>
  <c r="D399" i="9" s="1"/>
  <c r="A400" i="9"/>
  <c r="D400" i="9" s="1"/>
  <c r="A401" i="9"/>
  <c r="D401" i="9" s="1"/>
  <c r="A402" i="9"/>
  <c r="D402" i="9" s="1"/>
  <c r="A403" i="9"/>
  <c r="D403" i="9" s="1"/>
  <c r="A404" i="9"/>
  <c r="D404" i="9" s="1"/>
  <c r="A405" i="9"/>
  <c r="D405" i="9" s="1"/>
  <c r="A406" i="9"/>
  <c r="D406" i="9" s="1"/>
  <c r="A407" i="9"/>
  <c r="D407" i="9" s="1"/>
  <c r="A408" i="9"/>
  <c r="D408" i="9" s="1"/>
  <c r="A409" i="9"/>
  <c r="D409" i="9" s="1"/>
  <c r="A410" i="9"/>
  <c r="D410" i="9" s="1"/>
  <c r="A411" i="9"/>
  <c r="D411" i="9" s="1"/>
  <c r="A412" i="9"/>
  <c r="D412" i="9" s="1"/>
  <c r="A413" i="9"/>
  <c r="D413" i="9" s="1"/>
  <c r="A414" i="9"/>
  <c r="D414" i="9" s="1"/>
  <c r="A415" i="9"/>
  <c r="D415" i="9" s="1"/>
  <c r="A416" i="9"/>
  <c r="D416" i="9" s="1"/>
  <c r="A417" i="9"/>
  <c r="D417" i="9" s="1"/>
  <c r="A418" i="9"/>
  <c r="D418" i="9" s="1"/>
  <c r="A419" i="9"/>
  <c r="D419" i="9" s="1"/>
  <c r="A420" i="9"/>
  <c r="D420" i="9" s="1"/>
  <c r="A421" i="9"/>
  <c r="D421" i="9" s="1"/>
  <c r="A422" i="9"/>
  <c r="D422" i="9" s="1"/>
  <c r="A423" i="9"/>
  <c r="D423" i="9" s="1"/>
  <c r="A424" i="9"/>
  <c r="D424" i="9" s="1"/>
  <c r="A425" i="9"/>
  <c r="D425" i="9" s="1"/>
  <c r="A426" i="9"/>
  <c r="D426" i="9" s="1"/>
  <c r="A427" i="9"/>
  <c r="D427" i="9" s="1"/>
  <c r="A428" i="9"/>
  <c r="D428" i="9" s="1"/>
  <c r="A429" i="9"/>
  <c r="D429" i="9" s="1"/>
  <c r="A430" i="9"/>
  <c r="D430" i="9" s="1"/>
  <c r="A431" i="9"/>
  <c r="D431" i="9" s="1"/>
  <c r="A432" i="9"/>
  <c r="D432" i="9" s="1"/>
  <c r="A433" i="9"/>
  <c r="D433" i="9" s="1"/>
  <c r="A434" i="9"/>
  <c r="D434" i="9" s="1"/>
  <c r="A435" i="9"/>
  <c r="D435" i="9" s="1"/>
  <c r="A436" i="9"/>
  <c r="D436" i="9" s="1"/>
  <c r="A437" i="9"/>
  <c r="D437" i="9" s="1"/>
  <c r="A438" i="9"/>
  <c r="D438" i="9" s="1"/>
  <c r="A439" i="9"/>
  <c r="D439" i="9" s="1"/>
  <c r="A440" i="9"/>
  <c r="D440" i="9" s="1"/>
  <c r="A441" i="9"/>
  <c r="D441" i="9" s="1"/>
  <c r="A442" i="9"/>
  <c r="D442" i="9" s="1"/>
  <c r="A443" i="9"/>
  <c r="D443" i="9" s="1"/>
  <c r="A444" i="9"/>
  <c r="D444" i="9" s="1"/>
  <c r="A445" i="9"/>
  <c r="D445" i="9" s="1"/>
  <c r="A446" i="9"/>
  <c r="D446" i="9" s="1"/>
  <c r="A447" i="9"/>
  <c r="D447" i="9" s="1"/>
  <c r="A448" i="9"/>
  <c r="D448" i="9" s="1"/>
  <c r="A449" i="9"/>
  <c r="D449" i="9" s="1"/>
  <c r="A450" i="9"/>
  <c r="D450" i="9" s="1"/>
  <c r="A451" i="9"/>
  <c r="D451" i="9" s="1"/>
  <c r="A452" i="9"/>
  <c r="D452" i="9" s="1"/>
  <c r="A453" i="9"/>
  <c r="D453" i="9" s="1"/>
  <c r="A454" i="9"/>
  <c r="D454" i="9" s="1"/>
  <c r="A455" i="9"/>
  <c r="D455" i="9" s="1"/>
  <c r="A456" i="9"/>
  <c r="D456" i="9" s="1"/>
  <c r="A457" i="9"/>
  <c r="D457" i="9" s="1"/>
  <c r="A458" i="9"/>
  <c r="D458" i="9" s="1"/>
  <c r="A459" i="9"/>
  <c r="D459" i="9" s="1"/>
  <c r="A460" i="9"/>
  <c r="D460" i="9" s="1"/>
  <c r="A461" i="9"/>
  <c r="D461" i="9" s="1"/>
  <c r="A462" i="9"/>
  <c r="D462" i="9" s="1"/>
  <c r="A463" i="9"/>
  <c r="D463" i="9" s="1"/>
  <c r="A464" i="9"/>
  <c r="D464" i="9" s="1"/>
  <c r="A465" i="9"/>
  <c r="D465" i="9" s="1"/>
  <c r="A466" i="9"/>
  <c r="D466" i="9" s="1"/>
  <c r="A467" i="9"/>
  <c r="D467" i="9" s="1"/>
  <c r="A468" i="9"/>
  <c r="D468" i="9" s="1"/>
  <c r="A469" i="9"/>
  <c r="D469" i="9" s="1"/>
  <c r="A470" i="9"/>
  <c r="D470" i="9" s="1"/>
  <c r="A471" i="9"/>
  <c r="D471" i="9" s="1"/>
  <c r="A472" i="9"/>
  <c r="D472" i="9" s="1"/>
  <c r="A473" i="9"/>
  <c r="D473" i="9" s="1"/>
  <c r="A474" i="9"/>
  <c r="D474" i="9" s="1"/>
  <c r="A475" i="9"/>
  <c r="D475" i="9" s="1"/>
  <c r="A476" i="9"/>
  <c r="D476" i="9" s="1"/>
  <c r="A477" i="9"/>
  <c r="D477" i="9" s="1"/>
  <c r="A478" i="9"/>
  <c r="D478" i="9" s="1"/>
  <c r="A479" i="9"/>
  <c r="D479" i="9" s="1"/>
  <c r="A480" i="9"/>
  <c r="D480" i="9" s="1"/>
  <c r="A481" i="9"/>
  <c r="D481" i="9" s="1"/>
  <c r="A482" i="9"/>
  <c r="D482" i="9" s="1"/>
  <c r="A483" i="9"/>
  <c r="D483" i="9" s="1"/>
  <c r="A484" i="9"/>
  <c r="D484" i="9" s="1"/>
  <c r="A485" i="9"/>
  <c r="D485" i="9" s="1"/>
  <c r="A486" i="9"/>
  <c r="D486" i="9" s="1"/>
  <c r="A487" i="9"/>
  <c r="D487" i="9" s="1"/>
  <c r="A488" i="9"/>
  <c r="D488" i="9" s="1"/>
  <c r="A489" i="9"/>
  <c r="D489" i="9" s="1"/>
  <c r="A490" i="9"/>
  <c r="D490" i="9" s="1"/>
  <c r="A491" i="9"/>
  <c r="D491" i="9" s="1"/>
  <c r="A492" i="9"/>
  <c r="D492" i="9" s="1"/>
  <c r="A493" i="9"/>
  <c r="D493" i="9" s="1"/>
  <c r="A494" i="9"/>
  <c r="D494" i="9" s="1"/>
  <c r="A495" i="9"/>
  <c r="D495" i="9" s="1"/>
  <c r="A496" i="9"/>
  <c r="D496" i="9" s="1"/>
  <c r="A497" i="9"/>
  <c r="D497" i="9" s="1"/>
  <c r="A498" i="9"/>
  <c r="D498" i="9" s="1"/>
  <c r="A499" i="9"/>
  <c r="D499" i="9" s="1"/>
  <c r="A500" i="9"/>
  <c r="D500" i="9" s="1"/>
  <c r="A501" i="9"/>
  <c r="D501" i="9" s="1"/>
  <c r="A502" i="9"/>
  <c r="D502" i="9" s="1"/>
  <c r="A503" i="9"/>
  <c r="D503" i="9" s="1"/>
  <c r="A504" i="9"/>
  <c r="D504" i="9" s="1"/>
  <c r="A505" i="9"/>
  <c r="D505" i="9" s="1"/>
  <c r="A506" i="9"/>
  <c r="D506" i="9" s="1"/>
  <c r="A507" i="9"/>
  <c r="D507" i="9" s="1"/>
  <c r="A508" i="9"/>
  <c r="D508" i="9" s="1"/>
  <c r="A509" i="9"/>
  <c r="D509" i="9" s="1"/>
  <c r="A510" i="9"/>
  <c r="D510" i="9" s="1"/>
  <c r="A511" i="9"/>
  <c r="D511" i="9" s="1"/>
  <c r="A512" i="9"/>
  <c r="D512" i="9" s="1"/>
  <c r="A513" i="9"/>
  <c r="D513" i="9" s="1"/>
  <c r="A514" i="9"/>
  <c r="D514" i="9" s="1"/>
  <c r="A515" i="9"/>
  <c r="D515" i="9" s="1"/>
  <c r="A516" i="9"/>
  <c r="D516" i="9" s="1"/>
  <c r="A517" i="9"/>
  <c r="D517" i="9" s="1"/>
  <c r="A518" i="9"/>
  <c r="D518" i="9" s="1"/>
  <c r="A519" i="9"/>
  <c r="D519" i="9" s="1"/>
  <c r="A520" i="9"/>
  <c r="D520" i="9" s="1"/>
  <c r="A521" i="9"/>
  <c r="D521" i="9" s="1"/>
  <c r="A522" i="9"/>
  <c r="D522" i="9" s="1"/>
  <c r="A523" i="9"/>
  <c r="D523" i="9" s="1"/>
  <c r="A524" i="9"/>
  <c r="D524" i="9" s="1"/>
  <c r="A525" i="9"/>
  <c r="D525" i="9" s="1"/>
  <c r="A526" i="9"/>
  <c r="D526" i="9" s="1"/>
  <c r="A527" i="9"/>
  <c r="D527" i="9" s="1"/>
  <c r="A528" i="9"/>
  <c r="D528" i="9" s="1"/>
  <c r="A529" i="9"/>
  <c r="D529" i="9" s="1"/>
  <c r="A530" i="9"/>
  <c r="D530" i="9" s="1"/>
  <c r="A531" i="9"/>
  <c r="D531" i="9" s="1"/>
  <c r="A532" i="9"/>
  <c r="D532" i="9" s="1"/>
  <c r="A533" i="9"/>
  <c r="D533" i="9" s="1"/>
  <c r="A534" i="9"/>
  <c r="D534" i="9" s="1"/>
  <c r="A535" i="9"/>
  <c r="D535" i="9" s="1"/>
  <c r="A536" i="9"/>
  <c r="D536" i="9" s="1"/>
  <c r="A537" i="9"/>
  <c r="D537" i="9" s="1"/>
  <c r="A538" i="9"/>
  <c r="D538" i="9" s="1"/>
  <c r="A539" i="9"/>
  <c r="D539" i="9" s="1"/>
  <c r="A540" i="9"/>
  <c r="D540" i="9" s="1"/>
  <c r="A541" i="9"/>
  <c r="D541" i="9" s="1"/>
  <c r="A542" i="9"/>
  <c r="D542" i="9" s="1"/>
  <c r="A543" i="9"/>
  <c r="D543" i="9" s="1"/>
  <c r="A544" i="9"/>
  <c r="D544" i="9" s="1"/>
  <c r="A545" i="9"/>
  <c r="D545" i="9" s="1"/>
  <c r="A546" i="9"/>
  <c r="D546" i="9" s="1"/>
  <c r="A547" i="9"/>
  <c r="D547" i="9" s="1"/>
  <c r="A548" i="9"/>
  <c r="D548" i="9" s="1"/>
  <c r="A549" i="9"/>
  <c r="D549" i="9" s="1"/>
  <c r="A550" i="9"/>
  <c r="D550" i="9" s="1"/>
  <c r="A551" i="9"/>
  <c r="D551" i="9" s="1"/>
  <c r="A552" i="9"/>
  <c r="D552" i="9" s="1"/>
  <c r="A553" i="9"/>
  <c r="D553" i="9" s="1"/>
  <c r="A554" i="9"/>
  <c r="D554" i="9" s="1"/>
  <c r="A555" i="9"/>
  <c r="D555" i="9" s="1"/>
  <c r="A556" i="9"/>
  <c r="D556" i="9" s="1"/>
  <c r="A557" i="9"/>
  <c r="D557" i="9" s="1"/>
  <c r="A558" i="9"/>
  <c r="D558" i="9" s="1"/>
  <c r="A559" i="9"/>
  <c r="D559" i="9" s="1"/>
  <c r="A560" i="9"/>
  <c r="D560" i="9" s="1"/>
  <c r="A561" i="9"/>
  <c r="D561" i="9" s="1"/>
  <c r="A562" i="9"/>
  <c r="D562" i="9" s="1"/>
  <c r="A563" i="9"/>
  <c r="D563" i="9" s="1"/>
  <c r="A564" i="9"/>
  <c r="D564" i="9" s="1"/>
  <c r="A565" i="9"/>
  <c r="D565" i="9" s="1"/>
  <c r="A566" i="9"/>
  <c r="D566" i="9" s="1"/>
  <c r="A567" i="9"/>
  <c r="D567" i="9" s="1"/>
  <c r="A568" i="9"/>
  <c r="D568" i="9" s="1"/>
  <c r="A569" i="9"/>
  <c r="D569" i="9" s="1"/>
  <c r="A570" i="9"/>
  <c r="D570" i="9" s="1"/>
  <c r="A571" i="9"/>
  <c r="D571" i="9" s="1"/>
  <c r="A572" i="9"/>
  <c r="D572" i="9" s="1"/>
  <c r="A573" i="9"/>
  <c r="D573" i="9" s="1"/>
  <c r="A574" i="9"/>
  <c r="D574" i="9" s="1"/>
  <c r="A575" i="9"/>
  <c r="D575" i="9" s="1"/>
  <c r="A576" i="9"/>
  <c r="D576" i="9" s="1"/>
  <c r="A577" i="9"/>
  <c r="D577" i="9" s="1"/>
  <c r="A578" i="9"/>
  <c r="D578" i="9" s="1"/>
  <c r="A579" i="9"/>
  <c r="D579" i="9" s="1"/>
  <c r="A580" i="9"/>
  <c r="D580" i="9" s="1"/>
  <c r="A581" i="9"/>
  <c r="D581" i="9" s="1"/>
  <c r="A582" i="9"/>
  <c r="D582" i="9" s="1"/>
  <c r="A583" i="9"/>
  <c r="D583" i="9" s="1"/>
  <c r="A584" i="9"/>
  <c r="D584" i="9" s="1"/>
  <c r="A585" i="9"/>
  <c r="D585" i="9" s="1"/>
  <c r="A586" i="9"/>
  <c r="D586" i="9" s="1"/>
  <c r="A587" i="9"/>
  <c r="D587" i="9" s="1"/>
  <c r="A588" i="9"/>
  <c r="D588" i="9" s="1"/>
  <c r="A589" i="9"/>
  <c r="D589" i="9" s="1"/>
  <c r="A590" i="9"/>
  <c r="D590" i="9" s="1"/>
  <c r="A591" i="9"/>
  <c r="D591" i="9" s="1"/>
  <c r="A592" i="9"/>
  <c r="D592" i="9" s="1"/>
  <c r="A593" i="9"/>
  <c r="D593" i="9" s="1"/>
  <c r="A594" i="9"/>
  <c r="D594" i="9" s="1"/>
  <c r="A595" i="9"/>
  <c r="D595" i="9" s="1"/>
  <c r="A596" i="9"/>
  <c r="D596" i="9" s="1"/>
  <c r="A597" i="9"/>
  <c r="D597" i="9" s="1"/>
  <c r="A598" i="9"/>
  <c r="D598" i="9" s="1"/>
  <c r="A599" i="9"/>
  <c r="D599" i="9" s="1"/>
  <c r="A600" i="9"/>
  <c r="D600" i="9" s="1"/>
  <c r="A601" i="9"/>
  <c r="D601" i="9" s="1"/>
  <c r="A602" i="9"/>
  <c r="D602" i="9" s="1"/>
  <c r="A603" i="9"/>
  <c r="D603" i="9" s="1"/>
  <c r="A604" i="9"/>
  <c r="D604" i="9" s="1"/>
  <c r="A605" i="9"/>
  <c r="D605" i="9" s="1"/>
  <c r="A606" i="9"/>
  <c r="D606" i="9" s="1"/>
  <c r="A607" i="9"/>
  <c r="D607" i="9" s="1"/>
  <c r="A608" i="9"/>
  <c r="D608" i="9" s="1"/>
  <c r="A609" i="9"/>
  <c r="D609" i="9" s="1"/>
  <c r="A610" i="9"/>
  <c r="D610" i="9" s="1"/>
  <c r="A611" i="9"/>
  <c r="D611" i="9" s="1"/>
  <c r="A612" i="9"/>
  <c r="D612" i="9" s="1"/>
  <c r="A613" i="9"/>
  <c r="D613" i="9" s="1"/>
  <c r="A614" i="9"/>
  <c r="D614" i="9" s="1"/>
  <c r="A615" i="9"/>
  <c r="D615" i="9" s="1"/>
  <c r="A616" i="9"/>
  <c r="D616" i="9" s="1"/>
  <c r="A617" i="9"/>
  <c r="D617" i="9" s="1"/>
  <c r="A618" i="9"/>
  <c r="D618" i="9" s="1"/>
  <c r="A619" i="9"/>
  <c r="D619" i="9" s="1"/>
  <c r="A620" i="9"/>
  <c r="D620" i="9" s="1"/>
  <c r="A621" i="9"/>
  <c r="D621" i="9" s="1"/>
  <c r="A622" i="9"/>
  <c r="D622" i="9" s="1"/>
  <c r="A623" i="9"/>
  <c r="D623" i="9" s="1"/>
  <c r="A624" i="9"/>
  <c r="D624" i="9" s="1"/>
  <c r="A625" i="9"/>
  <c r="D625" i="9" s="1"/>
  <c r="A626" i="9"/>
  <c r="D626" i="9" s="1"/>
  <c r="A627" i="9"/>
  <c r="D627" i="9" s="1"/>
  <c r="A628" i="9"/>
  <c r="D628" i="9" s="1"/>
  <c r="A629" i="9"/>
  <c r="D629" i="9" s="1"/>
  <c r="A630" i="9"/>
  <c r="D630" i="9" s="1"/>
  <c r="A631" i="9"/>
  <c r="D631" i="9" s="1"/>
  <c r="A632" i="9"/>
  <c r="D632" i="9" s="1"/>
  <c r="A633" i="9"/>
  <c r="D633" i="9" s="1"/>
  <c r="A634" i="9"/>
  <c r="D634" i="9" s="1"/>
  <c r="A635" i="9"/>
  <c r="D635" i="9" s="1"/>
  <c r="A636" i="9"/>
  <c r="D636" i="9" s="1"/>
  <c r="A637" i="9"/>
  <c r="D637" i="9" s="1"/>
  <c r="A638" i="9"/>
  <c r="D638" i="9" s="1"/>
  <c r="A639" i="9"/>
  <c r="D639" i="9" s="1"/>
  <c r="A640" i="9"/>
  <c r="D640" i="9" s="1"/>
  <c r="A641" i="9"/>
  <c r="D641" i="9" s="1"/>
  <c r="A642" i="9"/>
  <c r="D642" i="9" s="1"/>
  <c r="A643" i="9"/>
  <c r="D643" i="9" s="1"/>
  <c r="A644" i="9"/>
  <c r="D644" i="9" s="1"/>
  <c r="A645" i="9"/>
  <c r="D645" i="9" s="1"/>
  <c r="A646" i="9"/>
  <c r="D646" i="9" s="1"/>
  <c r="A647" i="9"/>
  <c r="D647" i="9" s="1"/>
  <c r="A648" i="9"/>
  <c r="D648" i="9" s="1"/>
  <c r="A649" i="9"/>
  <c r="D649" i="9" s="1"/>
  <c r="A650" i="9"/>
  <c r="D650" i="9" s="1"/>
  <c r="A651" i="9"/>
  <c r="D651" i="9" s="1"/>
  <c r="A652" i="9"/>
  <c r="D652" i="9" s="1"/>
  <c r="A653" i="9"/>
  <c r="D653" i="9" s="1"/>
  <c r="A654" i="9"/>
  <c r="D654" i="9" s="1"/>
  <c r="A655" i="9"/>
  <c r="D655" i="9" s="1"/>
  <c r="A656" i="9"/>
  <c r="D656" i="9" s="1"/>
  <c r="A657" i="9"/>
  <c r="D657" i="9" s="1"/>
  <c r="A658" i="9"/>
  <c r="D658" i="9" s="1"/>
  <c r="A659" i="9"/>
  <c r="D659" i="9" s="1"/>
  <c r="A660" i="9"/>
  <c r="D660" i="9" s="1"/>
  <c r="A661" i="9"/>
  <c r="D661" i="9" s="1"/>
  <c r="A662" i="9"/>
  <c r="D662" i="9" s="1"/>
  <c r="A663" i="9"/>
  <c r="D663" i="9" s="1"/>
  <c r="A664" i="9"/>
  <c r="D664" i="9" s="1"/>
  <c r="A665" i="9"/>
  <c r="D665" i="9" s="1"/>
  <c r="A666" i="9"/>
  <c r="D666" i="9" s="1"/>
  <c r="A667" i="9"/>
  <c r="D667" i="9" s="1"/>
  <c r="A668" i="9"/>
  <c r="D668" i="9" s="1"/>
  <c r="A669" i="9"/>
  <c r="D669" i="9" s="1"/>
  <c r="A670" i="9"/>
  <c r="D670" i="9" s="1"/>
  <c r="A671" i="9"/>
  <c r="D671" i="9" s="1"/>
  <c r="A672" i="9"/>
  <c r="D672" i="9" s="1"/>
  <c r="A673" i="9"/>
  <c r="D673" i="9" s="1"/>
  <c r="A674" i="9"/>
  <c r="D674" i="9" s="1"/>
  <c r="A675" i="9"/>
  <c r="D675" i="9" s="1"/>
  <c r="A676" i="9"/>
  <c r="D676" i="9" s="1"/>
  <c r="A677" i="9"/>
  <c r="D677" i="9" s="1"/>
  <c r="A678" i="9"/>
  <c r="D678" i="9" s="1"/>
  <c r="A679" i="9"/>
  <c r="D679" i="9" s="1"/>
  <c r="A680" i="9"/>
  <c r="D680" i="9" s="1"/>
  <c r="A681" i="9"/>
  <c r="D681" i="9" s="1"/>
  <c r="A682" i="9"/>
  <c r="D682" i="9" s="1"/>
  <c r="A683" i="9"/>
  <c r="D683" i="9" s="1"/>
  <c r="A684" i="9"/>
  <c r="D684" i="9" s="1"/>
  <c r="A685" i="9"/>
  <c r="D685" i="9" s="1"/>
  <c r="A686" i="9"/>
  <c r="D686" i="9" s="1"/>
  <c r="A687" i="9"/>
  <c r="D687" i="9" s="1"/>
  <c r="A688" i="9"/>
  <c r="D688" i="9" s="1"/>
  <c r="A689" i="9"/>
  <c r="D689" i="9" s="1"/>
  <c r="A690" i="9"/>
  <c r="D690" i="9" s="1"/>
  <c r="A691" i="9"/>
  <c r="D691" i="9" s="1"/>
  <c r="A692" i="9"/>
  <c r="D692" i="9" s="1"/>
  <c r="A693" i="9"/>
  <c r="D693" i="9" s="1"/>
  <c r="A694" i="9"/>
  <c r="D694" i="9" s="1"/>
  <c r="A695" i="9"/>
  <c r="D695" i="9" s="1"/>
  <c r="A696" i="9"/>
  <c r="D696" i="9" s="1"/>
  <c r="A697" i="9"/>
  <c r="D697" i="9" s="1"/>
  <c r="A698" i="9"/>
  <c r="D698" i="9" s="1"/>
  <c r="A699" i="9"/>
  <c r="D699" i="9" s="1"/>
  <c r="A700" i="9"/>
  <c r="D700" i="9" s="1"/>
  <c r="A701" i="9"/>
  <c r="D701" i="9" s="1"/>
  <c r="A702" i="9"/>
  <c r="D702" i="9" s="1"/>
  <c r="A703" i="9"/>
  <c r="D703" i="9" s="1"/>
  <c r="A704" i="9"/>
  <c r="D704" i="9" s="1"/>
  <c r="A705" i="9"/>
  <c r="D705" i="9" s="1"/>
  <c r="A706" i="9"/>
  <c r="D706" i="9" s="1"/>
  <c r="A707" i="9"/>
  <c r="D707" i="9" s="1"/>
  <c r="A708" i="9"/>
  <c r="D708" i="9" s="1"/>
  <c r="A709" i="9"/>
  <c r="D709" i="9" s="1"/>
  <c r="A710" i="9"/>
  <c r="D710" i="9" s="1"/>
  <c r="A711" i="9"/>
  <c r="D711" i="9" s="1"/>
  <c r="A712" i="9"/>
  <c r="D712" i="9" s="1"/>
  <c r="A713" i="9"/>
  <c r="D713" i="9" s="1"/>
  <c r="A714" i="9"/>
  <c r="D714" i="9" s="1"/>
  <c r="A715" i="9"/>
  <c r="D715" i="9" s="1"/>
  <c r="A716" i="9"/>
  <c r="D716" i="9" s="1"/>
  <c r="A717" i="9"/>
  <c r="D717" i="9" s="1"/>
  <c r="A718" i="9"/>
  <c r="D718" i="9" s="1"/>
  <c r="A719" i="9"/>
  <c r="D719" i="9" s="1"/>
  <c r="A720" i="9"/>
  <c r="D720" i="9" s="1"/>
  <c r="A721" i="9"/>
  <c r="D721" i="9" s="1"/>
  <c r="A722" i="9"/>
  <c r="D722" i="9" s="1"/>
  <c r="A723" i="9"/>
  <c r="D723" i="9" s="1"/>
  <c r="A724" i="9"/>
  <c r="D724" i="9" s="1"/>
  <c r="A725" i="9"/>
  <c r="D725" i="9" s="1"/>
  <c r="A726" i="9"/>
  <c r="D726" i="9" s="1"/>
  <c r="A727" i="9"/>
  <c r="D727" i="9" s="1"/>
  <c r="A728" i="9"/>
  <c r="D728" i="9" s="1"/>
  <c r="A729" i="9"/>
  <c r="D729" i="9" s="1"/>
  <c r="A730" i="9"/>
  <c r="D730" i="9" s="1"/>
  <c r="A731" i="9"/>
  <c r="D731" i="9" s="1"/>
  <c r="A732" i="9"/>
  <c r="D732" i="9" s="1"/>
  <c r="A733" i="9"/>
  <c r="D733" i="9" s="1"/>
  <c r="A734" i="9"/>
  <c r="D734" i="9" s="1"/>
  <c r="A735" i="9"/>
  <c r="D735" i="9" s="1"/>
  <c r="A736" i="9"/>
  <c r="D736" i="9" s="1"/>
  <c r="A737" i="9"/>
  <c r="D737" i="9" s="1"/>
  <c r="A738" i="9"/>
  <c r="D738" i="9" s="1"/>
  <c r="A739" i="9"/>
  <c r="D739" i="9" s="1"/>
  <c r="A740" i="9"/>
  <c r="D740" i="9" s="1"/>
  <c r="A741" i="9"/>
  <c r="D741" i="9" s="1"/>
  <c r="A742" i="9"/>
  <c r="D742" i="9" s="1"/>
  <c r="A743" i="9"/>
  <c r="D743" i="9" s="1"/>
  <c r="A744" i="9"/>
  <c r="D744" i="9" s="1"/>
  <c r="A745" i="9"/>
  <c r="D745" i="9" s="1"/>
  <c r="A746" i="9"/>
  <c r="D746" i="9" s="1"/>
  <c r="A747" i="9"/>
  <c r="D747" i="9" s="1"/>
  <c r="A748" i="9"/>
  <c r="D748" i="9" s="1"/>
  <c r="A749" i="9"/>
  <c r="D749" i="9" s="1"/>
  <c r="A750" i="9"/>
  <c r="D750" i="9" s="1"/>
  <c r="A751" i="9"/>
  <c r="D751" i="9" s="1"/>
  <c r="A752" i="9"/>
  <c r="D752" i="9" s="1"/>
  <c r="A753" i="9"/>
  <c r="D753" i="9" s="1"/>
  <c r="A754" i="9"/>
  <c r="D754" i="9" s="1"/>
  <c r="A755" i="9"/>
  <c r="D755" i="9" s="1"/>
  <c r="A756" i="9"/>
  <c r="D756" i="9" s="1"/>
  <c r="A757" i="9"/>
  <c r="D757" i="9" s="1"/>
  <c r="A758" i="9"/>
  <c r="D758" i="9" s="1"/>
  <c r="A759" i="9"/>
  <c r="D759" i="9" s="1"/>
  <c r="A760" i="9"/>
  <c r="D760" i="9" s="1"/>
  <c r="A761" i="9"/>
  <c r="D761" i="9" s="1"/>
  <c r="A762" i="9"/>
  <c r="D762" i="9" s="1"/>
  <c r="A763" i="9"/>
  <c r="D763" i="9" s="1"/>
  <c r="A764" i="9"/>
  <c r="D764" i="9" s="1"/>
  <c r="A765" i="9"/>
  <c r="D765" i="9" s="1"/>
  <c r="A766" i="9"/>
  <c r="D766" i="9" s="1"/>
  <c r="A767" i="9"/>
  <c r="D767" i="9" s="1"/>
  <c r="A768" i="9"/>
  <c r="D768" i="9" s="1"/>
  <c r="A769" i="9"/>
  <c r="D769" i="9" s="1"/>
  <c r="A770" i="9"/>
  <c r="D770" i="9" s="1"/>
  <c r="A771" i="9"/>
  <c r="D771" i="9" s="1"/>
  <c r="A772" i="9"/>
  <c r="D772" i="9" s="1"/>
  <c r="A773" i="9"/>
  <c r="D773" i="9" s="1"/>
  <c r="A774" i="9"/>
  <c r="D774" i="9" s="1"/>
  <c r="A775" i="9"/>
  <c r="D775" i="9" s="1"/>
  <c r="A776" i="9"/>
  <c r="D776" i="9" s="1"/>
  <c r="A777" i="9"/>
  <c r="D777" i="9" s="1"/>
  <c r="A778" i="9"/>
  <c r="D778" i="9" s="1"/>
  <c r="A779" i="9"/>
  <c r="D779" i="9" s="1"/>
  <c r="A780" i="9"/>
  <c r="D780" i="9" s="1"/>
  <c r="A781" i="9"/>
  <c r="D781" i="9" s="1"/>
  <c r="A782" i="9"/>
  <c r="D782" i="9" s="1"/>
  <c r="A783" i="9"/>
  <c r="D783" i="9" s="1"/>
  <c r="A784" i="9"/>
  <c r="D784" i="9" s="1"/>
  <c r="A785" i="9"/>
  <c r="D785" i="9" s="1"/>
  <c r="A786" i="9"/>
  <c r="D786" i="9" s="1"/>
  <c r="A787" i="9"/>
  <c r="D787" i="9" s="1"/>
  <c r="A788" i="9"/>
  <c r="D788" i="9" s="1"/>
  <c r="A789" i="9"/>
  <c r="D789" i="9" s="1"/>
  <c r="A790" i="9"/>
  <c r="D790" i="9" s="1"/>
  <c r="A791" i="9"/>
  <c r="D791" i="9" s="1"/>
  <c r="A792" i="9"/>
  <c r="D792" i="9" s="1"/>
  <c r="A793" i="9"/>
  <c r="D793" i="9" s="1"/>
  <c r="A794" i="9"/>
  <c r="D794" i="9" s="1"/>
  <c r="A795" i="9"/>
  <c r="D795" i="9" s="1"/>
  <c r="A796" i="9"/>
  <c r="D796" i="9" s="1"/>
  <c r="A797" i="9"/>
  <c r="D797" i="9" s="1"/>
  <c r="A798" i="9"/>
  <c r="D798" i="9" s="1"/>
  <c r="A799" i="9"/>
  <c r="D799" i="9" s="1"/>
  <c r="A800" i="9"/>
  <c r="D800" i="9" s="1"/>
  <c r="A801" i="9"/>
  <c r="D801" i="9" s="1"/>
  <c r="A802" i="9"/>
  <c r="D802" i="9" s="1"/>
  <c r="A803" i="9"/>
  <c r="D803" i="9" s="1"/>
  <c r="A804" i="9"/>
  <c r="D804" i="9" s="1"/>
  <c r="A805" i="9"/>
  <c r="D805" i="9" s="1"/>
  <c r="A806" i="9"/>
  <c r="D806" i="9" s="1"/>
  <c r="A807" i="9"/>
  <c r="D807" i="9" s="1"/>
  <c r="A808" i="9"/>
  <c r="D808" i="9" s="1"/>
  <c r="A809" i="9"/>
  <c r="D809" i="9" s="1"/>
  <c r="A810" i="9"/>
  <c r="D810" i="9" s="1"/>
  <c r="A811" i="9"/>
  <c r="D811" i="9" s="1"/>
  <c r="A812" i="9"/>
  <c r="D812" i="9" s="1"/>
  <c r="A813" i="9"/>
  <c r="D813" i="9" s="1"/>
  <c r="A814" i="9"/>
  <c r="D814" i="9" s="1"/>
  <c r="A815" i="9"/>
  <c r="D815" i="9" s="1"/>
  <c r="A816" i="9"/>
  <c r="D816" i="9" s="1"/>
  <c r="A817" i="9"/>
  <c r="D817" i="9" s="1"/>
  <c r="A818" i="9"/>
  <c r="D818" i="9" s="1"/>
  <c r="A819" i="9"/>
  <c r="D819" i="9" s="1"/>
  <c r="A820" i="9"/>
  <c r="D820" i="9" s="1"/>
  <c r="A821" i="9"/>
  <c r="D821" i="9" s="1"/>
  <c r="A822" i="9"/>
  <c r="D822" i="9" s="1"/>
  <c r="A823" i="9"/>
  <c r="D823" i="9" s="1"/>
  <c r="A824" i="9"/>
  <c r="D824" i="9" s="1"/>
  <c r="A825" i="9"/>
  <c r="D825" i="9" s="1"/>
  <c r="A826" i="9"/>
  <c r="D826" i="9" s="1"/>
  <c r="A827" i="9"/>
  <c r="D827" i="9" s="1"/>
  <c r="A828" i="9"/>
  <c r="D828" i="9" s="1"/>
  <c r="A829" i="9"/>
  <c r="D829" i="9" s="1"/>
  <c r="A830" i="9"/>
  <c r="D830" i="9" s="1"/>
  <c r="A831" i="9"/>
  <c r="D831" i="9" s="1"/>
  <c r="A832" i="9"/>
  <c r="D832" i="9" s="1"/>
  <c r="A833" i="9"/>
  <c r="D833" i="9" s="1"/>
  <c r="A834" i="9"/>
  <c r="D834" i="9" s="1"/>
  <c r="A835" i="9"/>
  <c r="D835" i="9" s="1"/>
  <c r="A836" i="9"/>
  <c r="D836" i="9" s="1"/>
  <c r="A837" i="9"/>
  <c r="D837" i="9" s="1"/>
  <c r="A838" i="9"/>
  <c r="D838" i="9" s="1"/>
  <c r="A839" i="9"/>
  <c r="D839" i="9" s="1"/>
  <c r="A840" i="9"/>
  <c r="D840" i="9" s="1"/>
  <c r="A841" i="9"/>
  <c r="D841" i="9" s="1"/>
  <c r="A842" i="9"/>
  <c r="D842" i="9" s="1"/>
  <c r="A843" i="9"/>
  <c r="D843" i="9" s="1"/>
  <c r="A844" i="9"/>
  <c r="D844" i="9" s="1"/>
  <c r="A845" i="9"/>
  <c r="D845" i="9" s="1"/>
  <c r="A846" i="9"/>
  <c r="D846" i="9" s="1"/>
  <c r="A847" i="9"/>
  <c r="D847" i="9" s="1"/>
  <c r="A848" i="9"/>
  <c r="D848" i="9" s="1"/>
  <c r="A849" i="9"/>
  <c r="D849" i="9" s="1"/>
  <c r="A850" i="9"/>
  <c r="D850" i="9" s="1"/>
  <c r="A851" i="9"/>
  <c r="D851" i="9" s="1"/>
  <c r="A852" i="9"/>
  <c r="D852" i="9" s="1"/>
  <c r="A853" i="9"/>
  <c r="D853" i="9" s="1"/>
  <c r="A854" i="9"/>
  <c r="D854" i="9" s="1"/>
  <c r="A855" i="9"/>
  <c r="D855" i="9" s="1"/>
  <c r="A856" i="9"/>
  <c r="D856" i="9" s="1"/>
  <c r="A857" i="9"/>
  <c r="D857" i="9" s="1"/>
  <c r="A858" i="9"/>
  <c r="D858" i="9" s="1"/>
  <c r="A859" i="9"/>
  <c r="D859" i="9" s="1"/>
  <c r="A860" i="9"/>
  <c r="D860" i="9" s="1"/>
  <c r="A861" i="9"/>
  <c r="D861" i="9" s="1"/>
  <c r="A862" i="9"/>
  <c r="D862" i="9" s="1"/>
  <c r="A863" i="9"/>
  <c r="D863" i="9" s="1"/>
  <c r="A864" i="9"/>
  <c r="D864" i="9" s="1"/>
  <c r="A865" i="9"/>
  <c r="D865" i="9" s="1"/>
  <c r="A866" i="9"/>
  <c r="D866" i="9" s="1"/>
  <c r="A867" i="9"/>
  <c r="D867" i="9" s="1"/>
  <c r="A868" i="9"/>
  <c r="D868" i="9" s="1"/>
  <c r="A869" i="9"/>
  <c r="D869" i="9" s="1"/>
  <c r="A870" i="9"/>
  <c r="D870" i="9" s="1"/>
  <c r="A871" i="9"/>
  <c r="D871" i="9" s="1"/>
  <c r="A872" i="9"/>
  <c r="D872" i="9" s="1"/>
  <c r="A873" i="9"/>
  <c r="D873" i="9" s="1"/>
  <c r="A874" i="9"/>
  <c r="D874" i="9" s="1"/>
  <c r="A875" i="9"/>
  <c r="D875" i="9" s="1"/>
  <c r="A876" i="9"/>
  <c r="D876" i="9" s="1"/>
  <c r="A877" i="9"/>
  <c r="D877" i="9" s="1"/>
  <c r="A878" i="9"/>
  <c r="D878" i="9" s="1"/>
  <c r="A879" i="9"/>
  <c r="D879" i="9" s="1"/>
  <c r="A880" i="9"/>
  <c r="D880" i="9" s="1"/>
  <c r="A881" i="9"/>
  <c r="D881" i="9" s="1"/>
  <c r="A882" i="9"/>
  <c r="D882" i="9" s="1"/>
  <c r="A883" i="9"/>
  <c r="D883" i="9" s="1"/>
  <c r="A884" i="9"/>
  <c r="D884" i="9" s="1"/>
  <c r="A885" i="9"/>
  <c r="D885" i="9" s="1"/>
  <c r="A886" i="9"/>
  <c r="D886" i="9" s="1"/>
  <c r="A887" i="9"/>
  <c r="D887" i="9" s="1"/>
  <c r="A888" i="9"/>
  <c r="D888" i="9" s="1"/>
  <c r="A889" i="9"/>
  <c r="D889" i="9" s="1"/>
  <c r="A890" i="9"/>
  <c r="D890" i="9" s="1"/>
  <c r="A891" i="9"/>
  <c r="D891" i="9" s="1"/>
  <c r="A892" i="9"/>
  <c r="D892" i="9" s="1"/>
  <c r="A893" i="9"/>
  <c r="D893" i="9" s="1"/>
  <c r="A894" i="9"/>
  <c r="D894" i="9" s="1"/>
  <c r="A895" i="9"/>
  <c r="D895" i="9" s="1"/>
  <c r="A896" i="9"/>
  <c r="D896" i="9" s="1"/>
  <c r="A897" i="9"/>
  <c r="D897" i="9" s="1"/>
  <c r="A898" i="9"/>
  <c r="D898" i="9" s="1"/>
  <c r="A899" i="9"/>
  <c r="D899" i="9" s="1"/>
  <c r="A900" i="9"/>
  <c r="D900" i="9" s="1"/>
  <c r="A901" i="9"/>
  <c r="D901" i="9" s="1"/>
  <c r="A902" i="9"/>
  <c r="D902" i="9" s="1"/>
  <c r="A903" i="9"/>
  <c r="D903" i="9" s="1"/>
  <c r="A904" i="9"/>
  <c r="D904" i="9" s="1"/>
  <c r="A905" i="9"/>
  <c r="D905" i="9" s="1"/>
  <c r="A906" i="9"/>
  <c r="D906" i="9" s="1"/>
  <c r="A907" i="9"/>
  <c r="D907" i="9" s="1"/>
  <c r="A908" i="9"/>
  <c r="D908" i="9" s="1"/>
  <c r="A909" i="9"/>
  <c r="D909" i="9" s="1"/>
  <c r="A910" i="9"/>
  <c r="D910" i="9" s="1"/>
  <c r="A911" i="9"/>
  <c r="D911" i="9" s="1"/>
  <c r="A912" i="9"/>
  <c r="D912" i="9" s="1"/>
  <c r="A913" i="9"/>
  <c r="D913" i="9" s="1"/>
  <c r="A914" i="9"/>
  <c r="D914" i="9" s="1"/>
  <c r="A915" i="9"/>
  <c r="D915" i="9" s="1"/>
  <c r="A916" i="9"/>
  <c r="D916" i="9" s="1"/>
  <c r="A917" i="9"/>
  <c r="D917" i="9" s="1"/>
  <c r="A918" i="9"/>
  <c r="D918" i="9" s="1"/>
  <c r="A919" i="9"/>
  <c r="D919" i="9" s="1"/>
  <c r="A920" i="9"/>
  <c r="D920" i="9" s="1"/>
  <c r="A921" i="9"/>
  <c r="D921" i="9" s="1"/>
  <c r="A922" i="9"/>
  <c r="D922" i="9" s="1"/>
  <c r="A923" i="9"/>
  <c r="D923" i="9" s="1"/>
  <c r="A924" i="9"/>
  <c r="D924" i="9" s="1"/>
  <c r="A925" i="9"/>
  <c r="D925" i="9" s="1"/>
  <c r="A926" i="9"/>
  <c r="D926" i="9" s="1"/>
  <c r="A927" i="9"/>
  <c r="D927" i="9" s="1"/>
  <c r="A928" i="9"/>
  <c r="D928" i="9" s="1"/>
  <c r="A929" i="9"/>
  <c r="D929" i="9" s="1"/>
  <c r="A930" i="9"/>
  <c r="D930" i="9" s="1"/>
  <c r="A931" i="9"/>
  <c r="D931" i="9" s="1"/>
  <c r="A932" i="9"/>
  <c r="D932" i="9" s="1"/>
  <c r="A933" i="9"/>
  <c r="D933" i="9" s="1"/>
  <c r="A934" i="9"/>
  <c r="D934" i="9" s="1"/>
  <c r="A935" i="9"/>
  <c r="D935" i="9" s="1"/>
  <c r="A936" i="9"/>
  <c r="D936" i="9" s="1"/>
  <c r="A937" i="9"/>
  <c r="D937" i="9" s="1"/>
  <c r="A938" i="9"/>
  <c r="D938" i="9" s="1"/>
  <c r="A939" i="9"/>
  <c r="D939" i="9" s="1"/>
  <c r="A940" i="9"/>
  <c r="D940" i="9" s="1"/>
  <c r="A941" i="9"/>
  <c r="D941" i="9" s="1"/>
  <c r="A942" i="9"/>
  <c r="D942" i="9" s="1"/>
  <c r="A943" i="9"/>
  <c r="D943" i="9" s="1"/>
  <c r="A944" i="9"/>
  <c r="D944" i="9" s="1"/>
  <c r="A945" i="9"/>
  <c r="D945" i="9" s="1"/>
  <c r="A946" i="9"/>
  <c r="D946" i="9" s="1"/>
  <c r="A947" i="9"/>
  <c r="D947" i="9" s="1"/>
  <c r="A948" i="9"/>
  <c r="D948" i="9" s="1"/>
  <c r="A949" i="9"/>
  <c r="D949" i="9" s="1"/>
  <c r="A950" i="9"/>
  <c r="D950" i="9" s="1"/>
  <c r="A951" i="9"/>
  <c r="D951" i="9" s="1"/>
  <c r="A952" i="9"/>
  <c r="D952" i="9" s="1"/>
  <c r="A953" i="9"/>
  <c r="D953" i="9" s="1"/>
  <c r="A954" i="9"/>
  <c r="D954" i="9" s="1"/>
  <c r="A955" i="9"/>
  <c r="D955" i="9" s="1"/>
  <c r="A956" i="9"/>
  <c r="D956" i="9" s="1"/>
  <c r="A957" i="9"/>
  <c r="D957" i="9" s="1"/>
  <c r="A958" i="9"/>
  <c r="D958" i="9" s="1"/>
  <c r="A959" i="9"/>
  <c r="D959" i="9" s="1"/>
  <c r="A960" i="9"/>
  <c r="D960" i="9" s="1"/>
  <c r="A961" i="9"/>
  <c r="D961" i="9" s="1"/>
  <c r="A962" i="9"/>
  <c r="D962" i="9" s="1"/>
  <c r="A963" i="9"/>
  <c r="D963" i="9" s="1"/>
  <c r="A964" i="9"/>
  <c r="D964" i="9" s="1"/>
  <c r="A965" i="9"/>
  <c r="D965" i="9" s="1"/>
  <c r="A966" i="9"/>
  <c r="D966" i="9" s="1"/>
  <c r="A967" i="9"/>
  <c r="D967" i="9" s="1"/>
  <c r="A968" i="9"/>
  <c r="D968" i="9" s="1"/>
  <c r="A969" i="9"/>
  <c r="D969" i="9" s="1"/>
  <c r="A970" i="9"/>
  <c r="D970" i="9" s="1"/>
  <c r="A971" i="9"/>
  <c r="D971" i="9" s="1"/>
  <c r="A972" i="9"/>
  <c r="D972" i="9" s="1"/>
  <c r="A973" i="9"/>
  <c r="D973" i="9" s="1"/>
  <c r="A974" i="9"/>
  <c r="D974" i="9" s="1"/>
  <c r="A975" i="9"/>
  <c r="D975" i="9" s="1"/>
  <c r="A976" i="9"/>
  <c r="D976" i="9" s="1"/>
  <c r="A977" i="9"/>
  <c r="D977" i="9" s="1"/>
  <c r="A978" i="9"/>
  <c r="D978" i="9" s="1"/>
  <c r="A979" i="9"/>
  <c r="D979" i="9" s="1"/>
  <c r="A980" i="9"/>
  <c r="D980" i="9" s="1"/>
  <c r="A981" i="9"/>
  <c r="D981" i="9" s="1"/>
  <c r="A982" i="9"/>
  <c r="D982" i="9" s="1"/>
  <c r="A983" i="9"/>
  <c r="D983" i="9" s="1"/>
  <c r="A984" i="9"/>
  <c r="D984" i="9" s="1"/>
  <c r="A985" i="9"/>
  <c r="D985" i="9" s="1"/>
  <c r="A986" i="9"/>
  <c r="D986" i="9" s="1"/>
  <c r="A987" i="9"/>
  <c r="D987" i="9" s="1"/>
  <c r="A988" i="9"/>
  <c r="D988" i="9" s="1"/>
  <c r="A989" i="9"/>
  <c r="D989" i="9" s="1"/>
  <c r="A990" i="9"/>
  <c r="D990" i="9" s="1"/>
  <c r="A991" i="9"/>
  <c r="D991" i="9" s="1"/>
  <c r="A992" i="9"/>
  <c r="D992" i="9" s="1"/>
  <c r="A993" i="9"/>
  <c r="D993" i="9" s="1"/>
  <c r="A994" i="9"/>
  <c r="D994" i="9" s="1"/>
  <c r="A995" i="9"/>
  <c r="D995" i="9" s="1"/>
  <c r="A996" i="9"/>
  <c r="D996" i="9" s="1"/>
  <c r="A997" i="9"/>
  <c r="D997" i="9" s="1"/>
  <c r="A998" i="9"/>
  <c r="D998" i="9" s="1"/>
  <c r="A999" i="9"/>
  <c r="D999" i="9" s="1"/>
  <c r="A1000" i="9"/>
  <c r="D1000" i="9" s="1"/>
  <c r="A1001" i="9"/>
  <c r="D1001" i="9" s="1"/>
  <c r="A1002" i="9"/>
  <c r="D1002" i="9" s="1"/>
  <c r="A2" i="9"/>
  <c r="D2" i="9" s="1"/>
  <c r="B1" i="19"/>
  <c r="C1" i="19" l="1"/>
  <c r="V1" i="9" l="1"/>
  <c r="V24" i="9" l="1"/>
  <c r="V16" i="9"/>
  <c r="V8" i="9"/>
  <c r="V23" i="9"/>
  <c r="V15" i="9"/>
  <c r="V7" i="9"/>
  <c r="V22" i="9"/>
  <c r="V14" i="9"/>
  <c r="C10" i="13" s="1"/>
  <c r="V6" i="9"/>
  <c r="V21" i="9"/>
  <c r="V13" i="9"/>
  <c r="V5" i="9"/>
  <c r="V20" i="9"/>
  <c r="V12" i="9"/>
  <c r="V4" i="9"/>
  <c r="V27" i="9"/>
  <c r="V19" i="9"/>
  <c r="V11" i="9"/>
  <c r="C8" i="13" s="1"/>
  <c r="V3" i="9"/>
  <c r="V26" i="9"/>
  <c r="V18" i="9"/>
  <c r="V10" i="9"/>
  <c r="V25" i="9"/>
  <c r="V17" i="9"/>
  <c r="V9" i="9"/>
  <c r="C2" i="9"/>
  <c r="B2" i="9" s="1"/>
  <c r="C243" i="9"/>
  <c r="B243" i="9" s="1"/>
  <c r="C710" i="9"/>
  <c r="B710" i="9" s="1"/>
  <c r="C413" i="9"/>
  <c r="B413" i="9" s="1"/>
  <c r="C947" i="9"/>
  <c r="B947" i="9" s="1"/>
  <c r="C893" i="9"/>
  <c r="B893" i="9" s="1"/>
  <c r="C489" i="9"/>
  <c r="B489" i="9" s="1"/>
  <c r="C84" i="9"/>
  <c r="B84" i="9" s="1"/>
  <c r="C457" i="9"/>
  <c r="B457" i="9" s="1"/>
  <c r="C480" i="9"/>
  <c r="B480" i="9" s="1"/>
  <c r="C891" i="9"/>
  <c r="B891" i="9" s="1"/>
  <c r="C567" i="9"/>
  <c r="B567" i="9" s="1"/>
  <c r="C948" i="9"/>
  <c r="B948" i="9" s="1"/>
  <c r="C869" i="9"/>
  <c r="B869" i="9" s="1"/>
  <c r="C294" i="9"/>
  <c r="B294" i="9" s="1"/>
  <c r="C462" i="9"/>
  <c r="B462" i="9" s="1"/>
  <c r="C208" i="9"/>
  <c r="B208" i="9" s="1"/>
  <c r="C964" i="9"/>
  <c r="B964" i="9" s="1"/>
  <c r="C493" i="9"/>
  <c r="B493" i="9" s="1"/>
  <c r="C389" i="9"/>
  <c r="B389" i="9" s="1"/>
  <c r="C204" i="9"/>
  <c r="B204" i="9" s="1"/>
  <c r="C210" i="9"/>
  <c r="B210" i="9" s="1"/>
  <c r="C629" i="9"/>
  <c r="B629" i="9" s="1"/>
  <c r="C766" i="9"/>
  <c r="B766" i="9" s="1"/>
  <c r="C1000" i="9"/>
  <c r="B1000" i="9" s="1"/>
  <c r="C944" i="9"/>
  <c r="B944" i="9" s="1"/>
  <c r="C200" i="9"/>
  <c r="B200" i="9" s="1"/>
  <c r="C270" i="9"/>
  <c r="B270" i="9" s="1"/>
  <c r="C851" i="9"/>
  <c r="B851" i="9" s="1"/>
  <c r="C833" i="9"/>
  <c r="B833" i="9" s="1"/>
  <c r="C394" i="9"/>
  <c r="B394" i="9" s="1"/>
  <c r="C892" i="9"/>
  <c r="B892" i="9" s="1"/>
  <c r="C747" i="9"/>
  <c r="B747" i="9" s="1"/>
  <c r="C707" i="9"/>
  <c r="B707" i="9" s="1"/>
  <c r="C635" i="9"/>
  <c r="B635" i="9" s="1"/>
  <c r="C739" i="9"/>
  <c r="B739" i="9" s="1"/>
  <c r="C329" i="9"/>
  <c r="B329" i="9" s="1"/>
  <c r="C972" i="9"/>
  <c r="B972" i="9" s="1"/>
  <c r="C657" i="9"/>
  <c r="B657" i="9" s="1"/>
  <c r="C415" i="9"/>
  <c r="B415" i="9" s="1"/>
  <c r="C426" i="9"/>
  <c r="B426" i="9" s="1"/>
  <c r="C157" i="9"/>
  <c r="B157" i="9" s="1"/>
  <c r="C610" i="9"/>
  <c r="B610" i="9" s="1"/>
  <c r="C776" i="9"/>
  <c r="B776" i="9" s="1"/>
  <c r="C590" i="9"/>
  <c r="B590" i="9" s="1"/>
  <c r="C211" i="9"/>
  <c r="B211" i="9" s="1"/>
  <c r="C955" i="9"/>
  <c r="B955" i="9" s="1"/>
  <c r="C741" i="9"/>
  <c r="B741" i="9" s="1"/>
  <c r="C184" i="9"/>
  <c r="B184" i="9" s="1"/>
  <c r="C90" i="9"/>
  <c r="B90" i="9" s="1"/>
  <c r="C983" i="9"/>
  <c r="B983" i="9" s="1"/>
  <c r="C438" i="9"/>
  <c r="B438" i="9" s="1"/>
  <c r="C705" i="9"/>
  <c r="B705" i="9" s="1"/>
  <c r="C792" i="9"/>
  <c r="B792" i="9" s="1"/>
  <c r="C56" i="9"/>
  <c r="B56" i="9" s="1"/>
  <c r="C923" i="9"/>
  <c r="B923" i="9" s="1"/>
  <c r="C993" i="9"/>
  <c r="B993" i="9" s="1"/>
  <c r="C314" i="9"/>
  <c r="B314" i="9" s="1"/>
  <c r="C481" i="9"/>
  <c r="B481" i="9" s="1"/>
  <c r="C327" i="9"/>
  <c r="B327" i="9" s="1"/>
  <c r="C288" i="9"/>
  <c r="B288" i="9" s="1"/>
  <c r="C825" i="9"/>
  <c r="B825" i="9" s="1"/>
  <c r="C125" i="9"/>
  <c r="B125" i="9" s="1"/>
  <c r="C229" i="9"/>
  <c r="B229" i="9" s="1"/>
  <c r="C402" i="9"/>
  <c r="B402" i="9" s="1"/>
  <c r="C725" i="9"/>
  <c r="B725" i="9" s="1"/>
  <c r="C406" i="9"/>
  <c r="B406" i="9" s="1"/>
  <c r="C938" i="9"/>
  <c r="B938" i="9" s="1"/>
  <c r="C840" i="9"/>
  <c r="B840" i="9" s="1"/>
  <c r="C935" i="9"/>
  <c r="B935" i="9" s="1"/>
  <c r="C46" i="9"/>
  <c r="B46" i="9" s="1"/>
  <c r="C440" i="9"/>
  <c r="B440" i="9" s="1"/>
  <c r="C576" i="9"/>
  <c r="B576" i="9" s="1"/>
  <c r="C151" i="9"/>
  <c r="B151" i="9" s="1"/>
  <c r="C771" i="9"/>
  <c r="B771" i="9" s="1"/>
  <c r="C847" i="9"/>
  <c r="B847" i="9" s="1"/>
  <c r="C352" i="9"/>
  <c r="B352" i="9" s="1"/>
  <c r="C722" i="9"/>
  <c r="B722" i="9" s="1"/>
  <c r="C984" i="9"/>
  <c r="B984" i="9" s="1"/>
  <c r="C936" i="9"/>
  <c r="B936" i="9" s="1"/>
  <c r="C106" i="9"/>
  <c r="B106" i="9" s="1"/>
  <c r="C757" i="9"/>
  <c r="B757" i="9" s="1"/>
  <c r="C996" i="9"/>
  <c r="B996" i="9" s="1"/>
  <c r="C950" i="9"/>
  <c r="B950" i="9" s="1"/>
  <c r="C87" i="9"/>
  <c r="B87" i="9" s="1"/>
  <c r="C827" i="9"/>
  <c r="B827" i="9" s="1"/>
  <c r="C565" i="9"/>
  <c r="B565" i="9" s="1"/>
  <c r="C173" i="9"/>
  <c r="B173" i="9" s="1"/>
  <c r="C615" i="9"/>
  <c r="B615" i="9" s="1"/>
  <c r="C919" i="9"/>
  <c r="B919" i="9" s="1"/>
  <c r="C997" i="9"/>
  <c r="B997" i="9" s="1"/>
  <c r="C667" i="9"/>
  <c r="B667" i="9" s="1"/>
  <c r="C807" i="9"/>
  <c r="B807" i="9" s="1"/>
  <c r="C654" i="9"/>
  <c r="B654" i="9" s="1"/>
  <c r="C774" i="9"/>
  <c r="B774" i="9" s="1"/>
  <c r="C714" i="9"/>
  <c r="B714" i="9" s="1"/>
  <c r="C171" i="9"/>
  <c r="B171" i="9" s="1"/>
  <c r="C190" i="9"/>
  <c r="B190" i="9" s="1"/>
  <c r="C934" i="9"/>
  <c r="B934" i="9" s="1"/>
  <c r="C962" i="9"/>
  <c r="B962" i="9" s="1"/>
  <c r="C926" i="9"/>
  <c r="B926" i="9" s="1"/>
  <c r="C883" i="9"/>
  <c r="B883" i="9" s="1"/>
  <c r="C885" i="9"/>
  <c r="B885" i="9" s="1"/>
  <c r="C849" i="9"/>
  <c r="B849" i="9" s="1"/>
  <c r="C864" i="9"/>
  <c r="B864" i="9" s="1"/>
  <c r="C494" i="9"/>
  <c r="B494" i="9" s="1"/>
  <c r="C118" i="9"/>
  <c r="B118" i="9" s="1"/>
  <c r="C878" i="9"/>
  <c r="B878" i="9" s="1"/>
  <c r="C829" i="9"/>
  <c r="B829" i="9" s="1"/>
  <c r="C845" i="9"/>
  <c r="B845" i="9" s="1"/>
  <c r="C201" i="9"/>
  <c r="B201" i="9" s="1"/>
  <c r="C779" i="9"/>
  <c r="B779" i="9" s="1"/>
  <c r="C823" i="9"/>
  <c r="B823" i="9" s="1"/>
  <c r="C644" i="9"/>
  <c r="B644" i="9" s="1"/>
  <c r="C737" i="9"/>
  <c r="B737" i="9" s="1"/>
  <c r="C388" i="9"/>
  <c r="B388" i="9" s="1"/>
  <c r="C958" i="9"/>
  <c r="B958" i="9" s="1"/>
  <c r="C12" i="9"/>
  <c r="B12" i="9" s="1"/>
  <c r="C877" i="9"/>
  <c r="B877" i="9" s="1"/>
  <c r="C925" i="9"/>
  <c r="B925" i="9" s="1"/>
  <c r="C727" i="9"/>
  <c r="B727" i="9" s="1"/>
  <c r="C685" i="9"/>
  <c r="B685" i="9" s="1"/>
  <c r="C311" i="9"/>
  <c r="B311" i="9" s="1"/>
  <c r="C114" i="9"/>
  <c r="B114" i="9" s="1"/>
  <c r="C744" i="9"/>
  <c r="B744" i="9" s="1"/>
  <c r="C64" i="9"/>
  <c r="B64" i="9" s="1"/>
  <c r="C315" i="9"/>
  <c r="B315" i="9" s="1"/>
  <c r="C599" i="9"/>
  <c r="B599" i="9" s="1"/>
  <c r="C957" i="9"/>
  <c r="B957" i="9" s="1"/>
  <c r="C982" i="9"/>
  <c r="B982" i="9" s="1"/>
  <c r="C858" i="9"/>
  <c r="B858" i="9" s="1"/>
  <c r="C664" i="9"/>
  <c r="B664" i="9" s="1"/>
  <c r="C374" i="9"/>
  <c r="B374" i="9" s="1"/>
  <c r="C752" i="9"/>
  <c r="B752" i="9" s="1"/>
  <c r="C323" i="9"/>
  <c r="B323" i="9" s="1"/>
  <c r="C645" i="9"/>
  <c r="B645" i="9" s="1"/>
  <c r="C237" i="9"/>
  <c r="B237" i="9" s="1"/>
  <c r="C608" i="9"/>
  <c r="B608" i="9" s="1"/>
  <c r="C203" i="9"/>
  <c r="B203" i="9" s="1"/>
  <c r="C70" i="9"/>
  <c r="B70" i="9" s="1"/>
  <c r="C563" i="9"/>
  <c r="B563" i="9" s="1"/>
  <c r="C478" i="9"/>
  <c r="B478" i="9" s="1"/>
  <c r="C734" i="9"/>
  <c r="B734" i="9" s="1"/>
  <c r="C976" i="9"/>
  <c r="B976" i="9" s="1"/>
  <c r="C425" i="9"/>
  <c r="B425" i="9" s="1"/>
  <c r="C908" i="9"/>
  <c r="B908" i="9" s="1"/>
  <c r="C370" i="9"/>
  <c r="B370" i="9" s="1"/>
  <c r="C79" i="9"/>
  <c r="B79" i="9" s="1"/>
  <c r="C931" i="9"/>
  <c r="B931" i="9" s="1"/>
  <c r="C500" i="9"/>
  <c r="B500" i="9" s="1"/>
  <c r="C749" i="9"/>
  <c r="B749" i="9" s="1"/>
  <c r="C132" i="9"/>
  <c r="B132" i="9" s="1"/>
  <c r="C968" i="9"/>
  <c r="B968" i="9" s="1"/>
  <c r="C302" i="9"/>
  <c r="B302" i="9" s="1"/>
  <c r="C815" i="9"/>
  <c r="B815" i="9" s="1"/>
  <c r="C992" i="9"/>
  <c r="B992" i="9" s="1"/>
  <c r="C375" i="9"/>
  <c r="B375" i="9" s="1"/>
  <c r="C250" i="9"/>
  <c r="B250" i="9" s="1"/>
  <c r="C798" i="9"/>
  <c r="B798" i="9" s="1"/>
  <c r="C870" i="9"/>
  <c r="B870" i="9" s="1"/>
  <c r="C866" i="9"/>
  <c r="B866" i="9" s="1"/>
  <c r="C309" i="9"/>
  <c r="B309" i="9" s="1"/>
  <c r="C617" i="9"/>
  <c r="B617" i="9" s="1"/>
  <c r="C429" i="9"/>
  <c r="B429" i="9" s="1"/>
  <c r="C13" i="9"/>
  <c r="B13" i="9" s="1"/>
  <c r="C569" i="9"/>
  <c r="B569" i="9" s="1"/>
  <c r="C862" i="9"/>
  <c r="B862" i="9" s="1"/>
  <c r="C729" i="9"/>
  <c r="B729" i="9" s="1"/>
  <c r="C336" i="9"/>
  <c r="B336" i="9" s="1"/>
  <c r="C251" i="9"/>
  <c r="B251" i="9" s="1"/>
  <c r="C38" i="9"/>
  <c r="B38" i="9" s="1"/>
  <c r="C179" i="9"/>
  <c r="B179" i="9" s="1"/>
  <c r="C607" i="9"/>
  <c r="B607" i="9" s="1"/>
  <c r="C162" i="9"/>
  <c r="B162" i="9" s="1"/>
  <c r="C491" i="9"/>
  <c r="B491" i="9" s="1"/>
  <c r="C59" i="9"/>
  <c r="B59" i="9" s="1"/>
  <c r="C451" i="9"/>
  <c r="B451" i="9" s="1"/>
  <c r="C43" i="9"/>
  <c r="B43" i="9" s="1"/>
  <c r="C913" i="9"/>
  <c r="B913" i="9" s="1"/>
  <c r="C435" i="9"/>
  <c r="B435" i="9" s="1"/>
  <c r="C979" i="9"/>
  <c r="B979" i="9" s="1"/>
  <c r="C21" i="9"/>
  <c r="B21" i="9" s="1"/>
  <c r="C918" i="9"/>
  <c r="B918" i="9" s="1"/>
  <c r="C223" i="9"/>
  <c r="B223" i="9" s="1"/>
  <c r="C988" i="9"/>
  <c r="B988" i="9" s="1"/>
  <c r="C575" i="9"/>
  <c r="B575" i="9" s="1"/>
  <c r="C175" i="9"/>
  <c r="B175" i="9" s="1"/>
  <c r="C991" i="9"/>
  <c r="B991" i="9" s="1"/>
  <c r="C723" i="9"/>
  <c r="B723" i="9" s="1"/>
  <c r="C514" i="9"/>
  <c r="B514" i="9" s="1"/>
  <c r="C7" i="9"/>
  <c r="B7" i="9" s="1"/>
  <c r="C29" i="9"/>
  <c r="B29" i="9" s="1"/>
  <c r="C75" i="9"/>
  <c r="B75" i="9" s="1"/>
  <c r="C150" i="9"/>
  <c r="B150" i="9" s="1"/>
  <c r="C658" i="9"/>
  <c r="B658" i="9" s="1"/>
  <c r="C348" i="9"/>
  <c r="B348" i="9" s="1"/>
  <c r="C181" i="9"/>
  <c r="B181" i="9" s="1"/>
  <c r="C989" i="9"/>
  <c r="B989" i="9" s="1"/>
  <c r="C552" i="9"/>
  <c r="B552" i="9" s="1"/>
  <c r="C794" i="9"/>
  <c r="B794" i="9" s="1"/>
  <c r="C245" i="9"/>
  <c r="B245" i="9" s="1"/>
  <c r="C149" i="9"/>
  <c r="B149" i="9" s="1"/>
  <c r="C195" i="9"/>
  <c r="B195" i="9" s="1"/>
  <c r="C505" i="9"/>
  <c r="B505" i="9" s="1"/>
  <c r="C475" i="9"/>
  <c r="B475" i="9" s="1"/>
  <c r="C946" i="9"/>
  <c r="B946" i="9" s="1"/>
  <c r="C619" i="9"/>
  <c r="B619" i="9" s="1"/>
  <c r="C501" i="9"/>
  <c r="B501" i="9" s="1"/>
  <c r="C598" i="9"/>
  <c r="B598" i="9" s="1"/>
  <c r="C814" i="9"/>
  <c r="B814" i="9" s="1"/>
  <c r="C63" i="9"/>
  <c r="B63" i="9" s="1"/>
  <c r="C945" i="9"/>
  <c r="B945" i="9" s="1"/>
  <c r="C228" i="9"/>
  <c r="B228" i="9" s="1"/>
  <c r="C903" i="9"/>
  <c r="B903" i="9" s="1"/>
  <c r="C561" i="9"/>
  <c r="B561" i="9" s="1"/>
  <c r="C78" i="9"/>
  <c r="B78" i="9" s="1"/>
  <c r="C522" i="9"/>
  <c r="B522" i="9" s="1"/>
  <c r="C443" i="9"/>
  <c r="B443" i="9" s="1"/>
  <c r="C822" i="9"/>
  <c r="B822" i="9" s="1"/>
  <c r="C101" i="9"/>
  <c r="B101" i="9" s="1"/>
  <c r="C557" i="9"/>
  <c r="B557" i="9" s="1"/>
  <c r="C914" i="9"/>
  <c r="B914" i="9" s="1"/>
  <c r="C275" i="9"/>
  <c r="B275" i="9" s="1"/>
  <c r="C477" i="9"/>
  <c r="B477" i="9" s="1"/>
  <c r="C796" i="9"/>
  <c r="B796" i="9" s="1"/>
  <c r="C178" i="9"/>
  <c r="B178" i="9" s="1"/>
  <c r="C659" i="9"/>
  <c r="B659" i="9" s="1"/>
  <c r="C791" i="9"/>
  <c r="B791" i="9" s="1"/>
  <c r="C786" i="9"/>
  <c r="B786" i="9" s="1"/>
  <c r="C975" i="9"/>
  <c r="B975" i="9" s="1"/>
  <c r="C748" i="9"/>
  <c r="B748" i="9" s="1"/>
  <c r="C995" i="9"/>
  <c r="B995" i="9" s="1"/>
  <c r="C732" i="9"/>
  <c r="B732" i="9" s="1"/>
  <c r="C939" i="9"/>
  <c r="B939" i="9" s="1"/>
  <c r="C692" i="9"/>
  <c r="B692" i="9" s="1"/>
  <c r="C924" i="9"/>
  <c r="B924" i="9" s="1"/>
  <c r="C666" i="9"/>
  <c r="B666" i="9" s="1"/>
  <c r="C453" i="9"/>
  <c r="B453" i="9" s="1"/>
  <c r="C860" i="9"/>
  <c r="B860" i="9" s="1"/>
  <c r="C999" i="9"/>
  <c r="B999" i="9" s="1"/>
  <c r="C582" i="9"/>
  <c r="B582" i="9" s="1"/>
  <c r="C421" i="9"/>
  <c r="B421" i="9" s="1"/>
  <c r="C298" i="9"/>
  <c r="B298" i="9" s="1"/>
  <c r="C720" i="9"/>
  <c r="B720" i="9" s="1"/>
  <c r="C61" i="9"/>
  <c r="B61" i="9" s="1"/>
  <c r="C929" i="9"/>
  <c r="B929" i="9" s="1"/>
  <c r="C285" i="9"/>
  <c r="B285" i="9" s="1"/>
  <c r="C872" i="9"/>
  <c r="B872" i="9" s="1"/>
  <c r="C383" i="9"/>
  <c r="B383" i="9" s="1"/>
  <c r="C978" i="9"/>
  <c r="B978" i="9" s="1"/>
  <c r="C852" i="9"/>
  <c r="B852" i="9" s="1"/>
  <c r="C405" i="9"/>
  <c r="B405" i="9" s="1"/>
  <c r="C111" i="9"/>
  <c r="B111" i="9" s="1"/>
  <c r="C523" i="9"/>
  <c r="B523" i="9" s="1"/>
  <c r="C970" i="9"/>
  <c r="B970" i="9" s="1"/>
  <c r="C138" i="9"/>
  <c r="B138" i="9" s="1"/>
  <c r="C793" i="9"/>
  <c r="B793" i="9" s="1"/>
  <c r="C422" i="9"/>
  <c r="B422" i="9" s="1"/>
  <c r="C844" i="9"/>
  <c r="B844" i="9" s="1"/>
  <c r="C697" i="9"/>
  <c r="B697" i="9" s="1"/>
  <c r="C802" i="9"/>
  <c r="B802" i="9" s="1"/>
  <c r="C663" i="9"/>
  <c r="B663" i="9" s="1"/>
  <c r="C264" i="9"/>
  <c r="B264" i="9" s="1"/>
  <c r="C647" i="9"/>
  <c r="B647" i="9" s="1"/>
  <c r="C139" i="9"/>
  <c r="B139" i="9" s="1"/>
  <c r="C973" i="9"/>
  <c r="B973" i="9" s="1"/>
  <c r="C411" i="9"/>
  <c r="B411" i="9" s="1"/>
  <c r="C398" i="9"/>
  <c r="B398" i="9" s="1"/>
  <c r="C624" i="9"/>
  <c r="B624" i="9" s="1"/>
  <c r="C850" i="9"/>
  <c r="B850" i="9" s="1"/>
  <c r="C448" i="9"/>
  <c r="B448" i="9" s="1"/>
  <c r="C253" i="9"/>
  <c r="B253" i="9" s="1"/>
  <c r="C811" i="9"/>
  <c r="B811" i="9" s="1"/>
  <c r="C347" i="9"/>
  <c r="B347" i="9" s="1"/>
  <c r="C299" i="9"/>
  <c r="B299" i="9" s="1"/>
  <c r="C10" i="9"/>
  <c r="B10" i="9" s="1"/>
  <c r="C92" i="9"/>
  <c r="B92" i="9" s="1"/>
  <c r="C773" i="9"/>
  <c r="B773" i="9" s="1"/>
  <c r="C713" i="9"/>
  <c r="B713" i="9" s="1"/>
  <c r="C328" i="9"/>
  <c r="B328" i="9" s="1"/>
  <c r="C778" i="9"/>
  <c r="B778" i="9" s="1"/>
  <c r="C809" i="9"/>
  <c r="B809" i="9" s="1"/>
  <c r="C246" i="9"/>
  <c r="B246" i="9" s="1"/>
  <c r="C745" i="9"/>
  <c r="B745" i="9" s="1"/>
  <c r="C998" i="9"/>
  <c r="B998" i="9" s="1"/>
  <c r="C502" i="9"/>
  <c r="B502" i="9" s="1"/>
  <c r="C486" i="9"/>
  <c r="B486" i="9" s="1"/>
  <c r="C1002" i="9"/>
  <c r="B1002" i="9" s="1"/>
  <c r="C206" i="9"/>
  <c r="B206" i="9" s="1"/>
  <c r="C985" i="9"/>
  <c r="B985" i="9" s="1"/>
  <c r="C579" i="9"/>
  <c r="B579" i="9" s="1"/>
  <c r="C224" i="9"/>
  <c r="B224" i="9" s="1"/>
  <c r="C626" i="9"/>
  <c r="B626" i="9" s="1"/>
  <c r="C93" i="9"/>
  <c r="B93" i="9" s="1"/>
  <c r="C541" i="9"/>
  <c r="B541" i="9" s="1"/>
  <c r="C965" i="9"/>
  <c r="B965" i="9" s="1"/>
  <c r="C495" i="9"/>
  <c r="B495" i="9" s="1"/>
  <c r="C905" i="9"/>
  <c r="B905" i="9" s="1"/>
  <c r="C859" i="9"/>
  <c r="B859" i="9" s="1"/>
  <c r="C621" i="9"/>
  <c r="B621" i="9" s="1"/>
  <c r="C763" i="9"/>
  <c r="B763" i="9" s="1"/>
  <c r="C932" i="9"/>
  <c r="B932" i="9" s="1"/>
  <c r="C719" i="9"/>
  <c r="B719" i="9" s="1"/>
  <c r="C123" i="9"/>
  <c r="B123" i="9" s="1"/>
  <c r="C467" i="9"/>
  <c r="B467" i="9" s="1"/>
  <c r="C95" i="9"/>
  <c r="B95" i="9" s="1"/>
  <c r="C614" i="9"/>
  <c r="B614" i="9" s="1"/>
  <c r="C62" i="9"/>
  <c r="B62" i="9" s="1"/>
  <c r="C466" i="9"/>
  <c r="B466" i="9" s="1"/>
  <c r="C263" i="9"/>
  <c r="B263" i="9" s="1"/>
  <c r="C806" i="9"/>
  <c r="B806" i="9" s="1"/>
  <c r="C483" i="9"/>
  <c r="B483" i="9" s="1"/>
  <c r="C98" i="9"/>
  <c r="B98" i="9" s="1"/>
  <c r="C31" i="9"/>
  <c r="B31" i="9" s="1"/>
  <c r="C437" i="9"/>
  <c r="B437" i="9" s="1"/>
  <c r="C882" i="9"/>
  <c r="B882" i="9" s="1"/>
  <c r="C313" i="9"/>
  <c r="B313" i="9" s="1"/>
  <c r="C646" i="9"/>
  <c r="B646" i="9" s="1"/>
  <c r="C674" i="9"/>
  <c r="B674" i="9" s="1"/>
  <c r="C174" i="9"/>
  <c r="B174" i="9" s="1"/>
  <c r="C954" i="9"/>
  <c r="B954" i="9" s="1"/>
  <c r="C634" i="9"/>
  <c r="B634" i="9" s="1"/>
  <c r="C956" i="9"/>
  <c r="B956" i="9" s="1"/>
  <c r="C977" i="9"/>
  <c r="B977" i="9" s="1"/>
  <c r="C890" i="9"/>
  <c r="B890" i="9" s="1"/>
  <c r="C573" i="9"/>
  <c r="B573" i="9" s="1"/>
  <c r="C808" i="9"/>
  <c r="B808" i="9" s="1"/>
  <c r="C951" i="9"/>
  <c r="B951" i="9" s="1"/>
  <c r="C875" i="9"/>
  <c r="B875" i="9" s="1"/>
  <c r="C536" i="9"/>
  <c r="B536" i="9" s="1"/>
  <c r="C933" i="9"/>
  <c r="B933" i="9" s="1"/>
  <c r="C750" i="9"/>
  <c r="B750" i="9" s="1"/>
  <c r="C365" i="9"/>
  <c r="B365" i="9" s="1"/>
  <c r="C810" i="9"/>
  <c r="B810" i="9" s="1"/>
  <c r="C611" i="9"/>
  <c r="B611" i="9" s="1"/>
  <c r="C873" i="9"/>
  <c r="B873" i="9" s="1"/>
  <c r="C464" i="9"/>
  <c r="B464" i="9" s="1"/>
  <c r="C218" i="9"/>
  <c r="B218" i="9" s="1"/>
  <c r="C638" i="9"/>
  <c r="B638" i="9" s="1"/>
  <c r="C530" i="9"/>
  <c r="B530" i="9" s="1"/>
  <c r="C696" i="9"/>
  <c r="B696" i="9" s="1"/>
  <c r="C165" i="9"/>
  <c r="B165" i="9" s="1"/>
  <c r="C104" i="9"/>
  <c r="B104" i="9" s="1"/>
  <c r="C103" i="9"/>
  <c r="B103" i="9" s="1"/>
  <c r="C787" i="9"/>
  <c r="B787" i="9" s="1"/>
  <c r="C601" i="9"/>
  <c r="B601" i="9" s="1"/>
  <c r="C785" i="9"/>
  <c r="B785" i="9" s="1"/>
  <c r="C952" i="9"/>
  <c r="B952" i="9" s="1"/>
  <c r="C711" i="9"/>
  <c r="B711" i="9" s="1"/>
  <c r="C417" i="9"/>
  <c r="B417" i="9" s="1"/>
  <c r="C227" i="9"/>
  <c r="B227" i="9" s="1"/>
  <c r="C180" i="9"/>
  <c r="B180" i="9" s="1"/>
  <c r="C628" i="9"/>
  <c r="B628" i="9" s="1"/>
  <c r="C498" i="9"/>
  <c r="B498" i="9" s="1"/>
  <c r="C568" i="9"/>
  <c r="B568" i="9" s="1"/>
  <c r="C528" i="9"/>
  <c r="B528" i="9" s="1"/>
  <c r="C912" i="9"/>
  <c r="B912" i="9" s="1"/>
  <c r="C248" i="9"/>
  <c r="B248" i="9" s="1"/>
  <c r="C369" i="9"/>
  <c r="B369" i="9" s="1"/>
  <c r="C268" i="9"/>
  <c r="B268" i="9" s="1"/>
  <c r="C326" i="9"/>
  <c r="B326" i="9" s="1"/>
  <c r="C921" i="9"/>
  <c r="B921" i="9" s="1"/>
  <c r="C818" i="9"/>
  <c r="B818" i="9" s="1"/>
  <c r="C821" i="9"/>
  <c r="B821" i="9" s="1"/>
  <c r="C168" i="9"/>
  <c r="B168" i="9" s="1"/>
  <c r="C143" i="9"/>
  <c r="B143" i="9" s="1"/>
  <c r="C479" i="9"/>
  <c r="B479" i="9" s="1"/>
  <c r="C470" i="9"/>
  <c r="B470" i="9" s="1"/>
  <c r="C116" i="9"/>
  <c r="B116" i="9" s="1"/>
  <c r="C591" i="9"/>
  <c r="B591" i="9" s="1"/>
  <c r="C690" i="9"/>
  <c r="B690" i="9" s="1"/>
  <c r="C339" i="9"/>
  <c r="B339" i="9" s="1"/>
  <c r="C110" i="9"/>
  <c r="B110" i="9" s="1"/>
  <c r="C355" i="9"/>
  <c r="B355" i="9" s="1"/>
  <c r="C239" i="9"/>
  <c r="B239" i="9" s="1"/>
  <c r="C665" i="9"/>
  <c r="B665" i="9" s="1"/>
  <c r="C88" i="9"/>
  <c r="B88" i="9" s="1"/>
  <c r="C916" i="9"/>
  <c r="B916" i="9" s="1"/>
  <c r="C853" i="9"/>
  <c r="B853" i="9" s="1"/>
  <c r="C642" i="9"/>
  <c r="B642" i="9" s="1"/>
  <c r="C401" i="9"/>
  <c r="B401" i="9" s="1"/>
  <c r="C364" i="9"/>
  <c r="B364" i="9" s="1"/>
  <c r="C269" i="9"/>
  <c r="B269" i="9" s="1"/>
  <c r="C589" i="9"/>
  <c r="B589" i="9" s="1"/>
  <c r="C454" i="9"/>
  <c r="B454" i="9" s="1"/>
  <c r="C334" i="9"/>
  <c r="B334" i="9" s="1"/>
  <c r="C473" i="9"/>
  <c r="B473" i="9" s="1"/>
  <c r="C247" i="9"/>
  <c r="B247" i="9" s="1"/>
  <c r="C28" i="9"/>
  <c r="B28" i="9" s="1"/>
  <c r="C769" i="9"/>
  <c r="B769" i="9" s="1"/>
  <c r="C152" i="9"/>
  <c r="B152" i="9" s="1"/>
  <c r="C8" i="9"/>
  <c r="B8" i="9" s="1"/>
  <c r="C868" i="9"/>
  <c r="B868" i="9" s="1"/>
  <c r="C249" i="9"/>
  <c r="B249" i="9" s="1"/>
  <c r="C23" i="9"/>
  <c r="B23" i="9" s="1"/>
  <c r="C234" i="9"/>
  <c r="B234" i="9" s="1"/>
  <c r="C941" i="9"/>
  <c r="B941" i="9" s="1"/>
  <c r="C344" i="9"/>
  <c r="B344" i="9" s="1"/>
  <c r="C562" i="9"/>
  <c r="B562" i="9" s="1"/>
  <c r="C198" i="9"/>
  <c r="B198" i="9" s="1"/>
  <c r="C688" i="9"/>
  <c r="B688" i="9" s="1"/>
  <c r="C72" i="9"/>
  <c r="B72" i="9" s="1"/>
  <c r="C456" i="9"/>
  <c r="B456" i="9" s="1"/>
  <c r="C96" i="9"/>
  <c r="B96" i="9" s="1"/>
  <c r="C595" i="9"/>
  <c r="B595" i="9" s="1"/>
  <c r="C987" i="9"/>
  <c r="B987" i="9" s="1"/>
  <c r="C430" i="9"/>
  <c r="B430" i="9" s="1"/>
  <c r="C80" i="9"/>
  <c r="B80" i="9" s="1"/>
  <c r="C5" i="9"/>
  <c r="B5" i="9" s="1"/>
  <c r="C837" i="9"/>
  <c r="B837" i="9" s="1"/>
  <c r="C805" i="9"/>
  <c r="B805" i="9" s="1"/>
  <c r="C472" i="9"/>
  <c r="B472" i="9" s="1"/>
  <c r="C304" i="9"/>
  <c r="B304" i="9" s="1"/>
  <c r="C915" i="9"/>
  <c r="B915" i="9" s="1"/>
  <c r="C963" i="9"/>
  <c r="B963" i="9" s="1"/>
  <c r="C867" i="9"/>
  <c r="B867" i="9" s="1"/>
  <c r="C346" i="9"/>
  <c r="B346" i="9" s="1"/>
  <c r="C187" i="9"/>
  <c r="B187" i="9" s="1"/>
  <c r="C527" i="9"/>
  <c r="B527" i="9" s="1"/>
  <c r="C366" i="9"/>
  <c r="B366" i="9" s="1"/>
  <c r="C828" i="9"/>
  <c r="B828" i="9" s="1"/>
  <c r="C676" i="9"/>
  <c r="B676" i="9" s="1"/>
  <c r="C971" i="9"/>
  <c r="B971" i="9" s="1"/>
  <c r="C1001" i="9"/>
  <c r="B1001" i="9" s="1"/>
  <c r="C559" i="9"/>
  <c r="B559" i="9" s="1"/>
  <c r="C834" i="9"/>
  <c r="B834" i="9" s="1"/>
  <c r="C578" i="9"/>
  <c r="B578" i="9" s="1"/>
  <c r="C431" i="9"/>
  <c r="B431" i="9" s="1"/>
  <c r="C48" i="9"/>
  <c r="B48" i="9" s="1"/>
  <c r="C76" i="9"/>
  <c r="B76" i="9" s="1"/>
  <c r="C516" i="9"/>
  <c r="B516" i="9" s="1"/>
  <c r="C482" i="9"/>
  <c r="B482" i="9" s="1"/>
  <c r="C899" i="9"/>
  <c r="B899" i="9" s="1"/>
  <c r="C166" i="9"/>
  <c r="B166" i="9" s="1"/>
  <c r="C781" i="9"/>
  <c r="B781" i="9" s="1"/>
  <c r="C887" i="9"/>
  <c r="B887" i="9" s="1"/>
  <c r="C257" i="9"/>
  <c r="B257" i="9" s="1"/>
  <c r="C290" i="9"/>
  <c r="B290" i="9" s="1"/>
  <c r="C865" i="9"/>
  <c r="B865" i="9" s="1"/>
  <c r="C650" i="9"/>
  <c r="B650" i="9" s="1"/>
  <c r="C627" i="9"/>
  <c r="B627" i="9" s="1"/>
  <c r="C671" i="9"/>
  <c r="B671" i="9" s="1"/>
  <c r="C511" i="9"/>
  <c r="B511" i="9" s="1"/>
  <c r="C39" i="9"/>
  <c r="B39" i="9" s="1"/>
  <c r="C359" i="9"/>
  <c r="B359" i="9" s="1"/>
  <c r="C112" i="9"/>
  <c r="B112" i="9" s="1"/>
  <c r="C526" i="9"/>
  <c r="B526" i="9" s="1"/>
  <c r="C680" i="9"/>
  <c r="B680" i="9" s="1"/>
  <c r="C513" i="9"/>
  <c r="B513" i="9" s="1"/>
  <c r="C170" i="9"/>
  <c r="B170" i="9" s="1"/>
  <c r="C855" i="9"/>
  <c r="B855" i="9" s="1"/>
  <c r="C214" i="9"/>
  <c r="B214" i="9" s="1"/>
  <c r="C580" i="9"/>
  <c r="B580" i="9" s="1"/>
  <c r="C277" i="9"/>
  <c r="B277" i="9" s="1"/>
  <c r="C909" i="9"/>
  <c r="B909" i="9" s="1"/>
  <c r="C784" i="9"/>
  <c r="B784" i="9" s="1"/>
  <c r="C736" i="9"/>
  <c r="B736" i="9" s="1"/>
  <c r="C155" i="9"/>
  <c r="B155" i="9" s="1"/>
  <c r="C321" i="9"/>
  <c r="B321" i="9" s="1"/>
  <c r="C276" i="9"/>
  <c r="B276" i="9" s="1"/>
  <c r="C30" i="9"/>
  <c r="B30" i="9" s="1"/>
  <c r="C490" i="9"/>
  <c r="B490" i="9" s="1"/>
  <c r="C350" i="9"/>
  <c r="B350" i="9" s="1"/>
  <c r="C232" i="9"/>
  <c r="B232" i="9" s="1"/>
  <c r="C409" i="9"/>
  <c r="B409" i="9" s="1"/>
  <c r="C183" i="9"/>
  <c r="B183" i="9" s="1"/>
  <c r="C4" i="9"/>
  <c r="B4" i="9" s="1"/>
  <c r="C115" i="9"/>
  <c r="B115" i="9" s="1"/>
  <c r="C16" i="9"/>
  <c r="B16" i="9" s="1"/>
  <c r="C831" i="9"/>
  <c r="B831" i="9" s="1"/>
  <c r="C804" i="9"/>
  <c r="B804" i="9" s="1"/>
  <c r="C185" i="9"/>
  <c r="B185" i="9" s="1"/>
  <c r="C444" i="9"/>
  <c r="B444" i="9" s="1"/>
  <c r="C721" i="9"/>
  <c r="B721" i="9" s="1"/>
  <c r="C577" i="9"/>
  <c r="B577" i="9" s="1"/>
  <c r="C981" i="9"/>
  <c r="B981" i="9" s="1"/>
  <c r="C906" i="9"/>
  <c r="B906" i="9" s="1"/>
  <c r="C306" i="9"/>
  <c r="B306" i="9" s="1"/>
  <c r="C128" i="9"/>
  <c r="B128" i="9" s="1"/>
  <c r="C266" i="9"/>
  <c r="B266" i="9" s="1"/>
  <c r="C556" i="9"/>
  <c r="B556" i="9" s="1"/>
  <c r="C395" i="9"/>
  <c r="B395" i="9" s="1"/>
  <c r="C701" i="9"/>
  <c r="B701" i="9" s="1"/>
  <c r="C222" i="9"/>
  <c r="B222" i="9" s="1"/>
  <c r="C32" i="9"/>
  <c r="B32" i="9" s="1"/>
  <c r="C450" i="9"/>
  <c r="B450" i="9" s="1"/>
  <c r="C319" i="9"/>
  <c r="B319" i="9" s="1"/>
  <c r="C393" i="9"/>
  <c r="B393" i="9" s="1"/>
  <c r="C381" i="9"/>
  <c r="B381" i="9" s="1"/>
  <c r="C547" i="9"/>
  <c r="B547" i="9" s="1"/>
  <c r="C555" i="9"/>
  <c r="B555" i="9" s="1"/>
  <c r="C553" i="9"/>
  <c r="B553" i="9" s="1"/>
  <c r="C897" i="9"/>
  <c r="B897" i="9" s="1"/>
  <c r="C613" i="9"/>
  <c r="B613" i="9" s="1"/>
  <c r="C373" i="9"/>
  <c r="B373" i="9" s="1"/>
  <c r="C137" i="9"/>
  <c r="B137" i="9" s="1"/>
  <c r="C6" i="9"/>
  <c r="B6" i="9" s="1"/>
  <c r="C583" i="9"/>
  <c r="B583" i="9" s="1"/>
  <c r="C235" i="9"/>
  <c r="B235" i="9" s="1"/>
  <c r="C570" i="9"/>
  <c r="B570" i="9" s="1"/>
  <c r="C499" i="9"/>
  <c r="B499" i="9" s="1"/>
  <c r="C330" i="9"/>
  <c r="B330" i="9" s="1"/>
  <c r="C596" i="9"/>
  <c r="B596" i="9" s="1"/>
  <c r="C255" i="9"/>
  <c r="B255" i="9" s="1"/>
  <c r="C463" i="9"/>
  <c r="B463" i="9" s="1"/>
  <c r="C24" i="9"/>
  <c r="B24" i="9" s="1"/>
  <c r="C507" i="9"/>
  <c r="B507" i="9" s="1"/>
  <c r="C242" i="9"/>
  <c r="B242" i="9" s="1"/>
  <c r="C990" i="9"/>
  <c r="B990" i="9" s="1"/>
  <c r="C496" i="9"/>
  <c r="B496" i="9" s="1"/>
  <c r="C74" i="9"/>
  <c r="B74" i="9" s="1"/>
  <c r="C492" i="9"/>
  <c r="B492" i="9" s="1"/>
  <c r="C930" i="9"/>
  <c r="B930" i="9" s="1"/>
  <c r="C765" i="9"/>
  <c r="B765" i="9" s="1"/>
  <c r="C18" i="9"/>
  <c r="B18" i="9" s="1"/>
  <c r="C622" i="9"/>
  <c r="B622" i="9" s="1"/>
  <c r="C14" i="9"/>
  <c r="B14" i="9" s="1"/>
  <c r="C233" i="9"/>
  <c r="B233" i="9" s="1"/>
  <c r="C196" i="9"/>
  <c r="B196" i="9" s="1"/>
  <c r="C586" i="9"/>
  <c r="B586" i="9" s="1"/>
  <c r="C357" i="9"/>
  <c r="B357" i="9" s="1"/>
  <c r="C213" i="9"/>
  <c r="B213" i="9" s="1"/>
  <c r="C130" i="9"/>
  <c r="B130" i="9" s="1"/>
  <c r="C345" i="9"/>
  <c r="B345" i="9" s="1"/>
  <c r="C604" i="9"/>
  <c r="B604" i="9" s="1"/>
  <c r="C986" i="9"/>
  <c r="B986" i="9" s="1"/>
  <c r="C51" i="9"/>
  <c r="B51" i="9" s="1"/>
  <c r="C942" i="9"/>
  <c r="B942" i="9" s="1"/>
  <c r="C767" i="9"/>
  <c r="B767" i="9" s="1"/>
  <c r="C529" i="9"/>
  <c r="B529" i="9" s="1"/>
  <c r="C121" i="9"/>
  <c r="B121" i="9" s="1"/>
  <c r="C380" i="9"/>
  <c r="B380" i="9" s="1"/>
  <c r="C543" i="9"/>
  <c r="B543" i="9" s="1"/>
  <c r="C379" i="9"/>
  <c r="B379" i="9" s="1"/>
  <c r="C85" i="9"/>
  <c r="B85" i="9" s="1"/>
  <c r="C551" i="9"/>
  <c r="B551" i="9" s="1"/>
  <c r="C655" i="9"/>
  <c r="B655" i="9" s="1"/>
  <c r="C881" i="9"/>
  <c r="B881" i="9" s="1"/>
  <c r="C554" i="9"/>
  <c r="B554" i="9" s="1"/>
  <c r="C751" i="9"/>
  <c r="B751" i="9" s="1"/>
  <c r="C581" i="9"/>
  <c r="B581" i="9" s="1"/>
  <c r="C857" i="9"/>
  <c r="B857" i="9" s="1"/>
  <c r="C506" i="9"/>
  <c r="B506" i="9" s="1"/>
  <c r="C743" i="9"/>
  <c r="B743" i="9" s="1"/>
  <c r="C262" i="9"/>
  <c r="B262" i="9" s="1"/>
  <c r="C753" i="9"/>
  <c r="B753" i="9" s="1"/>
  <c r="C392" i="9"/>
  <c r="B392" i="9" s="1"/>
  <c r="C695" i="9"/>
  <c r="B695" i="9" s="1"/>
  <c r="C136" i="9"/>
  <c r="B136" i="9" s="1"/>
  <c r="C730" i="9"/>
  <c r="B730" i="9" s="1"/>
  <c r="C363" i="9"/>
  <c r="B363" i="9" s="1"/>
  <c r="C679" i="9"/>
  <c r="B679" i="9" s="1"/>
  <c r="C414" i="9"/>
  <c r="B414" i="9" s="1"/>
  <c r="C261" i="9"/>
  <c r="B261" i="9" s="1"/>
  <c r="C754" i="9"/>
  <c r="B754" i="9" s="1"/>
  <c r="C871" i="9"/>
  <c r="B871" i="9" s="1"/>
  <c r="C846" i="9"/>
  <c r="B846" i="9" s="1"/>
  <c r="C42" i="9"/>
  <c r="B42" i="9" s="1"/>
  <c r="C376" i="9"/>
  <c r="B376" i="9" s="1"/>
  <c r="C109" i="9"/>
  <c r="B109" i="9" s="1"/>
  <c r="C803" i="9"/>
  <c r="B803" i="9" s="1"/>
  <c r="C726" i="9"/>
  <c r="B726" i="9" s="1"/>
  <c r="C50" i="9"/>
  <c r="B50" i="9" s="1"/>
  <c r="C839" i="9"/>
  <c r="B839" i="9" s="1"/>
  <c r="C99" i="9"/>
  <c r="B99" i="9" s="1"/>
  <c r="C436" i="9"/>
  <c r="B436" i="9" s="1"/>
  <c r="C694" i="9"/>
  <c r="B694" i="9" s="1"/>
  <c r="C54" i="9"/>
  <c r="B54" i="9" s="1"/>
  <c r="C922" i="9"/>
  <c r="B922" i="9" s="1"/>
  <c r="C894" i="9"/>
  <c r="B894" i="9" s="1"/>
  <c r="C258" i="9"/>
  <c r="B258" i="9" s="1"/>
  <c r="C207" i="9"/>
  <c r="B207" i="9" s="1"/>
  <c r="C423" i="9"/>
  <c r="B423" i="9" s="1"/>
  <c r="C22" i="9"/>
  <c r="B22" i="9" s="1"/>
  <c r="C202" i="9"/>
  <c r="B202" i="9" s="1"/>
  <c r="C640" i="9"/>
  <c r="B640" i="9" s="1"/>
  <c r="C969" i="9"/>
  <c r="B969" i="9" s="1"/>
  <c r="C861" i="9"/>
  <c r="B861" i="9" s="1"/>
  <c r="C408" i="9"/>
  <c r="B408" i="9" s="1"/>
  <c r="C194" i="9"/>
  <c r="B194" i="9" s="1"/>
  <c r="C33" i="9"/>
  <c r="B33" i="9" s="1"/>
  <c r="C192" i="9"/>
  <c r="B192" i="9" s="1"/>
  <c r="C37" i="9"/>
  <c r="B37" i="9" s="1"/>
  <c r="C917" i="9"/>
  <c r="B917" i="9" s="1"/>
  <c r="C256" i="9"/>
  <c r="B256" i="9" s="1"/>
  <c r="C267" i="9"/>
  <c r="B267" i="9" s="1"/>
  <c r="C163" i="9"/>
  <c r="B163" i="9" s="1"/>
  <c r="C140" i="9"/>
  <c r="B140" i="9" s="1"/>
  <c r="C135" i="9"/>
  <c r="B135" i="9" s="1"/>
  <c r="C351" i="9"/>
  <c r="B351" i="9" s="1"/>
  <c r="C801" i="9"/>
  <c r="B801" i="9" s="1"/>
  <c r="C238" i="9"/>
  <c r="B238" i="9" s="1"/>
  <c r="C537" i="9"/>
  <c r="B537" i="9" s="1"/>
  <c r="C902" i="9"/>
  <c r="B902" i="9" s="1"/>
  <c r="C360" i="9"/>
  <c r="B360" i="9" s="1"/>
  <c r="C449" i="9"/>
  <c r="B449" i="9" s="1"/>
  <c r="C404" i="9"/>
  <c r="B404" i="9" s="1"/>
  <c r="C901" i="9"/>
  <c r="B901" i="9" s="1"/>
  <c r="C605" i="9"/>
  <c r="B605" i="9" s="1"/>
  <c r="C920" i="9"/>
  <c r="B920" i="9" s="1"/>
  <c r="C488" i="9"/>
  <c r="B488" i="9" s="1"/>
  <c r="C812" i="9"/>
  <c r="B812" i="9" s="1"/>
  <c r="C367" i="9"/>
  <c r="B367" i="9" s="1"/>
  <c r="C108" i="9"/>
  <c r="B108" i="9" s="1"/>
  <c r="C446" i="9"/>
  <c r="B446" i="9" s="1"/>
  <c r="C221" i="9"/>
  <c r="B221" i="9" s="1"/>
  <c r="C77" i="9"/>
  <c r="B77" i="9" s="1"/>
  <c r="C708" i="9"/>
  <c r="B708" i="9" s="1"/>
  <c r="C281" i="9"/>
  <c r="B281" i="9" s="1"/>
  <c r="C540" i="9"/>
  <c r="B540" i="9" s="1"/>
  <c r="C900" i="9"/>
  <c r="B900" i="9" s="1"/>
  <c r="C960" i="9"/>
  <c r="B960" i="9" s="1"/>
  <c r="C609" i="9"/>
  <c r="B609" i="9" s="1"/>
  <c r="C703" i="9"/>
  <c r="B703" i="9" s="1"/>
  <c r="C445" i="9"/>
  <c r="B445" i="9" s="1"/>
  <c r="C57" i="9"/>
  <c r="B57" i="9" s="1"/>
  <c r="C316" i="9"/>
  <c r="B316" i="9" s="1"/>
  <c r="C303" i="9"/>
  <c r="B303" i="9" s="1"/>
  <c r="C385" i="9"/>
  <c r="B385" i="9" s="1"/>
  <c r="C265" i="9"/>
  <c r="B265" i="9" s="1"/>
  <c r="C898" i="9"/>
  <c r="B898" i="9" s="1"/>
  <c r="C715" i="9"/>
  <c r="B715" i="9" s="1"/>
  <c r="C643" i="9"/>
  <c r="B643" i="9" s="1"/>
  <c r="C186" i="9"/>
  <c r="B186" i="9" s="1"/>
  <c r="C884" i="9"/>
  <c r="B884" i="9" s="1"/>
  <c r="C47" i="9"/>
  <c r="B47" i="9" s="1"/>
  <c r="C362" i="9"/>
  <c r="B362" i="9" s="1"/>
  <c r="C782" i="9"/>
  <c r="B782" i="9" s="1"/>
  <c r="C718" i="9"/>
  <c r="B718" i="9" s="1"/>
  <c r="C34" i="9"/>
  <c r="B34" i="9" s="1"/>
  <c r="C759" i="9"/>
  <c r="B759" i="9" s="1"/>
  <c r="C465" i="9"/>
  <c r="B465" i="9" s="1"/>
  <c r="C36" i="9"/>
  <c r="B36" i="9" s="1"/>
  <c r="C15" i="9"/>
  <c r="B15" i="9" s="1"/>
  <c r="C231" i="9"/>
  <c r="B231" i="9" s="1"/>
  <c r="C632" i="9"/>
  <c r="B632" i="9" s="1"/>
  <c r="C967" i="9"/>
  <c r="B967" i="9" s="1"/>
  <c r="C280" i="9"/>
  <c r="B280" i="9" s="1"/>
  <c r="C800" i="9"/>
  <c r="B800" i="9" s="1"/>
  <c r="C219" i="9"/>
  <c r="B219" i="9" s="1"/>
  <c r="C105" i="9"/>
  <c r="B105" i="9" s="1"/>
  <c r="C324" i="9"/>
  <c r="B324" i="9" s="1"/>
  <c r="C702" i="9"/>
  <c r="B702" i="9" s="1"/>
  <c r="C400" i="9"/>
  <c r="B400" i="9" s="1"/>
  <c r="C824" i="9"/>
  <c r="B824" i="9" s="1"/>
  <c r="C197" i="9"/>
  <c r="B197" i="9" s="1"/>
  <c r="C724" i="9"/>
  <c r="B724" i="9" s="1"/>
  <c r="C287" i="9"/>
  <c r="B287" i="9" s="1"/>
  <c r="C20" i="9"/>
  <c r="B20" i="9" s="1"/>
  <c r="C226" i="9"/>
  <c r="B226" i="9" s="1"/>
  <c r="C832" i="9"/>
  <c r="B832" i="9" s="1"/>
  <c r="C863" i="9"/>
  <c r="B863" i="9" s="1"/>
  <c r="C639" i="9"/>
  <c r="B639" i="9" s="1"/>
  <c r="C217" i="9"/>
  <c r="B217" i="9" s="1"/>
  <c r="C476" i="9"/>
  <c r="B476" i="9" s="1"/>
  <c r="C378" i="9"/>
  <c r="B378" i="9" s="1"/>
  <c r="C896" i="9"/>
  <c r="B896" i="9" s="1"/>
  <c r="C512" i="9"/>
  <c r="B512" i="9" s="1"/>
  <c r="C633" i="9"/>
  <c r="B633" i="9" s="1"/>
  <c r="C342" i="9"/>
  <c r="B342" i="9" s="1"/>
  <c r="C279" i="9"/>
  <c r="B279" i="9" s="1"/>
  <c r="C252" i="9"/>
  <c r="B252" i="9" s="1"/>
  <c r="C886" i="9"/>
  <c r="B886" i="9" s="1"/>
  <c r="C205" i="9"/>
  <c r="B205" i="9" s="1"/>
  <c r="C459" i="9"/>
  <c r="B459" i="9" s="1"/>
  <c r="C788" i="9"/>
  <c r="B788" i="9" s="1"/>
  <c r="C544" i="9"/>
  <c r="B544" i="9" s="1"/>
  <c r="C699" i="9"/>
  <c r="B699" i="9" s="1"/>
  <c r="C738" i="9"/>
  <c r="B738" i="9" s="1"/>
  <c r="C142" i="9"/>
  <c r="B142" i="9" s="1"/>
  <c r="C509" i="9"/>
  <c r="B509" i="9" s="1"/>
  <c r="C656" i="9"/>
  <c r="B656" i="9" s="1"/>
  <c r="C717" i="9"/>
  <c r="B717" i="9" s="1"/>
  <c r="C117" i="9"/>
  <c r="B117" i="9" s="1"/>
  <c r="C341" i="9"/>
  <c r="B341" i="9" s="1"/>
  <c r="C571" i="9"/>
  <c r="B571" i="9" s="1"/>
  <c r="C662" i="9"/>
  <c r="B662" i="9" s="1"/>
  <c r="C53" i="9"/>
  <c r="B53" i="9" s="1"/>
  <c r="C274" i="9"/>
  <c r="B274" i="9" s="1"/>
  <c r="C550" i="9"/>
  <c r="B550" i="9" s="1"/>
  <c r="C625" i="9"/>
  <c r="B625" i="9" s="1"/>
  <c r="C40" i="9"/>
  <c r="B40" i="9" s="1"/>
  <c r="C835" i="9"/>
  <c r="B835" i="9" s="1"/>
  <c r="C889" i="9"/>
  <c r="B889" i="9" s="1"/>
  <c r="C888" i="9"/>
  <c r="B888" i="9" s="1"/>
  <c r="C322" i="9"/>
  <c r="B322" i="9" s="1"/>
  <c r="C574" i="9"/>
  <c r="B574" i="9" s="1"/>
  <c r="C761" i="9"/>
  <c r="B761" i="9" s="1"/>
  <c r="C641" i="9"/>
  <c r="B641" i="9" s="1"/>
  <c r="C534" i="9"/>
  <c r="B534" i="9" s="1"/>
  <c r="C293" i="9"/>
  <c r="B293" i="9" s="1"/>
  <c r="C82" i="9"/>
  <c r="B82" i="9" s="1"/>
  <c r="C768" i="9"/>
  <c r="B768" i="9" s="1"/>
  <c r="C606" i="9"/>
  <c r="B606" i="9" s="1"/>
  <c r="C305" i="9"/>
  <c r="B305" i="9" s="1"/>
  <c r="C672" i="9"/>
  <c r="B672" i="9" s="1"/>
  <c r="C731" i="9"/>
  <c r="B731" i="9" s="1"/>
  <c r="C504" i="9"/>
  <c r="B504" i="9" s="1"/>
  <c r="C683" i="9"/>
  <c r="B683" i="9" s="1"/>
  <c r="C585" i="9"/>
  <c r="B585" i="9" s="1"/>
  <c r="C432" i="9"/>
  <c r="B432" i="9" s="1"/>
  <c r="C652" i="9"/>
  <c r="B652" i="9" s="1"/>
  <c r="C191" i="9"/>
  <c r="B191" i="9" s="1"/>
  <c r="C295" i="9"/>
  <c r="B295" i="9" s="1"/>
  <c r="C52" i="9"/>
  <c r="B52" i="9" s="1"/>
  <c r="C623" i="9"/>
  <c r="B623" i="9" s="1"/>
  <c r="C410" i="9"/>
  <c r="B410" i="9" s="1"/>
  <c r="C349" i="9"/>
  <c r="B349" i="9" s="1"/>
  <c r="C525" i="9"/>
  <c r="B525" i="9" s="1"/>
  <c r="C780" i="9"/>
  <c r="B780" i="9" s="1"/>
  <c r="C612" i="9"/>
  <c r="B612" i="9" s="1"/>
  <c r="C354" i="9"/>
  <c r="B354" i="9" s="1"/>
  <c r="C371" i="9"/>
  <c r="B371" i="9" s="1"/>
  <c r="C669" i="9"/>
  <c r="B669" i="9" s="1"/>
  <c r="C904" i="9"/>
  <c r="B904" i="9" s="1"/>
  <c r="C651" i="9"/>
  <c r="B651" i="9" s="1"/>
  <c r="C353" i="9"/>
  <c r="B353" i="9" s="1"/>
  <c r="C317" i="9"/>
  <c r="B317" i="9" s="1"/>
  <c r="C244" i="9"/>
  <c r="B244" i="9" s="1"/>
  <c r="C127" i="9"/>
  <c r="B127" i="9" s="1"/>
  <c r="C358" i="9"/>
  <c r="B358" i="9" s="1"/>
  <c r="C841" i="9"/>
  <c r="B841" i="9" s="1"/>
  <c r="C102" i="9"/>
  <c r="B102" i="9" s="1"/>
  <c r="C216" i="9"/>
  <c r="B216" i="9" s="1"/>
  <c r="C91" i="9"/>
  <c r="B91" i="9" s="1"/>
  <c r="C17" i="9"/>
  <c r="B17" i="9" s="1"/>
  <c r="C236" i="9"/>
  <c r="B236" i="9" s="1"/>
  <c r="C474" i="9"/>
  <c r="B474" i="9" s="1"/>
  <c r="C594" i="9"/>
  <c r="B594" i="9" s="1"/>
  <c r="C706" i="9"/>
  <c r="B706" i="9" s="1"/>
  <c r="C26" i="9"/>
  <c r="B26" i="9" s="1"/>
  <c r="C630" i="9"/>
  <c r="B630" i="9" s="1"/>
  <c r="C199" i="9"/>
  <c r="B199" i="9" s="1"/>
  <c r="C733" i="9"/>
  <c r="B733" i="9" s="1"/>
  <c r="C120" i="9"/>
  <c r="B120" i="9" s="1"/>
  <c r="C746" i="9"/>
  <c r="B746" i="9" s="1"/>
  <c r="C799" i="9"/>
  <c r="B799" i="9" s="1"/>
  <c r="C566" i="9"/>
  <c r="B566" i="9" s="1"/>
  <c r="C439" i="9"/>
  <c r="B439" i="9" s="1"/>
  <c r="C412" i="9"/>
  <c r="B412" i="9" s="1"/>
  <c r="C158" i="9"/>
  <c r="B158" i="9" s="1"/>
  <c r="C813" i="9"/>
  <c r="B813" i="9" s="1"/>
  <c r="C387" i="9"/>
  <c r="B387" i="9" s="1"/>
  <c r="C283" i="9"/>
  <c r="B283" i="9" s="1"/>
  <c r="C240" i="9"/>
  <c r="B240" i="9" s="1"/>
  <c r="C215" i="9"/>
  <c r="B215" i="9" s="1"/>
  <c r="C188" i="9"/>
  <c r="B188" i="9" s="1"/>
  <c r="C716" i="9"/>
  <c r="B716" i="9" s="1"/>
  <c r="C81" i="9"/>
  <c r="B81" i="9" s="1"/>
  <c r="C332" i="9"/>
  <c r="B332" i="9" s="1"/>
  <c r="C777" i="9"/>
  <c r="B777" i="9" s="1"/>
  <c r="C397" i="9"/>
  <c r="B397" i="9" s="1"/>
  <c r="C154" i="9"/>
  <c r="B154" i="9" s="1"/>
  <c r="C616" i="9"/>
  <c r="B616" i="9" s="1"/>
  <c r="C497" i="9"/>
  <c r="B497" i="9" s="1"/>
  <c r="C673" i="9"/>
  <c r="B673" i="9" s="1"/>
  <c r="C147" i="9"/>
  <c r="B147" i="9" s="1"/>
  <c r="C66" i="9"/>
  <c r="B66" i="9" s="1"/>
  <c r="C297" i="9"/>
  <c r="B297" i="9" s="1"/>
  <c r="C548" i="9"/>
  <c r="B548" i="9" s="1"/>
  <c r="C289" i="9"/>
  <c r="B289" i="9" s="1"/>
  <c r="C524" i="9"/>
  <c r="B524" i="9" s="1"/>
  <c r="C161" i="9"/>
  <c r="B161" i="9" s="1"/>
  <c r="C396" i="9"/>
  <c r="B396" i="9" s="1"/>
  <c r="C758" i="9"/>
  <c r="B758" i="9" s="1"/>
  <c r="C795" i="9"/>
  <c r="B795" i="9" s="1"/>
  <c r="C122" i="9"/>
  <c r="B122" i="9" s="1"/>
  <c r="C940" i="9"/>
  <c r="B940" i="9" s="1"/>
  <c r="C709" i="9"/>
  <c r="B709" i="9" s="1"/>
  <c r="C603" i="9"/>
  <c r="B603" i="9" s="1"/>
  <c r="C966" i="9"/>
  <c r="B966" i="9" s="1"/>
  <c r="C783" i="9"/>
  <c r="B783" i="9" s="1"/>
  <c r="C520" i="9"/>
  <c r="B520" i="9" s="1"/>
  <c r="C391" i="9"/>
  <c r="B391" i="9" s="1"/>
  <c r="C164" i="9"/>
  <c r="B164" i="9" s="1"/>
  <c r="C320" i="9"/>
  <c r="B320" i="9" s="1"/>
  <c r="C141" i="9"/>
  <c r="B141" i="9" s="1"/>
  <c r="C949" i="9"/>
  <c r="B949" i="9" s="1"/>
  <c r="C485" i="9"/>
  <c r="B485" i="9" s="1"/>
  <c r="C325" i="9"/>
  <c r="B325" i="9" s="1"/>
  <c r="C600" i="9"/>
  <c r="B600" i="9" s="1"/>
  <c r="C11" i="9"/>
  <c r="B11" i="9" s="1"/>
  <c r="C876" i="9"/>
  <c r="B876" i="9" s="1"/>
  <c r="C241" i="9"/>
  <c r="B241" i="9" s="1"/>
  <c r="C484" i="9"/>
  <c r="B484" i="9" s="1"/>
  <c r="C337" i="9"/>
  <c r="B337" i="9" s="1"/>
  <c r="C588" i="9"/>
  <c r="B588" i="9" s="1"/>
  <c r="C433" i="9"/>
  <c r="B433" i="9" s="1"/>
  <c r="C564" i="9"/>
  <c r="B564" i="9" s="1"/>
  <c r="C510" i="9"/>
  <c r="B510" i="9" s="1"/>
  <c r="C286" i="9"/>
  <c r="B286" i="9" s="1"/>
  <c r="C689" i="9"/>
  <c r="B689" i="9" s="1"/>
  <c r="C980" i="9"/>
  <c r="B980" i="9" s="1"/>
  <c r="C760" i="9"/>
  <c r="B760" i="9" s="1"/>
  <c r="C682" i="9"/>
  <c r="B682" i="9" s="1"/>
  <c r="C775" i="9"/>
  <c r="B775" i="9" s="1"/>
  <c r="C764" i="9"/>
  <c r="B764" i="9" s="1"/>
  <c r="C361" i="9"/>
  <c r="B361" i="9" s="1"/>
  <c r="C159" i="9"/>
  <c r="B159" i="9" s="1"/>
  <c r="C148" i="9"/>
  <c r="B148" i="9" s="1"/>
  <c r="C742" i="9"/>
  <c r="B742" i="9" s="1"/>
  <c r="C755" i="9"/>
  <c r="B755" i="9" s="1"/>
  <c r="C58" i="9"/>
  <c r="B58" i="9" s="1"/>
  <c r="C618" i="9"/>
  <c r="B618" i="9" s="1"/>
  <c r="C442" i="9"/>
  <c r="B442" i="9" s="1"/>
  <c r="C301" i="9"/>
  <c r="B301" i="9" s="1"/>
  <c r="C542" i="9"/>
  <c r="B542" i="9" s="1"/>
  <c r="C538" i="9"/>
  <c r="B538" i="9" s="1"/>
  <c r="C145" i="9"/>
  <c r="B145" i="9" s="1"/>
  <c r="C620" i="9"/>
  <c r="B620" i="9" s="1"/>
  <c r="C107" i="9"/>
  <c r="B107" i="9" s="1"/>
  <c r="C927" i="9"/>
  <c r="B927" i="9" s="1"/>
  <c r="C928" i="9"/>
  <c r="B928" i="9" s="1"/>
  <c r="C83" i="9"/>
  <c r="B83" i="9" s="1"/>
  <c r="C318" i="9"/>
  <c r="B318" i="9" s="1"/>
  <c r="C735" i="9"/>
  <c r="B735" i="9" s="1"/>
  <c r="C27" i="9"/>
  <c r="B27" i="9" s="1"/>
  <c r="C291" i="9"/>
  <c r="B291" i="9" s="1"/>
  <c r="C153" i="9"/>
  <c r="B153" i="9" s="1"/>
  <c r="C119" i="9"/>
  <c r="B119" i="9" s="1"/>
  <c r="C284" i="9"/>
  <c r="B284" i="9" s="1"/>
  <c r="C790" i="9"/>
  <c r="B790" i="9" s="1"/>
  <c r="C653" i="9"/>
  <c r="B653" i="9" s="1"/>
  <c r="C728" i="9"/>
  <c r="B728" i="9" s="1"/>
  <c r="C874" i="9"/>
  <c r="B874" i="9" s="1"/>
  <c r="C418" i="9"/>
  <c r="B418" i="9" s="1"/>
  <c r="C560" i="9"/>
  <c r="B560" i="9" s="1"/>
  <c r="C740" i="9"/>
  <c r="B740" i="9" s="1"/>
  <c r="C35" i="9"/>
  <c r="B35" i="9" s="1"/>
  <c r="C471" i="9"/>
  <c r="B471" i="9" s="1"/>
  <c r="C636" i="9"/>
  <c r="B636" i="9" s="1"/>
  <c r="C124" i="9"/>
  <c r="B124" i="9" s="1"/>
  <c r="C593" i="9"/>
  <c r="B593" i="9" s="1"/>
  <c r="C447" i="9"/>
  <c r="B447" i="9" s="1"/>
  <c r="C212" i="9"/>
  <c r="B212" i="9" s="1"/>
  <c r="C838" i="9"/>
  <c r="B838" i="9" s="1"/>
  <c r="C937" i="9"/>
  <c r="B937" i="9" s="1"/>
  <c r="C817" i="9"/>
  <c r="B817" i="9" s="1"/>
  <c r="C312" i="9"/>
  <c r="B312" i="9" s="1"/>
  <c r="C133" i="9"/>
  <c r="B133" i="9" s="1"/>
  <c r="C503" i="9"/>
  <c r="B503" i="9" s="1"/>
  <c r="C333" i="9"/>
  <c r="B333" i="9" s="1"/>
  <c r="C820" i="9"/>
  <c r="B820" i="9" s="1"/>
  <c r="C177" i="9"/>
  <c r="B177" i="9" s="1"/>
  <c r="C428" i="9"/>
  <c r="B428" i="9" s="1"/>
  <c r="C169" i="9"/>
  <c r="B169" i="9" s="1"/>
  <c r="C420" i="9"/>
  <c r="B420" i="9" s="1"/>
  <c r="C41" i="9"/>
  <c r="B41" i="9" s="1"/>
  <c r="C292" i="9"/>
  <c r="B292" i="9" s="1"/>
  <c r="C631" i="9"/>
  <c r="B631" i="9" s="1"/>
  <c r="C994" i="9"/>
  <c r="B994" i="9" s="1"/>
  <c r="C816" i="9"/>
  <c r="B816" i="9" s="1"/>
  <c r="C678" i="9"/>
  <c r="B678" i="9" s="1"/>
  <c r="C469" i="9"/>
  <c r="B469" i="9" s="1"/>
  <c r="C310" i="9"/>
  <c r="B310" i="9" s="1"/>
  <c r="C842" i="9"/>
  <c r="B842" i="9" s="1"/>
  <c r="C661" i="9"/>
  <c r="B661" i="9" s="1"/>
  <c r="C368" i="9"/>
  <c r="B368" i="9" s="1"/>
  <c r="C271" i="9"/>
  <c r="B271" i="9" s="1"/>
  <c r="C44" i="9"/>
  <c r="B44" i="9" s="1"/>
  <c r="C427" i="9"/>
  <c r="B427" i="9" s="1"/>
  <c r="C819" i="9"/>
  <c r="B819" i="9" s="1"/>
  <c r="C691" i="9"/>
  <c r="B691" i="9" s="1"/>
  <c r="C126" i="9"/>
  <c r="B126" i="9" s="1"/>
  <c r="C959" i="9"/>
  <c r="B959" i="9" s="1"/>
  <c r="C390" i="9"/>
  <c r="B390" i="9" s="1"/>
  <c r="C230" i="9"/>
  <c r="B230" i="9" s="1"/>
  <c r="C756" i="9"/>
  <c r="B756" i="9" s="1"/>
  <c r="C129" i="9"/>
  <c r="B129" i="9" s="1"/>
  <c r="C372" i="9"/>
  <c r="B372" i="9" s="1"/>
  <c r="C225" i="9"/>
  <c r="B225" i="9" s="1"/>
  <c r="C468" i="9"/>
  <c r="B468" i="9" s="1"/>
  <c r="C209" i="9"/>
  <c r="B209" i="9" s="1"/>
  <c r="C460" i="9"/>
  <c r="B460" i="9" s="1"/>
  <c r="C3" i="9"/>
  <c r="B3" i="9" s="1"/>
  <c r="C961" i="9"/>
  <c r="B961" i="9" s="1"/>
  <c r="C518" i="9"/>
  <c r="B518" i="9" s="1"/>
  <c r="C854" i="9"/>
  <c r="B854" i="9" s="1"/>
  <c r="C649" i="9"/>
  <c r="B649" i="9" s="1"/>
  <c r="C549" i="9"/>
  <c r="B549" i="9" s="1"/>
  <c r="C687" i="9"/>
  <c r="B687" i="9" s="1"/>
  <c r="C684" i="9"/>
  <c r="B684" i="9" s="1"/>
  <c r="C273" i="9"/>
  <c r="B273" i="9" s="1"/>
  <c r="C71" i="9"/>
  <c r="B71" i="9" s="1"/>
  <c r="C68" i="9"/>
  <c r="B68" i="9" s="1"/>
  <c r="C519" i="9"/>
  <c r="B519" i="9" s="1"/>
  <c r="C592" i="9"/>
  <c r="B592" i="9" s="1"/>
  <c r="C911" i="9"/>
  <c r="B911" i="9" s="1"/>
  <c r="C416" i="9"/>
  <c r="B416" i="9" s="1"/>
  <c r="C254" i="9"/>
  <c r="B254" i="9" s="1"/>
  <c r="C131" i="9"/>
  <c r="B131" i="9" s="1"/>
  <c r="C424" i="9"/>
  <c r="B424" i="9" s="1"/>
  <c r="C419" i="9"/>
  <c r="B419" i="9" s="1"/>
  <c r="C65" i="9"/>
  <c r="B65" i="9" s="1"/>
  <c r="C532" i="9"/>
  <c r="B532" i="9" s="1"/>
  <c r="C943" i="9"/>
  <c r="B943" i="9" s="1"/>
  <c r="C826" i="9"/>
  <c r="B826" i="9" s="1"/>
  <c r="C856" i="9"/>
  <c r="B856" i="9" s="1"/>
  <c r="C974" i="9"/>
  <c r="B974" i="9" s="1"/>
  <c r="C182" i="9"/>
  <c r="B182" i="9" s="1"/>
  <c r="C670" i="9"/>
  <c r="B670" i="9" s="1"/>
  <c r="C836" i="9"/>
  <c r="B836" i="9" s="1"/>
  <c r="C189" i="9"/>
  <c r="B189" i="9" s="1"/>
  <c r="C89" i="9"/>
  <c r="B89" i="9" s="1"/>
  <c r="C55" i="9"/>
  <c r="B55" i="9" s="1"/>
  <c r="C220" i="9"/>
  <c r="B220" i="9" s="1"/>
  <c r="C677" i="9"/>
  <c r="B677" i="9" s="1"/>
  <c r="C521" i="9"/>
  <c r="B521" i="9" s="1"/>
  <c r="C637" i="9"/>
  <c r="B637" i="9" s="1"/>
  <c r="C789" i="9"/>
  <c r="B789" i="9" s="1"/>
  <c r="C282" i="9"/>
  <c r="B282" i="9" s="1"/>
  <c r="C487" i="9"/>
  <c r="B487" i="9" s="1"/>
  <c r="C675" i="9"/>
  <c r="B675" i="9" s="1"/>
  <c r="C441" i="9"/>
  <c r="B441" i="9" s="1"/>
  <c r="C407" i="9"/>
  <c r="B407" i="9" s="1"/>
  <c r="C572" i="9"/>
  <c r="B572" i="9" s="1"/>
  <c r="C60" i="9"/>
  <c r="B60" i="9" s="1"/>
  <c r="C458" i="9"/>
  <c r="B458" i="9" s="1"/>
  <c r="C335" i="9"/>
  <c r="B335" i="9" s="1"/>
  <c r="C100" i="9"/>
  <c r="B100" i="9" s="1"/>
  <c r="C907" i="9"/>
  <c r="B907" i="9" s="1"/>
  <c r="C686" i="9"/>
  <c r="B686" i="9" s="1"/>
  <c r="C546" i="9"/>
  <c r="B546" i="9" s="1"/>
  <c r="C953" i="9"/>
  <c r="B953" i="9" s="1"/>
  <c r="C895" i="9"/>
  <c r="B895" i="9" s="1"/>
  <c r="C272" i="9"/>
  <c r="B272" i="9" s="1"/>
  <c r="C94" i="9"/>
  <c r="B94" i="9" s="1"/>
  <c r="C700" i="9"/>
  <c r="B700" i="9" s="1"/>
  <c r="C73" i="9"/>
  <c r="B73" i="9" s="1"/>
  <c r="C308" i="9"/>
  <c r="B308" i="9" s="1"/>
  <c r="C49" i="9"/>
  <c r="B49" i="9" s="1"/>
  <c r="C300" i="9"/>
  <c r="B300" i="9" s="1"/>
  <c r="C399" i="9"/>
  <c r="B399" i="9" s="1"/>
  <c r="C172" i="9"/>
  <c r="B172" i="9" s="1"/>
  <c r="C517" i="9"/>
  <c r="B517" i="9" s="1"/>
  <c r="C461" i="9"/>
  <c r="B461" i="9" s="1"/>
  <c r="C434" i="9"/>
  <c r="B434" i="9" s="1"/>
  <c r="C331" i="9"/>
  <c r="B331" i="9" s="1"/>
  <c r="C19" i="9"/>
  <c r="B19" i="9" s="1"/>
  <c r="C69" i="9"/>
  <c r="B69" i="9" s="1"/>
  <c r="C693" i="9"/>
  <c r="B693" i="9" s="1"/>
  <c r="C533" i="9"/>
  <c r="B533" i="9" s="1"/>
  <c r="C176" i="9"/>
  <c r="B176" i="9" s="1"/>
  <c r="C167" i="9"/>
  <c r="B167" i="9" s="1"/>
  <c r="C558" i="9"/>
  <c r="B558" i="9" s="1"/>
  <c r="C535" i="9"/>
  <c r="B535" i="9" s="1"/>
  <c r="C531" i="9"/>
  <c r="B531" i="9" s="1"/>
  <c r="C307" i="9"/>
  <c r="B307" i="9" s="1"/>
  <c r="C880" i="9"/>
  <c r="B880" i="9" s="1"/>
  <c r="C797" i="9"/>
  <c r="B797" i="9" s="1"/>
  <c r="C134" i="9"/>
  <c r="B134" i="9" s="1"/>
  <c r="C879" i="9"/>
  <c r="B879" i="9" s="1"/>
  <c r="C648" i="9"/>
  <c r="B648" i="9" s="1"/>
  <c r="C9" i="9"/>
  <c r="B9" i="9" s="1"/>
  <c r="C260" i="9"/>
  <c r="B260" i="9" s="1"/>
  <c r="C113" i="9"/>
  <c r="B113" i="9" s="1"/>
  <c r="C356" i="9"/>
  <c r="B356" i="9" s="1"/>
  <c r="C97" i="9"/>
  <c r="B97" i="9" s="1"/>
  <c r="C340" i="9"/>
  <c r="B340" i="9" s="1"/>
  <c r="C843" i="9"/>
  <c r="B843" i="9" s="1"/>
  <c r="C830" i="9"/>
  <c r="B830" i="9" s="1"/>
  <c r="C259" i="9"/>
  <c r="B259" i="9" s="1"/>
  <c r="C698" i="9"/>
  <c r="B698" i="9" s="1"/>
  <c r="C515" i="9"/>
  <c r="B515" i="9" s="1"/>
  <c r="C403" i="9"/>
  <c r="B403" i="9" s="1"/>
  <c r="C587" i="9"/>
  <c r="B587" i="9" s="1"/>
  <c r="C584" i="9"/>
  <c r="B584" i="9" s="1"/>
  <c r="C193" i="9"/>
  <c r="B193" i="9" s="1"/>
  <c r="C660" i="9"/>
  <c r="B660" i="9" s="1"/>
  <c r="C681" i="9"/>
  <c r="B681" i="9" s="1"/>
  <c r="C160" i="9"/>
  <c r="B160" i="9" s="1"/>
  <c r="C382" i="9"/>
  <c r="B382" i="9" s="1"/>
  <c r="C762" i="9"/>
  <c r="B762" i="9" s="1"/>
  <c r="C144" i="9"/>
  <c r="B144" i="9" s="1"/>
  <c r="C67" i="9"/>
  <c r="B67" i="9" s="1"/>
  <c r="C384" i="9"/>
  <c r="B384" i="9" s="1"/>
  <c r="C296" i="9"/>
  <c r="B296" i="9" s="1"/>
  <c r="C278" i="9"/>
  <c r="B278" i="9" s="1"/>
  <c r="C455" i="9"/>
  <c r="B455" i="9" s="1"/>
  <c r="C452" i="9"/>
  <c r="B452" i="9" s="1"/>
  <c r="C848" i="9"/>
  <c r="B848" i="9" s="1"/>
  <c r="C712" i="9"/>
  <c r="B712" i="9" s="1"/>
  <c r="C770" i="9"/>
  <c r="B770" i="9" s="1"/>
  <c r="C910" i="9"/>
  <c r="B910" i="9" s="1"/>
  <c r="C45" i="9"/>
  <c r="B45" i="9" s="1"/>
  <c r="C597" i="9"/>
  <c r="B597" i="9" s="1"/>
  <c r="C772" i="9"/>
  <c r="B772" i="9" s="1"/>
  <c r="C86" i="9"/>
  <c r="B86" i="9" s="1"/>
  <c r="C25" i="9"/>
  <c r="B25" i="9" s="1"/>
  <c r="C668" i="9"/>
  <c r="B668" i="9" s="1"/>
  <c r="C156" i="9"/>
  <c r="B156" i="9" s="1"/>
  <c r="C545" i="9"/>
  <c r="B545" i="9" s="1"/>
  <c r="C338" i="9"/>
  <c r="B338" i="9" s="1"/>
  <c r="C539" i="9"/>
  <c r="B539" i="9" s="1"/>
  <c r="C704" i="9"/>
  <c r="B704" i="9" s="1"/>
  <c r="C146" i="9"/>
  <c r="B146" i="9" s="1"/>
  <c r="C386" i="9"/>
  <c r="B386" i="9" s="1"/>
  <c r="C602" i="9"/>
  <c r="B602" i="9" s="1"/>
  <c r="C377" i="9"/>
  <c r="B377" i="9" s="1"/>
  <c r="C343" i="9"/>
  <c r="B343" i="9" s="1"/>
  <c r="C508" i="9"/>
  <c r="B508" i="9" s="1"/>
  <c r="E10" i="13" l="1"/>
  <c r="C7" i="13"/>
  <c r="E7" i="13" s="1"/>
  <c r="C6" i="13"/>
  <c r="E6" i="13" s="1"/>
  <c r="E8" i="13"/>
  <c r="E2" i="9"/>
  <c r="E597" i="9"/>
  <c r="E331" i="9"/>
  <c r="E254" i="9"/>
  <c r="M254" i="9" s="1"/>
  <c r="E447" i="9"/>
  <c r="M447" i="9" s="1"/>
  <c r="E949" i="9"/>
  <c r="M949" i="9" s="1"/>
  <c r="E353" i="9"/>
  <c r="E639" i="9"/>
  <c r="M639" i="9" s="1"/>
  <c r="E135" i="9"/>
  <c r="E604" i="9"/>
  <c r="E359" i="9"/>
  <c r="E401" i="9"/>
  <c r="M401" i="9" s="1"/>
  <c r="E313" i="9"/>
  <c r="M313" i="9" s="1"/>
  <c r="E624" i="9"/>
  <c r="M624" i="9" s="1"/>
  <c r="E660" i="9"/>
  <c r="E907" i="9"/>
  <c r="M907" i="9" s="1"/>
  <c r="E687" i="9"/>
  <c r="E959" i="9"/>
  <c r="E292" i="9"/>
  <c r="E27" i="9"/>
  <c r="M27" i="9" s="1"/>
  <c r="E980" i="9"/>
  <c r="M980" i="9" s="1"/>
  <c r="E484" i="9"/>
  <c r="M484" i="9" s="1"/>
  <c r="E141" i="9"/>
  <c r="E709" i="9"/>
  <c r="M709" i="9" s="1"/>
  <c r="E289" i="9"/>
  <c r="E154" i="9"/>
  <c r="E412" i="9"/>
  <c r="M412" i="9" s="1"/>
  <c r="E630" i="9"/>
  <c r="M630" i="9" s="1"/>
  <c r="E9" i="9"/>
  <c r="M9" i="9" s="1"/>
  <c r="E460" i="9"/>
  <c r="M460" i="9" s="1"/>
  <c r="E620" i="9"/>
  <c r="E616" i="9"/>
  <c r="M616" i="9" s="1"/>
  <c r="E768" i="9"/>
  <c r="E898" i="9"/>
  <c r="E846" i="9"/>
  <c r="M846" i="9" s="1"/>
  <c r="E14" i="9"/>
  <c r="M14" i="9" s="1"/>
  <c r="E30" i="9"/>
  <c r="M30" i="9" s="1"/>
  <c r="E828" i="9"/>
  <c r="M828" i="9" s="1"/>
  <c r="E912" i="9"/>
  <c r="E61" i="9"/>
  <c r="M61" i="9" s="1"/>
  <c r="E338" i="9"/>
  <c r="E558" i="9"/>
  <c r="E826" i="9"/>
  <c r="E874" i="9"/>
  <c r="M874" i="9" s="1"/>
  <c r="E278" i="9"/>
  <c r="M278" i="9" s="1"/>
  <c r="E686" i="9"/>
  <c r="M686" i="9" s="1"/>
  <c r="E368" i="9"/>
  <c r="E291" i="9"/>
  <c r="M291" i="9" s="1"/>
  <c r="E603" i="9"/>
  <c r="E525" i="9"/>
  <c r="E967" i="9"/>
  <c r="E33" i="9"/>
  <c r="M33" i="9" s="1"/>
  <c r="E32" i="9"/>
  <c r="M32" i="9" s="1"/>
  <c r="E304" i="9"/>
  <c r="M304" i="9" s="1"/>
  <c r="E696" i="9"/>
  <c r="E786" i="9"/>
  <c r="M786" i="9" s="1"/>
  <c r="E296" i="9"/>
  <c r="E73" i="9"/>
  <c r="E209" i="9"/>
  <c r="E593" i="9"/>
  <c r="M593" i="9" s="1"/>
  <c r="E259" i="9"/>
  <c r="M259" i="9" s="1"/>
  <c r="E856" i="9"/>
  <c r="M856" i="9" s="1"/>
  <c r="E631" i="9"/>
  <c r="M631" i="9" s="1"/>
  <c r="E337" i="9"/>
  <c r="M337" i="9" s="1"/>
  <c r="E91" i="9"/>
  <c r="E662" i="9"/>
  <c r="E609" i="9"/>
  <c r="E581" i="9"/>
  <c r="M581" i="9" s="1"/>
  <c r="E906" i="9"/>
  <c r="M906" i="9" s="1"/>
  <c r="E48" i="9"/>
  <c r="M48" i="9" s="1"/>
  <c r="E28" i="9"/>
  <c r="E365" i="9"/>
  <c r="M365" i="9" s="1"/>
  <c r="E111" i="9"/>
  <c r="E830" i="9"/>
  <c r="E55" i="9"/>
  <c r="E145" i="9"/>
  <c r="M145" i="9" s="1"/>
  <c r="E539" i="9"/>
  <c r="M539" i="9" s="1"/>
  <c r="E308" i="9"/>
  <c r="M308" i="9" s="1"/>
  <c r="E684" i="9"/>
  <c r="E755" i="9"/>
  <c r="M755" i="9" s="1"/>
  <c r="E199" i="9"/>
  <c r="E279" i="9"/>
  <c r="E404" i="9"/>
  <c r="E543" i="9"/>
  <c r="M543" i="9" s="1"/>
  <c r="E16" i="9"/>
  <c r="M16" i="9" s="1"/>
  <c r="E941" i="9"/>
  <c r="M941" i="9" s="1"/>
  <c r="E557" i="9"/>
  <c r="E45" i="9"/>
  <c r="M45" i="9" s="1"/>
  <c r="E434" i="9"/>
  <c r="E416" i="9"/>
  <c r="E661" i="9"/>
  <c r="E742" i="9"/>
  <c r="M742" i="9" s="1"/>
  <c r="E888" i="9"/>
  <c r="M888" i="9" s="1"/>
  <c r="E718" i="9"/>
  <c r="M718" i="9" s="1"/>
  <c r="E99" i="9"/>
  <c r="M99" i="9" s="1"/>
  <c r="E990" i="9"/>
  <c r="M990" i="9" s="1"/>
  <c r="E580" i="9"/>
  <c r="E110" i="9"/>
  <c r="M110" i="9" s="1"/>
  <c r="E666" i="9"/>
  <c r="E508" i="9"/>
  <c r="M508" i="9" s="1"/>
  <c r="E648" i="9"/>
  <c r="M648" i="9" s="1"/>
  <c r="E675" i="9"/>
  <c r="M675" i="9" s="1"/>
  <c r="E503" i="9"/>
  <c r="M503" i="9" s="1"/>
  <c r="E681" i="9"/>
  <c r="M681" i="9" s="1"/>
  <c r="E441" i="9"/>
  <c r="E390" i="9"/>
  <c r="E418" i="9"/>
  <c r="E524" i="9"/>
  <c r="M524" i="9" s="1"/>
  <c r="E432" i="9"/>
  <c r="M432" i="9" s="1"/>
  <c r="E824" i="9"/>
  <c r="M824" i="9" s="1"/>
  <c r="E423" i="9"/>
  <c r="M423" i="9" s="1"/>
  <c r="E499" i="9"/>
  <c r="M499" i="9" s="1"/>
  <c r="E595" i="9"/>
  <c r="E711" i="9"/>
  <c r="E890" i="9"/>
  <c r="E466" i="9"/>
  <c r="M466" i="9" s="1"/>
  <c r="E763" i="9"/>
  <c r="M763" i="9" s="1"/>
  <c r="E626" i="9"/>
  <c r="M626" i="9" s="1"/>
  <c r="E92" i="9"/>
  <c r="M92" i="9" s="1"/>
  <c r="E802" i="9"/>
  <c r="M802" i="9" s="1"/>
  <c r="E228" i="9"/>
  <c r="M228" i="9" s="1"/>
  <c r="E475" i="9"/>
  <c r="M475" i="9" s="1"/>
  <c r="E181" i="9"/>
  <c r="M181" i="9" s="1"/>
  <c r="E723" i="9"/>
  <c r="M723" i="9" s="1"/>
  <c r="E979" i="9"/>
  <c r="M979" i="9" s="1"/>
  <c r="E607" i="9"/>
  <c r="M607" i="9" s="1"/>
  <c r="E13" i="9"/>
  <c r="M13" i="9" s="1"/>
  <c r="E375" i="9"/>
  <c r="M375" i="9" s="1"/>
  <c r="E931" i="9"/>
  <c r="M931" i="9" s="1"/>
  <c r="E563" i="9"/>
  <c r="M563" i="9" s="1"/>
  <c r="E374" i="9"/>
  <c r="M374" i="9" s="1"/>
  <c r="E744" i="9"/>
  <c r="M744" i="9" s="1"/>
  <c r="E958" i="9"/>
  <c r="M958" i="9" s="1"/>
  <c r="E829" i="9"/>
  <c r="M829" i="9" s="1"/>
  <c r="E926" i="9"/>
  <c r="M926" i="9" s="1"/>
  <c r="E807" i="9"/>
  <c r="M807" i="9" s="1"/>
  <c r="E535" i="9"/>
  <c r="M535" i="9" s="1"/>
  <c r="E220" i="9"/>
  <c r="M220" i="9" s="1"/>
  <c r="E333" i="9"/>
  <c r="M333" i="9" s="1"/>
  <c r="E760" i="9"/>
  <c r="M760" i="9" s="1"/>
  <c r="E158" i="9"/>
  <c r="M158" i="9" s="1"/>
  <c r="E738" i="9"/>
  <c r="M738" i="9" s="1"/>
  <c r="E446" i="9"/>
  <c r="M446" i="9" s="1"/>
  <c r="E136" i="9"/>
  <c r="M136" i="9" s="1"/>
  <c r="E897" i="9"/>
  <c r="M897" i="9" s="1"/>
  <c r="E257" i="9"/>
  <c r="M257" i="9" s="1"/>
  <c r="E168" i="9"/>
  <c r="M168" i="9" s="1"/>
  <c r="E998" i="9"/>
  <c r="M998" i="9" s="1"/>
  <c r="E106" i="9"/>
  <c r="M106" i="9" s="1"/>
  <c r="E576" i="9"/>
  <c r="M576" i="9" s="1"/>
  <c r="E402" i="9"/>
  <c r="M402" i="9" s="1"/>
  <c r="E993" i="9"/>
  <c r="M993" i="9" s="1"/>
  <c r="E184" i="9"/>
  <c r="M184" i="9" s="1"/>
  <c r="E426" i="9"/>
  <c r="M426" i="9" s="1"/>
  <c r="E747" i="9"/>
  <c r="M747" i="9" s="1"/>
  <c r="E1000" i="9"/>
  <c r="M1000" i="9" s="1"/>
  <c r="E208" i="9"/>
  <c r="M208" i="9" s="1"/>
  <c r="E457" i="9"/>
  <c r="M457" i="9" s="1"/>
  <c r="E936" i="9"/>
  <c r="M936" i="9" s="1"/>
  <c r="E440" i="9"/>
  <c r="M440" i="9" s="1"/>
  <c r="E229" i="9"/>
  <c r="M229" i="9" s="1"/>
  <c r="E923" i="9"/>
  <c r="M923" i="9" s="1"/>
  <c r="E741" i="9"/>
  <c r="M741" i="9" s="1"/>
  <c r="E415" i="9"/>
  <c r="M415" i="9" s="1"/>
  <c r="E892" i="9"/>
  <c r="M892" i="9" s="1"/>
  <c r="E766" i="9"/>
  <c r="M766" i="9" s="1"/>
  <c r="E462" i="9"/>
  <c r="M462" i="9" s="1"/>
  <c r="E84" i="9"/>
  <c r="M84" i="9" s="1"/>
  <c r="E984" i="9"/>
  <c r="M984" i="9" s="1"/>
  <c r="E46" i="9"/>
  <c r="M46" i="9" s="1"/>
  <c r="E125" i="9"/>
  <c r="M125" i="9" s="1"/>
  <c r="E56" i="9"/>
  <c r="M56" i="9" s="1"/>
  <c r="E955" i="9"/>
  <c r="M955" i="9" s="1"/>
  <c r="E657" i="9"/>
  <c r="M657" i="9" s="1"/>
  <c r="E394" i="9"/>
  <c r="M394" i="9" s="1"/>
  <c r="E629" i="9"/>
  <c r="M629" i="9" s="1"/>
  <c r="E294" i="9"/>
  <c r="M294" i="9" s="1"/>
  <c r="E489" i="9"/>
  <c r="M489" i="9" s="1"/>
  <c r="E722" i="9"/>
  <c r="M722" i="9" s="1"/>
  <c r="E935" i="9"/>
  <c r="M935" i="9" s="1"/>
  <c r="E825" i="9"/>
  <c r="M825" i="9" s="1"/>
  <c r="E792" i="9"/>
  <c r="M792" i="9" s="1"/>
  <c r="E211" i="9"/>
  <c r="M211" i="9" s="1"/>
  <c r="E972" i="9"/>
  <c r="M972" i="9" s="1"/>
  <c r="E833" i="9"/>
  <c r="M833" i="9" s="1"/>
  <c r="E210" i="9"/>
  <c r="M210" i="9" s="1"/>
  <c r="E869" i="9"/>
  <c r="M869" i="9" s="1"/>
  <c r="E893" i="9"/>
  <c r="M893" i="9" s="1"/>
  <c r="E216" i="9"/>
  <c r="M216" i="9" s="1"/>
  <c r="E349" i="9"/>
  <c r="M349" i="9" s="1"/>
  <c r="E82" i="9"/>
  <c r="M82" i="9" s="1"/>
  <c r="E571" i="9"/>
  <c r="M571" i="9" s="1"/>
  <c r="E342" i="9"/>
  <c r="M342" i="9" s="1"/>
  <c r="E400" i="9"/>
  <c r="M400" i="9" s="1"/>
  <c r="E782" i="9"/>
  <c r="M782" i="9" s="1"/>
  <c r="E960" i="9"/>
  <c r="M960" i="9" s="1"/>
  <c r="E449" i="9"/>
  <c r="M449" i="9" s="1"/>
  <c r="E194" i="9"/>
  <c r="M194" i="9" s="1"/>
  <c r="E839" i="9"/>
  <c r="M839" i="9" s="1"/>
  <c r="E695" i="9"/>
  <c r="M695" i="9" s="1"/>
  <c r="E380" i="9"/>
  <c r="M380" i="9" s="1"/>
  <c r="E622" i="9"/>
  <c r="M622" i="9" s="1"/>
  <c r="E570" i="9"/>
  <c r="M570" i="9" s="1"/>
  <c r="E222" i="9"/>
  <c r="M222" i="9" s="1"/>
  <c r="E115" i="9"/>
  <c r="M115" i="9" s="1"/>
  <c r="E214" i="9"/>
  <c r="M214" i="9" s="1"/>
  <c r="E887" i="9"/>
  <c r="M887" i="9" s="1"/>
  <c r="E366" i="9"/>
  <c r="M366" i="9" s="1"/>
  <c r="E96" i="9"/>
  <c r="M96" i="9" s="1"/>
  <c r="E247" i="9"/>
  <c r="M247" i="9" s="1"/>
  <c r="E339" i="9"/>
  <c r="M339" i="9" s="1"/>
  <c r="E528" i="9"/>
  <c r="M528" i="9" s="1"/>
  <c r="E530" i="9"/>
  <c r="M530" i="9" s="1"/>
  <c r="E977" i="9"/>
  <c r="M977" i="9" s="1"/>
  <c r="E62" i="9"/>
  <c r="M62" i="9" s="1"/>
  <c r="E224" i="9"/>
  <c r="M224" i="9" s="1"/>
  <c r="E10" i="9"/>
  <c r="M10" i="9" s="1"/>
  <c r="E697" i="9"/>
  <c r="E720" i="9"/>
  <c r="M720" i="9" s="1"/>
  <c r="E791" i="9"/>
  <c r="M791" i="9" s="1"/>
  <c r="E945" i="9"/>
  <c r="M945" i="9" s="1"/>
  <c r="E348" i="9"/>
  <c r="M348" i="9" s="1"/>
  <c r="E435" i="9"/>
  <c r="M435" i="9" s="1"/>
  <c r="E429" i="9"/>
  <c r="M429" i="9" s="1"/>
  <c r="E79" i="9"/>
  <c r="M79" i="9" s="1"/>
  <c r="E664" i="9"/>
  <c r="M664" i="9" s="1"/>
  <c r="E388" i="9"/>
  <c r="M388" i="9" s="1"/>
  <c r="E962" i="9"/>
  <c r="M962" i="9" s="1"/>
  <c r="E343" i="9"/>
  <c r="M343" i="9" s="1"/>
  <c r="E910" i="9"/>
  <c r="M910" i="9" s="1"/>
  <c r="E384" i="9"/>
  <c r="M384" i="9" s="1"/>
  <c r="E843" i="9"/>
  <c r="M843" i="9" s="1"/>
  <c r="E167" i="9"/>
  <c r="M167" i="9" s="1"/>
  <c r="E700" i="9"/>
  <c r="M700" i="9" s="1"/>
  <c r="E487" i="9"/>
  <c r="M487" i="9" s="1"/>
  <c r="E943" i="9"/>
  <c r="M943" i="9" s="1"/>
  <c r="E549" i="9"/>
  <c r="M549" i="9" s="1"/>
  <c r="E126" i="9"/>
  <c r="M126" i="9" s="1"/>
  <c r="E41" i="9"/>
  <c r="M41" i="9" s="1"/>
  <c r="E124" i="9"/>
  <c r="M124" i="9" s="1"/>
  <c r="E735" i="9"/>
  <c r="M735" i="9" s="1"/>
  <c r="E148" i="9"/>
  <c r="M148" i="9" s="1"/>
  <c r="E241" i="9"/>
  <c r="M241" i="9" s="1"/>
  <c r="E940" i="9"/>
  <c r="M940" i="9" s="1"/>
  <c r="E397" i="9"/>
  <c r="M397" i="9" s="1"/>
  <c r="E439" i="9"/>
  <c r="M439" i="9" s="1"/>
  <c r="E102" i="9"/>
  <c r="M102" i="9" s="1"/>
  <c r="E410" i="9"/>
  <c r="M410" i="9" s="1"/>
  <c r="E293" i="9"/>
  <c r="M293" i="9" s="1"/>
  <c r="E341" i="9"/>
  <c r="M341" i="9" s="1"/>
  <c r="E633" i="9"/>
  <c r="M633" i="9" s="1"/>
  <c r="E702" i="9"/>
  <c r="M702" i="9" s="1"/>
  <c r="E362" i="9"/>
  <c r="M362" i="9" s="1"/>
  <c r="E900" i="9"/>
  <c r="M900" i="9" s="1"/>
  <c r="E360" i="9"/>
  <c r="M360" i="9" s="1"/>
  <c r="E408" i="9"/>
  <c r="M408" i="9" s="1"/>
  <c r="E50" i="9"/>
  <c r="M50" i="9" s="1"/>
  <c r="E392" i="9"/>
  <c r="M392" i="9" s="1"/>
  <c r="E121" i="9"/>
  <c r="M121" i="9" s="1"/>
  <c r="E18" i="9"/>
  <c r="M18" i="9" s="1"/>
  <c r="E235" i="9"/>
  <c r="M235" i="9" s="1"/>
  <c r="E701" i="9"/>
  <c r="M701" i="9" s="1"/>
  <c r="E4" i="9"/>
  <c r="M4" i="9" s="1"/>
  <c r="E855" i="9"/>
  <c r="M855" i="9" s="1"/>
  <c r="E781" i="9"/>
  <c r="M781" i="9" s="1"/>
  <c r="E527" i="9"/>
  <c r="M527" i="9" s="1"/>
  <c r="E456" i="9"/>
  <c r="M456" i="9" s="1"/>
  <c r="E473" i="9"/>
  <c r="M473" i="9" s="1"/>
  <c r="E690" i="9"/>
  <c r="M690" i="9" s="1"/>
  <c r="E568" i="9"/>
  <c r="M568" i="9" s="1"/>
  <c r="E638" i="9"/>
  <c r="M638" i="9" s="1"/>
  <c r="E956" i="9"/>
  <c r="M956" i="9" s="1"/>
  <c r="E614" i="9"/>
  <c r="M614" i="9" s="1"/>
  <c r="E579" i="9"/>
  <c r="M579" i="9" s="1"/>
  <c r="E411" i="9"/>
  <c r="M411" i="9" s="1"/>
  <c r="E852" i="9"/>
  <c r="M852" i="9" s="1"/>
  <c r="E692" i="9"/>
  <c r="M692" i="9" s="1"/>
  <c r="E822" i="9"/>
  <c r="M822" i="9" s="1"/>
  <c r="E195" i="9"/>
  <c r="M195" i="9" s="1"/>
  <c r="E38" i="9"/>
  <c r="M38" i="9" s="1"/>
  <c r="E815" i="9"/>
  <c r="M815" i="9" s="1"/>
  <c r="E203" i="9"/>
  <c r="M203" i="9" s="1"/>
  <c r="E737" i="9"/>
  <c r="M737" i="9" s="1"/>
  <c r="E934" i="9"/>
  <c r="M934" i="9" s="1"/>
  <c r="E156" i="9"/>
  <c r="M156" i="9" s="1"/>
  <c r="E67" i="9"/>
  <c r="M67" i="9" s="1"/>
  <c r="E340" i="9"/>
  <c r="M340" i="9" s="1"/>
  <c r="E176" i="9"/>
  <c r="M176" i="9" s="1"/>
  <c r="E94" i="9"/>
  <c r="M94" i="9" s="1"/>
  <c r="E282" i="9"/>
  <c r="M282" i="9" s="1"/>
  <c r="E532" i="9"/>
  <c r="M532" i="9" s="1"/>
  <c r="E649" i="9"/>
  <c r="M649" i="9" s="1"/>
  <c r="E691" i="9"/>
  <c r="M691" i="9" s="1"/>
  <c r="E420" i="9"/>
  <c r="M420" i="9" s="1"/>
  <c r="E636" i="9"/>
  <c r="M636" i="9" s="1"/>
  <c r="E318" i="9"/>
  <c r="M318" i="9" s="1"/>
  <c r="E159" i="9"/>
  <c r="M159" i="9" s="1"/>
  <c r="E876" i="9"/>
  <c r="E122" i="9"/>
  <c r="M122" i="9" s="1"/>
  <c r="E777" i="9"/>
  <c r="M777" i="9" s="1"/>
  <c r="E706" i="9"/>
  <c r="M706" i="9" s="1"/>
  <c r="E669" i="9"/>
  <c r="M669" i="9" s="1"/>
  <c r="E504" i="9"/>
  <c r="M504" i="9" s="1"/>
  <c r="E40" i="9"/>
  <c r="M40" i="9" s="1"/>
  <c r="E788" i="9"/>
  <c r="M788" i="9" s="1"/>
  <c r="E226" i="9"/>
  <c r="M226" i="9" s="1"/>
  <c r="E15" i="9"/>
  <c r="M15" i="9" s="1"/>
  <c r="E303" i="9"/>
  <c r="M303" i="9" s="1"/>
  <c r="E812" i="9"/>
  <c r="M812" i="9" s="1"/>
  <c r="E267" i="9"/>
  <c r="M267" i="9" s="1"/>
  <c r="E894" i="9"/>
  <c r="M894" i="9" s="1"/>
  <c r="E261" i="9"/>
  <c r="M261" i="9" s="1"/>
  <c r="E881" i="9"/>
  <c r="M881" i="9" s="1"/>
  <c r="E213" i="9"/>
  <c r="M213" i="9" s="1"/>
  <c r="E24" i="9"/>
  <c r="M24" i="9" s="1"/>
  <c r="E547" i="9"/>
  <c r="M547" i="9" s="1"/>
  <c r="E721" i="9"/>
  <c r="M721" i="9" s="1"/>
  <c r="E155" i="9"/>
  <c r="M155" i="9" s="1"/>
  <c r="E671" i="9"/>
  <c r="M671" i="9" s="1"/>
  <c r="E834" i="9"/>
  <c r="M834" i="9" s="1"/>
  <c r="E837" i="9"/>
  <c r="M837" i="9" s="1"/>
  <c r="E249" i="9"/>
  <c r="M249" i="9" s="1"/>
  <c r="E916" i="9"/>
  <c r="M916" i="9" s="1"/>
  <c r="E921" i="9"/>
  <c r="M921" i="9" s="1"/>
  <c r="E601" i="9"/>
  <c r="M601" i="9" s="1"/>
  <c r="E536" i="9"/>
  <c r="M536" i="9" s="1"/>
  <c r="E31" i="9"/>
  <c r="M31" i="9" s="1"/>
  <c r="E905" i="9"/>
  <c r="M905" i="9" s="1"/>
  <c r="E809" i="9"/>
  <c r="M809" i="9" s="1"/>
  <c r="E973" i="9"/>
  <c r="M973" i="9" s="1"/>
  <c r="E978" i="9"/>
  <c r="M978" i="9" s="1"/>
  <c r="E939" i="9"/>
  <c r="M939" i="9" s="1"/>
  <c r="E443" i="9"/>
  <c r="M443" i="9" s="1"/>
  <c r="E149" i="9"/>
  <c r="M149" i="9" s="1"/>
  <c r="E43" i="9"/>
  <c r="M43" i="9" s="1"/>
  <c r="E309" i="9"/>
  <c r="M309" i="9" s="1"/>
  <c r="E908" i="9"/>
  <c r="M908" i="9" s="1"/>
  <c r="E982" i="9"/>
  <c r="M982" i="9" s="1"/>
  <c r="E644" i="9"/>
  <c r="M644" i="9" s="1"/>
  <c r="E190" i="9"/>
  <c r="M190" i="9" s="1"/>
  <c r="E602" i="9"/>
  <c r="M602" i="9" s="1"/>
  <c r="E712" i="9"/>
  <c r="M712" i="9" s="1"/>
  <c r="E587" i="9"/>
  <c r="M587" i="9" s="1"/>
  <c r="E797" i="9"/>
  <c r="M797" i="9" s="1"/>
  <c r="E172" i="9"/>
  <c r="M172" i="9" s="1"/>
  <c r="E458" i="9"/>
  <c r="M458" i="9" s="1"/>
  <c r="E836" i="9"/>
  <c r="M836" i="9" s="1"/>
  <c r="E519" i="9"/>
  <c r="M519" i="9" s="1"/>
  <c r="E372" i="9"/>
  <c r="M372" i="9" s="1"/>
  <c r="E469" i="9"/>
  <c r="M469" i="9" s="1"/>
  <c r="E817" i="9"/>
  <c r="M817" i="9" s="1"/>
  <c r="E790" i="9"/>
  <c r="M790" i="9" s="1"/>
  <c r="E301" i="9"/>
  <c r="M301" i="9" s="1"/>
  <c r="E11" i="9"/>
  <c r="M11" i="9" s="1"/>
  <c r="E795" i="9"/>
  <c r="M795" i="9" s="1"/>
  <c r="E332" i="9"/>
  <c r="M332" i="9" s="1"/>
  <c r="E799" i="9"/>
  <c r="M799" i="9" s="1"/>
  <c r="E371" i="9"/>
  <c r="M371" i="9" s="1"/>
  <c r="E731" i="9"/>
  <c r="M731" i="9" s="1"/>
  <c r="E625" i="9"/>
  <c r="M625" i="9" s="1"/>
  <c r="E459" i="9"/>
  <c r="M459" i="9" s="1"/>
  <c r="E20" i="9"/>
  <c r="M20" i="9" s="1"/>
  <c r="E36" i="9"/>
  <c r="M36" i="9" s="1"/>
  <c r="E316" i="9"/>
  <c r="M316" i="9" s="1"/>
  <c r="E488" i="9"/>
  <c r="M488" i="9" s="1"/>
  <c r="E256" i="9"/>
  <c r="M256" i="9" s="1"/>
  <c r="E922" i="9"/>
  <c r="M922" i="9" s="1"/>
  <c r="E414" i="9"/>
  <c r="M414" i="9" s="1"/>
  <c r="E655" i="9"/>
  <c r="M655" i="9" s="1"/>
  <c r="E357" i="9"/>
  <c r="M357" i="9" s="1"/>
  <c r="E463" i="9"/>
  <c r="M463" i="9" s="1"/>
  <c r="E381" i="9"/>
  <c r="M381" i="9" s="1"/>
  <c r="E444" i="9"/>
  <c r="M444" i="9" s="1"/>
  <c r="E736" i="9"/>
  <c r="M736" i="9" s="1"/>
  <c r="E627" i="9"/>
  <c r="M627" i="9" s="1"/>
  <c r="E559" i="9"/>
  <c r="M559" i="9" s="1"/>
  <c r="E5" i="9"/>
  <c r="M5" i="9" s="1"/>
  <c r="E868" i="9"/>
  <c r="M868" i="9" s="1"/>
  <c r="E88" i="9"/>
  <c r="M88" i="9" s="1"/>
  <c r="E326" i="9"/>
  <c r="M326" i="9" s="1"/>
  <c r="E787" i="9"/>
  <c r="M787" i="9" s="1"/>
  <c r="E875" i="9"/>
  <c r="M875" i="9" s="1"/>
  <c r="E98" i="9"/>
  <c r="M98" i="9" s="1"/>
  <c r="E495" i="9"/>
  <c r="M495" i="9" s="1"/>
  <c r="E778" i="9"/>
  <c r="M778" i="9" s="1"/>
  <c r="E139" i="9"/>
  <c r="M139" i="9" s="1"/>
  <c r="E383" i="9"/>
  <c r="M383" i="9" s="1"/>
  <c r="E732" i="9"/>
  <c r="M732" i="9" s="1"/>
  <c r="E522" i="9"/>
  <c r="M522" i="9" s="1"/>
  <c r="E245" i="9"/>
  <c r="M245" i="9" s="1"/>
  <c r="E988" i="9"/>
  <c r="M988" i="9" s="1"/>
  <c r="E336" i="9"/>
  <c r="M336" i="9" s="1"/>
  <c r="E425" i="9"/>
  <c r="M425" i="9" s="1"/>
  <c r="E957" i="9"/>
  <c r="M957" i="9" s="1"/>
  <c r="E823" i="9"/>
  <c r="M823" i="9" s="1"/>
  <c r="E171" i="9"/>
  <c r="M171" i="9" s="1"/>
  <c r="E386" i="9"/>
  <c r="M386" i="9" s="1"/>
  <c r="E25" i="9"/>
  <c r="M25" i="9" s="1"/>
  <c r="E762" i="9"/>
  <c r="M762" i="9" s="1"/>
  <c r="E356" i="9"/>
  <c r="M356" i="9" s="1"/>
  <c r="E693" i="9"/>
  <c r="M693" i="9" s="1"/>
  <c r="E895" i="9"/>
  <c r="M895" i="9" s="1"/>
  <c r="E637" i="9"/>
  <c r="M637" i="9" s="1"/>
  <c r="E419" i="9"/>
  <c r="M419" i="9" s="1"/>
  <c r="E518" i="9"/>
  <c r="M518" i="9" s="1"/>
  <c r="E427" i="9"/>
  <c r="M427" i="9" s="1"/>
  <c r="E428" i="9"/>
  <c r="M428" i="9" s="1"/>
  <c r="E35" i="9"/>
  <c r="M35" i="9" s="1"/>
  <c r="E928" i="9"/>
  <c r="M928" i="9" s="1"/>
  <c r="E764" i="9"/>
  <c r="M764" i="9" s="1"/>
  <c r="E600" i="9"/>
  <c r="M600" i="9" s="1"/>
  <c r="E758" i="9"/>
  <c r="M758" i="9" s="1"/>
  <c r="E81" i="9"/>
  <c r="M81" i="9" s="1"/>
  <c r="E746" i="9"/>
  <c r="M746" i="9" s="1"/>
  <c r="E127" i="9"/>
  <c r="M127" i="9" s="1"/>
  <c r="E295" i="9"/>
  <c r="M295" i="9" s="1"/>
  <c r="E761" i="9"/>
  <c r="M761" i="9" s="1"/>
  <c r="E656" i="9"/>
  <c r="M656" i="9" s="1"/>
  <c r="E378" i="9"/>
  <c r="M378" i="9" s="1"/>
  <c r="E219" i="9"/>
  <c r="M219" i="9" s="1"/>
  <c r="E186" i="9"/>
  <c r="M186" i="9" s="1"/>
  <c r="E920" i="9"/>
  <c r="M920" i="9" s="1"/>
  <c r="E917" i="9"/>
  <c r="M917" i="9" s="1"/>
  <c r="E54" i="9"/>
  <c r="M54" i="9" s="1"/>
  <c r="E679" i="9"/>
  <c r="M679" i="9" s="1"/>
  <c r="E551" i="9"/>
  <c r="M551" i="9" s="1"/>
  <c r="E586" i="9"/>
  <c r="M586" i="9" s="1"/>
  <c r="E255" i="9"/>
  <c r="M255" i="9" s="1"/>
  <c r="E393" i="9"/>
  <c r="M393" i="9" s="1"/>
  <c r="E185" i="9"/>
  <c r="M185" i="9" s="1"/>
  <c r="E784" i="9"/>
  <c r="M784" i="9" s="1"/>
  <c r="E650" i="9"/>
  <c r="M650" i="9" s="1"/>
  <c r="E1001" i="9"/>
  <c r="M1001" i="9" s="1"/>
  <c r="E80" i="9"/>
  <c r="M80" i="9" s="1"/>
  <c r="E8" i="9"/>
  <c r="M8" i="9" s="1"/>
  <c r="E665" i="9"/>
  <c r="M665" i="9" s="1"/>
  <c r="E268" i="9"/>
  <c r="M268" i="9" s="1"/>
  <c r="E103" i="9"/>
  <c r="M103" i="9" s="1"/>
  <c r="E951" i="9"/>
  <c r="M951" i="9" s="1"/>
  <c r="E483" i="9"/>
  <c r="M483" i="9" s="1"/>
  <c r="E965" i="9"/>
  <c r="M965" i="9" s="1"/>
  <c r="E328" i="9"/>
  <c r="M328" i="9" s="1"/>
  <c r="E647" i="9"/>
  <c r="M647" i="9" s="1"/>
  <c r="E872" i="9"/>
  <c r="M872" i="9" s="1"/>
  <c r="E995" i="9"/>
  <c r="M995" i="9" s="1"/>
  <c r="E78" i="9"/>
  <c r="M78" i="9" s="1"/>
  <c r="E794" i="9"/>
  <c r="M794" i="9" s="1"/>
  <c r="E223" i="9"/>
  <c r="M223" i="9" s="1"/>
  <c r="E729" i="9"/>
  <c r="M729" i="9" s="1"/>
  <c r="E132" i="9"/>
  <c r="M132" i="9" s="1"/>
  <c r="E976" i="9"/>
  <c r="M976" i="9" s="1"/>
  <c r="E645" i="9"/>
  <c r="M645" i="9" s="1"/>
  <c r="E599" i="9"/>
  <c r="M599" i="9" s="1"/>
  <c r="E925" i="9"/>
  <c r="M925" i="9" s="1"/>
  <c r="E779" i="9"/>
  <c r="M779" i="9" s="1"/>
  <c r="E849" i="9"/>
  <c r="M849" i="9" s="1"/>
  <c r="E173" i="9"/>
  <c r="M173" i="9" s="1"/>
  <c r="E146" i="9"/>
  <c r="M146" i="9" s="1"/>
  <c r="E86" i="9"/>
  <c r="M86" i="9" s="1"/>
  <c r="E452" i="9"/>
  <c r="M452" i="9" s="1"/>
  <c r="E382" i="9"/>
  <c r="M382" i="9" s="1"/>
  <c r="E515" i="9"/>
  <c r="M515" i="9" s="1"/>
  <c r="E113" i="9"/>
  <c r="M113" i="9" s="1"/>
  <c r="E307" i="9"/>
  <c r="M307" i="9" s="1"/>
  <c r="E69" i="9"/>
  <c r="M69" i="9" s="1"/>
  <c r="E300" i="9"/>
  <c r="M300" i="9" s="1"/>
  <c r="E953" i="9"/>
  <c r="M953" i="9" s="1"/>
  <c r="E572" i="9"/>
  <c r="M572" i="9" s="1"/>
  <c r="E521" i="9"/>
  <c r="M521" i="9" s="1"/>
  <c r="E182" i="9"/>
  <c r="M182" i="9" s="1"/>
  <c r="E424" i="9"/>
  <c r="M424" i="9" s="1"/>
  <c r="E71" i="9"/>
  <c r="M71" i="9" s="1"/>
  <c r="E961" i="9"/>
  <c r="M961" i="9" s="1"/>
  <c r="E756" i="9"/>
  <c r="M756" i="9" s="1"/>
  <c r="E44" i="9"/>
  <c r="M44" i="9" s="1"/>
  <c r="E816" i="9"/>
  <c r="M816" i="9" s="1"/>
  <c r="E177" i="9"/>
  <c r="M177" i="9" s="1"/>
  <c r="E838" i="9"/>
  <c r="M838" i="9" s="1"/>
  <c r="E740" i="9"/>
  <c r="M740" i="9" s="1"/>
  <c r="E119" i="9"/>
  <c r="M119" i="9" s="1"/>
  <c r="E927" i="9"/>
  <c r="M927" i="9" s="1"/>
  <c r="E618" i="9"/>
  <c r="M618" i="9" s="1"/>
  <c r="E775" i="9"/>
  <c r="M775" i="9" s="1"/>
  <c r="E433" i="9"/>
  <c r="M433" i="9" s="1"/>
  <c r="E325" i="9"/>
  <c r="M325" i="9" s="1"/>
  <c r="E783" i="9"/>
  <c r="M783" i="9" s="1"/>
  <c r="E396" i="9"/>
  <c r="M396" i="9" s="1"/>
  <c r="E673" i="9"/>
  <c r="M673" i="9" s="1"/>
  <c r="E716" i="9"/>
  <c r="M716" i="9" s="1"/>
  <c r="E387" i="9"/>
  <c r="M387" i="9" s="1"/>
  <c r="E120" i="9"/>
  <c r="M120" i="9" s="1"/>
  <c r="E236" i="9"/>
  <c r="M236" i="9" s="1"/>
  <c r="E244" i="9"/>
  <c r="M244" i="9" s="1"/>
  <c r="E612" i="9"/>
  <c r="M612" i="9" s="1"/>
  <c r="E191" i="9"/>
  <c r="M191" i="9" s="1"/>
  <c r="E305" i="9"/>
  <c r="M305" i="9" s="1"/>
  <c r="E574" i="9"/>
  <c r="M574" i="9" s="1"/>
  <c r="E274" i="9"/>
  <c r="M274" i="9" s="1"/>
  <c r="E509" i="9"/>
  <c r="M509" i="9" s="1"/>
  <c r="E886" i="9"/>
  <c r="M886" i="9" s="1"/>
  <c r="E476" i="9"/>
  <c r="M476" i="9" s="1"/>
  <c r="E724" i="9"/>
  <c r="M724" i="9" s="1"/>
  <c r="E800" i="9"/>
  <c r="M800" i="9" s="1"/>
  <c r="E759" i="9"/>
  <c r="M759" i="9" s="1"/>
  <c r="E643" i="9"/>
  <c r="M643" i="9" s="1"/>
  <c r="E445" i="9"/>
  <c r="M445" i="9" s="1"/>
  <c r="E77" i="9"/>
  <c r="M77" i="9" s="1"/>
  <c r="E605" i="9"/>
  <c r="M605" i="9" s="1"/>
  <c r="E801" i="9"/>
  <c r="M801" i="9" s="1"/>
  <c r="E37" i="9"/>
  <c r="M37" i="9" s="1"/>
  <c r="E202" i="9"/>
  <c r="M202" i="9" s="1"/>
  <c r="E694" i="9"/>
  <c r="M694" i="9" s="1"/>
  <c r="E376" i="9"/>
  <c r="M376" i="9" s="1"/>
  <c r="E363" i="9"/>
  <c r="M363" i="9" s="1"/>
  <c r="E506" i="9"/>
  <c r="M506" i="9" s="1"/>
  <c r="E85" i="9"/>
  <c r="M85" i="9" s="1"/>
  <c r="E51" i="9"/>
  <c r="M51" i="9" s="1"/>
  <c r="E196" i="9"/>
  <c r="M196" i="9" s="1"/>
  <c r="E74" i="9"/>
  <c r="M74" i="9" s="1"/>
  <c r="E596" i="9"/>
  <c r="M596" i="9" s="1"/>
  <c r="E373" i="9"/>
  <c r="M373" i="9" s="1"/>
  <c r="E319" i="9"/>
  <c r="M319" i="9" s="1"/>
  <c r="E128" i="9"/>
  <c r="M128" i="9" s="1"/>
  <c r="E804" i="9"/>
  <c r="M804" i="9" s="1"/>
  <c r="E350" i="9"/>
  <c r="M350" i="9" s="1"/>
  <c r="E909" i="9"/>
  <c r="M909" i="9" s="1"/>
  <c r="E526" i="9"/>
  <c r="M526" i="9" s="1"/>
  <c r="E865" i="9"/>
  <c r="M865" i="9" s="1"/>
  <c r="E516" i="9"/>
  <c r="M516" i="9" s="1"/>
  <c r="E971" i="9"/>
  <c r="M971" i="9" s="1"/>
  <c r="E963" i="9"/>
  <c r="M963" i="9" s="1"/>
  <c r="E430" i="9"/>
  <c r="M430" i="9" s="1"/>
  <c r="E562" i="9"/>
  <c r="M562" i="9" s="1"/>
  <c r="E152" i="9"/>
  <c r="M152" i="9" s="1"/>
  <c r="E269" i="9"/>
  <c r="M269" i="9" s="1"/>
  <c r="E239" i="9"/>
  <c r="M239" i="9" s="1"/>
  <c r="E479" i="9"/>
  <c r="M479" i="9" s="1"/>
  <c r="E369" i="9"/>
  <c r="M369" i="9" s="1"/>
  <c r="E227" i="9"/>
  <c r="M227" i="9" s="1"/>
  <c r="E104" i="9"/>
  <c r="M104" i="9" s="1"/>
  <c r="E611" i="9"/>
  <c r="M611" i="9" s="1"/>
  <c r="E808" i="9"/>
  <c r="M808" i="9" s="1"/>
  <c r="E674" i="9"/>
  <c r="M674" i="9" s="1"/>
  <c r="E806" i="9"/>
  <c r="M806" i="9" s="1"/>
  <c r="E719" i="9"/>
  <c r="M719" i="9" s="1"/>
  <c r="E541" i="9"/>
  <c r="M541" i="9" s="1"/>
  <c r="E486" i="9"/>
  <c r="M486" i="9" s="1"/>
  <c r="E713" i="9"/>
  <c r="M713" i="9" s="1"/>
  <c r="E448" i="9"/>
  <c r="M448" i="9" s="1"/>
  <c r="E264" i="9"/>
  <c r="M264" i="9" s="1"/>
  <c r="E970" i="9"/>
  <c r="M970" i="9" s="1"/>
  <c r="E285" i="9"/>
  <c r="M285" i="9" s="1"/>
  <c r="E860" i="9"/>
  <c r="M860" i="9" s="1"/>
  <c r="E748" i="9"/>
  <c r="M748" i="9" s="1"/>
  <c r="E275" i="9"/>
  <c r="M275" i="9" s="1"/>
  <c r="E561" i="9"/>
  <c r="M561" i="9" s="1"/>
  <c r="E619" i="9"/>
  <c r="M619" i="9" s="1"/>
  <c r="E552" i="9"/>
  <c r="M552" i="9" s="1"/>
  <c r="E7" i="9"/>
  <c r="M7" i="9" s="1"/>
  <c r="E918" i="9"/>
  <c r="M918" i="9" s="1"/>
  <c r="E491" i="9"/>
  <c r="M491" i="9" s="1"/>
  <c r="E862" i="9"/>
  <c r="M862" i="9" s="1"/>
  <c r="E798" i="9"/>
  <c r="M798" i="9" s="1"/>
  <c r="E749" i="9"/>
  <c r="M749" i="9" s="1"/>
  <c r="E734" i="9"/>
  <c r="M734" i="9" s="1"/>
  <c r="E323" i="9"/>
  <c r="M323" i="9" s="1"/>
  <c r="E315" i="9"/>
  <c r="M315" i="9" s="1"/>
  <c r="E877" i="9"/>
  <c r="M877" i="9" s="1"/>
  <c r="E201" i="9"/>
  <c r="M201" i="9" s="1"/>
  <c r="E885" i="9"/>
  <c r="M885" i="9" s="1"/>
  <c r="E774" i="9"/>
  <c r="M774" i="9" s="1"/>
  <c r="E565" i="9"/>
  <c r="M565" i="9" s="1"/>
  <c r="E87" i="9"/>
  <c r="M87" i="9" s="1"/>
  <c r="E352" i="9"/>
  <c r="M352" i="9" s="1"/>
  <c r="E840" i="9"/>
  <c r="M840" i="9" s="1"/>
  <c r="E288" i="9"/>
  <c r="M288" i="9" s="1"/>
  <c r="E705" i="9"/>
  <c r="M705" i="9" s="1"/>
  <c r="E590" i="9"/>
  <c r="M590" i="9" s="1"/>
  <c r="E329" i="9"/>
  <c r="M329" i="9" s="1"/>
  <c r="E851" i="9"/>
  <c r="M851" i="9" s="1"/>
  <c r="E204" i="9"/>
  <c r="M204" i="9" s="1"/>
  <c r="E948" i="9"/>
  <c r="M948" i="9" s="1"/>
  <c r="E947" i="9"/>
  <c r="M947" i="9" s="1"/>
  <c r="E651" i="9"/>
  <c r="M651" i="9" s="1"/>
  <c r="E585" i="9"/>
  <c r="M585" i="9" s="1"/>
  <c r="E889" i="9"/>
  <c r="M889" i="9" s="1"/>
  <c r="E699" i="9"/>
  <c r="M699" i="9" s="1"/>
  <c r="E863" i="9"/>
  <c r="M863" i="9" s="1"/>
  <c r="E632" i="9"/>
  <c r="M632" i="9" s="1"/>
  <c r="E265" i="9"/>
  <c r="M265" i="9" s="1"/>
  <c r="E108" i="9"/>
  <c r="M108" i="9" s="1"/>
  <c r="E140" i="9"/>
  <c r="M140" i="9" s="1"/>
  <c r="E207" i="9"/>
  <c r="M207" i="9" s="1"/>
  <c r="E871" i="9"/>
  <c r="M871" i="9" s="1"/>
  <c r="E751" i="9"/>
  <c r="M751" i="9" s="1"/>
  <c r="E345" i="9"/>
  <c r="M345" i="9" s="1"/>
  <c r="E242" i="9"/>
  <c r="M242" i="9" s="1"/>
  <c r="E553" i="9"/>
  <c r="M553" i="9" s="1"/>
  <c r="E981" i="9"/>
  <c r="M981" i="9" s="1"/>
  <c r="E276" i="9"/>
  <c r="M276" i="9" s="1"/>
  <c r="E39" i="9"/>
  <c r="M39" i="9" s="1"/>
  <c r="E431" i="9"/>
  <c r="M431" i="9" s="1"/>
  <c r="E472" i="9"/>
  <c r="M472" i="9" s="1"/>
  <c r="E234" i="9"/>
  <c r="M234" i="9" s="1"/>
  <c r="E642" i="9"/>
  <c r="M642" i="9" s="1"/>
  <c r="E821" i="9"/>
  <c r="M821" i="9" s="1"/>
  <c r="E952" i="9"/>
  <c r="M952" i="9" s="1"/>
  <c r="E750" i="9"/>
  <c r="M750" i="9" s="1"/>
  <c r="E882" i="9"/>
  <c r="M882" i="9" s="1"/>
  <c r="E621" i="9"/>
  <c r="M621" i="9" s="1"/>
  <c r="E745" i="9"/>
  <c r="M745" i="9" s="1"/>
  <c r="E398" i="9"/>
  <c r="M398" i="9" s="1"/>
  <c r="E405" i="9"/>
  <c r="M405" i="9" s="1"/>
  <c r="E924" i="9"/>
  <c r="M924" i="9" s="1"/>
  <c r="E101" i="9"/>
  <c r="M101" i="9" s="1"/>
  <c r="E505" i="9"/>
  <c r="M505" i="9" s="1"/>
  <c r="E991" i="9"/>
  <c r="M991" i="9" s="1"/>
  <c r="E179" i="9"/>
  <c r="M179" i="9" s="1"/>
  <c r="E992" i="9"/>
  <c r="M992" i="9" s="1"/>
  <c r="E70" i="9"/>
  <c r="M70" i="9" s="1"/>
  <c r="E114" i="9"/>
  <c r="M114" i="9" s="1"/>
  <c r="E878" i="9"/>
  <c r="M878" i="9" s="1"/>
  <c r="E667" i="9"/>
  <c r="M667" i="9" s="1"/>
  <c r="E545" i="9"/>
  <c r="M545" i="9" s="1"/>
  <c r="E193" i="9"/>
  <c r="M193" i="9" s="1"/>
  <c r="E879" i="9"/>
  <c r="M879" i="9" s="1"/>
  <c r="E461" i="9"/>
  <c r="M461" i="9" s="1"/>
  <c r="E100" i="9"/>
  <c r="M100" i="9" s="1"/>
  <c r="E89" i="9"/>
  <c r="M89" i="9" s="1"/>
  <c r="E911" i="9"/>
  <c r="M911" i="9" s="1"/>
  <c r="E468" i="9"/>
  <c r="M468" i="9" s="1"/>
  <c r="E842" i="9"/>
  <c r="M842" i="9" s="1"/>
  <c r="E133" i="9"/>
  <c r="M133" i="9" s="1"/>
  <c r="E728" i="9"/>
  <c r="M728" i="9" s="1"/>
  <c r="E538" i="9"/>
  <c r="M538" i="9" s="1"/>
  <c r="E689" i="9"/>
  <c r="M689" i="9" s="1"/>
  <c r="E320" i="9"/>
  <c r="M320" i="9" s="1"/>
  <c r="E548" i="9"/>
  <c r="M548" i="9" s="1"/>
  <c r="E188" i="9"/>
  <c r="M188" i="9" s="1"/>
  <c r="E26" i="9"/>
  <c r="M26" i="9" s="1"/>
  <c r="E904" i="9"/>
  <c r="M904" i="9" s="1"/>
  <c r="E683" i="9"/>
  <c r="M683" i="9" s="1"/>
  <c r="E835" i="9"/>
  <c r="M835" i="9" s="1"/>
  <c r="E544" i="9"/>
  <c r="M544" i="9" s="1"/>
  <c r="E832" i="9"/>
  <c r="M832" i="9" s="1"/>
  <c r="E231" i="9"/>
  <c r="M231" i="9" s="1"/>
  <c r="E385" i="9"/>
  <c r="M385" i="9" s="1"/>
  <c r="E367" i="9"/>
  <c r="M367" i="9" s="1"/>
  <c r="E163" i="9"/>
  <c r="M163" i="9" s="1"/>
  <c r="E258" i="9"/>
  <c r="M258" i="9" s="1"/>
  <c r="E754" i="9"/>
  <c r="M754" i="9" s="1"/>
  <c r="E554" i="9"/>
  <c r="M554" i="9" s="1"/>
  <c r="E130" i="9"/>
  <c r="M130" i="9" s="1"/>
  <c r="E507" i="9"/>
  <c r="M507" i="9" s="1"/>
  <c r="E555" i="9"/>
  <c r="M555" i="9" s="1"/>
  <c r="E577" i="9"/>
  <c r="M577" i="9" s="1"/>
  <c r="E321" i="9"/>
  <c r="M321" i="9" s="1"/>
  <c r="E511" i="9"/>
  <c r="M511" i="9" s="1"/>
  <c r="E578" i="9"/>
  <c r="M578" i="9" s="1"/>
  <c r="E805" i="9"/>
  <c r="M805" i="9" s="1"/>
  <c r="E23" i="9"/>
  <c r="M23" i="9" s="1"/>
  <c r="E853" i="9"/>
  <c r="M853" i="9" s="1"/>
  <c r="E818" i="9"/>
  <c r="M818" i="9" s="1"/>
  <c r="E785" i="9"/>
  <c r="M785" i="9" s="1"/>
  <c r="E933" i="9"/>
  <c r="M933" i="9" s="1"/>
  <c r="E437" i="9"/>
  <c r="M437" i="9" s="1"/>
  <c r="E859" i="9"/>
  <c r="M859" i="9" s="1"/>
  <c r="E246" i="9"/>
  <c r="M246" i="9" s="1"/>
  <c r="E299" i="9"/>
  <c r="M299" i="9" s="1"/>
  <c r="E844" i="9"/>
  <c r="M844" i="9" s="1"/>
  <c r="E298" i="9"/>
  <c r="M298" i="9" s="1"/>
  <c r="E659" i="9"/>
  <c r="M659" i="9" s="1"/>
  <c r="E63" i="9"/>
  <c r="M63" i="9" s="1"/>
  <c r="E658" i="9"/>
  <c r="M658" i="9" s="1"/>
  <c r="E175" i="9"/>
  <c r="M175" i="9" s="1"/>
  <c r="E913" i="9"/>
  <c r="M913" i="9" s="1"/>
  <c r="E617" i="9"/>
  <c r="M617" i="9" s="1"/>
  <c r="E370" i="9"/>
  <c r="M370" i="9" s="1"/>
  <c r="E858" i="9"/>
  <c r="M858" i="9" s="1"/>
  <c r="E311" i="9"/>
  <c r="M311" i="9" s="1"/>
  <c r="E118" i="9"/>
  <c r="M118" i="9" s="1"/>
  <c r="E997" i="9"/>
  <c r="M997" i="9" s="1"/>
  <c r="E377" i="9"/>
  <c r="M377" i="9" s="1"/>
  <c r="E770" i="9"/>
  <c r="M770" i="9" s="1"/>
  <c r="E584" i="9"/>
  <c r="M584" i="9" s="1"/>
  <c r="E134" i="9"/>
  <c r="M134" i="9" s="1"/>
  <c r="E517" i="9"/>
  <c r="M517" i="9" s="1"/>
  <c r="E335" i="9"/>
  <c r="M335" i="9" s="1"/>
  <c r="E189" i="9"/>
  <c r="M189" i="9" s="1"/>
  <c r="E592" i="9"/>
  <c r="M592" i="9" s="1"/>
  <c r="E225" i="9"/>
  <c r="M225" i="9" s="1"/>
  <c r="E310" i="9"/>
  <c r="M310" i="9" s="1"/>
  <c r="E312" i="9"/>
  <c r="M312" i="9" s="1"/>
  <c r="E653" i="9"/>
  <c r="M653" i="9" s="1"/>
  <c r="E542" i="9"/>
  <c r="M542" i="9" s="1"/>
  <c r="E286" i="9"/>
  <c r="M286" i="9" s="1"/>
  <c r="E164" i="9"/>
  <c r="M164" i="9" s="1"/>
  <c r="E297" i="9"/>
  <c r="M297" i="9" s="1"/>
  <c r="E215" i="9"/>
  <c r="M215" i="9" s="1"/>
  <c r="E566" i="9"/>
  <c r="M566" i="9" s="1"/>
  <c r="E841" i="9"/>
  <c r="M841" i="9" s="1"/>
  <c r="E623" i="9"/>
  <c r="M623" i="9" s="1"/>
  <c r="E534" i="9"/>
  <c r="M534" i="9" s="1"/>
  <c r="E117" i="9"/>
  <c r="M117" i="9" s="1"/>
  <c r="E512" i="9"/>
  <c r="M512" i="9" s="1"/>
  <c r="E324" i="9"/>
  <c r="M324" i="9" s="1"/>
  <c r="E47" i="9"/>
  <c r="M47" i="9" s="1"/>
  <c r="E540" i="9"/>
  <c r="M540" i="9" s="1"/>
  <c r="E902" i="9"/>
  <c r="M902" i="9" s="1"/>
  <c r="E861" i="9"/>
  <c r="M861" i="9" s="1"/>
  <c r="E726" i="9"/>
  <c r="M726" i="9" s="1"/>
  <c r="E753" i="9"/>
  <c r="M753" i="9" s="1"/>
  <c r="E529" i="9"/>
  <c r="M529" i="9" s="1"/>
  <c r="E765" i="9"/>
  <c r="M765" i="9" s="1"/>
  <c r="E583" i="9"/>
  <c r="M583" i="9" s="1"/>
  <c r="E395" i="9"/>
  <c r="M395" i="9" s="1"/>
  <c r="E183" i="9"/>
  <c r="M183" i="9" s="1"/>
  <c r="E170" i="9"/>
  <c r="M170" i="9" s="1"/>
  <c r="E166" i="9"/>
  <c r="M166" i="9" s="1"/>
  <c r="E187" i="9"/>
  <c r="M187" i="9" s="1"/>
  <c r="E72" i="9"/>
  <c r="M72" i="9" s="1"/>
  <c r="E334" i="9"/>
  <c r="M334" i="9" s="1"/>
  <c r="E591" i="9"/>
  <c r="M591" i="9" s="1"/>
  <c r="E498" i="9"/>
  <c r="M498" i="9" s="1"/>
  <c r="E218" i="9"/>
  <c r="M218" i="9" s="1"/>
  <c r="E634" i="9"/>
  <c r="M634" i="9" s="1"/>
  <c r="E95" i="9"/>
  <c r="M95" i="9" s="1"/>
  <c r="E985" i="9"/>
  <c r="M985" i="9" s="1"/>
  <c r="E347" i="9"/>
  <c r="M347" i="9" s="1"/>
  <c r="E422" i="9"/>
  <c r="M422" i="9" s="1"/>
  <c r="E421" i="9"/>
  <c r="M421" i="9" s="1"/>
  <c r="E178" i="9"/>
  <c r="M178" i="9" s="1"/>
  <c r="E814" i="9"/>
  <c r="M814" i="9" s="1"/>
  <c r="E150" i="9"/>
  <c r="M150" i="9" s="1"/>
  <c r="E575" i="9"/>
  <c r="M575" i="9" s="1"/>
  <c r="E251" i="9"/>
  <c r="M251" i="9" s="1"/>
  <c r="E302" i="9"/>
  <c r="M302" i="9" s="1"/>
  <c r="E608" i="9"/>
  <c r="M608" i="9" s="1"/>
  <c r="E685" i="9"/>
  <c r="M685" i="9" s="1"/>
  <c r="E494" i="9"/>
  <c r="M494" i="9" s="1"/>
  <c r="E919" i="9"/>
  <c r="M919" i="9" s="1"/>
  <c r="E668" i="9"/>
  <c r="M668" i="9" s="1"/>
  <c r="E144" i="9"/>
  <c r="M144" i="9" s="1"/>
  <c r="E97" i="9"/>
  <c r="M97" i="9" s="1"/>
  <c r="E533" i="9"/>
  <c r="M533" i="9" s="1"/>
  <c r="E272" i="9"/>
  <c r="M272" i="9" s="1"/>
  <c r="E789" i="9"/>
  <c r="M789" i="9" s="1"/>
  <c r="E65" i="9"/>
  <c r="M65" i="9" s="1"/>
  <c r="E854" i="9"/>
  <c r="M854" i="9" s="1"/>
  <c r="E819" i="9"/>
  <c r="M819" i="9" s="1"/>
  <c r="E169" i="9"/>
  <c r="M169" i="9" s="1"/>
  <c r="E471" i="9"/>
  <c r="M471" i="9" s="1"/>
  <c r="E83" i="9"/>
  <c r="M83" i="9" s="1"/>
  <c r="E361" i="9"/>
  <c r="M361" i="9" s="1"/>
  <c r="E510" i="9"/>
  <c r="M510" i="9" s="1"/>
  <c r="E391" i="9"/>
  <c r="M391" i="9" s="1"/>
  <c r="E66" i="9"/>
  <c r="M66" i="9" s="1"/>
  <c r="E240" i="9"/>
  <c r="M240" i="9" s="1"/>
  <c r="E594" i="9"/>
  <c r="M594" i="9" s="1"/>
  <c r="E358" i="9"/>
  <c r="M358" i="9" s="1"/>
  <c r="E52" i="9"/>
  <c r="M52" i="9" s="1"/>
  <c r="E641" i="9"/>
  <c r="M641" i="9" s="1"/>
  <c r="E717" i="9"/>
  <c r="M717" i="9" s="1"/>
  <c r="E896" i="9"/>
  <c r="M896" i="9" s="1"/>
  <c r="E105" i="9"/>
  <c r="M105" i="9" s="1"/>
  <c r="E884" i="9"/>
  <c r="M884" i="9" s="1"/>
  <c r="E281" i="9"/>
  <c r="M281" i="9" s="1"/>
  <c r="E537" i="9"/>
  <c r="M537" i="9" s="1"/>
  <c r="E969" i="9"/>
  <c r="M969" i="9" s="1"/>
  <c r="E803" i="9"/>
  <c r="M803" i="9" s="1"/>
  <c r="E262" i="9"/>
  <c r="M262" i="9" s="1"/>
  <c r="E767" i="9"/>
  <c r="M767" i="9" s="1"/>
  <c r="E930" i="9"/>
  <c r="M930" i="9" s="1"/>
  <c r="E6" i="9"/>
  <c r="M6" i="9" s="1"/>
  <c r="E556" i="9"/>
  <c r="M556" i="9" s="1"/>
  <c r="E409" i="9"/>
  <c r="M409" i="9" s="1"/>
  <c r="E513" i="9"/>
  <c r="M513" i="9" s="1"/>
  <c r="E899" i="9"/>
  <c r="M899" i="9" s="1"/>
  <c r="E346" i="9"/>
  <c r="M346" i="9" s="1"/>
  <c r="E688" i="9"/>
  <c r="M688" i="9" s="1"/>
  <c r="E454" i="9"/>
  <c r="M454" i="9" s="1"/>
  <c r="E116" i="9"/>
  <c r="M116" i="9" s="1"/>
  <c r="E628" i="9"/>
  <c r="M628" i="9" s="1"/>
  <c r="E464" i="9"/>
  <c r="M464" i="9" s="1"/>
  <c r="E954" i="9"/>
  <c r="M954" i="9" s="1"/>
  <c r="E467" i="9"/>
  <c r="M467" i="9" s="1"/>
  <c r="E206" i="9"/>
  <c r="M206" i="9" s="1"/>
  <c r="E811" i="9"/>
  <c r="M811" i="9" s="1"/>
  <c r="E793" i="9"/>
  <c r="M793" i="9" s="1"/>
  <c r="E582" i="9"/>
  <c r="M582" i="9" s="1"/>
  <c r="E796" i="9"/>
  <c r="M796" i="9" s="1"/>
  <c r="E598" i="9"/>
  <c r="M598" i="9" s="1"/>
  <c r="E75" i="9"/>
  <c r="M75" i="9" s="1"/>
  <c r="E451" i="9"/>
  <c r="M451" i="9" s="1"/>
  <c r="E866" i="9"/>
  <c r="M866" i="9" s="1"/>
  <c r="E968" i="9"/>
  <c r="M968" i="9" s="1"/>
  <c r="E237" i="9"/>
  <c r="M237" i="9" s="1"/>
  <c r="E727" i="9"/>
  <c r="M727" i="9" s="1"/>
  <c r="E864" i="9"/>
  <c r="M864" i="9" s="1"/>
  <c r="E615" i="9"/>
  <c r="M615" i="9" s="1"/>
  <c r="E848" i="9"/>
  <c r="M848" i="9" s="1"/>
  <c r="E403" i="9"/>
  <c r="M403" i="9" s="1"/>
  <c r="E880" i="9"/>
  <c r="M880" i="9" s="1"/>
  <c r="E399" i="9"/>
  <c r="M399" i="9" s="1"/>
  <c r="E60" i="9"/>
  <c r="M60" i="9" s="1"/>
  <c r="E670" i="9"/>
  <c r="M670" i="9" s="1"/>
  <c r="E68" i="9"/>
  <c r="M68" i="9" s="1"/>
  <c r="E129" i="9"/>
  <c r="M129" i="9" s="1"/>
  <c r="E678" i="9"/>
  <c r="M678" i="9" s="1"/>
  <c r="E937" i="9"/>
  <c r="M937" i="9" s="1"/>
  <c r="E284" i="9"/>
  <c r="M284" i="9" s="1"/>
  <c r="E442" i="9"/>
  <c r="M442" i="9" s="1"/>
  <c r="E564" i="9"/>
  <c r="M564" i="9" s="1"/>
  <c r="E520" i="9"/>
  <c r="M520" i="9" s="1"/>
  <c r="E147" i="9"/>
  <c r="M147" i="9" s="1"/>
  <c r="E283" i="9"/>
  <c r="M283" i="9" s="1"/>
  <c r="E474" i="9"/>
  <c r="M474" i="9" s="1"/>
  <c r="E354" i="9"/>
  <c r="M354" i="9" s="1"/>
  <c r="E672" i="9"/>
  <c r="M672" i="9" s="1"/>
  <c r="E550" i="9"/>
  <c r="M550" i="9" s="1"/>
  <c r="E205" i="9"/>
  <c r="M205" i="9" s="1"/>
  <c r="E287" i="9"/>
  <c r="M287" i="9" s="1"/>
  <c r="E465" i="9"/>
  <c r="M465" i="9" s="1"/>
  <c r="E57" i="9"/>
  <c r="M57" i="9" s="1"/>
  <c r="E708" i="9"/>
  <c r="M708" i="9" s="1"/>
  <c r="E238" i="9"/>
  <c r="M238" i="9" s="1"/>
  <c r="E640" i="9"/>
  <c r="M640" i="9" s="1"/>
  <c r="E109" i="9"/>
  <c r="M109" i="9" s="1"/>
  <c r="E743" i="9"/>
  <c r="M743" i="9" s="1"/>
  <c r="E942" i="9"/>
  <c r="M942" i="9" s="1"/>
  <c r="E492" i="9"/>
  <c r="M492" i="9" s="1"/>
  <c r="E137" i="9"/>
  <c r="M137" i="9" s="1"/>
  <c r="E266" i="9"/>
  <c r="M266" i="9" s="1"/>
  <c r="E232" i="9"/>
  <c r="M232" i="9" s="1"/>
  <c r="E680" i="9"/>
  <c r="M680" i="9" s="1"/>
  <c r="E482" i="9"/>
  <c r="M482" i="9" s="1"/>
  <c r="E867" i="9"/>
  <c r="M867" i="9" s="1"/>
  <c r="E198" i="9"/>
  <c r="M198" i="9" s="1"/>
  <c r="E589" i="9"/>
  <c r="M589" i="9" s="1"/>
  <c r="E470" i="9"/>
  <c r="M470" i="9" s="1"/>
  <c r="E180" i="9"/>
  <c r="M180" i="9" s="1"/>
  <c r="E873" i="9"/>
  <c r="M873" i="9" s="1"/>
  <c r="E174" i="9"/>
  <c r="M174" i="9" s="1"/>
  <c r="E123" i="9"/>
  <c r="M123" i="9" s="1"/>
  <c r="E1002" i="9"/>
  <c r="M1002" i="9" s="1"/>
  <c r="E253" i="9"/>
  <c r="M253" i="9" s="1"/>
  <c r="E138" i="9"/>
  <c r="M138" i="9" s="1"/>
  <c r="E999" i="9"/>
  <c r="M999" i="9" s="1"/>
  <c r="E477" i="9"/>
  <c r="M477" i="9" s="1"/>
  <c r="E501" i="9"/>
  <c r="M501" i="9" s="1"/>
  <c r="E29" i="9"/>
  <c r="M29" i="9" s="1"/>
  <c r="E59" i="9"/>
  <c r="M59" i="9" s="1"/>
  <c r="E870" i="9"/>
  <c r="M870" i="9" s="1"/>
  <c r="E714" i="9"/>
  <c r="M714" i="9" s="1"/>
  <c r="E704" i="9"/>
  <c r="M704" i="9" s="1"/>
  <c r="E772" i="9"/>
  <c r="M772" i="9" s="1"/>
  <c r="E455" i="9"/>
  <c r="M455" i="9" s="1"/>
  <c r="E160" i="9"/>
  <c r="M160" i="9" s="1"/>
  <c r="E698" i="9"/>
  <c r="M698" i="9" s="1"/>
  <c r="E260" i="9"/>
  <c r="M260" i="9" s="1"/>
  <c r="E531" i="9"/>
  <c r="M531" i="9" s="1"/>
  <c r="E19" i="9"/>
  <c r="M19" i="9" s="1"/>
  <c r="E49" i="9"/>
  <c r="M49" i="9" s="1"/>
  <c r="E546" i="9"/>
  <c r="M546" i="9" s="1"/>
  <c r="E407" i="9"/>
  <c r="M407" i="9" s="1"/>
  <c r="E677" i="9"/>
  <c r="M677" i="9" s="1"/>
  <c r="E974" i="9"/>
  <c r="M974" i="9" s="1"/>
  <c r="E131" i="9"/>
  <c r="M131" i="9" s="1"/>
  <c r="E273" i="9"/>
  <c r="M273" i="9" s="1"/>
  <c r="E3" i="9"/>
  <c r="M3" i="9" s="1"/>
  <c r="E230" i="9"/>
  <c r="M230" i="9" s="1"/>
  <c r="E271" i="9"/>
  <c r="M271" i="9" s="1"/>
  <c r="E994" i="9"/>
  <c r="M994" i="9" s="1"/>
  <c r="E820" i="9"/>
  <c r="M820" i="9" s="1"/>
  <c r="E212" i="9"/>
  <c r="M212" i="9" s="1"/>
  <c r="E560" i="9"/>
  <c r="M560" i="9" s="1"/>
  <c r="E153" i="9"/>
  <c r="M153" i="9" s="1"/>
  <c r="E107" i="9"/>
  <c r="M107" i="9" s="1"/>
  <c r="E58" i="9"/>
  <c r="M58" i="9" s="1"/>
  <c r="E682" i="9"/>
  <c r="M682" i="9" s="1"/>
  <c r="E588" i="9"/>
  <c r="M588" i="9" s="1"/>
  <c r="E485" i="9"/>
  <c r="M485" i="9" s="1"/>
  <c r="E966" i="9"/>
  <c r="M966" i="9" s="1"/>
  <c r="E161" i="9"/>
  <c r="M161" i="9" s="1"/>
  <c r="E497" i="9"/>
  <c r="M497" i="9" s="1"/>
  <c r="E813" i="9"/>
  <c r="M813" i="9" s="1"/>
  <c r="E733" i="9"/>
  <c r="M733" i="9" s="1"/>
  <c r="E17" i="9"/>
  <c r="M17" i="9" s="1"/>
  <c r="E317" i="9"/>
  <c r="M317" i="9" s="1"/>
  <c r="E780" i="9"/>
  <c r="M780" i="9" s="1"/>
  <c r="E652" i="9"/>
  <c r="M652" i="9" s="1"/>
  <c r="E606" i="9"/>
  <c r="M606" i="9" s="1"/>
  <c r="E322" i="9"/>
  <c r="M322" i="9" s="1"/>
  <c r="E53" i="9"/>
  <c r="M53" i="9" s="1"/>
  <c r="E142" i="9"/>
  <c r="M142" i="9" s="1"/>
  <c r="E252" i="9"/>
  <c r="M252" i="9" s="1"/>
  <c r="E217" i="9"/>
  <c r="M217" i="9" s="1"/>
  <c r="E197" i="9"/>
  <c r="M197" i="9" s="1"/>
  <c r="E280" i="9"/>
  <c r="M280" i="9" s="1"/>
  <c r="E34" i="9"/>
  <c r="M34" i="9" s="1"/>
  <c r="E715" i="9"/>
  <c r="M715" i="9" s="1"/>
  <c r="E703" i="9"/>
  <c r="M703" i="9" s="1"/>
  <c r="E221" i="9"/>
  <c r="M221" i="9" s="1"/>
  <c r="E901" i="9"/>
  <c r="M901" i="9" s="1"/>
  <c r="E351" i="9"/>
  <c r="M351" i="9" s="1"/>
  <c r="E192" i="9"/>
  <c r="M192" i="9" s="1"/>
  <c r="E22" i="9"/>
  <c r="M22" i="9" s="1"/>
  <c r="E436" i="9"/>
  <c r="M436" i="9" s="1"/>
  <c r="E42" i="9"/>
  <c r="M42" i="9" s="1"/>
  <c r="E730" i="9"/>
  <c r="M730" i="9" s="1"/>
  <c r="E857" i="9"/>
  <c r="M857" i="9" s="1"/>
  <c r="E379" i="9"/>
  <c r="M379" i="9" s="1"/>
  <c r="E986" i="9"/>
  <c r="M986" i="9" s="1"/>
  <c r="E233" i="9"/>
  <c r="M233" i="9" s="1"/>
  <c r="E496" i="9"/>
  <c r="M496" i="9" s="1"/>
  <c r="E330" i="9"/>
  <c r="M330" i="9" s="1"/>
  <c r="E613" i="9"/>
  <c r="M613" i="9" s="1"/>
  <c r="E450" i="9"/>
  <c r="M450" i="9" s="1"/>
  <c r="E306" i="9"/>
  <c r="M306" i="9" s="1"/>
  <c r="E831" i="9"/>
  <c r="M831" i="9" s="1"/>
  <c r="E490" i="9"/>
  <c r="M490" i="9" s="1"/>
  <c r="E277" i="9"/>
  <c r="M277" i="9" s="1"/>
  <c r="E112" i="9"/>
  <c r="M112" i="9" s="1"/>
  <c r="E290" i="9"/>
  <c r="M290" i="9" s="1"/>
  <c r="E76" i="9"/>
  <c r="M76" i="9" s="1"/>
  <c r="E676" i="9"/>
  <c r="M676" i="9" s="1"/>
  <c r="E915" i="9"/>
  <c r="M915" i="9" s="1"/>
  <c r="E987" i="9"/>
  <c r="M987" i="9" s="1"/>
  <c r="E344" i="9"/>
  <c r="M344" i="9" s="1"/>
  <c r="E769" i="9"/>
  <c r="M769" i="9" s="1"/>
  <c r="E364" i="9"/>
  <c r="M364" i="9" s="1"/>
  <c r="E355" i="9"/>
  <c r="M355" i="9" s="1"/>
  <c r="E143" i="9"/>
  <c r="M143" i="9" s="1"/>
  <c r="E248" i="9"/>
  <c r="M248" i="9" s="1"/>
  <c r="E417" i="9"/>
  <c r="M417" i="9" s="1"/>
  <c r="E165" i="9"/>
  <c r="M165" i="9" s="1"/>
  <c r="E810" i="9"/>
  <c r="M810" i="9" s="1"/>
  <c r="E573" i="9"/>
  <c r="M573" i="9" s="1"/>
  <c r="E646" i="9"/>
  <c r="M646" i="9" s="1"/>
  <c r="E263" i="9"/>
  <c r="M263" i="9" s="1"/>
  <c r="E932" i="9"/>
  <c r="M932" i="9" s="1"/>
  <c r="E93" i="9"/>
  <c r="M93" i="9" s="1"/>
  <c r="E502" i="9"/>
  <c r="M502" i="9" s="1"/>
  <c r="E773" i="9"/>
  <c r="M773" i="9" s="1"/>
  <c r="E850" i="9"/>
  <c r="M850" i="9" s="1"/>
  <c r="E663" i="9"/>
  <c r="M663" i="9" s="1"/>
  <c r="E523" i="9"/>
  <c r="M523" i="9" s="1"/>
  <c r="E929" i="9"/>
  <c r="M929" i="9" s="1"/>
  <c r="E453" i="9"/>
  <c r="M453" i="9" s="1"/>
  <c r="E975" i="9"/>
  <c r="M975" i="9" s="1"/>
  <c r="E914" i="9"/>
  <c r="M914" i="9" s="1"/>
  <c r="E903" i="9"/>
  <c r="M903" i="9" s="1"/>
  <c r="E946" i="9"/>
  <c r="M946" i="9" s="1"/>
  <c r="E989" i="9"/>
  <c r="M989" i="9" s="1"/>
  <c r="E514" i="9"/>
  <c r="M514" i="9" s="1"/>
  <c r="E21" i="9"/>
  <c r="M21" i="9" s="1"/>
  <c r="E162" i="9"/>
  <c r="M162" i="9" s="1"/>
  <c r="E569" i="9"/>
  <c r="M569" i="9" s="1"/>
  <c r="E250" i="9"/>
  <c r="M250" i="9" s="1"/>
  <c r="E500" i="9"/>
  <c r="M500" i="9" s="1"/>
  <c r="E478" i="9"/>
  <c r="M478" i="9" s="1"/>
  <c r="E752" i="9"/>
  <c r="M752" i="9" s="1"/>
  <c r="E64" i="9"/>
  <c r="M64" i="9" s="1"/>
  <c r="E12" i="9"/>
  <c r="M12" i="9" s="1"/>
  <c r="E845" i="9"/>
  <c r="M845" i="9" s="1"/>
  <c r="E883" i="9"/>
  <c r="M883" i="9" s="1"/>
  <c r="E654" i="9"/>
  <c r="M654" i="9" s="1"/>
  <c r="E827" i="9"/>
  <c r="M827" i="9" s="1"/>
  <c r="E950" i="9"/>
  <c r="M950" i="9" s="1"/>
  <c r="E847" i="9"/>
  <c r="M847" i="9" s="1"/>
  <c r="E938" i="9"/>
  <c r="M938" i="9" s="1"/>
  <c r="E327" i="9"/>
  <c r="M327" i="9" s="1"/>
  <c r="E438" i="9"/>
  <c r="M438" i="9" s="1"/>
  <c r="E776" i="9"/>
  <c r="M776" i="9" s="1"/>
  <c r="E739" i="9"/>
  <c r="M739" i="9" s="1"/>
  <c r="E270" i="9"/>
  <c r="M270" i="9" s="1"/>
  <c r="E389" i="9"/>
  <c r="M389" i="9" s="1"/>
  <c r="E567" i="9"/>
  <c r="M567" i="9" s="1"/>
  <c r="E413" i="9"/>
  <c r="M413" i="9" s="1"/>
  <c r="E996" i="9"/>
  <c r="M996" i="9" s="1"/>
  <c r="E771" i="9"/>
  <c r="M771" i="9" s="1"/>
  <c r="E406" i="9"/>
  <c r="M406" i="9" s="1"/>
  <c r="E481" i="9"/>
  <c r="M481" i="9" s="1"/>
  <c r="E983" i="9"/>
  <c r="M983" i="9" s="1"/>
  <c r="E610" i="9"/>
  <c r="M610" i="9" s="1"/>
  <c r="E635" i="9"/>
  <c r="M635" i="9" s="1"/>
  <c r="E200" i="9"/>
  <c r="M200" i="9" s="1"/>
  <c r="E493" i="9"/>
  <c r="M493" i="9" s="1"/>
  <c r="E891" i="9"/>
  <c r="M891" i="9" s="1"/>
  <c r="E710" i="9"/>
  <c r="M710" i="9" s="1"/>
  <c r="E757" i="9"/>
  <c r="M757" i="9" s="1"/>
  <c r="E151" i="9"/>
  <c r="M151" i="9" s="1"/>
  <c r="E725" i="9"/>
  <c r="M725" i="9" s="1"/>
  <c r="E314" i="9"/>
  <c r="M314" i="9" s="1"/>
  <c r="E90" i="9"/>
  <c r="M90" i="9" s="1"/>
  <c r="E157" i="9"/>
  <c r="M157" i="9" s="1"/>
  <c r="E707" i="9"/>
  <c r="M707" i="9" s="1"/>
  <c r="E944" i="9"/>
  <c r="M944" i="9" s="1"/>
  <c r="E964" i="9"/>
  <c r="M964" i="9" s="1"/>
  <c r="E480" i="9"/>
  <c r="M480" i="9" s="1"/>
  <c r="E243" i="9"/>
  <c r="M243" i="9" s="1"/>
  <c r="M666" i="9"/>
  <c r="M557" i="9"/>
  <c r="M697" i="9"/>
  <c r="M111" i="9"/>
  <c r="C9" i="13"/>
  <c r="M580" i="9"/>
  <c r="M359" i="9"/>
  <c r="M595" i="9"/>
  <c r="M912" i="9"/>
  <c r="M890" i="9"/>
  <c r="M768" i="9"/>
  <c r="M967" i="9"/>
  <c r="M604" i="9"/>
  <c r="M696" i="9"/>
  <c r="M91" i="9"/>
  <c r="M711" i="9"/>
  <c r="M353" i="9"/>
  <c r="M898" i="9"/>
  <c r="M135" i="9"/>
  <c r="M199" i="9"/>
  <c r="M662" i="9"/>
  <c r="M609" i="9"/>
  <c r="M525" i="9"/>
  <c r="M279" i="9"/>
  <c r="M404" i="9"/>
  <c r="M28" i="9"/>
  <c r="M876" i="9"/>
  <c r="M597" i="9"/>
  <c r="M331" i="9"/>
  <c r="M441" i="9"/>
  <c r="M684" i="9"/>
  <c r="M390" i="9"/>
  <c r="M368" i="9"/>
  <c r="M418" i="9"/>
  <c r="M620" i="9"/>
  <c r="M603" i="9"/>
  <c r="M338" i="9"/>
  <c r="M296" i="9"/>
  <c r="M660" i="9"/>
  <c r="M830" i="9"/>
  <c r="M558" i="9"/>
  <c r="M434" i="9"/>
  <c r="M73" i="9"/>
  <c r="M55" i="9"/>
  <c r="M826" i="9"/>
  <c r="M416" i="9"/>
  <c r="M687" i="9"/>
  <c r="M209" i="9"/>
  <c r="M959" i="9"/>
  <c r="M661" i="9"/>
  <c r="M292" i="9"/>
  <c r="M141" i="9"/>
  <c r="M289" i="9"/>
  <c r="M154" i="9"/>
  <c r="M2" i="9" l="1"/>
  <c r="N386" i="9" s="1"/>
  <c r="E1" i="9"/>
  <c r="V36" i="9" s="1"/>
  <c r="N201" i="9" l="1"/>
  <c r="N501" i="9"/>
  <c r="N736" i="9"/>
  <c r="N779" i="9"/>
  <c r="N291" i="9"/>
  <c r="N297" i="9"/>
  <c r="N664" i="9"/>
  <c r="N568" i="9"/>
  <c r="N976" i="9"/>
  <c r="N523" i="9"/>
  <c r="N423" i="9"/>
  <c r="N650" i="9"/>
  <c r="N514" i="9"/>
  <c r="N422" i="9"/>
  <c r="N543" i="9"/>
  <c r="N405" i="9"/>
  <c r="N711" i="9"/>
  <c r="N250" i="9"/>
  <c r="N665" i="9"/>
  <c r="N939" i="9"/>
  <c r="N138" i="9"/>
  <c r="N265" i="9"/>
  <c r="N788" i="9"/>
  <c r="N795" i="9"/>
  <c r="N255" i="9"/>
  <c r="N797" i="9"/>
  <c r="N118" i="9"/>
  <c r="N339" i="9"/>
  <c r="N384" i="9"/>
  <c r="N507" i="9"/>
  <c r="N374" i="9"/>
  <c r="N697" i="9"/>
  <c r="N835" i="9"/>
  <c r="N62" i="9"/>
  <c r="N65" i="9"/>
  <c r="N549" i="9"/>
  <c r="N170" i="9"/>
  <c r="N491" i="9"/>
  <c r="N662" i="9"/>
  <c r="N773" i="9"/>
  <c r="N616" i="9"/>
  <c r="N882" i="9"/>
  <c r="N914" i="9"/>
  <c r="N188" i="9"/>
  <c r="N940" i="9"/>
  <c r="N57" i="9"/>
  <c r="N973" i="9"/>
  <c r="N348" i="9"/>
  <c r="N385" i="9"/>
  <c r="N595" i="9"/>
  <c r="N471" i="9"/>
  <c r="N176" i="9"/>
  <c r="N347" i="9"/>
  <c r="N812" i="9"/>
  <c r="N971" i="9"/>
  <c r="N553" i="9"/>
  <c r="N965" i="9"/>
  <c r="N424" i="9"/>
  <c r="N541" i="9"/>
  <c r="N841" i="9"/>
  <c r="N268" i="9"/>
  <c r="N336" i="9"/>
  <c r="N30" i="9"/>
  <c r="N814" i="9"/>
  <c r="N168" i="9"/>
  <c r="N881" i="9"/>
  <c r="N369" i="9"/>
  <c r="N1001" i="9"/>
  <c r="N995" i="9"/>
  <c r="N740" i="9"/>
  <c r="N821" i="9"/>
  <c r="N218" i="9"/>
  <c r="N104" i="9"/>
  <c r="N570" i="9"/>
  <c r="N17" i="9"/>
  <c r="N943" i="9"/>
  <c r="N396" i="9"/>
  <c r="N577" i="9"/>
  <c r="N963" i="9"/>
  <c r="N750" i="9"/>
  <c r="N654" i="9"/>
  <c r="N864" i="9"/>
  <c r="N908" i="9"/>
  <c r="N404" i="9"/>
  <c r="N256" i="9"/>
  <c r="N85" i="9"/>
  <c r="N563" i="9"/>
  <c r="N887" i="9"/>
  <c r="N13" i="9"/>
  <c r="N585" i="9"/>
  <c r="N357" i="9"/>
  <c r="N165" i="9"/>
  <c r="N197" i="9"/>
  <c r="N124" i="9"/>
  <c r="N684" i="9"/>
  <c r="N88" i="9"/>
  <c r="N134" i="9"/>
  <c r="N258" i="9"/>
  <c r="N393" i="9"/>
  <c r="N969" i="9"/>
  <c r="N531" i="9"/>
  <c r="N192" i="9"/>
  <c r="N703" i="9"/>
  <c r="N573" i="9"/>
  <c r="N930" i="9"/>
  <c r="N497" i="9"/>
  <c r="N136" i="9"/>
  <c r="N730" i="9"/>
  <c r="N77" i="9"/>
  <c r="N331" i="9"/>
  <c r="N108" i="9"/>
  <c r="N195" i="9"/>
  <c r="N751" i="9"/>
  <c r="N251" i="9"/>
  <c r="N544" i="9"/>
  <c r="N527" i="9"/>
  <c r="N227" i="9"/>
  <c r="N28" i="9"/>
  <c r="N598" i="9"/>
  <c r="N845" i="9"/>
  <c r="N692" i="9"/>
  <c r="N719" i="9"/>
  <c r="N782" i="9"/>
  <c r="N737" i="9"/>
  <c r="N877" i="9"/>
  <c r="N39" i="9"/>
  <c r="N371" i="9"/>
  <c r="N363" i="9"/>
  <c r="N958" i="9"/>
  <c r="N979" i="9"/>
  <c r="N944" i="9"/>
  <c r="N758" i="9"/>
  <c r="N731" i="9"/>
  <c r="N392" i="9"/>
  <c r="N482" i="9"/>
  <c r="N307" i="9"/>
  <c r="N922" i="9"/>
  <c r="N933" i="9"/>
  <c r="N834" i="9"/>
  <c r="N156" i="9"/>
  <c r="N639" i="9"/>
  <c r="N241" i="9"/>
  <c r="N180" i="9"/>
  <c r="N488" i="9"/>
  <c r="N668" i="9"/>
  <c r="N990" i="9"/>
  <c r="N420" i="9"/>
  <c r="N611" i="9"/>
  <c r="N749" i="9"/>
  <c r="N5" i="9"/>
  <c r="N361" i="9"/>
  <c r="N349" i="9"/>
  <c r="N485" i="9"/>
  <c r="N741" i="9"/>
  <c r="N64" i="9"/>
  <c r="N354" i="9"/>
  <c r="N25" i="9"/>
  <c r="N400" i="9"/>
  <c r="N259" i="9"/>
  <c r="N621" i="9"/>
  <c r="N495" i="9"/>
  <c r="N33" i="9"/>
  <c r="N567" i="9"/>
  <c r="N451" i="9"/>
  <c r="N897" i="9"/>
  <c r="N818" i="9"/>
  <c r="N465" i="9"/>
  <c r="N831" i="9"/>
  <c r="N36" i="9"/>
  <c r="N411" i="9"/>
  <c r="N122" i="9"/>
  <c r="N161" i="9"/>
  <c r="N889" i="9"/>
  <c r="N780" i="9"/>
  <c r="N183" i="9"/>
  <c r="N879" i="9"/>
  <c r="N866" i="9"/>
  <c r="N401" i="9"/>
  <c r="N651" i="9"/>
  <c r="N759" i="9"/>
  <c r="N772" i="9"/>
  <c r="N566" i="9"/>
  <c r="N4" i="9"/>
  <c r="N262" i="9"/>
  <c r="N239" i="9"/>
  <c r="N278" i="9"/>
  <c r="N79" i="9"/>
  <c r="N571" i="9"/>
  <c r="N584" i="9"/>
  <c r="N744" i="9"/>
  <c r="N960" i="9"/>
  <c r="N991" i="9"/>
  <c r="N149" i="9"/>
  <c r="N647" i="9"/>
  <c r="N903" i="9"/>
  <c r="N158" i="9"/>
  <c r="N439" i="9"/>
  <c r="N614" i="9"/>
  <c r="N466" i="9"/>
  <c r="N806" i="9"/>
  <c r="N446" i="9"/>
  <c r="N632" i="9"/>
  <c r="N754" i="9"/>
  <c r="N721" i="9"/>
  <c r="N868" i="9"/>
  <c r="N387" i="9"/>
  <c r="N252" i="9"/>
  <c r="N388" i="9"/>
  <c r="N367" i="9"/>
  <c r="N769" i="9"/>
  <c r="N906" i="9"/>
  <c r="N729" i="9"/>
  <c r="N340" i="9"/>
  <c r="N356" i="9"/>
  <c r="N260" i="9"/>
  <c r="N558" i="9"/>
  <c r="N862" i="9"/>
  <c r="N785" i="9"/>
  <c r="N236" i="9"/>
  <c r="N318" i="9"/>
  <c r="N512" i="9"/>
  <c r="N513" i="9"/>
  <c r="N317" i="9"/>
  <c r="N519" i="9"/>
  <c r="N460" i="9"/>
  <c r="N431" i="9"/>
  <c r="N277" i="9"/>
  <c r="N472" i="9"/>
  <c r="N432" i="9"/>
  <c r="N511" i="9"/>
  <c r="N287" i="9"/>
  <c r="N450" i="9"/>
  <c r="N895" i="9"/>
  <c r="N494" i="9"/>
  <c r="N194" i="9"/>
  <c r="N844" i="9"/>
  <c r="N876" i="9"/>
  <c r="N656" i="9"/>
  <c r="N695" i="9"/>
  <c r="N646" i="9"/>
  <c r="N475" i="9"/>
  <c r="N715" i="9"/>
  <c r="N418" i="9"/>
  <c r="N114" i="9"/>
  <c r="N608" i="9"/>
  <c r="N794" i="9"/>
  <c r="N500" i="9"/>
  <c r="N14" i="9"/>
  <c r="N341" i="9"/>
  <c r="N298" i="9"/>
  <c r="N467" i="9"/>
  <c r="N285" i="9"/>
  <c r="N828" i="9"/>
  <c r="N207" i="9"/>
  <c r="N555" i="9"/>
  <c r="N837" i="9"/>
  <c r="N875" i="9"/>
  <c r="N274" i="9"/>
  <c r="N901" i="9"/>
  <c r="N617" i="9"/>
  <c r="N669" i="9"/>
  <c r="N735" i="9"/>
  <c r="N557" i="9"/>
  <c r="N734" i="9"/>
  <c r="N532" i="9"/>
  <c r="N419" i="9"/>
  <c r="N131" i="9"/>
  <c r="N687" i="9"/>
  <c r="N946" i="9"/>
  <c r="N267" i="9"/>
  <c r="N605" i="9"/>
  <c r="N854" i="9"/>
  <c r="N902" i="9"/>
  <c r="N761" i="9"/>
  <c r="N986" i="9"/>
  <c r="N880" i="9"/>
  <c r="N434" i="9"/>
  <c r="N805" i="9"/>
  <c r="N649" i="9"/>
  <c r="N163" i="9"/>
  <c r="N824" i="9"/>
  <c r="N40" i="9"/>
  <c r="N784" i="9"/>
  <c r="N545" i="9"/>
  <c r="N86" i="9"/>
  <c r="N998" i="9"/>
  <c r="N247" i="9"/>
  <c r="N985" i="9"/>
  <c r="N144" i="9"/>
  <c r="N244" i="9"/>
  <c r="N456" i="9"/>
  <c r="N952" i="9"/>
  <c r="N968" i="9"/>
  <c r="N193" i="9"/>
  <c r="N413" i="9"/>
  <c r="N859" i="9"/>
  <c r="N92" i="9"/>
  <c r="N645" i="9"/>
  <c r="N827" i="9"/>
  <c r="N82" i="9"/>
  <c r="N900" i="9"/>
  <c r="N913" i="9"/>
  <c r="N582" i="9"/>
  <c r="N918" i="9"/>
  <c r="N967" i="9"/>
  <c r="N242" i="9"/>
  <c r="N578" i="9"/>
  <c r="N601" i="9"/>
  <c r="N672" i="9"/>
  <c r="N445" i="9"/>
  <c r="N379" i="9"/>
  <c r="N150" i="9"/>
  <c r="N155" i="9"/>
  <c r="N777" i="9"/>
  <c r="N667" i="9"/>
  <c r="N580" i="9"/>
  <c r="N636" i="9"/>
  <c r="N35" i="9"/>
  <c r="N560" i="9"/>
  <c r="N27" i="9"/>
  <c r="N353" i="9"/>
  <c r="N249" i="9"/>
  <c r="N430" i="9"/>
  <c r="N332" i="9"/>
  <c r="N529" i="9"/>
  <c r="N137" i="9"/>
  <c r="N810" i="9"/>
  <c r="N147" i="9"/>
  <c r="N926" i="9"/>
  <c r="N536" i="9"/>
  <c r="N934" i="9"/>
  <c r="N23" i="9"/>
  <c r="N525" i="9"/>
  <c r="N547" i="9"/>
  <c r="N148" i="9"/>
  <c r="N775" i="9"/>
  <c r="N12" i="9"/>
  <c r="N362" i="9"/>
  <c r="N793" i="9"/>
  <c r="N382" i="9"/>
  <c r="N801" i="9"/>
  <c r="N324" i="9"/>
  <c r="N15" i="9"/>
  <c r="N486" i="9"/>
  <c r="N164" i="9"/>
  <c r="N221" i="9"/>
  <c r="N50" i="9"/>
  <c r="N75" i="9"/>
  <c r="N325" i="9"/>
  <c r="N51" i="9"/>
  <c r="N185" i="9"/>
  <c r="N663" i="9"/>
  <c r="N836" i="9"/>
  <c r="N962" i="9"/>
  <c r="N38" i="9"/>
  <c r="N732" i="9"/>
  <c r="N860" i="9"/>
  <c r="N304" i="9"/>
  <c r="N839" i="9"/>
  <c r="N807" i="9"/>
  <c r="N607" i="9"/>
  <c r="N823" i="9"/>
  <c r="N502" i="9"/>
  <c r="N32" i="9"/>
  <c r="N642" i="9"/>
  <c r="N706" i="9"/>
  <c r="N20" i="9"/>
  <c r="N54" i="9"/>
  <c r="N319" i="9"/>
  <c r="N987" i="9"/>
  <c r="N885" i="9"/>
  <c r="N283" i="9"/>
  <c r="N999" i="9"/>
  <c r="N203" i="9"/>
  <c r="N843" i="9"/>
  <c r="N97" i="9"/>
  <c r="N113" i="9"/>
  <c r="N535" i="9"/>
  <c r="N720" i="9"/>
  <c r="N871" i="9"/>
  <c r="N463" i="9"/>
  <c r="N233" i="9"/>
  <c r="N701" i="9"/>
  <c r="N72" i="9"/>
  <c r="N470" i="9"/>
  <c r="N911" i="9"/>
  <c r="N71" i="9"/>
  <c r="N599" i="9"/>
  <c r="N627" i="9"/>
  <c r="N696" i="9"/>
  <c r="N504" i="9"/>
  <c r="N863" i="9"/>
  <c r="N921" i="9"/>
  <c r="N694" i="9"/>
  <c r="N94" i="9"/>
  <c r="N546" i="9"/>
  <c r="N48" i="9"/>
  <c r="N235" i="9"/>
  <c r="N957" i="9"/>
  <c r="N820" i="9"/>
  <c r="N941" i="9"/>
  <c r="N334" i="9"/>
  <c r="N808" i="9"/>
  <c r="N408" i="9"/>
  <c r="N421" i="9"/>
  <c r="N755" i="9"/>
  <c r="N365" i="9"/>
  <c r="N634" i="9"/>
  <c r="N47" i="9"/>
  <c r="N802" i="9"/>
  <c r="N597" i="9"/>
  <c r="N717" i="9"/>
  <c r="N798" i="9"/>
  <c r="N615" i="9"/>
  <c r="N644" i="9"/>
  <c r="N19" i="9"/>
  <c r="N139" i="9"/>
  <c r="N752" i="9"/>
  <c r="N346" i="9"/>
  <c r="N391" i="9"/>
  <c r="N989" i="9"/>
  <c r="N792" i="9"/>
  <c r="N629" i="9"/>
  <c r="N46" i="9"/>
  <c r="N714" i="9"/>
  <c r="N11" i="9"/>
  <c r="N603" i="9"/>
  <c r="N22" i="9"/>
  <c r="N528" i="9"/>
  <c r="N6" i="9"/>
  <c r="N240" i="9"/>
  <c r="N246" i="9"/>
  <c r="N110" i="9"/>
  <c r="N198" i="9"/>
  <c r="N783" i="9"/>
  <c r="N115" i="9"/>
  <c r="N602" i="9"/>
  <c r="N389" i="9"/>
  <c r="N403" i="9"/>
  <c r="N932" i="9"/>
  <c r="N428" i="9"/>
  <c r="N593" i="9"/>
  <c r="N981" i="9"/>
  <c r="N360" i="9"/>
  <c r="N708" i="9"/>
  <c r="N381" i="9"/>
  <c r="N31" i="9"/>
  <c r="N96" i="9"/>
  <c r="N526" i="9"/>
  <c r="N524" i="9"/>
  <c r="N800" i="9"/>
  <c r="N409" i="9"/>
  <c r="N739" i="9"/>
  <c r="N429" i="9"/>
  <c r="N453" i="9"/>
  <c r="N600" i="9"/>
  <c r="N709" i="9"/>
  <c r="N499" i="9"/>
  <c r="N121" i="9"/>
  <c r="N266" i="9"/>
  <c r="N474" i="9"/>
  <c r="N575" i="9"/>
  <c r="N410" i="9"/>
  <c r="N674" i="9"/>
  <c r="N874" i="9"/>
  <c r="N74" i="9"/>
  <c r="N688" i="9"/>
  <c r="N489" i="9"/>
  <c r="N173" i="9"/>
  <c r="N589" i="9"/>
  <c r="N125" i="9"/>
  <c r="N454" i="9"/>
  <c r="N120" i="9"/>
  <c r="N217" i="9"/>
  <c r="N728" i="9"/>
  <c r="N790" i="9"/>
  <c r="N119" i="9"/>
  <c r="N620" i="9"/>
  <c r="N748" i="9"/>
  <c r="N26" i="9"/>
  <c r="N550" i="9"/>
  <c r="N167" i="9"/>
  <c r="N898" i="9"/>
  <c r="N904" i="9"/>
  <c r="N151" i="9"/>
  <c r="N359" i="9"/>
  <c r="N345" i="9"/>
  <c r="N853" i="9"/>
  <c r="N594" i="9"/>
  <c r="N917" i="9"/>
  <c r="N596" i="9"/>
  <c r="N676" i="9"/>
  <c r="N691" i="9"/>
  <c r="N427" i="9"/>
  <c r="N271" i="9"/>
  <c r="N375" i="9"/>
  <c r="N768" i="9"/>
  <c r="N622" i="9"/>
  <c r="N781" i="9"/>
  <c r="N658" i="9"/>
  <c r="N477" i="9"/>
  <c r="N487" i="9"/>
  <c r="N789" i="9"/>
  <c r="N521" i="9"/>
  <c r="N856" i="9"/>
  <c r="N803" i="9"/>
  <c r="N562" i="9"/>
  <c r="N16" i="9"/>
  <c r="N222" i="9"/>
  <c r="N638" i="9"/>
  <c r="N641" i="9"/>
  <c r="N476" i="9"/>
  <c r="N671" i="9"/>
  <c r="N612" i="9"/>
  <c r="N179" i="9"/>
  <c r="N778" i="9"/>
  <c r="N912" i="9"/>
  <c r="N855" i="9"/>
  <c r="N378" i="9"/>
  <c r="N613" i="9"/>
  <c r="N520" i="9"/>
  <c r="N923" i="9"/>
  <c r="N426" i="9"/>
  <c r="N312" i="9"/>
  <c r="N90" i="9"/>
  <c r="N174" i="9"/>
  <c r="N95" i="9"/>
  <c r="N657" i="9"/>
  <c r="N972" i="9"/>
  <c r="N448" i="9"/>
  <c r="N910" i="9"/>
  <c r="N370" i="9"/>
  <c r="N315" i="9"/>
  <c r="N954" i="9"/>
  <c r="N509" i="9"/>
  <c r="N351" i="9"/>
  <c r="N548" i="9"/>
  <c r="N66" i="9"/>
  <c r="N673" i="9"/>
  <c r="N508" i="9"/>
  <c r="N478" i="9"/>
  <c r="N554" i="9"/>
  <c r="N679" i="9"/>
  <c r="N397" i="9"/>
  <c r="N199" i="9"/>
  <c r="N832" i="9"/>
  <c r="N666" i="9"/>
  <c r="N890" i="9"/>
  <c r="N276" i="9"/>
  <c r="N215" i="9"/>
  <c r="N459" i="9"/>
  <c r="N586" i="9"/>
  <c r="N865" i="9"/>
  <c r="N248" i="9"/>
  <c r="N159" i="9"/>
  <c r="N764" i="9"/>
  <c r="N682" i="9"/>
  <c r="N237" i="9"/>
  <c r="N99" i="9"/>
  <c r="N214" i="9"/>
  <c r="N690" i="9"/>
  <c r="N858" i="9"/>
  <c r="N870" i="9"/>
  <c r="N41" i="9"/>
  <c r="N169" i="9"/>
  <c r="N177" i="9"/>
  <c r="N447" i="9"/>
  <c r="N116" i="9"/>
  <c r="N652" i="9"/>
  <c r="N738" i="9"/>
  <c r="N366" i="9"/>
  <c r="N623" i="9"/>
  <c r="N884" i="9"/>
  <c r="N350" i="9"/>
  <c r="N916" i="9"/>
  <c r="N196" i="9"/>
  <c r="N878" i="9"/>
  <c r="N522" i="9"/>
  <c r="N135" i="9"/>
  <c r="N956" i="9"/>
  <c r="N942" i="9"/>
  <c r="N143" i="9"/>
  <c r="N182" i="9"/>
  <c r="N309" i="9"/>
  <c r="N449" i="9"/>
  <c r="N966" i="9"/>
  <c r="N377" i="9"/>
  <c r="N142" i="9"/>
  <c r="N626" i="9"/>
  <c r="N200" i="9"/>
  <c r="N314" i="9"/>
  <c r="N796" i="9"/>
  <c r="N286" i="9"/>
  <c r="N290" i="9"/>
  <c r="N230" i="9"/>
  <c r="N288" i="9"/>
  <c r="N437" i="9"/>
  <c r="N660" i="9"/>
  <c r="N712" i="9"/>
  <c r="N936" i="9"/>
  <c r="N368" i="9"/>
  <c r="N52" i="9"/>
  <c r="N186" i="9"/>
  <c r="N506" i="9"/>
  <c r="N490" i="9"/>
  <c r="N592" i="9"/>
  <c r="N68" i="9"/>
  <c r="N273" i="9"/>
  <c r="N604" i="9"/>
  <c r="N226" i="9"/>
  <c r="N886" i="9"/>
  <c r="N533" i="9"/>
  <c r="N630" i="9"/>
  <c r="N130" i="9"/>
  <c r="N425" i="9"/>
  <c r="N581" i="9"/>
  <c r="N683" i="9"/>
  <c r="N303" i="9"/>
  <c r="N655" i="9"/>
  <c r="N8" i="9"/>
  <c r="N813" i="9"/>
  <c r="N700" i="9"/>
  <c r="N272" i="9"/>
  <c r="N953" i="9"/>
  <c r="N441" i="9"/>
  <c r="N619" i="9"/>
  <c r="N846" i="9"/>
  <c r="N977" i="9"/>
  <c r="N723" i="9"/>
  <c r="N190" i="9"/>
  <c r="N264" i="9"/>
  <c r="N67" i="9"/>
  <c r="N762" i="9"/>
  <c r="N160" i="9"/>
  <c r="N830" i="9"/>
  <c r="N743" i="9"/>
  <c r="N496" i="9"/>
  <c r="N609" i="9"/>
  <c r="N102" i="9"/>
  <c r="N861" i="9"/>
  <c r="N899" i="9"/>
  <c r="N280" i="9"/>
  <c r="N625" i="9"/>
  <c r="N330" i="9"/>
  <c r="N822" i="9"/>
  <c r="N483" i="9"/>
  <c r="N342" i="9"/>
  <c r="N583" i="9"/>
  <c r="N133" i="9"/>
  <c r="N212" i="9"/>
  <c r="N542" i="9"/>
  <c r="N166" i="9"/>
  <c r="N372" i="9"/>
  <c r="N753" i="9"/>
  <c r="N693" i="9"/>
  <c r="N950" i="9"/>
  <c r="N208" i="9"/>
  <c r="N132" i="9"/>
  <c r="N24" i="9"/>
  <c r="N564" i="9"/>
  <c r="N648" i="9"/>
  <c r="N275" i="9"/>
  <c r="N105" i="9"/>
  <c r="N109" i="9"/>
  <c r="N128" i="9"/>
  <c r="N344" i="9"/>
  <c r="N653" i="9"/>
  <c r="N284" i="9"/>
  <c r="N153" i="9"/>
  <c r="N145" i="9"/>
  <c r="N257" i="9"/>
  <c r="N213" i="9"/>
  <c r="N804" i="9"/>
  <c r="N83" i="9"/>
  <c r="N699" i="9"/>
  <c r="N321" i="9"/>
  <c r="N59" i="9"/>
  <c r="N718" i="9"/>
  <c r="N231" i="9"/>
  <c r="N261" i="9"/>
  <c r="N444" i="9"/>
  <c r="N951" i="9"/>
  <c r="N53" i="9"/>
  <c r="N126" i="9"/>
  <c r="N819" i="9"/>
  <c r="N44" i="9"/>
  <c r="N631" i="9"/>
  <c r="N21" i="9"/>
  <c r="N279" i="9"/>
  <c r="N293" i="9"/>
  <c r="N10" i="9"/>
  <c r="N829" i="9"/>
  <c r="N323" i="9"/>
  <c r="N282" i="9"/>
  <c r="N637" i="9"/>
  <c r="N677" i="9"/>
  <c r="N826" i="9"/>
  <c r="N867" i="9"/>
  <c r="N364" i="9"/>
  <c r="N412" i="9"/>
  <c r="N633" i="9"/>
  <c r="N765" i="9"/>
  <c r="N746" i="9"/>
  <c r="N112" i="9"/>
  <c r="N316" i="9"/>
  <c r="N152" i="9"/>
  <c r="N997" i="9"/>
  <c r="N223" i="9"/>
  <c r="N380" i="9"/>
  <c r="N591" i="9"/>
  <c r="N202" i="9"/>
  <c r="N189" i="9"/>
  <c r="N254" i="9"/>
  <c r="N157" i="9"/>
  <c r="N799" i="9"/>
  <c r="N442" i="9"/>
  <c r="N395" i="9"/>
  <c r="N518" i="9"/>
  <c r="N111" i="9"/>
  <c r="N204" i="9"/>
  <c r="N970" i="9"/>
  <c r="N414" i="9"/>
  <c r="N452" i="9"/>
  <c r="N289" i="9"/>
  <c r="N61" i="9"/>
  <c r="N390" i="9"/>
  <c r="N704" i="9"/>
  <c r="N606" i="9"/>
  <c r="N588" i="9"/>
  <c r="N175" i="9"/>
  <c r="N907" i="9"/>
  <c r="N436" i="9"/>
  <c r="N681" i="9"/>
  <c r="N181" i="9"/>
  <c r="N530" i="9"/>
  <c r="N281" i="9"/>
  <c r="N269" i="9"/>
  <c r="N587" i="9"/>
  <c r="N416" i="9"/>
  <c r="N618" i="9"/>
  <c r="N243" i="9"/>
  <c r="N771" i="9"/>
  <c r="N399" i="9"/>
  <c r="N187" i="9"/>
  <c r="N464" i="9"/>
  <c r="N574" i="9"/>
  <c r="N857" i="9"/>
  <c r="N928" i="9"/>
  <c r="N178" i="9"/>
  <c r="N206" i="9"/>
  <c r="N707" i="9"/>
  <c r="N992" i="9"/>
  <c r="N763" i="9"/>
  <c r="N847" i="9"/>
  <c r="N757" i="9"/>
  <c r="N964" i="9"/>
  <c r="N338" i="9"/>
  <c r="N87" i="9"/>
  <c r="N311" i="9"/>
  <c r="N93" i="9"/>
  <c r="N45" i="9"/>
  <c r="N1000" i="9"/>
  <c r="N503" i="9"/>
  <c r="N326" i="9"/>
  <c r="N355" i="9"/>
  <c r="N100" i="9"/>
  <c r="N458" i="9"/>
  <c r="N572" i="9"/>
  <c r="N220" i="9"/>
  <c r="N894" i="9"/>
  <c r="N791" i="9"/>
  <c r="N811" i="9"/>
  <c r="N443" i="9"/>
  <c r="N975" i="9"/>
  <c r="N982" i="9"/>
  <c r="N552" i="9"/>
  <c r="N661" i="9"/>
  <c r="N702" i="9"/>
  <c r="N556" i="9"/>
  <c r="N322" i="9"/>
  <c r="N817" i="9"/>
  <c r="N924" i="9"/>
  <c r="N58" i="9"/>
  <c r="N184" i="9"/>
  <c r="N893" i="9"/>
  <c r="N300" i="9"/>
  <c r="N498" i="9"/>
  <c r="N295" i="9"/>
  <c r="N643" i="9"/>
  <c r="N306" i="9"/>
  <c r="N81" i="9"/>
  <c r="N996" i="9"/>
  <c r="N140" i="9"/>
  <c r="N123" i="9"/>
  <c r="N162" i="9"/>
  <c r="N833" i="9"/>
  <c r="N635" i="9"/>
  <c r="N253" i="9"/>
  <c r="N2" i="9"/>
  <c r="N73" i="9"/>
  <c r="N211" i="9"/>
  <c r="N809" i="9"/>
  <c r="N883" i="9"/>
  <c r="N337" i="9"/>
  <c r="N438" i="9"/>
  <c r="N610" i="9"/>
  <c r="N205" i="9"/>
  <c r="N462" i="9"/>
  <c r="N842" i="9"/>
  <c r="N469" i="9"/>
  <c r="N816" i="9"/>
  <c r="N333" i="9"/>
  <c r="N559" i="9"/>
  <c r="N127" i="9"/>
  <c r="N565" i="9"/>
  <c r="N919" i="9"/>
  <c r="N461" i="9"/>
  <c r="N480" i="9"/>
  <c r="N892" i="9"/>
  <c r="N786" i="9"/>
  <c r="N18" i="9"/>
  <c r="N628" i="9"/>
  <c r="N42" i="9"/>
  <c r="N670" i="9"/>
  <c r="N869" i="9"/>
  <c r="N760" i="9"/>
  <c r="N493" i="9"/>
  <c r="N590" i="9"/>
  <c r="N49" i="9"/>
  <c r="N358" i="9"/>
  <c r="N219" i="9"/>
  <c r="N376" i="9"/>
  <c r="N417" i="9"/>
  <c r="N69" i="9"/>
  <c r="N352" i="9"/>
  <c r="N84" i="9"/>
  <c r="N435" i="9"/>
  <c r="N947" i="9"/>
  <c r="N270" i="9"/>
  <c r="N294" i="9"/>
  <c r="N891" i="9"/>
  <c r="N3" i="9"/>
  <c r="N959" i="9"/>
  <c r="N825" i="9"/>
  <c r="N302" i="9"/>
  <c r="N468" i="9"/>
  <c r="N296" i="9"/>
  <c r="N776" i="9"/>
  <c r="N624" i="9"/>
  <c r="N551" i="9"/>
  <c r="N993" i="9"/>
  <c r="N689" i="9"/>
  <c r="N510" i="9"/>
  <c r="N433" i="9"/>
  <c r="N949" i="9"/>
  <c r="N920" i="9"/>
  <c r="N320" i="9"/>
  <c r="N931" i="9"/>
  <c r="N98" i="9"/>
  <c r="N517" i="9"/>
  <c r="N978" i="9"/>
  <c r="N938" i="9"/>
  <c r="N774" i="9"/>
  <c r="N91" i="9"/>
  <c r="N473" i="9"/>
  <c r="N238" i="9"/>
  <c r="N76" i="9"/>
  <c r="N515" i="9"/>
  <c r="N1002" i="9"/>
  <c r="N787" i="9"/>
  <c r="N406" i="9"/>
  <c r="N398" i="9"/>
  <c r="N686" i="9"/>
  <c r="N896" i="9"/>
  <c r="N640" i="9"/>
  <c r="N373" i="9"/>
  <c r="N579" i="9"/>
  <c r="N961" i="9"/>
  <c r="N929" i="9"/>
  <c r="N440" i="9"/>
  <c r="N234" i="9"/>
  <c r="N905" i="9"/>
  <c r="N313" i="9"/>
  <c r="N851" i="9"/>
  <c r="N955" i="9"/>
  <c r="N107" i="9"/>
  <c r="N742" i="9"/>
  <c r="N840" i="9"/>
  <c r="N383" i="9"/>
  <c r="N225" i="9"/>
  <c r="N675" i="9"/>
  <c r="N171" i="9"/>
  <c r="N402" i="9"/>
  <c r="N80" i="9"/>
  <c r="N722" i="9"/>
  <c r="N770" i="9"/>
  <c r="N848" i="9"/>
  <c r="N455" i="9"/>
  <c r="N55" i="9"/>
  <c r="N103" i="9"/>
  <c r="N937" i="9"/>
  <c r="N505" i="9"/>
  <c r="N988" i="9"/>
  <c r="N172" i="9"/>
  <c r="N685" i="9"/>
  <c r="N747" i="9"/>
  <c r="N713" i="9"/>
  <c r="N888" i="9"/>
  <c r="N534" i="9"/>
  <c r="N232" i="9"/>
  <c r="N815" i="9"/>
  <c r="N838" i="9"/>
  <c r="N7" i="9"/>
  <c r="N984" i="9"/>
  <c r="N479" i="9"/>
  <c r="N569" i="9"/>
  <c r="N117" i="9"/>
  <c r="N537" i="9"/>
  <c r="N492" i="9"/>
  <c r="N516" i="9"/>
  <c r="N245" i="9"/>
  <c r="N927" i="9"/>
  <c r="N983" i="9"/>
  <c r="N224" i="9"/>
  <c r="N945" i="9"/>
  <c r="N948" i="9"/>
  <c r="N415" i="9"/>
  <c r="N394" i="9"/>
  <c r="N327" i="9"/>
  <c r="N539" i="9"/>
  <c r="N299" i="9"/>
  <c r="N710" i="9"/>
  <c r="N727" i="9"/>
  <c r="N301" i="9"/>
  <c r="N292" i="9"/>
  <c r="N725" i="9"/>
  <c r="N745" i="9"/>
  <c r="N724" i="9"/>
  <c r="N43" i="9"/>
  <c r="N60" i="9"/>
  <c r="N407" i="9"/>
  <c r="N141" i="9"/>
  <c r="N37" i="9"/>
  <c r="N698" i="9"/>
  <c r="N70" i="9"/>
  <c r="N228" i="9"/>
  <c r="N129" i="9"/>
  <c r="N872" i="9"/>
  <c r="N63" i="9"/>
  <c r="N980" i="9"/>
  <c r="N216" i="9"/>
  <c r="N726" i="9"/>
  <c r="N873" i="9"/>
  <c r="N89" i="9"/>
  <c r="N974" i="9"/>
  <c r="N538" i="9"/>
  <c r="N329" i="9"/>
  <c r="N915" i="9"/>
  <c r="N343" i="9"/>
  <c r="N540" i="9"/>
  <c r="N767" i="9"/>
  <c r="N680" i="9"/>
  <c r="N733" i="9"/>
  <c r="N481" i="9"/>
  <c r="N716" i="9"/>
  <c r="N101" i="9"/>
  <c r="N849" i="9"/>
  <c r="N29" i="9"/>
  <c r="N561" i="9"/>
  <c r="N106" i="9"/>
  <c r="N705" i="9"/>
  <c r="N56" i="9"/>
  <c r="N308" i="9"/>
  <c r="N263" i="9"/>
  <c r="N210" i="9"/>
  <c r="N328" i="9"/>
  <c r="N146" i="9"/>
  <c r="N484" i="9"/>
  <c r="N576" i="9"/>
  <c r="N659" i="9"/>
  <c r="N909" i="9"/>
  <c r="N766" i="9"/>
  <c r="N310" i="9"/>
  <c r="N678" i="9"/>
  <c r="N994" i="9"/>
  <c r="N935" i="9"/>
  <c r="N34" i="9"/>
  <c r="N9" i="9"/>
  <c r="N852" i="9"/>
  <c r="N756" i="9"/>
  <c r="N925" i="9"/>
  <c r="N850" i="9"/>
  <c r="I497" i="9"/>
  <c r="J497" i="9"/>
  <c r="H497" i="9"/>
  <c r="G497" i="9"/>
  <c r="F23" i="9"/>
  <c r="F22" i="9"/>
  <c r="J945" i="9"/>
  <c r="I945" i="9"/>
  <c r="H945" i="9"/>
  <c r="G945" i="9"/>
  <c r="J433" i="9"/>
  <c r="I433" i="9"/>
  <c r="H433" i="9"/>
  <c r="G433" i="9"/>
  <c r="H176" i="9"/>
  <c r="J176" i="9"/>
  <c r="I176" i="9"/>
  <c r="G176" i="9"/>
  <c r="F859" i="9"/>
  <c r="F858" i="9"/>
  <c r="F603" i="9"/>
  <c r="F602" i="9"/>
  <c r="F347" i="9"/>
  <c r="F346" i="9"/>
  <c r="F195" i="9"/>
  <c r="F813" i="9"/>
  <c r="F812" i="9"/>
  <c r="F556" i="9"/>
  <c r="F301" i="9"/>
  <c r="F300" i="9"/>
  <c r="J741" i="9"/>
  <c r="H741" i="9"/>
  <c r="I741" i="9"/>
  <c r="G741" i="9"/>
  <c r="J229" i="9"/>
  <c r="H229" i="9"/>
  <c r="N229" i="9" s="1"/>
  <c r="I229" i="9"/>
  <c r="G229" i="9"/>
  <c r="F174" i="9"/>
  <c r="F848" i="9"/>
  <c r="F336" i="9"/>
  <c r="J745" i="9"/>
  <c r="H745" i="9"/>
  <c r="I745" i="9"/>
  <c r="G745" i="9"/>
  <c r="F851" i="9"/>
  <c r="F850" i="9"/>
  <c r="F339" i="9"/>
  <c r="F338" i="9"/>
  <c r="F21" i="9"/>
  <c r="I763" i="9"/>
  <c r="J763" i="9"/>
  <c r="H763" i="9"/>
  <c r="G763" i="9"/>
  <c r="I507" i="9"/>
  <c r="J507" i="9"/>
  <c r="H507" i="9"/>
  <c r="G507" i="9"/>
  <c r="F933" i="9"/>
  <c r="F932" i="9"/>
  <c r="F99" i="9"/>
  <c r="F966" i="9"/>
  <c r="F710" i="9"/>
  <c r="F454" i="9"/>
  <c r="F133" i="9"/>
  <c r="F551" i="9"/>
  <c r="F295" i="9"/>
  <c r="F968" i="9"/>
  <c r="F712" i="9"/>
  <c r="F135" i="9"/>
  <c r="I865" i="9"/>
  <c r="H865" i="9"/>
  <c r="J865" i="9"/>
  <c r="G865" i="9"/>
  <c r="J353" i="9"/>
  <c r="I353" i="9"/>
  <c r="H353" i="9"/>
  <c r="G353" i="9"/>
  <c r="F203" i="9"/>
  <c r="F202" i="9"/>
  <c r="F819" i="9"/>
  <c r="F307" i="9"/>
  <c r="F988" i="9"/>
  <c r="F732" i="9"/>
  <c r="F917" i="9"/>
  <c r="F661" i="9"/>
  <c r="F405" i="9"/>
  <c r="F16" i="9"/>
  <c r="F766" i="9"/>
  <c r="F510" i="9"/>
  <c r="F254" i="9"/>
  <c r="F863" i="9"/>
  <c r="F607" i="9"/>
  <c r="F27" i="9"/>
  <c r="F768" i="9"/>
  <c r="F512" i="9"/>
  <c r="F256" i="9"/>
  <c r="F20" i="9"/>
  <c r="F875" i="9"/>
  <c r="F363" i="9"/>
  <c r="F468" i="9"/>
  <c r="F212" i="9"/>
  <c r="F694" i="9"/>
  <c r="F438" i="9"/>
  <c r="F181" i="9"/>
  <c r="F953" i="9"/>
  <c r="F952" i="9"/>
  <c r="F697" i="9"/>
  <c r="F696" i="9"/>
  <c r="F440" i="9"/>
  <c r="F120" i="9"/>
  <c r="F119" i="9"/>
  <c r="F891" i="9"/>
  <c r="F890" i="9"/>
  <c r="F635" i="9"/>
  <c r="F634" i="9"/>
  <c r="F379" i="9"/>
  <c r="F378" i="9"/>
  <c r="F55" i="9"/>
  <c r="F54" i="9"/>
  <c r="F652" i="9"/>
  <c r="F397" i="9"/>
  <c r="F396" i="9"/>
  <c r="F82" i="9"/>
  <c r="F366" i="9"/>
  <c r="F975" i="9"/>
  <c r="F207" i="9"/>
  <c r="F817" i="9"/>
  <c r="F816" i="9"/>
  <c r="F561" i="9"/>
  <c r="F560" i="9"/>
  <c r="F305" i="9"/>
  <c r="F304" i="9"/>
  <c r="F969" i="9"/>
  <c r="F713" i="9"/>
  <c r="F457" i="9"/>
  <c r="F136" i="9"/>
  <c r="F818" i="9"/>
  <c r="F562" i="9"/>
  <c r="F306" i="9"/>
  <c r="J667" i="9"/>
  <c r="I667" i="9"/>
  <c r="H667" i="9"/>
  <c r="G667" i="9"/>
  <c r="J411" i="9"/>
  <c r="I411" i="9"/>
  <c r="H411" i="9"/>
  <c r="G411" i="9"/>
  <c r="J162" i="9"/>
  <c r="I162" i="9"/>
  <c r="H162" i="9"/>
  <c r="G162" i="9"/>
  <c r="F957" i="9"/>
  <c r="F701" i="9"/>
  <c r="F445" i="9"/>
  <c r="F188" i="9"/>
  <c r="F711" i="9"/>
  <c r="F199" i="9"/>
  <c r="F961" i="9"/>
  <c r="F449" i="9"/>
  <c r="F192" i="9"/>
  <c r="F618" i="9"/>
  <c r="F362" i="9"/>
  <c r="J723" i="9"/>
  <c r="I723" i="9"/>
  <c r="H723" i="9"/>
  <c r="G723" i="9"/>
  <c r="J467" i="9"/>
  <c r="H467" i="9"/>
  <c r="I467" i="9"/>
  <c r="G467" i="9"/>
  <c r="I211" i="9"/>
  <c r="J211" i="9"/>
  <c r="H211" i="9"/>
  <c r="G211" i="9"/>
  <c r="F15" i="9"/>
  <c r="F26" i="9"/>
  <c r="F767" i="9"/>
  <c r="F511" i="9"/>
  <c r="F865" i="9"/>
  <c r="F864" i="9"/>
  <c r="F29" i="9"/>
  <c r="F28" i="9"/>
  <c r="J761" i="9"/>
  <c r="I761" i="9"/>
  <c r="H761" i="9"/>
  <c r="G761" i="9"/>
  <c r="F866" i="9"/>
  <c r="F31" i="9"/>
  <c r="F30" i="9"/>
  <c r="F779" i="9"/>
  <c r="J523" i="9"/>
  <c r="H523" i="9"/>
  <c r="I523" i="9"/>
  <c r="G523" i="9"/>
  <c r="F884" i="9"/>
  <c r="F628" i="9"/>
  <c r="F372" i="9"/>
  <c r="F7" i="9"/>
  <c r="F493" i="9"/>
  <c r="F237" i="9"/>
  <c r="F854" i="9"/>
  <c r="F598" i="9"/>
  <c r="F342" i="9"/>
  <c r="F695" i="9"/>
  <c r="F182" i="9"/>
  <c r="I689" i="9"/>
  <c r="J689" i="9"/>
  <c r="H689" i="9"/>
  <c r="G689" i="9"/>
  <c r="I112" i="9"/>
  <c r="J112" i="9"/>
  <c r="H112" i="9"/>
  <c r="G112" i="9"/>
  <c r="F963" i="9"/>
  <c r="F707" i="9"/>
  <c r="F451" i="9"/>
  <c r="F138" i="9"/>
  <c r="J933" i="9"/>
  <c r="I933" i="9"/>
  <c r="H933" i="9"/>
  <c r="G933" i="9"/>
  <c r="I164" i="9"/>
  <c r="J164" i="9"/>
  <c r="H164" i="9"/>
  <c r="G164" i="9"/>
  <c r="F846" i="9"/>
  <c r="F590" i="9"/>
  <c r="F334" i="9"/>
  <c r="F943" i="9"/>
  <c r="F687" i="9"/>
  <c r="F431" i="9"/>
  <c r="F110" i="9"/>
  <c r="F528" i="9"/>
  <c r="J937" i="9"/>
  <c r="I937" i="9"/>
  <c r="H937" i="9"/>
  <c r="G937" i="9"/>
  <c r="J681" i="9"/>
  <c r="I681" i="9"/>
  <c r="H681" i="9"/>
  <c r="G681" i="9"/>
  <c r="J168" i="9"/>
  <c r="I168" i="9"/>
  <c r="H168" i="9"/>
  <c r="G168" i="9"/>
  <c r="F595" i="9"/>
  <c r="F594" i="9"/>
  <c r="J699" i="9"/>
  <c r="H699" i="9"/>
  <c r="I699" i="9"/>
  <c r="G699" i="9"/>
  <c r="H443" i="9"/>
  <c r="I443" i="9"/>
  <c r="J443" i="9"/>
  <c r="G443" i="9"/>
  <c r="J194" i="9"/>
  <c r="I194" i="9"/>
  <c r="H194" i="9"/>
  <c r="G194" i="9"/>
  <c r="F869" i="9"/>
  <c r="F868" i="9"/>
  <c r="F357" i="9"/>
  <c r="F356" i="9"/>
  <c r="F57" i="9"/>
  <c r="F56" i="9"/>
  <c r="F797" i="9"/>
  <c r="F541" i="9"/>
  <c r="I285" i="9"/>
  <c r="J285" i="9"/>
  <c r="H285" i="9"/>
  <c r="G285" i="9"/>
  <c r="F66" i="9"/>
  <c r="F807" i="9"/>
  <c r="F904" i="9"/>
  <c r="F68" i="9"/>
  <c r="J801" i="9"/>
  <c r="I801" i="9"/>
  <c r="H801" i="9"/>
  <c r="G801" i="9"/>
  <c r="I545" i="9"/>
  <c r="J545" i="9"/>
  <c r="H545" i="9"/>
  <c r="G545" i="9"/>
  <c r="F970" i="9"/>
  <c r="F714" i="9"/>
  <c r="F458" i="9"/>
  <c r="F137" i="9"/>
  <c r="F563" i="9"/>
  <c r="F412" i="9"/>
  <c r="F156" i="9"/>
  <c r="F155" i="9"/>
  <c r="F853" i="9"/>
  <c r="F341" i="9"/>
  <c r="F189" i="9"/>
  <c r="F351" i="9"/>
  <c r="F191" i="9"/>
  <c r="F857" i="9"/>
  <c r="F601" i="9"/>
  <c r="F345" i="9"/>
  <c r="F962" i="9"/>
  <c r="F450" i="9"/>
  <c r="F194" i="9"/>
  <c r="F193" i="9"/>
  <c r="F555" i="9"/>
  <c r="F299" i="9"/>
  <c r="F980" i="9"/>
  <c r="F724" i="9"/>
  <c r="F147" i="9"/>
  <c r="J845" i="9"/>
  <c r="I845" i="9"/>
  <c r="H845" i="9"/>
  <c r="G845" i="9"/>
  <c r="F589" i="9"/>
  <c r="F333" i="9"/>
  <c r="F950" i="9"/>
  <c r="F117" i="9"/>
  <c r="F791" i="9"/>
  <c r="F535" i="9"/>
  <c r="F279" i="9"/>
  <c r="F53" i="9"/>
  <c r="F52" i="9"/>
  <c r="F785" i="9"/>
  <c r="F529" i="9"/>
  <c r="F273" i="9"/>
  <c r="F995" i="9"/>
  <c r="F739" i="9"/>
  <c r="F483" i="9"/>
  <c r="F227" i="9"/>
  <c r="F909" i="9"/>
  <c r="F908" i="9"/>
  <c r="F32" i="9"/>
  <c r="J773" i="9"/>
  <c r="I773" i="9"/>
  <c r="H773" i="9"/>
  <c r="G773" i="9"/>
  <c r="J517" i="9"/>
  <c r="H517" i="9"/>
  <c r="I517" i="9"/>
  <c r="G517" i="9"/>
  <c r="I261" i="9"/>
  <c r="J261" i="9"/>
  <c r="H261" i="9"/>
  <c r="G261" i="9"/>
  <c r="F814" i="9"/>
  <c r="F558" i="9"/>
  <c r="F302" i="9"/>
  <c r="F719" i="9"/>
  <c r="F463" i="9"/>
  <c r="F142" i="9"/>
  <c r="F69" i="9"/>
  <c r="F754" i="9"/>
  <c r="F242" i="9"/>
  <c r="J923" i="9"/>
  <c r="I923" i="9"/>
  <c r="H923" i="9"/>
  <c r="G923" i="9"/>
  <c r="H97" i="9"/>
  <c r="J97" i="9"/>
  <c r="I97" i="9"/>
  <c r="G97" i="9"/>
  <c r="F517" i="9"/>
  <c r="F516" i="9"/>
  <c r="F261" i="9"/>
  <c r="F260" i="9"/>
  <c r="F124" i="9"/>
  <c r="F806" i="9"/>
  <c r="F294" i="9"/>
  <c r="F967" i="9"/>
  <c r="F455" i="9"/>
  <c r="F134" i="9"/>
  <c r="F809" i="9"/>
  <c r="F808" i="9"/>
  <c r="F297" i="9"/>
  <c r="F296" i="9"/>
  <c r="F705" i="9"/>
  <c r="F128" i="9"/>
  <c r="F810" i="9"/>
  <c r="F298" i="9"/>
  <c r="J979" i="9"/>
  <c r="I979" i="9"/>
  <c r="H979" i="9"/>
  <c r="G979" i="9"/>
  <c r="F154" i="9"/>
  <c r="F828" i="9"/>
  <c r="F572" i="9"/>
  <c r="F316" i="9"/>
  <c r="F949" i="9"/>
  <c r="F693" i="9"/>
  <c r="F437" i="9"/>
  <c r="F180" i="9"/>
  <c r="F862" i="9"/>
  <c r="F606" i="9"/>
  <c r="F350" i="9"/>
  <c r="F959" i="9"/>
  <c r="F447" i="9"/>
  <c r="F190" i="9"/>
  <c r="F609" i="9"/>
  <c r="F608" i="9"/>
  <c r="F353" i="9"/>
  <c r="F352" i="9"/>
  <c r="H953" i="9"/>
  <c r="J953" i="9"/>
  <c r="I953" i="9"/>
  <c r="G953" i="9"/>
  <c r="H697" i="9"/>
  <c r="I697" i="9"/>
  <c r="J697" i="9"/>
  <c r="G697" i="9"/>
  <c r="F184" i="9"/>
  <c r="F610" i="9"/>
  <c r="F354" i="9"/>
  <c r="F971" i="9"/>
  <c r="J203" i="9"/>
  <c r="H203" i="9"/>
  <c r="I203" i="9"/>
  <c r="G203" i="9"/>
  <c r="J941" i="9"/>
  <c r="I941" i="9"/>
  <c r="H941" i="9"/>
  <c r="G941" i="9"/>
  <c r="F685" i="9"/>
  <c r="F429" i="9"/>
  <c r="F172" i="9"/>
  <c r="F951" i="9"/>
  <c r="F439" i="9"/>
  <c r="F118" i="9"/>
  <c r="F792" i="9"/>
  <c r="F280" i="9"/>
  <c r="H625" i="9"/>
  <c r="I625" i="9"/>
  <c r="J625" i="9"/>
  <c r="G625" i="9"/>
  <c r="F45" i="9"/>
  <c r="F795" i="9"/>
  <c r="F794" i="9"/>
  <c r="F539" i="9"/>
  <c r="F538" i="9"/>
  <c r="F283" i="9"/>
  <c r="F282" i="9"/>
  <c r="F899" i="9"/>
  <c r="F643" i="9"/>
  <c r="F71" i="9"/>
  <c r="F749" i="9"/>
  <c r="F748" i="9"/>
  <c r="F492" i="9"/>
  <c r="F236" i="9"/>
  <c r="J677" i="9"/>
  <c r="I677" i="9"/>
  <c r="H677" i="9"/>
  <c r="G677" i="9"/>
  <c r="I421" i="9"/>
  <c r="J421" i="9"/>
  <c r="H421" i="9"/>
  <c r="G421" i="9"/>
  <c r="F100" i="9"/>
  <c r="F782" i="9"/>
  <c r="F43" i="9"/>
  <c r="F784" i="9"/>
  <c r="F272" i="9"/>
  <c r="H425" i="9"/>
  <c r="I425" i="9"/>
  <c r="J425" i="9"/>
  <c r="G425" i="9"/>
  <c r="I104" i="9"/>
  <c r="J104" i="9"/>
  <c r="H104" i="9"/>
  <c r="G104" i="9"/>
  <c r="F275" i="9"/>
  <c r="F274" i="9"/>
  <c r="J955" i="9"/>
  <c r="I955" i="9"/>
  <c r="H955" i="9"/>
  <c r="G955" i="9"/>
  <c r="F613" i="9"/>
  <c r="F612" i="9"/>
  <c r="F733" i="9"/>
  <c r="I221" i="9"/>
  <c r="J221" i="9"/>
  <c r="H221" i="9"/>
  <c r="G221" i="9"/>
  <c r="F902" i="9"/>
  <c r="F646" i="9"/>
  <c r="F390" i="9"/>
  <c r="F487" i="9"/>
  <c r="F648" i="9"/>
  <c r="F392" i="9"/>
  <c r="J3" i="9"/>
  <c r="I3" i="9"/>
  <c r="H3" i="9"/>
  <c r="G3" i="9"/>
  <c r="J289" i="9"/>
  <c r="H289" i="9"/>
  <c r="I289" i="9"/>
  <c r="G289" i="9"/>
  <c r="F70" i="9"/>
  <c r="F924" i="9"/>
  <c r="F668" i="9"/>
  <c r="F98" i="9"/>
  <c r="F597" i="9"/>
  <c r="F958" i="9"/>
  <c r="F702" i="9"/>
  <c r="F446" i="9"/>
  <c r="F125" i="9"/>
  <c r="F543" i="9"/>
  <c r="F960" i="9"/>
  <c r="F704" i="9"/>
  <c r="F448" i="9"/>
  <c r="F127" i="9"/>
  <c r="F537" i="9"/>
  <c r="F706" i="9"/>
  <c r="F130" i="9"/>
  <c r="F129" i="9"/>
  <c r="F811" i="9"/>
  <c r="F91" i="9"/>
  <c r="F90" i="9"/>
  <c r="F886" i="9"/>
  <c r="F630" i="9"/>
  <c r="F374" i="9"/>
  <c r="F50" i="9"/>
  <c r="F889" i="9"/>
  <c r="F888" i="9"/>
  <c r="F632" i="9"/>
  <c r="F376" i="9"/>
  <c r="F721" i="9"/>
  <c r="F209" i="9"/>
  <c r="F827" i="9"/>
  <c r="F826" i="9"/>
  <c r="F571" i="9"/>
  <c r="F570" i="9"/>
  <c r="F315" i="9"/>
  <c r="F314" i="9"/>
  <c r="J197" i="9"/>
  <c r="I197" i="9"/>
  <c r="H197" i="9"/>
  <c r="G197" i="9"/>
  <c r="F911" i="9"/>
  <c r="F655" i="9"/>
  <c r="F399" i="9"/>
  <c r="F75" i="9"/>
  <c r="F753" i="9"/>
  <c r="F752" i="9"/>
  <c r="F497" i="9"/>
  <c r="F496" i="9"/>
  <c r="F241" i="9"/>
  <c r="F240" i="9"/>
  <c r="F905" i="9"/>
  <c r="F649" i="9"/>
  <c r="F393" i="9"/>
  <c r="F4" i="9"/>
  <c r="F498" i="9"/>
  <c r="J859" i="9"/>
  <c r="I859" i="9"/>
  <c r="H859" i="9"/>
  <c r="G859" i="9"/>
  <c r="I347" i="9"/>
  <c r="J347" i="9"/>
  <c r="H347" i="9"/>
  <c r="G347" i="9"/>
  <c r="I31" i="9"/>
  <c r="J31" i="9"/>
  <c r="H31" i="9"/>
  <c r="G31" i="9"/>
  <c r="F773" i="9"/>
  <c r="F772" i="9"/>
  <c r="F893" i="9"/>
  <c r="F637" i="9"/>
  <c r="F381" i="9"/>
  <c r="J57" i="9"/>
  <c r="I57" i="9"/>
  <c r="H57" i="9"/>
  <c r="G57" i="9"/>
  <c r="F550" i="9"/>
  <c r="F67" i="9"/>
  <c r="F553" i="9"/>
  <c r="F552" i="9"/>
  <c r="F897" i="9"/>
  <c r="F641" i="9"/>
  <c r="F385" i="9"/>
  <c r="F61" i="9"/>
  <c r="F554" i="9"/>
  <c r="J659" i="9"/>
  <c r="I659" i="9"/>
  <c r="H659" i="9"/>
  <c r="G659" i="9"/>
  <c r="J403" i="9"/>
  <c r="I403" i="9"/>
  <c r="H403" i="9"/>
  <c r="G403" i="9"/>
  <c r="J89" i="9"/>
  <c r="H89" i="9"/>
  <c r="I89" i="9"/>
  <c r="G89" i="9"/>
  <c r="F116" i="9"/>
  <c r="F703" i="9"/>
  <c r="F126" i="9"/>
  <c r="F545" i="9"/>
  <c r="F544" i="9"/>
  <c r="F441" i="9"/>
  <c r="J120" i="9"/>
  <c r="I120" i="9"/>
  <c r="H120" i="9"/>
  <c r="G120" i="9"/>
  <c r="F546" i="9"/>
  <c r="F715" i="9"/>
  <c r="F459" i="9"/>
  <c r="F146" i="9"/>
  <c r="F820" i="9"/>
  <c r="F564" i="9"/>
  <c r="F308" i="9"/>
  <c r="I108" i="9"/>
  <c r="J108" i="9"/>
  <c r="H108" i="9"/>
  <c r="G108" i="9"/>
  <c r="F790" i="9"/>
  <c r="F278" i="9"/>
  <c r="F51" i="9"/>
  <c r="F536" i="9"/>
  <c r="J881" i="9"/>
  <c r="I881" i="9"/>
  <c r="H881" i="9"/>
  <c r="G881" i="9"/>
  <c r="F387" i="9"/>
  <c r="J6" i="9"/>
  <c r="H6" i="9"/>
  <c r="I6" i="9"/>
  <c r="G6" i="9"/>
  <c r="I613" i="9"/>
  <c r="J613" i="9"/>
  <c r="H613" i="9"/>
  <c r="G613" i="9"/>
  <c r="H357" i="9"/>
  <c r="I357" i="9"/>
  <c r="J357" i="9"/>
  <c r="G357" i="9"/>
  <c r="F33" i="9"/>
  <c r="F526" i="9"/>
  <c r="F270" i="9"/>
  <c r="F879" i="9"/>
  <c r="F623" i="9"/>
  <c r="F367" i="9"/>
  <c r="F208" i="9"/>
  <c r="I361" i="9"/>
  <c r="J361" i="9"/>
  <c r="H361" i="9"/>
  <c r="G361" i="9"/>
  <c r="F37" i="9"/>
  <c r="F787" i="9"/>
  <c r="F786" i="9"/>
  <c r="F531" i="9"/>
  <c r="F530" i="9"/>
  <c r="I891" i="9"/>
  <c r="H891" i="9"/>
  <c r="J891" i="9"/>
  <c r="G891" i="9"/>
  <c r="J379" i="9"/>
  <c r="H379" i="9"/>
  <c r="I379" i="9"/>
  <c r="G379" i="9"/>
  <c r="J130" i="9"/>
  <c r="I130" i="9"/>
  <c r="H130" i="9"/>
  <c r="G130" i="9"/>
  <c r="F805" i="9"/>
  <c r="F804" i="9"/>
  <c r="F549" i="9"/>
  <c r="F548" i="9"/>
  <c r="F293" i="9"/>
  <c r="F292" i="9"/>
  <c r="F989" i="9"/>
  <c r="F477" i="9"/>
  <c r="F999" i="9"/>
  <c r="F743" i="9"/>
  <c r="F231" i="9"/>
  <c r="F840" i="9"/>
  <c r="J737" i="9"/>
  <c r="H737" i="9"/>
  <c r="I737" i="9"/>
  <c r="G737" i="9"/>
  <c r="I225" i="9"/>
  <c r="J225" i="9"/>
  <c r="H225" i="9"/>
  <c r="G225" i="9"/>
  <c r="F906" i="9"/>
  <c r="F650" i="9"/>
  <c r="F395" i="9"/>
  <c r="F394" i="9"/>
  <c r="F13" i="9"/>
  <c r="F755" i="9"/>
  <c r="F499" i="9"/>
  <c r="F243" i="9"/>
  <c r="F349" i="9"/>
  <c r="F348" i="9"/>
  <c r="F277" i="9"/>
  <c r="F58" i="9"/>
  <c r="F799" i="9"/>
  <c r="F287" i="9"/>
  <c r="F384" i="9"/>
  <c r="F60" i="9"/>
  <c r="F793" i="9"/>
  <c r="F281" i="9"/>
  <c r="F898" i="9"/>
  <c r="F642" i="9"/>
  <c r="F386" i="9"/>
  <c r="F63" i="9"/>
  <c r="F62" i="9"/>
  <c r="F491" i="9"/>
  <c r="F916" i="9"/>
  <c r="F660" i="9"/>
  <c r="F404" i="9"/>
  <c r="F40" i="9"/>
  <c r="J781" i="9"/>
  <c r="I781" i="9"/>
  <c r="H781" i="9"/>
  <c r="G781" i="9"/>
  <c r="I525" i="9"/>
  <c r="J525" i="9"/>
  <c r="H525" i="9"/>
  <c r="G525" i="9"/>
  <c r="J269" i="9"/>
  <c r="I269" i="9"/>
  <c r="H269" i="9"/>
  <c r="G269" i="9"/>
  <c r="F983" i="9"/>
  <c r="F727" i="9"/>
  <c r="F471" i="9"/>
  <c r="F215" i="9"/>
  <c r="F977" i="9"/>
  <c r="F465" i="9"/>
  <c r="F144" i="9"/>
  <c r="F931" i="9"/>
  <c r="F170" i="9"/>
  <c r="F845" i="9"/>
  <c r="F844" i="9"/>
  <c r="F588" i="9"/>
  <c r="F332" i="9"/>
  <c r="J965" i="9"/>
  <c r="I965" i="9"/>
  <c r="H965" i="9"/>
  <c r="G965" i="9"/>
  <c r="J709" i="9"/>
  <c r="I709" i="9"/>
  <c r="H709" i="9"/>
  <c r="G709" i="9"/>
  <c r="J453" i="9"/>
  <c r="H453" i="9"/>
  <c r="I453" i="9"/>
  <c r="G453" i="9"/>
  <c r="J132" i="9"/>
  <c r="I132" i="9"/>
  <c r="H132" i="9"/>
  <c r="G132" i="9"/>
  <c r="F750" i="9"/>
  <c r="F494" i="9"/>
  <c r="F238" i="9"/>
  <c r="F10" i="9"/>
  <c r="F690" i="9"/>
  <c r="F434" i="9"/>
  <c r="F177" i="9"/>
  <c r="I603" i="9"/>
  <c r="H603" i="9"/>
  <c r="J603" i="9"/>
  <c r="G603" i="9"/>
  <c r="F709" i="9"/>
  <c r="F708" i="9"/>
  <c r="F197" i="9"/>
  <c r="F196" i="9"/>
  <c r="F998" i="9"/>
  <c r="F486" i="9"/>
  <c r="F903" i="9"/>
  <c r="F647" i="9"/>
  <c r="F391" i="9"/>
  <c r="F1001" i="9"/>
  <c r="F1000" i="9"/>
  <c r="F489" i="9"/>
  <c r="F488" i="9"/>
  <c r="F233" i="9"/>
  <c r="F232" i="9"/>
  <c r="F746" i="9"/>
  <c r="F490" i="9"/>
  <c r="F234" i="9"/>
  <c r="J915" i="9"/>
  <c r="I915" i="9"/>
  <c r="H915" i="9"/>
  <c r="G915" i="9"/>
  <c r="H23" i="9"/>
  <c r="I23" i="9"/>
  <c r="J23" i="9"/>
  <c r="G23" i="9"/>
  <c r="F764" i="9"/>
  <c r="F508" i="9"/>
  <c r="F252" i="9"/>
  <c r="F373" i="9"/>
  <c r="J49" i="9"/>
  <c r="I49" i="9"/>
  <c r="H49" i="9"/>
  <c r="G49" i="9"/>
  <c r="F798" i="9"/>
  <c r="F542" i="9"/>
  <c r="F286" i="9"/>
  <c r="F59" i="9"/>
  <c r="F801" i="9"/>
  <c r="F800" i="9"/>
  <c r="F289" i="9"/>
  <c r="F288" i="9"/>
  <c r="J889" i="9"/>
  <c r="I889" i="9"/>
  <c r="H889" i="9"/>
  <c r="G889" i="9"/>
  <c r="F377" i="9"/>
  <c r="J53" i="9"/>
  <c r="I53" i="9"/>
  <c r="H53" i="9"/>
  <c r="G53" i="9"/>
  <c r="F802" i="9"/>
  <c r="F290" i="9"/>
  <c r="F651" i="9"/>
  <c r="F79" i="9"/>
  <c r="F365" i="9"/>
  <c r="F41" i="9"/>
  <c r="F534" i="9"/>
  <c r="F887" i="9"/>
  <c r="F631" i="9"/>
  <c r="F375" i="9"/>
  <c r="F472" i="9"/>
  <c r="H369" i="9"/>
  <c r="I369" i="9"/>
  <c r="J369" i="9"/>
  <c r="G369" i="9"/>
  <c r="I817" i="9"/>
  <c r="H817" i="9"/>
  <c r="J817" i="9"/>
  <c r="G817" i="9"/>
  <c r="I561" i="9"/>
  <c r="J561" i="9"/>
  <c r="H561" i="9"/>
  <c r="G561" i="9"/>
  <c r="F987" i="9"/>
  <c r="F986" i="9"/>
  <c r="F731" i="9"/>
  <c r="F730" i="9"/>
  <c r="F475" i="9"/>
  <c r="F474" i="9"/>
  <c r="F219" i="9"/>
  <c r="F218" i="9"/>
  <c r="F579" i="9"/>
  <c r="F323" i="9"/>
  <c r="F684" i="9"/>
  <c r="F428" i="9"/>
  <c r="F171" i="9"/>
  <c r="J869" i="9"/>
  <c r="I869" i="9"/>
  <c r="H869" i="9"/>
  <c r="G869" i="9"/>
  <c r="F206" i="9"/>
  <c r="F303" i="9"/>
  <c r="F976" i="9"/>
  <c r="F720" i="9"/>
  <c r="F464" i="9"/>
  <c r="F143" i="9"/>
  <c r="J873" i="9"/>
  <c r="I873" i="9"/>
  <c r="H873" i="9"/>
  <c r="G873" i="9"/>
  <c r="H617" i="9"/>
  <c r="J617" i="9"/>
  <c r="I617" i="9"/>
  <c r="G617" i="9"/>
  <c r="F211" i="9"/>
  <c r="F210" i="9"/>
  <c r="J635" i="9"/>
  <c r="I635" i="9"/>
  <c r="H635" i="9"/>
  <c r="G635" i="9"/>
  <c r="J63" i="9"/>
  <c r="I63" i="9"/>
  <c r="H63" i="9"/>
  <c r="G63" i="9"/>
  <c r="F669" i="9"/>
  <c r="F413" i="9"/>
  <c r="J156" i="9"/>
  <c r="I156" i="9"/>
  <c r="H156" i="9"/>
  <c r="G156" i="9"/>
  <c r="F838" i="9"/>
  <c r="F582" i="9"/>
  <c r="F326" i="9"/>
  <c r="F679" i="9"/>
  <c r="F423" i="9"/>
  <c r="F166" i="9"/>
  <c r="F584" i="9"/>
  <c r="F328" i="9"/>
  <c r="J993" i="9"/>
  <c r="I993" i="9"/>
  <c r="H993" i="9"/>
  <c r="G993" i="9"/>
  <c r="I481" i="9"/>
  <c r="H481" i="9"/>
  <c r="J481" i="9"/>
  <c r="G481" i="9"/>
  <c r="F947" i="9"/>
  <c r="F435" i="9"/>
  <c r="I186" i="9"/>
  <c r="J186" i="9"/>
  <c r="H186" i="9"/>
  <c r="G186" i="9"/>
  <c r="F860" i="9"/>
  <c r="F604" i="9"/>
  <c r="F49" i="9"/>
  <c r="F48" i="9"/>
  <c r="F789" i="9"/>
  <c r="F533" i="9"/>
  <c r="F894" i="9"/>
  <c r="F638" i="9"/>
  <c r="F382" i="9"/>
  <c r="F991" i="9"/>
  <c r="F735" i="9"/>
  <c r="F223" i="9"/>
  <c r="F896" i="9"/>
  <c r="F640" i="9"/>
  <c r="F985" i="9"/>
  <c r="F729" i="9"/>
  <c r="F6" i="9"/>
  <c r="F5" i="9"/>
  <c r="F747" i="9"/>
  <c r="F235" i="9"/>
  <c r="F852" i="9"/>
  <c r="F340" i="9"/>
  <c r="F205" i="9"/>
  <c r="F566" i="9"/>
  <c r="F310" i="9"/>
  <c r="F150" i="9"/>
  <c r="F825" i="9"/>
  <c r="F824" i="9"/>
  <c r="F569" i="9"/>
  <c r="F568" i="9"/>
  <c r="F312" i="9"/>
  <c r="I77" i="9"/>
  <c r="J77" i="9"/>
  <c r="H77" i="9"/>
  <c r="G77" i="9"/>
  <c r="F763" i="9"/>
  <c r="F762" i="9"/>
  <c r="F507" i="9"/>
  <c r="F506" i="9"/>
  <c r="F675" i="9"/>
  <c r="F419" i="9"/>
  <c r="F106" i="9"/>
  <c r="F525" i="9"/>
  <c r="F524" i="9"/>
  <c r="F65" i="9"/>
  <c r="F945" i="9"/>
  <c r="F944" i="9"/>
  <c r="F689" i="9"/>
  <c r="F688" i="9"/>
  <c r="F433" i="9"/>
  <c r="F432" i="9"/>
  <c r="F176" i="9"/>
  <c r="F175" i="9"/>
  <c r="F841" i="9"/>
  <c r="F585" i="9"/>
  <c r="F329" i="9"/>
  <c r="F946" i="9"/>
  <c r="F113" i="9"/>
  <c r="J795" i="9"/>
  <c r="I795" i="9"/>
  <c r="H795" i="9"/>
  <c r="G795" i="9"/>
  <c r="F965" i="9"/>
  <c r="F964" i="9"/>
  <c r="F453" i="9"/>
  <c r="F452" i="9"/>
  <c r="F132" i="9"/>
  <c r="F131" i="9"/>
  <c r="F829" i="9"/>
  <c r="F573" i="9"/>
  <c r="F317" i="9"/>
  <c r="F742" i="9"/>
  <c r="F230" i="9"/>
  <c r="F839" i="9"/>
  <c r="F583" i="9"/>
  <c r="F745" i="9"/>
  <c r="F744" i="9"/>
  <c r="F833" i="9"/>
  <c r="F1002" i="9"/>
  <c r="F956" i="9"/>
  <c r="F444" i="9"/>
  <c r="F187" i="9"/>
  <c r="F885" i="9"/>
  <c r="F629" i="9"/>
  <c r="F990" i="9"/>
  <c r="F734" i="9"/>
  <c r="F222" i="9"/>
  <c r="F895" i="9"/>
  <c r="F639" i="9"/>
  <c r="F383" i="9"/>
  <c r="F993" i="9"/>
  <c r="F992" i="9"/>
  <c r="F737" i="9"/>
  <c r="F736" i="9"/>
  <c r="F225" i="9"/>
  <c r="F224" i="9"/>
  <c r="F633" i="9"/>
  <c r="F907" i="9"/>
  <c r="I395" i="9"/>
  <c r="J395" i="9"/>
  <c r="H395" i="9"/>
  <c r="G395" i="9"/>
  <c r="F14" i="9"/>
  <c r="F756" i="9"/>
  <c r="F500" i="9"/>
  <c r="F244" i="9"/>
  <c r="J877" i="9"/>
  <c r="I877" i="9"/>
  <c r="H877" i="9"/>
  <c r="G877" i="9"/>
  <c r="F621" i="9"/>
  <c r="F726" i="9"/>
  <c r="F470" i="9"/>
  <c r="F214" i="9"/>
  <c r="F823" i="9"/>
  <c r="F567" i="9"/>
  <c r="F984" i="9"/>
  <c r="F728" i="9"/>
  <c r="F216" i="9"/>
  <c r="I305" i="9"/>
  <c r="J305" i="9"/>
  <c r="H305" i="9"/>
  <c r="N305" i="9" s="1"/>
  <c r="G305" i="9"/>
  <c r="F667" i="9"/>
  <c r="F666" i="9"/>
  <c r="F153" i="9"/>
  <c r="F835" i="9"/>
  <c r="F941" i="9"/>
  <c r="F940" i="9"/>
  <c r="F108" i="9"/>
  <c r="F107" i="9"/>
  <c r="I293" i="9"/>
  <c r="J293" i="9"/>
  <c r="H293" i="9"/>
  <c r="G293" i="9"/>
  <c r="F974" i="9"/>
  <c r="F718" i="9"/>
  <c r="F462" i="9"/>
  <c r="F141" i="9"/>
  <c r="F815" i="9"/>
  <c r="F559" i="9"/>
  <c r="F912" i="9"/>
  <c r="F400" i="9"/>
  <c r="F77" i="9"/>
  <c r="F76" i="9"/>
  <c r="I297" i="9"/>
  <c r="H297" i="9"/>
  <c r="J297" i="9"/>
  <c r="G297" i="9"/>
  <c r="F979" i="9"/>
  <c r="F978" i="9"/>
  <c r="F723" i="9"/>
  <c r="F722" i="9"/>
  <c r="F467" i="9"/>
  <c r="F466" i="9"/>
  <c r="F145" i="9"/>
  <c r="J315" i="9"/>
  <c r="H315" i="9"/>
  <c r="I315" i="9"/>
  <c r="G315" i="9"/>
  <c r="F741" i="9"/>
  <c r="F740" i="9"/>
  <c r="F485" i="9"/>
  <c r="F484" i="9"/>
  <c r="F229" i="9"/>
  <c r="F228" i="9"/>
  <c r="F925" i="9"/>
  <c r="I91" i="9"/>
  <c r="H91" i="9"/>
  <c r="J91" i="9"/>
  <c r="G91" i="9"/>
  <c r="F518" i="9"/>
  <c r="F935" i="9"/>
  <c r="F102" i="9"/>
  <c r="J929" i="9"/>
  <c r="I929" i="9"/>
  <c r="H929" i="9"/>
  <c r="G929" i="9"/>
  <c r="I160" i="9"/>
  <c r="J160" i="9"/>
  <c r="H160" i="9"/>
  <c r="G160" i="9"/>
  <c r="F842" i="9"/>
  <c r="F586" i="9"/>
  <c r="F330" i="9"/>
  <c r="F691" i="9"/>
  <c r="I122" i="9"/>
  <c r="J122" i="9"/>
  <c r="H122" i="9"/>
  <c r="G122" i="9"/>
  <c r="F469" i="9"/>
  <c r="F213" i="9"/>
  <c r="F479" i="9"/>
  <c r="F473" i="9"/>
  <c r="F217" i="9"/>
  <c r="F834" i="9"/>
  <c r="F939" i="9"/>
  <c r="F427" i="9"/>
  <c r="F178" i="9"/>
  <c r="F596" i="9"/>
  <c r="J973" i="9"/>
  <c r="I973" i="9"/>
  <c r="H973" i="9"/>
  <c r="G973" i="9"/>
  <c r="I717" i="9"/>
  <c r="J717" i="9"/>
  <c r="H717" i="9"/>
  <c r="G717" i="9"/>
  <c r="I461" i="9"/>
  <c r="J461" i="9"/>
  <c r="H461" i="9"/>
  <c r="G461" i="9"/>
  <c r="F140" i="9"/>
  <c r="F822" i="9"/>
  <c r="F919" i="9"/>
  <c r="F85" i="9"/>
  <c r="F913" i="9"/>
  <c r="F657" i="9"/>
  <c r="F401" i="9"/>
  <c r="F12" i="9"/>
  <c r="F251" i="9"/>
  <c r="F250" i="9"/>
  <c r="F867" i="9"/>
  <c r="F611" i="9"/>
  <c r="F355" i="9"/>
  <c r="F39" i="9"/>
  <c r="F781" i="9"/>
  <c r="F780" i="9"/>
  <c r="F269" i="9"/>
  <c r="F268" i="9"/>
  <c r="J901" i="9"/>
  <c r="I901" i="9"/>
  <c r="H901" i="9"/>
  <c r="G901" i="9"/>
  <c r="I645" i="9"/>
  <c r="J645" i="9"/>
  <c r="H645" i="9"/>
  <c r="G645" i="9"/>
  <c r="J389" i="9"/>
  <c r="I389" i="9"/>
  <c r="H389" i="9"/>
  <c r="G389" i="9"/>
  <c r="F942" i="9"/>
  <c r="F430" i="9"/>
  <c r="F173" i="9"/>
  <c r="F847" i="9"/>
  <c r="F591" i="9"/>
  <c r="F335" i="9"/>
  <c r="F112" i="9"/>
  <c r="F111" i="9"/>
  <c r="F882" i="9"/>
  <c r="F626" i="9"/>
  <c r="F370" i="9"/>
  <c r="F46" i="9"/>
  <c r="J539" i="9"/>
  <c r="I539" i="9"/>
  <c r="H539" i="9"/>
  <c r="G539" i="9"/>
  <c r="H283" i="9"/>
  <c r="I283" i="9"/>
  <c r="J283" i="9"/>
  <c r="G283" i="9"/>
  <c r="F81" i="9"/>
  <c r="F678" i="9"/>
  <c r="F165" i="9"/>
  <c r="F327" i="9"/>
  <c r="F937" i="9"/>
  <c r="F936" i="9"/>
  <c r="F681" i="9"/>
  <c r="F680" i="9"/>
  <c r="F168" i="9"/>
  <c r="F167" i="9"/>
  <c r="F577" i="9"/>
  <c r="F321" i="9"/>
  <c r="F169" i="9"/>
  <c r="J851" i="9"/>
  <c r="I851" i="9"/>
  <c r="H851" i="9"/>
  <c r="G851" i="9"/>
  <c r="I595" i="9"/>
  <c r="J595" i="9"/>
  <c r="H595" i="9"/>
  <c r="G595" i="9"/>
  <c r="I339" i="9"/>
  <c r="J339" i="9"/>
  <c r="H339" i="9"/>
  <c r="G339" i="9"/>
  <c r="F700" i="9"/>
  <c r="F123" i="9"/>
  <c r="F821" i="9"/>
  <c r="F309" i="9"/>
  <c r="F478" i="9"/>
  <c r="F481" i="9"/>
  <c r="F480" i="9"/>
  <c r="J825" i="9"/>
  <c r="I825" i="9"/>
  <c r="H825" i="9"/>
  <c r="G825" i="9"/>
  <c r="I569" i="9"/>
  <c r="J569" i="9"/>
  <c r="H569" i="9"/>
  <c r="G569" i="9"/>
  <c r="F313" i="9"/>
  <c r="F994" i="9"/>
  <c r="F738" i="9"/>
  <c r="F482" i="9"/>
  <c r="F226" i="9"/>
  <c r="F587" i="9"/>
  <c r="F179" i="9"/>
  <c r="F557" i="9"/>
  <c r="F982" i="9"/>
  <c r="F149" i="9"/>
  <c r="F311" i="9"/>
  <c r="F664" i="9"/>
  <c r="F151" i="9"/>
  <c r="F923" i="9"/>
  <c r="F922" i="9"/>
  <c r="F411" i="9"/>
  <c r="F410" i="9"/>
  <c r="F89" i="9"/>
  <c r="F88" i="9"/>
  <c r="F771" i="9"/>
  <c r="F877" i="9"/>
  <c r="F876" i="9"/>
  <c r="F620" i="9"/>
  <c r="F364" i="9"/>
  <c r="F64" i="9"/>
  <c r="J805" i="9"/>
  <c r="I805" i="9"/>
  <c r="H805" i="9"/>
  <c r="G805" i="9"/>
  <c r="H549" i="9"/>
  <c r="I549" i="9"/>
  <c r="J549" i="9"/>
  <c r="G549" i="9"/>
  <c r="F398" i="9"/>
  <c r="F74" i="9"/>
  <c r="F239" i="9"/>
  <c r="F656" i="9"/>
  <c r="F11" i="9"/>
  <c r="J809" i="9"/>
  <c r="I809" i="9"/>
  <c r="H809" i="9"/>
  <c r="G809" i="9"/>
  <c r="J553" i="9"/>
  <c r="H553" i="9"/>
  <c r="I553" i="9"/>
  <c r="G553" i="9"/>
  <c r="F78" i="9"/>
  <c r="J827" i="9"/>
  <c r="I827" i="9"/>
  <c r="H827" i="9"/>
  <c r="G827" i="9"/>
  <c r="I571" i="9"/>
  <c r="J571" i="9"/>
  <c r="H571" i="9"/>
  <c r="G571" i="9"/>
  <c r="F997" i="9"/>
  <c r="F996" i="9"/>
  <c r="H25" i="9"/>
  <c r="J25" i="9"/>
  <c r="I25" i="9"/>
  <c r="G25" i="9"/>
  <c r="F774" i="9"/>
  <c r="F262" i="9"/>
  <c r="F615" i="9"/>
  <c r="F359" i="9"/>
  <c r="F35" i="9"/>
  <c r="F776" i="9"/>
  <c r="F520" i="9"/>
  <c r="F264" i="9"/>
  <c r="J673" i="9"/>
  <c r="I673" i="9"/>
  <c r="H673" i="9"/>
  <c r="G673" i="9"/>
  <c r="J417" i="9"/>
  <c r="I417" i="9"/>
  <c r="H417" i="9"/>
  <c r="G417" i="9"/>
  <c r="J95" i="9"/>
  <c r="I95" i="9"/>
  <c r="H95" i="9"/>
  <c r="G95" i="9"/>
  <c r="I55" i="9"/>
  <c r="J55" i="9"/>
  <c r="H55" i="9"/>
  <c r="G55" i="9"/>
  <c r="F796" i="9"/>
  <c r="F540" i="9"/>
  <c r="F285" i="9"/>
  <c r="F284" i="9"/>
  <c r="F981" i="9"/>
  <c r="F725" i="9"/>
  <c r="F148" i="9"/>
  <c r="F830" i="9"/>
  <c r="F574" i="9"/>
  <c r="F318" i="9"/>
  <c r="F927" i="9"/>
  <c r="F671" i="9"/>
  <c r="F415" i="9"/>
  <c r="F158" i="9"/>
  <c r="F832" i="9"/>
  <c r="F576" i="9"/>
  <c r="F320" i="9"/>
  <c r="F921" i="9"/>
  <c r="F152" i="9"/>
  <c r="F578" i="9"/>
  <c r="F322" i="9"/>
  <c r="F683" i="9"/>
  <c r="F114" i="9"/>
  <c r="F276" i="9"/>
  <c r="I397" i="9"/>
  <c r="J397" i="9"/>
  <c r="H397" i="9"/>
  <c r="G397" i="9"/>
  <c r="F73" i="9"/>
  <c r="F758" i="9"/>
  <c r="F502" i="9"/>
  <c r="F246" i="9"/>
  <c r="F663" i="9"/>
  <c r="F407" i="9"/>
  <c r="F18" i="9"/>
  <c r="F761" i="9"/>
  <c r="F760" i="9"/>
  <c r="F504" i="9"/>
  <c r="F249" i="9"/>
  <c r="F248" i="9"/>
  <c r="F699" i="9"/>
  <c r="F698" i="9"/>
  <c r="F186" i="9"/>
  <c r="F185" i="9"/>
  <c r="F973" i="9"/>
  <c r="F972" i="9"/>
  <c r="F461" i="9"/>
  <c r="F460" i="9"/>
  <c r="F204" i="9"/>
  <c r="F686" i="9"/>
  <c r="F109" i="9"/>
  <c r="F783" i="9"/>
  <c r="F527" i="9"/>
  <c r="F881" i="9"/>
  <c r="F880" i="9"/>
  <c r="F625" i="9"/>
  <c r="F624" i="9"/>
  <c r="F369" i="9"/>
  <c r="F368" i="9"/>
  <c r="F44" i="9"/>
  <c r="F777" i="9"/>
  <c r="F521" i="9"/>
  <c r="F265" i="9"/>
  <c r="H987" i="9"/>
  <c r="J987" i="9"/>
  <c r="I987" i="9"/>
  <c r="G987" i="9"/>
  <c r="I219" i="9"/>
  <c r="J219" i="9"/>
  <c r="H219" i="9"/>
  <c r="G219" i="9"/>
  <c r="F901" i="9"/>
  <c r="F900" i="9"/>
  <c r="F645" i="9"/>
  <c r="F644" i="9"/>
  <c r="F389" i="9"/>
  <c r="F388" i="9"/>
  <c r="F765" i="9"/>
  <c r="F509" i="9"/>
  <c r="F253" i="9"/>
  <c r="F934" i="9"/>
  <c r="F422" i="9"/>
  <c r="F101" i="9"/>
  <c r="F263" i="9"/>
  <c r="F425" i="9"/>
  <c r="F424" i="9"/>
  <c r="F104" i="9"/>
  <c r="F103" i="9"/>
  <c r="F769" i="9"/>
  <c r="F513" i="9"/>
  <c r="F257" i="9"/>
  <c r="F938" i="9"/>
  <c r="F682" i="9"/>
  <c r="F426" i="9"/>
  <c r="F105" i="9"/>
  <c r="F80" i="9"/>
  <c r="F565" i="9"/>
  <c r="F926" i="9"/>
  <c r="F670" i="9"/>
  <c r="F414" i="9"/>
  <c r="F157" i="9"/>
  <c r="F831" i="9"/>
  <c r="F575" i="9"/>
  <c r="F319" i="9"/>
  <c r="F929" i="9"/>
  <c r="F928" i="9"/>
  <c r="F673" i="9"/>
  <c r="F672" i="9"/>
  <c r="F417" i="9"/>
  <c r="F416" i="9"/>
  <c r="F160" i="9"/>
  <c r="F159" i="9"/>
  <c r="F674" i="9"/>
  <c r="F162" i="9"/>
  <c r="F161" i="9"/>
  <c r="F843" i="9"/>
  <c r="F331" i="9"/>
  <c r="F948" i="9"/>
  <c r="F692" i="9"/>
  <c r="F436" i="9"/>
  <c r="F115" i="9"/>
  <c r="J813" i="9"/>
  <c r="I813" i="9"/>
  <c r="H813" i="9"/>
  <c r="G813" i="9"/>
  <c r="H301" i="9"/>
  <c r="I301" i="9"/>
  <c r="J301" i="9"/>
  <c r="G301" i="9"/>
  <c r="F84" i="9"/>
  <c r="F920" i="9"/>
  <c r="F408" i="9"/>
  <c r="F86" i="9"/>
  <c r="J753" i="9"/>
  <c r="I753" i="9"/>
  <c r="H753" i="9"/>
  <c r="G753" i="9"/>
  <c r="I241" i="9"/>
  <c r="J241" i="9"/>
  <c r="H241" i="9"/>
  <c r="G241" i="9"/>
  <c r="F515" i="9"/>
  <c r="F259" i="9"/>
  <c r="I997" i="9"/>
  <c r="H997" i="9"/>
  <c r="J997" i="9"/>
  <c r="G997" i="9"/>
  <c r="I485" i="9"/>
  <c r="J485" i="9"/>
  <c r="H485" i="9"/>
  <c r="G485" i="9"/>
  <c r="F910" i="9"/>
  <c r="F654" i="9"/>
  <c r="F9" i="9"/>
  <c r="F751" i="9"/>
  <c r="F495" i="9"/>
  <c r="F592" i="9"/>
  <c r="I1001" i="9"/>
  <c r="H1001" i="9"/>
  <c r="J1001" i="9"/>
  <c r="G1001" i="9"/>
  <c r="H489" i="9"/>
  <c r="I489" i="9"/>
  <c r="J489" i="9"/>
  <c r="G489" i="9"/>
  <c r="J233" i="9"/>
  <c r="H233" i="9"/>
  <c r="I233" i="9"/>
  <c r="G233" i="9"/>
  <c r="F915" i="9"/>
  <c r="F914" i="9"/>
  <c r="F659" i="9"/>
  <c r="F658" i="9"/>
  <c r="F403" i="9"/>
  <c r="F402" i="9"/>
  <c r="H251" i="9"/>
  <c r="I251" i="9"/>
  <c r="J251" i="9"/>
  <c r="G251" i="9"/>
  <c r="F677" i="9"/>
  <c r="F676" i="9"/>
  <c r="F421" i="9"/>
  <c r="F420" i="9"/>
  <c r="F164" i="9"/>
  <c r="F163" i="9"/>
  <c r="F861" i="9"/>
  <c r="F605" i="9"/>
  <c r="H349" i="9"/>
  <c r="J349" i="9"/>
  <c r="I349" i="9"/>
  <c r="G349" i="9"/>
  <c r="F198" i="9"/>
  <c r="F871" i="9"/>
  <c r="F456" i="9"/>
  <c r="F200" i="9"/>
  <c r="H609" i="9"/>
  <c r="J609" i="9"/>
  <c r="I609" i="9"/>
  <c r="G609" i="9"/>
  <c r="H29" i="9"/>
  <c r="J29" i="9"/>
  <c r="I29" i="9"/>
  <c r="G29" i="9"/>
  <c r="F778" i="9"/>
  <c r="F523" i="9"/>
  <c r="F522" i="9"/>
  <c r="F266" i="9"/>
  <c r="F883" i="9"/>
  <c r="F627" i="9"/>
  <c r="F371" i="9"/>
  <c r="F476" i="9"/>
  <c r="F221" i="9"/>
  <c r="F220" i="9"/>
  <c r="F83" i="9"/>
  <c r="F93" i="9"/>
  <c r="F665" i="9"/>
  <c r="F409" i="9"/>
  <c r="F87" i="9"/>
  <c r="F770" i="9"/>
  <c r="F514" i="9"/>
  <c r="F258" i="9"/>
  <c r="F619" i="9"/>
  <c r="F47" i="9"/>
  <c r="F788" i="9"/>
  <c r="F532" i="9"/>
  <c r="I909" i="9"/>
  <c r="H909" i="9"/>
  <c r="J909" i="9"/>
  <c r="G909" i="9"/>
  <c r="F653" i="9"/>
  <c r="F8" i="9"/>
  <c r="F855" i="9"/>
  <c r="F599" i="9"/>
  <c r="F343" i="9"/>
  <c r="F183" i="9"/>
  <c r="F849" i="9"/>
  <c r="F593" i="9"/>
  <c r="F337" i="9"/>
  <c r="F955" i="9"/>
  <c r="F954" i="9"/>
  <c r="F443" i="9"/>
  <c r="F442" i="9"/>
  <c r="F122" i="9"/>
  <c r="F121" i="9"/>
  <c r="F803" i="9"/>
  <c r="F547" i="9"/>
  <c r="F291" i="9"/>
  <c r="F717" i="9"/>
  <c r="F716" i="9"/>
  <c r="F139" i="9"/>
  <c r="H837" i="9"/>
  <c r="J837" i="9"/>
  <c r="I837" i="9"/>
  <c r="G837" i="9"/>
  <c r="J581" i="9"/>
  <c r="I581" i="9"/>
  <c r="H581" i="9"/>
  <c r="G581" i="9"/>
  <c r="I325" i="9"/>
  <c r="J325" i="9"/>
  <c r="H325" i="9"/>
  <c r="G325" i="9"/>
  <c r="F878" i="9"/>
  <c r="F622" i="9"/>
  <c r="F42" i="9"/>
  <c r="F271" i="9"/>
  <c r="F201" i="9"/>
  <c r="H731" i="9"/>
  <c r="J731" i="9"/>
  <c r="I731" i="9"/>
  <c r="G731" i="9"/>
  <c r="J475" i="9"/>
  <c r="I475" i="9"/>
  <c r="H475" i="9"/>
  <c r="G475" i="9"/>
  <c r="F837" i="9"/>
  <c r="F836" i="9"/>
  <c r="F581" i="9"/>
  <c r="F580" i="9"/>
  <c r="F325" i="9"/>
  <c r="F324" i="9"/>
  <c r="F25" i="9"/>
  <c r="F24" i="9"/>
  <c r="F870" i="9"/>
  <c r="F614" i="9"/>
  <c r="F358" i="9"/>
  <c r="F34" i="9"/>
  <c r="F775" i="9"/>
  <c r="F519" i="9"/>
  <c r="F873" i="9"/>
  <c r="F872" i="9"/>
  <c r="F617" i="9"/>
  <c r="F616" i="9"/>
  <c r="F361" i="9"/>
  <c r="F360" i="9"/>
  <c r="F36" i="9"/>
  <c r="F874" i="9"/>
  <c r="F38" i="9"/>
  <c r="H787" i="9"/>
  <c r="J787" i="9"/>
  <c r="I787" i="9"/>
  <c r="G787" i="9"/>
  <c r="H531" i="9"/>
  <c r="J531" i="9"/>
  <c r="I531" i="9"/>
  <c r="G531" i="9"/>
  <c r="J275" i="9"/>
  <c r="I275" i="9"/>
  <c r="H275" i="9"/>
  <c r="G275" i="9"/>
  <c r="F892" i="9"/>
  <c r="F636" i="9"/>
  <c r="F380" i="9"/>
  <c r="F757" i="9"/>
  <c r="F501" i="9"/>
  <c r="F245" i="9"/>
  <c r="F92" i="9"/>
  <c r="F255" i="9"/>
  <c r="F95" i="9"/>
  <c r="F94" i="9"/>
  <c r="F505" i="9"/>
  <c r="J249" i="9"/>
  <c r="I249" i="9"/>
  <c r="H249" i="9"/>
  <c r="G249" i="9"/>
  <c r="F930" i="9"/>
  <c r="F418" i="9"/>
  <c r="F97" i="9"/>
  <c r="F96" i="9"/>
  <c r="F267" i="9"/>
  <c r="F72" i="9"/>
  <c r="H749" i="9"/>
  <c r="I749" i="9"/>
  <c r="J749" i="9"/>
  <c r="G749" i="9"/>
  <c r="F918" i="9"/>
  <c r="F662" i="9"/>
  <c r="F406" i="9"/>
  <c r="F17" i="9"/>
  <c r="F759" i="9"/>
  <c r="F503" i="9"/>
  <c r="F247" i="9"/>
  <c r="F856" i="9"/>
  <c r="F600" i="9"/>
  <c r="F344" i="9"/>
  <c r="F19" i="9"/>
  <c r="I759" i="9" l="1"/>
  <c r="J759" i="9"/>
  <c r="H759" i="9"/>
  <c r="G759" i="9"/>
  <c r="I918" i="9"/>
  <c r="H918" i="9"/>
  <c r="J918" i="9"/>
  <c r="G918" i="9"/>
  <c r="H337" i="9"/>
  <c r="I337" i="9"/>
  <c r="J337" i="9"/>
  <c r="G337" i="9"/>
  <c r="H622" i="9"/>
  <c r="I622" i="9"/>
  <c r="J622" i="9"/>
  <c r="G622" i="9"/>
  <c r="I547" i="9"/>
  <c r="J547" i="9"/>
  <c r="H547" i="9"/>
  <c r="G547" i="9"/>
  <c r="J855" i="9"/>
  <c r="I855" i="9"/>
  <c r="H855" i="9"/>
  <c r="G855" i="9"/>
  <c r="J371" i="9"/>
  <c r="I371" i="9"/>
  <c r="H371" i="9"/>
  <c r="G371" i="9"/>
  <c r="J871" i="9"/>
  <c r="I871" i="9"/>
  <c r="H871" i="9"/>
  <c r="G871" i="9"/>
  <c r="J420" i="9"/>
  <c r="H420" i="9"/>
  <c r="I420" i="9"/>
  <c r="G420" i="9"/>
  <c r="J914" i="9"/>
  <c r="I914" i="9"/>
  <c r="H914" i="9"/>
  <c r="G914" i="9"/>
  <c r="J495" i="9"/>
  <c r="I495" i="9"/>
  <c r="H495" i="9"/>
  <c r="G495" i="9"/>
  <c r="J513" i="9"/>
  <c r="I513" i="9"/>
  <c r="H513" i="9"/>
  <c r="G513" i="9"/>
  <c r="J686" i="9"/>
  <c r="H686" i="9"/>
  <c r="I686" i="9"/>
  <c r="G686" i="9"/>
  <c r="I248" i="9"/>
  <c r="J248" i="9"/>
  <c r="H248" i="9"/>
  <c r="G248" i="9"/>
  <c r="I18" i="9"/>
  <c r="J18" i="9"/>
  <c r="H18" i="9"/>
  <c r="G18" i="9"/>
  <c r="J981" i="9"/>
  <c r="I981" i="9"/>
  <c r="H981" i="9"/>
  <c r="G981" i="9"/>
  <c r="I264" i="9"/>
  <c r="J264" i="9"/>
  <c r="H264" i="9"/>
  <c r="G264" i="9"/>
  <c r="I359" i="9"/>
  <c r="J359" i="9"/>
  <c r="H359" i="9"/>
  <c r="G359" i="9"/>
  <c r="I78" i="9"/>
  <c r="H78" i="9"/>
  <c r="N78" i="9" s="1"/>
  <c r="J78" i="9"/>
  <c r="G78" i="9"/>
  <c r="I74" i="9"/>
  <c r="J74" i="9"/>
  <c r="H74" i="9"/>
  <c r="G74" i="9"/>
  <c r="I226" i="9"/>
  <c r="J226" i="9"/>
  <c r="H226" i="9"/>
  <c r="G226" i="9"/>
  <c r="J313" i="9"/>
  <c r="H313" i="9"/>
  <c r="I313" i="9"/>
  <c r="G313" i="9"/>
  <c r="I167" i="9"/>
  <c r="J167" i="9"/>
  <c r="H167" i="9"/>
  <c r="G167" i="9"/>
  <c r="J81" i="9"/>
  <c r="H81" i="9"/>
  <c r="I81" i="9"/>
  <c r="G81" i="9"/>
  <c r="I401" i="9"/>
  <c r="J401" i="9"/>
  <c r="H401" i="9"/>
  <c r="G401" i="9"/>
  <c r="I939" i="9"/>
  <c r="H939" i="9"/>
  <c r="J939" i="9"/>
  <c r="G939" i="9"/>
  <c r="I479" i="9"/>
  <c r="J479" i="9"/>
  <c r="H479" i="9"/>
  <c r="G479" i="9"/>
  <c r="I559" i="9"/>
  <c r="J559" i="9"/>
  <c r="H559" i="9"/>
  <c r="G559" i="9"/>
  <c r="I718" i="9"/>
  <c r="H718" i="9"/>
  <c r="J718" i="9"/>
  <c r="G718" i="9"/>
  <c r="I153" i="9"/>
  <c r="J153" i="9"/>
  <c r="H153" i="9"/>
  <c r="G153" i="9"/>
  <c r="I383" i="9"/>
  <c r="J383" i="9"/>
  <c r="H383" i="9"/>
  <c r="G383" i="9"/>
  <c r="I734" i="9"/>
  <c r="J734" i="9"/>
  <c r="H734" i="9"/>
  <c r="G734" i="9"/>
  <c r="I573" i="9"/>
  <c r="J573" i="9"/>
  <c r="H573" i="9"/>
  <c r="G573" i="9"/>
  <c r="I688" i="9"/>
  <c r="J688" i="9"/>
  <c r="H688" i="9"/>
  <c r="G688" i="9"/>
  <c r="I675" i="9"/>
  <c r="J675" i="9"/>
  <c r="H675" i="9"/>
  <c r="G675" i="9"/>
  <c r="J824" i="9"/>
  <c r="I824" i="9"/>
  <c r="H824" i="9"/>
  <c r="G824" i="9"/>
  <c r="I566" i="9"/>
  <c r="J566" i="9"/>
  <c r="H566" i="9"/>
  <c r="G566" i="9"/>
  <c r="I235" i="9"/>
  <c r="J235" i="9"/>
  <c r="H235" i="9"/>
  <c r="G235" i="9"/>
  <c r="J894" i="9"/>
  <c r="I894" i="9"/>
  <c r="H894" i="9"/>
  <c r="G894" i="9"/>
  <c r="J171" i="9"/>
  <c r="H171" i="9"/>
  <c r="I171" i="9"/>
  <c r="G171" i="9"/>
  <c r="J730" i="9"/>
  <c r="I730" i="9"/>
  <c r="H730" i="9"/>
  <c r="G730" i="9"/>
  <c r="J887" i="9"/>
  <c r="I887" i="9"/>
  <c r="H887" i="9"/>
  <c r="G887" i="9"/>
  <c r="J746" i="9"/>
  <c r="I746" i="9"/>
  <c r="H746" i="9"/>
  <c r="G746" i="9"/>
  <c r="J1000" i="9"/>
  <c r="I1000" i="9"/>
  <c r="H1000" i="9"/>
  <c r="G1000" i="9"/>
  <c r="H708" i="9"/>
  <c r="I708" i="9"/>
  <c r="J708" i="9"/>
  <c r="G708" i="9"/>
  <c r="I177" i="9"/>
  <c r="J177" i="9"/>
  <c r="H177" i="9"/>
  <c r="G177" i="9"/>
  <c r="I588" i="9"/>
  <c r="J588" i="9"/>
  <c r="H588" i="9"/>
  <c r="G588" i="9"/>
  <c r="J916" i="9"/>
  <c r="I916" i="9"/>
  <c r="H916" i="9"/>
  <c r="G916" i="9"/>
  <c r="J793" i="9"/>
  <c r="I793" i="9"/>
  <c r="H793" i="9"/>
  <c r="G793" i="9"/>
  <c r="J840" i="9"/>
  <c r="I840" i="9"/>
  <c r="H840" i="9"/>
  <c r="G840" i="9"/>
  <c r="I477" i="9"/>
  <c r="J477" i="9"/>
  <c r="H477" i="9"/>
  <c r="G477" i="9"/>
  <c r="J623" i="9"/>
  <c r="H623" i="9"/>
  <c r="I623" i="9"/>
  <c r="G623" i="9"/>
  <c r="J308" i="9"/>
  <c r="H308" i="9"/>
  <c r="I308" i="9"/>
  <c r="G308" i="9"/>
  <c r="I126" i="9"/>
  <c r="J126" i="9"/>
  <c r="H126" i="9"/>
  <c r="G126" i="9"/>
  <c r="J641" i="9"/>
  <c r="I641" i="9"/>
  <c r="H641" i="9"/>
  <c r="G641" i="9"/>
  <c r="J393" i="9"/>
  <c r="H393" i="9"/>
  <c r="I393" i="9"/>
  <c r="G393" i="9"/>
  <c r="I496" i="9"/>
  <c r="J496" i="9"/>
  <c r="H496" i="9"/>
  <c r="G496" i="9"/>
  <c r="J826" i="9"/>
  <c r="I826" i="9"/>
  <c r="H826" i="9"/>
  <c r="G826" i="9"/>
  <c r="H960" i="9"/>
  <c r="J960" i="9"/>
  <c r="I960" i="9"/>
  <c r="G960" i="9"/>
  <c r="J702" i="9"/>
  <c r="H702" i="9"/>
  <c r="I702" i="9"/>
  <c r="G702" i="9"/>
  <c r="I648" i="9"/>
  <c r="J648" i="9"/>
  <c r="H648" i="9"/>
  <c r="G648" i="9"/>
  <c r="J902" i="9"/>
  <c r="I902" i="9"/>
  <c r="H902" i="9"/>
  <c r="G902" i="9"/>
  <c r="H612" i="9"/>
  <c r="I612" i="9"/>
  <c r="J612" i="9"/>
  <c r="G612" i="9"/>
  <c r="I782" i="9"/>
  <c r="H782" i="9"/>
  <c r="J782" i="9"/>
  <c r="G782" i="9"/>
  <c r="I748" i="9"/>
  <c r="H748" i="9"/>
  <c r="J748" i="9"/>
  <c r="G748" i="9"/>
  <c r="H899" i="9"/>
  <c r="J899" i="9"/>
  <c r="I899" i="9"/>
  <c r="G899" i="9"/>
  <c r="J280" i="9"/>
  <c r="I280" i="9"/>
  <c r="H280" i="9"/>
  <c r="G280" i="9"/>
  <c r="J951" i="9"/>
  <c r="I951" i="9"/>
  <c r="H951" i="9"/>
  <c r="G951" i="9"/>
  <c r="J447" i="9"/>
  <c r="H447" i="9"/>
  <c r="I447" i="9"/>
  <c r="G447" i="9"/>
  <c r="J862" i="9"/>
  <c r="I862" i="9"/>
  <c r="H862" i="9"/>
  <c r="G862" i="9"/>
  <c r="I810" i="9"/>
  <c r="H810" i="9"/>
  <c r="J810" i="9"/>
  <c r="G810" i="9"/>
  <c r="J967" i="9"/>
  <c r="I967" i="9"/>
  <c r="H967" i="9"/>
  <c r="G967" i="9"/>
  <c r="H260" i="9"/>
  <c r="I260" i="9"/>
  <c r="J260" i="9"/>
  <c r="G260" i="9"/>
  <c r="J754" i="9"/>
  <c r="I754" i="9"/>
  <c r="H754" i="9"/>
  <c r="G754" i="9"/>
  <c r="J995" i="9"/>
  <c r="I995" i="9"/>
  <c r="H995" i="9"/>
  <c r="G995" i="9"/>
  <c r="J52" i="9"/>
  <c r="H52" i="9"/>
  <c r="I52" i="9"/>
  <c r="G52" i="9"/>
  <c r="J601" i="9"/>
  <c r="H601" i="9"/>
  <c r="I601" i="9"/>
  <c r="G601" i="9"/>
  <c r="J189" i="9"/>
  <c r="I189" i="9"/>
  <c r="H189" i="9"/>
  <c r="G189" i="9"/>
  <c r="I714" i="9"/>
  <c r="J714" i="9"/>
  <c r="H714" i="9"/>
  <c r="G714" i="9"/>
  <c r="J807" i="9"/>
  <c r="I807" i="9"/>
  <c r="H807" i="9"/>
  <c r="G807" i="9"/>
  <c r="J854" i="9"/>
  <c r="I854" i="9"/>
  <c r="H854" i="9"/>
  <c r="G854" i="9"/>
  <c r="J864" i="9"/>
  <c r="I864" i="9"/>
  <c r="H864" i="9"/>
  <c r="G864" i="9"/>
  <c r="I362" i="9"/>
  <c r="J362" i="9"/>
  <c r="H362" i="9"/>
  <c r="G362" i="9"/>
  <c r="H961" i="9"/>
  <c r="J961" i="9"/>
  <c r="I961" i="9"/>
  <c r="G961" i="9"/>
  <c r="I445" i="9"/>
  <c r="J445" i="9"/>
  <c r="H445" i="9"/>
  <c r="G445" i="9"/>
  <c r="I136" i="9"/>
  <c r="H136" i="9"/>
  <c r="J136" i="9"/>
  <c r="G136" i="9"/>
  <c r="I304" i="9"/>
  <c r="J304" i="9"/>
  <c r="H304" i="9"/>
  <c r="G304" i="9"/>
  <c r="J396" i="9"/>
  <c r="H396" i="9"/>
  <c r="I396" i="9"/>
  <c r="G396" i="9"/>
  <c r="I378" i="9"/>
  <c r="J378" i="9"/>
  <c r="H378" i="9"/>
  <c r="G378" i="9"/>
  <c r="I694" i="9"/>
  <c r="J694" i="9"/>
  <c r="H694" i="9"/>
  <c r="G694" i="9"/>
  <c r="J768" i="9"/>
  <c r="I768" i="9"/>
  <c r="H768" i="9"/>
  <c r="G768" i="9"/>
  <c r="I988" i="9"/>
  <c r="H988" i="9"/>
  <c r="J988" i="9"/>
  <c r="G988" i="9"/>
  <c r="J21" i="9"/>
  <c r="I21" i="9"/>
  <c r="H21" i="9"/>
  <c r="G21" i="9"/>
  <c r="J602" i="9"/>
  <c r="H602" i="9"/>
  <c r="I602" i="9"/>
  <c r="G602" i="9"/>
  <c r="J665" i="9"/>
  <c r="H665" i="9"/>
  <c r="I665" i="9"/>
  <c r="G665" i="9"/>
  <c r="I247" i="9"/>
  <c r="J247" i="9"/>
  <c r="H247" i="9"/>
  <c r="G247" i="9"/>
  <c r="I92" i="9"/>
  <c r="J92" i="9"/>
  <c r="H92" i="9"/>
  <c r="G92" i="9"/>
  <c r="J360" i="9"/>
  <c r="H360" i="9"/>
  <c r="I360" i="9"/>
  <c r="G360" i="9"/>
  <c r="I139" i="9"/>
  <c r="J139" i="9"/>
  <c r="H139" i="9"/>
  <c r="G139" i="9"/>
  <c r="I436" i="9"/>
  <c r="J436" i="9"/>
  <c r="H436" i="9"/>
  <c r="G436" i="9"/>
  <c r="J843" i="9"/>
  <c r="I843" i="9"/>
  <c r="H843" i="9"/>
  <c r="G843" i="9"/>
  <c r="J928" i="9"/>
  <c r="I928" i="9"/>
  <c r="H928" i="9"/>
  <c r="G928" i="9"/>
  <c r="J157" i="9"/>
  <c r="I157" i="9"/>
  <c r="H157" i="9"/>
  <c r="G157" i="9"/>
  <c r="H682" i="9"/>
  <c r="I682" i="9"/>
  <c r="J682" i="9"/>
  <c r="G682" i="9"/>
  <c r="I265" i="9"/>
  <c r="J265" i="9"/>
  <c r="H265" i="9"/>
  <c r="G265" i="9"/>
  <c r="I368" i="9"/>
  <c r="J368" i="9"/>
  <c r="H368" i="9"/>
  <c r="G368" i="9"/>
  <c r="I204" i="9"/>
  <c r="J204" i="9"/>
  <c r="H204" i="9"/>
  <c r="G204" i="9"/>
  <c r="J185" i="9"/>
  <c r="H185" i="9"/>
  <c r="I185" i="9"/>
  <c r="G185" i="9"/>
  <c r="J407" i="9"/>
  <c r="H407" i="9"/>
  <c r="I407" i="9"/>
  <c r="G407" i="9"/>
  <c r="I758" i="9"/>
  <c r="J758" i="9"/>
  <c r="H758" i="9"/>
  <c r="G758" i="9"/>
  <c r="J671" i="9"/>
  <c r="H671" i="9"/>
  <c r="I671" i="9"/>
  <c r="G671" i="9"/>
  <c r="J830" i="9"/>
  <c r="I830" i="9"/>
  <c r="H830" i="9"/>
  <c r="G830" i="9"/>
  <c r="I284" i="9"/>
  <c r="J284" i="9"/>
  <c r="H284" i="9"/>
  <c r="G284" i="9"/>
  <c r="J398" i="9"/>
  <c r="H398" i="9"/>
  <c r="I398" i="9"/>
  <c r="G398" i="9"/>
  <c r="J876" i="9"/>
  <c r="I876" i="9"/>
  <c r="H876" i="9"/>
  <c r="G876" i="9"/>
  <c r="J482" i="9"/>
  <c r="I482" i="9"/>
  <c r="H482" i="9"/>
  <c r="G482" i="9"/>
  <c r="J480" i="9"/>
  <c r="I480" i="9"/>
  <c r="H480" i="9"/>
  <c r="G480" i="9"/>
  <c r="J821" i="9"/>
  <c r="I821" i="9"/>
  <c r="H821" i="9"/>
  <c r="G821" i="9"/>
  <c r="I111" i="9"/>
  <c r="J111" i="9"/>
  <c r="H111" i="9"/>
  <c r="G111" i="9"/>
  <c r="H847" i="9"/>
  <c r="J847" i="9"/>
  <c r="I847" i="9"/>
  <c r="G847" i="9"/>
  <c r="J867" i="9"/>
  <c r="I867" i="9"/>
  <c r="H867" i="9"/>
  <c r="G867" i="9"/>
  <c r="J822" i="9"/>
  <c r="I822" i="9"/>
  <c r="H822" i="9"/>
  <c r="G822" i="9"/>
  <c r="I596" i="9"/>
  <c r="J596" i="9"/>
  <c r="H596" i="9"/>
  <c r="G596" i="9"/>
  <c r="J484" i="9"/>
  <c r="H484" i="9"/>
  <c r="I484" i="9"/>
  <c r="G484" i="9"/>
  <c r="J107" i="9"/>
  <c r="I107" i="9"/>
  <c r="H107" i="9"/>
  <c r="G107" i="9"/>
  <c r="I823" i="9"/>
  <c r="H823" i="9"/>
  <c r="J823" i="9"/>
  <c r="G823" i="9"/>
  <c r="I187" i="9"/>
  <c r="H187" i="9"/>
  <c r="J187" i="9"/>
  <c r="G187" i="9"/>
  <c r="J833" i="9"/>
  <c r="I833" i="9"/>
  <c r="H833" i="9"/>
  <c r="G833" i="9"/>
  <c r="H230" i="9"/>
  <c r="I230" i="9"/>
  <c r="J230" i="9"/>
  <c r="G230" i="9"/>
  <c r="J964" i="9"/>
  <c r="I964" i="9"/>
  <c r="H964" i="9"/>
  <c r="G964" i="9"/>
  <c r="I113" i="9"/>
  <c r="J113" i="9"/>
  <c r="H113" i="9"/>
  <c r="G113" i="9"/>
  <c r="H841" i="9"/>
  <c r="J841" i="9"/>
  <c r="I841" i="9"/>
  <c r="G841" i="9"/>
  <c r="J524" i="9"/>
  <c r="I524" i="9"/>
  <c r="H524" i="9"/>
  <c r="G524" i="9"/>
  <c r="J985" i="9"/>
  <c r="I985" i="9"/>
  <c r="H985" i="9"/>
  <c r="G985" i="9"/>
  <c r="H735" i="9"/>
  <c r="I735" i="9"/>
  <c r="J735" i="9"/>
  <c r="G735" i="9"/>
  <c r="J143" i="9"/>
  <c r="H143" i="9"/>
  <c r="I143" i="9"/>
  <c r="G143" i="9"/>
  <c r="I303" i="9"/>
  <c r="J303" i="9"/>
  <c r="H303" i="9"/>
  <c r="G303" i="9"/>
  <c r="I579" i="9"/>
  <c r="J579" i="9"/>
  <c r="H579" i="9"/>
  <c r="G579" i="9"/>
  <c r="I79" i="9"/>
  <c r="J79" i="9"/>
  <c r="H79" i="9"/>
  <c r="G79" i="9"/>
  <c r="J59" i="9"/>
  <c r="H59" i="9"/>
  <c r="I59" i="9"/>
  <c r="G59" i="9"/>
  <c r="I508" i="9"/>
  <c r="J508" i="9"/>
  <c r="H508" i="9"/>
  <c r="G508" i="9"/>
  <c r="J434" i="9"/>
  <c r="H434" i="9"/>
  <c r="I434" i="9"/>
  <c r="G434" i="9"/>
  <c r="I494" i="9"/>
  <c r="J494" i="9"/>
  <c r="H494" i="9"/>
  <c r="G494" i="9"/>
  <c r="J844" i="9"/>
  <c r="I844" i="9"/>
  <c r="H844" i="9"/>
  <c r="G844" i="9"/>
  <c r="I144" i="9"/>
  <c r="J144" i="9"/>
  <c r="H144" i="9"/>
  <c r="G144" i="9"/>
  <c r="I471" i="9"/>
  <c r="J471" i="9"/>
  <c r="H471" i="9"/>
  <c r="G471" i="9"/>
  <c r="I642" i="9"/>
  <c r="J642" i="9"/>
  <c r="H642" i="9"/>
  <c r="G642" i="9"/>
  <c r="H58" i="9"/>
  <c r="I58" i="9"/>
  <c r="J58" i="9"/>
  <c r="G58" i="9"/>
  <c r="J243" i="9"/>
  <c r="H243" i="9"/>
  <c r="I243" i="9"/>
  <c r="G243" i="9"/>
  <c r="J394" i="9"/>
  <c r="I394" i="9"/>
  <c r="H394" i="9"/>
  <c r="G394" i="9"/>
  <c r="H804" i="9"/>
  <c r="J804" i="9"/>
  <c r="I804" i="9"/>
  <c r="G804" i="9"/>
  <c r="J530" i="9"/>
  <c r="H530" i="9"/>
  <c r="I530" i="9"/>
  <c r="G530" i="9"/>
  <c r="J33" i="9"/>
  <c r="H33" i="9"/>
  <c r="I33" i="9"/>
  <c r="G33" i="9"/>
  <c r="J278" i="9"/>
  <c r="I278" i="9"/>
  <c r="H278" i="9"/>
  <c r="G278" i="9"/>
  <c r="I459" i="9"/>
  <c r="J459" i="9"/>
  <c r="H459" i="9"/>
  <c r="G459" i="9"/>
  <c r="J703" i="9"/>
  <c r="I703" i="9"/>
  <c r="H703" i="9"/>
  <c r="G703" i="9"/>
  <c r="J554" i="9"/>
  <c r="I554" i="9"/>
  <c r="H554" i="9"/>
  <c r="G554" i="9"/>
  <c r="I550" i="9"/>
  <c r="J550" i="9"/>
  <c r="H550" i="9"/>
  <c r="G550" i="9"/>
  <c r="I637" i="9"/>
  <c r="J637" i="9"/>
  <c r="H637" i="9"/>
  <c r="G637" i="9"/>
  <c r="I399" i="9"/>
  <c r="J399" i="9"/>
  <c r="H399" i="9"/>
  <c r="G399" i="9"/>
  <c r="I632" i="9"/>
  <c r="J632" i="9"/>
  <c r="H632" i="9"/>
  <c r="G632" i="9"/>
  <c r="I374" i="9"/>
  <c r="J374" i="9"/>
  <c r="H374" i="9"/>
  <c r="G374" i="9"/>
  <c r="I537" i="9"/>
  <c r="J537" i="9"/>
  <c r="H537" i="9"/>
  <c r="G537" i="9"/>
  <c r="I668" i="9"/>
  <c r="H668" i="9"/>
  <c r="J668" i="9"/>
  <c r="G668" i="9"/>
  <c r="J971" i="9"/>
  <c r="I971" i="9"/>
  <c r="H971" i="9"/>
  <c r="G971" i="9"/>
  <c r="I352" i="9"/>
  <c r="J352" i="9"/>
  <c r="H352" i="9"/>
  <c r="G352" i="9"/>
  <c r="I949" i="9"/>
  <c r="H949" i="9"/>
  <c r="J949" i="9"/>
  <c r="G949" i="9"/>
  <c r="J154" i="9"/>
  <c r="H154" i="9"/>
  <c r="N154" i="9" s="1"/>
  <c r="I154" i="9"/>
  <c r="G154" i="9"/>
  <c r="H808" i="9"/>
  <c r="J808" i="9"/>
  <c r="I808" i="9"/>
  <c r="G808" i="9"/>
  <c r="I719" i="9"/>
  <c r="J719" i="9"/>
  <c r="H719" i="9"/>
  <c r="G719" i="9"/>
  <c r="I117" i="9"/>
  <c r="J117" i="9"/>
  <c r="H117" i="9"/>
  <c r="G117" i="9"/>
  <c r="J980" i="9"/>
  <c r="I980" i="9"/>
  <c r="H980" i="9"/>
  <c r="G980" i="9"/>
  <c r="J412" i="9"/>
  <c r="I412" i="9"/>
  <c r="H412" i="9"/>
  <c r="G412" i="9"/>
  <c r="I541" i="9"/>
  <c r="J541" i="9"/>
  <c r="H541" i="9"/>
  <c r="G541" i="9"/>
  <c r="I528" i="9"/>
  <c r="J528" i="9"/>
  <c r="H528" i="9"/>
  <c r="G528" i="9"/>
  <c r="J943" i="9"/>
  <c r="I943" i="9"/>
  <c r="H943" i="9"/>
  <c r="G943" i="9"/>
  <c r="J138" i="9"/>
  <c r="H138" i="9"/>
  <c r="I138" i="9"/>
  <c r="G138" i="9"/>
  <c r="I182" i="9"/>
  <c r="J182" i="9"/>
  <c r="H182" i="9"/>
  <c r="G182" i="9"/>
  <c r="I372" i="9"/>
  <c r="J372" i="9"/>
  <c r="H372" i="9"/>
  <c r="G372" i="9"/>
  <c r="I306" i="9"/>
  <c r="J306" i="9"/>
  <c r="H306" i="9"/>
  <c r="G306" i="9"/>
  <c r="H207" i="9"/>
  <c r="I207" i="9"/>
  <c r="J207" i="9"/>
  <c r="G207" i="9"/>
  <c r="J875" i="9"/>
  <c r="I875" i="9"/>
  <c r="H875" i="9"/>
  <c r="G875" i="9"/>
  <c r="H254" i="9"/>
  <c r="I254" i="9"/>
  <c r="J254" i="9"/>
  <c r="G254" i="9"/>
  <c r="J405" i="9"/>
  <c r="I405" i="9"/>
  <c r="H405" i="9"/>
  <c r="G405" i="9"/>
  <c r="H966" i="9"/>
  <c r="J966" i="9"/>
  <c r="I966" i="9"/>
  <c r="G966" i="9"/>
  <c r="J174" i="9"/>
  <c r="I174" i="9"/>
  <c r="H174" i="9"/>
  <c r="G174" i="9"/>
  <c r="J271" i="9"/>
  <c r="H271" i="9"/>
  <c r="I271" i="9"/>
  <c r="G271" i="9"/>
  <c r="I653" i="9"/>
  <c r="J653" i="9"/>
  <c r="H653" i="9"/>
  <c r="G653" i="9"/>
  <c r="J36" i="9"/>
  <c r="I36" i="9"/>
  <c r="H36" i="9"/>
  <c r="G36" i="9"/>
  <c r="I358" i="9"/>
  <c r="H358" i="9"/>
  <c r="J358" i="9"/>
  <c r="G358" i="9"/>
  <c r="J954" i="9"/>
  <c r="I954" i="9"/>
  <c r="H954" i="9"/>
  <c r="G954" i="9"/>
  <c r="J849" i="9"/>
  <c r="I849" i="9"/>
  <c r="H849" i="9"/>
  <c r="G849" i="9"/>
  <c r="H619" i="9"/>
  <c r="J619" i="9"/>
  <c r="I619" i="9"/>
  <c r="G619" i="9"/>
  <c r="I87" i="9"/>
  <c r="J87" i="9"/>
  <c r="H87" i="9"/>
  <c r="G87" i="9"/>
  <c r="J83" i="9"/>
  <c r="I83" i="9"/>
  <c r="H83" i="9"/>
  <c r="G83" i="9"/>
  <c r="I605" i="9"/>
  <c r="J605" i="9"/>
  <c r="H605" i="9"/>
  <c r="G605" i="9"/>
  <c r="I402" i="9"/>
  <c r="J402" i="9"/>
  <c r="H402" i="9"/>
  <c r="G402" i="9"/>
  <c r="I910" i="9"/>
  <c r="H910" i="9"/>
  <c r="J910" i="9"/>
  <c r="G910" i="9"/>
  <c r="H408" i="9"/>
  <c r="I408" i="9"/>
  <c r="J408" i="9"/>
  <c r="G408" i="9"/>
  <c r="J19" i="9"/>
  <c r="H19" i="9"/>
  <c r="I19" i="9"/>
  <c r="G19" i="9"/>
  <c r="J406" i="9"/>
  <c r="I406" i="9"/>
  <c r="H406" i="9"/>
  <c r="G406" i="9"/>
  <c r="H380" i="9"/>
  <c r="J380" i="9"/>
  <c r="I380" i="9"/>
  <c r="G380" i="9"/>
  <c r="I519" i="9"/>
  <c r="J519" i="9"/>
  <c r="H519" i="9"/>
  <c r="G519" i="9"/>
  <c r="I324" i="9"/>
  <c r="J324" i="9"/>
  <c r="H324" i="9"/>
  <c r="G324" i="9"/>
  <c r="J878" i="9"/>
  <c r="I878" i="9"/>
  <c r="H878" i="9"/>
  <c r="G878" i="9"/>
  <c r="J716" i="9"/>
  <c r="H716" i="9"/>
  <c r="I716" i="9"/>
  <c r="G716" i="9"/>
  <c r="I803" i="9"/>
  <c r="H803" i="9"/>
  <c r="J803" i="9"/>
  <c r="G803" i="9"/>
  <c r="I532" i="9"/>
  <c r="J532" i="9"/>
  <c r="H532" i="9"/>
  <c r="G532" i="9"/>
  <c r="I258" i="9"/>
  <c r="J258" i="9"/>
  <c r="H258" i="9"/>
  <c r="G258" i="9"/>
  <c r="J220" i="9"/>
  <c r="H220" i="9"/>
  <c r="I220" i="9"/>
  <c r="G220" i="9"/>
  <c r="J627" i="9"/>
  <c r="I627" i="9"/>
  <c r="H627" i="9"/>
  <c r="G627" i="9"/>
  <c r="H778" i="9"/>
  <c r="J778" i="9"/>
  <c r="I778" i="9"/>
  <c r="G778" i="9"/>
  <c r="J198" i="9"/>
  <c r="I198" i="9"/>
  <c r="H198" i="9"/>
  <c r="G198" i="9"/>
  <c r="J920" i="9"/>
  <c r="I920" i="9"/>
  <c r="H920" i="9"/>
  <c r="G920" i="9"/>
  <c r="I161" i="9"/>
  <c r="J161" i="9"/>
  <c r="H161" i="9"/>
  <c r="G161" i="9"/>
  <c r="I416" i="9"/>
  <c r="J416" i="9"/>
  <c r="H416" i="9"/>
  <c r="G416" i="9"/>
  <c r="J565" i="9"/>
  <c r="H565" i="9"/>
  <c r="I565" i="9"/>
  <c r="G565" i="9"/>
  <c r="J769" i="9"/>
  <c r="I769" i="9"/>
  <c r="H769" i="9"/>
  <c r="G769" i="9"/>
  <c r="J263" i="9"/>
  <c r="H263" i="9"/>
  <c r="I263" i="9"/>
  <c r="G263" i="9"/>
  <c r="I253" i="9"/>
  <c r="J253" i="9"/>
  <c r="H253" i="9"/>
  <c r="G253" i="9"/>
  <c r="I644" i="9"/>
  <c r="J644" i="9"/>
  <c r="H644" i="9"/>
  <c r="G644" i="9"/>
  <c r="J527" i="9"/>
  <c r="I527" i="9"/>
  <c r="H527" i="9"/>
  <c r="G527" i="9"/>
  <c r="J504" i="9"/>
  <c r="I504" i="9"/>
  <c r="H504" i="9"/>
  <c r="G504" i="9"/>
  <c r="I276" i="9"/>
  <c r="J276" i="9"/>
  <c r="H276" i="9"/>
  <c r="G276" i="9"/>
  <c r="I578" i="9"/>
  <c r="J578" i="9"/>
  <c r="H578" i="9"/>
  <c r="G578" i="9"/>
  <c r="J576" i="9"/>
  <c r="I576" i="9"/>
  <c r="H576" i="9"/>
  <c r="G576" i="9"/>
  <c r="H11" i="9"/>
  <c r="J11" i="9"/>
  <c r="I11" i="9"/>
  <c r="G11" i="9"/>
  <c r="J410" i="9"/>
  <c r="I410" i="9"/>
  <c r="H410" i="9"/>
  <c r="G410" i="9"/>
  <c r="J664" i="9"/>
  <c r="H664" i="9"/>
  <c r="I664" i="9"/>
  <c r="G664" i="9"/>
  <c r="J557" i="9"/>
  <c r="H557" i="9"/>
  <c r="I557" i="9"/>
  <c r="G557" i="9"/>
  <c r="I169" i="9"/>
  <c r="J169" i="9"/>
  <c r="H169" i="9"/>
  <c r="G169" i="9"/>
  <c r="J327" i="9"/>
  <c r="H327" i="9"/>
  <c r="I327" i="9"/>
  <c r="G327" i="9"/>
  <c r="H46" i="9"/>
  <c r="J46" i="9"/>
  <c r="I46" i="9"/>
  <c r="G46" i="9"/>
  <c r="I173" i="9"/>
  <c r="J173" i="9"/>
  <c r="H173" i="9"/>
  <c r="G173" i="9"/>
  <c r="J657" i="9"/>
  <c r="H657" i="9"/>
  <c r="I657" i="9"/>
  <c r="G657" i="9"/>
  <c r="H834" i="9"/>
  <c r="J834" i="9"/>
  <c r="I834" i="9"/>
  <c r="G834" i="9"/>
  <c r="J213" i="9"/>
  <c r="H213" i="9"/>
  <c r="I213" i="9"/>
  <c r="G213" i="9"/>
  <c r="H691" i="9"/>
  <c r="I691" i="9"/>
  <c r="J691" i="9"/>
  <c r="G691" i="9"/>
  <c r="I102" i="9"/>
  <c r="J102" i="9"/>
  <c r="H102" i="9"/>
  <c r="G102" i="9"/>
  <c r="J978" i="9"/>
  <c r="I978" i="9"/>
  <c r="H978" i="9"/>
  <c r="G978" i="9"/>
  <c r="I76" i="9"/>
  <c r="J76" i="9"/>
  <c r="H76" i="9"/>
  <c r="G76" i="9"/>
  <c r="J974" i="9"/>
  <c r="I974" i="9"/>
  <c r="H974" i="9"/>
  <c r="G974" i="9"/>
  <c r="J666" i="9"/>
  <c r="I666" i="9"/>
  <c r="H666" i="9"/>
  <c r="G666" i="9"/>
  <c r="H216" i="9"/>
  <c r="J216" i="9"/>
  <c r="I216" i="9"/>
  <c r="G216" i="9"/>
  <c r="H621" i="9"/>
  <c r="I621" i="9"/>
  <c r="J621" i="9"/>
  <c r="G621" i="9"/>
  <c r="I500" i="9"/>
  <c r="J500" i="9"/>
  <c r="H500" i="9"/>
  <c r="G500" i="9"/>
  <c r="I736" i="9"/>
  <c r="J736" i="9"/>
  <c r="H736" i="9"/>
  <c r="G736" i="9"/>
  <c r="J639" i="9"/>
  <c r="I639" i="9"/>
  <c r="H639" i="9"/>
  <c r="G639" i="9"/>
  <c r="I990" i="9"/>
  <c r="H990" i="9"/>
  <c r="J990" i="9"/>
  <c r="G990" i="9"/>
  <c r="I744" i="9"/>
  <c r="J744" i="9"/>
  <c r="H744" i="9"/>
  <c r="G744" i="9"/>
  <c r="J829" i="9"/>
  <c r="I829" i="9"/>
  <c r="H829" i="9"/>
  <c r="G829" i="9"/>
  <c r="J946" i="9"/>
  <c r="I946" i="9"/>
  <c r="H946" i="9"/>
  <c r="G946" i="9"/>
  <c r="I506" i="9"/>
  <c r="J506" i="9"/>
  <c r="H506" i="9"/>
  <c r="G506" i="9"/>
  <c r="H205" i="9"/>
  <c r="J205" i="9"/>
  <c r="I205" i="9"/>
  <c r="G205" i="9"/>
  <c r="J747" i="9"/>
  <c r="I747" i="9"/>
  <c r="H747" i="9"/>
  <c r="G747" i="9"/>
  <c r="J991" i="9"/>
  <c r="I991" i="9"/>
  <c r="H991" i="9"/>
  <c r="G991" i="9"/>
  <c r="H604" i="9"/>
  <c r="J604" i="9"/>
  <c r="I604" i="9"/>
  <c r="G604" i="9"/>
  <c r="H435" i="9"/>
  <c r="I435" i="9"/>
  <c r="J435" i="9"/>
  <c r="G435" i="9"/>
  <c r="J166" i="9"/>
  <c r="I166" i="9"/>
  <c r="H166" i="9"/>
  <c r="G166" i="9"/>
  <c r="H582" i="9"/>
  <c r="J582" i="9"/>
  <c r="I582" i="9"/>
  <c r="G582" i="9"/>
  <c r="H413" i="9"/>
  <c r="J413" i="9"/>
  <c r="I413" i="9"/>
  <c r="G413" i="9"/>
  <c r="J464" i="9"/>
  <c r="H464" i="9"/>
  <c r="I464" i="9"/>
  <c r="G464" i="9"/>
  <c r="J472" i="9"/>
  <c r="H472" i="9"/>
  <c r="I472" i="9"/>
  <c r="G472" i="9"/>
  <c r="J534" i="9"/>
  <c r="H534" i="9"/>
  <c r="I534" i="9"/>
  <c r="G534" i="9"/>
  <c r="J288" i="9"/>
  <c r="I288" i="9"/>
  <c r="H288" i="9"/>
  <c r="G288" i="9"/>
  <c r="I286" i="9"/>
  <c r="J286" i="9"/>
  <c r="H286" i="9"/>
  <c r="G286" i="9"/>
  <c r="J764" i="9"/>
  <c r="I764" i="9"/>
  <c r="H764" i="9"/>
  <c r="G764" i="9"/>
  <c r="I232" i="9"/>
  <c r="H232" i="9"/>
  <c r="J232" i="9"/>
  <c r="G232" i="9"/>
  <c r="J486" i="9"/>
  <c r="I486" i="9"/>
  <c r="H486" i="9"/>
  <c r="G486" i="9"/>
  <c r="I727" i="9"/>
  <c r="J727" i="9"/>
  <c r="H727" i="9"/>
  <c r="G727" i="9"/>
  <c r="I60" i="9"/>
  <c r="J60" i="9"/>
  <c r="H60" i="9"/>
  <c r="G60" i="9"/>
  <c r="J231" i="9"/>
  <c r="I231" i="9"/>
  <c r="H231" i="9"/>
  <c r="G231" i="9"/>
  <c r="J989" i="9"/>
  <c r="I989" i="9"/>
  <c r="H989" i="9"/>
  <c r="G989" i="9"/>
  <c r="J790" i="9"/>
  <c r="I790" i="9"/>
  <c r="H790" i="9"/>
  <c r="G790" i="9"/>
  <c r="J564" i="9"/>
  <c r="I564" i="9"/>
  <c r="H564" i="9"/>
  <c r="G564" i="9"/>
  <c r="J897" i="9"/>
  <c r="I897" i="9"/>
  <c r="H897" i="9"/>
  <c r="G897" i="9"/>
  <c r="H649" i="9"/>
  <c r="I649" i="9"/>
  <c r="J649" i="9"/>
  <c r="G649" i="9"/>
  <c r="J655" i="9"/>
  <c r="H655" i="9"/>
  <c r="I655" i="9"/>
  <c r="G655" i="9"/>
  <c r="J314" i="9"/>
  <c r="H314" i="9"/>
  <c r="I314" i="9"/>
  <c r="G314" i="9"/>
  <c r="J630" i="9"/>
  <c r="H630" i="9"/>
  <c r="I630" i="9"/>
  <c r="G630" i="9"/>
  <c r="J811" i="9"/>
  <c r="I811" i="9"/>
  <c r="H811" i="9"/>
  <c r="G811" i="9"/>
  <c r="J127" i="9"/>
  <c r="H127" i="9"/>
  <c r="I127" i="9"/>
  <c r="G127" i="9"/>
  <c r="I543" i="9"/>
  <c r="J543" i="9"/>
  <c r="H543" i="9"/>
  <c r="G543" i="9"/>
  <c r="I958" i="9"/>
  <c r="H958" i="9"/>
  <c r="J958" i="9"/>
  <c r="G958" i="9"/>
  <c r="J924" i="9"/>
  <c r="I924" i="9"/>
  <c r="H924" i="9"/>
  <c r="G924" i="9"/>
  <c r="J487" i="9"/>
  <c r="I487" i="9"/>
  <c r="H487" i="9"/>
  <c r="G487" i="9"/>
  <c r="J282" i="9"/>
  <c r="H282" i="9"/>
  <c r="I282" i="9"/>
  <c r="G282" i="9"/>
  <c r="J959" i="9"/>
  <c r="I959" i="9"/>
  <c r="H959" i="9"/>
  <c r="G959" i="9"/>
  <c r="J227" i="9"/>
  <c r="I227" i="9"/>
  <c r="H227" i="9"/>
  <c r="G227" i="9"/>
  <c r="J273" i="9"/>
  <c r="I273" i="9"/>
  <c r="H273" i="9"/>
  <c r="G273" i="9"/>
  <c r="J279" i="9"/>
  <c r="I279" i="9"/>
  <c r="H279" i="9"/>
  <c r="G279" i="9"/>
  <c r="J950" i="9"/>
  <c r="I950" i="9"/>
  <c r="H950" i="9"/>
  <c r="G950" i="9"/>
  <c r="J450" i="9"/>
  <c r="I450" i="9"/>
  <c r="H450" i="9"/>
  <c r="G450" i="9"/>
  <c r="I857" i="9"/>
  <c r="H857" i="9"/>
  <c r="J857" i="9"/>
  <c r="G857" i="9"/>
  <c r="J341" i="9"/>
  <c r="I341" i="9"/>
  <c r="H341" i="9"/>
  <c r="G341" i="9"/>
  <c r="I970" i="9"/>
  <c r="H970" i="9"/>
  <c r="J970" i="9"/>
  <c r="G970" i="9"/>
  <c r="J868" i="9"/>
  <c r="I868" i="9"/>
  <c r="H868" i="9"/>
  <c r="G868" i="9"/>
  <c r="J594" i="9"/>
  <c r="I594" i="9"/>
  <c r="H594" i="9"/>
  <c r="G594" i="9"/>
  <c r="J334" i="9"/>
  <c r="I334" i="9"/>
  <c r="H334" i="9"/>
  <c r="G334" i="9"/>
  <c r="I695" i="9"/>
  <c r="J695" i="9"/>
  <c r="H695" i="9"/>
  <c r="G695" i="9"/>
  <c r="J628" i="9"/>
  <c r="I628" i="9"/>
  <c r="H628" i="9"/>
  <c r="G628" i="9"/>
  <c r="J15" i="9"/>
  <c r="H15" i="9"/>
  <c r="I15" i="9"/>
  <c r="G15" i="9"/>
  <c r="I618" i="9"/>
  <c r="H618" i="9"/>
  <c r="J618" i="9"/>
  <c r="G618" i="9"/>
  <c r="J199" i="9"/>
  <c r="H199" i="9"/>
  <c r="I199" i="9"/>
  <c r="G199" i="9"/>
  <c r="I701" i="9"/>
  <c r="J701" i="9"/>
  <c r="H701" i="9"/>
  <c r="G701" i="9"/>
  <c r="I457" i="9"/>
  <c r="J457" i="9"/>
  <c r="H457" i="9"/>
  <c r="G457" i="9"/>
  <c r="I560" i="9"/>
  <c r="J560" i="9"/>
  <c r="H560" i="9"/>
  <c r="G560" i="9"/>
  <c r="J119" i="9"/>
  <c r="I119" i="9"/>
  <c r="H119" i="9"/>
  <c r="G119" i="9"/>
  <c r="J952" i="9"/>
  <c r="I952" i="9"/>
  <c r="H952" i="9"/>
  <c r="G952" i="9"/>
  <c r="I135" i="9"/>
  <c r="J135" i="9"/>
  <c r="H135" i="9"/>
  <c r="G135" i="9"/>
  <c r="I551" i="9"/>
  <c r="J551" i="9"/>
  <c r="H551" i="9"/>
  <c r="G551" i="9"/>
  <c r="I338" i="9"/>
  <c r="J338" i="9"/>
  <c r="H338" i="9"/>
  <c r="G338" i="9"/>
  <c r="H195" i="9"/>
  <c r="I195" i="9"/>
  <c r="J195" i="9"/>
  <c r="G195" i="9"/>
  <c r="J858" i="9"/>
  <c r="I858" i="9"/>
  <c r="H858" i="9"/>
  <c r="G858" i="9"/>
  <c r="I22" i="9"/>
  <c r="J22" i="9"/>
  <c r="H22" i="9"/>
  <c r="G22" i="9"/>
  <c r="I757" i="9"/>
  <c r="J757" i="9"/>
  <c r="H757" i="9"/>
  <c r="G757" i="9"/>
  <c r="J344" i="9"/>
  <c r="H344" i="9"/>
  <c r="I344" i="9"/>
  <c r="G344" i="9"/>
  <c r="I418" i="9"/>
  <c r="J418" i="9"/>
  <c r="H418" i="9"/>
  <c r="G418" i="9"/>
  <c r="I505" i="9"/>
  <c r="J505" i="9"/>
  <c r="H505" i="9"/>
  <c r="G505" i="9"/>
  <c r="J614" i="9"/>
  <c r="I614" i="9"/>
  <c r="H614" i="9"/>
  <c r="G614" i="9"/>
  <c r="I201" i="9"/>
  <c r="J201" i="9"/>
  <c r="H201" i="9"/>
  <c r="G201" i="9"/>
  <c r="H183" i="9"/>
  <c r="I183" i="9"/>
  <c r="J183" i="9"/>
  <c r="G183" i="9"/>
  <c r="J8" i="9"/>
  <c r="H8" i="9"/>
  <c r="I8" i="9"/>
  <c r="G8" i="9"/>
  <c r="J409" i="9"/>
  <c r="H409" i="9"/>
  <c r="I409" i="9"/>
  <c r="G409" i="9"/>
  <c r="H861" i="9"/>
  <c r="J861" i="9"/>
  <c r="I861" i="9"/>
  <c r="G861" i="9"/>
  <c r="J676" i="9"/>
  <c r="I676" i="9"/>
  <c r="H676" i="9"/>
  <c r="G676" i="9"/>
  <c r="J751" i="9"/>
  <c r="H751" i="9"/>
  <c r="I751" i="9"/>
  <c r="G751" i="9"/>
  <c r="J259" i="9"/>
  <c r="H259" i="9"/>
  <c r="I259" i="9"/>
  <c r="G259" i="9"/>
  <c r="I692" i="9"/>
  <c r="J692" i="9"/>
  <c r="H692" i="9"/>
  <c r="G692" i="9"/>
  <c r="I80" i="9"/>
  <c r="J80" i="9"/>
  <c r="H80" i="9"/>
  <c r="G80" i="9"/>
  <c r="J938" i="9"/>
  <c r="I938" i="9"/>
  <c r="H938" i="9"/>
  <c r="G938" i="9"/>
  <c r="H103" i="9"/>
  <c r="I103" i="9"/>
  <c r="J103" i="9"/>
  <c r="G103" i="9"/>
  <c r="I521" i="9"/>
  <c r="J521" i="9"/>
  <c r="H521" i="9"/>
  <c r="G521" i="9"/>
  <c r="J624" i="9"/>
  <c r="I624" i="9"/>
  <c r="H624" i="9"/>
  <c r="G624" i="9"/>
  <c r="H663" i="9"/>
  <c r="J663" i="9"/>
  <c r="I663" i="9"/>
  <c r="G663" i="9"/>
  <c r="J832" i="9"/>
  <c r="I832" i="9"/>
  <c r="H832" i="9"/>
  <c r="G832" i="9"/>
  <c r="J927" i="9"/>
  <c r="I927" i="9"/>
  <c r="H927" i="9"/>
  <c r="G927" i="9"/>
  <c r="I520" i="9"/>
  <c r="J520" i="9"/>
  <c r="H520" i="9"/>
  <c r="G520" i="9"/>
  <c r="I615" i="9"/>
  <c r="J615" i="9"/>
  <c r="H615" i="9"/>
  <c r="G615" i="9"/>
  <c r="J656" i="9"/>
  <c r="H656" i="9"/>
  <c r="I656" i="9"/>
  <c r="G656" i="9"/>
  <c r="J179" i="9"/>
  <c r="H179" i="9"/>
  <c r="I179" i="9"/>
  <c r="G179" i="9"/>
  <c r="J123" i="9"/>
  <c r="I123" i="9"/>
  <c r="H123" i="9"/>
  <c r="G123" i="9"/>
  <c r="I680" i="9"/>
  <c r="J680" i="9"/>
  <c r="H680" i="9"/>
  <c r="G680" i="9"/>
  <c r="J165" i="9"/>
  <c r="H165" i="9"/>
  <c r="I165" i="9"/>
  <c r="G165" i="9"/>
  <c r="I39" i="9"/>
  <c r="J39" i="9"/>
  <c r="H39" i="9"/>
  <c r="G39" i="9"/>
  <c r="I250" i="9"/>
  <c r="H250" i="9"/>
  <c r="J250" i="9"/>
  <c r="G250" i="9"/>
  <c r="J935" i="9"/>
  <c r="I935" i="9"/>
  <c r="H935" i="9"/>
  <c r="G935" i="9"/>
  <c r="H740" i="9"/>
  <c r="J740" i="9"/>
  <c r="I740" i="9"/>
  <c r="G740" i="9"/>
  <c r="I145" i="9"/>
  <c r="J145" i="9"/>
  <c r="H145" i="9"/>
  <c r="G145" i="9"/>
  <c r="J815" i="9"/>
  <c r="I815" i="9"/>
  <c r="H815" i="9"/>
  <c r="G815" i="9"/>
  <c r="I940" i="9"/>
  <c r="H940" i="9"/>
  <c r="J940" i="9"/>
  <c r="G940" i="9"/>
  <c r="I728" i="9"/>
  <c r="J728" i="9"/>
  <c r="H728" i="9"/>
  <c r="G728" i="9"/>
  <c r="I214" i="9"/>
  <c r="J214" i="9"/>
  <c r="H214" i="9"/>
  <c r="G214" i="9"/>
  <c r="J444" i="9"/>
  <c r="H444" i="9"/>
  <c r="I444" i="9"/>
  <c r="G444" i="9"/>
  <c r="I742" i="9"/>
  <c r="J742" i="9"/>
  <c r="H742" i="9"/>
  <c r="G742" i="9"/>
  <c r="H131" i="9"/>
  <c r="J131" i="9"/>
  <c r="I131" i="9"/>
  <c r="G131" i="9"/>
  <c r="I175" i="9"/>
  <c r="J175" i="9"/>
  <c r="H175" i="9"/>
  <c r="G175" i="9"/>
  <c r="I944" i="9"/>
  <c r="H944" i="9"/>
  <c r="J944" i="9"/>
  <c r="G944" i="9"/>
  <c r="J312" i="9"/>
  <c r="I312" i="9"/>
  <c r="H312" i="9"/>
  <c r="G312" i="9"/>
  <c r="I340" i="9"/>
  <c r="J340" i="9"/>
  <c r="H340" i="9"/>
  <c r="G340" i="9"/>
  <c r="J640" i="9"/>
  <c r="I640" i="9"/>
  <c r="H640" i="9"/>
  <c r="G640" i="9"/>
  <c r="I533" i="9"/>
  <c r="J533" i="9"/>
  <c r="H533" i="9"/>
  <c r="G533" i="9"/>
  <c r="J860" i="9"/>
  <c r="I860" i="9"/>
  <c r="H860" i="9"/>
  <c r="G860" i="9"/>
  <c r="J838" i="9"/>
  <c r="I838" i="9"/>
  <c r="H838" i="9"/>
  <c r="G838" i="9"/>
  <c r="J206" i="9"/>
  <c r="I206" i="9"/>
  <c r="H206" i="9"/>
  <c r="G206" i="9"/>
  <c r="H428" i="9"/>
  <c r="J428" i="9"/>
  <c r="I428" i="9"/>
  <c r="G428" i="9"/>
  <c r="J218" i="9"/>
  <c r="H218" i="9"/>
  <c r="I218" i="9"/>
  <c r="G218" i="9"/>
  <c r="H986" i="9"/>
  <c r="J986" i="9"/>
  <c r="I986" i="9"/>
  <c r="G986" i="9"/>
  <c r="J651" i="9"/>
  <c r="I651" i="9"/>
  <c r="H651" i="9"/>
  <c r="G651" i="9"/>
  <c r="J998" i="9"/>
  <c r="I998" i="9"/>
  <c r="H998" i="9"/>
  <c r="G998" i="9"/>
  <c r="I750" i="9"/>
  <c r="J750" i="9"/>
  <c r="H750" i="9"/>
  <c r="G750" i="9"/>
  <c r="J465" i="9"/>
  <c r="H465" i="9"/>
  <c r="I465" i="9"/>
  <c r="G465" i="9"/>
  <c r="I40" i="9"/>
  <c r="J40" i="9"/>
  <c r="H40" i="9"/>
  <c r="G40" i="9"/>
  <c r="J491" i="9"/>
  <c r="I491" i="9"/>
  <c r="H491" i="9"/>
  <c r="G491" i="9"/>
  <c r="H898" i="9"/>
  <c r="J898" i="9"/>
  <c r="I898" i="9"/>
  <c r="G898" i="9"/>
  <c r="J499" i="9"/>
  <c r="I499" i="9"/>
  <c r="H499" i="9"/>
  <c r="G499" i="9"/>
  <c r="I650" i="9"/>
  <c r="J650" i="9"/>
  <c r="H650" i="9"/>
  <c r="G650" i="9"/>
  <c r="J743" i="9"/>
  <c r="H743" i="9"/>
  <c r="I743" i="9"/>
  <c r="G743" i="9"/>
  <c r="I292" i="9"/>
  <c r="J292" i="9"/>
  <c r="H292" i="9"/>
  <c r="G292" i="9"/>
  <c r="H786" i="9"/>
  <c r="J786" i="9"/>
  <c r="I786" i="9"/>
  <c r="G786" i="9"/>
  <c r="J879" i="9"/>
  <c r="I879" i="9"/>
  <c r="H879" i="9"/>
  <c r="G879" i="9"/>
  <c r="J715" i="9"/>
  <c r="I715" i="9"/>
  <c r="H715" i="9"/>
  <c r="G715" i="9"/>
  <c r="I441" i="9"/>
  <c r="J441" i="9"/>
  <c r="H441" i="9"/>
  <c r="G441" i="9"/>
  <c r="H552" i="9"/>
  <c r="I552" i="9"/>
  <c r="J552" i="9"/>
  <c r="G552" i="9"/>
  <c r="J893" i="9"/>
  <c r="I893" i="9"/>
  <c r="H893" i="9"/>
  <c r="G893" i="9"/>
  <c r="H498" i="9"/>
  <c r="I498" i="9"/>
  <c r="J498" i="9"/>
  <c r="G498" i="9"/>
  <c r="J752" i="9"/>
  <c r="I752" i="9"/>
  <c r="H752" i="9"/>
  <c r="G752" i="9"/>
  <c r="H888" i="9"/>
  <c r="J888" i="9"/>
  <c r="I888" i="9"/>
  <c r="G888" i="9"/>
  <c r="J272" i="9"/>
  <c r="H272" i="9"/>
  <c r="I272" i="9"/>
  <c r="G272" i="9"/>
  <c r="I100" i="9"/>
  <c r="J100" i="9"/>
  <c r="H100" i="9"/>
  <c r="G100" i="9"/>
  <c r="J45" i="9"/>
  <c r="H45" i="9"/>
  <c r="I45" i="9"/>
  <c r="G45" i="9"/>
  <c r="J792" i="9"/>
  <c r="I792" i="9"/>
  <c r="H792" i="9"/>
  <c r="G792" i="9"/>
  <c r="I172" i="9"/>
  <c r="J172" i="9"/>
  <c r="H172" i="9"/>
  <c r="G172" i="9"/>
  <c r="I354" i="9"/>
  <c r="H354" i="9"/>
  <c r="J354" i="9"/>
  <c r="G354" i="9"/>
  <c r="J180" i="9"/>
  <c r="H180" i="9"/>
  <c r="I180" i="9"/>
  <c r="G180" i="9"/>
  <c r="I316" i="9"/>
  <c r="J316" i="9"/>
  <c r="H316" i="9"/>
  <c r="G316" i="9"/>
  <c r="I128" i="9"/>
  <c r="J128" i="9"/>
  <c r="H128" i="9"/>
  <c r="G128" i="9"/>
  <c r="J294" i="9"/>
  <c r="H294" i="9"/>
  <c r="I294" i="9"/>
  <c r="G294" i="9"/>
  <c r="I69" i="9"/>
  <c r="J69" i="9"/>
  <c r="H69" i="9"/>
  <c r="G69" i="9"/>
  <c r="I302" i="9"/>
  <c r="J302" i="9"/>
  <c r="H302" i="9"/>
  <c r="G302" i="9"/>
  <c r="I299" i="9"/>
  <c r="J299" i="9"/>
  <c r="H299" i="9"/>
  <c r="G299" i="9"/>
  <c r="J962" i="9"/>
  <c r="I962" i="9"/>
  <c r="H962" i="9"/>
  <c r="G962" i="9"/>
  <c r="J563" i="9"/>
  <c r="I563" i="9"/>
  <c r="H563" i="9"/>
  <c r="G563" i="9"/>
  <c r="J66" i="9"/>
  <c r="H66" i="9"/>
  <c r="I66" i="9"/>
  <c r="G66" i="9"/>
  <c r="J797" i="9"/>
  <c r="I797" i="9"/>
  <c r="H797" i="9"/>
  <c r="G797" i="9"/>
  <c r="I110" i="9"/>
  <c r="J110" i="9"/>
  <c r="H110" i="9"/>
  <c r="G110" i="9"/>
  <c r="I451" i="9"/>
  <c r="J451" i="9"/>
  <c r="H451" i="9"/>
  <c r="G451" i="9"/>
  <c r="I237" i="9"/>
  <c r="J237" i="9"/>
  <c r="H237" i="9"/>
  <c r="G237" i="9"/>
  <c r="H779" i="9"/>
  <c r="J779" i="9"/>
  <c r="I779" i="9"/>
  <c r="G779" i="9"/>
  <c r="I511" i="9"/>
  <c r="J511" i="9"/>
  <c r="H511" i="9"/>
  <c r="G511" i="9"/>
  <c r="I711" i="9"/>
  <c r="J711" i="9"/>
  <c r="H711" i="9"/>
  <c r="G711" i="9"/>
  <c r="J975" i="9"/>
  <c r="I975" i="9"/>
  <c r="H975" i="9"/>
  <c r="G975" i="9"/>
  <c r="I212" i="9"/>
  <c r="J212" i="9"/>
  <c r="H212" i="9"/>
  <c r="G212" i="9"/>
  <c r="I20" i="9"/>
  <c r="J20" i="9"/>
  <c r="H20" i="9"/>
  <c r="G20" i="9"/>
  <c r="J27" i="9"/>
  <c r="I27" i="9"/>
  <c r="H27" i="9"/>
  <c r="G27" i="9"/>
  <c r="I510" i="9"/>
  <c r="J510" i="9"/>
  <c r="H510" i="9"/>
  <c r="G510" i="9"/>
  <c r="J661" i="9"/>
  <c r="I661" i="9"/>
  <c r="H661" i="9"/>
  <c r="G661" i="9"/>
  <c r="I307" i="9"/>
  <c r="J307" i="9"/>
  <c r="H307" i="9"/>
  <c r="G307" i="9"/>
  <c r="I712" i="9"/>
  <c r="J712" i="9"/>
  <c r="H712" i="9"/>
  <c r="G712" i="9"/>
  <c r="I300" i="9"/>
  <c r="J300" i="9"/>
  <c r="H300" i="9"/>
  <c r="G300" i="9"/>
  <c r="H503" i="9"/>
  <c r="J503" i="9"/>
  <c r="I503" i="9"/>
  <c r="G503" i="9"/>
  <c r="J662" i="9"/>
  <c r="I662" i="9"/>
  <c r="H662" i="9"/>
  <c r="G662" i="9"/>
  <c r="I72" i="9"/>
  <c r="J72" i="9"/>
  <c r="H72" i="9"/>
  <c r="G72" i="9"/>
  <c r="J930" i="9"/>
  <c r="I930" i="9"/>
  <c r="H930" i="9"/>
  <c r="G930" i="9"/>
  <c r="I94" i="9"/>
  <c r="J94" i="9"/>
  <c r="H94" i="9"/>
  <c r="G94" i="9"/>
  <c r="I245" i="9"/>
  <c r="J245" i="9"/>
  <c r="H245" i="9"/>
  <c r="G245" i="9"/>
  <c r="J636" i="9"/>
  <c r="I636" i="9"/>
  <c r="H636" i="9"/>
  <c r="G636" i="9"/>
  <c r="I38" i="9"/>
  <c r="J38" i="9"/>
  <c r="H38" i="9"/>
  <c r="G38" i="9"/>
  <c r="I616" i="9"/>
  <c r="J616" i="9"/>
  <c r="H616" i="9"/>
  <c r="G616" i="9"/>
  <c r="J775" i="9"/>
  <c r="I775" i="9"/>
  <c r="H775" i="9"/>
  <c r="G775" i="9"/>
  <c r="J870" i="9"/>
  <c r="I870" i="9"/>
  <c r="H870" i="9"/>
  <c r="G870" i="9"/>
  <c r="H580" i="9"/>
  <c r="J580" i="9"/>
  <c r="I580" i="9"/>
  <c r="G580" i="9"/>
  <c r="I121" i="9"/>
  <c r="J121" i="9"/>
  <c r="H121" i="9"/>
  <c r="G121" i="9"/>
  <c r="I343" i="9"/>
  <c r="J343" i="9"/>
  <c r="H343" i="9"/>
  <c r="G343" i="9"/>
  <c r="J788" i="9"/>
  <c r="I788" i="9"/>
  <c r="H788" i="9"/>
  <c r="G788" i="9"/>
  <c r="I514" i="9"/>
  <c r="J514" i="9"/>
  <c r="H514" i="9"/>
  <c r="G514" i="9"/>
  <c r="J883" i="9"/>
  <c r="I883" i="9"/>
  <c r="H883" i="9"/>
  <c r="G883" i="9"/>
  <c r="J200" i="9"/>
  <c r="H200" i="9"/>
  <c r="I200" i="9"/>
  <c r="G200" i="9"/>
  <c r="I163" i="9"/>
  <c r="J163" i="9"/>
  <c r="H163" i="9"/>
  <c r="G163" i="9"/>
  <c r="J658" i="9"/>
  <c r="H658" i="9"/>
  <c r="I658" i="9"/>
  <c r="G658" i="9"/>
  <c r="I84" i="9"/>
  <c r="J84" i="9"/>
  <c r="H84" i="9"/>
  <c r="G84" i="9"/>
  <c r="I948" i="9"/>
  <c r="H948" i="9"/>
  <c r="J948" i="9"/>
  <c r="G948" i="9"/>
  <c r="J319" i="9"/>
  <c r="H319" i="9"/>
  <c r="I319" i="9"/>
  <c r="G319" i="9"/>
  <c r="I414" i="9"/>
  <c r="J414" i="9"/>
  <c r="H414" i="9"/>
  <c r="G414" i="9"/>
  <c r="J101" i="9"/>
  <c r="I101" i="9"/>
  <c r="H101" i="9"/>
  <c r="G101" i="9"/>
  <c r="I509" i="9"/>
  <c r="J509" i="9"/>
  <c r="H509" i="9"/>
  <c r="G509" i="9"/>
  <c r="J783" i="9"/>
  <c r="I783" i="9"/>
  <c r="H783" i="9"/>
  <c r="G783" i="9"/>
  <c r="I460" i="9"/>
  <c r="J460" i="9"/>
  <c r="H460" i="9"/>
  <c r="G460" i="9"/>
  <c r="I698" i="9"/>
  <c r="J698" i="9"/>
  <c r="H698" i="9"/>
  <c r="G698" i="9"/>
  <c r="J760" i="9"/>
  <c r="I760" i="9"/>
  <c r="H760" i="9"/>
  <c r="G760" i="9"/>
  <c r="J73" i="9"/>
  <c r="I73" i="9"/>
  <c r="H73" i="9"/>
  <c r="G73" i="9"/>
  <c r="H114" i="9"/>
  <c r="I114" i="9"/>
  <c r="J114" i="9"/>
  <c r="G114" i="9"/>
  <c r="I152" i="9"/>
  <c r="J152" i="9"/>
  <c r="H152" i="9"/>
  <c r="G152" i="9"/>
  <c r="J148" i="9"/>
  <c r="I148" i="9"/>
  <c r="H148" i="9"/>
  <c r="G148" i="9"/>
  <c r="J540" i="9"/>
  <c r="H540" i="9"/>
  <c r="I540" i="9"/>
  <c r="G540" i="9"/>
  <c r="J776" i="9"/>
  <c r="I776" i="9"/>
  <c r="H776" i="9"/>
  <c r="G776" i="9"/>
  <c r="J996" i="9"/>
  <c r="I996" i="9"/>
  <c r="H996" i="9"/>
  <c r="G996" i="9"/>
  <c r="J64" i="9"/>
  <c r="I64" i="9"/>
  <c r="H64" i="9"/>
  <c r="G64" i="9"/>
  <c r="I922" i="9"/>
  <c r="H922" i="9"/>
  <c r="J922" i="9"/>
  <c r="G922" i="9"/>
  <c r="I311" i="9"/>
  <c r="H311" i="9"/>
  <c r="J311" i="9"/>
  <c r="G311" i="9"/>
  <c r="I738" i="9"/>
  <c r="J738" i="9"/>
  <c r="H738" i="9"/>
  <c r="G738" i="9"/>
  <c r="H700" i="9"/>
  <c r="I700" i="9"/>
  <c r="J700" i="9"/>
  <c r="G700" i="9"/>
  <c r="J370" i="9"/>
  <c r="I370" i="9"/>
  <c r="H370" i="9"/>
  <c r="G370" i="9"/>
  <c r="I335" i="9"/>
  <c r="J335" i="9"/>
  <c r="H335" i="9"/>
  <c r="N335" i="9" s="1"/>
  <c r="G335" i="9"/>
  <c r="H913" i="9"/>
  <c r="J913" i="9"/>
  <c r="I913" i="9"/>
  <c r="G913" i="9"/>
  <c r="I140" i="9"/>
  <c r="J140" i="9"/>
  <c r="H140" i="9"/>
  <c r="G140" i="9"/>
  <c r="I178" i="9"/>
  <c r="J178" i="9"/>
  <c r="H178" i="9"/>
  <c r="G178" i="9"/>
  <c r="I217" i="9"/>
  <c r="J217" i="9"/>
  <c r="H217" i="9"/>
  <c r="G217" i="9"/>
  <c r="I469" i="9"/>
  <c r="H469" i="9"/>
  <c r="J469" i="9"/>
  <c r="G469" i="9"/>
  <c r="I330" i="9"/>
  <c r="J330" i="9"/>
  <c r="H330" i="9"/>
  <c r="G330" i="9"/>
  <c r="J925" i="9"/>
  <c r="I925" i="9"/>
  <c r="H925" i="9"/>
  <c r="G925" i="9"/>
  <c r="I466" i="9"/>
  <c r="J466" i="9"/>
  <c r="H466" i="9"/>
  <c r="G466" i="9"/>
  <c r="J400" i="9"/>
  <c r="H400" i="9"/>
  <c r="I400" i="9"/>
  <c r="G400" i="9"/>
  <c r="J756" i="9"/>
  <c r="I756" i="9"/>
  <c r="H756" i="9"/>
  <c r="G756" i="9"/>
  <c r="J907" i="9"/>
  <c r="I907" i="9"/>
  <c r="H907" i="9"/>
  <c r="G907" i="9"/>
  <c r="H895" i="9"/>
  <c r="J895" i="9"/>
  <c r="I895" i="9"/>
  <c r="G895" i="9"/>
  <c r="J956" i="9"/>
  <c r="I956" i="9"/>
  <c r="H956" i="9"/>
  <c r="G956" i="9"/>
  <c r="J106" i="9"/>
  <c r="H106" i="9"/>
  <c r="I106" i="9"/>
  <c r="G106" i="9"/>
  <c r="I762" i="9"/>
  <c r="H762" i="9"/>
  <c r="J762" i="9"/>
  <c r="G762" i="9"/>
  <c r="I150" i="9"/>
  <c r="J150" i="9"/>
  <c r="H150" i="9"/>
  <c r="G150" i="9"/>
  <c r="J5" i="9"/>
  <c r="I5" i="9"/>
  <c r="H5" i="9"/>
  <c r="G5" i="9"/>
  <c r="J896" i="9"/>
  <c r="I896" i="9"/>
  <c r="H896" i="9"/>
  <c r="G896" i="9"/>
  <c r="I947" i="9"/>
  <c r="H947" i="9"/>
  <c r="J947" i="9"/>
  <c r="G947" i="9"/>
  <c r="I423" i="9"/>
  <c r="J423" i="9"/>
  <c r="H423" i="9"/>
  <c r="G423" i="9"/>
  <c r="J669" i="9"/>
  <c r="I669" i="9"/>
  <c r="H669" i="9"/>
  <c r="G669" i="9"/>
  <c r="H720" i="9"/>
  <c r="I720" i="9"/>
  <c r="J720" i="9"/>
  <c r="G720" i="9"/>
  <c r="J684" i="9"/>
  <c r="I684" i="9"/>
  <c r="H684" i="9"/>
  <c r="G684" i="9"/>
  <c r="J391" i="9"/>
  <c r="H391" i="9"/>
  <c r="I391" i="9"/>
  <c r="G391" i="9"/>
  <c r="H690" i="9"/>
  <c r="I690" i="9"/>
  <c r="J690" i="9"/>
  <c r="G690" i="9"/>
  <c r="J983" i="9"/>
  <c r="I983" i="9"/>
  <c r="H983" i="9"/>
  <c r="G983" i="9"/>
  <c r="J404" i="9"/>
  <c r="I404" i="9"/>
  <c r="H404" i="9"/>
  <c r="G404" i="9"/>
  <c r="J384" i="9"/>
  <c r="H384" i="9"/>
  <c r="I384" i="9"/>
  <c r="G384" i="9"/>
  <c r="J277" i="9"/>
  <c r="H277" i="9"/>
  <c r="I277" i="9"/>
  <c r="G277" i="9"/>
  <c r="J820" i="9"/>
  <c r="I820" i="9"/>
  <c r="H820" i="9"/>
  <c r="G820" i="9"/>
  <c r="J116" i="9"/>
  <c r="H116" i="9"/>
  <c r="I116" i="9"/>
  <c r="G116" i="9"/>
  <c r="J61" i="9"/>
  <c r="I61" i="9"/>
  <c r="H61" i="9"/>
  <c r="G61" i="9"/>
  <c r="J772" i="9"/>
  <c r="I772" i="9"/>
  <c r="H772" i="9"/>
  <c r="G772" i="9"/>
  <c r="J905" i="9"/>
  <c r="I905" i="9"/>
  <c r="H905" i="9"/>
  <c r="G905" i="9"/>
  <c r="J209" i="9"/>
  <c r="I209" i="9"/>
  <c r="H209" i="9"/>
  <c r="N209" i="9" s="1"/>
  <c r="G209" i="9"/>
  <c r="J886" i="9"/>
  <c r="I886" i="9"/>
  <c r="H886" i="9"/>
  <c r="G886" i="9"/>
  <c r="I129" i="9"/>
  <c r="J129" i="9"/>
  <c r="H129" i="9"/>
  <c r="G129" i="9"/>
  <c r="H784" i="9"/>
  <c r="J784" i="9"/>
  <c r="I784" i="9"/>
  <c r="G784" i="9"/>
  <c r="I71" i="9"/>
  <c r="J71" i="9"/>
  <c r="H71" i="9"/>
  <c r="G71" i="9"/>
  <c r="I538" i="9"/>
  <c r="J538" i="9"/>
  <c r="H538" i="9"/>
  <c r="G538" i="9"/>
  <c r="I118" i="9"/>
  <c r="J118" i="9"/>
  <c r="H118" i="9"/>
  <c r="G118" i="9"/>
  <c r="J610" i="9"/>
  <c r="I610" i="9"/>
  <c r="H610" i="9"/>
  <c r="G610" i="9"/>
  <c r="H608" i="9"/>
  <c r="I608" i="9"/>
  <c r="J608" i="9"/>
  <c r="G608" i="9"/>
  <c r="I572" i="9"/>
  <c r="J572" i="9"/>
  <c r="H572" i="9"/>
  <c r="G572" i="9"/>
  <c r="I134" i="9"/>
  <c r="J134" i="9"/>
  <c r="H134" i="9"/>
  <c r="G134" i="9"/>
  <c r="H806" i="9"/>
  <c r="J806" i="9"/>
  <c r="I806" i="9"/>
  <c r="G806" i="9"/>
  <c r="J516" i="9"/>
  <c r="I516" i="9"/>
  <c r="H516" i="9"/>
  <c r="G516" i="9"/>
  <c r="J142" i="9"/>
  <c r="H142" i="9"/>
  <c r="I142" i="9"/>
  <c r="G142" i="9"/>
  <c r="I558" i="9"/>
  <c r="J558" i="9"/>
  <c r="H558" i="9"/>
  <c r="G558" i="9"/>
  <c r="J483" i="9"/>
  <c r="H483" i="9"/>
  <c r="I483" i="9"/>
  <c r="G483" i="9"/>
  <c r="H529" i="9"/>
  <c r="I529" i="9"/>
  <c r="J529" i="9"/>
  <c r="G529" i="9"/>
  <c r="I147" i="9"/>
  <c r="J147" i="9"/>
  <c r="H147" i="9"/>
  <c r="G147" i="9"/>
  <c r="J191" i="9"/>
  <c r="H191" i="9"/>
  <c r="N191" i="9" s="1"/>
  <c r="I191" i="9"/>
  <c r="G191" i="9"/>
  <c r="J853" i="9"/>
  <c r="I853" i="9"/>
  <c r="H853" i="9"/>
  <c r="G853" i="9"/>
  <c r="H137" i="9"/>
  <c r="I137" i="9"/>
  <c r="J137" i="9"/>
  <c r="G137" i="9"/>
  <c r="J68" i="9"/>
  <c r="H68" i="9"/>
  <c r="I68" i="9"/>
  <c r="G68" i="9"/>
  <c r="J56" i="9"/>
  <c r="I56" i="9"/>
  <c r="H56" i="9"/>
  <c r="G56" i="9"/>
  <c r="I431" i="9"/>
  <c r="J431" i="9"/>
  <c r="H431" i="9"/>
  <c r="G431" i="9"/>
  <c r="H590" i="9"/>
  <c r="J590" i="9"/>
  <c r="I590" i="9"/>
  <c r="G590" i="9"/>
  <c r="I342" i="9"/>
  <c r="J342" i="9"/>
  <c r="H342" i="9"/>
  <c r="G342" i="9"/>
  <c r="H884" i="9"/>
  <c r="J884" i="9"/>
  <c r="I884" i="9"/>
  <c r="G884" i="9"/>
  <c r="J192" i="9"/>
  <c r="H192" i="9"/>
  <c r="I192" i="9"/>
  <c r="G192" i="9"/>
  <c r="J957" i="9"/>
  <c r="I957" i="9"/>
  <c r="H957" i="9"/>
  <c r="G957" i="9"/>
  <c r="J562" i="9"/>
  <c r="I562" i="9"/>
  <c r="H562" i="9"/>
  <c r="G562" i="9"/>
  <c r="J713" i="9"/>
  <c r="I713" i="9"/>
  <c r="H713" i="9"/>
  <c r="G713" i="9"/>
  <c r="J366" i="9"/>
  <c r="I366" i="9"/>
  <c r="H366" i="9"/>
  <c r="G366" i="9"/>
  <c r="I652" i="9"/>
  <c r="J652" i="9"/>
  <c r="H652" i="9"/>
  <c r="G652" i="9"/>
  <c r="J634" i="9"/>
  <c r="I634" i="9"/>
  <c r="H634" i="9"/>
  <c r="G634" i="9"/>
  <c r="I440" i="9"/>
  <c r="J440" i="9"/>
  <c r="H440" i="9"/>
  <c r="G440" i="9"/>
  <c r="H181" i="9"/>
  <c r="I181" i="9"/>
  <c r="J181" i="9"/>
  <c r="G181" i="9"/>
  <c r="H607" i="9"/>
  <c r="I607" i="9"/>
  <c r="J607" i="9"/>
  <c r="G607" i="9"/>
  <c r="J766" i="9"/>
  <c r="I766" i="9"/>
  <c r="H766" i="9"/>
  <c r="G766" i="9"/>
  <c r="I133" i="9"/>
  <c r="J133" i="9"/>
  <c r="H133" i="9"/>
  <c r="G133" i="9"/>
  <c r="I99" i="9"/>
  <c r="J99" i="9"/>
  <c r="H99" i="9"/>
  <c r="G99" i="9"/>
  <c r="I336" i="9"/>
  <c r="J336" i="9"/>
  <c r="H336" i="9"/>
  <c r="G336" i="9"/>
  <c r="H346" i="9"/>
  <c r="I346" i="9"/>
  <c r="J346" i="9"/>
  <c r="G346" i="9"/>
  <c r="J874" i="9"/>
  <c r="I874" i="9"/>
  <c r="H874" i="9"/>
  <c r="G874" i="9"/>
  <c r="H9" i="9"/>
  <c r="I9" i="9"/>
  <c r="J9" i="9"/>
  <c r="G9" i="9"/>
  <c r="I515" i="9"/>
  <c r="J515" i="9"/>
  <c r="H515" i="9"/>
  <c r="G515" i="9"/>
  <c r="I672" i="9"/>
  <c r="H672" i="9"/>
  <c r="J672" i="9"/>
  <c r="G672" i="9"/>
  <c r="I900" i="9"/>
  <c r="H900" i="9"/>
  <c r="J900" i="9"/>
  <c r="G900" i="9"/>
  <c r="J777" i="9"/>
  <c r="I777" i="9"/>
  <c r="H777" i="9"/>
  <c r="G777" i="9"/>
  <c r="I318" i="9"/>
  <c r="J318" i="9"/>
  <c r="H318" i="9"/>
  <c r="G318" i="9"/>
  <c r="H262" i="9"/>
  <c r="I262" i="9"/>
  <c r="J262" i="9"/>
  <c r="G262" i="9"/>
  <c r="J239" i="9"/>
  <c r="H239" i="9"/>
  <c r="I239" i="9"/>
  <c r="G239" i="9"/>
  <c r="H364" i="9"/>
  <c r="I364" i="9"/>
  <c r="J364" i="9"/>
  <c r="G364" i="9"/>
  <c r="J771" i="9"/>
  <c r="H771" i="9"/>
  <c r="I771" i="9"/>
  <c r="G771" i="9"/>
  <c r="J149" i="9"/>
  <c r="I149" i="9"/>
  <c r="H149" i="9"/>
  <c r="G149" i="9"/>
  <c r="J478" i="9"/>
  <c r="I478" i="9"/>
  <c r="H478" i="9"/>
  <c r="G478" i="9"/>
  <c r="H321" i="9"/>
  <c r="I321" i="9"/>
  <c r="J321" i="9"/>
  <c r="G321" i="9"/>
  <c r="J678" i="9"/>
  <c r="I678" i="9"/>
  <c r="H678" i="9"/>
  <c r="G678" i="9"/>
  <c r="I430" i="9"/>
  <c r="J430" i="9"/>
  <c r="H430" i="9"/>
  <c r="G430" i="9"/>
  <c r="J268" i="9"/>
  <c r="I268" i="9"/>
  <c r="H268" i="9"/>
  <c r="G268" i="9"/>
  <c r="I355" i="9"/>
  <c r="J355" i="9"/>
  <c r="H355" i="9"/>
  <c r="G355" i="9"/>
  <c r="J12" i="9"/>
  <c r="I12" i="9"/>
  <c r="H12" i="9"/>
  <c r="G12" i="9"/>
  <c r="J518" i="9"/>
  <c r="H518" i="9"/>
  <c r="I518" i="9"/>
  <c r="G518" i="9"/>
  <c r="J228" i="9"/>
  <c r="I228" i="9"/>
  <c r="H228" i="9"/>
  <c r="G228" i="9"/>
  <c r="I141" i="9"/>
  <c r="J141" i="9"/>
  <c r="H141" i="9"/>
  <c r="G141" i="9"/>
  <c r="J984" i="9"/>
  <c r="I984" i="9"/>
  <c r="H984" i="9"/>
  <c r="G984" i="9"/>
  <c r="J470" i="9"/>
  <c r="H470" i="9"/>
  <c r="I470" i="9"/>
  <c r="G470" i="9"/>
  <c r="J992" i="9"/>
  <c r="I992" i="9"/>
  <c r="H992" i="9"/>
  <c r="G992" i="9"/>
  <c r="J629" i="9"/>
  <c r="H629" i="9"/>
  <c r="I629" i="9"/>
  <c r="G629" i="9"/>
  <c r="J329" i="9"/>
  <c r="I329" i="9"/>
  <c r="H329" i="9"/>
  <c r="G329" i="9"/>
  <c r="J432" i="9"/>
  <c r="I432" i="9"/>
  <c r="H432" i="9"/>
  <c r="G432" i="9"/>
  <c r="H568" i="9"/>
  <c r="J568" i="9"/>
  <c r="I568" i="9"/>
  <c r="G568" i="9"/>
  <c r="I310" i="9"/>
  <c r="H310" i="9"/>
  <c r="J310" i="9"/>
  <c r="G310" i="9"/>
  <c r="J852" i="9"/>
  <c r="I852" i="9"/>
  <c r="H852" i="9"/>
  <c r="G852" i="9"/>
  <c r="I382" i="9"/>
  <c r="J382" i="9"/>
  <c r="H382" i="9"/>
  <c r="G382" i="9"/>
  <c r="H789" i="9"/>
  <c r="J789" i="9"/>
  <c r="I789" i="9"/>
  <c r="G789" i="9"/>
  <c r="I210" i="9"/>
  <c r="J210" i="9"/>
  <c r="H210" i="9"/>
  <c r="G210" i="9"/>
  <c r="I375" i="9"/>
  <c r="J375" i="9"/>
  <c r="H375" i="9"/>
  <c r="G375" i="9"/>
  <c r="J41" i="9"/>
  <c r="I41" i="9"/>
  <c r="H41" i="9"/>
  <c r="G41" i="9"/>
  <c r="I290" i="9"/>
  <c r="J290" i="9"/>
  <c r="H290" i="9"/>
  <c r="G290" i="9"/>
  <c r="J377" i="9"/>
  <c r="H377" i="9"/>
  <c r="I377" i="9"/>
  <c r="G377" i="9"/>
  <c r="H800" i="9"/>
  <c r="J800" i="9"/>
  <c r="I800" i="9"/>
  <c r="G800" i="9"/>
  <c r="I542" i="9"/>
  <c r="J542" i="9"/>
  <c r="H542" i="9"/>
  <c r="G542" i="9"/>
  <c r="J373" i="9"/>
  <c r="I373" i="9"/>
  <c r="H373" i="9"/>
  <c r="G373" i="9"/>
  <c r="I234" i="9"/>
  <c r="J234" i="9"/>
  <c r="H234" i="9"/>
  <c r="G234" i="9"/>
  <c r="H170" i="9"/>
  <c r="J170" i="9"/>
  <c r="I170" i="9"/>
  <c r="G170" i="9"/>
  <c r="J977" i="9"/>
  <c r="I977" i="9"/>
  <c r="H977" i="9"/>
  <c r="G977" i="9"/>
  <c r="J62" i="9"/>
  <c r="I62" i="9"/>
  <c r="H62" i="9"/>
  <c r="G62" i="9"/>
  <c r="J348" i="9"/>
  <c r="H348" i="9"/>
  <c r="I348" i="9"/>
  <c r="G348" i="9"/>
  <c r="I755" i="9"/>
  <c r="J755" i="9"/>
  <c r="H755" i="9"/>
  <c r="G755" i="9"/>
  <c r="I999" i="9"/>
  <c r="H999" i="9"/>
  <c r="J999" i="9"/>
  <c r="G999" i="9"/>
  <c r="J208" i="9"/>
  <c r="I208" i="9"/>
  <c r="H208" i="9"/>
  <c r="G208" i="9"/>
  <c r="I270" i="9"/>
  <c r="J270" i="9"/>
  <c r="H270" i="9"/>
  <c r="G270" i="9"/>
  <c r="J536" i="9"/>
  <c r="H536" i="9"/>
  <c r="I536" i="9"/>
  <c r="G536" i="9"/>
  <c r="I546" i="9"/>
  <c r="J546" i="9"/>
  <c r="H546" i="9"/>
  <c r="G546" i="9"/>
  <c r="I544" i="9"/>
  <c r="J544" i="9"/>
  <c r="H544" i="9"/>
  <c r="G544" i="9"/>
  <c r="J240" i="9"/>
  <c r="I240" i="9"/>
  <c r="H240" i="9"/>
  <c r="G240" i="9"/>
  <c r="J911" i="9"/>
  <c r="I911" i="9"/>
  <c r="H911" i="9"/>
  <c r="G911" i="9"/>
  <c r="I448" i="9"/>
  <c r="J448" i="9"/>
  <c r="H448" i="9"/>
  <c r="G448" i="9"/>
  <c r="I125" i="9"/>
  <c r="J125" i="9"/>
  <c r="H125" i="9"/>
  <c r="G125" i="9"/>
  <c r="I597" i="9"/>
  <c r="J597" i="9"/>
  <c r="H597" i="9"/>
  <c r="G597" i="9"/>
  <c r="J70" i="9"/>
  <c r="I70" i="9"/>
  <c r="H70" i="9"/>
  <c r="G70" i="9"/>
  <c r="I390" i="9"/>
  <c r="J390" i="9"/>
  <c r="H390" i="9"/>
  <c r="G390" i="9"/>
  <c r="J236" i="9"/>
  <c r="I236" i="9"/>
  <c r="H236" i="9"/>
  <c r="G236" i="9"/>
  <c r="I429" i="9"/>
  <c r="J429" i="9"/>
  <c r="H429" i="9"/>
  <c r="G429" i="9"/>
  <c r="J350" i="9"/>
  <c r="I350" i="9"/>
  <c r="H350" i="9"/>
  <c r="G350" i="9"/>
  <c r="J437" i="9"/>
  <c r="I437" i="9"/>
  <c r="H437" i="9"/>
  <c r="G437" i="9"/>
  <c r="H705" i="9"/>
  <c r="I705" i="9"/>
  <c r="J705" i="9"/>
  <c r="G705" i="9"/>
  <c r="J32" i="9"/>
  <c r="H32" i="9"/>
  <c r="I32" i="9"/>
  <c r="G32" i="9"/>
  <c r="J535" i="9"/>
  <c r="H535" i="9"/>
  <c r="I535" i="9"/>
  <c r="G535" i="9"/>
  <c r="J333" i="9"/>
  <c r="I333" i="9"/>
  <c r="H333" i="9"/>
  <c r="G333" i="9"/>
  <c r="J555" i="9"/>
  <c r="I555" i="9"/>
  <c r="H555" i="9"/>
  <c r="G555" i="9"/>
  <c r="I351" i="9"/>
  <c r="J351" i="9"/>
  <c r="H351" i="9"/>
  <c r="G351" i="9"/>
  <c r="I707" i="9"/>
  <c r="J707" i="9"/>
  <c r="H707" i="9"/>
  <c r="G707" i="9"/>
  <c r="J493" i="9"/>
  <c r="H493" i="9"/>
  <c r="I493" i="9"/>
  <c r="G493" i="9"/>
  <c r="I30" i="9"/>
  <c r="J30" i="9"/>
  <c r="H30" i="9"/>
  <c r="G30" i="9"/>
  <c r="J28" i="9"/>
  <c r="H28" i="9"/>
  <c r="I28" i="9"/>
  <c r="G28" i="9"/>
  <c r="J767" i="9"/>
  <c r="I767" i="9"/>
  <c r="H767" i="9"/>
  <c r="G767" i="9"/>
  <c r="J818" i="9"/>
  <c r="I818" i="9"/>
  <c r="H818" i="9"/>
  <c r="G818" i="9"/>
  <c r="J816" i="9"/>
  <c r="I816" i="9"/>
  <c r="H816" i="9"/>
  <c r="G816" i="9"/>
  <c r="H54" i="9"/>
  <c r="J54" i="9"/>
  <c r="I54" i="9"/>
  <c r="G54" i="9"/>
  <c r="J468" i="9"/>
  <c r="H468" i="9"/>
  <c r="I468" i="9"/>
  <c r="G468" i="9"/>
  <c r="J256" i="9"/>
  <c r="H256" i="9"/>
  <c r="I256" i="9"/>
  <c r="G256" i="9"/>
  <c r="J917" i="9"/>
  <c r="I917" i="9"/>
  <c r="H917" i="9"/>
  <c r="G917" i="9"/>
  <c r="J819" i="9"/>
  <c r="I819" i="9"/>
  <c r="H819" i="9"/>
  <c r="G819" i="9"/>
  <c r="J968" i="9"/>
  <c r="I968" i="9"/>
  <c r="H968" i="9"/>
  <c r="G968" i="9"/>
  <c r="I932" i="9"/>
  <c r="H932" i="9"/>
  <c r="J932" i="9"/>
  <c r="G932" i="9"/>
  <c r="J850" i="9"/>
  <c r="I850" i="9"/>
  <c r="H850" i="9"/>
  <c r="G850" i="9"/>
  <c r="I556" i="9"/>
  <c r="H556" i="9"/>
  <c r="J556" i="9"/>
  <c r="G556" i="9"/>
  <c r="I892" i="9"/>
  <c r="H892" i="9"/>
  <c r="J892" i="9"/>
  <c r="G892" i="9"/>
  <c r="J600" i="9"/>
  <c r="H600" i="9"/>
  <c r="I600" i="9"/>
  <c r="G600" i="9"/>
  <c r="H267" i="9"/>
  <c r="J267" i="9"/>
  <c r="I267" i="9"/>
  <c r="G267" i="9"/>
  <c r="J501" i="9"/>
  <c r="H501" i="9"/>
  <c r="I501" i="9"/>
  <c r="G501" i="9"/>
  <c r="I34" i="9"/>
  <c r="J34" i="9"/>
  <c r="H34" i="9"/>
  <c r="G34" i="9"/>
  <c r="I24" i="9"/>
  <c r="J24" i="9"/>
  <c r="H24" i="9"/>
  <c r="G24" i="9"/>
  <c r="I770" i="9"/>
  <c r="J770" i="9"/>
  <c r="H770" i="9"/>
  <c r="G770" i="9"/>
  <c r="J476" i="9"/>
  <c r="I476" i="9"/>
  <c r="H476" i="9"/>
  <c r="G476" i="9"/>
  <c r="H266" i="9"/>
  <c r="I266" i="9"/>
  <c r="J266" i="9"/>
  <c r="G266" i="9"/>
  <c r="I86" i="9"/>
  <c r="J86" i="9"/>
  <c r="H86" i="9"/>
  <c r="G86" i="9"/>
  <c r="J674" i="9"/>
  <c r="I674" i="9"/>
  <c r="H674" i="9"/>
  <c r="G674" i="9"/>
  <c r="J575" i="9"/>
  <c r="I575" i="9"/>
  <c r="H575" i="9"/>
  <c r="G575" i="9"/>
  <c r="H670" i="9"/>
  <c r="I670" i="9"/>
  <c r="J670" i="9"/>
  <c r="G670" i="9"/>
  <c r="I105" i="9"/>
  <c r="J105" i="9"/>
  <c r="H105" i="9"/>
  <c r="G105" i="9"/>
  <c r="I257" i="9"/>
  <c r="J257" i="9"/>
  <c r="H257" i="9"/>
  <c r="G257" i="9"/>
  <c r="H424" i="9"/>
  <c r="I424" i="9"/>
  <c r="J424" i="9"/>
  <c r="G424" i="9"/>
  <c r="I422" i="9"/>
  <c r="J422" i="9"/>
  <c r="H422" i="9"/>
  <c r="G422" i="9"/>
  <c r="I765" i="9"/>
  <c r="H765" i="9"/>
  <c r="J765" i="9"/>
  <c r="G765" i="9"/>
  <c r="J109" i="9"/>
  <c r="H109" i="9"/>
  <c r="I109" i="9"/>
  <c r="G109" i="9"/>
  <c r="J972" i="9"/>
  <c r="I972" i="9"/>
  <c r="H972" i="9"/>
  <c r="G972" i="9"/>
  <c r="I246" i="9"/>
  <c r="H246" i="9"/>
  <c r="J246" i="9"/>
  <c r="G246" i="9"/>
  <c r="I683" i="9"/>
  <c r="J683" i="9"/>
  <c r="H683" i="9"/>
  <c r="G683" i="9"/>
  <c r="J921" i="9"/>
  <c r="I921" i="9"/>
  <c r="H921" i="9"/>
  <c r="G921" i="9"/>
  <c r="J158" i="9"/>
  <c r="I158" i="9"/>
  <c r="H158" i="9"/>
  <c r="G158" i="9"/>
  <c r="I725" i="9"/>
  <c r="J725" i="9"/>
  <c r="H725" i="9"/>
  <c r="G725" i="9"/>
  <c r="I796" i="9"/>
  <c r="H796" i="9"/>
  <c r="J796" i="9"/>
  <c r="G796" i="9"/>
  <c r="J88" i="9"/>
  <c r="I88" i="9"/>
  <c r="H88" i="9"/>
  <c r="G88" i="9"/>
  <c r="J587" i="9"/>
  <c r="H587" i="9"/>
  <c r="I587" i="9"/>
  <c r="G587" i="9"/>
  <c r="H994" i="9"/>
  <c r="J994" i="9"/>
  <c r="I994" i="9"/>
  <c r="G994" i="9"/>
  <c r="J936" i="9"/>
  <c r="I936" i="9"/>
  <c r="H936" i="9"/>
  <c r="G936" i="9"/>
  <c r="H626" i="9"/>
  <c r="J626" i="9"/>
  <c r="I626" i="9"/>
  <c r="G626" i="9"/>
  <c r="I85" i="9"/>
  <c r="J85" i="9"/>
  <c r="H85" i="9"/>
  <c r="G85" i="9"/>
  <c r="J427" i="9"/>
  <c r="I427" i="9"/>
  <c r="H427" i="9"/>
  <c r="G427" i="9"/>
  <c r="J473" i="9"/>
  <c r="I473" i="9"/>
  <c r="H473" i="9"/>
  <c r="G473" i="9"/>
  <c r="H586" i="9"/>
  <c r="I586" i="9"/>
  <c r="J586" i="9"/>
  <c r="G586" i="9"/>
  <c r="I14" i="9"/>
  <c r="J14" i="9"/>
  <c r="H14" i="9"/>
  <c r="G14" i="9"/>
  <c r="I633" i="9"/>
  <c r="J633" i="9"/>
  <c r="H633" i="9"/>
  <c r="G633" i="9"/>
  <c r="J222" i="9"/>
  <c r="I222" i="9"/>
  <c r="H222" i="9"/>
  <c r="G222" i="9"/>
  <c r="J1002" i="9"/>
  <c r="I1002" i="9"/>
  <c r="H1002" i="9"/>
  <c r="G1002" i="9"/>
  <c r="J583" i="9"/>
  <c r="I583" i="9"/>
  <c r="H583" i="9"/>
  <c r="G583" i="9"/>
  <c r="I317" i="9"/>
  <c r="J317" i="9"/>
  <c r="H317" i="9"/>
  <c r="G317" i="9"/>
  <c r="J65" i="9"/>
  <c r="I65" i="9"/>
  <c r="H65" i="9"/>
  <c r="G65" i="9"/>
  <c r="I419" i="9"/>
  <c r="J419" i="9"/>
  <c r="H419" i="9"/>
  <c r="G419" i="9"/>
  <c r="H48" i="9"/>
  <c r="J48" i="9"/>
  <c r="I48" i="9"/>
  <c r="G48" i="9"/>
  <c r="I328" i="9"/>
  <c r="J328" i="9"/>
  <c r="H328" i="9"/>
  <c r="G328" i="9"/>
  <c r="H679" i="9"/>
  <c r="I679" i="9"/>
  <c r="J679" i="9"/>
  <c r="G679" i="9"/>
  <c r="J976" i="9"/>
  <c r="I976" i="9"/>
  <c r="H976" i="9"/>
  <c r="G976" i="9"/>
  <c r="J474" i="9"/>
  <c r="I474" i="9"/>
  <c r="H474" i="9"/>
  <c r="G474" i="9"/>
  <c r="J802" i="9"/>
  <c r="I802" i="9"/>
  <c r="H802" i="9"/>
  <c r="G802" i="9"/>
  <c r="H798" i="9"/>
  <c r="J798" i="9"/>
  <c r="I798" i="9"/>
  <c r="G798" i="9"/>
  <c r="H488" i="9"/>
  <c r="J488" i="9"/>
  <c r="I488" i="9"/>
  <c r="G488" i="9"/>
  <c r="J647" i="9"/>
  <c r="I647" i="9"/>
  <c r="H647" i="9"/>
  <c r="G647" i="9"/>
  <c r="I196" i="9"/>
  <c r="J196" i="9"/>
  <c r="H196" i="9"/>
  <c r="G196" i="9"/>
  <c r="H10" i="9"/>
  <c r="J10" i="9"/>
  <c r="I10" i="9"/>
  <c r="G10" i="9"/>
  <c r="J332" i="9"/>
  <c r="I332" i="9"/>
  <c r="H332" i="9"/>
  <c r="G332" i="9"/>
  <c r="I281" i="9"/>
  <c r="J281" i="9"/>
  <c r="H281" i="9"/>
  <c r="G281" i="9"/>
  <c r="I287" i="9"/>
  <c r="J287" i="9"/>
  <c r="H287" i="9"/>
  <c r="G287" i="9"/>
  <c r="I13" i="9"/>
  <c r="J13" i="9"/>
  <c r="H13" i="9"/>
  <c r="G13" i="9"/>
  <c r="J906" i="9"/>
  <c r="I906" i="9"/>
  <c r="H906" i="9"/>
  <c r="G906" i="9"/>
  <c r="H367" i="9"/>
  <c r="I367" i="9"/>
  <c r="J367" i="9"/>
  <c r="G367" i="9"/>
  <c r="H51" i="9"/>
  <c r="I51" i="9"/>
  <c r="J51" i="9"/>
  <c r="G51" i="9"/>
  <c r="J385" i="9"/>
  <c r="H385" i="9"/>
  <c r="I385" i="9"/>
  <c r="G385" i="9"/>
  <c r="H67" i="9"/>
  <c r="I67" i="9"/>
  <c r="J67" i="9"/>
  <c r="G67" i="9"/>
  <c r="I4" i="9"/>
  <c r="H4" i="9"/>
  <c r="J4" i="9"/>
  <c r="G4" i="9"/>
  <c r="J570" i="9"/>
  <c r="H570" i="9"/>
  <c r="I570" i="9"/>
  <c r="G570" i="9"/>
  <c r="I721" i="9"/>
  <c r="J721" i="9"/>
  <c r="H721" i="9"/>
  <c r="G721" i="9"/>
  <c r="J90" i="9"/>
  <c r="H90" i="9"/>
  <c r="I90" i="9"/>
  <c r="G90" i="9"/>
  <c r="J706" i="9"/>
  <c r="I706" i="9"/>
  <c r="H706" i="9"/>
  <c r="G706" i="9"/>
  <c r="J704" i="9"/>
  <c r="H704" i="9"/>
  <c r="I704" i="9"/>
  <c r="G704" i="9"/>
  <c r="I98" i="9"/>
  <c r="J98" i="9"/>
  <c r="H98" i="9"/>
  <c r="G98" i="9"/>
  <c r="I392" i="9"/>
  <c r="J392" i="9"/>
  <c r="H392" i="9"/>
  <c r="G392" i="9"/>
  <c r="I646" i="9"/>
  <c r="J646" i="9"/>
  <c r="H646" i="9"/>
  <c r="G646" i="9"/>
  <c r="H643" i="9"/>
  <c r="I643" i="9"/>
  <c r="J643" i="9"/>
  <c r="G643" i="9"/>
  <c r="I439" i="9"/>
  <c r="J439" i="9"/>
  <c r="H439" i="9"/>
  <c r="G439" i="9"/>
  <c r="H190" i="9"/>
  <c r="J190" i="9"/>
  <c r="I190" i="9"/>
  <c r="G190" i="9"/>
  <c r="J828" i="9"/>
  <c r="I828" i="9"/>
  <c r="H828" i="9"/>
  <c r="G828" i="9"/>
  <c r="I455" i="9"/>
  <c r="J455" i="9"/>
  <c r="H455" i="9"/>
  <c r="G455" i="9"/>
  <c r="I242" i="9"/>
  <c r="J242" i="9"/>
  <c r="H242" i="9"/>
  <c r="G242" i="9"/>
  <c r="J814" i="9"/>
  <c r="I814" i="9"/>
  <c r="H814" i="9"/>
  <c r="G814" i="9"/>
  <c r="J908" i="9"/>
  <c r="I908" i="9"/>
  <c r="H908" i="9"/>
  <c r="G908" i="9"/>
  <c r="J739" i="9"/>
  <c r="I739" i="9"/>
  <c r="H739" i="9"/>
  <c r="G739" i="9"/>
  <c r="J785" i="9"/>
  <c r="I785" i="9"/>
  <c r="H785" i="9"/>
  <c r="G785" i="9"/>
  <c r="J791" i="9"/>
  <c r="I791" i="9"/>
  <c r="H791" i="9"/>
  <c r="G791" i="9"/>
  <c r="H193" i="9"/>
  <c r="J193" i="9"/>
  <c r="I193" i="9"/>
  <c r="G193" i="9"/>
  <c r="J345" i="9"/>
  <c r="H345" i="9"/>
  <c r="I345" i="9"/>
  <c r="G345" i="9"/>
  <c r="J155" i="9"/>
  <c r="I155" i="9"/>
  <c r="H155" i="9"/>
  <c r="G155" i="9"/>
  <c r="J904" i="9"/>
  <c r="I904" i="9"/>
  <c r="H904" i="9"/>
  <c r="G904" i="9"/>
  <c r="J687" i="9"/>
  <c r="H687" i="9"/>
  <c r="I687" i="9"/>
  <c r="G687" i="9"/>
  <c r="J846" i="9"/>
  <c r="I846" i="9"/>
  <c r="H846" i="9"/>
  <c r="G846" i="9"/>
  <c r="H598" i="9"/>
  <c r="J598" i="9"/>
  <c r="I598" i="9"/>
  <c r="G598" i="9"/>
  <c r="J7" i="9"/>
  <c r="H7" i="9"/>
  <c r="I7" i="9"/>
  <c r="G7" i="9"/>
  <c r="J449" i="9"/>
  <c r="H449" i="9"/>
  <c r="I449" i="9"/>
  <c r="G449" i="9"/>
  <c r="I188" i="9"/>
  <c r="J188" i="9"/>
  <c r="H188" i="9"/>
  <c r="G188" i="9"/>
  <c r="J969" i="9"/>
  <c r="I969" i="9"/>
  <c r="H969" i="9"/>
  <c r="G969" i="9"/>
  <c r="J82" i="9"/>
  <c r="I82" i="9"/>
  <c r="H82" i="9"/>
  <c r="G82" i="9"/>
  <c r="J890" i="9"/>
  <c r="I890" i="9"/>
  <c r="H890" i="9"/>
  <c r="G890" i="9"/>
  <c r="J863" i="9"/>
  <c r="I863" i="9"/>
  <c r="H863" i="9"/>
  <c r="G863" i="9"/>
  <c r="J732" i="9"/>
  <c r="H732" i="9"/>
  <c r="I732" i="9"/>
  <c r="G732" i="9"/>
  <c r="I202" i="9"/>
  <c r="J202" i="9"/>
  <c r="H202" i="9"/>
  <c r="G202" i="9"/>
  <c r="I454" i="9"/>
  <c r="J454" i="9"/>
  <c r="H454" i="9"/>
  <c r="G454" i="9"/>
  <c r="J848" i="9"/>
  <c r="I848" i="9"/>
  <c r="H848" i="9"/>
  <c r="G848" i="9"/>
  <c r="J291" i="9"/>
  <c r="I291" i="9"/>
  <c r="H291" i="9"/>
  <c r="G291" i="9"/>
  <c r="J442" i="9"/>
  <c r="I442" i="9"/>
  <c r="H442" i="9"/>
  <c r="G442" i="9"/>
  <c r="J856" i="9"/>
  <c r="I856" i="9"/>
  <c r="H856" i="9"/>
  <c r="G856" i="9"/>
  <c r="I17" i="9"/>
  <c r="J17" i="9"/>
  <c r="H17" i="9"/>
  <c r="G17" i="9"/>
  <c r="J96" i="9"/>
  <c r="I96" i="9"/>
  <c r="H96" i="9"/>
  <c r="G96" i="9"/>
  <c r="J255" i="9"/>
  <c r="H255" i="9"/>
  <c r="I255" i="9"/>
  <c r="G255" i="9"/>
  <c r="I872" i="9"/>
  <c r="H872" i="9"/>
  <c r="J872" i="9"/>
  <c r="G872" i="9"/>
  <c r="J836" i="9"/>
  <c r="I836" i="9"/>
  <c r="H836" i="9"/>
  <c r="G836" i="9"/>
  <c r="I42" i="9"/>
  <c r="J42" i="9"/>
  <c r="H42" i="9"/>
  <c r="G42" i="9"/>
  <c r="J593" i="9"/>
  <c r="H593" i="9"/>
  <c r="I593" i="9"/>
  <c r="G593" i="9"/>
  <c r="J599" i="9"/>
  <c r="I599" i="9"/>
  <c r="H599" i="9"/>
  <c r="G599" i="9"/>
  <c r="I47" i="9"/>
  <c r="J47" i="9"/>
  <c r="H47" i="9"/>
  <c r="G47" i="9"/>
  <c r="H93" i="9"/>
  <c r="I93" i="9"/>
  <c r="J93" i="9"/>
  <c r="G93" i="9"/>
  <c r="I522" i="9"/>
  <c r="J522" i="9"/>
  <c r="H522" i="9"/>
  <c r="G522" i="9"/>
  <c r="J456" i="9"/>
  <c r="H456" i="9"/>
  <c r="I456" i="9"/>
  <c r="G456" i="9"/>
  <c r="H592" i="9"/>
  <c r="I592" i="9"/>
  <c r="J592" i="9"/>
  <c r="G592" i="9"/>
  <c r="I654" i="9"/>
  <c r="J654" i="9"/>
  <c r="H654" i="9"/>
  <c r="G654" i="9"/>
  <c r="I115" i="9"/>
  <c r="J115" i="9"/>
  <c r="H115" i="9"/>
  <c r="G115" i="9"/>
  <c r="I331" i="9"/>
  <c r="J331" i="9"/>
  <c r="H331" i="9"/>
  <c r="G331" i="9"/>
  <c r="I159" i="9"/>
  <c r="J159" i="9"/>
  <c r="H159" i="9"/>
  <c r="G159" i="9"/>
  <c r="I831" i="9"/>
  <c r="J831" i="9"/>
  <c r="H831" i="9"/>
  <c r="G831" i="9"/>
  <c r="J926" i="9"/>
  <c r="I926" i="9"/>
  <c r="H926" i="9"/>
  <c r="G926" i="9"/>
  <c r="I426" i="9"/>
  <c r="J426" i="9"/>
  <c r="H426" i="9"/>
  <c r="G426" i="9"/>
  <c r="J934" i="9"/>
  <c r="I934" i="9"/>
  <c r="H934" i="9"/>
  <c r="G934" i="9"/>
  <c r="I388" i="9"/>
  <c r="J388" i="9"/>
  <c r="H388" i="9"/>
  <c r="G388" i="9"/>
  <c r="J44" i="9"/>
  <c r="I44" i="9"/>
  <c r="H44" i="9"/>
  <c r="G44" i="9"/>
  <c r="J880" i="9"/>
  <c r="I880" i="9"/>
  <c r="H880" i="9"/>
  <c r="G880" i="9"/>
  <c r="J502" i="9"/>
  <c r="I502" i="9"/>
  <c r="H502" i="9"/>
  <c r="G502" i="9"/>
  <c r="I322" i="9"/>
  <c r="J322" i="9"/>
  <c r="H322" i="9"/>
  <c r="G322" i="9"/>
  <c r="I320" i="9"/>
  <c r="J320" i="9"/>
  <c r="H320" i="9"/>
  <c r="G320" i="9"/>
  <c r="I415" i="9"/>
  <c r="J415" i="9"/>
  <c r="H415" i="9"/>
  <c r="G415" i="9"/>
  <c r="J574" i="9"/>
  <c r="I574" i="9"/>
  <c r="H574" i="9"/>
  <c r="G574" i="9"/>
  <c r="I35" i="9"/>
  <c r="J35" i="9"/>
  <c r="H35" i="9"/>
  <c r="G35" i="9"/>
  <c r="J774" i="9"/>
  <c r="I774" i="9"/>
  <c r="H774" i="9"/>
  <c r="G774" i="9"/>
  <c r="J620" i="9"/>
  <c r="I620" i="9"/>
  <c r="H620" i="9"/>
  <c r="G620" i="9"/>
  <c r="J151" i="9"/>
  <c r="I151" i="9"/>
  <c r="H151" i="9"/>
  <c r="G151" i="9"/>
  <c r="J982" i="9"/>
  <c r="I982" i="9"/>
  <c r="H982" i="9"/>
  <c r="G982" i="9"/>
  <c r="I309" i="9"/>
  <c r="J309" i="9"/>
  <c r="H309" i="9"/>
  <c r="G309" i="9"/>
  <c r="J577" i="9"/>
  <c r="I577" i="9"/>
  <c r="H577" i="9"/>
  <c r="G577" i="9"/>
  <c r="J882" i="9"/>
  <c r="I882" i="9"/>
  <c r="H882" i="9"/>
  <c r="G882" i="9"/>
  <c r="J591" i="9"/>
  <c r="I591" i="9"/>
  <c r="H591" i="9"/>
  <c r="G591" i="9"/>
  <c r="J942" i="9"/>
  <c r="I942" i="9"/>
  <c r="H942" i="9"/>
  <c r="G942" i="9"/>
  <c r="H780" i="9"/>
  <c r="J780" i="9"/>
  <c r="I780" i="9"/>
  <c r="G780" i="9"/>
  <c r="I611" i="9"/>
  <c r="J611" i="9"/>
  <c r="H611" i="9"/>
  <c r="G611" i="9"/>
  <c r="H919" i="9"/>
  <c r="J919" i="9"/>
  <c r="I919" i="9"/>
  <c r="G919" i="9"/>
  <c r="J842" i="9"/>
  <c r="I842" i="9"/>
  <c r="H842" i="9"/>
  <c r="G842" i="9"/>
  <c r="J722" i="9"/>
  <c r="I722" i="9"/>
  <c r="H722" i="9"/>
  <c r="G722" i="9"/>
  <c r="J912" i="9"/>
  <c r="I912" i="9"/>
  <c r="H912" i="9"/>
  <c r="G912" i="9"/>
  <c r="I462" i="9"/>
  <c r="J462" i="9"/>
  <c r="H462" i="9"/>
  <c r="G462" i="9"/>
  <c r="J835" i="9"/>
  <c r="I835" i="9"/>
  <c r="H835" i="9"/>
  <c r="G835" i="9"/>
  <c r="J567" i="9"/>
  <c r="I567" i="9"/>
  <c r="H567" i="9"/>
  <c r="G567" i="9"/>
  <c r="I726" i="9"/>
  <c r="J726" i="9"/>
  <c r="H726" i="9"/>
  <c r="G726" i="9"/>
  <c r="I244" i="9"/>
  <c r="J244" i="9"/>
  <c r="H244" i="9"/>
  <c r="G244" i="9"/>
  <c r="I224" i="9"/>
  <c r="J224" i="9"/>
  <c r="H224" i="9"/>
  <c r="G224" i="9"/>
  <c r="J885" i="9"/>
  <c r="I885" i="9"/>
  <c r="H885" i="9"/>
  <c r="G885" i="9"/>
  <c r="H839" i="9"/>
  <c r="J839" i="9"/>
  <c r="I839" i="9"/>
  <c r="G839" i="9"/>
  <c r="H452" i="9"/>
  <c r="I452" i="9"/>
  <c r="J452" i="9"/>
  <c r="G452" i="9"/>
  <c r="J585" i="9"/>
  <c r="I585" i="9"/>
  <c r="H585" i="9"/>
  <c r="G585" i="9"/>
  <c r="J729" i="9"/>
  <c r="H729" i="9"/>
  <c r="I729" i="9"/>
  <c r="G729" i="9"/>
  <c r="I223" i="9"/>
  <c r="J223" i="9"/>
  <c r="H223" i="9"/>
  <c r="G223" i="9"/>
  <c r="I638" i="9"/>
  <c r="J638" i="9"/>
  <c r="H638" i="9"/>
  <c r="G638" i="9"/>
  <c r="I584" i="9"/>
  <c r="J584" i="9"/>
  <c r="H584" i="9"/>
  <c r="G584" i="9"/>
  <c r="J326" i="9"/>
  <c r="I326" i="9"/>
  <c r="H326" i="9"/>
  <c r="G326" i="9"/>
  <c r="J323" i="9"/>
  <c r="H323" i="9"/>
  <c r="I323" i="9"/>
  <c r="G323" i="9"/>
  <c r="I631" i="9"/>
  <c r="J631" i="9"/>
  <c r="H631" i="9"/>
  <c r="G631" i="9"/>
  <c r="I365" i="9"/>
  <c r="J365" i="9"/>
  <c r="H365" i="9"/>
  <c r="G365" i="9"/>
  <c r="J252" i="9"/>
  <c r="I252" i="9"/>
  <c r="H252" i="9"/>
  <c r="G252" i="9"/>
  <c r="J490" i="9"/>
  <c r="H490" i="9"/>
  <c r="I490" i="9"/>
  <c r="G490" i="9"/>
  <c r="J903" i="9"/>
  <c r="I903" i="9"/>
  <c r="H903" i="9"/>
  <c r="G903" i="9"/>
  <c r="H238" i="9"/>
  <c r="I238" i="9"/>
  <c r="J238" i="9"/>
  <c r="G238" i="9"/>
  <c r="J931" i="9"/>
  <c r="I931" i="9"/>
  <c r="H931" i="9"/>
  <c r="G931" i="9"/>
  <c r="I215" i="9"/>
  <c r="J215" i="9"/>
  <c r="H215" i="9"/>
  <c r="G215" i="9"/>
  <c r="I660" i="9"/>
  <c r="J660" i="9"/>
  <c r="H660" i="9"/>
  <c r="G660" i="9"/>
  <c r="J386" i="9"/>
  <c r="H386" i="9"/>
  <c r="I386" i="9"/>
  <c r="G386" i="9"/>
  <c r="I799" i="9"/>
  <c r="H799" i="9"/>
  <c r="J799" i="9"/>
  <c r="G799" i="9"/>
  <c r="H548" i="9"/>
  <c r="J548" i="9"/>
  <c r="I548" i="9"/>
  <c r="G548" i="9"/>
  <c r="H37" i="9"/>
  <c r="J37" i="9"/>
  <c r="I37" i="9"/>
  <c r="G37" i="9"/>
  <c r="J526" i="9"/>
  <c r="I526" i="9"/>
  <c r="H526" i="9"/>
  <c r="G526" i="9"/>
  <c r="H387" i="9"/>
  <c r="J387" i="9"/>
  <c r="I387" i="9"/>
  <c r="G387" i="9"/>
  <c r="I146" i="9"/>
  <c r="J146" i="9"/>
  <c r="H146" i="9"/>
  <c r="G146" i="9"/>
  <c r="I381" i="9"/>
  <c r="J381" i="9"/>
  <c r="H381" i="9"/>
  <c r="G381" i="9"/>
  <c r="I75" i="9"/>
  <c r="J75" i="9"/>
  <c r="H75" i="9"/>
  <c r="G75" i="9"/>
  <c r="I376" i="9"/>
  <c r="J376" i="9"/>
  <c r="H376" i="9"/>
  <c r="G376" i="9"/>
  <c r="I50" i="9"/>
  <c r="J50" i="9"/>
  <c r="H50" i="9"/>
  <c r="G50" i="9"/>
  <c r="H446" i="9"/>
  <c r="I446" i="9"/>
  <c r="J446" i="9"/>
  <c r="G446" i="9"/>
  <c r="J733" i="9"/>
  <c r="H733" i="9"/>
  <c r="I733" i="9"/>
  <c r="G733" i="9"/>
  <c r="J274" i="9"/>
  <c r="I274" i="9"/>
  <c r="H274" i="9"/>
  <c r="G274" i="9"/>
  <c r="I43" i="9"/>
  <c r="J43" i="9"/>
  <c r="H43" i="9"/>
  <c r="G43" i="9"/>
  <c r="I492" i="9"/>
  <c r="J492" i="9"/>
  <c r="H492" i="9"/>
  <c r="G492" i="9"/>
  <c r="H794" i="9"/>
  <c r="J794" i="9"/>
  <c r="I794" i="9"/>
  <c r="G794" i="9"/>
  <c r="I685" i="9"/>
  <c r="J685" i="9"/>
  <c r="H685" i="9"/>
  <c r="G685" i="9"/>
  <c r="J184" i="9"/>
  <c r="H184" i="9"/>
  <c r="I184" i="9"/>
  <c r="G184" i="9"/>
  <c r="J606" i="9"/>
  <c r="H606" i="9"/>
  <c r="I606" i="9"/>
  <c r="G606" i="9"/>
  <c r="I693" i="9"/>
  <c r="H693" i="9"/>
  <c r="J693" i="9"/>
  <c r="G693" i="9"/>
  <c r="J298" i="9"/>
  <c r="I298" i="9"/>
  <c r="H298" i="9"/>
  <c r="G298" i="9"/>
  <c r="J296" i="9"/>
  <c r="I296" i="9"/>
  <c r="H296" i="9"/>
  <c r="G296" i="9"/>
  <c r="J124" i="9"/>
  <c r="H124" i="9"/>
  <c r="I124" i="9"/>
  <c r="G124" i="9"/>
  <c r="J463" i="9"/>
  <c r="H463" i="9"/>
  <c r="I463" i="9"/>
  <c r="G463" i="9"/>
  <c r="I589" i="9"/>
  <c r="J589" i="9"/>
  <c r="H589" i="9"/>
  <c r="G589" i="9"/>
  <c r="I724" i="9"/>
  <c r="J724" i="9"/>
  <c r="H724" i="9"/>
  <c r="G724" i="9"/>
  <c r="J458" i="9"/>
  <c r="H458" i="9"/>
  <c r="I458" i="9"/>
  <c r="G458" i="9"/>
  <c r="I356" i="9"/>
  <c r="J356" i="9"/>
  <c r="H356" i="9"/>
  <c r="G356" i="9"/>
  <c r="J963" i="9"/>
  <c r="I963" i="9"/>
  <c r="H963" i="9"/>
  <c r="G963" i="9"/>
  <c r="J866" i="9"/>
  <c r="I866" i="9"/>
  <c r="H866" i="9"/>
  <c r="G866" i="9"/>
  <c r="J26" i="9"/>
  <c r="I26" i="9"/>
  <c r="H26" i="9"/>
  <c r="G26" i="9"/>
  <c r="I696" i="9"/>
  <c r="J696" i="9"/>
  <c r="H696" i="9"/>
  <c r="G696" i="9"/>
  <c r="J438" i="9"/>
  <c r="I438" i="9"/>
  <c r="H438" i="9"/>
  <c r="G438" i="9"/>
  <c r="J363" i="9"/>
  <c r="I363" i="9"/>
  <c r="H363" i="9"/>
  <c r="G363" i="9"/>
  <c r="J512" i="9"/>
  <c r="I512" i="9"/>
  <c r="H512" i="9"/>
  <c r="G512" i="9"/>
  <c r="H16" i="9"/>
  <c r="I16" i="9"/>
  <c r="J16" i="9"/>
  <c r="G16" i="9"/>
  <c r="I295" i="9"/>
  <c r="J295" i="9"/>
  <c r="H295" i="9"/>
  <c r="G295" i="9"/>
  <c r="I710" i="9"/>
  <c r="J710" i="9"/>
  <c r="H710" i="9"/>
  <c r="G710" i="9"/>
  <c r="J812" i="9"/>
  <c r="I812" i="9"/>
  <c r="H812" i="9"/>
  <c r="G812" i="9"/>
  <c r="N457" i="9" l="1"/>
  <c r="F3" i="9" l="1"/>
  <c r="F2" i="9"/>
  <c r="G2" i="9"/>
  <c r="P857" i="9" l="1"/>
  <c r="L806" i="9"/>
  <c r="P701" i="9"/>
  <c r="P53" i="9"/>
  <c r="L948" i="9"/>
  <c r="P67" i="9"/>
  <c r="L886" i="9"/>
  <c r="L338" i="9"/>
  <c r="P165" i="9"/>
  <c r="L484" i="9"/>
  <c r="P836" i="9"/>
  <c r="L41" i="9"/>
  <c r="P517" i="9"/>
  <c r="L579" i="9"/>
  <c r="P993" i="9"/>
  <c r="P896" i="9"/>
  <c r="P638" i="9"/>
  <c r="P570" i="9"/>
  <c r="P909" i="9"/>
  <c r="L713" i="9"/>
  <c r="P198" i="9"/>
  <c r="P246" i="9"/>
  <c r="L837" i="9"/>
  <c r="L546" i="9"/>
  <c r="P172" i="9"/>
  <c r="P682" i="9"/>
  <c r="L310" i="9"/>
  <c r="P954" i="9"/>
  <c r="L366" i="9"/>
  <c r="P850" i="9"/>
  <c r="L364" i="9"/>
  <c r="P400" i="9"/>
  <c r="L480" i="9"/>
  <c r="P845" i="9"/>
  <c r="P102" i="9"/>
  <c r="P691" i="9"/>
  <c r="L768" i="9"/>
  <c r="L356" i="9"/>
  <c r="L48" i="9"/>
  <c r="P731" i="9"/>
  <c r="L590" i="9"/>
  <c r="L555" i="9"/>
  <c r="P468" i="9"/>
  <c r="L28" i="9"/>
  <c r="P847" i="9"/>
  <c r="L578" i="9"/>
  <c r="L741" i="9"/>
  <c r="P162" i="9"/>
  <c r="P879" i="9"/>
  <c r="P381" i="9"/>
  <c r="L111" i="9"/>
  <c r="P758" i="9"/>
  <c r="L362" i="9"/>
  <c r="L666" i="9"/>
  <c r="P911" i="9"/>
  <c r="L149" i="9"/>
  <c r="L361" i="9"/>
  <c r="L563" i="9"/>
  <c r="L608" i="9"/>
  <c r="P283" i="9"/>
  <c r="L450" i="9"/>
  <c r="L746" i="9"/>
  <c r="P974" i="9"/>
  <c r="P526" i="9"/>
  <c r="L636" i="9"/>
  <c r="L119" i="9"/>
  <c r="L210" i="9"/>
  <c r="L347" i="9"/>
  <c r="L337" i="9"/>
  <c r="P378" i="9"/>
  <c r="L752" i="9"/>
  <c r="L77" i="9"/>
  <c r="L780" i="9"/>
  <c r="P137" i="9"/>
  <c r="L977" i="9"/>
  <c r="P523" i="9"/>
  <c r="P99" i="9"/>
  <c r="P722" i="9"/>
  <c r="P586" i="9"/>
  <c r="P100" i="9"/>
  <c r="P831" i="9"/>
  <c r="P412" i="9"/>
  <c r="L300" i="9"/>
  <c r="L651" i="9"/>
  <c r="L256" i="9"/>
  <c r="L423" i="9"/>
  <c r="L689" i="9"/>
  <c r="L234" i="9"/>
  <c r="L599" i="9"/>
  <c r="P978" i="9"/>
  <c r="P554" i="9"/>
  <c r="P6" i="9"/>
  <c r="P757" i="9"/>
  <c r="L950" i="9"/>
  <c r="P781" i="9"/>
  <c r="P940" i="9"/>
  <c r="P971" i="9"/>
  <c r="L498" i="9"/>
  <c r="P949" i="9"/>
  <c r="P654" i="9"/>
  <c r="L630" i="9"/>
  <c r="L982" i="9"/>
  <c r="P333" i="9"/>
  <c r="L228" i="9"/>
  <c r="P235" i="9"/>
  <c r="L675" i="9"/>
  <c r="P57" i="9"/>
  <c r="P795" i="9"/>
  <c r="L139" i="9"/>
  <c r="L449" i="9"/>
  <c r="P717" i="9"/>
  <c r="P64" i="9"/>
  <c r="P775" i="9"/>
  <c r="P606" i="9"/>
  <c r="L221" i="9"/>
  <c r="L108" i="9"/>
  <c r="L363" i="9"/>
  <c r="P12" i="9"/>
  <c r="L992" i="9"/>
  <c r="P866" i="9"/>
  <c r="L453" i="9"/>
  <c r="L116" i="9"/>
  <c r="P451" i="9"/>
  <c r="L11" i="9"/>
  <c r="L232" i="9"/>
  <c r="P617" i="9"/>
  <c r="P991" i="9"/>
  <c r="L920" i="9"/>
  <c r="L572" i="9"/>
  <c r="L388" i="9"/>
  <c r="P737" i="9"/>
  <c r="L399" i="9"/>
  <c r="P832" i="9"/>
  <c r="P709" i="9"/>
  <c r="P495" i="9"/>
  <c r="L413" i="9"/>
  <c r="L84" i="9"/>
  <c r="L963" i="9"/>
  <c r="P623" i="9"/>
  <c r="P825" i="9"/>
  <c r="L316" i="9"/>
  <c r="P440" i="9"/>
  <c r="L952" i="9"/>
  <c r="P368" i="9"/>
  <c r="L559" i="9"/>
  <c r="L126" i="9"/>
  <c r="L202" i="9"/>
  <c r="P981" i="9"/>
  <c r="P799" i="9"/>
  <c r="P205" i="9"/>
  <c r="P500" i="9"/>
  <c r="L303" i="9"/>
  <c r="P519" i="9"/>
  <c r="L642" i="9"/>
  <c r="P286" i="9"/>
  <c r="L645" i="9"/>
  <c r="L621" i="9"/>
  <c r="P166" i="9"/>
  <c r="L767" i="9"/>
  <c r="L914" i="9"/>
  <c r="P562" i="9"/>
  <c r="L712" i="9"/>
  <c r="L897" i="9"/>
  <c r="P985" i="9"/>
  <c r="L55" i="9"/>
  <c r="L376" i="9"/>
  <c r="L916" i="9"/>
  <c r="L934" i="9"/>
  <c r="L492" i="9"/>
  <c r="L387" i="9"/>
  <c r="L489" i="9"/>
  <c r="L267" i="9"/>
  <c r="P147" i="9"/>
  <c r="P649" i="9"/>
  <c r="P842" i="9"/>
  <c r="L86" i="9"/>
  <c r="L125" i="9"/>
  <c r="P339" i="9"/>
  <c r="L618" i="9"/>
  <c r="P521" i="9"/>
  <c r="P247" i="9"/>
  <c r="L419" i="9"/>
  <c r="L576" i="9"/>
  <c r="L173" i="9"/>
  <c r="L282" i="9"/>
  <c r="P719" i="9"/>
  <c r="L224" i="9"/>
  <c r="L997" i="9"/>
  <c r="P979" i="9"/>
  <c r="P409" i="9"/>
  <c r="L26" i="9"/>
  <c r="L394" i="9"/>
  <c r="P742" i="9"/>
  <c r="P403" i="9"/>
  <c r="P284" i="9"/>
  <c r="L343" i="9"/>
  <c r="P352" i="9"/>
  <c r="P382" i="9"/>
  <c r="L681" i="9"/>
  <c r="P309" i="9"/>
  <c r="L464" i="9"/>
  <c r="P177" i="9"/>
  <c r="L724" i="9"/>
  <c r="L834" i="9"/>
  <c r="L567" i="9"/>
  <c r="P407" i="9"/>
  <c r="P693" i="9"/>
  <c r="L539" i="9"/>
  <c r="P151" i="9"/>
  <c r="P47" i="9"/>
  <c r="P123" i="9"/>
  <c r="L9" i="9"/>
  <c r="L509" i="9"/>
  <c r="P433" i="9"/>
  <c r="L180" i="9"/>
  <c r="L348" i="9"/>
  <c r="P226" i="9"/>
  <c r="P85" i="9"/>
  <c r="L616" i="9"/>
  <c r="L790" i="9"/>
  <c r="P238" i="9"/>
  <c r="P922" i="9"/>
  <c r="P328" i="9"/>
  <c r="P427" i="9"/>
  <c r="L452" i="9"/>
  <c r="P650" i="9"/>
  <c r="L604" i="9"/>
  <c r="P833" i="9"/>
  <c r="P600" i="9"/>
  <c r="L822" i="9"/>
  <c r="P350" i="9"/>
  <c r="L288" i="9"/>
  <c r="P738" i="9"/>
  <c r="L792" i="9"/>
  <c r="L262" i="9"/>
  <c r="L975" i="9"/>
  <c r="P575" i="9"/>
  <c r="P698" i="9"/>
  <c r="P653" i="9"/>
  <c r="L308" i="9"/>
  <c r="P8" i="9"/>
  <c r="L903" i="9"/>
  <c r="P718" i="9"/>
  <c r="P367" i="9"/>
  <c r="L395" i="9"/>
  <c r="P14" i="9"/>
  <c r="P534" i="9"/>
  <c r="P829" i="9"/>
  <c r="P239" i="9"/>
  <c r="L435" i="9"/>
  <c r="P482" i="9"/>
  <c r="P341" i="9"/>
  <c r="L265" i="9"/>
  <c r="P905" i="9"/>
  <c r="L946" i="9"/>
  <c r="P154" i="9"/>
  <c r="L686" i="9"/>
  <c r="L720" i="9"/>
  <c r="P585" i="9"/>
  <c r="P5" i="9"/>
  <c r="P885" i="9"/>
  <c r="P626" i="9"/>
  <c r="P607" i="9"/>
  <c r="P434" i="9"/>
  <c r="L875" i="9"/>
  <c r="L907" i="9"/>
  <c r="L454" i="9"/>
  <c r="L714" i="9"/>
  <c r="L250" i="9"/>
  <c r="P708" i="9"/>
  <c r="L372" i="9"/>
  <c r="L965" i="9"/>
  <c r="L322" i="9"/>
  <c r="L369" i="9"/>
  <c r="P840" i="9"/>
  <c r="L748" i="9"/>
  <c r="P50" i="9"/>
  <c r="L553" i="9"/>
  <c r="P481" i="9"/>
  <c r="P592" i="9"/>
  <c r="P690" i="9"/>
  <c r="P671" i="9"/>
  <c r="L908" i="9"/>
  <c r="P324" i="9"/>
  <c r="L398" i="9"/>
  <c r="L16" i="9"/>
  <c r="P998" i="9"/>
  <c r="P583" i="9"/>
  <c r="L544" i="9"/>
  <c r="L334" i="9"/>
  <c r="L204" i="9"/>
  <c r="L945" i="9"/>
  <c r="P81" i="9"/>
  <c r="P550" i="9"/>
  <c r="P764" i="9"/>
  <c r="P859" i="9"/>
  <c r="P80" i="9"/>
  <c r="L747" i="9"/>
  <c r="P983" i="9"/>
  <c r="L422" i="9"/>
  <c r="L457" i="9"/>
  <c r="P594" i="9"/>
  <c r="P744" i="9"/>
  <c r="L716" i="9"/>
  <c r="L461" i="9"/>
  <c r="L641" i="9"/>
  <c r="L428" i="9"/>
  <c r="L122" i="9"/>
  <c r="L141" i="9"/>
  <c r="P548" i="9"/>
  <c r="P640" i="9"/>
  <c r="P729" i="9"/>
  <c r="P82" i="9"/>
  <c r="L549" i="9"/>
  <c r="L65" i="9"/>
  <c r="L330" i="9"/>
  <c r="P54" i="9"/>
  <c r="L271" i="9"/>
  <c r="L444" i="9"/>
  <c r="P321" i="9"/>
  <c r="L613" i="9"/>
  <c r="L972" i="9"/>
  <c r="P27" i="9"/>
  <c r="L252" i="9"/>
  <c r="P603" i="9"/>
  <c r="P732" i="9"/>
  <c r="L846" i="9"/>
  <c r="L516" i="9"/>
  <c r="P884" i="9"/>
  <c r="L385" i="9"/>
  <c r="L222" i="9"/>
  <c r="P705" i="9"/>
  <c r="L906" i="9"/>
  <c r="P942" i="9"/>
  <c r="P380" i="9"/>
  <c r="L117" i="9"/>
  <c r="L614" i="9"/>
  <c r="P994" i="9"/>
  <c r="P577" i="9"/>
  <c r="L531" i="9"/>
  <c r="L36" i="9"/>
  <c r="L657" i="9"/>
  <c r="P430" i="9"/>
  <c r="L510" i="9"/>
  <c r="L18" i="9"/>
  <c r="L10" i="9"/>
  <c r="L735" i="9"/>
  <c r="P58" i="9"/>
  <c r="L240" i="9"/>
  <c r="P631" i="9"/>
  <c r="L106" i="9"/>
  <c r="P254" i="9"/>
  <c r="L196" i="9"/>
  <c r="L227" i="9"/>
  <c r="P426" i="9"/>
  <c r="L269" i="9"/>
  <c r="L144" i="9"/>
  <c r="L168" i="9"/>
  <c r="L474" i="9"/>
  <c r="L678" i="9"/>
  <c r="L35" i="9"/>
  <c r="P532" i="9"/>
  <c r="L496" i="9"/>
  <c r="P29" i="9"/>
  <c r="L860" i="9"/>
  <c r="P420" i="9"/>
  <c r="P178" i="9"/>
  <c r="L462" i="9"/>
  <c r="L794" i="9"/>
  <c r="L880" i="9"/>
  <c r="L873" i="9"/>
  <c r="P301" i="9"/>
  <c r="L501" i="9"/>
  <c r="P391" i="9"/>
  <c r="P417" i="9"/>
  <c r="L167" i="9"/>
  <c r="P379" i="9"/>
  <c r="L88" i="9"/>
  <c r="P344" i="9"/>
  <c r="P867" i="9"/>
  <c r="L776" i="9"/>
  <c r="L789" i="9"/>
  <c r="P598" i="9"/>
  <c r="L772" i="9"/>
  <c r="L956" i="9"/>
  <c r="L114" i="9"/>
  <c r="P703" i="9"/>
  <c r="L704" i="9"/>
  <c r="L230" i="9"/>
  <c r="P674" i="9"/>
  <c r="L970" i="9"/>
  <c r="L458" i="9"/>
  <c r="L951" i="9"/>
  <c r="L745" i="9"/>
  <c r="P793" i="9"/>
  <c r="P459" i="9"/>
  <c r="L538" i="9"/>
  <c r="P699" i="9"/>
  <c r="P545" i="9"/>
  <c r="P370" i="9"/>
  <c r="L601" i="9"/>
  <c r="L146" i="9"/>
  <c r="P90" i="9"/>
  <c r="P688" i="9"/>
  <c r="P680" i="9"/>
  <c r="P964" i="9"/>
  <c r="L208" i="9"/>
  <c r="P220" i="9"/>
  <c r="L966" i="9"/>
  <c r="L92" i="9"/>
  <c r="P353" i="9"/>
  <c r="L871" i="9"/>
  <c r="L437" i="9"/>
  <c r="L317" i="9"/>
  <c r="P582" i="9"/>
  <c r="L45" i="9"/>
  <c r="L743" i="9"/>
  <c r="L1002" i="9"/>
  <c r="L779" i="9"/>
  <c r="L774" i="9"/>
  <c r="P818" i="9"/>
  <c r="L436" i="9"/>
  <c r="L804" i="9"/>
  <c r="P281" i="9"/>
  <c r="L787" i="9"/>
  <c r="L145" i="9"/>
  <c r="P938" i="9"/>
  <c r="P131" i="9"/>
  <c r="P882" i="9"/>
  <c r="L249" i="9"/>
  <c r="L888" i="9"/>
  <c r="L919" i="9"/>
  <c r="L676" i="9"/>
  <c r="L209" i="9"/>
  <c r="L134" i="9"/>
  <c r="L486" i="9"/>
  <c r="P293" i="9"/>
  <c r="P377" i="9"/>
  <c r="P129" i="9"/>
  <c r="P524" i="9"/>
  <c r="P537" i="9"/>
  <c r="L868" i="9"/>
  <c r="P936" i="9"/>
  <c r="L841" i="9"/>
  <c r="P127" i="9"/>
  <c r="L416" i="9"/>
  <c r="L723" i="9"/>
  <c r="L62" i="9"/>
  <c r="P511" i="9"/>
  <c r="L201" i="9"/>
  <c r="P514" i="9"/>
  <c r="P679" i="9"/>
  <c r="L659" i="9"/>
  <c r="P541" i="9"/>
  <c r="P560" i="9"/>
  <c r="P777" i="9"/>
  <c r="P138" i="9"/>
  <c r="P652" i="9"/>
  <c r="L902" i="9"/>
  <c r="P323" i="9"/>
  <c r="L858" i="9"/>
  <c r="L477" i="9"/>
  <c r="L798" i="9"/>
  <c r="L761" i="9"/>
  <c r="P807" i="9"/>
  <c r="P660" i="9"/>
  <c r="L609" i="9"/>
  <c r="P195" i="9"/>
  <c r="L359" i="9"/>
  <c r="L672" i="9"/>
  <c r="L331" i="9"/>
  <c r="L325" i="9"/>
  <c r="P488" i="9"/>
  <c r="L721" i="9"/>
  <c r="P155" i="9"/>
  <c r="P373" i="9"/>
  <c r="P973" i="9"/>
  <c r="P506" i="9"/>
  <c r="L540" i="9"/>
  <c r="L763" i="9"/>
  <c r="P696" i="9"/>
  <c r="P958" i="9"/>
  <c r="L692" i="9"/>
  <c r="P259" i="9"/>
  <c r="P187" i="9"/>
  <c r="P917" i="9"/>
  <c r="P135" i="9"/>
  <c r="L534" i="9"/>
  <c r="L829" i="9"/>
  <c r="L239" i="9"/>
  <c r="P435" i="9"/>
  <c r="L482" i="9"/>
  <c r="L341" i="9"/>
  <c r="P265" i="9"/>
  <c r="L905" i="9"/>
  <c r="P946" i="9"/>
  <c r="L154" i="9"/>
  <c r="P686" i="9"/>
  <c r="P720" i="9"/>
  <c r="L585" i="9"/>
  <c r="L5" i="9"/>
  <c r="L885" i="9"/>
  <c r="L626" i="9"/>
  <c r="L607" i="9"/>
  <c r="L434" i="9"/>
  <c r="P875" i="9"/>
  <c r="P907" i="9"/>
  <c r="P454" i="9"/>
  <c r="P714" i="9"/>
  <c r="P250" i="9"/>
  <c r="L708" i="9"/>
  <c r="P372" i="9"/>
  <c r="P965" i="9"/>
  <c r="P322" i="9"/>
  <c r="P369" i="9"/>
  <c r="L840" i="9"/>
  <c r="P748" i="9"/>
  <c r="L50" i="9"/>
  <c r="P553" i="9"/>
  <c r="L481" i="9"/>
  <c r="L592" i="9"/>
  <c r="L690" i="9"/>
  <c r="L671" i="9"/>
  <c r="P908" i="9"/>
  <c r="L324" i="9"/>
  <c r="P398" i="9"/>
  <c r="P16" i="9"/>
  <c r="L998" i="9"/>
  <c r="L583" i="9"/>
  <c r="P544" i="9"/>
  <c r="P334" i="9"/>
  <c r="P204" i="9"/>
  <c r="P945" i="9"/>
  <c r="L81" i="9"/>
  <c r="L550" i="9"/>
  <c r="L764" i="9"/>
  <c r="L859" i="9"/>
  <c r="L80" i="9"/>
  <c r="P747" i="9"/>
  <c r="L983" i="9"/>
  <c r="P422" i="9"/>
  <c r="P457" i="9"/>
  <c r="L594" i="9"/>
  <c r="L744" i="9"/>
  <c r="P716" i="9"/>
  <c r="P461" i="9"/>
  <c r="P641" i="9"/>
  <c r="P428" i="9"/>
  <c r="P122" i="9"/>
  <c r="P141" i="9"/>
  <c r="L548" i="9"/>
  <c r="L640" i="9"/>
  <c r="L729" i="9"/>
  <c r="L82" i="9"/>
  <c r="P549" i="9"/>
  <c r="P65" i="9"/>
  <c r="P330" i="9"/>
  <c r="L54" i="9"/>
  <c r="P271" i="9"/>
  <c r="P444" i="9"/>
  <c r="L321" i="9"/>
  <c r="P613" i="9"/>
  <c r="P972" i="9"/>
  <c r="L27" i="9"/>
  <c r="P252" i="9"/>
  <c r="L603" i="9"/>
  <c r="L732" i="9"/>
  <c r="P846" i="9"/>
  <c r="P516" i="9"/>
  <c r="L884" i="9"/>
  <c r="P385" i="9"/>
  <c r="P222" i="9"/>
  <c r="L705" i="9"/>
  <c r="P906" i="9"/>
  <c r="L942" i="9"/>
  <c r="L380" i="9"/>
  <c r="P117" i="9"/>
  <c r="P614" i="9"/>
  <c r="L994" i="9"/>
  <c r="L577" i="9"/>
  <c r="P531" i="9"/>
  <c r="P36" i="9"/>
  <c r="P657" i="9"/>
  <c r="L430" i="9"/>
  <c r="P510" i="9"/>
  <c r="P18" i="9"/>
  <c r="P10" i="9"/>
  <c r="P735" i="9"/>
  <c r="L58" i="9"/>
  <c r="P240" i="9"/>
  <c r="L631" i="9"/>
  <c r="P106" i="9"/>
  <c r="L254" i="9"/>
  <c r="P196" i="9"/>
  <c r="P227" i="9"/>
  <c r="L426" i="9"/>
  <c r="P269" i="9"/>
  <c r="P144" i="9"/>
  <c r="P168" i="9"/>
  <c r="P474" i="9"/>
  <c r="P678" i="9"/>
  <c r="P35" i="9"/>
  <c r="L532" i="9"/>
  <c r="P496" i="9"/>
  <c r="L29" i="9"/>
  <c r="P860" i="9"/>
  <c r="L420" i="9"/>
  <c r="L178" i="9"/>
  <c r="P462" i="9"/>
  <c r="P794" i="9"/>
  <c r="P880" i="9"/>
  <c r="P873" i="9"/>
  <c r="L301" i="9"/>
  <c r="P501" i="9"/>
  <c r="L391" i="9"/>
  <c r="L417" i="9"/>
  <c r="P167" i="9"/>
  <c r="L379" i="9"/>
  <c r="P88" i="9"/>
  <c r="L344" i="9"/>
  <c r="L867" i="9"/>
  <c r="P776" i="9"/>
  <c r="P789" i="9"/>
  <c r="L598" i="9"/>
  <c r="P772" i="9"/>
  <c r="P956" i="9"/>
  <c r="P114" i="9"/>
  <c r="L703" i="9"/>
  <c r="P704" i="9"/>
  <c r="P230" i="9"/>
  <c r="L674" i="9"/>
  <c r="P970" i="9"/>
  <c r="P458" i="9"/>
  <c r="P951" i="9"/>
  <c r="P745" i="9"/>
  <c r="L793" i="9"/>
  <c r="L459" i="9"/>
  <c r="P538" i="9"/>
  <c r="L699" i="9"/>
  <c r="L545" i="9"/>
  <c r="L370" i="9"/>
  <c r="P601" i="9"/>
  <c r="P146" i="9"/>
  <c r="L90" i="9"/>
  <c r="L688" i="9"/>
  <c r="L680" i="9"/>
  <c r="L964" i="9"/>
  <c r="P208" i="9"/>
  <c r="L220" i="9"/>
  <c r="P966" i="9"/>
  <c r="P92" i="9"/>
  <c r="L353" i="9"/>
  <c r="P871" i="9"/>
  <c r="P437" i="9"/>
  <c r="P317" i="9"/>
  <c r="L582" i="9"/>
  <c r="P45" i="9"/>
  <c r="P743" i="9"/>
  <c r="P1002" i="9"/>
  <c r="P779" i="9"/>
  <c r="P774" i="9"/>
  <c r="L818" i="9"/>
  <c r="P436" i="9"/>
  <c r="P804" i="9"/>
  <c r="L281" i="9"/>
  <c r="P787" i="9"/>
  <c r="P145" i="9"/>
  <c r="L938" i="9"/>
  <c r="L131" i="9"/>
  <c r="L882" i="9"/>
  <c r="P249" i="9"/>
  <c r="P888" i="9"/>
  <c r="P919" i="9"/>
  <c r="P676" i="9"/>
  <c r="P209" i="9"/>
  <c r="P134" i="9"/>
  <c r="P486" i="9"/>
  <c r="L293" i="9"/>
  <c r="L377" i="9"/>
  <c r="L129" i="9"/>
  <c r="L524" i="9"/>
  <c r="L537" i="9"/>
  <c r="P868" i="9"/>
  <c r="L936" i="9"/>
  <c r="P841" i="9"/>
  <c r="L127" i="9"/>
  <c r="P416" i="9"/>
  <c r="P723" i="9"/>
  <c r="P62" i="9"/>
  <c r="L511" i="9"/>
  <c r="P201" i="9"/>
  <c r="L514" i="9"/>
  <c r="L679" i="9"/>
  <c r="P659" i="9"/>
  <c r="L541" i="9"/>
  <c r="L560" i="9"/>
  <c r="L777" i="9"/>
  <c r="L138" i="9"/>
  <c r="L652" i="9"/>
  <c r="P902" i="9"/>
  <c r="L323" i="9"/>
  <c r="P858" i="9"/>
  <c r="P477" i="9"/>
  <c r="P798" i="9"/>
  <c r="P761" i="9"/>
  <c r="L807" i="9"/>
  <c r="L660" i="9"/>
  <c r="P609" i="9"/>
  <c r="L195" i="9"/>
  <c r="P359" i="9"/>
  <c r="P672" i="9"/>
  <c r="P331" i="9"/>
  <c r="P325" i="9"/>
  <c r="L488" i="9"/>
  <c r="P721" i="9"/>
  <c r="L155" i="9"/>
  <c r="L373" i="9"/>
  <c r="L973" i="9"/>
  <c r="L506" i="9"/>
  <c r="P540" i="9"/>
  <c r="P763" i="9"/>
  <c r="L696" i="9"/>
  <c r="L958" i="9"/>
  <c r="P692" i="9"/>
  <c r="L259" i="9"/>
  <c r="L187" i="9"/>
  <c r="L917" i="9"/>
  <c r="L135" i="9"/>
  <c r="L296" i="9"/>
  <c r="L619" i="9"/>
  <c r="P2" i="9"/>
  <c r="P947" i="9"/>
  <c r="P60" i="9"/>
  <c r="L295" i="9"/>
  <c r="P156" i="9"/>
  <c r="L7" i="9"/>
  <c r="P773" i="9"/>
  <c r="P312" i="9"/>
  <c r="P157" i="9"/>
  <c r="L19" i="9"/>
  <c r="P96" i="9"/>
  <c r="L302" i="9"/>
  <c r="L943" i="9"/>
  <c r="P360" i="9"/>
  <c r="L278" i="9"/>
  <c r="P668" i="9"/>
  <c r="L485" i="9"/>
  <c r="L354" i="9"/>
  <c r="L268" i="9"/>
  <c r="P502" i="9"/>
  <c r="L91" i="9"/>
  <c r="P425" i="9"/>
  <c r="L589" i="9"/>
  <c r="L285" i="9"/>
  <c r="L70" i="9"/>
  <c r="P118" i="9"/>
  <c r="P206" i="9"/>
  <c r="L877" i="9"/>
  <c r="P581" i="9"/>
  <c r="L843" i="9"/>
  <c r="L828" i="9"/>
  <c r="L715" i="9"/>
  <c r="P815" i="9"/>
  <c r="L415" i="9"/>
  <c r="L528" i="9"/>
  <c r="P573" i="9"/>
  <c r="P499" i="9"/>
  <c r="P421" i="9"/>
  <c r="L664" i="9"/>
  <c r="P889" i="9"/>
  <c r="P124" i="9"/>
  <c r="L365" i="9"/>
  <c r="L926" i="9"/>
  <c r="P976" i="9"/>
  <c r="P207" i="9"/>
  <c r="L307" i="9"/>
  <c r="P771" i="9"/>
  <c r="P750" i="9"/>
  <c r="P42" i="9"/>
  <c r="P644" i="9"/>
  <c r="L918" i="9"/>
  <c r="L460" i="9"/>
  <c r="L797" i="9"/>
  <c r="L467" i="9"/>
  <c r="L687" i="9"/>
  <c r="L694" i="9"/>
  <c r="L961" i="9"/>
  <c r="L216" i="9"/>
  <c r="L414" i="9"/>
  <c r="P955" i="9"/>
  <c r="P164" i="9"/>
  <c r="P819" i="9"/>
  <c r="P15" i="9"/>
  <c r="L811" i="9"/>
  <c r="L21" i="9"/>
  <c r="P442" i="9"/>
  <c r="L813" i="9"/>
  <c r="P327" i="9"/>
  <c r="P901" i="9"/>
  <c r="L355" i="9"/>
  <c r="L292" i="9"/>
  <c r="P148" i="9"/>
  <c r="L932" i="9"/>
  <c r="P336" i="9"/>
  <c r="P593" i="9"/>
  <c r="P791" i="9"/>
  <c r="L835" i="9"/>
  <c r="P697" i="9"/>
  <c r="P217" i="9"/>
  <c r="P561" i="9"/>
  <c r="P34" i="9"/>
  <c r="P826" i="9"/>
  <c r="P61" i="9"/>
  <c r="L805" i="9"/>
  <c r="L37" i="9"/>
  <c r="P494" i="9"/>
  <c r="P988" i="9"/>
  <c r="L503" i="9"/>
  <c r="P241" i="9"/>
  <c r="L170" i="9"/>
  <c r="L996" i="9"/>
  <c r="P755" i="9"/>
  <c r="P189" i="9"/>
  <c r="P967" i="9"/>
  <c r="L236" i="9"/>
  <c r="P984" i="9"/>
  <c r="L726" i="9"/>
  <c r="L245" i="9"/>
  <c r="P30" i="9"/>
  <c r="P870" i="9"/>
  <c r="L174" i="9"/>
  <c r="L120" i="9"/>
  <c r="L941" i="9"/>
  <c r="L237" i="9"/>
  <c r="P332" i="9"/>
  <c r="P233" i="9"/>
  <c r="P33" i="9"/>
  <c r="L542" i="9"/>
  <c r="L927" i="9"/>
  <c r="P432" i="9"/>
  <c r="P512" i="9"/>
  <c r="L470" i="9"/>
  <c r="L986" i="9"/>
  <c r="P279" i="9"/>
  <c r="P276" i="9"/>
  <c r="L898" i="9"/>
  <c r="P200" i="9"/>
  <c r="P74" i="9"/>
  <c r="P107" i="9"/>
  <c r="L785" i="9"/>
  <c r="L473" i="9"/>
  <c r="L275" i="9"/>
  <c r="P700" i="9"/>
  <c r="P287" i="9"/>
  <c r="L140" i="9"/>
  <c r="P980" i="9"/>
  <c r="P190" i="9"/>
  <c r="P392" i="9"/>
  <c r="L490" i="9"/>
  <c r="P505" i="9"/>
  <c r="L95" i="9"/>
  <c r="L263" i="9"/>
  <c r="P79" i="9"/>
  <c r="P893" i="9"/>
  <c r="L801" i="9"/>
  <c r="P933" i="9"/>
  <c r="P673" i="9"/>
  <c r="P431" i="9"/>
  <c r="L802" i="9"/>
  <c r="P188" i="9"/>
  <c r="P584" i="9"/>
  <c r="P533" i="9"/>
  <c r="L625" i="9"/>
  <c r="P375" i="9"/>
  <c r="P928" i="9"/>
  <c r="L706" i="9"/>
  <c r="L115" i="9"/>
  <c r="L445" i="9"/>
  <c r="P595" i="9"/>
  <c r="L23" i="9"/>
  <c r="L739" i="9"/>
  <c r="P814" i="9"/>
  <c r="L796" i="9"/>
  <c r="P895" i="9"/>
  <c r="P969" i="9"/>
  <c r="L962" i="9"/>
  <c r="P304" i="9"/>
  <c r="L469" i="9"/>
  <c r="L242" i="9"/>
  <c r="P808" i="9"/>
  <c r="L624" i="9"/>
  <c r="L912" i="9"/>
  <c r="P299" i="9"/>
  <c r="P728" i="9"/>
  <c r="P397" i="9"/>
  <c r="P410" i="9"/>
  <c r="L215" i="9"/>
  <c r="P231" i="9"/>
  <c r="L627" i="9"/>
  <c r="P68" i="9"/>
  <c r="P610" i="9"/>
  <c r="P960" i="9"/>
  <c r="L863" i="9"/>
  <c r="L294" i="9"/>
  <c r="P525" i="9"/>
  <c r="P182" i="9"/>
  <c r="P402" i="9"/>
  <c r="P848" i="9"/>
  <c r="L784" i="9"/>
  <c r="L483" i="9"/>
  <c r="P710" i="9"/>
  <c r="P527" i="9"/>
  <c r="L71" i="9"/>
  <c r="L160" i="9"/>
  <c r="L769" i="9"/>
  <c r="L113" i="9"/>
  <c r="L186" i="9"/>
  <c r="L3" i="9"/>
  <c r="L637" i="9"/>
  <c r="L702" i="9"/>
  <c r="L507" i="9"/>
  <c r="P290" i="9"/>
  <c r="L52" i="9"/>
  <c r="L447" i="9"/>
  <c r="P695" i="9"/>
  <c r="P255" i="9"/>
  <c r="L31" i="9"/>
  <c r="L990" i="9"/>
  <c r="L225" i="9"/>
  <c r="P13" i="9"/>
  <c r="P667" i="9"/>
  <c r="P810" i="9"/>
  <c r="P497" i="9"/>
  <c r="L872" i="9"/>
  <c r="P558" i="9"/>
  <c r="P648" i="9"/>
  <c r="P136" i="9"/>
  <c r="L22" i="9"/>
  <c r="L335" i="9"/>
  <c r="P150" i="9"/>
  <c r="L762" i="9"/>
  <c r="L930" i="9"/>
  <c r="L522" i="9"/>
  <c r="P181" i="9"/>
  <c r="P305" i="9"/>
  <c r="L937" i="9"/>
  <c r="L727" i="9"/>
  <c r="P788" i="9"/>
  <c r="P40" i="9"/>
  <c r="L643" i="9"/>
  <c r="L663" i="9"/>
  <c r="P862" i="9"/>
  <c r="P443" i="9"/>
  <c r="P179" i="9"/>
  <c r="L298" i="9"/>
  <c r="P211" i="9"/>
  <c r="L547" i="9"/>
  <c r="P406" i="9"/>
  <c r="P44" i="9"/>
  <c r="P853" i="9"/>
  <c r="L112" i="9"/>
  <c r="L329" i="9"/>
  <c r="P665" i="9"/>
  <c r="L130" i="9"/>
  <c r="P184" i="9"/>
  <c r="P493" i="9"/>
  <c r="L315" i="9"/>
  <c r="L557" i="9"/>
  <c r="P855" i="9"/>
  <c r="L441" i="9"/>
  <c r="P865" i="9"/>
  <c r="L827" i="9"/>
  <c r="L800" i="9"/>
  <c r="L289" i="9"/>
  <c r="P931" i="9"/>
  <c r="P622" i="9"/>
  <c r="L39" i="9"/>
  <c r="L568" i="9"/>
  <c r="L854" i="9"/>
  <c r="L76" i="9"/>
  <c r="L185" i="9"/>
  <c r="L844" i="9"/>
  <c r="P844" i="9"/>
  <c r="P574" i="9"/>
  <c r="P770" i="9"/>
  <c r="L947" i="9"/>
  <c r="L60" i="9"/>
  <c r="P295" i="9"/>
  <c r="L156" i="9"/>
  <c r="P7" i="9"/>
  <c r="L773" i="9"/>
  <c r="L312" i="9"/>
  <c r="L157" i="9"/>
  <c r="P19" i="9"/>
  <c r="L96" i="9"/>
  <c r="P302" i="9"/>
  <c r="P943" i="9"/>
  <c r="L360" i="9"/>
  <c r="P278" i="9"/>
  <c r="L668" i="9"/>
  <c r="P485" i="9"/>
  <c r="P354" i="9"/>
  <c r="P268" i="9"/>
  <c r="L502" i="9"/>
  <c r="P91" i="9"/>
  <c r="L425" i="9"/>
  <c r="P589" i="9"/>
  <c r="P285" i="9"/>
  <c r="P70" i="9"/>
  <c r="L118" i="9"/>
  <c r="L206" i="9"/>
  <c r="P877" i="9"/>
  <c r="L581" i="9"/>
  <c r="P843" i="9"/>
  <c r="P828" i="9"/>
  <c r="P715" i="9"/>
  <c r="L815" i="9"/>
  <c r="P415" i="9"/>
  <c r="P528" i="9"/>
  <c r="L573" i="9"/>
  <c r="L499" i="9"/>
  <c r="L421" i="9"/>
  <c r="P664" i="9"/>
  <c r="L889" i="9"/>
  <c r="L124" i="9"/>
  <c r="P365" i="9"/>
  <c r="P926" i="9"/>
  <c r="L976" i="9"/>
  <c r="L207" i="9"/>
  <c r="P307" i="9"/>
  <c r="L771" i="9"/>
  <c r="L750" i="9"/>
  <c r="L42" i="9"/>
  <c r="L644" i="9"/>
  <c r="P918" i="9"/>
  <c r="P460" i="9"/>
  <c r="P797" i="9"/>
  <c r="P467" i="9"/>
  <c r="P687" i="9"/>
  <c r="P694" i="9"/>
  <c r="P961" i="9"/>
  <c r="P216" i="9"/>
  <c r="P414" i="9"/>
  <c r="L955" i="9"/>
  <c r="L164" i="9"/>
  <c r="L819" i="9"/>
  <c r="L15" i="9"/>
  <c r="P811" i="9"/>
  <c r="P21" i="9"/>
  <c r="L442" i="9"/>
  <c r="P813" i="9"/>
  <c r="L327" i="9"/>
  <c r="L901" i="9"/>
  <c r="P355" i="9"/>
  <c r="P292" i="9"/>
  <c r="L148" i="9"/>
  <c r="P932" i="9"/>
  <c r="L336" i="9"/>
  <c r="L593" i="9"/>
  <c r="L791" i="9"/>
  <c r="P835" i="9"/>
  <c r="L697" i="9"/>
  <c r="L217" i="9"/>
  <c r="L561" i="9"/>
  <c r="L34" i="9"/>
  <c r="L826" i="9"/>
  <c r="L61" i="9"/>
  <c r="P805" i="9"/>
  <c r="P37" i="9"/>
  <c r="L494" i="9"/>
  <c r="L988" i="9"/>
  <c r="P503" i="9"/>
  <c r="L241" i="9"/>
  <c r="P170" i="9"/>
  <c r="P996" i="9"/>
  <c r="L755" i="9"/>
  <c r="L189" i="9"/>
  <c r="L967" i="9"/>
  <c r="P236" i="9"/>
  <c r="L984" i="9"/>
  <c r="P726" i="9"/>
  <c r="P245" i="9"/>
  <c r="L30" i="9"/>
  <c r="L870" i="9"/>
  <c r="P174" i="9"/>
  <c r="P120" i="9"/>
  <c r="P941" i="9"/>
  <c r="P237" i="9"/>
  <c r="L332" i="9"/>
  <c r="L233" i="9"/>
  <c r="L33" i="9"/>
  <c r="P542" i="9"/>
  <c r="P927" i="9"/>
  <c r="L432" i="9"/>
  <c r="L512" i="9"/>
  <c r="P470" i="9"/>
  <c r="P986" i="9"/>
  <c r="L279" i="9"/>
  <c r="L276" i="9"/>
  <c r="P898" i="9"/>
  <c r="L200" i="9"/>
  <c r="L74" i="9"/>
  <c r="L107" i="9"/>
  <c r="P785" i="9"/>
  <c r="P473" i="9"/>
  <c r="P275" i="9"/>
  <c r="L700" i="9"/>
  <c r="L287" i="9"/>
  <c r="P140" i="9"/>
  <c r="L980" i="9"/>
  <c r="L190" i="9"/>
  <c r="L392" i="9"/>
  <c r="P490" i="9"/>
  <c r="L505" i="9"/>
  <c r="P95" i="9"/>
  <c r="P263" i="9"/>
  <c r="L79" i="9"/>
  <c r="L893" i="9"/>
  <c r="P801" i="9"/>
  <c r="L933" i="9"/>
  <c r="L673" i="9"/>
  <c r="L431" i="9"/>
  <c r="P802" i="9"/>
  <c r="L188" i="9"/>
  <c r="L584" i="9"/>
  <c r="L533" i="9"/>
  <c r="P625" i="9"/>
  <c r="L375" i="9"/>
  <c r="L928" i="9"/>
  <c r="P706" i="9"/>
  <c r="P115" i="9"/>
  <c r="P445" i="9"/>
  <c r="L595" i="9"/>
  <c r="P23" i="9"/>
  <c r="P739" i="9"/>
  <c r="L814" i="9"/>
  <c r="P796" i="9"/>
  <c r="L895" i="9"/>
  <c r="L969" i="9"/>
  <c r="P962" i="9"/>
  <c r="L304" i="9"/>
  <c r="P469" i="9"/>
  <c r="P242" i="9"/>
  <c r="L808" i="9"/>
  <c r="P624" i="9"/>
  <c r="P912" i="9"/>
  <c r="L299" i="9"/>
  <c r="L728" i="9"/>
  <c r="L397" i="9"/>
  <c r="L410" i="9"/>
  <c r="P215" i="9"/>
  <c r="L231" i="9"/>
  <c r="P627" i="9"/>
  <c r="L68" i="9"/>
  <c r="L610" i="9"/>
  <c r="L960" i="9"/>
  <c r="P863" i="9"/>
  <c r="P294" i="9"/>
  <c r="L525" i="9"/>
  <c r="L182" i="9"/>
  <c r="L402" i="9"/>
  <c r="L848" i="9"/>
  <c r="P784" i="9"/>
  <c r="P483" i="9"/>
  <c r="L710" i="9"/>
  <c r="L527" i="9"/>
  <c r="P71" i="9"/>
  <c r="P160" i="9"/>
  <c r="P769" i="9"/>
  <c r="P113" i="9"/>
  <c r="P186" i="9"/>
  <c r="P3" i="9"/>
  <c r="P637" i="9"/>
  <c r="P702" i="9"/>
  <c r="P507" i="9"/>
  <c r="L290" i="9"/>
  <c r="P52" i="9"/>
  <c r="P447" i="9"/>
  <c r="L695" i="9"/>
  <c r="L255" i="9"/>
  <c r="P31" i="9"/>
  <c r="P990" i="9"/>
  <c r="P225" i="9"/>
  <c r="L13" i="9"/>
  <c r="L667" i="9"/>
  <c r="L810" i="9"/>
  <c r="L497" i="9"/>
  <c r="P872" i="9"/>
  <c r="L558" i="9"/>
  <c r="L648" i="9"/>
  <c r="L136" i="9"/>
  <c r="P22" i="9"/>
  <c r="P335" i="9"/>
  <c r="L150" i="9"/>
  <c r="P762" i="9"/>
  <c r="P930" i="9"/>
  <c r="P522" i="9"/>
  <c r="L181" i="9"/>
  <c r="L305" i="9"/>
  <c r="P937" i="9"/>
  <c r="P727" i="9"/>
  <c r="L788" i="9"/>
  <c r="L40" i="9"/>
  <c r="P643" i="9"/>
  <c r="P663" i="9"/>
  <c r="L862" i="9"/>
  <c r="L443" i="9"/>
  <c r="L179" i="9"/>
  <c r="P298" i="9"/>
  <c r="L211" i="9"/>
  <c r="P547" i="9"/>
  <c r="L406" i="9"/>
  <c r="L44" i="9"/>
  <c r="L853" i="9"/>
  <c r="P112" i="9"/>
  <c r="P329" i="9"/>
  <c r="L665" i="9"/>
  <c r="P130" i="9"/>
  <c r="L184" i="9"/>
  <c r="L493" i="9"/>
  <c r="P315" i="9"/>
  <c r="P557" i="9"/>
  <c r="L855" i="9"/>
  <c r="P441" i="9"/>
  <c r="L865" i="9"/>
  <c r="P827" i="9"/>
  <c r="P800" i="9"/>
  <c r="P289" i="9"/>
  <c r="L931" i="9"/>
  <c r="L622" i="9"/>
  <c r="P39" i="9"/>
  <c r="P568" i="9"/>
  <c r="P854" i="9"/>
  <c r="P76" i="9"/>
  <c r="P185" i="9"/>
  <c r="P725" i="9"/>
  <c r="L56" i="9"/>
  <c r="P313" i="9"/>
  <c r="P968" i="9"/>
  <c r="L213" i="9"/>
  <c r="P89" i="9"/>
  <c r="P424" i="9"/>
  <c r="L248" i="9"/>
  <c r="L913" i="9"/>
  <c r="P629" i="9"/>
  <c r="P817" i="9"/>
  <c r="L193" i="9"/>
  <c r="P183" i="9"/>
  <c r="L390" i="9"/>
  <c r="L471" i="9"/>
  <c r="P504" i="9"/>
  <c r="L552" i="9"/>
  <c r="L273" i="9"/>
  <c r="P923" i="9"/>
  <c r="L25" i="9"/>
  <c r="L753" i="9"/>
  <c r="L472" i="9"/>
  <c r="P159" i="9"/>
  <c r="L861" i="9"/>
  <c r="L518" i="9"/>
  <c r="P386" i="9"/>
  <c r="L383" i="9"/>
  <c r="P632" i="9"/>
  <c r="P351" i="9"/>
  <c r="P830" i="9"/>
  <c r="P605" i="9"/>
  <c r="L176" i="9"/>
  <c r="L588" i="9"/>
  <c r="L520" i="9"/>
  <c r="P311" i="9"/>
  <c r="P438" i="9"/>
  <c r="P72" i="9"/>
  <c r="P602" i="9"/>
  <c r="P597" i="9"/>
  <c r="P874" i="9"/>
  <c r="P685" i="9"/>
  <c r="L105" i="9"/>
  <c r="P404" i="9"/>
  <c r="L778" i="9"/>
  <c r="P851" i="9"/>
  <c r="P32" i="9"/>
  <c r="P132" i="9"/>
  <c r="P104" i="9"/>
  <c r="L869" i="9"/>
  <c r="L556" i="9"/>
  <c r="P620" i="9"/>
  <c r="L782" i="9"/>
  <c r="L890" i="9"/>
  <c r="L358" i="9"/>
  <c r="L596" i="9"/>
  <c r="P809" i="9"/>
  <c r="P891" i="9"/>
  <c r="P264" i="9"/>
  <c r="L580" i="9"/>
  <c r="L566" i="9"/>
  <c r="L214" i="9"/>
  <c r="P297" i="9"/>
  <c r="L97" i="9"/>
  <c r="P820" i="9"/>
  <c r="L740" i="9"/>
  <c r="L408" i="9"/>
  <c r="L161" i="9"/>
  <c r="L816" i="9"/>
  <c r="P38" i="9"/>
  <c r="P900" i="9"/>
  <c r="L401" i="9"/>
  <c r="P944" i="9"/>
  <c r="P158" i="9"/>
  <c r="L878" i="9"/>
  <c r="P83" i="9"/>
  <c r="P658" i="9"/>
  <c r="L318" i="9"/>
  <c r="L101" i="9"/>
  <c r="P587" i="9"/>
  <c r="P133" i="9"/>
  <c r="L476" i="9"/>
  <c r="P51" i="9"/>
  <c r="P633" i="9"/>
  <c r="L475" i="9"/>
  <c r="L314" i="9"/>
  <c r="L881" i="9"/>
  <c r="P171" i="9"/>
  <c r="L647" i="9"/>
  <c r="L319" i="9"/>
  <c r="L736" i="9"/>
  <c r="L346" i="9"/>
  <c r="L513" i="9"/>
  <c r="P876" i="9"/>
  <c r="L143" i="9"/>
  <c r="P838" i="9"/>
  <c r="P571" i="9"/>
  <c r="L260" i="9"/>
  <c r="L959" i="9"/>
  <c r="P411" i="9"/>
  <c r="L17" i="9"/>
  <c r="L612" i="9"/>
  <c r="P904" i="9"/>
  <c r="P266" i="9"/>
  <c r="L291" i="9"/>
  <c r="P374" i="9"/>
  <c r="P20" i="9"/>
  <c r="L639" i="9"/>
  <c r="L766" i="9"/>
  <c r="P929" i="9"/>
  <c r="P24" i="9"/>
  <c r="L87" i="9"/>
  <c r="P342" i="9"/>
  <c r="P915" i="9"/>
  <c r="L389" i="9"/>
  <c r="L759" i="9"/>
  <c r="L393" i="9"/>
  <c r="L536" i="9"/>
  <c r="P109" i="9"/>
  <c r="P253" i="9"/>
  <c r="P78" i="9"/>
  <c r="L478" i="9"/>
  <c r="L244" i="9"/>
  <c r="L197" i="9"/>
  <c r="L349" i="9"/>
  <c r="P783" i="9"/>
  <c r="P261" i="9"/>
  <c r="P257" i="9"/>
  <c r="L669" i="9"/>
  <c r="P153" i="9"/>
  <c r="P4" i="9"/>
  <c r="P995" i="9"/>
  <c r="P646" i="9"/>
  <c r="L786" i="9"/>
  <c r="P439" i="9"/>
  <c r="L899" i="9"/>
  <c r="P530" i="9"/>
  <c r="L203" i="9"/>
  <c r="L93" i="9"/>
  <c r="P921" i="9"/>
  <c r="P551" i="9"/>
  <c r="P591" i="9"/>
  <c r="P66" i="9"/>
  <c r="P277" i="9"/>
  <c r="L69" i="9"/>
  <c r="P191" i="9"/>
  <c r="L515" i="9"/>
  <c r="L812" i="9"/>
  <c r="L371" i="9"/>
  <c r="L219" i="9"/>
  <c r="P121" i="9"/>
  <c r="L849" i="9"/>
  <c r="L103" i="9"/>
  <c r="P839" i="9"/>
  <c r="P243" i="9"/>
  <c r="L340" i="9"/>
  <c r="L163" i="9"/>
  <c r="P46" i="9"/>
  <c r="L1001" i="9"/>
  <c r="L734" i="9"/>
  <c r="P661" i="9"/>
  <c r="P894" i="9"/>
  <c r="P656" i="9"/>
  <c r="P824" i="9"/>
  <c r="P212" i="9"/>
  <c r="P989" i="9"/>
  <c r="P98" i="9"/>
  <c r="P756" i="9"/>
  <c r="P754" i="9"/>
  <c r="P169" i="9"/>
  <c r="P258" i="9"/>
  <c r="P223" i="9"/>
  <c r="L565" i="9"/>
  <c r="L987" i="9"/>
  <c r="P924" i="9"/>
  <c r="L192" i="9"/>
  <c r="L199" i="9"/>
  <c r="P957" i="9"/>
  <c r="L448" i="9"/>
  <c r="L749" i="9"/>
  <c r="P479" i="9"/>
  <c r="L326" i="9"/>
  <c r="P272" i="9"/>
  <c r="P229" i="9"/>
  <c r="P63" i="9"/>
  <c r="L306" i="9"/>
  <c r="P569" i="9"/>
  <c r="L887" i="9"/>
  <c r="L821" i="9"/>
  <c r="P677" i="9"/>
  <c r="P683" i="9"/>
  <c r="P94" i="9"/>
  <c r="L765" i="9"/>
  <c r="P418" i="9"/>
  <c r="L465" i="9"/>
  <c r="L49" i="9"/>
  <c r="L634" i="9"/>
  <c r="L75" i="9"/>
  <c r="L456" i="9"/>
  <c r="P635" i="9"/>
  <c r="P628" i="9"/>
  <c r="L543" i="9"/>
  <c r="L670" i="9"/>
  <c r="P662" i="9"/>
  <c r="L384" i="9"/>
  <c r="P59" i="9"/>
  <c r="L823" i="9"/>
  <c r="L529" i="9"/>
  <c r="P615" i="9"/>
  <c r="P466" i="9"/>
  <c r="P218" i="9"/>
  <c r="L1000" i="9"/>
  <c r="P429" i="9"/>
  <c r="L405" i="9"/>
  <c r="P760" i="9"/>
  <c r="P684" i="9"/>
  <c r="P611" i="9"/>
  <c r="P270" i="9"/>
  <c r="P892" i="9"/>
  <c r="L455" i="9"/>
  <c r="P535" i="9"/>
  <c r="L396" i="9"/>
  <c r="P491" i="9"/>
  <c r="L508" i="9"/>
  <c r="L446" i="9"/>
  <c r="P345" i="9"/>
  <c r="L730" i="9"/>
  <c r="P274" i="9"/>
  <c r="L280" i="9"/>
  <c r="P128" i="9"/>
  <c r="P711" i="9"/>
  <c r="L73" i="9"/>
  <c r="P953" i="9"/>
  <c r="P251" i="9"/>
  <c r="L194" i="9"/>
  <c r="L487" i="9"/>
  <c r="P910" i="9"/>
  <c r="P925" i="9"/>
  <c r="P175" i="9"/>
  <c r="P110" i="9"/>
  <c r="P43" i="9"/>
  <c r="L707" i="9"/>
  <c r="P142" i="9"/>
  <c r="L152" i="9"/>
  <c r="P864" i="9"/>
  <c r="L655" i="9"/>
  <c r="P564" i="9"/>
  <c r="P733" i="9"/>
  <c r="L856" i="9"/>
  <c r="P751" i="9"/>
  <c r="L883" i="9"/>
  <c r="P939" i="9"/>
  <c r="P935" i="9"/>
  <c r="L357" i="9"/>
  <c r="L463" i="9"/>
  <c r="P56" i="9"/>
  <c r="L313" i="9"/>
  <c r="L968" i="9"/>
  <c r="P213" i="9"/>
  <c r="L89" i="9"/>
  <c r="L424" i="9"/>
  <c r="P248" i="9"/>
  <c r="P913" i="9"/>
  <c r="L629" i="9"/>
  <c r="L817" i="9"/>
  <c r="P193" i="9"/>
  <c r="L183" i="9"/>
  <c r="P390" i="9"/>
  <c r="P471" i="9"/>
  <c r="L504" i="9"/>
  <c r="P552" i="9"/>
  <c r="P273" i="9"/>
  <c r="L923" i="9"/>
  <c r="P25" i="9"/>
  <c r="P753" i="9"/>
  <c r="P472" i="9"/>
  <c r="L159" i="9"/>
  <c r="P861" i="9"/>
  <c r="P518" i="9"/>
  <c r="L386" i="9"/>
  <c r="P383" i="9"/>
  <c r="L632" i="9"/>
  <c r="L351" i="9"/>
  <c r="L830" i="9"/>
  <c r="L605" i="9"/>
  <c r="P176" i="9"/>
  <c r="P588" i="9"/>
  <c r="P520" i="9"/>
  <c r="L311" i="9"/>
  <c r="L438" i="9"/>
  <c r="L72" i="9"/>
  <c r="L602" i="9"/>
  <c r="L597" i="9"/>
  <c r="L874" i="9"/>
  <c r="L685" i="9"/>
  <c r="P105" i="9"/>
  <c r="L404" i="9"/>
  <c r="P778" i="9"/>
  <c r="L851" i="9"/>
  <c r="L32" i="9"/>
  <c r="L132" i="9"/>
  <c r="L104" i="9"/>
  <c r="P869" i="9"/>
  <c r="P556" i="9"/>
  <c r="L620" i="9"/>
  <c r="P782" i="9"/>
  <c r="P890" i="9"/>
  <c r="P358" i="9"/>
  <c r="P596" i="9"/>
  <c r="L809" i="9"/>
  <c r="L891" i="9"/>
  <c r="L264" i="9"/>
  <c r="P580" i="9"/>
  <c r="P566" i="9"/>
  <c r="P214" i="9"/>
  <c r="L297" i="9"/>
  <c r="P97" i="9"/>
  <c r="L820" i="9"/>
  <c r="P740" i="9"/>
  <c r="P408" i="9"/>
  <c r="P161" i="9"/>
  <c r="P816" i="9"/>
  <c r="L38" i="9"/>
  <c r="L900" i="9"/>
  <c r="P401" i="9"/>
  <c r="L944" i="9"/>
  <c r="L158" i="9"/>
  <c r="P878" i="9"/>
  <c r="L83" i="9"/>
  <c r="L658" i="9"/>
  <c r="P318" i="9"/>
  <c r="P101" i="9"/>
  <c r="L587" i="9"/>
  <c r="L133" i="9"/>
  <c r="P476" i="9"/>
  <c r="L51" i="9"/>
  <c r="L633" i="9"/>
  <c r="P475" i="9"/>
  <c r="P314" i="9"/>
  <c r="P881" i="9"/>
  <c r="L171" i="9"/>
  <c r="P647" i="9"/>
  <c r="P319" i="9"/>
  <c r="P736" i="9"/>
  <c r="P346" i="9"/>
  <c r="P513" i="9"/>
  <c r="L876" i="9"/>
  <c r="P143" i="9"/>
  <c r="L838" i="9"/>
  <c r="L571" i="9"/>
  <c r="P260" i="9"/>
  <c r="P959" i="9"/>
  <c r="L411" i="9"/>
  <c r="P17" i="9"/>
  <c r="P612" i="9"/>
  <c r="L904" i="9"/>
  <c r="L266" i="9"/>
  <c r="P291" i="9"/>
  <c r="L374" i="9"/>
  <c r="L20" i="9"/>
  <c r="P639" i="9"/>
  <c r="P766" i="9"/>
  <c r="L929" i="9"/>
  <c r="L24" i="9"/>
  <c r="P87" i="9"/>
  <c r="L342" i="9"/>
  <c r="L915" i="9"/>
  <c r="P389" i="9"/>
  <c r="P759" i="9"/>
  <c r="P393" i="9"/>
  <c r="P536" i="9"/>
  <c r="L109" i="9"/>
  <c r="L253" i="9"/>
  <c r="L78" i="9"/>
  <c r="P478" i="9"/>
  <c r="P244" i="9"/>
  <c r="P197" i="9"/>
  <c r="P349" i="9"/>
  <c r="L783" i="9"/>
  <c r="L261" i="9"/>
  <c r="L257" i="9"/>
  <c r="P669" i="9"/>
  <c r="L153" i="9"/>
  <c r="L4" i="9"/>
  <c r="L995" i="9"/>
  <c r="L646" i="9"/>
  <c r="P786" i="9"/>
  <c r="L439" i="9"/>
  <c r="P899" i="9"/>
  <c r="L530" i="9"/>
  <c r="P203" i="9"/>
  <c r="P93" i="9"/>
  <c r="L921" i="9"/>
  <c r="L551" i="9"/>
  <c r="L591" i="9"/>
  <c r="L66" i="9"/>
  <c r="L277" i="9"/>
  <c r="P69" i="9"/>
  <c r="L191" i="9"/>
  <c r="P515" i="9"/>
  <c r="P812" i="9"/>
  <c r="P371" i="9"/>
  <c r="P219" i="9"/>
  <c r="L121" i="9"/>
  <c r="P849" i="9"/>
  <c r="P103" i="9"/>
  <c r="L839" i="9"/>
  <c r="L243" i="9"/>
  <c r="P340" i="9"/>
  <c r="P163" i="9"/>
  <c r="L46" i="9"/>
  <c r="P1001" i="9"/>
  <c r="P734" i="9"/>
  <c r="L661" i="9"/>
  <c r="L894" i="9"/>
  <c r="L656" i="9"/>
  <c r="L824" i="9"/>
  <c r="L212" i="9"/>
  <c r="L989" i="9"/>
  <c r="L98" i="9"/>
  <c r="L756" i="9"/>
  <c r="L754" i="9"/>
  <c r="L169" i="9"/>
  <c r="L258" i="9"/>
  <c r="L223" i="9"/>
  <c r="P565" i="9"/>
  <c r="P987" i="9"/>
  <c r="L924" i="9"/>
  <c r="P192" i="9"/>
  <c r="P199" i="9"/>
  <c r="L957" i="9"/>
  <c r="P448" i="9"/>
  <c r="P749" i="9"/>
  <c r="L479" i="9"/>
  <c r="P326" i="9"/>
  <c r="L272" i="9"/>
  <c r="L229" i="9"/>
  <c r="L63" i="9"/>
  <c r="P306" i="9"/>
  <c r="L569" i="9"/>
  <c r="P887" i="9"/>
  <c r="P821" i="9"/>
  <c r="L677" i="9"/>
  <c r="L683" i="9"/>
  <c r="L94" i="9"/>
  <c r="P765" i="9"/>
  <c r="L418" i="9"/>
  <c r="P465" i="9"/>
  <c r="P49" i="9"/>
  <c r="P634" i="9"/>
  <c r="P75" i="9"/>
  <c r="P456" i="9"/>
  <c r="L635" i="9"/>
  <c r="L628" i="9"/>
  <c r="P543" i="9"/>
  <c r="P670" i="9"/>
  <c r="L662" i="9"/>
  <c r="P384" i="9"/>
  <c r="L59" i="9"/>
  <c r="P823" i="9"/>
  <c r="P529" i="9"/>
  <c r="L615" i="9"/>
  <c r="L466" i="9"/>
  <c r="L218" i="9"/>
  <c r="P1000" i="9"/>
  <c r="L429" i="9"/>
  <c r="P405" i="9"/>
  <c r="L760" i="9"/>
  <c r="L684" i="9"/>
  <c r="L611" i="9"/>
  <c r="L270" i="9"/>
  <c r="L892" i="9"/>
  <c r="P455" i="9"/>
  <c r="L535" i="9"/>
  <c r="P396" i="9"/>
  <c r="L491" i="9"/>
  <c r="P508" i="9"/>
  <c r="P446" i="9"/>
  <c r="L345" i="9"/>
  <c r="P730" i="9"/>
  <c r="L274" i="9"/>
  <c r="P280" i="9"/>
  <c r="L128" i="9"/>
  <c r="L711" i="9"/>
  <c r="P73" i="9"/>
  <c r="L953" i="9"/>
  <c r="L251" i="9"/>
  <c r="P194" i="9"/>
  <c r="P487" i="9"/>
  <c r="L910" i="9"/>
  <c r="L925" i="9"/>
  <c r="L175" i="9"/>
  <c r="L110" i="9"/>
  <c r="L43" i="9"/>
  <c r="P707" i="9"/>
  <c r="L142" i="9"/>
  <c r="P152" i="9"/>
  <c r="L864" i="9"/>
  <c r="P655" i="9"/>
  <c r="L564" i="9"/>
  <c r="L733" i="9"/>
  <c r="P856" i="9"/>
  <c r="L751" i="9"/>
  <c r="P883" i="9"/>
  <c r="L939" i="9"/>
  <c r="L935" i="9"/>
  <c r="P357" i="9"/>
  <c r="P463" i="9"/>
  <c r="L574" i="9"/>
  <c r="L725" i="9"/>
  <c r="L770" i="9"/>
  <c r="L852" i="9"/>
  <c r="P619" i="9"/>
  <c r="L857" i="9"/>
  <c r="P806" i="9"/>
  <c r="L701" i="9"/>
  <c r="L53" i="9"/>
  <c r="P948" i="9"/>
  <c r="L67" i="9"/>
  <c r="P886" i="9"/>
  <c r="P338" i="9"/>
  <c r="L165" i="9"/>
  <c r="P484" i="9"/>
  <c r="L836" i="9"/>
  <c r="P41" i="9"/>
  <c r="L517" i="9"/>
  <c r="P579" i="9"/>
  <c r="L993" i="9"/>
  <c r="L896" i="9"/>
  <c r="L638" i="9"/>
  <c r="L570" i="9"/>
  <c r="L909" i="9"/>
  <c r="P713" i="9"/>
  <c r="L198" i="9"/>
  <c r="L246" i="9"/>
  <c r="P837" i="9"/>
  <c r="P546" i="9"/>
  <c r="L172" i="9"/>
  <c r="L682" i="9"/>
  <c r="P310" i="9"/>
  <c r="L954" i="9"/>
  <c r="P366" i="9"/>
  <c r="L850" i="9"/>
  <c r="P364" i="9"/>
  <c r="L400" i="9"/>
  <c r="P480" i="9"/>
  <c r="L845" i="9"/>
  <c r="L102" i="9"/>
  <c r="L691" i="9"/>
  <c r="P768" i="9"/>
  <c r="P356" i="9"/>
  <c r="P48" i="9"/>
  <c r="L731" i="9"/>
  <c r="P590" i="9"/>
  <c r="P555" i="9"/>
  <c r="L468" i="9"/>
  <c r="P28" i="9"/>
  <c r="L847" i="9"/>
  <c r="P578" i="9"/>
  <c r="P741" i="9"/>
  <c r="L162" i="9"/>
  <c r="L879" i="9"/>
  <c r="L381" i="9"/>
  <c r="P111" i="9"/>
  <c r="L758" i="9"/>
  <c r="P362" i="9"/>
  <c r="P666" i="9"/>
  <c r="L911" i="9"/>
  <c r="P149" i="9"/>
  <c r="P361" i="9"/>
  <c r="P563" i="9"/>
  <c r="P608" i="9"/>
  <c r="L283" i="9"/>
  <c r="P450" i="9"/>
  <c r="P746" i="9"/>
  <c r="L974" i="9"/>
  <c r="L526" i="9"/>
  <c r="P636" i="9"/>
  <c r="P119" i="9"/>
  <c r="P210" i="9"/>
  <c r="P347" i="9"/>
  <c r="P337" i="9"/>
  <c r="L378" i="9"/>
  <c r="P752" i="9"/>
  <c r="P77" i="9"/>
  <c r="P780" i="9"/>
  <c r="L137" i="9"/>
  <c r="P977" i="9"/>
  <c r="L523" i="9"/>
  <c r="L99" i="9"/>
  <c r="L722" i="9"/>
  <c r="L586" i="9"/>
  <c r="L100" i="9"/>
  <c r="L831" i="9"/>
  <c r="L412" i="9"/>
  <c r="P300" i="9"/>
  <c r="P651" i="9"/>
  <c r="P256" i="9"/>
  <c r="P423" i="9"/>
  <c r="P689" i="9"/>
  <c r="P234" i="9"/>
  <c r="P599" i="9"/>
  <c r="L978" i="9"/>
  <c r="L554" i="9"/>
  <c r="L6" i="9"/>
  <c r="L757" i="9"/>
  <c r="P950" i="9"/>
  <c r="L781" i="9"/>
  <c r="L940" i="9"/>
  <c r="L971" i="9"/>
  <c r="P498" i="9"/>
  <c r="L949" i="9"/>
  <c r="L654" i="9"/>
  <c r="P630" i="9"/>
  <c r="P982" i="9"/>
  <c r="L333" i="9"/>
  <c r="P228" i="9"/>
  <c r="L235" i="9"/>
  <c r="P675" i="9"/>
  <c r="L57" i="9"/>
  <c r="L795" i="9"/>
  <c r="P139" i="9"/>
  <c r="P449" i="9"/>
  <c r="L717" i="9"/>
  <c r="L64" i="9"/>
  <c r="L775" i="9"/>
  <c r="L606" i="9"/>
  <c r="P221" i="9"/>
  <c r="P108" i="9"/>
  <c r="P363" i="9"/>
  <c r="L12" i="9"/>
  <c r="P992" i="9"/>
  <c r="L866" i="9"/>
  <c r="P453" i="9"/>
  <c r="P116" i="9"/>
  <c r="L451" i="9"/>
  <c r="P11" i="9"/>
  <c r="P232" i="9"/>
  <c r="L617" i="9"/>
  <c r="L991" i="9"/>
  <c r="P920" i="9"/>
  <c r="P572" i="9"/>
  <c r="P388" i="9"/>
  <c r="L737" i="9"/>
  <c r="P399" i="9"/>
  <c r="L832" i="9"/>
  <c r="L709" i="9"/>
  <c r="L495" i="9"/>
  <c r="P413" i="9"/>
  <c r="P84" i="9"/>
  <c r="P963" i="9"/>
  <c r="L623" i="9"/>
  <c r="L825" i="9"/>
  <c r="P316" i="9"/>
  <c r="L440" i="9"/>
  <c r="P952" i="9"/>
  <c r="L368" i="9"/>
  <c r="P559" i="9"/>
  <c r="P126" i="9"/>
  <c r="P202" i="9"/>
  <c r="L981" i="9"/>
  <c r="L799" i="9"/>
  <c r="L205" i="9"/>
  <c r="L500" i="9"/>
  <c r="P303" i="9"/>
  <c r="L519" i="9"/>
  <c r="P642" i="9"/>
  <c r="L286" i="9"/>
  <c r="P645" i="9"/>
  <c r="P621" i="9"/>
  <c r="L166" i="9"/>
  <c r="P767" i="9"/>
  <c r="P914" i="9"/>
  <c r="L562" i="9"/>
  <c r="P712" i="9"/>
  <c r="P897" i="9"/>
  <c r="L985" i="9"/>
  <c r="P55" i="9"/>
  <c r="P376" i="9"/>
  <c r="P916" i="9"/>
  <c r="P934" i="9"/>
  <c r="P492" i="9"/>
  <c r="P387" i="9"/>
  <c r="P489" i="9"/>
  <c r="P267" i="9"/>
  <c r="L147" i="9"/>
  <c r="L649" i="9"/>
  <c r="L842" i="9"/>
  <c r="P86" i="9"/>
  <c r="P125" i="9"/>
  <c r="L339" i="9"/>
  <c r="P618" i="9"/>
  <c r="L521" i="9"/>
  <c r="L247" i="9"/>
  <c r="P419" i="9"/>
  <c r="P576" i="9"/>
  <c r="P173" i="9"/>
  <c r="P282" i="9"/>
  <c r="L719" i="9"/>
  <c r="P224" i="9"/>
  <c r="P997" i="9"/>
  <c r="L979" i="9"/>
  <c r="L409" i="9"/>
  <c r="P26" i="9"/>
  <c r="P394" i="9"/>
  <c r="L742" i="9"/>
  <c r="L403" i="9"/>
  <c r="L284" i="9"/>
  <c r="P343" i="9"/>
  <c r="L352" i="9"/>
  <c r="L382" i="9"/>
  <c r="P681" i="9"/>
  <c r="L309" i="9"/>
  <c r="P464" i="9"/>
  <c r="L177" i="9"/>
  <c r="P724" i="9"/>
  <c r="P834" i="9"/>
  <c r="P567" i="9"/>
  <c r="L407" i="9"/>
  <c r="L693" i="9"/>
  <c r="P539" i="9"/>
  <c r="L151" i="9"/>
  <c r="L47" i="9"/>
  <c r="L123" i="9"/>
  <c r="P9" i="9"/>
  <c r="P509" i="9"/>
  <c r="L433" i="9"/>
  <c r="P180" i="9"/>
  <c r="P348" i="9"/>
  <c r="L226" i="9"/>
  <c r="L85" i="9"/>
  <c r="P616" i="9"/>
  <c r="P790" i="9"/>
  <c r="L238" i="9"/>
  <c r="L922" i="9"/>
  <c r="L328" i="9"/>
  <c r="L427" i="9"/>
  <c r="P452" i="9"/>
  <c r="L650" i="9"/>
  <c r="P604" i="9"/>
  <c r="L833" i="9"/>
  <c r="L600" i="9"/>
  <c r="P822" i="9"/>
  <c r="L350" i="9"/>
  <c r="P288" i="9"/>
  <c r="L738" i="9"/>
  <c r="P792" i="9"/>
  <c r="P262" i="9"/>
  <c r="P975" i="9"/>
  <c r="L575" i="9"/>
  <c r="L698" i="9"/>
  <c r="L653" i="9"/>
  <c r="P308" i="9"/>
  <c r="L8" i="9"/>
  <c r="P903" i="9"/>
  <c r="L718" i="9"/>
  <c r="L367" i="9"/>
  <c r="P395" i="9"/>
  <c r="L999" i="9"/>
  <c r="L14" i="9"/>
  <c r="L320" i="9"/>
  <c r="P803" i="9"/>
  <c r="P852" i="9"/>
  <c r="P999" i="9"/>
  <c r="P320" i="9"/>
  <c r="L803" i="9"/>
  <c r="P296" i="9"/>
  <c r="O362" i="9"/>
  <c r="O261" i="9"/>
  <c r="K337" i="9"/>
  <c r="K40" i="9"/>
  <c r="K379" i="9"/>
  <c r="K773" i="9"/>
  <c r="O252" i="9"/>
  <c r="O522" i="9"/>
  <c r="K137" i="9"/>
  <c r="O648" i="9"/>
  <c r="K650" i="9"/>
  <c r="K162" i="9"/>
  <c r="K969" i="9"/>
  <c r="K693" i="9"/>
  <c r="O964" i="9"/>
  <c r="O94" i="9"/>
  <c r="K120" i="9"/>
  <c r="O733" i="9"/>
  <c r="O673" i="9"/>
  <c r="O908" i="9"/>
  <c r="K113" i="9"/>
  <c r="K893" i="9"/>
  <c r="O9" i="9"/>
  <c r="O792" i="9"/>
  <c r="O78" i="9"/>
  <c r="K641" i="9"/>
  <c r="O647" i="9"/>
  <c r="O277" i="9"/>
  <c r="O877" i="9"/>
  <c r="O427" i="9"/>
  <c r="O314" i="9"/>
  <c r="O905" i="9"/>
  <c r="K67" i="9"/>
  <c r="K987" i="9"/>
  <c r="O431" i="9"/>
  <c r="O164" i="9"/>
  <c r="K831" i="9"/>
  <c r="O734" i="9"/>
  <c r="O251" i="9"/>
  <c r="O305" i="9"/>
  <c r="O838" i="9"/>
  <c r="K172" i="9"/>
  <c r="O692" i="9"/>
  <c r="K453" i="9"/>
  <c r="O888" i="9"/>
  <c r="K873" i="9"/>
  <c r="O920" i="9"/>
  <c r="O370" i="9"/>
  <c r="K939" i="9"/>
  <c r="K274" i="9"/>
  <c r="O640" i="9"/>
  <c r="K117" i="9"/>
  <c r="O380" i="9"/>
  <c r="K428" i="9"/>
  <c r="K900" i="9"/>
  <c r="O235" i="9"/>
  <c r="K11" i="9"/>
  <c r="O577" i="9"/>
  <c r="O332" i="9"/>
  <c r="O350" i="9"/>
  <c r="K423" i="9"/>
  <c r="K6" i="9"/>
  <c r="O111" i="9"/>
  <c r="O14" i="9"/>
  <c r="K539" i="9"/>
  <c r="O533" i="9"/>
  <c r="K286" i="9"/>
  <c r="K64" i="9"/>
  <c r="O376" i="9"/>
  <c r="K626" i="9"/>
  <c r="O865" i="9"/>
  <c r="O919" i="9"/>
  <c r="O559" i="9"/>
  <c r="K426" i="9"/>
  <c r="K99" i="9"/>
  <c r="O714" i="9"/>
  <c r="K268" i="9"/>
  <c r="K496" i="9"/>
  <c r="O141" i="9"/>
  <c r="K971" i="9"/>
  <c r="O369" i="9"/>
  <c r="O775" i="9"/>
  <c r="K669" i="9"/>
  <c r="O818" i="9"/>
  <c r="O976" i="9"/>
  <c r="K979" i="9"/>
  <c r="O561" i="9"/>
  <c r="O889" i="9"/>
  <c r="O51" i="9"/>
  <c r="K959" i="9"/>
  <c r="K62" i="9"/>
  <c r="O878" i="9"/>
  <c r="O750" i="9"/>
  <c r="O852" i="9"/>
  <c r="K194" i="9"/>
  <c r="K738" i="9"/>
  <c r="K658" i="9"/>
  <c r="O512" i="9"/>
  <c r="K249" i="9"/>
  <c r="O456" i="9"/>
  <c r="O956" i="9"/>
  <c r="O15" i="9"/>
  <c r="O704" i="9"/>
  <c r="O161" i="9"/>
  <c r="K871" i="9"/>
  <c r="K485" i="9"/>
  <c r="K665" i="9"/>
  <c r="O592" i="9"/>
  <c r="O145" i="9"/>
  <c r="O166" i="9"/>
  <c r="K857" i="9"/>
  <c r="O547" i="9"/>
  <c r="O260" i="9"/>
  <c r="O816" i="9"/>
  <c r="O180" i="9"/>
  <c r="K209" i="9"/>
  <c r="K119" i="9"/>
  <c r="K415" i="9"/>
  <c r="O241" i="9"/>
  <c r="K762" i="9"/>
  <c r="K684" i="9"/>
  <c r="K294" i="9"/>
  <c r="K247" i="9"/>
  <c r="K743" i="9"/>
  <c r="K916" i="9"/>
  <c r="K267" i="9"/>
  <c r="K108" i="9"/>
  <c r="O766" i="9"/>
  <c r="O599" i="9"/>
  <c r="O313" i="9"/>
  <c r="K157" i="9"/>
  <c r="O489" i="9"/>
  <c r="O749" i="9"/>
  <c r="K255" i="9"/>
  <c r="O76" i="9"/>
  <c r="K326" i="9"/>
  <c r="K544" i="9"/>
  <c r="K736" i="9"/>
  <c r="K306" i="9"/>
  <c r="O674" i="9"/>
  <c r="O958" i="9"/>
  <c r="K755" i="9"/>
  <c r="O567" i="9"/>
  <c r="K573" i="9"/>
  <c r="O61" i="9"/>
  <c r="O700" i="9"/>
  <c r="O803" i="9"/>
  <c r="O611" i="9"/>
  <c r="O686" i="9"/>
  <c r="O689" i="9"/>
  <c r="K593" i="9"/>
  <c r="O574" i="9"/>
  <c r="K604" i="9"/>
  <c r="O153" i="9"/>
  <c r="O770" i="9"/>
  <c r="K476" i="9"/>
  <c r="O174" i="9"/>
  <c r="O402" i="9"/>
  <c r="K619" i="9"/>
  <c r="O55" i="9"/>
  <c r="K676" i="9"/>
  <c r="K954" i="9"/>
  <c r="O334" i="9"/>
  <c r="K859" i="9"/>
  <c r="O49" i="9"/>
  <c r="O769" i="9"/>
  <c r="O22" i="9"/>
  <c r="K408" i="9"/>
  <c r="K607" i="9"/>
  <c r="O957" i="9"/>
  <c r="O121" i="9"/>
  <c r="O933" i="9"/>
  <c r="O106" i="9"/>
  <c r="O482" i="9"/>
  <c r="O787" i="9"/>
  <c r="O399" i="9"/>
  <c r="O81" i="9"/>
  <c r="K20" i="9"/>
  <c r="K683" i="9"/>
  <c r="O746" i="9"/>
  <c r="K393" i="9"/>
  <c r="O236" i="9"/>
  <c r="O217" i="9"/>
  <c r="O584" i="9"/>
  <c r="K944" i="9"/>
  <c r="O366" i="9"/>
  <c r="O184" i="9"/>
  <c r="K82" i="9"/>
  <c r="K950" i="9"/>
  <c r="O196" i="9"/>
  <c r="K291" i="9"/>
  <c r="K149" i="9"/>
  <c r="O463" i="9"/>
  <c r="O44" i="9"/>
  <c r="O439" i="9"/>
  <c r="K798" i="9"/>
  <c r="K860" i="9"/>
  <c r="O75" i="9"/>
  <c r="O147" i="9"/>
  <c r="K570" i="9"/>
  <c r="K751" i="9"/>
  <c r="O309" i="9"/>
  <c r="O65" i="9"/>
  <c r="K195" i="9"/>
  <c r="K234" i="9"/>
  <c r="O774" i="9"/>
  <c r="K740" i="9"/>
  <c r="O935" i="9"/>
  <c r="K747" i="9"/>
  <c r="K317" i="9"/>
  <c r="K884" i="9"/>
  <c r="O717" i="9"/>
  <c r="O657" i="9"/>
  <c r="O262" i="9"/>
  <c r="K257" i="9"/>
  <c r="K554" i="9"/>
  <c r="K126" i="9"/>
  <c r="O617" i="9"/>
  <c r="O503" i="9"/>
  <c r="O962" i="9"/>
  <c r="K168" i="9"/>
  <c r="K229" i="9"/>
  <c r="K960" i="9"/>
  <c r="O418" i="9"/>
  <c r="O171" i="9"/>
  <c r="K375" i="9"/>
  <c r="O486" i="9"/>
  <c r="K400" i="9"/>
  <c r="O1001" i="9"/>
  <c r="O45" i="9"/>
  <c r="O296" i="9"/>
  <c r="O230" i="9"/>
  <c r="K867" i="9"/>
  <c r="K981" i="9"/>
  <c r="O898" i="9"/>
  <c r="O452" i="9"/>
  <c r="K632" i="9"/>
  <c r="O494" i="9"/>
  <c r="K922" i="9"/>
  <c r="K483" i="9"/>
  <c r="K804" i="9"/>
  <c r="O541" i="9"/>
  <c r="K199" i="9"/>
  <c r="O355" i="9"/>
  <c r="K883" i="9"/>
  <c r="K629" i="9"/>
  <c r="O926" i="9"/>
  <c r="O730" i="9"/>
  <c r="K227" i="9"/>
  <c r="O204" i="9"/>
  <c r="O395" i="9"/>
  <c r="O389" i="9"/>
  <c r="O913" i="9"/>
  <c r="K724" i="9"/>
  <c r="K707" i="9"/>
  <c r="K392" i="9"/>
  <c r="K670" i="9"/>
  <c r="O341" i="9"/>
  <c r="O354" i="9"/>
  <c r="O50" i="9"/>
  <c r="K785" i="9"/>
  <c r="O201" i="9"/>
  <c r="K477" i="9"/>
  <c r="K122" i="9"/>
  <c r="K890" i="9"/>
  <c r="O558" i="9"/>
  <c r="O768" i="9"/>
  <c r="K624" i="9"/>
  <c r="O980" i="9"/>
  <c r="K409" i="9"/>
  <c r="O233" i="9"/>
  <c r="O59" i="9"/>
  <c r="O509" i="9"/>
  <c r="K13" i="9"/>
  <c r="K321" i="9"/>
  <c r="O995" i="9"/>
  <c r="O446" i="9"/>
  <c r="K974" i="9"/>
  <c r="K343" i="9"/>
  <c r="O578" i="9"/>
  <c r="K471" i="9"/>
  <c r="O992" i="9"/>
  <c r="K681" i="9"/>
  <c r="K372" i="9"/>
  <c r="K60" i="9"/>
  <c r="O382" i="9"/>
  <c r="O31" i="9"/>
  <c r="K371" i="9"/>
  <c r="K73" i="9"/>
  <c r="K4" i="9"/>
  <c r="O643" i="9"/>
  <c r="K680" i="9"/>
  <c r="K899" i="9"/>
  <c r="O534" i="9"/>
  <c r="K678" i="9"/>
  <c r="O390" i="9"/>
  <c r="K943" i="9"/>
  <c r="K114" i="9"/>
  <c r="O549" i="9"/>
  <c r="K896" i="9"/>
  <c r="O535" i="9"/>
  <c r="O516" i="9"/>
  <c r="K914" i="9"/>
  <c r="O480" i="9"/>
  <c r="K492" i="9"/>
  <c r="O385" i="9"/>
  <c r="K205" i="9"/>
  <c r="O550" i="9"/>
  <c r="K710" i="9"/>
  <c r="K159" i="9"/>
  <c r="O289" i="9"/>
  <c r="O186" i="9"/>
  <c r="K881" i="9"/>
  <c r="K840" i="9"/>
  <c r="O265" i="9"/>
  <c r="K479" i="9"/>
  <c r="K401" i="9"/>
  <c r="K955" i="9"/>
  <c r="K368" i="9"/>
  <c r="K702" i="9"/>
  <c r="K771" i="9"/>
  <c r="O510" i="9"/>
  <c r="O990" i="9"/>
  <c r="K424" i="9"/>
  <c r="K634" i="9"/>
  <c r="K472" i="9"/>
  <c r="O682" i="9"/>
  <c r="K872" i="9"/>
  <c r="K315" i="9"/>
  <c r="O758" i="9"/>
  <c r="O854" i="9"/>
  <c r="K239" i="9"/>
  <c r="K131" i="9"/>
  <c r="O342" i="9"/>
  <c r="K708" i="9"/>
  <c r="O266" i="9"/>
  <c r="K587" i="9"/>
  <c r="O551" i="9"/>
  <c r="K909" i="9"/>
  <c r="K148" i="9"/>
  <c r="K513" i="9"/>
  <c r="K312" i="9"/>
  <c r="O664" i="9"/>
  <c r="K932" i="9"/>
  <c r="O997" i="9"/>
  <c r="K18" i="9"/>
  <c r="K760" i="9"/>
  <c r="O965" i="9"/>
  <c r="K691" i="9"/>
  <c r="K193" i="9"/>
  <c r="O327" i="9"/>
  <c r="O725" i="9"/>
  <c r="O520" i="9"/>
  <c r="K66" i="9"/>
  <c r="O638" i="9"/>
  <c r="K69" i="9"/>
  <c r="O862" i="9"/>
  <c r="O585" i="9"/>
  <c r="O988" i="9"/>
  <c r="K282" i="9"/>
  <c r="K243" i="9"/>
  <c r="K386" i="9"/>
  <c r="K815" i="9"/>
  <c r="K735" i="9"/>
  <c r="O602" i="9"/>
  <c r="O429" i="9"/>
  <c r="O767" i="9"/>
  <c r="O292" i="9"/>
  <c r="K560" i="9"/>
  <c r="O430" i="9"/>
  <c r="O467" i="9"/>
  <c r="O610" i="9"/>
  <c r="K440" i="9"/>
  <c r="O414" i="9"/>
  <c r="K68" i="9"/>
  <c r="O698" i="9"/>
  <c r="K197" i="9"/>
  <c r="K351" i="9"/>
  <c r="K663" i="9"/>
  <c r="O373" i="9"/>
  <c r="K208" i="9"/>
  <c r="O280" i="9"/>
  <c r="O384" i="9"/>
  <c r="O29" i="9"/>
  <c r="O318" i="9"/>
  <c r="K283" i="9"/>
  <c r="O419" i="9"/>
  <c r="K25" i="9"/>
  <c r="O288" i="9"/>
  <c r="O449" i="9"/>
  <c r="O891" i="9"/>
  <c r="K295" i="9"/>
  <c r="O30" i="9"/>
  <c r="O848" i="9"/>
  <c r="O23" i="9"/>
  <c r="O146" i="9"/>
  <c r="O597" i="9"/>
  <c r="O271" i="9"/>
  <c r="O536" i="9"/>
  <c r="O620" i="9"/>
  <c r="O529" i="9"/>
  <c r="O904" i="9"/>
  <c r="K10" i="9"/>
  <c r="K677" i="9"/>
  <c r="K727" i="9"/>
  <c r="K579" i="9"/>
  <c r="O879" i="9"/>
  <c r="K788" i="9"/>
  <c r="K808" i="9"/>
  <c r="O598" i="9"/>
  <c r="K697" i="9"/>
  <c r="K826" i="9"/>
  <c r="K557" i="9"/>
  <c r="O642" i="9"/>
  <c r="O200" i="9"/>
  <c r="O132" i="9"/>
  <c r="K521" i="9"/>
  <c r="K74" i="9"/>
  <c r="O915" i="9"/>
  <c r="K198" i="9"/>
  <c r="K776" i="9"/>
  <c r="K923" i="9"/>
  <c r="O703" i="9"/>
  <c r="K47" i="9"/>
  <c r="K621" i="9"/>
  <c r="K588" i="9"/>
  <c r="K580" i="9"/>
  <c r="O100" i="9"/>
  <c r="K563" i="9"/>
  <c r="K687" i="9"/>
  <c r="K847" i="9"/>
  <c r="O589" i="9"/>
  <c r="O155" i="9"/>
  <c r="O276" i="9"/>
  <c r="O656" i="9"/>
  <c r="K925" i="9"/>
  <c r="O448" i="9"/>
  <c r="O213" i="9"/>
  <c r="O600" i="9"/>
  <c r="O675" i="9"/>
  <c r="K63" i="9"/>
  <c r="O183" i="9"/>
  <c r="O837" i="9"/>
  <c r="K214" i="9"/>
  <c r="O996" i="9"/>
  <c r="K1000" i="9"/>
  <c r="K104" i="9"/>
  <c r="K623" i="9"/>
  <c r="O459" i="9"/>
  <c r="O713" i="9"/>
  <c r="K297" i="9"/>
  <c r="O316" i="9"/>
  <c r="O633" i="9"/>
  <c r="K605" i="9"/>
  <c r="O811" i="9"/>
  <c r="K352" i="9"/>
  <c r="K661" i="9"/>
  <c r="O921" i="9"/>
  <c r="O436" i="9"/>
  <c r="O765" i="9"/>
  <c r="O752" i="9"/>
  <c r="O263" i="9"/>
  <c r="K105" i="9"/>
  <c r="K991" i="9"/>
  <c r="O150" i="9"/>
  <c r="K95" i="9"/>
  <c r="O450" i="9"/>
  <c r="O253" i="9"/>
  <c r="K813" i="9"/>
  <c r="O917" i="9"/>
  <c r="O903" i="9"/>
  <c r="K115" i="9"/>
  <c r="O772" i="9"/>
  <c r="O26" i="9"/>
  <c r="K763" i="9"/>
  <c r="O571" i="9"/>
  <c r="O285" i="9"/>
  <c r="O493" i="9"/>
  <c r="K466" i="9"/>
  <c r="K302" i="9"/>
  <c r="O833" i="9"/>
  <c r="O445" i="9"/>
  <c r="O645" i="9"/>
  <c r="O511" i="9"/>
  <c r="O876" i="9"/>
  <c r="K654" i="9"/>
  <c r="K435" i="9"/>
  <c r="O718" i="9"/>
  <c r="K124" i="9"/>
  <c r="K720" i="9"/>
  <c r="K182" i="9"/>
  <c r="K220" i="9"/>
  <c r="K54" i="9"/>
  <c r="K299" i="9"/>
  <c r="O298" i="9"/>
  <c r="O581" i="9"/>
  <c r="K405" i="9"/>
  <c r="O102" i="9"/>
  <c r="K500" i="9"/>
  <c r="K70" i="9"/>
  <c r="O845" i="9"/>
  <c r="K863" i="9"/>
  <c r="K204" i="9"/>
  <c r="K395" i="9"/>
  <c r="K389" i="9"/>
  <c r="K913" i="9"/>
  <c r="O724" i="9"/>
  <c r="O707" i="9"/>
  <c r="O392" i="9"/>
  <c r="O670" i="9"/>
  <c r="K341" i="9"/>
  <c r="K354" i="9"/>
  <c r="K50" i="9"/>
  <c r="O785" i="9"/>
  <c r="K201" i="9"/>
  <c r="O477" i="9"/>
  <c r="O122" i="9"/>
  <c r="O890" i="9"/>
  <c r="K558" i="9"/>
  <c r="K768" i="9"/>
  <c r="O624" i="9"/>
  <c r="K980" i="9"/>
  <c r="O409" i="9"/>
  <c r="K233" i="9"/>
  <c r="K59" i="9"/>
  <c r="K509" i="9"/>
  <c r="O13" i="9"/>
  <c r="O321" i="9"/>
  <c r="K995" i="9"/>
  <c r="K446" i="9"/>
  <c r="O974" i="9"/>
  <c r="O343" i="9"/>
  <c r="K578" i="9"/>
  <c r="O471" i="9"/>
  <c r="K992" i="9"/>
  <c r="O681" i="9"/>
  <c r="O372" i="9"/>
  <c r="O60" i="9"/>
  <c r="K382" i="9"/>
  <c r="K31" i="9"/>
  <c r="O371" i="9"/>
  <c r="O73" i="9"/>
  <c r="O4" i="9"/>
  <c r="K643" i="9"/>
  <c r="O680" i="9"/>
  <c r="O899" i="9"/>
  <c r="K534" i="9"/>
  <c r="O678" i="9"/>
  <c r="K390" i="9"/>
  <c r="O943" i="9"/>
  <c r="O114" i="9"/>
  <c r="K549" i="9"/>
  <c r="O896" i="9"/>
  <c r="K535" i="9"/>
  <c r="K516" i="9"/>
  <c r="O914" i="9"/>
  <c r="K480" i="9"/>
  <c r="O492" i="9"/>
  <c r="K385" i="9"/>
  <c r="O205" i="9"/>
  <c r="K550" i="9"/>
  <c r="O710" i="9"/>
  <c r="O159" i="9"/>
  <c r="K289" i="9"/>
  <c r="K186" i="9"/>
  <c r="O881" i="9"/>
  <c r="O840" i="9"/>
  <c r="K265" i="9"/>
  <c r="O479" i="9"/>
  <c r="O401" i="9"/>
  <c r="O955" i="9"/>
  <c r="O368" i="9"/>
  <c r="O702" i="9"/>
  <c r="O771" i="9"/>
  <c r="K510" i="9"/>
  <c r="K990" i="9"/>
  <c r="O424" i="9"/>
  <c r="O634" i="9"/>
  <c r="O472" i="9"/>
  <c r="K682" i="9"/>
  <c r="O872" i="9"/>
  <c r="O315" i="9"/>
  <c r="K758" i="9"/>
  <c r="K854" i="9"/>
  <c r="O239" i="9"/>
  <c r="O131" i="9"/>
  <c r="K342" i="9"/>
  <c r="O708" i="9"/>
  <c r="K266" i="9"/>
  <c r="O587" i="9"/>
  <c r="K551" i="9"/>
  <c r="O909" i="9"/>
  <c r="O148" i="9"/>
  <c r="O513" i="9"/>
  <c r="O312" i="9"/>
  <c r="K664" i="9"/>
  <c r="O932" i="9"/>
  <c r="K997" i="9"/>
  <c r="O18" i="9"/>
  <c r="O760" i="9"/>
  <c r="K965" i="9"/>
  <c r="O691" i="9"/>
  <c r="O193" i="9"/>
  <c r="K327" i="9"/>
  <c r="K725" i="9"/>
  <c r="K520" i="9"/>
  <c r="O66" i="9"/>
  <c r="K638" i="9"/>
  <c r="O69" i="9"/>
  <c r="K862" i="9"/>
  <c r="K585" i="9"/>
  <c r="K988" i="9"/>
  <c r="O282" i="9"/>
  <c r="O243" i="9"/>
  <c r="O386" i="9"/>
  <c r="O815" i="9"/>
  <c r="O735" i="9"/>
  <c r="K602" i="9"/>
  <c r="K429" i="9"/>
  <c r="K767" i="9"/>
  <c r="K292" i="9"/>
  <c r="O560" i="9"/>
  <c r="K430" i="9"/>
  <c r="K467" i="9"/>
  <c r="K610" i="9"/>
  <c r="O440" i="9"/>
  <c r="K414" i="9"/>
  <c r="O68" i="9"/>
  <c r="K698" i="9"/>
  <c r="O197" i="9"/>
  <c r="O351" i="9"/>
  <c r="O663" i="9"/>
  <c r="K373" i="9"/>
  <c r="O208" i="9"/>
  <c r="K280" i="9"/>
  <c r="K384" i="9"/>
  <c r="K29" i="9"/>
  <c r="K318" i="9"/>
  <c r="O283" i="9"/>
  <c r="K419" i="9"/>
  <c r="O25" i="9"/>
  <c r="K288" i="9"/>
  <c r="K449" i="9"/>
  <c r="K891" i="9"/>
  <c r="O295" i="9"/>
  <c r="K30" i="9"/>
  <c r="K848" i="9"/>
  <c r="K23" i="9"/>
  <c r="K146" i="9"/>
  <c r="K597" i="9"/>
  <c r="K271" i="9"/>
  <c r="K536" i="9"/>
  <c r="K620" i="9"/>
  <c r="K529" i="9"/>
  <c r="K904" i="9"/>
  <c r="O10" i="9"/>
  <c r="O677" i="9"/>
  <c r="O727" i="9"/>
  <c r="O579" i="9"/>
  <c r="K879" i="9"/>
  <c r="O788" i="9"/>
  <c r="O808" i="9"/>
  <c r="K598" i="9"/>
  <c r="O697" i="9"/>
  <c r="O826" i="9"/>
  <c r="O557" i="9"/>
  <c r="K642" i="9"/>
  <c r="K200" i="9"/>
  <c r="K132" i="9"/>
  <c r="O521" i="9"/>
  <c r="O74" i="9"/>
  <c r="K915" i="9"/>
  <c r="O198" i="9"/>
  <c r="O776" i="9"/>
  <c r="O923" i="9"/>
  <c r="K703" i="9"/>
  <c r="O47" i="9"/>
  <c r="O621" i="9"/>
  <c r="O588" i="9"/>
  <c r="O580" i="9"/>
  <c r="K100" i="9"/>
  <c r="O563" i="9"/>
  <c r="O687" i="9"/>
  <c r="O847" i="9"/>
  <c r="K589" i="9"/>
  <c r="K155" i="9"/>
  <c r="K276" i="9"/>
  <c r="K656" i="9"/>
  <c r="O925" i="9"/>
  <c r="K448" i="9"/>
  <c r="K213" i="9"/>
  <c r="K600" i="9"/>
  <c r="K675" i="9"/>
  <c r="O63" i="9"/>
  <c r="K183" i="9"/>
  <c r="K837" i="9"/>
  <c r="O214" i="9"/>
  <c r="K996" i="9"/>
  <c r="O1000" i="9"/>
  <c r="O104" i="9"/>
  <c r="O623" i="9"/>
  <c r="K459" i="9"/>
  <c r="K713" i="9"/>
  <c r="O297" i="9"/>
  <c r="K316" i="9"/>
  <c r="K633" i="9"/>
  <c r="O605" i="9"/>
  <c r="K811" i="9"/>
  <c r="O352" i="9"/>
  <c r="O661" i="9"/>
  <c r="K921" i="9"/>
  <c r="K436" i="9"/>
  <c r="K765" i="9"/>
  <c r="K752" i="9"/>
  <c r="K263" i="9"/>
  <c r="O105" i="9"/>
  <c r="O991" i="9"/>
  <c r="K150" i="9"/>
  <c r="O95" i="9"/>
  <c r="K450" i="9"/>
  <c r="K253" i="9"/>
  <c r="O813" i="9"/>
  <c r="K917" i="9"/>
  <c r="K903" i="9"/>
  <c r="O115" i="9"/>
  <c r="K772" i="9"/>
  <c r="K26" i="9"/>
  <c r="O763" i="9"/>
  <c r="K571" i="9"/>
  <c r="K285" i="9"/>
  <c r="K493" i="9"/>
  <c r="O466" i="9"/>
  <c r="O302" i="9"/>
  <c r="K833" i="9"/>
  <c r="K445" i="9"/>
  <c r="K645" i="9"/>
  <c r="K511" i="9"/>
  <c r="K876" i="9"/>
  <c r="O654" i="9"/>
  <c r="O435" i="9"/>
  <c r="K718" i="9"/>
  <c r="O124" i="9"/>
  <c r="O720" i="9"/>
  <c r="O182" i="9"/>
  <c r="O220" i="9"/>
  <c r="O54" i="9"/>
  <c r="O299" i="9"/>
  <c r="K298" i="9"/>
  <c r="K581" i="9"/>
  <c r="O405" i="9"/>
  <c r="K102" i="9"/>
  <c r="O500" i="9"/>
  <c r="O70" i="9"/>
  <c r="K845" i="9"/>
  <c r="O754" i="9"/>
  <c r="O206" i="9"/>
  <c r="O227" i="9"/>
  <c r="O863" i="9"/>
  <c r="O2" i="9"/>
  <c r="K929" i="9"/>
  <c r="K576" i="9"/>
  <c r="O694" i="9"/>
  <c r="O591" i="9"/>
  <c r="K336" i="9"/>
  <c r="O849" i="9"/>
  <c r="O451" i="9"/>
  <c r="O202" i="9"/>
  <c r="K836" i="9"/>
  <c r="K801" i="9"/>
  <c r="K655" i="9"/>
  <c r="O34" i="9"/>
  <c r="O344" i="9"/>
  <c r="O552" i="9"/>
  <c r="O333" i="9"/>
  <c r="O191" i="9"/>
  <c r="K630" i="9"/>
  <c r="O706" i="9"/>
  <c r="K457" i="9"/>
  <c r="O942" i="9"/>
  <c r="K830" i="9"/>
  <c r="O37" i="9"/>
  <c r="O215" i="9"/>
  <c r="K225" i="9"/>
  <c r="O968" i="9"/>
  <c r="O490" i="9"/>
  <c r="K254" i="9"/>
  <c r="K696" i="9"/>
  <c r="K187" i="9"/>
  <c r="K594" i="9"/>
  <c r="O652" i="9"/>
  <c r="O918" i="9"/>
  <c r="K807" i="9"/>
  <c r="K410" i="9"/>
  <c r="O679" i="9"/>
  <c r="K699" i="9"/>
  <c r="K447" i="9"/>
  <c r="K303" i="9"/>
  <c r="O948" i="9"/>
  <c r="K501" i="9"/>
  <c r="O711" i="9"/>
  <c r="K170" i="9"/>
  <c r="K491" i="9"/>
  <c r="O716" i="9"/>
  <c r="K272" i="9"/>
  <c r="O653" i="9"/>
  <c r="K866" i="9"/>
  <c r="K42" i="9"/>
  <c r="K442" i="9"/>
  <c r="O961" i="9"/>
  <c r="K345" i="9"/>
  <c r="K595" i="9"/>
  <c r="O616" i="9"/>
  <c r="O892" i="9"/>
  <c r="K695" i="9"/>
  <c r="K394" i="9"/>
  <c r="O907" i="9"/>
  <c r="K543" i="9"/>
  <c r="O822" i="9"/>
  <c r="O167" i="9"/>
  <c r="K270" i="9"/>
  <c r="O636" i="9"/>
  <c r="K782" i="9"/>
  <c r="O404" i="9"/>
  <c r="K307" i="9"/>
  <c r="K662" i="9"/>
  <c r="O12" i="9"/>
  <c r="K35" i="9"/>
  <c r="O631" i="9"/>
  <c r="K832" i="9"/>
  <c r="O843" i="9"/>
  <c r="O508" i="9"/>
  <c r="K722" i="9"/>
  <c r="K779" i="9"/>
  <c r="O941" i="9"/>
  <c r="O548" i="9"/>
  <c r="K613" i="9"/>
  <c r="K784" i="9"/>
  <c r="K820" i="9"/>
  <c r="O719" i="9"/>
  <c r="O672" i="9"/>
  <c r="K945" i="9"/>
  <c r="K403" i="9"/>
  <c r="K179" i="9"/>
  <c r="O566" i="9"/>
  <c r="K181" i="9"/>
  <c r="K546" i="9"/>
  <c r="K188" i="9"/>
  <c r="O970" i="9"/>
  <c r="K586" i="9"/>
  <c r="O627" i="9"/>
  <c r="O72" i="9"/>
  <c r="O411" i="9"/>
  <c r="O38" i="9"/>
  <c r="K465" i="9"/>
  <c r="K635" i="9"/>
  <c r="K902" i="9"/>
  <c r="K441" i="9"/>
  <c r="O190" i="9"/>
  <c r="O269" i="9"/>
  <c r="K391" i="9"/>
  <c r="O781" i="9"/>
  <c r="O211" i="9"/>
  <c r="K705" i="9"/>
  <c r="K223" i="9"/>
  <c r="K189" i="9"/>
  <c r="K397" i="9"/>
  <c r="K258" i="9"/>
  <c r="K726" i="9"/>
  <c r="O649" i="9"/>
  <c r="K800" i="9"/>
  <c r="O101" i="9"/>
  <c r="O839" i="9"/>
  <c r="K86" i="9"/>
  <c r="K398" i="9"/>
  <c r="K304" i="9"/>
  <c r="O780" i="9"/>
  <c r="O875" i="9"/>
  <c r="O154" i="9"/>
  <c r="K116" i="9"/>
  <c r="K93" i="9"/>
  <c r="K412" i="9"/>
  <c r="K625" i="9"/>
  <c r="K136" i="9"/>
  <c r="K144" i="9"/>
  <c r="O39" i="9"/>
  <c r="O19" i="9"/>
  <c r="K874" i="9"/>
  <c r="O328" i="9"/>
  <c r="O140" i="9"/>
  <c r="K287" i="9"/>
  <c r="K517" i="9"/>
  <c r="K829" i="9"/>
  <c r="O582" i="9"/>
  <c r="K538" i="9"/>
  <c r="O21" i="9"/>
  <c r="K851" i="9"/>
  <c r="K712" i="9"/>
  <c r="K901" i="9"/>
  <c r="O895" i="9"/>
  <c r="K759" i="9"/>
  <c r="K951" i="9"/>
  <c r="O470" i="9"/>
  <c r="O931" i="9"/>
  <c r="O952" i="9"/>
  <c r="K728" i="9"/>
  <c r="K320" i="9"/>
  <c r="K555" i="9"/>
  <c r="O348" i="9"/>
  <c r="O381" i="9"/>
  <c r="O556" i="9"/>
  <c r="O844" i="9"/>
  <c r="K967" i="9"/>
  <c r="K378" i="9"/>
  <c r="K325" i="9"/>
  <c r="O363" i="9"/>
  <c r="K8" i="9"/>
  <c r="O5" i="9"/>
  <c r="O256" i="9"/>
  <c r="O58" i="9"/>
  <c r="O507" i="9"/>
  <c r="O278" i="9"/>
  <c r="K224" i="9"/>
  <c r="O603" i="9"/>
  <c r="O495" i="9"/>
  <c r="O810" i="9"/>
  <c r="K158" i="9"/>
  <c r="O715" i="9"/>
  <c r="K406" i="9"/>
  <c r="O356" i="9"/>
  <c r="K475" i="9"/>
  <c r="K666" i="9"/>
  <c r="K590" i="9"/>
  <c r="O245" i="9"/>
  <c r="K207" i="9"/>
  <c r="K856" i="9"/>
  <c r="K338" i="9"/>
  <c r="O827" i="9"/>
  <c r="K484" i="9"/>
  <c r="K89" i="9"/>
  <c r="K786" i="9"/>
  <c r="K240" i="9"/>
  <c r="K741" i="9"/>
  <c r="O238" i="9"/>
  <c r="O130" i="9"/>
  <c r="O983" i="9"/>
  <c r="O553" i="9"/>
  <c r="K135" i="9"/>
  <c r="O791" i="9"/>
  <c r="K139" i="9"/>
  <c r="K527" i="9"/>
  <c r="O934" i="9"/>
  <c r="K973" i="9"/>
  <c r="O938" i="9"/>
  <c r="O473" i="9"/>
  <c r="O622" i="9"/>
  <c r="O228" i="9"/>
  <c r="O963" i="9"/>
  <c r="O160" i="9"/>
  <c r="O17" i="9"/>
  <c r="O469" i="9"/>
  <c r="O756" i="9"/>
  <c r="O36" i="9"/>
  <c r="O112" i="9"/>
  <c r="O221" i="9"/>
  <c r="O646" i="9"/>
  <c r="K685" i="9"/>
  <c r="K526" i="9"/>
  <c r="O806" i="9"/>
  <c r="K28" i="9"/>
  <c r="O339" i="9"/>
  <c r="O977" i="9"/>
  <c r="O222" i="9"/>
  <c r="O504" i="9"/>
  <c r="O502" i="9"/>
  <c r="K793" i="9"/>
  <c r="K671" i="9"/>
  <c r="O461" i="9"/>
  <c r="K365" i="9"/>
  <c r="O41" i="9"/>
  <c r="O812" i="9"/>
  <c r="K128" i="9"/>
  <c r="O358" i="9"/>
  <c r="O795" i="9"/>
  <c r="O374" i="9"/>
  <c r="O163" i="9"/>
  <c r="O133" i="9"/>
  <c r="O789" i="9"/>
  <c r="K88" i="9"/>
  <c r="K659" i="9"/>
  <c r="O825" i="9"/>
  <c r="K1002" i="9"/>
  <c r="O346" i="9"/>
  <c r="K688" i="9"/>
  <c r="K56" i="9"/>
  <c r="O609" i="9"/>
  <c r="K814" i="9"/>
  <c r="O97" i="9"/>
  <c r="O999" i="9"/>
  <c r="K481" i="9"/>
  <c r="K506" i="9"/>
  <c r="O701" i="9"/>
  <c r="O608" i="9"/>
  <c r="O799" i="9"/>
  <c r="K545" i="9"/>
  <c r="K930" i="9"/>
  <c r="K525" i="9"/>
  <c r="O748" i="9"/>
  <c r="O185" i="9"/>
  <c r="K85" i="9"/>
  <c r="K487" i="9"/>
  <c r="O929" i="9"/>
  <c r="O525" i="9"/>
  <c r="K185" i="9"/>
  <c r="O85" i="9"/>
  <c r="K591" i="9"/>
  <c r="O336" i="9"/>
  <c r="K849" i="9"/>
  <c r="K451" i="9"/>
  <c r="K202" i="9"/>
  <c r="O836" i="9"/>
  <c r="O801" i="9"/>
  <c r="O655" i="9"/>
  <c r="K34" i="9"/>
  <c r="K344" i="9"/>
  <c r="K552" i="9"/>
  <c r="K333" i="9"/>
  <c r="K191" i="9"/>
  <c r="O630" i="9"/>
  <c r="K706" i="9"/>
  <c r="O457" i="9"/>
  <c r="K942" i="9"/>
  <c r="O830" i="9"/>
  <c r="K37" i="9"/>
  <c r="K215" i="9"/>
  <c r="O225" i="9"/>
  <c r="K968" i="9"/>
  <c r="K490" i="9"/>
  <c r="O254" i="9"/>
  <c r="O696" i="9"/>
  <c r="O187" i="9"/>
  <c r="O594" i="9"/>
  <c r="K652" i="9"/>
  <c r="K918" i="9"/>
  <c r="O807" i="9"/>
  <c r="O410" i="9"/>
  <c r="K679" i="9"/>
  <c r="O699" i="9"/>
  <c r="O447" i="9"/>
  <c r="O303" i="9"/>
  <c r="K948" i="9"/>
  <c r="O501" i="9"/>
  <c r="K711" i="9"/>
  <c r="O170" i="9"/>
  <c r="O491" i="9"/>
  <c r="K716" i="9"/>
  <c r="O272" i="9"/>
  <c r="K653" i="9"/>
  <c r="O866" i="9"/>
  <c r="O42" i="9"/>
  <c r="O442" i="9"/>
  <c r="K961" i="9"/>
  <c r="O345" i="9"/>
  <c r="O595" i="9"/>
  <c r="K616" i="9"/>
  <c r="K892" i="9"/>
  <c r="O695" i="9"/>
  <c r="O394" i="9"/>
  <c r="K907" i="9"/>
  <c r="O543" i="9"/>
  <c r="K822" i="9"/>
  <c r="K167" i="9"/>
  <c r="O270" i="9"/>
  <c r="K636" i="9"/>
  <c r="O782" i="9"/>
  <c r="K404" i="9"/>
  <c r="O307" i="9"/>
  <c r="O662" i="9"/>
  <c r="K12" i="9"/>
  <c r="O35" i="9"/>
  <c r="K631" i="9"/>
  <c r="O832" i="9"/>
  <c r="K843" i="9"/>
  <c r="K508" i="9"/>
  <c r="O722" i="9"/>
  <c r="O779" i="9"/>
  <c r="K941" i="9"/>
  <c r="K548" i="9"/>
  <c r="O613" i="9"/>
  <c r="O784" i="9"/>
  <c r="O820" i="9"/>
  <c r="K719" i="9"/>
  <c r="K672" i="9"/>
  <c r="O945" i="9"/>
  <c r="O403" i="9"/>
  <c r="O179" i="9"/>
  <c r="K566" i="9"/>
  <c r="O181" i="9"/>
  <c r="O546" i="9"/>
  <c r="O188" i="9"/>
  <c r="K970" i="9"/>
  <c r="O586" i="9"/>
  <c r="K627" i="9"/>
  <c r="K72" i="9"/>
  <c r="K411" i="9"/>
  <c r="K38" i="9"/>
  <c r="O465" i="9"/>
  <c r="O635" i="9"/>
  <c r="O902" i="9"/>
  <c r="O441" i="9"/>
  <c r="K190" i="9"/>
  <c r="K269" i="9"/>
  <c r="O391" i="9"/>
  <c r="K781" i="9"/>
  <c r="K211" i="9"/>
  <c r="O705" i="9"/>
  <c r="O223" i="9"/>
  <c r="O189" i="9"/>
  <c r="O397" i="9"/>
  <c r="O258" i="9"/>
  <c r="O726" i="9"/>
  <c r="K649" i="9"/>
  <c r="O800" i="9"/>
  <c r="K101" i="9"/>
  <c r="K839" i="9"/>
  <c r="O86" i="9"/>
  <c r="O398" i="9"/>
  <c r="O304" i="9"/>
  <c r="K780" i="9"/>
  <c r="K875" i="9"/>
  <c r="K154" i="9"/>
  <c r="O116" i="9"/>
  <c r="O93" i="9"/>
  <c r="O412" i="9"/>
  <c r="O625" i="9"/>
  <c r="O136" i="9"/>
  <c r="O144" i="9"/>
  <c r="K39" i="9"/>
  <c r="K19" i="9"/>
  <c r="O874" i="9"/>
  <c r="K328" i="9"/>
  <c r="K140" i="9"/>
  <c r="O287" i="9"/>
  <c r="O517" i="9"/>
  <c r="O829" i="9"/>
  <c r="K582" i="9"/>
  <c r="O538" i="9"/>
  <c r="K21" i="9"/>
  <c r="O851" i="9"/>
  <c r="O712" i="9"/>
  <c r="O901" i="9"/>
  <c r="K895" i="9"/>
  <c r="O759" i="9"/>
  <c r="O951" i="9"/>
  <c r="K470" i="9"/>
  <c r="K931" i="9"/>
  <c r="K952" i="9"/>
  <c r="O728" i="9"/>
  <c r="O320" i="9"/>
  <c r="O555" i="9"/>
  <c r="K348" i="9"/>
  <c r="K381" i="9"/>
  <c r="K556" i="9"/>
  <c r="K844" i="9"/>
  <c r="O967" i="9"/>
  <c r="O378" i="9"/>
  <c r="O325" i="9"/>
  <c r="K363" i="9"/>
  <c r="O8" i="9"/>
  <c r="K5" i="9"/>
  <c r="K256" i="9"/>
  <c r="K58" i="9"/>
  <c r="K507" i="9"/>
  <c r="K278" i="9"/>
  <c r="O224" i="9"/>
  <c r="K603" i="9"/>
  <c r="K495" i="9"/>
  <c r="K810" i="9"/>
  <c r="O158" i="9"/>
  <c r="K715" i="9"/>
  <c r="O406" i="9"/>
  <c r="K356" i="9"/>
  <c r="O475" i="9"/>
  <c r="O666" i="9"/>
  <c r="O590" i="9"/>
  <c r="K245" i="9"/>
  <c r="O207" i="9"/>
  <c r="O856" i="9"/>
  <c r="O338" i="9"/>
  <c r="K827" i="9"/>
  <c r="O484" i="9"/>
  <c r="O89" i="9"/>
  <c r="O786" i="9"/>
  <c r="O240" i="9"/>
  <c r="O741" i="9"/>
  <c r="K238" i="9"/>
  <c r="K130" i="9"/>
  <c r="K983" i="9"/>
  <c r="K553" i="9"/>
  <c r="O135" i="9"/>
  <c r="K791" i="9"/>
  <c r="O139" i="9"/>
  <c r="O527" i="9"/>
  <c r="K934" i="9"/>
  <c r="O973" i="9"/>
  <c r="K938" i="9"/>
  <c r="K473" i="9"/>
  <c r="K622" i="9"/>
  <c r="K228" i="9"/>
  <c r="K963" i="9"/>
  <c r="K160" i="9"/>
  <c r="K17" i="9"/>
  <c r="K469" i="9"/>
  <c r="K756" i="9"/>
  <c r="K36" i="9"/>
  <c r="K112" i="9"/>
  <c r="K221" i="9"/>
  <c r="K646" i="9"/>
  <c r="O685" i="9"/>
  <c r="O526" i="9"/>
  <c r="K806" i="9"/>
  <c r="O28" i="9"/>
  <c r="K339" i="9"/>
  <c r="K977" i="9"/>
  <c r="K222" i="9"/>
  <c r="K504" i="9"/>
  <c r="K502" i="9"/>
  <c r="O793" i="9"/>
  <c r="O671" i="9"/>
  <c r="K461" i="9"/>
  <c r="O365" i="9"/>
  <c r="K41" i="9"/>
  <c r="K812" i="9"/>
  <c r="O128" i="9"/>
  <c r="K358" i="9"/>
  <c r="K795" i="9"/>
  <c r="K374" i="9"/>
  <c r="K163" i="9"/>
  <c r="K133" i="9"/>
  <c r="K789" i="9"/>
  <c r="O88" i="9"/>
  <c r="O659" i="9"/>
  <c r="K825" i="9"/>
  <c r="O1002" i="9"/>
  <c r="K346" i="9"/>
  <c r="O688" i="9"/>
  <c r="O56" i="9"/>
  <c r="K609" i="9"/>
  <c r="O814" i="9"/>
  <c r="K97" i="9"/>
  <c r="K999" i="9"/>
  <c r="O481" i="9"/>
  <c r="O506" i="9"/>
  <c r="K701" i="9"/>
  <c r="K608" i="9"/>
  <c r="K799" i="9"/>
  <c r="O545" i="9"/>
  <c r="O930" i="9"/>
  <c r="K748" i="9"/>
  <c r="O487" i="9"/>
  <c r="K474" i="9"/>
  <c r="O359" i="9"/>
  <c r="O835" i="9"/>
  <c r="O572" i="9"/>
  <c r="K293" i="9"/>
  <c r="K250" i="9"/>
  <c r="K949" i="9"/>
  <c r="O731" i="9"/>
  <c r="O48" i="9"/>
  <c r="O998" i="9"/>
  <c r="K761" i="9"/>
  <c r="K71" i="9"/>
  <c r="K906" i="9"/>
  <c r="K660" i="9"/>
  <c r="K110" i="9"/>
  <c r="K90" i="9"/>
  <c r="O870" i="9"/>
  <c r="O628" i="9"/>
  <c r="O618" i="9"/>
  <c r="O46" i="9"/>
  <c r="O742" i="9"/>
  <c r="O421" i="9"/>
  <c r="K994" i="9"/>
  <c r="K984" i="9"/>
  <c r="K84" i="9"/>
  <c r="O612" i="9"/>
  <c r="K978" i="9"/>
  <c r="O142" i="9"/>
  <c r="O924" i="9"/>
  <c r="K109" i="9"/>
  <c r="O347" i="9"/>
  <c r="O301" i="9"/>
  <c r="K226" i="9"/>
  <c r="K460" i="9"/>
  <c r="K284" i="9"/>
  <c r="K723" i="9"/>
  <c r="O562" i="9"/>
  <c r="K125" i="9"/>
  <c r="O264" i="9"/>
  <c r="K246" i="9"/>
  <c r="O324" i="9"/>
  <c r="K794" i="9"/>
  <c r="K868" i="9"/>
  <c r="O651" i="9"/>
  <c r="O644" i="9"/>
  <c r="K850" i="9"/>
  <c r="O357" i="9"/>
  <c r="K986" i="9"/>
  <c r="K514" i="9"/>
  <c r="K732" i="9"/>
  <c r="K203" i="9"/>
  <c r="O437" i="9"/>
  <c r="K438" i="9"/>
  <c r="O821" i="9"/>
  <c r="O96" i="9"/>
  <c r="O177" i="9"/>
  <c r="O690" i="9"/>
  <c r="O757" i="9"/>
  <c r="K858" i="9"/>
  <c r="K259" i="9"/>
  <c r="K178" i="9"/>
  <c r="K778" i="9"/>
  <c r="O349" i="9"/>
  <c r="K331" i="9"/>
  <c r="K846" i="9"/>
  <c r="O532" i="9"/>
  <c r="O729" i="9"/>
  <c r="K575" i="9"/>
  <c r="K887" i="9"/>
  <c r="O540" i="9"/>
  <c r="K853" i="9"/>
  <c r="K127" i="9"/>
  <c r="O300" i="9"/>
  <c r="O33" i="9"/>
  <c r="O606" i="9"/>
  <c r="K797" i="9"/>
  <c r="K231" i="9"/>
  <c r="O310" i="9"/>
  <c r="K444" i="9"/>
  <c r="O92" i="9"/>
  <c r="O175" i="9"/>
  <c r="K668" i="9"/>
  <c r="K721" i="9"/>
  <c r="K323" i="9"/>
  <c r="K497" i="9"/>
  <c r="K824" i="9"/>
  <c r="O212" i="9"/>
  <c r="K989" i="9"/>
  <c r="O273" i="9"/>
  <c r="O783" i="9"/>
  <c r="O834" i="9"/>
  <c r="O361" i="9"/>
  <c r="O192" i="9"/>
  <c r="K894" i="9"/>
  <c r="K151" i="9"/>
  <c r="K353" i="9"/>
  <c r="O383" i="9"/>
  <c r="O279" i="9"/>
  <c r="K330" i="9"/>
  <c r="O377" i="9"/>
  <c r="O530" i="9"/>
  <c r="O143" i="9"/>
  <c r="K940" i="9"/>
  <c r="K882" i="9"/>
  <c r="O53" i="9"/>
  <c r="K396" i="9"/>
  <c r="K542" i="9"/>
  <c r="O985" i="9"/>
  <c r="O24" i="9"/>
  <c r="O565" i="9"/>
  <c r="K975" i="9"/>
  <c r="K478" i="9"/>
  <c r="K817" i="9"/>
  <c r="O777" i="9"/>
  <c r="O745" i="9"/>
  <c r="O83" i="9"/>
  <c r="O87" i="9"/>
  <c r="O237" i="9"/>
  <c r="K367" i="9"/>
  <c r="O27" i="9"/>
  <c r="O861" i="9"/>
  <c r="O667" i="9"/>
  <c r="O79" i="9"/>
  <c r="O764" i="9"/>
  <c r="O937" i="9"/>
  <c r="O739" i="9"/>
  <c r="K855" i="9"/>
  <c r="O568" i="9"/>
  <c r="O407" i="9"/>
  <c r="K308" i="9"/>
  <c r="K946" i="9"/>
  <c r="O928" i="9"/>
  <c r="O244" i="9"/>
  <c r="O455" i="9"/>
  <c r="O841" i="9"/>
  <c r="K569" i="9"/>
  <c r="O248" i="9"/>
  <c r="K805" i="9"/>
  <c r="O57" i="9"/>
  <c r="K98" i="9"/>
  <c r="O464" i="9"/>
  <c r="O927" i="9"/>
  <c r="K432" i="9"/>
  <c r="O912" i="9"/>
  <c r="K947" i="9"/>
  <c r="K77" i="9"/>
  <c r="O152" i="9"/>
  <c r="K360" i="9"/>
  <c r="K123" i="9"/>
  <c r="O417" i="9"/>
  <c r="K322" i="9"/>
  <c r="O413" i="9"/>
  <c r="K16" i="9"/>
  <c r="O499" i="9"/>
  <c r="O319" i="9"/>
  <c r="K790" i="9"/>
  <c r="O972" i="9"/>
  <c r="K828" i="9"/>
  <c r="K596" i="9"/>
  <c r="O218" i="9"/>
  <c r="O434" i="9"/>
  <c r="K615" i="9"/>
  <c r="O219" i="9"/>
  <c r="K156" i="9"/>
  <c r="K524" i="9"/>
  <c r="K129" i="9"/>
  <c r="K966" i="9"/>
  <c r="K505" i="9"/>
  <c r="O91" i="9"/>
  <c r="K519" i="9"/>
  <c r="K880" i="9"/>
  <c r="K897" i="9"/>
  <c r="K387" i="9"/>
  <c r="O498" i="9"/>
  <c r="O210" i="9"/>
  <c r="O886" i="9"/>
  <c r="O639" i="9"/>
  <c r="K753" i="9"/>
  <c r="O809" i="9"/>
  <c r="K864" i="9"/>
  <c r="O614" i="9"/>
  <c r="K43" i="9"/>
  <c r="O982" i="9"/>
  <c r="O242" i="9"/>
  <c r="K802" i="9"/>
  <c r="O796" i="9"/>
  <c r="O52" i="9"/>
  <c r="O601" i="9"/>
  <c r="O281" i="9"/>
  <c r="K993" i="9"/>
  <c r="O32" i="9"/>
  <c r="O869" i="9"/>
  <c r="K433" i="9"/>
  <c r="O936" i="9"/>
  <c r="K118" i="9"/>
  <c r="K488" i="9"/>
  <c r="O523" i="9"/>
  <c r="O165" i="9"/>
  <c r="K462" i="9"/>
  <c r="K329" i="9"/>
  <c r="O637" i="9"/>
  <c r="K416" i="9"/>
  <c r="K468" i="9"/>
  <c r="K737" i="9"/>
  <c r="K80" i="9"/>
  <c r="O388" i="9"/>
  <c r="K454" i="9"/>
  <c r="K232" i="9"/>
  <c r="K425" i="9"/>
  <c r="K176" i="9"/>
  <c r="O335" i="9"/>
  <c r="K823" i="9"/>
  <c r="O744" i="9"/>
  <c r="K340" i="9"/>
  <c r="O564" i="9"/>
  <c r="K275" i="9"/>
  <c r="K443" i="9"/>
  <c r="O885" i="9"/>
  <c r="O819" i="9"/>
  <c r="K458" i="9"/>
  <c r="O842" i="9"/>
  <c r="K518" i="9"/>
  <c r="O953" i="9"/>
  <c r="K311" i="9"/>
  <c r="O107" i="9"/>
  <c r="O7" i="9"/>
  <c r="K173" i="9"/>
  <c r="K290" i="9"/>
  <c r="K537" i="9"/>
  <c r="K134" i="9"/>
  <c r="K103" i="9"/>
  <c r="O420" i="9"/>
  <c r="O138" i="9"/>
  <c r="O709" i="9"/>
  <c r="K169" i="9"/>
  <c r="O364" i="9"/>
  <c r="O528" i="9"/>
  <c r="O515" i="9"/>
  <c r="O583" i="9"/>
  <c r="O531" i="9"/>
  <c r="K216" i="9"/>
  <c r="O911" i="9"/>
  <c r="O474" i="9"/>
  <c r="K359" i="9"/>
  <c r="K835" i="9"/>
  <c r="K572" i="9"/>
  <c r="O293" i="9"/>
  <c r="O250" i="9"/>
  <c r="O949" i="9"/>
  <c r="K731" i="9"/>
  <c r="K48" i="9"/>
  <c r="K998" i="9"/>
  <c r="O761" i="9"/>
  <c r="O71" i="9"/>
  <c r="O906" i="9"/>
  <c r="O660" i="9"/>
  <c r="O110" i="9"/>
  <c r="O90" i="9"/>
  <c r="K870" i="9"/>
  <c r="K628" i="9"/>
  <c r="K618" i="9"/>
  <c r="K46" i="9"/>
  <c r="K742" i="9"/>
  <c r="K421" i="9"/>
  <c r="O994" i="9"/>
  <c r="O984" i="9"/>
  <c r="O84" i="9"/>
  <c r="K612" i="9"/>
  <c r="O978" i="9"/>
  <c r="K142" i="9"/>
  <c r="K924" i="9"/>
  <c r="O109" i="9"/>
  <c r="K347" i="9"/>
  <c r="K301" i="9"/>
  <c r="O226" i="9"/>
  <c r="O460" i="9"/>
  <c r="O284" i="9"/>
  <c r="O723" i="9"/>
  <c r="K562" i="9"/>
  <c r="O125" i="9"/>
  <c r="K264" i="9"/>
  <c r="O246" i="9"/>
  <c r="K324" i="9"/>
  <c r="O794" i="9"/>
  <c r="O868" i="9"/>
  <c r="K651" i="9"/>
  <c r="K644" i="9"/>
  <c r="O850" i="9"/>
  <c r="K357" i="9"/>
  <c r="O986" i="9"/>
  <c r="O514" i="9"/>
  <c r="O732" i="9"/>
  <c r="O203" i="9"/>
  <c r="K437" i="9"/>
  <c r="O438" i="9"/>
  <c r="K821" i="9"/>
  <c r="K96" i="9"/>
  <c r="K177" i="9"/>
  <c r="K690" i="9"/>
  <c r="K757" i="9"/>
  <c r="O858" i="9"/>
  <c r="O259" i="9"/>
  <c r="O178" i="9"/>
  <c r="O778" i="9"/>
  <c r="K349" i="9"/>
  <c r="O331" i="9"/>
  <c r="O846" i="9"/>
  <c r="K532" i="9"/>
  <c r="K729" i="9"/>
  <c r="O575" i="9"/>
  <c r="O887" i="9"/>
  <c r="K540" i="9"/>
  <c r="O853" i="9"/>
  <c r="O127" i="9"/>
  <c r="K300" i="9"/>
  <c r="K33" i="9"/>
  <c r="K606" i="9"/>
  <c r="O797" i="9"/>
  <c r="O231" i="9"/>
  <c r="K310" i="9"/>
  <c r="O444" i="9"/>
  <c r="K92" i="9"/>
  <c r="K175" i="9"/>
  <c r="O668" i="9"/>
  <c r="O721" i="9"/>
  <c r="O323" i="9"/>
  <c r="O497" i="9"/>
  <c r="O824" i="9"/>
  <c r="K212" i="9"/>
  <c r="O989" i="9"/>
  <c r="K273" i="9"/>
  <c r="K783" i="9"/>
  <c r="K834" i="9"/>
  <c r="K361" i="9"/>
  <c r="K192" i="9"/>
  <c r="O894" i="9"/>
  <c r="O151" i="9"/>
  <c r="O353" i="9"/>
  <c r="K383" i="9"/>
  <c r="K279" i="9"/>
  <c r="O330" i="9"/>
  <c r="K377" i="9"/>
  <c r="K530" i="9"/>
  <c r="K143" i="9"/>
  <c r="O940" i="9"/>
  <c r="O882" i="9"/>
  <c r="K53" i="9"/>
  <c r="O396" i="9"/>
  <c r="O542" i="9"/>
  <c r="K985" i="9"/>
  <c r="K24" i="9"/>
  <c r="K565" i="9"/>
  <c r="O975" i="9"/>
  <c r="O478" i="9"/>
  <c r="O817" i="9"/>
  <c r="K777" i="9"/>
  <c r="K745" i="9"/>
  <c r="K83" i="9"/>
  <c r="K87" i="9"/>
  <c r="K237" i="9"/>
  <c r="O367" i="9"/>
  <c r="K27" i="9"/>
  <c r="K861" i="9"/>
  <c r="K667" i="9"/>
  <c r="K79" i="9"/>
  <c r="K764" i="9"/>
  <c r="K937" i="9"/>
  <c r="K739" i="9"/>
  <c r="O855" i="9"/>
  <c r="K568" i="9"/>
  <c r="K407" i="9"/>
  <c r="O308" i="9"/>
  <c r="O946" i="9"/>
  <c r="K928" i="9"/>
  <c r="K244" i="9"/>
  <c r="K455" i="9"/>
  <c r="K841" i="9"/>
  <c r="O569" i="9"/>
  <c r="K248" i="9"/>
  <c r="O805" i="9"/>
  <c r="K57" i="9"/>
  <c r="O98" i="9"/>
  <c r="K464" i="9"/>
  <c r="K927" i="9"/>
  <c r="O432" i="9"/>
  <c r="K912" i="9"/>
  <c r="O947" i="9"/>
  <c r="O77" i="9"/>
  <c r="K152" i="9"/>
  <c r="O360" i="9"/>
  <c r="O123" i="9"/>
  <c r="K417" i="9"/>
  <c r="O322" i="9"/>
  <c r="K413" i="9"/>
  <c r="O16" i="9"/>
  <c r="K499" i="9"/>
  <c r="K319" i="9"/>
  <c r="O790" i="9"/>
  <c r="K972" i="9"/>
  <c r="O828" i="9"/>
  <c r="O596" i="9"/>
  <c r="K218" i="9"/>
  <c r="K434" i="9"/>
  <c r="O615" i="9"/>
  <c r="K219" i="9"/>
  <c r="O156" i="9"/>
  <c r="O524" i="9"/>
  <c r="O129" i="9"/>
  <c r="O966" i="9"/>
  <c r="O505" i="9"/>
  <c r="K91" i="9"/>
  <c r="O519" i="9"/>
  <c r="O880" i="9"/>
  <c r="O897" i="9"/>
  <c r="O387" i="9"/>
  <c r="K498" i="9"/>
  <c r="K210" i="9"/>
  <c r="K886" i="9"/>
  <c r="K639" i="9"/>
  <c r="O753" i="9"/>
  <c r="K809" i="9"/>
  <c r="O864" i="9"/>
  <c r="K614" i="9"/>
  <c r="O43" i="9"/>
  <c r="K982" i="9"/>
  <c r="K242" i="9"/>
  <c r="O802" i="9"/>
  <c r="K796" i="9"/>
  <c r="K52" i="9"/>
  <c r="K601" i="9"/>
  <c r="K281" i="9"/>
  <c r="O993" i="9"/>
  <c r="K32" i="9"/>
  <c r="K869" i="9"/>
  <c r="O433" i="9"/>
  <c r="K936" i="9"/>
  <c r="O118" i="9"/>
  <c r="O488" i="9"/>
  <c r="K523" i="9"/>
  <c r="K165" i="9"/>
  <c r="O462" i="9"/>
  <c r="O329" i="9"/>
  <c r="K637" i="9"/>
  <c r="O416" i="9"/>
  <c r="O468" i="9"/>
  <c r="O737" i="9"/>
  <c r="O80" i="9"/>
  <c r="K388" i="9"/>
  <c r="O454" i="9"/>
  <c r="O232" i="9"/>
  <c r="O425" i="9"/>
  <c r="O176" i="9"/>
  <c r="K335" i="9"/>
  <c r="O823" i="9"/>
  <c r="K744" i="9"/>
  <c r="O340" i="9"/>
  <c r="K564" i="9"/>
  <c r="O275" i="9"/>
  <c r="O443" i="9"/>
  <c r="K885" i="9"/>
  <c r="K819" i="9"/>
  <c r="O458" i="9"/>
  <c r="K842" i="9"/>
  <c r="O518" i="9"/>
  <c r="K953" i="9"/>
  <c r="O311" i="9"/>
  <c r="K107" i="9"/>
  <c r="K7" i="9"/>
  <c r="O173" i="9"/>
  <c r="O290" i="9"/>
  <c r="O537" i="9"/>
  <c r="O134" i="9"/>
  <c r="O103" i="9"/>
  <c r="K420" i="9"/>
  <c r="K138" i="9"/>
  <c r="K709" i="9"/>
  <c r="O169" i="9"/>
  <c r="K364" i="9"/>
  <c r="K528" i="9"/>
  <c r="K515" i="9"/>
  <c r="K583" i="9"/>
  <c r="K531" i="9"/>
  <c r="O216" i="9"/>
  <c r="O576" i="9"/>
  <c r="K911" i="9"/>
  <c r="K694" i="9"/>
  <c r="K910" i="9"/>
  <c r="K206" i="9"/>
  <c r="K362" i="9"/>
  <c r="K261" i="9"/>
  <c r="O337" i="9"/>
  <c r="O40" i="9"/>
  <c r="O379" i="9"/>
  <c r="O773" i="9"/>
  <c r="K252" i="9"/>
  <c r="K522" i="9"/>
  <c r="O137" i="9"/>
  <c r="K648" i="9"/>
  <c r="O650" i="9"/>
  <c r="O162" i="9"/>
  <c r="O969" i="9"/>
  <c r="O693" i="9"/>
  <c r="K964" i="9"/>
  <c r="K94" i="9"/>
  <c r="O120" i="9"/>
  <c r="K733" i="9"/>
  <c r="K673" i="9"/>
  <c r="K908" i="9"/>
  <c r="O113" i="9"/>
  <c r="O893" i="9"/>
  <c r="K9" i="9"/>
  <c r="K792" i="9"/>
  <c r="K78" i="9"/>
  <c r="O641" i="9"/>
  <c r="K647" i="9"/>
  <c r="K277" i="9"/>
  <c r="K877" i="9"/>
  <c r="K427" i="9"/>
  <c r="K314" i="9"/>
  <c r="K905" i="9"/>
  <c r="O67" i="9"/>
  <c r="O987" i="9"/>
  <c r="K431" i="9"/>
  <c r="K164" i="9"/>
  <c r="O831" i="9"/>
  <c r="K734" i="9"/>
  <c r="K251" i="9"/>
  <c r="K305" i="9"/>
  <c r="K838" i="9"/>
  <c r="O172" i="9"/>
  <c r="K692" i="9"/>
  <c r="O453" i="9"/>
  <c r="K888" i="9"/>
  <c r="O873" i="9"/>
  <c r="K920" i="9"/>
  <c r="K370" i="9"/>
  <c r="O939" i="9"/>
  <c r="O274" i="9"/>
  <c r="K640" i="9"/>
  <c r="O117" i="9"/>
  <c r="K380" i="9"/>
  <c r="O428" i="9"/>
  <c r="O900" i="9"/>
  <c r="K235" i="9"/>
  <c r="O11" i="9"/>
  <c r="K577" i="9"/>
  <c r="K332" i="9"/>
  <c r="K350" i="9"/>
  <c r="O423" i="9"/>
  <c r="O6" i="9"/>
  <c r="K111" i="9"/>
  <c r="K14" i="9"/>
  <c r="O539" i="9"/>
  <c r="K533" i="9"/>
  <c r="O286" i="9"/>
  <c r="O64" i="9"/>
  <c r="K376" i="9"/>
  <c r="O626" i="9"/>
  <c r="K865" i="9"/>
  <c r="K919" i="9"/>
  <c r="K559" i="9"/>
  <c r="O426" i="9"/>
  <c r="O99" i="9"/>
  <c r="K714" i="9"/>
  <c r="O268" i="9"/>
  <c r="O496" i="9"/>
  <c r="K141" i="9"/>
  <c r="O971" i="9"/>
  <c r="K369" i="9"/>
  <c r="K775" i="9"/>
  <c r="O669" i="9"/>
  <c r="K818" i="9"/>
  <c r="K976" i="9"/>
  <c r="O979" i="9"/>
  <c r="K561" i="9"/>
  <c r="K889" i="9"/>
  <c r="K51" i="9"/>
  <c r="O959" i="9"/>
  <c r="O62" i="9"/>
  <c r="K878" i="9"/>
  <c r="K750" i="9"/>
  <c r="K852" i="9"/>
  <c r="O194" i="9"/>
  <c r="O738" i="9"/>
  <c r="O658" i="9"/>
  <c r="K512" i="9"/>
  <c r="O249" i="9"/>
  <c r="K456" i="9"/>
  <c r="K956" i="9"/>
  <c r="K15" i="9"/>
  <c r="K704" i="9"/>
  <c r="K161" i="9"/>
  <c r="O871" i="9"/>
  <c r="O485" i="9"/>
  <c r="O665" i="9"/>
  <c r="K592" i="9"/>
  <c r="K145" i="9"/>
  <c r="K166" i="9"/>
  <c r="O857" i="9"/>
  <c r="K547" i="9"/>
  <c r="K260" i="9"/>
  <c r="K816" i="9"/>
  <c r="K180" i="9"/>
  <c r="O209" i="9"/>
  <c r="O119" i="9"/>
  <c r="O415" i="9"/>
  <c r="K241" i="9"/>
  <c r="O762" i="9"/>
  <c r="O684" i="9"/>
  <c r="O294" i="9"/>
  <c r="O247" i="9"/>
  <c r="O743" i="9"/>
  <c r="O916" i="9"/>
  <c r="O267" i="9"/>
  <c r="O108" i="9"/>
  <c r="K766" i="9"/>
  <c r="K599" i="9"/>
  <c r="K313" i="9"/>
  <c r="O157" i="9"/>
  <c r="K489" i="9"/>
  <c r="K749" i="9"/>
  <c r="O255" i="9"/>
  <c r="K76" i="9"/>
  <c r="O326" i="9"/>
  <c r="O544" i="9"/>
  <c r="O736" i="9"/>
  <c r="O306" i="9"/>
  <c r="K674" i="9"/>
  <c r="K958" i="9"/>
  <c r="O755" i="9"/>
  <c r="K567" i="9"/>
  <c r="O573" i="9"/>
  <c r="K61" i="9"/>
  <c r="K700" i="9"/>
  <c r="K803" i="9"/>
  <c r="K611" i="9"/>
  <c r="K686" i="9"/>
  <c r="K689" i="9"/>
  <c r="O593" i="9"/>
  <c r="K574" i="9"/>
  <c r="O604" i="9"/>
  <c r="K153" i="9"/>
  <c r="K770" i="9"/>
  <c r="O476" i="9"/>
  <c r="K174" i="9"/>
  <c r="K402" i="9"/>
  <c r="O619" i="9"/>
  <c r="K55" i="9"/>
  <c r="O676" i="9"/>
  <c r="O954" i="9"/>
  <c r="K334" i="9"/>
  <c r="O859" i="9"/>
  <c r="K49" i="9"/>
  <c r="K769" i="9"/>
  <c r="K22" i="9"/>
  <c r="O408" i="9"/>
  <c r="O607" i="9"/>
  <c r="K957" i="9"/>
  <c r="K121" i="9"/>
  <c r="K933" i="9"/>
  <c r="K106" i="9"/>
  <c r="K482" i="9"/>
  <c r="K787" i="9"/>
  <c r="K399" i="9"/>
  <c r="K81" i="9"/>
  <c r="O20" i="9"/>
  <c r="O683" i="9"/>
  <c r="K746" i="9"/>
  <c r="O393" i="9"/>
  <c r="K236" i="9"/>
  <c r="K217" i="9"/>
  <c r="K584" i="9"/>
  <c r="O944" i="9"/>
  <c r="K366" i="9"/>
  <c r="K184" i="9"/>
  <c r="O82" i="9"/>
  <c r="O950" i="9"/>
  <c r="K196" i="9"/>
  <c r="O291" i="9"/>
  <c r="O149" i="9"/>
  <c r="K463" i="9"/>
  <c r="K44" i="9"/>
  <c r="K439" i="9"/>
  <c r="O798" i="9"/>
  <c r="O860" i="9"/>
  <c r="K75" i="9"/>
  <c r="K147" i="9"/>
  <c r="O570" i="9"/>
  <c r="O751" i="9"/>
  <c r="K309" i="9"/>
  <c r="K65" i="9"/>
  <c r="O195" i="9"/>
  <c r="O234" i="9"/>
  <c r="K774" i="9"/>
  <c r="O740" i="9"/>
  <c r="K935" i="9"/>
  <c r="O747" i="9"/>
  <c r="O317" i="9"/>
  <c r="O884" i="9"/>
  <c r="K717" i="9"/>
  <c r="K657" i="9"/>
  <c r="K262" i="9"/>
  <c r="O257" i="9"/>
  <c r="O554" i="9"/>
  <c r="O126" i="9"/>
  <c r="K617" i="9"/>
  <c r="K503" i="9"/>
  <c r="K962" i="9"/>
  <c r="O168" i="9"/>
  <c r="O229" i="9"/>
  <c r="O960" i="9"/>
  <c r="K418" i="9"/>
  <c r="K171" i="9"/>
  <c r="O375" i="9"/>
  <c r="K486" i="9"/>
  <c r="O400" i="9"/>
  <c r="K1001" i="9"/>
  <c r="K45" i="9"/>
  <c r="K296" i="9"/>
  <c r="K230" i="9"/>
  <c r="O867" i="9"/>
  <c r="O981" i="9"/>
  <c r="K898" i="9"/>
  <c r="K452" i="9"/>
  <c r="O632" i="9"/>
  <c r="K494" i="9"/>
  <c r="O922" i="9"/>
  <c r="O483" i="9"/>
  <c r="O804" i="9"/>
  <c r="K541" i="9"/>
  <c r="O199" i="9"/>
  <c r="K355" i="9"/>
  <c r="O883" i="9"/>
  <c r="O629" i="9"/>
  <c r="K926" i="9"/>
  <c r="K422" i="9"/>
  <c r="O910" i="9"/>
  <c r="K730" i="9"/>
  <c r="O422" i="9"/>
  <c r="K754" i="9"/>
  <c r="K3" i="9"/>
  <c r="O3" i="9"/>
  <c r="H2" i="9"/>
  <c r="K2" i="9" s="1"/>
  <c r="I2" i="9"/>
  <c r="J2" i="9"/>
  <c r="V29" i="9" l="1"/>
  <c r="O4" i="13" s="1"/>
  <c r="L2" i="9"/>
  <c r="Q882" i="9"/>
  <c r="Q232" i="9"/>
  <c r="Q735" i="9"/>
  <c r="Q392" i="9"/>
  <c r="Q336" i="9"/>
  <c r="Q964" i="9"/>
  <c r="Q137" i="9"/>
  <c r="Q210" i="9"/>
  <c r="Q879" i="9"/>
  <c r="Q13" i="9"/>
  <c r="Q41" i="9"/>
  <c r="Q823" i="9"/>
  <c r="Q55" i="9"/>
  <c r="Q719" i="9"/>
  <c r="Q195" i="9"/>
  <c r="Q816" i="9"/>
  <c r="Q274" i="9"/>
  <c r="Q980" i="9"/>
  <c r="Q310" i="9"/>
  <c r="Q707" i="9"/>
  <c r="Q945" i="9"/>
  <c r="Q961" i="9"/>
  <c r="Q439" i="9"/>
  <c r="Q992" i="9"/>
  <c r="Q944" i="9"/>
  <c r="Q830" i="9"/>
  <c r="Q52" i="9"/>
  <c r="Q499" i="9"/>
  <c r="Q109" i="9"/>
  <c r="Q808" i="9"/>
  <c r="Q842" i="9"/>
  <c r="Q350" i="9"/>
  <c r="Q250" i="9"/>
  <c r="Q967" i="9"/>
  <c r="Q158" i="9"/>
  <c r="Q119" i="9"/>
  <c r="Q905" i="9"/>
  <c r="Q928" i="9"/>
  <c r="Q862" i="9"/>
  <c r="Q802" i="9"/>
  <c r="Q152" i="9"/>
  <c r="Q139" i="9"/>
  <c r="Q811" i="9"/>
  <c r="Q672" i="9"/>
  <c r="Q148" i="9"/>
  <c r="Q299" i="9"/>
  <c r="Q697" i="9"/>
  <c r="Q955" i="9"/>
  <c r="Q370" i="9"/>
  <c r="Q51" i="9"/>
  <c r="Q893" i="9"/>
  <c r="Q322" i="9"/>
  <c r="Q817" i="9"/>
  <c r="Q998" i="9"/>
  <c r="Q66" i="9"/>
  <c r="Q225" i="9"/>
  <c r="Q759" i="9"/>
  <c r="Q315" i="9"/>
  <c r="Q986" i="9"/>
  <c r="Q28" i="9"/>
  <c r="Q806" i="9"/>
  <c r="Q875" i="9"/>
  <c r="Q465" i="9"/>
  <c r="Q484" i="9"/>
  <c r="Q73" i="9"/>
  <c r="Q94" i="9"/>
  <c r="Q162" i="9"/>
  <c r="Q598" i="9"/>
  <c r="Q231" i="9"/>
  <c r="Q614" i="9"/>
  <c r="Q190" i="9"/>
  <c r="Q717" i="9"/>
  <c r="Q591" i="9"/>
  <c r="Q301" i="9"/>
  <c r="Q624" i="9"/>
  <c r="Q714" i="9"/>
  <c r="Q54" i="9"/>
  <c r="Q723" i="9"/>
  <c r="Q628" i="9"/>
  <c r="Q489" i="9"/>
  <c r="Q488" i="9"/>
  <c r="Q311" i="9"/>
  <c r="Q561" i="9"/>
  <c r="Q7" i="9"/>
  <c r="Q361" i="9"/>
  <c r="Q436" i="9"/>
  <c r="Q721" i="9"/>
  <c r="Q885" i="9"/>
  <c r="Q86" i="9"/>
  <c r="Q293" i="9"/>
  <c r="Q776" i="9"/>
  <c r="Q631" i="9"/>
  <c r="Q426" i="9"/>
  <c r="Q398" i="9"/>
  <c r="Q312" i="9"/>
  <c r="Q645" i="9"/>
  <c r="Q478" i="9"/>
  <c r="Q184" i="9"/>
  <c r="Q852" i="9"/>
  <c r="Q149" i="9"/>
  <c r="Q378" i="9"/>
  <c r="Q490" i="9"/>
  <c r="Q96" i="9"/>
  <c r="Q422" i="9"/>
  <c r="Q17" i="9"/>
  <c r="Q192" i="9"/>
  <c r="Q120" i="9"/>
  <c r="Q700" i="9"/>
  <c r="Q922" i="9"/>
  <c r="Q421" i="9"/>
  <c r="Q92" i="9"/>
  <c r="Q445" i="9"/>
  <c r="Q339" i="9"/>
  <c r="Q703" i="9"/>
  <c r="Q974" i="9"/>
  <c r="Q694" i="9"/>
  <c r="Q320" i="9"/>
  <c r="Q502" i="9"/>
  <c r="Q584" i="9"/>
  <c r="Q331" i="9"/>
  <c r="Q282" i="9"/>
  <c r="Q215" i="9"/>
  <c r="Q846" i="9"/>
  <c r="Q372" i="9"/>
  <c r="Q140" i="9"/>
  <c r="Q222" i="9"/>
  <c r="Q157" i="9"/>
  <c r="Q687" i="9"/>
  <c r="Q483" i="9"/>
  <c r="Q538" i="9"/>
  <c r="Q596" i="9"/>
  <c r="Q600" i="9"/>
  <c r="Q473" i="9"/>
  <c r="Q691" i="9"/>
  <c r="Q447" i="9"/>
  <c r="Q982" i="9"/>
  <c r="Q287" i="9"/>
  <c r="Q527" i="9"/>
  <c r="Q328" i="9"/>
  <c r="Q145" i="9"/>
  <c r="Q428" i="9"/>
  <c r="Q99" i="9"/>
  <c r="Q689" i="9"/>
  <c r="Q827" i="9"/>
  <c r="Q265" i="9"/>
  <c r="Q285" i="9"/>
  <c r="Q337" i="9"/>
  <c r="Q622" i="9"/>
  <c r="Q233" i="9"/>
  <c r="Q249" i="9"/>
  <c r="Q423" i="9"/>
  <c r="Q711" i="9"/>
  <c r="Q592" i="9"/>
  <c r="Q749" i="9"/>
  <c r="Q295" i="9"/>
  <c r="Q630" i="9"/>
  <c r="Q731" i="9"/>
  <c r="Q344" i="9"/>
  <c r="Q599" i="9"/>
  <c r="Q706" i="9"/>
  <c r="Q673" i="9"/>
  <c r="Q482" i="9"/>
  <c r="Q813" i="9"/>
  <c r="Q841" i="9"/>
  <c r="Q832" i="9"/>
  <c r="Q177" i="9"/>
  <c r="Q514" i="9"/>
  <c r="Q859" i="9"/>
  <c r="Q270" i="9"/>
  <c r="Q790" i="9"/>
  <c r="Q492" i="9"/>
  <c r="Q737" i="9"/>
  <c r="Q279" i="9"/>
  <c r="Q951" i="9"/>
  <c r="Q500" i="9"/>
  <c r="Q785" i="9"/>
  <c r="Q641" i="9"/>
  <c r="Q780" i="9"/>
  <c r="Q601" i="9"/>
  <c r="Q901" i="9"/>
  <c r="Q65" i="9"/>
  <c r="Q387" i="9"/>
  <c r="Q468" i="9"/>
  <c r="Q327" i="9"/>
  <c r="Q660" i="9"/>
  <c r="Q466" i="9"/>
  <c r="Q236" i="9"/>
  <c r="Q728" i="9"/>
  <c r="Q732" i="9"/>
  <c r="Q460" i="9"/>
  <c r="Q209" i="9"/>
  <c r="Q105" i="9"/>
  <c r="Q405" i="9"/>
  <c r="Q485" i="9"/>
  <c r="Q9" i="9"/>
  <c r="Q288" i="9"/>
  <c r="Q69" i="9"/>
  <c r="Q284" i="9"/>
  <c r="Q103" i="9"/>
  <c r="Q56" i="9"/>
  <c r="Q78" i="9"/>
  <c r="Q304" i="9"/>
  <c r="Q245" i="9"/>
  <c r="Q230" i="9"/>
  <c r="Q544" i="9"/>
  <c r="Q794" i="9"/>
  <c r="Q865" i="9"/>
  <c r="Q31" i="9"/>
  <c r="Q227" i="9"/>
  <c r="Q771" i="9"/>
  <c r="Q419" i="9"/>
  <c r="Q772" i="9"/>
  <c r="Q908" i="9"/>
  <c r="Q84" i="9"/>
  <c r="Q153" i="9"/>
  <c r="Q496" i="9"/>
  <c r="Q708" i="9"/>
  <c r="Q606" i="9"/>
  <c r="Q871" i="9"/>
  <c r="Q49" i="9"/>
  <c r="Q10" i="9"/>
  <c r="Q395" i="9"/>
  <c r="Q970" i="9"/>
  <c r="Q528" i="9"/>
  <c r="Q553" i="9"/>
  <c r="Q382" i="9"/>
  <c r="Q709" i="9"/>
  <c r="Q766" i="9"/>
  <c r="Q308" i="9"/>
  <c r="Q609" i="9"/>
  <c r="Q273" i="9"/>
  <c r="Q665" i="9"/>
  <c r="Q2" i="9"/>
  <c r="Q72" i="9"/>
  <c r="Q729" i="9"/>
  <c r="Q546" i="9"/>
  <c r="Q234" i="9"/>
  <c r="Q95" i="9"/>
  <c r="Q784" i="9"/>
  <c r="Q965" i="9"/>
  <c r="Q680" i="9"/>
  <c r="Q15" i="9"/>
  <c r="Q752" i="9"/>
  <c r="Q165" i="9"/>
  <c r="Q664" i="9"/>
  <c r="Q931" i="9"/>
  <c r="Q587" i="9"/>
  <c r="Q176" i="9"/>
  <c r="Q653" i="9"/>
  <c r="Q107" i="9"/>
  <c r="Q787" i="9"/>
  <c r="Q181" i="9"/>
  <c r="Q4" i="9"/>
  <c r="Q456" i="9"/>
  <c r="Q574" i="9"/>
  <c r="Q562" i="9"/>
  <c r="Q424" i="9"/>
  <c r="Q340" i="9"/>
  <c r="Q570" i="9"/>
  <c r="Q396" i="9"/>
  <c r="Q637" i="9"/>
  <c r="Q516" i="9"/>
  <c r="Q995" i="9"/>
  <c r="Q755" i="9"/>
  <c r="Q114" i="9"/>
  <c r="Q309" i="9"/>
  <c r="Q220" i="9"/>
  <c r="Q678" i="9"/>
  <c r="Q306" i="9"/>
  <c r="Q368" i="9"/>
  <c r="Q207" i="9"/>
  <c r="Q775" i="9"/>
  <c r="Q988" i="9"/>
  <c r="Q498" i="9"/>
  <c r="Q576" i="9"/>
  <c r="Q803" i="9"/>
  <c r="Q64" i="9"/>
  <c r="Q753" i="9"/>
  <c r="Q179" i="9"/>
  <c r="Q826" i="9"/>
  <c r="Q442" i="9"/>
  <c r="Q319" i="9"/>
  <c r="Q695" i="9"/>
  <c r="Q292" i="9"/>
  <c r="Q693" i="9"/>
  <c r="Q971" i="9"/>
  <c r="Q208" i="9"/>
  <c r="Q381" i="9"/>
  <c r="Q91" i="9"/>
  <c r="Q198" i="9"/>
  <c r="Q831" i="9"/>
  <c r="Q509" i="9"/>
  <c r="Q740" i="9"/>
  <c r="Q257" i="9"/>
  <c r="Q163" i="9"/>
  <c r="Q793" i="9"/>
  <c r="Q861" i="9"/>
  <c r="Q939" i="9"/>
  <c r="Q727" i="9"/>
  <c r="Q425" i="9"/>
  <c r="Q963" i="9"/>
  <c r="Q551" i="9"/>
  <c r="Q589" i="9"/>
  <c r="Q235" i="9"/>
  <c r="Q932" i="9"/>
  <c r="Q446" i="9"/>
  <c r="Q356" i="9"/>
  <c r="Q966" i="9"/>
  <c r="Q523" i="9"/>
  <c r="Q1000" i="9"/>
  <c r="Q778" i="9"/>
  <c r="Q935" i="9"/>
  <c r="Q180" i="9"/>
  <c r="Q552" i="9"/>
  <c r="Q682" i="9"/>
  <c r="Q205" i="9"/>
  <c r="Q526" i="9"/>
  <c r="Q671" i="9"/>
  <c r="Q85" i="9"/>
  <c r="Q919" i="9"/>
  <c r="Q799" i="9"/>
  <c r="Q876" i="9"/>
  <c r="Q746" i="9"/>
  <c r="Q244" i="9"/>
  <c r="Q32" i="9"/>
  <c r="Q886" i="9"/>
  <c r="Q116" i="9"/>
  <c r="Q978" i="9"/>
  <c r="Q554" i="9"/>
  <c r="Q486" i="9"/>
  <c r="Q266" i="9"/>
  <c r="Q656" i="9"/>
  <c r="Q923" i="9"/>
  <c r="Q532" i="9"/>
  <c r="Q957" i="9"/>
  <c r="Q358" i="9"/>
  <c r="Q921" i="9"/>
  <c r="Q108" i="9"/>
  <c r="Q323" i="9"/>
  <c r="Q127" i="9"/>
  <c r="Q277" i="9"/>
  <c r="Q35" i="9"/>
  <c r="Q904" i="9"/>
  <c r="Q567" i="9"/>
  <c r="Q464" i="9"/>
  <c r="Q3" i="9"/>
  <c r="Q920" i="9"/>
  <c r="Q143" i="9"/>
  <c r="Q407" i="9"/>
  <c r="Q329" i="9"/>
  <c r="Q898" i="9"/>
  <c r="Q634" i="9"/>
  <c r="Q770" i="9"/>
  <c r="Q701" i="9"/>
  <c r="Q474" i="9"/>
  <c r="Q30" i="9"/>
  <c r="Q493" i="9"/>
  <c r="Q565" i="9"/>
  <c r="Q638" i="9"/>
  <c r="Q924" i="9"/>
  <c r="Q696" i="9"/>
  <c r="Q607" i="9"/>
  <c r="Q633" i="9"/>
  <c r="Q644" i="9"/>
  <c r="Q403" i="9"/>
  <c r="Q533" i="9"/>
  <c r="Q415" i="9"/>
  <c r="Q333" i="9"/>
  <c r="Q506" i="9"/>
  <c r="Q958" i="9"/>
  <c r="Q93" i="9"/>
  <c r="Q555" i="9"/>
  <c r="Q102" i="9"/>
  <c r="Q699" i="9"/>
  <c r="Q745" i="9"/>
  <c r="Q430" i="9"/>
  <c r="Q182" i="9"/>
  <c r="Q412" i="9"/>
  <c r="Q238" i="9"/>
  <c r="Q417" i="9"/>
  <c r="Q437" i="9"/>
  <c r="Q81" i="9"/>
  <c r="Q760" i="9"/>
  <c r="Q429" i="9"/>
  <c r="Q321" i="9"/>
  <c r="Q667" i="9"/>
  <c r="Q123" i="9"/>
  <c r="Q289" i="9"/>
  <c r="Q82" i="9"/>
  <c r="Q275" i="9"/>
  <c r="Q197" i="9"/>
  <c r="Q791" i="9"/>
  <c r="Q42" i="9"/>
  <c r="Q345" i="9"/>
  <c r="Q715" i="9"/>
  <c r="Q373" i="9"/>
  <c r="Q87" i="9"/>
  <c r="Q863" i="9"/>
  <c r="Q380" i="9"/>
  <c r="Q858" i="9"/>
  <c r="Q475" i="9"/>
  <c r="Q853" i="9"/>
  <c r="Q545" i="9"/>
  <c r="Q101" i="9"/>
  <c r="Q296" i="9"/>
  <c r="Q602" i="9"/>
  <c r="Q662" i="9"/>
  <c r="Q773" i="9"/>
  <c r="Q685" i="9"/>
  <c r="Q1001" i="9"/>
  <c r="Q969" i="9"/>
  <c r="Q298" i="9"/>
  <c r="Q253" i="9"/>
  <c r="Q639" i="9"/>
  <c r="Q805" i="9"/>
  <c r="Q59" i="9"/>
  <c r="Q413" i="9"/>
  <c r="Q704" i="9"/>
  <c r="Q138" i="9"/>
  <c r="Q519" i="9"/>
  <c r="Q594" i="9"/>
  <c r="Q313" i="9"/>
  <c r="Q730" i="9"/>
  <c r="Q40" i="9"/>
  <c r="Q385" i="9"/>
  <c r="Q674" i="9"/>
  <c r="Q26" i="9"/>
  <c r="Q463" i="9"/>
  <c r="Q189" i="9"/>
  <c r="Q758" i="9"/>
  <c r="Q418" i="9"/>
  <c r="Q164" i="9"/>
  <c r="Q559" i="9"/>
  <c r="Q881" i="9"/>
  <c r="Q953" i="9"/>
  <c r="Q129" i="9"/>
  <c r="Q907" i="9"/>
  <c r="Q814" i="9"/>
  <c r="Q508" i="9"/>
  <c r="Q39" i="9"/>
  <c r="Q556" i="9"/>
  <c r="Q352" i="9"/>
  <c r="Q495" i="9"/>
  <c r="Q887" i="9"/>
  <c r="Q568" i="9"/>
  <c r="Q226" i="9"/>
  <c r="Q384" i="9"/>
  <c r="Q411" i="9"/>
  <c r="Q975" i="9"/>
  <c r="Q217" i="9"/>
  <c r="Q185" i="9"/>
  <c r="Q326" i="9"/>
  <c r="Q461" i="9"/>
  <c r="Q954" i="9"/>
  <c r="Q365" i="9"/>
  <c r="Q979" i="9"/>
  <c r="Q915" i="9"/>
  <c r="Q515" i="9"/>
  <c r="Q36" i="9"/>
  <c r="Q619" i="9"/>
  <c r="Q950" i="9"/>
  <c r="Q962" i="9"/>
  <c r="Q621" i="9"/>
  <c r="Q754" i="9"/>
  <c r="Q767" i="9"/>
  <c r="Q593" i="9"/>
  <c r="Q726" i="9"/>
  <c r="Q681" i="9"/>
  <c r="Q520" i="9"/>
  <c r="Q262" i="9"/>
  <c r="Q890" i="9"/>
  <c r="Q201" i="9"/>
  <c r="Q914" i="9"/>
  <c r="Q895" i="9"/>
  <c r="Q797" i="9"/>
  <c r="Q433" i="9"/>
  <c r="Q769" i="9"/>
  <c r="Q870" i="9"/>
  <c r="Q854" i="9"/>
  <c r="Q618" i="9"/>
  <c r="Q291" i="9"/>
  <c r="Q686" i="9"/>
  <c r="Q625" i="9"/>
  <c r="Q764" i="9"/>
  <c r="Q800" i="9"/>
  <c r="Q558" i="9"/>
  <c r="Q206" i="9"/>
  <c r="Q360" i="9"/>
  <c r="Q383" i="9"/>
  <c r="Q889" i="9"/>
  <c r="Q947" i="9"/>
  <c r="Q75" i="9"/>
  <c r="Q899" i="9"/>
  <c r="Q278" i="9"/>
  <c r="Q530" i="9"/>
  <c r="Q251" i="9"/>
  <c r="Q416" i="9"/>
  <c r="Q620" i="9"/>
  <c r="Q169" i="9"/>
  <c r="Q34" i="9"/>
  <c r="Q560" i="9"/>
  <c r="Q675" i="9"/>
  <c r="Q453" i="9"/>
  <c r="Q603" i="9"/>
  <c r="Q739" i="9"/>
  <c r="Q166" i="9"/>
  <c r="Q850" i="9"/>
  <c r="Q521" i="9"/>
  <c r="Q427" i="9"/>
  <c r="Q183" i="9"/>
  <c r="Q348" i="9"/>
  <c r="Q173" i="9"/>
  <c r="Q710" i="9"/>
  <c r="Q724" i="9"/>
  <c r="Q390" i="9"/>
  <c r="Q122" i="9"/>
  <c r="Q89" i="9"/>
  <c r="Q654" i="9"/>
  <c r="Q50" i="9"/>
  <c r="Q218" i="9"/>
  <c r="Q420" i="9"/>
  <c r="Q98" i="9"/>
  <c r="Q314" i="9"/>
  <c r="Q929" i="9"/>
  <c r="Q642" i="9"/>
  <c r="Q579" i="9"/>
  <c r="Q834" i="9"/>
  <c r="Q658" i="9"/>
  <c r="Q57" i="9"/>
  <c r="Q280" i="9"/>
  <c r="Q792" i="9"/>
  <c r="Q269" i="9"/>
  <c r="Q973" i="9"/>
  <c r="Q434" i="9"/>
  <c r="Q104" i="9"/>
  <c r="Q718" i="9"/>
  <c r="Q617" i="9"/>
  <c r="Q45" i="9"/>
  <c r="Q128" i="9"/>
  <c r="Q455" i="9"/>
  <c r="Q409" i="9"/>
  <c r="Q156" i="9"/>
  <c r="Q318" i="9"/>
  <c r="Q507" i="9"/>
  <c r="Q351" i="9"/>
  <c r="Q261" i="9"/>
  <c r="Q720" i="9"/>
  <c r="Q781" i="9"/>
  <c r="Q878" i="9"/>
  <c r="Q786" i="9"/>
  <c r="Q112" i="9"/>
  <c r="Q648" i="9"/>
  <c r="Q989" i="9"/>
  <c r="Q223" i="9"/>
  <c r="Q836" i="9"/>
  <c r="Q615" i="9"/>
  <c r="Q843" i="9"/>
  <c r="Q290" i="9"/>
  <c r="Q457" i="9"/>
  <c r="Q471" i="9"/>
  <c r="Q547" i="9"/>
  <c r="Q981" i="9"/>
  <c r="Q789" i="9"/>
  <c r="Q972" i="9"/>
  <c r="Q83" i="9"/>
  <c r="Q53" i="9"/>
  <c r="Q100" i="9"/>
  <c r="Q494" i="9"/>
  <c r="Q818" i="9"/>
  <c r="Q260" i="9"/>
  <c r="Q750" i="9"/>
  <c r="Q578" i="9"/>
  <c r="Q860" i="9"/>
  <c r="Q959" i="9"/>
  <c r="Q960" i="9"/>
  <c r="Q6" i="9"/>
  <c r="Q401" i="9"/>
  <c r="Q844" i="9"/>
  <c r="Q742" i="9"/>
  <c r="Q254" i="9"/>
  <c r="Q783" i="9"/>
  <c r="Q256" i="9"/>
  <c r="Q147" i="9"/>
  <c r="Q566" i="9"/>
  <c r="Q346" i="9"/>
  <c r="Q777" i="9"/>
  <c r="Q363" i="9"/>
  <c r="Q399" i="9"/>
  <c r="Q880" i="9"/>
  <c r="Q159" i="9"/>
  <c r="Q734" i="9"/>
  <c r="Q397" i="9"/>
  <c r="Q821" i="9"/>
  <c r="Q946" i="9"/>
  <c r="Q918" i="9"/>
  <c r="Q868" i="9"/>
  <c r="Q325" i="9"/>
  <c r="Q243" i="9"/>
  <c r="Q63" i="9"/>
  <c r="Q510" i="9"/>
  <c r="Q481" i="9"/>
  <c r="Q692" i="9"/>
  <c r="Q389" i="9"/>
  <c r="Q941" i="9"/>
  <c r="Q410" i="9"/>
  <c r="Q756" i="9"/>
  <c r="Q115" i="9"/>
  <c r="Q18" i="9"/>
  <c r="Q43" i="9"/>
  <c r="Q564" i="9"/>
  <c r="Q985" i="9"/>
  <c r="Q741" i="9"/>
  <c r="Q608" i="9"/>
  <c r="Q247" i="9"/>
  <c r="Q705" i="9"/>
  <c r="Q491" i="9"/>
  <c r="Q909" i="9"/>
  <c r="Q367" i="9"/>
  <c r="Q307" i="9"/>
  <c r="Q131" i="9"/>
  <c r="Q743" i="9"/>
  <c r="Q747" i="9"/>
  <c r="Q37" i="9"/>
  <c r="Q38" i="9"/>
  <c r="Q133" i="9"/>
  <c r="Q837" i="9"/>
  <c r="Q733" i="9"/>
  <c r="Q316" i="9"/>
  <c r="Q990" i="9"/>
  <c r="Q268" i="9"/>
  <c r="Q801" i="9"/>
  <c r="Q956" i="9"/>
  <c r="Q443" i="9"/>
  <c r="Q113" i="9"/>
  <c r="Q940" i="9"/>
  <c r="Q324" i="9"/>
  <c r="Q90" i="9"/>
  <c r="Q16" i="9"/>
  <c r="Q300" i="9"/>
  <c r="Q643" i="9"/>
  <c r="Q239" i="9"/>
  <c r="Q548" i="9"/>
  <c r="Q550" i="9"/>
  <c r="Q343" i="9"/>
  <c r="Q276" i="9"/>
  <c r="Q431" i="9"/>
  <c r="Q204" i="9"/>
  <c r="Q61" i="9"/>
  <c r="Q623" i="9"/>
  <c r="Q513" i="9"/>
  <c r="Q820" i="9"/>
  <c r="Q833" i="9"/>
  <c r="Q910" i="9"/>
  <c r="Q722" i="9"/>
  <c r="Q402" i="9"/>
  <c r="Q626" i="9"/>
  <c r="Q330" i="9"/>
  <c r="Q669" i="9"/>
  <c r="Q930" i="9"/>
  <c r="Q194" i="9"/>
  <c r="Q487" i="9"/>
  <c r="Q376" i="9"/>
  <c r="Q952" i="9"/>
  <c r="Q795" i="9"/>
  <c r="Q60" i="9"/>
  <c r="Q688" i="9"/>
  <c r="Q335" i="9"/>
  <c r="Q272" i="9"/>
  <c r="Q106" i="9"/>
  <c r="Q404" i="9"/>
  <c r="Q968" i="9"/>
  <c r="Q838" i="9"/>
  <c r="Q24" i="9"/>
  <c r="Q581" i="9"/>
  <c r="Q810" i="9"/>
  <c r="Q888" i="9"/>
  <c r="Q271" i="9"/>
  <c r="Q987" i="9"/>
  <c r="Q259" i="9"/>
  <c r="Q317" i="9"/>
  <c r="Q632" i="9"/>
  <c r="Q8" i="9"/>
  <c r="Q241" i="9"/>
  <c r="Q539" i="9"/>
  <c r="Q432" i="9"/>
  <c r="Q5" i="9"/>
  <c r="Q903" i="9"/>
  <c r="Q763" i="9"/>
  <c r="Q977" i="9"/>
  <c r="Q869" i="9"/>
  <c r="Q452" i="9"/>
  <c r="Q857" i="9"/>
  <c r="Q938" i="9"/>
  <c r="Q796" i="9"/>
  <c r="Q191" i="9"/>
  <c r="Q136" i="9"/>
  <c r="Q999" i="9"/>
  <c r="Q949" i="9"/>
  <c r="Q459" i="9"/>
  <c r="Q267" i="9"/>
  <c r="Q902" i="9"/>
  <c r="Q835" i="9"/>
  <c r="Q690" i="9"/>
  <c r="Q684" i="9"/>
  <c r="Q27" i="9"/>
  <c r="Q894" i="9"/>
  <c r="Q74" i="9"/>
  <c r="Q627" i="9"/>
  <c r="Q751" i="9"/>
  <c r="Q450" i="9"/>
  <c r="Q503" i="9"/>
  <c r="Q822" i="9"/>
  <c r="Q897" i="9"/>
  <c r="Q926" i="9"/>
  <c r="Q202" i="9"/>
  <c r="Q573" i="9"/>
  <c r="Q359" i="9"/>
  <c r="Q611" i="9"/>
  <c r="Q661" i="9"/>
  <c r="Q155" i="9"/>
  <c r="Q892" i="9"/>
  <c r="Q504" i="9"/>
  <c r="Q605" i="9"/>
  <c r="Q141" i="9"/>
  <c r="Q996" i="9"/>
  <c r="Q629" i="9"/>
  <c r="Q809" i="9"/>
  <c r="Q341" i="9"/>
  <c r="Q391" i="9"/>
  <c r="Q824" i="9"/>
  <c r="Q435" i="9"/>
  <c r="Q305" i="9"/>
  <c r="Q650" i="9"/>
  <c r="Q540" i="9"/>
  <c r="Q646" i="9"/>
  <c r="Q525" i="9"/>
  <c r="Q196" i="9"/>
  <c r="Q713" i="9"/>
  <c r="Q873" i="9"/>
  <c r="Q449" i="9"/>
  <c r="Q757" i="9"/>
  <c r="Q255" i="9"/>
  <c r="Q20" i="9"/>
  <c r="Q798" i="9"/>
  <c r="Q77" i="9"/>
  <c r="Q130" i="9"/>
  <c r="Q604" i="9"/>
  <c r="Q480" i="9"/>
  <c r="Q366" i="9"/>
  <c r="Q505" i="9"/>
  <c r="Q160" i="9"/>
  <c r="Q211" i="9"/>
  <c r="Q543" i="9"/>
  <c r="Q248" i="9"/>
  <c r="Q369" i="9"/>
  <c r="Q219" i="9"/>
  <c r="Q676" i="9"/>
  <c r="Q213" i="9"/>
  <c r="Q779" i="9"/>
  <c r="Q652" i="9"/>
  <c r="Q154" i="9"/>
  <c r="Q221" i="9"/>
  <c r="Q199" i="9"/>
  <c r="Q469" i="9"/>
  <c r="Q48" i="9"/>
  <c r="Q161" i="9"/>
  <c r="Q58" i="9"/>
  <c r="Q462" i="9"/>
  <c r="Q511" i="9"/>
  <c r="Q529" i="9"/>
  <c r="Q712" i="9"/>
  <c r="Q467" i="9"/>
  <c r="Q668" i="9"/>
  <c r="Q768" i="9"/>
  <c r="Q874" i="9"/>
  <c r="Q62" i="9"/>
  <c r="Q900" i="9"/>
  <c r="Q848" i="9"/>
  <c r="Q698" i="9"/>
  <c r="Q586" i="9"/>
  <c r="Q200" i="9"/>
  <c r="Q118" i="9"/>
  <c r="Q371" i="9"/>
  <c r="Q782" i="9"/>
  <c r="Q595" i="9"/>
  <c r="Q497" i="9"/>
  <c r="Q663" i="9"/>
  <c r="Q440" i="9"/>
  <c r="Q441" i="9"/>
  <c r="Q597" i="9"/>
  <c r="Q610" i="9"/>
  <c r="Q804" i="9"/>
  <c r="Q736" i="9"/>
  <c r="Q454" i="9"/>
  <c r="Q33" i="9"/>
  <c r="Q913" i="9"/>
  <c r="Q655" i="9"/>
  <c r="Q167" i="9"/>
  <c r="Q438" i="9"/>
  <c r="Q819" i="9"/>
  <c r="Q936" i="9"/>
  <c r="Q168" i="9"/>
  <c r="Q151" i="9"/>
  <c r="Q394" i="9"/>
  <c r="Q585" i="9"/>
  <c r="Q386" i="9"/>
  <c r="Q400" i="9"/>
  <c r="Q71" i="9"/>
  <c r="Q332" i="9"/>
  <c r="Q761" i="9"/>
  <c r="Q258" i="9"/>
  <c r="Q353" i="9"/>
  <c r="Q408" i="9"/>
  <c r="Q97" i="9"/>
  <c r="Q649" i="9"/>
  <c r="Q472" i="9"/>
  <c r="Q912" i="9"/>
  <c r="Q934" i="9"/>
  <c r="Q174" i="9"/>
  <c r="Q557" i="9"/>
  <c r="Q175" i="9"/>
  <c r="Q612" i="9"/>
  <c r="Q444" i="9"/>
  <c r="Q583" i="9"/>
  <c r="Q884" i="9"/>
  <c r="Q535" i="9"/>
  <c r="Q135" i="9"/>
  <c r="Q744" i="9"/>
  <c r="Q517" i="9"/>
  <c r="Q906" i="9"/>
  <c r="Q44" i="9"/>
  <c r="Q334" i="9"/>
  <c r="Q847" i="9"/>
  <c r="Q563" i="9"/>
  <c r="Q240" i="9"/>
  <c r="Q866" i="9"/>
  <c r="Q187" i="9"/>
  <c r="Q303" i="9"/>
  <c r="Q188" i="9"/>
  <c r="Q867" i="9"/>
  <c r="Q25" i="9"/>
  <c r="Q925" i="9"/>
  <c r="Q807" i="9"/>
  <c r="Q172" i="9"/>
  <c r="Q571" i="9"/>
  <c r="Q616" i="9"/>
  <c r="Q29" i="9"/>
  <c r="Q774" i="9"/>
  <c r="Q666" i="9"/>
  <c r="Q812" i="9"/>
  <c r="Q943" i="9"/>
  <c r="Q569" i="9"/>
  <c r="Q549" i="9"/>
  <c r="Q214" i="9"/>
  <c r="Q237" i="9"/>
  <c r="Q374" i="9"/>
  <c r="Q364" i="9"/>
  <c r="Q524" i="9"/>
  <c r="Q738" i="9"/>
  <c r="Q916" i="9"/>
  <c r="Q588" i="9"/>
  <c r="Q88" i="9"/>
  <c r="Q470" i="9"/>
  <c r="Q448" i="9"/>
  <c r="Q142" i="9"/>
  <c r="Q375" i="9"/>
  <c r="Q216" i="9"/>
  <c r="Q840" i="9"/>
  <c r="Q984" i="9"/>
  <c r="Q19" i="9"/>
  <c r="Q121" i="9"/>
  <c r="Q23" i="9"/>
  <c r="Q144" i="9"/>
  <c r="Q302" i="9"/>
  <c r="Q150" i="9"/>
  <c r="Q829" i="9"/>
  <c r="Q178" i="9"/>
  <c r="Q70" i="9"/>
  <c r="Q577" i="9"/>
  <c r="Q21" i="9"/>
  <c r="Q640" i="9"/>
  <c r="Q281" i="9"/>
  <c r="Q347" i="9"/>
  <c r="Q541" i="9"/>
  <c r="Q479" i="9"/>
  <c r="Q132" i="9"/>
  <c r="Q896" i="9"/>
  <c r="Q203" i="9"/>
  <c r="Q355" i="9"/>
  <c r="Q582" i="9"/>
  <c r="Q477" i="9"/>
  <c r="Q170" i="9"/>
  <c r="Q12" i="9"/>
  <c r="Q647" i="9"/>
  <c r="Q677" i="9"/>
  <c r="Q362" i="9"/>
  <c r="Q845" i="9"/>
  <c r="Q976" i="9"/>
  <c r="Q224" i="9"/>
  <c r="Q501" i="9"/>
  <c r="Q856" i="9"/>
  <c r="Q651" i="9"/>
  <c r="Q635" i="9"/>
  <c r="Q942" i="9"/>
  <c r="Q46" i="9"/>
  <c r="Q851" i="9"/>
  <c r="Q80" i="9"/>
  <c r="Q933" i="9"/>
  <c r="Q117" i="9"/>
  <c r="Q68" i="9"/>
  <c r="Q839" i="9"/>
  <c r="Q14" i="9"/>
  <c r="Q948" i="9"/>
  <c r="Q702" i="9"/>
  <c r="Q294" i="9"/>
  <c r="Q580" i="9"/>
  <c r="Q762" i="9"/>
  <c r="Q828" i="9"/>
  <c r="Q542" i="9"/>
  <c r="Q531" i="9"/>
  <c r="Q134" i="9"/>
  <c r="Q864" i="9"/>
  <c r="Q283" i="9"/>
  <c r="Q186" i="9"/>
  <c r="Q659" i="9"/>
  <c r="Q79" i="9"/>
  <c r="Q125" i="9"/>
  <c r="Q11" i="9"/>
  <c r="Q476" i="9"/>
  <c r="Q47" i="9"/>
  <c r="Q849" i="9"/>
  <c r="Q393" i="9"/>
  <c r="Q765" i="9"/>
  <c r="Q825" i="9"/>
  <c r="Q246" i="9"/>
  <c r="Q590" i="9"/>
  <c r="Q537" i="9"/>
  <c r="Q911" i="9"/>
  <c r="Q349" i="9"/>
  <c r="Q379" i="9"/>
  <c r="Q338" i="9"/>
  <c r="Q110" i="9"/>
  <c r="Q512" i="9"/>
  <c r="Q522" i="9"/>
  <c r="Q991" i="9"/>
  <c r="Q657" i="9"/>
  <c r="Q725" i="9"/>
  <c r="Q872" i="9"/>
  <c r="Q993" i="9"/>
  <c r="Q286" i="9"/>
  <c r="Q716" i="9"/>
  <c r="Q126" i="9"/>
  <c r="Q636" i="9"/>
  <c r="Q883" i="9"/>
  <c r="Q451" i="9"/>
  <c r="Q252" i="9"/>
  <c r="Q124" i="9"/>
  <c r="Q229" i="9"/>
  <c r="Q354" i="9"/>
  <c r="Q263" i="9"/>
  <c r="Q572" i="9"/>
  <c r="Q877" i="9"/>
  <c r="Q76" i="9"/>
  <c r="Q1002" i="9"/>
  <c r="Q342" i="9"/>
  <c r="Q146" i="9"/>
  <c r="Q518" i="9"/>
  <c r="Q855" i="9"/>
  <c r="Q171" i="9"/>
  <c r="Q937" i="9"/>
  <c r="Q679" i="9"/>
  <c r="Q377" i="9"/>
  <c r="Q927" i="9"/>
  <c r="Q683" i="9"/>
  <c r="Q815" i="9"/>
  <c r="Q788" i="9"/>
  <c r="Q388" i="9"/>
  <c r="Q534" i="9"/>
  <c r="Q193" i="9"/>
  <c r="Q575" i="9"/>
  <c r="Q994" i="9"/>
  <c r="Q536" i="9"/>
  <c r="Q997" i="9"/>
  <c r="Q67" i="9"/>
  <c r="Q670" i="9"/>
  <c r="Q357" i="9"/>
  <c r="Q891" i="9"/>
  <c r="Q458" i="9"/>
  <c r="Q414" i="9"/>
  <c r="Q212" i="9"/>
  <c r="Q297" i="9"/>
  <c r="Q983" i="9"/>
  <c r="Q264" i="9"/>
  <c r="Q111" i="9"/>
  <c r="Q22" i="9"/>
  <c r="Q917" i="9"/>
  <c r="Q228" i="9"/>
  <c r="Q406" i="9"/>
  <c r="Q613" i="9"/>
  <c r="Q242" i="9"/>
  <c r="Q748" i="9"/>
  <c r="V30" i="9" l="1"/>
  <c r="V31" i="9" s="1"/>
  <c r="G6" i="13" s="1"/>
  <c r="O8" i="13" l="1"/>
  <c r="V34" i="9"/>
  <c r="B13" i="13" l="1"/>
  <c r="B23" i="13" s="1"/>
  <c r="V32" i="9"/>
  <c r="D17" i="13" s="1"/>
  <c r="V33" i="9"/>
  <c r="D21" i="13" s="1"/>
  <c r="G9" i="13"/>
  <c r="K11" i="13"/>
</calcChain>
</file>

<file path=xl/sharedStrings.xml><?xml version="1.0" encoding="utf-8"?>
<sst xmlns="http://schemas.openxmlformats.org/spreadsheetml/2006/main" count="36601" uniqueCount="6193">
  <si>
    <t>xx</t>
  </si>
  <si>
    <t>ROI DEFINITION</t>
  </si>
  <si>
    <t>RESPONSE DEFINITION</t>
  </si>
  <si>
    <t>CONTRIBUTION</t>
  </si>
  <si>
    <t>Lower</t>
  </si>
  <si>
    <t>Upper</t>
  </si>
  <si>
    <t>ROI</t>
  </si>
  <si>
    <t>RESPONSE</t>
  </si>
  <si>
    <t>ROI Numerator</t>
  </si>
  <si>
    <t>TOTAL PLAN ROI</t>
  </si>
  <si>
    <t>Pred Interval % Width (+/-)</t>
  </si>
  <si>
    <t>NOTES</t>
  </si>
  <si>
    <t>HalfLife</t>
  </si>
  <si>
    <t>EffectiveFrequency</t>
  </si>
  <si>
    <t>Penetration</t>
  </si>
  <si>
    <t>COUNTRY</t>
  </si>
  <si>
    <t>MEGA-CATEGORY</t>
  </si>
  <si>
    <t>CATEGORY</t>
  </si>
  <si>
    <t>BRAND</t>
  </si>
  <si>
    <t>TIME PERIOD</t>
  </si>
  <si>
    <t>TACTIC</t>
  </si>
  <si>
    <t>TACTIC DETAIL</t>
  </si>
  <si>
    <t>WEEKS ON AIR</t>
  </si>
  <si>
    <t>EXECUTION</t>
  </si>
  <si>
    <t>EXECUTION LABEL</t>
  </si>
  <si>
    <t>EXECUTION UNIVERSE</t>
  </si>
  <si>
    <t>UNIVERSE SIZE</t>
  </si>
  <si>
    <t>NORMALIZED EXECUTION</t>
  </si>
  <si>
    <t>NORMALIZED EXECUTION LABEL</t>
  </si>
  <si>
    <t>SPEND</t>
  </si>
  <si>
    <t>CURRENCY</t>
  </si>
  <si>
    <t>CURRENCY SYMBOL</t>
  </si>
  <si>
    <t>CPP</t>
  </si>
  <si>
    <t>CPP LABEL</t>
  </si>
  <si>
    <t>ANNUAL BRAND RETAIL SALES (VALUE)</t>
  </si>
  <si>
    <t>CONTRIB CALC: EXECUTION TO USE</t>
  </si>
  <si>
    <t>CONTRIB CALC: EXECUTION LABEL</t>
  </si>
  <si>
    <t>ROI CALC: TOTAL SALES TO USE</t>
  </si>
  <si>
    <t>ROI CALC: SPEND TO USE</t>
  </si>
  <si>
    <t>RESPONSE CALC: TOTAL SALES TO USE</t>
  </si>
  <si>
    <t>RESPONSE CALC: EXECUTION TO USE</t>
  </si>
  <si>
    <t>RESPONSE CALC: EXECUTION LABEL</t>
  </si>
  <si>
    <t>iso_code</t>
  </si>
  <si>
    <t>nlsn_region</t>
  </si>
  <si>
    <t>curr_conv_factor</t>
  </si>
  <si>
    <t>media_type_high</t>
  </si>
  <si>
    <t>media_type_low</t>
  </si>
  <si>
    <t>publisher</t>
  </si>
  <si>
    <t>wb_region</t>
  </si>
  <si>
    <t>country_pop</t>
  </si>
  <si>
    <t>country_internet_pen</t>
  </si>
  <si>
    <t>country_avg_hh_size</t>
  </si>
  <si>
    <t>country_fem_hh_head</t>
  </si>
  <si>
    <t>country_65plus_hh_head</t>
  </si>
  <si>
    <t>GRPs</t>
  </si>
  <si>
    <t>TV</t>
  </si>
  <si>
    <t>OFFLINE</t>
  </si>
  <si>
    <t>NOT APPLICABLE</t>
  </si>
  <si>
    <t>IMPs</t>
  </si>
  <si>
    <t>MM IMPs</t>
  </si>
  <si>
    <t>PER M IMPs</t>
  </si>
  <si>
    <t>PER MM IMPs</t>
  </si>
  <si>
    <t>DIGITAL</t>
  </si>
  <si>
    <t>ONLINE VIDEO</t>
  </si>
  <si>
    <t>VIDEO</t>
  </si>
  <si>
    <t>SOCIAL</t>
  </si>
  <si>
    <t>Volume</t>
  </si>
  <si>
    <t>Scale</t>
  </si>
  <si>
    <t>Shape</t>
  </si>
  <si>
    <t>i</t>
  </si>
  <si>
    <t>ROW ID</t>
  </si>
  <si>
    <t>WEEKLY EXECUTION</t>
  </si>
  <si>
    <t>internal_key</t>
  </si>
  <si>
    <t>KEY</t>
  </si>
  <si>
    <t>CONCAT</t>
  </si>
  <si>
    <t>curve_id</t>
  </si>
  <si>
    <t>Divisor for GRP Calc</t>
  </si>
  <si>
    <t>Retention Rate</t>
  </si>
  <si>
    <t>Weekly GRPs</t>
  </si>
  <si>
    <t>Adstock Weekly GRPs</t>
  </si>
  <si>
    <t>Saturated Adstock</t>
  </si>
  <si>
    <t>Marginal Lift</t>
  </si>
  <si>
    <t>Total Effectiveness</t>
  </si>
  <si>
    <t>Pred Response Curve</t>
  </si>
  <si>
    <t>Lower Response Curve</t>
  </si>
  <si>
    <t>Upper Response Curve</t>
  </si>
  <si>
    <t>Curve Shift Point</t>
  </si>
  <si>
    <t>Max Marginal ROI</t>
  </si>
  <si>
    <t>Max Total ROI</t>
  </si>
  <si>
    <t>Avg Weekly ROI</t>
  </si>
  <si>
    <t>Y-Axis Label</t>
  </si>
  <si>
    <t>Max Marginal</t>
  </si>
  <si>
    <t>Max Total</t>
  </si>
  <si>
    <t>Avg Weekly</t>
  </si>
  <si>
    <t>Abs Diff from Curr Weekly Exec</t>
  </si>
  <si>
    <t>Max Marginal Response</t>
  </si>
  <si>
    <t>Max Total Response</t>
  </si>
  <si>
    <t>Avg Weekly Response</t>
  </si>
  <si>
    <t>Xpt- Max Marginal</t>
  </si>
  <si>
    <t>Xpt- Max Total</t>
  </si>
  <si>
    <t>Optimal Zone</t>
  </si>
  <si>
    <t>FB-IG</t>
  </si>
  <si>
    <t>SELECT A CURVE:</t>
  </si>
  <si>
    <t>Weibull Lookup</t>
  </si>
  <si>
    <t>per M Imps</t>
  </si>
  <si>
    <t>COST PER POINT BASIS</t>
  </si>
  <si>
    <t>Impressions</t>
  </si>
  <si>
    <t>EXECUTION METRIC</t>
  </si>
  <si>
    <t>TOTAL EXECUTION</t>
  </si>
  <si>
    <t>TACTIC DETAILS</t>
  </si>
  <si>
    <t>MEDIA PLAN INPUTS:</t>
  </si>
  <si>
    <t>Type of Response to Report</t>
  </si>
  <si>
    <t>Type of ROI to Report</t>
  </si>
  <si>
    <t>CURRENCY UNIT</t>
  </si>
  <si>
    <t>BRAND DETAILS:</t>
  </si>
  <si>
    <t>INPUT SUMMARY</t>
  </si>
  <si>
    <t>PREDICTIVE ROI RESULTS</t>
  </si>
  <si>
    <t>SELECT A PLAN:</t>
  </si>
  <si>
    <t>∆ IN</t>
  </si>
  <si>
    <t>BASE PLAN</t>
  </si>
  <si>
    <t>TOTAL</t>
  </si>
  <si>
    <t>ADJUSTED PLAN</t>
  </si>
  <si>
    <t>BASE</t>
  </si>
  <si>
    <t>ADJUSTED</t>
  </si>
  <si>
    <t>TOTAL PLAN</t>
  </si>
  <si>
    <t>CPP Normalizing Factor</t>
  </si>
  <si>
    <t>Execution Normalizing Factor</t>
  </si>
  <si>
    <t>Curve Shift Factor</t>
  </si>
  <si>
    <t>Base Plan Universe Size</t>
  </si>
  <si>
    <t>ADDITIONAL SIMULATOR INPUTS</t>
  </si>
  <si>
    <t>ROI / Response Incr. Index</t>
  </si>
  <si>
    <t>Base Plan Weeks on Air</t>
  </si>
  <si>
    <t>Simulated Response</t>
  </si>
  <si>
    <t>per GRP</t>
  </si>
  <si>
    <t>PER GRP</t>
  </si>
  <si>
    <t/>
  </si>
  <si>
    <t>WITHIN 0.05 OF MAX TOTAL?</t>
  </si>
  <si>
    <t>MAX TOTAL ROI</t>
  </si>
  <si>
    <t>TACTIC 7</t>
  </si>
  <si>
    <t>RESPONSE DENOMINATOR</t>
  </si>
  <si>
    <t>per MM Imps</t>
  </si>
  <si>
    <t>UNIVERSE</t>
  </si>
  <si>
    <t>INCR LABEL</t>
  </si>
  <si>
    <t>NOS</t>
  </si>
  <si>
    <t>* Label to use in the Simulator for 'incremental sales' fields</t>
  </si>
  <si>
    <t>Calc Sheet Record ID</t>
  </si>
  <si>
    <t>SU</t>
  </si>
  <si>
    <t>Annual Shipments (in SU)</t>
  </si>
  <si>
    <t>OPEN TV</t>
  </si>
  <si>
    <t>SU PER GRP</t>
  </si>
  <si>
    <t>SU PER MM IMPs</t>
  </si>
  <si>
    <t>LATAM</t>
  </si>
  <si>
    <t>Latin America &amp; Caribbean</t>
  </si>
  <si>
    <t>1_1</t>
  </si>
  <si>
    <t>1_2</t>
  </si>
  <si>
    <t>1_3</t>
  </si>
  <si>
    <t>1_4</t>
  </si>
  <si>
    <t>1_5</t>
  </si>
  <si>
    <t>1_6</t>
  </si>
  <si>
    <t>1_7</t>
  </si>
  <si>
    <t>1_8</t>
  </si>
  <si>
    <t>1_9</t>
  </si>
  <si>
    <t>1_10</t>
  </si>
  <si>
    <t>1_11</t>
  </si>
  <si>
    <t>1_12</t>
  </si>
  <si>
    <t>1_13</t>
  </si>
  <si>
    <t>1_14</t>
  </si>
  <si>
    <t>1_15</t>
  </si>
  <si>
    <t>1_16</t>
  </si>
  <si>
    <t>1_17</t>
  </si>
  <si>
    <t>1_18</t>
  </si>
  <si>
    <t>1_19</t>
  </si>
  <si>
    <t>1_20</t>
  </si>
  <si>
    <t>1_21</t>
  </si>
  <si>
    <t>1_22</t>
  </si>
  <si>
    <t>1_23</t>
  </si>
  <si>
    <t>1_24</t>
  </si>
  <si>
    <t>1_25</t>
  </si>
  <si>
    <t>1_26</t>
  </si>
  <si>
    <t>1_27</t>
  </si>
  <si>
    <t>1_28</t>
  </si>
  <si>
    <t>1_29</t>
  </si>
  <si>
    <t>1_30</t>
  </si>
  <si>
    <t>1_31</t>
  </si>
  <si>
    <t>1_32</t>
  </si>
  <si>
    <t>1_33</t>
  </si>
  <si>
    <t>1_34</t>
  </si>
  <si>
    <t>1_35</t>
  </si>
  <si>
    <t>1_36</t>
  </si>
  <si>
    <t>1_37</t>
  </si>
  <si>
    <t>1_38</t>
  </si>
  <si>
    <t>1_39</t>
  </si>
  <si>
    <t>1_40</t>
  </si>
  <si>
    <t>1_41</t>
  </si>
  <si>
    <t>1_42</t>
  </si>
  <si>
    <t>1_43</t>
  </si>
  <si>
    <t>1_44</t>
  </si>
  <si>
    <t>1_45</t>
  </si>
  <si>
    <t>1_46</t>
  </si>
  <si>
    <t>1_47</t>
  </si>
  <si>
    <t>1_48</t>
  </si>
  <si>
    <t>1_49</t>
  </si>
  <si>
    <t>1_50</t>
  </si>
  <si>
    <t>1_51</t>
  </si>
  <si>
    <t>1_52</t>
  </si>
  <si>
    <t>1_53</t>
  </si>
  <si>
    <t>1_54</t>
  </si>
  <si>
    <t>1_55</t>
  </si>
  <si>
    <t>1_56</t>
  </si>
  <si>
    <t>1_57</t>
  </si>
  <si>
    <t>1_58</t>
  </si>
  <si>
    <t>1_59</t>
  </si>
  <si>
    <t>1_60</t>
  </si>
  <si>
    <t>1_61</t>
  </si>
  <si>
    <t>1_62</t>
  </si>
  <si>
    <t>1_63</t>
  </si>
  <si>
    <t>1_64</t>
  </si>
  <si>
    <t>1_65</t>
  </si>
  <si>
    <t>1_66</t>
  </si>
  <si>
    <t>1_67</t>
  </si>
  <si>
    <t>1_68</t>
  </si>
  <si>
    <t>1_69</t>
  </si>
  <si>
    <t>1_70</t>
  </si>
  <si>
    <t>1_71</t>
  </si>
  <si>
    <t>1_72</t>
  </si>
  <si>
    <t>1_73</t>
  </si>
  <si>
    <t>1_74</t>
  </si>
  <si>
    <t>1_75</t>
  </si>
  <si>
    <t>1_76</t>
  </si>
  <si>
    <t>1_77</t>
  </si>
  <si>
    <t>1_78</t>
  </si>
  <si>
    <t>1_79</t>
  </si>
  <si>
    <t>1_80</t>
  </si>
  <si>
    <t>1_81</t>
  </si>
  <si>
    <t>1_82</t>
  </si>
  <si>
    <t>1_83</t>
  </si>
  <si>
    <t>1_84</t>
  </si>
  <si>
    <t>1_85</t>
  </si>
  <si>
    <t>1_86</t>
  </si>
  <si>
    <t>1_87</t>
  </si>
  <si>
    <t>1_88</t>
  </si>
  <si>
    <t>1_89</t>
  </si>
  <si>
    <t>1_90</t>
  </si>
  <si>
    <t>1_91</t>
  </si>
  <si>
    <t>1_92</t>
  </si>
  <si>
    <t>1_93</t>
  </si>
  <si>
    <t>1_94</t>
  </si>
  <si>
    <t>1_95</t>
  </si>
  <si>
    <t>1_96</t>
  </si>
  <si>
    <t>1_97</t>
  </si>
  <si>
    <t>1_98</t>
  </si>
  <si>
    <t>1_99</t>
  </si>
  <si>
    <t>1_100</t>
  </si>
  <si>
    <t>1_101</t>
  </si>
  <si>
    <t>1_102</t>
  </si>
  <si>
    <t>1_103</t>
  </si>
  <si>
    <t>1_104</t>
  </si>
  <si>
    <t>1_105</t>
  </si>
  <si>
    <t>1_106</t>
  </si>
  <si>
    <t>1_107</t>
  </si>
  <si>
    <t>1_108</t>
  </si>
  <si>
    <t>1_109</t>
  </si>
  <si>
    <t>1_110</t>
  </si>
  <si>
    <t>1_111</t>
  </si>
  <si>
    <t>1_112</t>
  </si>
  <si>
    <t>1_113</t>
  </si>
  <si>
    <t>1_114</t>
  </si>
  <si>
    <t>1_115</t>
  </si>
  <si>
    <t>1_116</t>
  </si>
  <si>
    <t>1_117</t>
  </si>
  <si>
    <t>1_118</t>
  </si>
  <si>
    <t>1_119</t>
  </si>
  <si>
    <t>1_120</t>
  </si>
  <si>
    <t>1_121</t>
  </si>
  <si>
    <t>1_122</t>
  </si>
  <si>
    <t>1_123</t>
  </si>
  <si>
    <t>1_124</t>
  </si>
  <si>
    <t>1_125</t>
  </si>
  <si>
    <t>1_126</t>
  </si>
  <si>
    <t>1_127</t>
  </si>
  <si>
    <t>1_128</t>
  </si>
  <si>
    <t>1_129</t>
  </si>
  <si>
    <t>1_130</t>
  </si>
  <si>
    <t>1_131</t>
  </si>
  <si>
    <t>1_132</t>
  </si>
  <si>
    <t>1_133</t>
  </si>
  <si>
    <t>1_134</t>
  </si>
  <si>
    <t>1_135</t>
  </si>
  <si>
    <t>1_136</t>
  </si>
  <si>
    <t>1_137</t>
  </si>
  <si>
    <t>1_138</t>
  </si>
  <si>
    <t>1_139</t>
  </si>
  <si>
    <t>1_140</t>
  </si>
  <si>
    <t>1_141</t>
  </si>
  <si>
    <t>1_142</t>
  </si>
  <si>
    <t>1_143</t>
  </si>
  <si>
    <t>1_144</t>
  </si>
  <si>
    <t>1_145</t>
  </si>
  <si>
    <t>1_146</t>
  </si>
  <si>
    <t>1_147</t>
  </si>
  <si>
    <t>1_148</t>
  </si>
  <si>
    <t>1_149</t>
  </si>
  <si>
    <t>1_150</t>
  </si>
  <si>
    <t>1_151</t>
  </si>
  <si>
    <t>1_152</t>
  </si>
  <si>
    <t>1_153</t>
  </si>
  <si>
    <t>1_154</t>
  </si>
  <si>
    <t>1_155</t>
  </si>
  <si>
    <t>1_156</t>
  </si>
  <si>
    <t>1_157</t>
  </si>
  <si>
    <t>1_158</t>
  </si>
  <si>
    <t>1_159</t>
  </si>
  <si>
    <t>1_160</t>
  </si>
  <si>
    <t>1_161</t>
  </si>
  <si>
    <t>1_162</t>
  </si>
  <si>
    <t>1_163</t>
  </si>
  <si>
    <t>1_164</t>
  </si>
  <si>
    <t>1_165</t>
  </si>
  <si>
    <t>1_166</t>
  </si>
  <si>
    <t>1_167</t>
  </si>
  <si>
    <t>1_168</t>
  </si>
  <si>
    <t>1_169</t>
  </si>
  <si>
    <t>1_170</t>
  </si>
  <si>
    <t>1_171</t>
  </si>
  <si>
    <t>1_172</t>
  </si>
  <si>
    <t>1_173</t>
  </si>
  <si>
    <t>1_174</t>
  </si>
  <si>
    <t>1_175</t>
  </si>
  <si>
    <t>1_176</t>
  </si>
  <si>
    <t>1_177</t>
  </si>
  <si>
    <t>1_178</t>
  </si>
  <si>
    <t>1_179</t>
  </si>
  <si>
    <t>1_180</t>
  </si>
  <si>
    <t>1_181</t>
  </si>
  <si>
    <t>1_182</t>
  </si>
  <si>
    <t>1_183</t>
  </si>
  <si>
    <t>1_184</t>
  </si>
  <si>
    <t>1_185</t>
  </si>
  <si>
    <t>1_186</t>
  </si>
  <si>
    <t>1_187</t>
  </si>
  <si>
    <t>1_188</t>
  </si>
  <si>
    <t>1_189</t>
  </si>
  <si>
    <t>1_190</t>
  </si>
  <si>
    <t>1_191</t>
  </si>
  <si>
    <t>1_192</t>
  </si>
  <si>
    <t>1_193</t>
  </si>
  <si>
    <t>1_194</t>
  </si>
  <si>
    <t>1_195</t>
  </si>
  <si>
    <t>1_196</t>
  </si>
  <si>
    <t>1_197</t>
  </si>
  <si>
    <t>1_198</t>
  </si>
  <si>
    <t>1_199</t>
  </si>
  <si>
    <t>1_200</t>
  </si>
  <si>
    <t>1_201</t>
  </si>
  <si>
    <t>1_202</t>
  </si>
  <si>
    <t>1_203</t>
  </si>
  <si>
    <t>1_204</t>
  </si>
  <si>
    <t>1_205</t>
  </si>
  <si>
    <t>1_206</t>
  </si>
  <si>
    <t>1_207</t>
  </si>
  <si>
    <t>1_208</t>
  </si>
  <si>
    <t>1_209</t>
  </si>
  <si>
    <t>1_210</t>
  </si>
  <si>
    <t>1_211</t>
  </si>
  <si>
    <t>1_212</t>
  </si>
  <si>
    <t>1_213</t>
  </si>
  <si>
    <t>1_214</t>
  </si>
  <si>
    <t>1_215</t>
  </si>
  <si>
    <t>1_216</t>
  </si>
  <si>
    <t>1_217</t>
  </si>
  <si>
    <t>1_218</t>
  </si>
  <si>
    <t>1_219</t>
  </si>
  <si>
    <t>1_220</t>
  </si>
  <si>
    <t>1_221</t>
  </si>
  <si>
    <t>1_222</t>
  </si>
  <si>
    <t>1_223</t>
  </si>
  <si>
    <t>1_224</t>
  </si>
  <si>
    <t>1_225</t>
  </si>
  <si>
    <t>1_226</t>
  </si>
  <si>
    <t>1_227</t>
  </si>
  <si>
    <t>1_228</t>
  </si>
  <si>
    <t>1_229</t>
  </si>
  <si>
    <t>1_230</t>
  </si>
  <si>
    <t>1_231</t>
  </si>
  <si>
    <t>1_232</t>
  </si>
  <si>
    <t>1_233</t>
  </si>
  <si>
    <t>1_234</t>
  </si>
  <si>
    <t>1_235</t>
  </si>
  <si>
    <t>1_236</t>
  </si>
  <si>
    <t>1_237</t>
  </si>
  <si>
    <t>1_238</t>
  </si>
  <si>
    <t>1_239</t>
  </si>
  <si>
    <t>1_240</t>
  </si>
  <si>
    <t>1_241</t>
  </si>
  <si>
    <t>1_242</t>
  </si>
  <si>
    <t>1_243</t>
  </si>
  <si>
    <t>1_244</t>
  </si>
  <si>
    <t>1_245</t>
  </si>
  <si>
    <t>1_246</t>
  </si>
  <si>
    <t>1_247</t>
  </si>
  <si>
    <t>1_248</t>
  </si>
  <si>
    <t>1_249</t>
  </si>
  <si>
    <t>1_250</t>
  </si>
  <si>
    <t>1_251</t>
  </si>
  <si>
    <t>1_252</t>
  </si>
  <si>
    <t>1_253</t>
  </si>
  <si>
    <t>1_254</t>
  </si>
  <si>
    <t>1_255</t>
  </si>
  <si>
    <t>1_256</t>
  </si>
  <si>
    <t>1_257</t>
  </si>
  <si>
    <t>1_258</t>
  </si>
  <si>
    <t>1_259</t>
  </si>
  <si>
    <t>1_260</t>
  </si>
  <si>
    <t>1_261</t>
  </si>
  <si>
    <t>1_262</t>
  </si>
  <si>
    <t>1_263</t>
  </si>
  <si>
    <t>1_264</t>
  </si>
  <si>
    <t>1_265</t>
  </si>
  <si>
    <t>1_266</t>
  </si>
  <si>
    <t>1_267</t>
  </si>
  <si>
    <t>1_268</t>
  </si>
  <si>
    <t>1_269</t>
  </si>
  <si>
    <t>1_270</t>
  </si>
  <si>
    <t>1_271</t>
  </si>
  <si>
    <t>1_272</t>
  </si>
  <si>
    <t>1_273</t>
  </si>
  <si>
    <t>1_274</t>
  </si>
  <si>
    <t>1_275</t>
  </si>
  <si>
    <t>1_276</t>
  </si>
  <si>
    <t>1_277</t>
  </si>
  <si>
    <t>1_278</t>
  </si>
  <si>
    <t>1_279</t>
  </si>
  <si>
    <t>1_280</t>
  </si>
  <si>
    <t>1_281</t>
  </si>
  <si>
    <t>1_282</t>
  </si>
  <si>
    <t>1_283</t>
  </si>
  <si>
    <t>1_284</t>
  </si>
  <si>
    <t>1_285</t>
  </si>
  <si>
    <t>1_286</t>
  </si>
  <si>
    <t>1_287</t>
  </si>
  <si>
    <t>1_288</t>
  </si>
  <si>
    <t>1_289</t>
  </si>
  <si>
    <t>1_290</t>
  </si>
  <si>
    <t>1_291</t>
  </si>
  <si>
    <t>1_292</t>
  </si>
  <si>
    <t>1_293</t>
  </si>
  <si>
    <t>1_294</t>
  </si>
  <si>
    <t>1_295</t>
  </si>
  <si>
    <t>1_296</t>
  </si>
  <si>
    <t>1_297</t>
  </si>
  <si>
    <t>1_298</t>
  </si>
  <si>
    <t>1_299</t>
  </si>
  <si>
    <t>1_300</t>
  </si>
  <si>
    <t>1_301</t>
  </si>
  <si>
    <t>1_302</t>
  </si>
  <si>
    <t>1_303</t>
  </si>
  <si>
    <t>1_304</t>
  </si>
  <si>
    <t>1_305</t>
  </si>
  <si>
    <t>1_306</t>
  </si>
  <si>
    <t>1_307</t>
  </si>
  <si>
    <t>1_308</t>
  </si>
  <si>
    <t>1_309</t>
  </si>
  <si>
    <t>1_310</t>
  </si>
  <si>
    <t>1_311</t>
  </si>
  <si>
    <t>1_312</t>
  </si>
  <si>
    <t>1_313</t>
  </si>
  <si>
    <t>1_314</t>
  </si>
  <si>
    <t>1_315</t>
  </si>
  <si>
    <t>1_316</t>
  </si>
  <si>
    <t>1_317</t>
  </si>
  <si>
    <t>1_318</t>
  </si>
  <si>
    <t>1_319</t>
  </si>
  <si>
    <t>1_320</t>
  </si>
  <si>
    <t>1_321</t>
  </si>
  <si>
    <t>1_322</t>
  </si>
  <si>
    <t>1_323</t>
  </si>
  <si>
    <t>1_324</t>
  </si>
  <si>
    <t>1_325</t>
  </si>
  <si>
    <t>1_326</t>
  </si>
  <si>
    <t>1_327</t>
  </si>
  <si>
    <t>1_328</t>
  </si>
  <si>
    <t>1_329</t>
  </si>
  <si>
    <t>1_330</t>
  </si>
  <si>
    <t>1_331</t>
  </si>
  <si>
    <t>1_332</t>
  </si>
  <si>
    <t>1_333</t>
  </si>
  <si>
    <t>1_334</t>
  </si>
  <si>
    <t>1_335</t>
  </si>
  <si>
    <t>1_336</t>
  </si>
  <si>
    <t>1_337</t>
  </si>
  <si>
    <t>1_338</t>
  </si>
  <si>
    <t>1_339</t>
  </si>
  <si>
    <t>1_340</t>
  </si>
  <si>
    <t>1_341</t>
  </si>
  <si>
    <t>1_342</t>
  </si>
  <si>
    <t>1_343</t>
  </si>
  <si>
    <t>1_344</t>
  </si>
  <si>
    <t>1_345</t>
  </si>
  <si>
    <t>1_346</t>
  </si>
  <si>
    <t>1_347</t>
  </si>
  <si>
    <t>1_348</t>
  </si>
  <si>
    <t>1_349</t>
  </si>
  <si>
    <t>1_350</t>
  </si>
  <si>
    <t>1_351</t>
  </si>
  <si>
    <t>1_352</t>
  </si>
  <si>
    <t>1_353</t>
  </si>
  <si>
    <t>1_354</t>
  </si>
  <si>
    <t>1_355</t>
  </si>
  <si>
    <t>1_356</t>
  </si>
  <si>
    <t>1_357</t>
  </si>
  <si>
    <t>1_358</t>
  </si>
  <si>
    <t>1_359</t>
  </si>
  <si>
    <t>1_360</t>
  </si>
  <si>
    <t>1_361</t>
  </si>
  <si>
    <t>1_362</t>
  </si>
  <si>
    <t>1_363</t>
  </si>
  <si>
    <t>1_364</t>
  </si>
  <si>
    <t>1_365</t>
  </si>
  <si>
    <t>1_366</t>
  </si>
  <si>
    <t>1_367</t>
  </si>
  <si>
    <t>1_368</t>
  </si>
  <si>
    <t>1_369</t>
  </si>
  <si>
    <t>1_370</t>
  </si>
  <si>
    <t>1_371</t>
  </si>
  <si>
    <t>1_372</t>
  </si>
  <si>
    <t>1_373</t>
  </si>
  <si>
    <t>1_374</t>
  </si>
  <si>
    <t>1_375</t>
  </si>
  <si>
    <t>1_376</t>
  </si>
  <si>
    <t>1_377</t>
  </si>
  <si>
    <t>1_378</t>
  </si>
  <si>
    <t>1_379</t>
  </si>
  <si>
    <t>1_380</t>
  </si>
  <si>
    <t>1_381</t>
  </si>
  <si>
    <t>1_382</t>
  </si>
  <si>
    <t>1_383</t>
  </si>
  <si>
    <t>1_384</t>
  </si>
  <si>
    <t>1_385</t>
  </si>
  <si>
    <t>1_386</t>
  </si>
  <si>
    <t>1_387</t>
  </si>
  <si>
    <t>1_388</t>
  </si>
  <si>
    <t>1_389</t>
  </si>
  <si>
    <t>1_390</t>
  </si>
  <si>
    <t>1_391</t>
  </si>
  <si>
    <t>1_392</t>
  </si>
  <si>
    <t>1_393</t>
  </si>
  <si>
    <t>1_394</t>
  </si>
  <si>
    <t>1_395</t>
  </si>
  <si>
    <t>1_396</t>
  </si>
  <si>
    <t>1_397</t>
  </si>
  <si>
    <t>1_398</t>
  </si>
  <si>
    <t>1_399</t>
  </si>
  <si>
    <t>1_400</t>
  </si>
  <si>
    <t>1_401</t>
  </si>
  <si>
    <t>1_402</t>
  </si>
  <si>
    <t>1_403</t>
  </si>
  <si>
    <t>1_404</t>
  </si>
  <si>
    <t>1_405</t>
  </si>
  <si>
    <t>1_406</t>
  </si>
  <si>
    <t>1_407</t>
  </si>
  <si>
    <t>1_408</t>
  </si>
  <si>
    <t>1_409</t>
  </si>
  <si>
    <t>1_410</t>
  </si>
  <si>
    <t>1_411</t>
  </si>
  <si>
    <t>1_412</t>
  </si>
  <si>
    <t>1_413</t>
  </si>
  <si>
    <t>1_414</t>
  </si>
  <si>
    <t>1_415</t>
  </si>
  <si>
    <t>1_416</t>
  </si>
  <si>
    <t>1_417</t>
  </si>
  <si>
    <t>1_418</t>
  </si>
  <si>
    <t>1_419</t>
  </si>
  <si>
    <t>1_420</t>
  </si>
  <si>
    <t>1_421</t>
  </si>
  <si>
    <t>1_422</t>
  </si>
  <si>
    <t>1_423</t>
  </si>
  <si>
    <t>1_424</t>
  </si>
  <si>
    <t>1_425</t>
  </si>
  <si>
    <t>1_426</t>
  </si>
  <si>
    <t>1_427</t>
  </si>
  <si>
    <t>1_428</t>
  </si>
  <si>
    <t>1_429</t>
  </si>
  <si>
    <t>1_430</t>
  </si>
  <si>
    <t>1_431</t>
  </si>
  <si>
    <t>1_432</t>
  </si>
  <si>
    <t>1_433</t>
  </si>
  <si>
    <t>1_434</t>
  </si>
  <si>
    <t>1_435</t>
  </si>
  <si>
    <t>1_436</t>
  </si>
  <si>
    <t>1_437</t>
  </si>
  <si>
    <t>1_438</t>
  </si>
  <si>
    <t>1_439</t>
  </si>
  <si>
    <t>1_440</t>
  </si>
  <si>
    <t>1_441</t>
  </si>
  <si>
    <t>1_442</t>
  </si>
  <si>
    <t>1_443</t>
  </si>
  <si>
    <t>1_444</t>
  </si>
  <si>
    <t>1_445</t>
  </si>
  <si>
    <t>1_446</t>
  </si>
  <si>
    <t>1_447</t>
  </si>
  <si>
    <t>1_448</t>
  </si>
  <si>
    <t>1_449</t>
  </si>
  <si>
    <t>1_450</t>
  </si>
  <si>
    <t>1_451</t>
  </si>
  <si>
    <t>1_452</t>
  </si>
  <si>
    <t>1_453</t>
  </si>
  <si>
    <t>1_454</t>
  </si>
  <si>
    <t>1_455</t>
  </si>
  <si>
    <t>1_456</t>
  </si>
  <si>
    <t>1_457</t>
  </si>
  <si>
    <t>1_458</t>
  </si>
  <si>
    <t>1_459</t>
  </si>
  <si>
    <t>1_460</t>
  </si>
  <si>
    <t>1_461</t>
  </si>
  <si>
    <t>1_462</t>
  </si>
  <si>
    <t>1_463</t>
  </si>
  <si>
    <t>1_464</t>
  </si>
  <si>
    <t>1_465</t>
  </si>
  <si>
    <t>1_466</t>
  </si>
  <si>
    <t>1_467</t>
  </si>
  <si>
    <t>1_468</t>
  </si>
  <si>
    <t>1_469</t>
  </si>
  <si>
    <t>1_470</t>
  </si>
  <si>
    <t>1_471</t>
  </si>
  <si>
    <t>1_472</t>
  </si>
  <si>
    <t>1_473</t>
  </si>
  <si>
    <t>1_474</t>
  </si>
  <si>
    <t>1_475</t>
  </si>
  <si>
    <t>1_476</t>
  </si>
  <si>
    <t>1_477</t>
  </si>
  <si>
    <t>1_478</t>
  </si>
  <si>
    <t>1_479</t>
  </si>
  <si>
    <t>1_480</t>
  </si>
  <si>
    <t>1_481</t>
  </si>
  <si>
    <t>1_482</t>
  </si>
  <si>
    <t>1_483</t>
  </si>
  <si>
    <t>1_484</t>
  </si>
  <si>
    <t>1_485</t>
  </si>
  <si>
    <t>1_486</t>
  </si>
  <si>
    <t>1_487</t>
  </si>
  <si>
    <t>1_488</t>
  </si>
  <si>
    <t>1_489</t>
  </si>
  <si>
    <t>1_490</t>
  </si>
  <si>
    <t>1_491</t>
  </si>
  <si>
    <t>1_492</t>
  </si>
  <si>
    <t>1_493</t>
  </si>
  <si>
    <t>1_494</t>
  </si>
  <si>
    <t>1_495</t>
  </si>
  <si>
    <t>1_496</t>
  </si>
  <si>
    <t>1_497</t>
  </si>
  <si>
    <t>1_498</t>
  </si>
  <si>
    <t>1_499</t>
  </si>
  <si>
    <t>1_500</t>
  </si>
  <si>
    <t>1_501</t>
  </si>
  <si>
    <t>1_502</t>
  </si>
  <si>
    <t>1_503</t>
  </si>
  <si>
    <t>1_504</t>
  </si>
  <si>
    <t>1_505</t>
  </si>
  <si>
    <t>1_506</t>
  </si>
  <si>
    <t>1_507</t>
  </si>
  <si>
    <t>1_508</t>
  </si>
  <si>
    <t>1_509</t>
  </si>
  <si>
    <t>1_510</t>
  </si>
  <si>
    <t>1_511</t>
  </si>
  <si>
    <t>1_512</t>
  </si>
  <si>
    <t>1_513</t>
  </si>
  <si>
    <t>1_514</t>
  </si>
  <si>
    <t>1_515</t>
  </si>
  <si>
    <t>1_516</t>
  </si>
  <si>
    <t>1_517</t>
  </si>
  <si>
    <t>1_518</t>
  </si>
  <si>
    <t>1_519</t>
  </si>
  <si>
    <t>1_520</t>
  </si>
  <si>
    <t>1_521</t>
  </si>
  <si>
    <t>1_522</t>
  </si>
  <si>
    <t>1_523</t>
  </si>
  <si>
    <t>1_524</t>
  </si>
  <si>
    <t>1_525</t>
  </si>
  <si>
    <t>1_526</t>
  </si>
  <si>
    <t>1_527</t>
  </si>
  <si>
    <t>1_528</t>
  </si>
  <si>
    <t>1_529</t>
  </si>
  <si>
    <t>1_530</t>
  </si>
  <si>
    <t>1_531</t>
  </si>
  <si>
    <t>1_532</t>
  </si>
  <si>
    <t>1_533</t>
  </si>
  <si>
    <t>1_534</t>
  </si>
  <si>
    <t>1_535</t>
  </si>
  <si>
    <t>1_536</t>
  </si>
  <si>
    <t>1_537</t>
  </si>
  <si>
    <t>1_538</t>
  </si>
  <si>
    <t>1_539</t>
  </si>
  <si>
    <t>1_540</t>
  </si>
  <si>
    <t>1_541</t>
  </si>
  <si>
    <t>1_542</t>
  </si>
  <si>
    <t>1_543</t>
  </si>
  <si>
    <t>1_544</t>
  </si>
  <si>
    <t>1_545</t>
  </si>
  <si>
    <t>1_546</t>
  </si>
  <si>
    <t>1_547</t>
  </si>
  <si>
    <t>1_548</t>
  </si>
  <si>
    <t>1_549</t>
  </si>
  <si>
    <t>1_550</t>
  </si>
  <si>
    <t>1_551</t>
  </si>
  <si>
    <t>1_552</t>
  </si>
  <si>
    <t>1_553</t>
  </si>
  <si>
    <t>1_554</t>
  </si>
  <si>
    <t>1_555</t>
  </si>
  <si>
    <t>1_556</t>
  </si>
  <si>
    <t>1_557</t>
  </si>
  <si>
    <t>1_558</t>
  </si>
  <si>
    <t>1_559</t>
  </si>
  <si>
    <t>1_560</t>
  </si>
  <si>
    <t>1_561</t>
  </si>
  <si>
    <t>1_562</t>
  </si>
  <si>
    <t>1_563</t>
  </si>
  <si>
    <t>1_564</t>
  </si>
  <si>
    <t>1_565</t>
  </si>
  <si>
    <t>1_566</t>
  </si>
  <si>
    <t>1_567</t>
  </si>
  <si>
    <t>1_568</t>
  </si>
  <si>
    <t>1_569</t>
  </si>
  <si>
    <t>1_570</t>
  </si>
  <si>
    <t>1_571</t>
  </si>
  <si>
    <t>1_572</t>
  </si>
  <si>
    <t>1_573</t>
  </si>
  <si>
    <t>1_574</t>
  </si>
  <si>
    <t>1_575</t>
  </si>
  <si>
    <t>1_576</t>
  </si>
  <si>
    <t>1_577</t>
  </si>
  <si>
    <t>1_578</t>
  </si>
  <si>
    <t>1_579</t>
  </si>
  <si>
    <t>1_580</t>
  </si>
  <si>
    <t>1_581</t>
  </si>
  <si>
    <t>1_582</t>
  </si>
  <si>
    <t>1_583</t>
  </si>
  <si>
    <t>1_584</t>
  </si>
  <si>
    <t>1_585</t>
  </si>
  <si>
    <t>1_586</t>
  </si>
  <si>
    <t>1_587</t>
  </si>
  <si>
    <t>1_588</t>
  </si>
  <si>
    <t>1_589</t>
  </si>
  <si>
    <t>1_590</t>
  </si>
  <si>
    <t>1_591</t>
  </si>
  <si>
    <t>1_592</t>
  </si>
  <si>
    <t>1_593</t>
  </si>
  <si>
    <t>1_594</t>
  </si>
  <si>
    <t>1_595</t>
  </si>
  <si>
    <t>1_596</t>
  </si>
  <si>
    <t>1_597</t>
  </si>
  <si>
    <t>1_598</t>
  </si>
  <si>
    <t>1_599</t>
  </si>
  <si>
    <t>1_600</t>
  </si>
  <si>
    <t>1_601</t>
  </si>
  <si>
    <t>1_602</t>
  </si>
  <si>
    <t>1_603</t>
  </si>
  <si>
    <t>1_604</t>
  </si>
  <si>
    <t>1_605</t>
  </si>
  <si>
    <t>1_606</t>
  </si>
  <si>
    <t>1_607</t>
  </si>
  <si>
    <t>1_608</t>
  </si>
  <si>
    <t>1_609</t>
  </si>
  <si>
    <t>1_610</t>
  </si>
  <si>
    <t>1_611</t>
  </si>
  <si>
    <t>1_612</t>
  </si>
  <si>
    <t>1_613</t>
  </si>
  <si>
    <t>1_614</t>
  </si>
  <si>
    <t>1_615</t>
  </si>
  <si>
    <t>1_616</t>
  </si>
  <si>
    <t>1_617</t>
  </si>
  <si>
    <t>1_618</t>
  </si>
  <si>
    <t>1_619</t>
  </si>
  <si>
    <t>1_620</t>
  </si>
  <si>
    <t>1_621</t>
  </si>
  <si>
    <t>1_622</t>
  </si>
  <si>
    <t>1_623</t>
  </si>
  <si>
    <t>1_624</t>
  </si>
  <si>
    <t>1_625</t>
  </si>
  <si>
    <t>1_626</t>
  </si>
  <si>
    <t>1_627</t>
  </si>
  <si>
    <t>1_628</t>
  </si>
  <si>
    <t>1_629</t>
  </si>
  <si>
    <t>1_630</t>
  </si>
  <si>
    <t>1_631</t>
  </si>
  <si>
    <t>1_632</t>
  </si>
  <si>
    <t>1_633</t>
  </si>
  <si>
    <t>1_634</t>
  </si>
  <si>
    <t>1_635</t>
  </si>
  <si>
    <t>1_636</t>
  </si>
  <si>
    <t>1_637</t>
  </si>
  <si>
    <t>1_638</t>
  </si>
  <si>
    <t>1_639</t>
  </si>
  <si>
    <t>1_640</t>
  </si>
  <si>
    <t>1_641</t>
  </si>
  <si>
    <t>1_642</t>
  </si>
  <si>
    <t>1_643</t>
  </si>
  <si>
    <t>1_644</t>
  </si>
  <si>
    <t>1_645</t>
  </si>
  <si>
    <t>1_646</t>
  </si>
  <si>
    <t>1_647</t>
  </si>
  <si>
    <t>1_648</t>
  </si>
  <si>
    <t>1_649</t>
  </si>
  <si>
    <t>1_650</t>
  </si>
  <si>
    <t>1_651</t>
  </si>
  <si>
    <t>1_652</t>
  </si>
  <si>
    <t>1_653</t>
  </si>
  <si>
    <t>1_654</t>
  </si>
  <si>
    <t>1_655</t>
  </si>
  <si>
    <t>1_656</t>
  </si>
  <si>
    <t>1_657</t>
  </si>
  <si>
    <t>1_658</t>
  </si>
  <si>
    <t>1_659</t>
  </si>
  <si>
    <t>1_660</t>
  </si>
  <si>
    <t>1_661</t>
  </si>
  <si>
    <t>1_662</t>
  </si>
  <si>
    <t>1_663</t>
  </si>
  <si>
    <t>1_664</t>
  </si>
  <si>
    <t>1_665</t>
  </si>
  <si>
    <t>1_666</t>
  </si>
  <si>
    <t>1_667</t>
  </si>
  <si>
    <t>1_668</t>
  </si>
  <si>
    <t>1_669</t>
  </si>
  <si>
    <t>1_670</t>
  </si>
  <si>
    <t>1_671</t>
  </si>
  <si>
    <t>1_672</t>
  </si>
  <si>
    <t>1_673</t>
  </si>
  <si>
    <t>1_674</t>
  </si>
  <si>
    <t>1_675</t>
  </si>
  <si>
    <t>1_676</t>
  </si>
  <si>
    <t>1_677</t>
  </si>
  <si>
    <t>1_678</t>
  </si>
  <si>
    <t>1_679</t>
  </si>
  <si>
    <t>1_680</t>
  </si>
  <si>
    <t>1_681</t>
  </si>
  <si>
    <t>1_682</t>
  </si>
  <si>
    <t>1_683</t>
  </si>
  <si>
    <t>1_684</t>
  </si>
  <si>
    <t>1_685</t>
  </si>
  <si>
    <t>1_686</t>
  </si>
  <si>
    <t>1_687</t>
  </si>
  <si>
    <t>1_688</t>
  </si>
  <si>
    <t>1_689</t>
  </si>
  <si>
    <t>1_690</t>
  </si>
  <si>
    <t>1_691</t>
  </si>
  <si>
    <t>1_692</t>
  </si>
  <si>
    <t>1_693</t>
  </si>
  <si>
    <t>1_694</t>
  </si>
  <si>
    <t>1_695</t>
  </si>
  <si>
    <t>1_696</t>
  </si>
  <si>
    <t>1_697</t>
  </si>
  <si>
    <t>1_698</t>
  </si>
  <si>
    <t>1_699</t>
  </si>
  <si>
    <t>1_700</t>
  </si>
  <si>
    <t>1_701</t>
  </si>
  <si>
    <t>1_702</t>
  </si>
  <si>
    <t>1_703</t>
  </si>
  <si>
    <t>1_704</t>
  </si>
  <si>
    <t>1_705</t>
  </si>
  <si>
    <t>1_706</t>
  </si>
  <si>
    <t>1_707</t>
  </si>
  <si>
    <t>1_708</t>
  </si>
  <si>
    <t>1_709</t>
  </si>
  <si>
    <t>1_710</t>
  </si>
  <si>
    <t>1_711</t>
  </si>
  <si>
    <t>1_712</t>
  </si>
  <si>
    <t>1_713</t>
  </si>
  <si>
    <t>1_714</t>
  </si>
  <si>
    <t>1_715</t>
  </si>
  <si>
    <t>1_716</t>
  </si>
  <si>
    <t>1_717</t>
  </si>
  <si>
    <t>1_718</t>
  </si>
  <si>
    <t>1_719</t>
  </si>
  <si>
    <t>1_720</t>
  </si>
  <si>
    <t>1_721</t>
  </si>
  <si>
    <t>1_722</t>
  </si>
  <si>
    <t>1_723</t>
  </si>
  <si>
    <t>1_724</t>
  </si>
  <si>
    <t>1_725</t>
  </si>
  <si>
    <t>1_726</t>
  </si>
  <si>
    <t>1_727</t>
  </si>
  <si>
    <t>1_728</t>
  </si>
  <si>
    <t>1_729</t>
  </si>
  <si>
    <t>1_730</t>
  </si>
  <si>
    <t>1_731</t>
  </si>
  <si>
    <t>1_732</t>
  </si>
  <si>
    <t>1_733</t>
  </si>
  <si>
    <t>1_734</t>
  </si>
  <si>
    <t>1_735</t>
  </si>
  <si>
    <t>1_736</t>
  </si>
  <si>
    <t>1_737</t>
  </si>
  <si>
    <t>1_738</t>
  </si>
  <si>
    <t>1_739</t>
  </si>
  <si>
    <t>1_740</t>
  </si>
  <si>
    <t>1_741</t>
  </si>
  <si>
    <t>1_742</t>
  </si>
  <si>
    <t>1_743</t>
  </si>
  <si>
    <t>1_744</t>
  </si>
  <si>
    <t>1_745</t>
  </si>
  <si>
    <t>1_746</t>
  </si>
  <si>
    <t>1_747</t>
  </si>
  <si>
    <t>1_748</t>
  </si>
  <si>
    <t>1_749</t>
  </si>
  <si>
    <t>1_750</t>
  </si>
  <si>
    <t>1_751</t>
  </si>
  <si>
    <t>1_752</t>
  </si>
  <si>
    <t>1_753</t>
  </si>
  <si>
    <t>1_754</t>
  </si>
  <si>
    <t>1_755</t>
  </si>
  <si>
    <t>1_756</t>
  </si>
  <si>
    <t>1_757</t>
  </si>
  <si>
    <t>1_758</t>
  </si>
  <si>
    <t>1_759</t>
  </si>
  <si>
    <t>1_760</t>
  </si>
  <si>
    <t>1_761</t>
  </si>
  <si>
    <t>1_762</t>
  </si>
  <si>
    <t>1_763</t>
  </si>
  <si>
    <t>1_764</t>
  </si>
  <si>
    <t>1_765</t>
  </si>
  <si>
    <t>1_766</t>
  </si>
  <si>
    <t>1_767</t>
  </si>
  <si>
    <t>1_768</t>
  </si>
  <si>
    <t>1_769</t>
  </si>
  <si>
    <t>1_770</t>
  </si>
  <si>
    <t>1_771</t>
  </si>
  <si>
    <t>1_772</t>
  </si>
  <si>
    <t>1_773</t>
  </si>
  <si>
    <t>1_774</t>
  </si>
  <si>
    <t>1_775</t>
  </si>
  <si>
    <t>1_776</t>
  </si>
  <si>
    <t>1_777</t>
  </si>
  <si>
    <t>1_778</t>
  </si>
  <si>
    <t>1_779</t>
  </si>
  <si>
    <t>1_780</t>
  </si>
  <si>
    <t>1_781</t>
  </si>
  <si>
    <t>1_782</t>
  </si>
  <si>
    <t>1_783</t>
  </si>
  <si>
    <t>1_784</t>
  </si>
  <si>
    <t>1_785</t>
  </si>
  <si>
    <t>1_786</t>
  </si>
  <si>
    <t>1_787</t>
  </si>
  <si>
    <t>1_788</t>
  </si>
  <si>
    <t>1_789</t>
  </si>
  <si>
    <t>1_790</t>
  </si>
  <si>
    <t>1_791</t>
  </si>
  <si>
    <t>1_792</t>
  </si>
  <si>
    <t>1_793</t>
  </si>
  <si>
    <t>1_794</t>
  </si>
  <si>
    <t>1_795</t>
  </si>
  <si>
    <t>1_796</t>
  </si>
  <si>
    <t>1_797</t>
  </si>
  <si>
    <t>1_798</t>
  </si>
  <si>
    <t>1_799</t>
  </si>
  <si>
    <t>1_800</t>
  </si>
  <si>
    <t>1_801</t>
  </si>
  <si>
    <t>1_802</t>
  </si>
  <si>
    <t>1_803</t>
  </si>
  <si>
    <t>1_804</t>
  </si>
  <si>
    <t>1_805</t>
  </si>
  <si>
    <t>1_806</t>
  </si>
  <si>
    <t>1_807</t>
  </si>
  <si>
    <t>1_808</t>
  </si>
  <si>
    <t>1_809</t>
  </si>
  <si>
    <t>1_810</t>
  </si>
  <si>
    <t>1_811</t>
  </si>
  <si>
    <t>1_812</t>
  </si>
  <si>
    <t>1_813</t>
  </si>
  <si>
    <t>1_814</t>
  </si>
  <si>
    <t>1_815</t>
  </si>
  <si>
    <t>1_816</t>
  </si>
  <si>
    <t>1_817</t>
  </si>
  <si>
    <t>1_818</t>
  </si>
  <si>
    <t>1_819</t>
  </si>
  <si>
    <t>1_820</t>
  </si>
  <si>
    <t>1_821</t>
  </si>
  <si>
    <t>1_822</t>
  </si>
  <si>
    <t>1_823</t>
  </si>
  <si>
    <t>1_824</t>
  </si>
  <si>
    <t>1_825</t>
  </si>
  <si>
    <t>1_826</t>
  </si>
  <si>
    <t>1_827</t>
  </si>
  <si>
    <t>1_828</t>
  </si>
  <si>
    <t>1_829</t>
  </si>
  <si>
    <t>1_830</t>
  </si>
  <si>
    <t>1_831</t>
  </si>
  <si>
    <t>1_832</t>
  </si>
  <si>
    <t>1_833</t>
  </si>
  <si>
    <t>1_834</t>
  </si>
  <si>
    <t>1_835</t>
  </si>
  <si>
    <t>1_836</t>
  </si>
  <si>
    <t>1_837</t>
  </si>
  <si>
    <t>1_838</t>
  </si>
  <si>
    <t>1_839</t>
  </si>
  <si>
    <t>1_840</t>
  </si>
  <si>
    <t>1_841</t>
  </si>
  <si>
    <t>1_842</t>
  </si>
  <si>
    <t>1_843</t>
  </si>
  <si>
    <t>1_844</t>
  </si>
  <si>
    <t>1_845</t>
  </si>
  <si>
    <t>1_846</t>
  </si>
  <si>
    <t>1_847</t>
  </si>
  <si>
    <t>1_848</t>
  </si>
  <si>
    <t>1_849</t>
  </si>
  <si>
    <t>1_850</t>
  </si>
  <si>
    <t>1_851</t>
  </si>
  <si>
    <t>1_852</t>
  </si>
  <si>
    <t>1_853</t>
  </si>
  <si>
    <t>1_854</t>
  </si>
  <si>
    <t>1_855</t>
  </si>
  <si>
    <t>1_856</t>
  </si>
  <si>
    <t>1_857</t>
  </si>
  <si>
    <t>1_858</t>
  </si>
  <si>
    <t>1_859</t>
  </si>
  <si>
    <t>1_860</t>
  </si>
  <si>
    <t>1_861</t>
  </si>
  <si>
    <t>1_862</t>
  </si>
  <si>
    <t>1_863</t>
  </si>
  <si>
    <t>1_864</t>
  </si>
  <si>
    <t>1_865</t>
  </si>
  <si>
    <t>1_866</t>
  </si>
  <si>
    <t>1_867</t>
  </si>
  <si>
    <t>1_868</t>
  </si>
  <si>
    <t>1_869</t>
  </si>
  <si>
    <t>1_870</t>
  </si>
  <si>
    <t>1_871</t>
  </si>
  <si>
    <t>1_872</t>
  </si>
  <si>
    <t>1_873</t>
  </si>
  <si>
    <t>1_874</t>
  </si>
  <si>
    <t>1_875</t>
  </si>
  <si>
    <t>1_876</t>
  </si>
  <si>
    <t>1_877</t>
  </si>
  <si>
    <t>1_878</t>
  </si>
  <si>
    <t>1_879</t>
  </si>
  <si>
    <t>1_880</t>
  </si>
  <si>
    <t>1_881</t>
  </si>
  <si>
    <t>1_882</t>
  </si>
  <si>
    <t>1_883</t>
  </si>
  <si>
    <t>1_884</t>
  </si>
  <si>
    <t>1_885</t>
  </si>
  <si>
    <t>1_886</t>
  </si>
  <si>
    <t>1_887</t>
  </si>
  <si>
    <t>1_888</t>
  </si>
  <si>
    <t>1_889</t>
  </si>
  <si>
    <t>1_890</t>
  </si>
  <si>
    <t>1_891</t>
  </si>
  <si>
    <t>1_892</t>
  </si>
  <si>
    <t>1_893</t>
  </si>
  <si>
    <t>1_894</t>
  </si>
  <si>
    <t>1_895</t>
  </si>
  <si>
    <t>1_896</t>
  </si>
  <si>
    <t>1_897</t>
  </si>
  <si>
    <t>1_898</t>
  </si>
  <si>
    <t>1_899</t>
  </si>
  <si>
    <t>1_900</t>
  </si>
  <si>
    <t>1_901</t>
  </si>
  <si>
    <t>1_902</t>
  </si>
  <si>
    <t>1_903</t>
  </si>
  <si>
    <t>1_904</t>
  </si>
  <si>
    <t>1_905</t>
  </si>
  <si>
    <t>1_906</t>
  </si>
  <si>
    <t>1_907</t>
  </si>
  <si>
    <t>1_908</t>
  </si>
  <si>
    <t>1_909</t>
  </si>
  <si>
    <t>1_910</t>
  </si>
  <si>
    <t>1_911</t>
  </si>
  <si>
    <t>1_912</t>
  </si>
  <si>
    <t>1_913</t>
  </si>
  <si>
    <t>1_914</t>
  </si>
  <si>
    <t>1_915</t>
  </si>
  <si>
    <t>1_916</t>
  </si>
  <si>
    <t>1_917</t>
  </si>
  <si>
    <t>1_918</t>
  </si>
  <si>
    <t>1_919</t>
  </si>
  <si>
    <t>1_920</t>
  </si>
  <si>
    <t>1_921</t>
  </si>
  <si>
    <t>1_922</t>
  </si>
  <si>
    <t>1_923</t>
  </si>
  <si>
    <t>1_924</t>
  </si>
  <si>
    <t>1_925</t>
  </si>
  <si>
    <t>1_926</t>
  </si>
  <si>
    <t>1_927</t>
  </si>
  <si>
    <t>1_928</t>
  </si>
  <si>
    <t>1_929</t>
  </si>
  <si>
    <t>1_930</t>
  </si>
  <si>
    <t>1_931</t>
  </si>
  <si>
    <t>1_932</t>
  </si>
  <si>
    <t>1_933</t>
  </si>
  <si>
    <t>1_934</t>
  </si>
  <si>
    <t>1_935</t>
  </si>
  <si>
    <t>1_936</t>
  </si>
  <si>
    <t>1_937</t>
  </si>
  <si>
    <t>1_938</t>
  </si>
  <si>
    <t>1_939</t>
  </si>
  <si>
    <t>1_940</t>
  </si>
  <si>
    <t>1_941</t>
  </si>
  <si>
    <t>1_942</t>
  </si>
  <si>
    <t>1_943</t>
  </si>
  <si>
    <t>1_944</t>
  </si>
  <si>
    <t>1_945</t>
  </si>
  <si>
    <t>1_946</t>
  </si>
  <si>
    <t>1_947</t>
  </si>
  <si>
    <t>1_948</t>
  </si>
  <si>
    <t>1_949</t>
  </si>
  <si>
    <t>1_950</t>
  </si>
  <si>
    <t>1_951</t>
  </si>
  <si>
    <t>1_952</t>
  </si>
  <si>
    <t>1_953</t>
  </si>
  <si>
    <t>1_954</t>
  </si>
  <si>
    <t>1_955</t>
  </si>
  <si>
    <t>1_956</t>
  </si>
  <si>
    <t>1_957</t>
  </si>
  <si>
    <t>1_958</t>
  </si>
  <si>
    <t>1_959</t>
  </si>
  <si>
    <t>1_960</t>
  </si>
  <si>
    <t>1_961</t>
  </si>
  <si>
    <t>1_962</t>
  </si>
  <si>
    <t>1_963</t>
  </si>
  <si>
    <t>1_964</t>
  </si>
  <si>
    <t>1_965</t>
  </si>
  <si>
    <t>1_966</t>
  </si>
  <si>
    <t>1_967</t>
  </si>
  <si>
    <t>1_968</t>
  </si>
  <si>
    <t>1_969</t>
  </si>
  <si>
    <t>1_970</t>
  </si>
  <si>
    <t>1_971</t>
  </si>
  <si>
    <t>1_972</t>
  </si>
  <si>
    <t>1_973</t>
  </si>
  <si>
    <t>1_974</t>
  </si>
  <si>
    <t>1_975</t>
  </si>
  <si>
    <t>1_976</t>
  </si>
  <si>
    <t>1_977</t>
  </si>
  <si>
    <t>1_978</t>
  </si>
  <si>
    <t>1_979</t>
  </si>
  <si>
    <t>1_980</t>
  </si>
  <si>
    <t>1_981</t>
  </si>
  <si>
    <t>1_982</t>
  </si>
  <si>
    <t>1_983</t>
  </si>
  <si>
    <t>1_984</t>
  </si>
  <si>
    <t>1_985</t>
  </si>
  <si>
    <t>1_986</t>
  </si>
  <si>
    <t>1_987</t>
  </si>
  <si>
    <t>1_988</t>
  </si>
  <si>
    <t>1_989</t>
  </si>
  <si>
    <t>1_990</t>
  </si>
  <si>
    <t>1_991</t>
  </si>
  <si>
    <t>1_992</t>
  </si>
  <si>
    <t>1_993</t>
  </si>
  <si>
    <t>1_994</t>
  </si>
  <si>
    <t>1_995</t>
  </si>
  <si>
    <t>1_996</t>
  </si>
  <si>
    <t>1_997</t>
  </si>
  <si>
    <t>1_998</t>
  </si>
  <si>
    <t>1_999</t>
  </si>
  <si>
    <t>1_1000</t>
  </si>
  <si>
    <t>1_1001</t>
  </si>
  <si>
    <t>2_1</t>
  </si>
  <si>
    <t>2_2</t>
  </si>
  <si>
    <t>2_3</t>
  </si>
  <si>
    <t>2_4</t>
  </si>
  <si>
    <t>2_5</t>
  </si>
  <si>
    <t>2_6</t>
  </si>
  <si>
    <t>2_7</t>
  </si>
  <si>
    <t>2_8</t>
  </si>
  <si>
    <t>2_9</t>
  </si>
  <si>
    <t>2_10</t>
  </si>
  <si>
    <t>2_11</t>
  </si>
  <si>
    <t>2_12</t>
  </si>
  <si>
    <t>2_13</t>
  </si>
  <si>
    <t>2_14</t>
  </si>
  <si>
    <t>2_15</t>
  </si>
  <si>
    <t>2_16</t>
  </si>
  <si>
    <t>2_17</t>
  </si>
  <si>
    <t>2_18</t>
  </si>
  <si>
    <t>2_19</t>
  </si>
  <si>
    <t>2_20</t>
  </si>
  <si>
    <t>2_21</t>
  </si>
  <si>
    <t>2_22</t>
  </si>
  <si>
    <t>2_23</t>
  </si>
  <si>
    <t>2_24</t>
  </si>
  <si>
    <t>2_25</t>
  </si>
  <si>
    <t>2_26</t>
  </si>
  <si>
    <t>2_27</t>
  </si>
  <si>
    <t>2_28</t>
  </si>
  <si>
    <t>2_29</t>
  </si>
  <si>
    <t>2_30</t>
  </si>
  <si>
    <t>2_31</t>
  </si>
  <si>
    <t>2_32</t>
  </si>
  <si>
    <t>2_33</t>
  </si>
  <si>
    <t>2_34</t>
  </si>
  <si>
    <t>2_35</t>
  </si>
  <si>
    <t>2_36</t>
  </si>
  <si>
    <t>2_37</t>
  </si>
  <si>
    <t>2_38</t>
  </si>
  <si>
    <t>2_39</t>
  </si>
  <si>
    <t>2_40</t>
  </si>
  <si>
    <t>2_41</t>
  </si>
  <si>
    <t>2_42</t>
  </si>
  <si>
    <t>2_43</t>
  </si>
  <si>
    <t>2_44</t>
  </si>
  <si>
    <t>2_45</t>
  </si>
  <si>
    <t>2_46</t>
  </si>
  <si>
    <t>2_47</t>
  </si>
  <si>
    <t>2_48</t>
  </si>
  <si>
    <t>2_49</t>
  </si>
  <si>
    <t>2_50</t>
  </si>
  <si>
    <t>2_51</t>
  </si>
  <si>
    <t>2_52</t>
  </si>
  <si>
    <t>2_53</t>
  </si>
  <si>
    <t>2_54</t>
  </si>
  <si>
    <t>2_55</t>
  </si>
  <si>
    <t>2_56</t>
  </si>
  <si>
    <t>2_57</t>
  </si>
  <si>
    <t>2_58</t>
  </si>
  <si>
    <t>2_59</t>
  </si>
  <si>
    <t>2_60</t>
  </si>
  <si>
    <t>2_61</t>
  </si>
  <si>
    <t>2_62</t>
  </si>
  <si>
    <t>2_63</t>
  </si>
  <si>
    <t>2_64</t>
  </si>
  <si>
    <t>2_65</t>
  </si>
  <si>
    <t>2_66</t>
  </si>
  <si>
    <t>2_67</t>
  </si>
  <si>
    <t>2_68</t>
  </si>
  <si>
    <t>2_69</t>
  </si>
  <si>
    <t>2_70</t>
  </si>
  <si>
    <t>2_71</t>
  </si>
  <si>
    <t>2_72</t>
  </si>
  <si>
    <t>2_73</t>
  </si>
  <si>
    <t>2_74</t>
  </si>
  <si>
    <t>2_75</t>
  </si>
  <si>
    <t>2_76</t>
  </si>
  <si>
    <t>2_77</t>
  </si>
  <si>
    <t>2_78</t>
  </si>
  <si>
    <t>2_79</t>
  </si>
  <si>
    <t>2_80</t>
  </si>
  <si>
    <t>2_81</t>
  </si>
  <si>
    <t>2_82</t>
  </si>
  <si>
    <t>2_83</t>
  </si>
  <si>
    <t>2_84</t>
  </si>
  <si>
    <t>2_85</t>
  </si>
  <si>
    <t>2_86</t>
  </si>
  <si>
    <t>2_87</t>
  </si>
  <si>
    <t>2_88</t>
  </si>
  <si>
    <t>2_89</t>
  </si>
  <si>
    <t>2_90</t>
  </si>
  <si>
    <t>2_91</t>
  </si>
  <si>
    <t>2_92</t>
  </si>
  <si>
    <t>2_93</t>
  </si>
  <si>
    <t>2_94</t>
  </si>
  <si>
    <t>2_95</t>
  </si>
  <si>
    <t>2_96</t>
  </si>
  <si>
    <t>2_97</t>
  </si>
  <si>
    <t>2_98</t>
  </si>
  <si>
    <t>2_99</t>
  </si>
  <si>
    <t>2_100</t>
  </si>
  <si>
    <t>2_101</t>
  </si>
  <si>
    <t>2_102</t>
  </si>
  <si>
    <t>2_103</t>
  </si>
  <si>
    <t>2_104</t>
  </si>
  <si>
    <t>2_105</t>
  </si>
  <si>
    <t>2_106</t>
  </si>
  <si>
    <t>2_107</t>
  </si>
  <si>
    <t>2_108</t>
  </si>
  <si>
    <t>2_109</t>
  </si>
  <si>
    <t>2_110</t>
  </si>
  <si>
    <t>2_111</t>
  </si>
  <si>
    <t>2_112</t>
  </si>
  <si>
    <t>2_113</t>
  </si>
  <si>
    <t>2_114</t>
  </si>
  <si>
    <t>2_115</t>
  </si>
  <si>
    <t>2_116</t>
  </si>
  <si>
    <t>2_117</t>
  </si>
  <si>
    <t>2_118</t>
  </si>
  <si>
    <t>2_119</t>
  </si>
  <si>
    <t>2_120</t>
  </si>
  <si>
    <t>2_121</t>
  </si>
  <si>
    <t>2_122</t>
  </si>
  <si>
    <t>2_123</t>
  </si>
  <si>
    <t>2_124</t>
  </si>
  <si>
    <t>2_125</t>
  </si>
  <si>
    <t>2_126</t>
  </si>
  <si>
    <t>2_127</t>
  </si>
  <si>
    <t>2_128</t>
  </si>
  <si>
    <t>2_129</t>
  </si>
  <si>
    <t>2_130</t>
  </si>
  <si>
    <t>2_131</t>
  </si>
  <si>
    <t>2_132</t>
  </si>
  <si>
    <t>2_133</t>
  </si>
  <si>
    <t>2_134</t>
  </si>
  <si>
    <t>2_135</t>
  </si>
  <si>
    <t>2_136</t>
  </si>
  <si>
    <t>2_137</t>
  </si>
  <si>
    <t>2_138</t>
  </si>
  <si>
    <t>2_139</t>
  </si>
  <si>
    <t>2_140</t>
  </si>
  <si>
    <t>2_141</t>
  </si>
  <si>
    <t>2_142</t>
  </si>
  <si>
    <t>2_143</t>
  </si>
  <si>
    <t>2_144</t>
  </si>
  <si>
    <t>2_145</t>
  </si>
  <si>
    <t>2_146</t>
  </si>
  <si>
    <t>2_147</t>
  </si>
  <si>
    <t>2_148</t>
  </si>
  <si>
    <t>2_149</t>
  </si>
  <si>
    <t>2_150</t>
  </si>
  <si>
    <t>2_151</t>
  </si>
  <si>
    <t>2_152</t>
  </si>
  <si>
    <t>2_153</t>
  </si>
  <si>
    <t>2_154</t>
  </si>
  <si>
    <t>2_155</t>
  </si>
  <si>
    <t>2_156</t>
  </si>
  <si>
    <t>2_157</t>
  </si>
  <si>
    <t>2_158</t>
  </si>
  <si>
    <t>2_159</t>
  </si>
  <si>
    <t>2_160</t>
  </si>
  <si>
    <t>2_161</t>
  </si>
  <si>
    <t>2_162</t>
  </si>
  <si>
    <t>2_163</t>
  </si>
  <si>
    <t>2_164</t>
  </si>
  <si>
    <t>2_165</t>
  </si>
  <si>
    <t>2_166</t>
  </si>
  <si>
    <t>2_167</t>
  </si>
  <si>
    <t>2_168</t>
  </si>
  <si>
    <t>2_169</t>
  </si>
  <si>
    <t>2_170</t>
  </si>
  <si>
    <t>2_171</t>
  </si>
  <si>
    <t>2_172</t>
  </si>
  <si>
    <t>2_173</t>
  </si>
  <si>
    <t>2_174</t>
  </si>
  <si>
    <t>2_175</t>
  </si>
  <si>
    <t>2_176</t>
  </si>
  <si>
    <t>2_177</t>
  </si>
  <si>
    <t>2_178</t>
  </si>
  <si>
    <t>2_179</t>
  </si>
  <si>
    <t>2_180</t>
  </si>
  <si>
    <t>2_181</t>
  </si>
  <si>
    <t>2_182</t>
  </si>
  <si>
    <t>2_183</t>
  </si>
  <si>
    <t>2_184</t>
  </si>
  <si>
    <t>2_185</t>
  </si>
  <si>
    <t>2_186</t>
  </si>
  <si>
    <t>2_187</t>
  </si>
  <si>
    <t>2_188</t>
  </si>
  <si>
    <t>2_189</t>
  </si>
  <si>
    <t>2_190</t>
  </si>
  <si>
    <t>2_191</t>
  </si>
  <si>
    <t>2_192</t>
  </si>
  <si>
    <t>2_193</t>
  </si>
  <si>
    <t>2_194</t>
  </si>
  <si>
    <t>2_195</t>
  </si>
  <si>
    <t>2_196</t>
  </si>
  <si>
    <t>2_197</t>
  </si>
  <si>
    <t>2_198</t>
  </si>
  <si>
    <t>2_199</t>
  </si>
  <si>
    <t>2_200</t>
  </si>
  <si>
    <t>2_201</t>
  </si>
  <si>
    <t>2_202</t>
  </si>
  <si>
    <t>2_203</t>
  </si>
  <si>
    <t>2_204</t>
  </si>
  <si>
    <t>2_205</t>
  </si>
  <si>
    <t>2_206</t>
  </si>
  <si>
    <t>2_207</t>
  </si>
  <si>
    <t>2_208</t>
  </si>
  <si>
    <t>2_209</t>
  </si>
  <si>
    <t>2_210</t>
  </si>
  <si>
    <t>2_211</t>
  </si>
  <si>
    <t>2_212</t>
  </si>
  <si>
    <t>2_213</t>
  </si>
  <si>
    <t>2_214</t>
  </si>
  <si>
    <t>2_215</t>
  </si>
  <si>
    <t>2_216</t>
  </si>
  <si>
    <t>2_217</t>
  </si>
  <si>
    <t>2_218</t>
  </si>
  <si>
    <t>2_219</t>
  </si>
  <si>
    <t>2_220</t>
  </si>
  <si>
    <t>2_221</t>
  </si>
  <si>
    <t>2_222</t>
  </si>
  <si>
    <t>2_223</t>
  </si>
  <si>
    <t>2_224</t>
  </si>
  <si>
    <t>2_225</t>
  </si>
  <si>
    <t>2_226</t>
  </si>
  <si>
    <t>2_227</t>
  </si>
  <si>
    <t>2_228</t>
  </si>
  <si>
    <t>2_229</t>
  </si>
  <si>
    <t>2_230</t>
  </si>
  <si>
    <t>2_231</t>
  </si>
  <si>
    <t>2_232</t>
  </si>
  <si>
    <t>2_233</t>
  </si>
  <si>
    <t>2_234</t>
  </si>
  <si>
    <t>2_235</t>
  </si>
  <si>
    <t>2_236</t>
  </si>
  <si>
    <t>2_237</t>
  </si>
  <si>
    <t>2_238</t>
  </si>
  <si>
    <t>2_239</t>
  </si>
  <si>
    <t>2_240</t>
  </si>
  <si>
    <t>2_241</t>
  </si>
  <si>
    <t>2_242</t>
  </si>
  <si>
    <t>2_243</t>
  </si>
  <si>
    <t>2_244</t>
  </si>
  <si>
    <t>2_245</t>
  </si>
  <si>
    <t>2_246</t>
  </si>
  <si>
    <t>2_247</t>
  </si>
  <si>
    <t>2_248</t>
  </si>
  <si>
    <t>2_249</t>
  </si>
  <si>
    <t>2_250</t>
  </si>
  <si>
    <t>2_251</t>
  </si>
  <si>
    <t>2_252</t>
  </si>
  <si>
    <t>2_253</t>
  </si>
  <si>
    <t>2_254</t>
  </si>
  <si>
    <t>2_255</t>
  </si>
  <si>
    <t>2_256</t>
  </si>
  <si>
    <t>2_257</t>
  </si>
  <si>
    <t>2_258</t>
  </si>
  <si>
    <t>2_259</t>
  </si>
  <si>
    <t>2_260</t>
  </si>
  <si>
    <t>2_261</t>
  </si>
  <si>
    <t>2_262</t>
  </si>
  <si>
    <t>2_263</t>
  </si>
  <si>
    <t>2_264</t>
  </si>
  <si>
    <t>2_265</t>
  </si>
  <si>
    <t>2_266</t>
  </si>
  <si>
    <t>2_267</t>
  </si>
  <si>
    <t>2_268</t>
  </si>
  <si>
    <t>2_269</t>
  </si>
  <si>
    <t>2_270</t>
  </si>
  <si>
    <t>2_271</t>
  </si>
  <si>
    <t>2_272</t>
  </si>
  <si>
    <t>2_273</t>
  </si>
  <si>
    <t>2_274</t>
  </si>
  <si>
    <t>2_275</t>
  </si>
  <si>
    <t>2_276</t>
  </si>
  <si>
    <t>2_277</t>
  </si>
  <si>
    <t>2_278</t>
  </si>
  <si>
    <t>2_279</t>
  </si>
  <si>
    <t>2_280</t>
  </si>
  <si>
    <t>2_281</t>
  </si>
  <si>
    <t>2_282</t>
  </si>
  <si>
    <t>2_283</t>
  </si>
  <si>
    <t>2_284</t>
  </si>
  <si>
    <t>2_285</t>
  </si>
  <si>
    <t>2_286</t>
  </si>
  <si>
    <t>2_287</t>
  </si>
  <si>
    <t>2_288</t>
  </si>
  <si>
    <t>2_289</t>
  </si>
  <si>
    <t>2_290</t>
  </si>
  <si>
    <t>2_291</t>
  </si>
  <si>
    <t>2_292</t>
  </si>
  <si>
    <t>2_293</t>
  </si>
  <si>
    <t>2_294</t>
  </si>
  <si>
    <t>2_295</t>
  </si>
  <si>
    <t>2_296</t>
  </si>
  <si>
    <t>2_297</t>
  </si>
  <si>
    <t>2_298</t>
  </si>
  <si>
    <t>2_299</t>
  </si>
  <si>
    <t>2_300</t>
  </si>
  <si>
    <t>2_301</t>
  </si>
  <si>
    <t>2_302</t>
  </si>
  <si>
    <t>2_303</t>
  </si>
  <si>
    <t>2_304</t>
  </si>
  <si>
    <t>2_305</t>
  </si>
  <si>
    <t>2_306</t>
  </si>
  <si>
    <t>2_307</t>
  </si>
  <si>
    <t>2_308</t>
  </si>
  <si>
    <t>2_309</t>
  </si>
  <si>
    <t>2_310</t>
  </si>
  <si>
    <t>2_311</t>
  </si>
  <si>
    <t>2_312</t>
  </si>
  <si>
    <t>2_313</t>
  </si>
  <si>
    <t>2_314</t>
  </si>
  <si>
    <t>2_315</t>
  </si>
  <si>
    <t>2_316</t>
  </si>
  <si>
    <t>2_317</t>
  </si>
  <si>
    <t>2_318</t>
  </si>
  <si>
    <t>2_319</t>
  </si>
  <si>
    <t>2_320</t>
  </si>
  <si>
    <t>2_321</t>
  </si>
  <si>
    <t>2_322</t>
  </si>
  <si>
    <t>2_323</t>
  </si>
  <si>
    <t>2_324</t>
  </si>
  <si>
    <t>2_325</t>
  </si>
  <si>
    <t>2_326</t>
  </si>
  <si>
    <t>2_327</t>
  </si>
  <si>
    <t>2_328</t>
  </si>
  <si>
    <t>2_329</t>
  </si>
  <si>
    <t>2_330</t>
  </si>
  <si>
    <t>2_331</t>
  </si>
  <si>
    <t>2_332</t>
  </si>
  <si>
    <t>2_333</t>
  </si>
  <si>
    <t>2_334</t>
  </si>
  <si>
    <t>2_335</t>
  </si>
  <si>
    <t>2_336</t>
  </si>
  <si>
    <t>2_337</t>
  </si>
  <si>
    <t>2_338</t>
  </si>
  <si>
    <t>2_339</t>
  </si>
  <si>
    <t>2_340</t>
  </si>
  <si>
    <t>2_341</t>
  </si>
  <si>
    <t>2_342</t>
  </si>
  <si>
    <t>2_343</t>
  </si>
  <si>
    <t>2_344</t>
  </si>
  <si>
    <t>2_345</t>
  </si>
  <si>
    <t>2_346</t>
  </si>
  <si>
    <t>2_347</t>
  </si>
  <si>
    <t>2_348</t>
  </si>
  <si>
    <t>2_349</t>
  </si>
  <si>
    <t>2_350</t>
  </si>
  <si>
    <t>2_351</t>
  </si>
  <si>
    <t>2_352</t>
  </si>
  <si>
    <t>2_353</t>
  </si>
  <si>
    <t>2_354</t>
  </si>
  <si>
    <t>2_355</t>
  </si>
  <si>
    <t>2_356</t>
  </si>
  <si>
    <t>2_357</t>
  </si>
  <si>
    <t>2_358</t>
  </si>
  <si>
    <t>2_359</t>
  </si>
  <si>
    <t>2_360</t>
  </si>
  <si>
    <t>2_361</t>
  </si>
  <si>
    <t>2_362</t>
  </si>
  <si>
    <t>2_363</t>
  </si>
  <si>
    <t>2_364</t>
  </si>
  <si>
    <t>2_365</t>
  </si>
  <si>
    <t>2_366</t>
  </si>
  <si>
    <t>2_367</t>
  </si>
  <si>
    <t>2_368</t>
  </si>
  <si>
    <t>2_369</t>
  </si>
  <si>
    <t>2_370</t>
  </si>
  <si>
    <t>2_371</t>
  </si>
  <si>
    <t>2_372</t>
  </si>
  <si>
    <t>2_373</t>
  </si>
  <si>
    <t>2_374</t>
  </si>
  <si>
    <t>2_375</t>
  </si>
  <si>
    <t>2_376</t>
  </si>
  <si>
    <t>2_377</t>
  </si>
  <si>
    <t>2_378</t>
  </si>
  <si>
    <t>2_379</t>
  </si>
  <si>
    <t>2_380</t>
  </si>
  <si>
    <t>2_381</t>
  </si>
  <si>
    <t>2_382</t>
  </si>
  <si>
    <t>2_383</t>
  </si>
  <si>
    <t>2_384</t>
  </si>
  <si>
    <t>2_385</t>
  </si>
  <si>
    <t>2_386</t>
  </si>
  <si>
    <t>2_387</t>
  </si>
  <si>
    <t>2_388</t>
  </si>
  <si>
    <t>2_389</t>
  </si>
  <si>
    <t>2_390</t>
  </si>
  <si>
    <t>2_391</t>
  </si>
  <si>
    <t>2_392</t>
  </si>
  <si>
    <t>2_393</t>
  </si>
  <si>
    <t>2_394</t>
  </si>
  <si>
    <t>2_395</t>
  </si>
  <si>
    <t>2_396</t>
  </si>
  <si>
    <t>2_397</t>
  </si>
  <si>
    <t>2_398</t>
  </si>
  <si>
    <t>2_399</t>
  </si>
  <si>
    <t>2_400</t>
  </si>
  <si>
    <t>2_401</t>
  </si>
  <si>
    <t>2_402</t>
  </si>
  <si>
    <t>2_403</t>
  </si>
  <si>
    <t>2_404</t>
  </si>
  <si>
    <t>2_405</t>
  </si>
  <si>
    <t>2_406</t>
  </si>
  <si>
    <t>2_407</t>
  </si>
  <si>
    <t>2_408</t>
  </si>
  <si>
    <t>2_409</t>
  </si>
  <si>
    <t>2_410</t>
  </si>
  <si>
    <t>2_411</t>
  </si>
  <si>
    <t>2_412</t>
  </si>
  <si>
    <t>2_413</t>
  </si>
  <si>
    <t>2_414</t>
  </si>
  <si>
    <t>2_415</t>
  </si>
  <si>
    <t>2_416</t>
  </si>
  <si>
    <t>2_417</t>
  </si>
  <si>
    <t>2_418</t>
  </si>
  <si>
    <t>2_419</t>
  </si>
  <si>
    <t>2_420</t>
  </si>
  <si>
    <t>2_421</t>
  </si>
  <si>
    <t>2_422</t>
  </si>
  <si>
    <t>2_423</t>
  </si>
  <si>
    <t>2_424</t>
  </si>
  <si>
    <t>2_425</t>
  </si>
  <si>
    <t>2_426</t>
  </si>
  <si>
    <t>2_427</t>
  </si>
  <si>
    <t>2_428</t>
  </si>
  <si>
    <t>2_429</t>
  </si>
  <si>
    <t>2_430</t>
  </si>
  <si>
    <t>2_431</t>
  </si>
  <si>
    <t>2_432</t>
  </si>
  <si>
    <t>2_433</t>
  </si>
  <si>
    <t>2_434</t>
  </si>
  <si>
    <t>2_435</t>
  </si>
  <si>
    <t>2_436</t>
  </si>
  <si>
    <t>2_437</t>
  </si>
  <si>
    <t>2_438</t>
  </si>
  <si>
    <t>2_439</t>
  </si>
  <si>
    <t>2_440</t>
  </si>
  <si>
    <t>2_441</t>
  </si>
  <si>
    <t>2_442</t>
  </si>
  <si>
    <t>2_443</t>
  </si>
  <si>
    <t>2_444</t>
  </si>
  <si>
    <t>2_445</t>
  </si>
  <si>
    <t>2_446</t>
  </si>
  <si>
    <t>2_447</t>
  </si>
  <si>
    <t>2_448</t>
  </si>
  <si>
    <t>2_449</t>
  </si>
  <si>
    <t>2_450</t>
  </si>
  <si>
    <t>2_451</t>
  </si>
  <si>
    <t>2_452</t>
  </si>
  <si>
    <t>2_453</t>
  </si>
  <si>
    <t>2_454</t>
  </si>
  <si>
    <t>2_455</t>
  </si>
  <si>
    <t>2_456</t>
  </si>
  <si>
    <t>2_457</t>
  </si>
  <si>
    <t>2_458</t>
  </si>
  <si>
    <t>2_459</t>
  </si>
  <si>
    <t>2_460</t>
  </si>
  <si>
    <t>2_461</t>
  </si>
  <si>
    <t>2_462</t>
  </si>
  <si>
    <t>2_463</t>
  </si>
  <si>
    <t>2_464</t>
  </si>
  <si>
    <t>2_465</t>
  </si>
  <si>
    <t>2_466</t>
  </si>
  <si>
    <t>2_467</t>
  </si>
  <si>
    <t>2_468</t>
  </si>
  <si>
    <t>2_469</t>
  </si>
  <si>
    <t>2_470</t>
  </si>
  <si>
    <t>2_471</t>
  </si>
  <si>
    <t>2_472</t>
  </si>
  <si>
    <t>2_473</t>
  </si>
  <si>
    <t>2_474</t>
  </si>
  <si>
    <t>2_475</t>
  </si>
  <si>
    <t>2_476</t>
  </si>
  <si>
    <t>2_477</t>
  </si>
  <si>
    <t>2_478</t>
  </si>
  <si>
    <t>2_479</t>
  </si>
  <si>
    <t>2_480</t>
  </si>
  <si>
    <t>2_481</t>
  </si>
  <si>
    <t>2_482</t>
  </si>
  <si>
    <t>2_483</t>
  </si>
  <si>
    <t>2_484</t>
  </si>
  <si>
    <t>2_485</t>
  </si>
  <si>
    <t>2_486</t>
  </si>
  <si>
    <t>2_487</t>
  </si>
  <si>
    <t>2_488</t>
  </si>
  <si>
    <t>2_489</t>
  </si>
  <si>
    <t>2_490</t>
  </si>
  <si>
    <t>2_491</t>
  </si>
  <si>
    <t>2_492</t>
  </si>
  <si>
    <t>2_493</t>
  </si>
  <si>
    <t>2_494</t>
  </si>
  <si>
    <t>2_495</t>
  </si>
  <si>
    <t>2_496</t>
  </si>
  <si>
    <t>2_497</t>
  </si>
  <si>
    <t>2_498</t>
  </si>
  <si>
    <t>2_499</t>
  </si>
  <si>
    <t>2_500</t>
  </si>
  <si>
    <t>2_501</t>
  </si>
  <si>
    <t>2_502</t>
  </si>
  <si>
    <t>2_503</t>
  </si>
  <si>
    <t>2_504</t>
  </si>
  <si>
    <t>2_505</t>
  </si>
  <si>
    <t>2_506</t>
  </si>
  <si>
    <t>2_507</t>
  </si>
  <si>
    <t>2_508</t>
  </si>
  <si>
    <t>2_509</t>
  </si>
  <si>
    <t>2_510</t>
  </si>
  <si>
    <t>2_511</t>
  </si>
  <si>
    <t>2_512</t>
  </si>
  <si>
    <t>2_513</t>
  </si>
  <si>
    <t>2_514</t>
  </si>
  <si>
    <t>2_515</t>
  </si>
  <si>
    <t>2_516</t>
  </si>
  <si>
    <t>2_517</t>
  </si>
  <si>
    <t>2_518</t>
  </si>
  <si>
    <t>2_519</t>
  </si>
  <si>
    <t>2_520</t>
  </si>
  <si>
    <t>2_521</t>
  </si>
  <si>
    <t>2_522</t>
  </si>
  <si>
    <t>2_523</t>
  </si>
  <si>
    <t>2_524</t>
  </si>
  <si>
    <t>2_525</t>
  </si>
  <si>
    <t>2_526</t>
  </si>
  <si>
    <t>2_527</t>
  </si>
  <si>
    <t>2_528</t>
  </si>
  <si>
    <t>2_529</t>
  </si>
  <si>
    <t>2_530</t>
  </si>
  <si>
    <t>2_531</t>
  </si>
  <si>
    <t>2_532</t>
  </si>
  <si>
    <t>2_533</t>
  </si>
  <si>
    <t>2_534</t>
  </si>
  <si>
    <t>2_535</t>
  </si>
  <si>
    <t>2_536</t>
  </si>
  <si>
    <t>2_537</t>
  </si>
  <si>
    <t>2_538</t>
  </si>
  <si>
    <t>2_539</t>
  </si>
  <si>
    <t>2_540</t>
  </si>
  <si>
    <t>2_541</t>
  </si>
  <si>
    <t>2_542</t>
  </si>
  <si>
    <t>2_543</t>
  </si>
  <si>
    <t>2_544</t>
  </si>
  <si>
    <t>2_545</t>
  </si>
  <si>
    <t>2_546</t>
  </si>
  <si>
    <t>2_547</t>
  </si>
  <si>
    <t>2_548</t>
  </si>
  <si>
    <t>2_549</t>
  </si>
  <si>
    <t>2_550</t>
  </si>
  <si>
    <t>2_551</t>
  </si>
  <si>
    <t>2_552</t>
  </si>
  <si>
    <t>2_553</t>
  </si>
  <si>
    <t>2_554</t>
  </si>
  <si>
    <t>2_555</t>
  </si>
  <si>
    <t>2_556</t>
  </si>
  <si>
    <t>2_557</t>
  </si>
  <si>
    <t>2_558</t>
  </si>
  <si>
    <t>2_559</t>
  </si>
  <si>
    <t>2_560</t>
  </si>
  <si>
    <t>2_561</t>
  </si>
  <si>
    <t>2_562</t>
  </si>
  <si>
    <t>2_563</t>
  </si>
  <si>
    <t>2_564</t>
  </si>
  <si>
    <t>2_565</t>
  </si>
  <si>
    <t>2_566</t>
  </si>
  <si>
    <t>2_567</t>
  </si>
  <si>
    <t>2_568</t>
  </si>
  <si>
    <t>2_569</t>
  </si>
  <si>
    <t>2_570</t>
  </si>
  <si>
    <t>2_571</t>
  </si>
  <si>
    <t>2_572</t>
  </si>
  <si>
    <t>2_573</t>
  </si>
  <si>
    <t>2_574</t>
  </si>
  <si>
    <t>2_575</t>
  </si>
  <si>
    <t>2_576</t>
  </si>
  <si>
    <t>2_577</t>
  </si>
  <si>
    <t>2_578</t>
  </si>
  <si>
    <t>2_579</t>
  </si>
  <si>
    <t>2_580</t>
  </si>
  <si>
    <t>2_581</t>
  </si>
  <si>
    <t>2_582</t>
  </si>
  <si>
    <t>2_583</t>
  </si>
  <si>
    <t>2_584</t>
  </si>
  <si>
    <t>2_585</t>
  </si>
  <si>
    <t>2_586</t>
  </si>
  <si>
    <t>2_587</t>
  </si>
  <si>
    <t>2_588</t>
  </si>
  <si>
    <t>2_589</t>
  </si>
  <si>
    <t>2_590</t>
  </si>
  <si>
    <t>2_591</t>
  </si>
  <si>
    <t>2_592</t>
  </si>
  <si>
    <t>2_593</t>
  </si>
  <si>
    <t>2_594</t>
  </si>
  <si>
    <t>2_595</t>
  </si>
  <si>
    <t>2_596</t>
  </si>
  <si>
    <t>2_597</t>
  </si>
  <si>
    <t>2_598</t>
  </si>
  <si>
    <t>2_599</t>
  </si>
  <si>
    <t>2_600</t>
  </si>
  <si>
    <t>2_601</t>
  </si>
  <si>
    <t>2_602</t>
  </si>
  <si>
    <t>2_603</t>
  </si>
  <si>
    <t>2_604</t>
  </si>
  <si>
    <t>2_605</t>
  </si>
  <si>
    <t>2_606</t>
  </si>
  <si>
    <t>2_607</t>
  </si>
  <si>
    <t>2_608</t>
  </si>
  <si>
    <t>2_609</t>
  </si>
  <si>
    <t>2_610</t>
  </si>
  <si>
    <t>2_611</t>
  </si>
  <si>
    <t>2_612</t>
  </si>
  <si>
    <t>2_613</t>
  </si>
  <si>
    <t>2_614</t>
  </si>
  <si>
    <t>2_615</t>
  </si>
  <si>
    <t>2_616</t>
  </si>
  <si>
    <t>2_617</t>
  </si>
  <si>
    <t>2_618</t>
  </si>
  <si>
    <t>2_619</t>
  </si>
  <si>
    <t>2_620</t>
  </si>
  <si>
    <t>2_621</t>
  </si>
  <si>
    <t>2_622</t>
  </si>
  <si>
    <t>2_623</t>
  </si>
  <si>
    <t>2_624</t>
  </si>
  <si>
    <t>2_625</t>
  </si>
  <si>
    <t>2_626</t>
  </si>
  <si>
    <t>2_627</t>
  </si>
  <si>
    <t>2_628</t>
  </si>
  <si>
    <t>2_629</t>
  </si>
  <si>
    <t>2_630</t>
  </si>
  <si>
    <t>2_631</t>
  </si>
  <si>
    <t>2_632</t>
  </si>
  <si>
    <t>2_633</t>
  </si>
  <si>
    <t>2_634</t>
  </si>
  <si>
    <t>2_635</t>
  </si>
  <si>
    <t>2_636</t>
  </si>
  <si>
    <t>2_637</t>
  </si>
  <si>
    <t>2_638</t>
  </si>
  <si>
    <t>2_639</t>
  </si>
  <si>
    <t>2_640</t>
  </si>
  <si>
    <t>2_641</t>
  </si>
  <si>
    <t>2_642</t>
  </si>
  <si>
    <t>2_643</t>
  </si>
  <si>
    <t>2_644</t>
  </si>
  <si>
    <t>2_645</t>
  </si>
  <si>
    <t>2_646</t>
  </si>
  <si>
    <t>2_647</t>
  </si>
  <si>
    <t>2_648</t>
  </si>
  <si>
    <t>2_649</t>
  </si>
  <si>
    <t>2_650</t>
  </si>
  <si>
    <t>2_651</t>
  </si>
  <si>
    <t>2_652</t>
  </si>
  <si>
    <t>2_653</t>
  </si>
  <si>
    <t>2_654</t>
  </si>
  <si>
    <t>2_655</t>
  </si>
  <si>
    <t>2_656</t>
  </si>
  <si>
    <t>2_657</t>
  </si>
  <si>
    <t>2_658</t>
  </si>
  <si>
    <t>2_659</t>
  </si>
  <si>
    <t>2_660</t>
  </si>
  <si>
    <t>2_661</t>
  </si>
  <si>
    <t>2_662</t>
  </si>
  <si>
    <t>2_663</t>
  </si>
  <si>
    <t>2_664</t>
  </si>
  <si>
    <t>2_665</t>
  </si>
  <si>
    <t>2_666</t>
  </si>
  <si>
    <t>2_667</t>
  </si>
  <si>
    <t>2_668</t>
  </si>
  <si>
    <t>2_669</t>
  </si>
  <si>
    <t>2_670</t>
  </si>
  <si>
    <t>2_671</t>
  </si>
  <si>
    <t>2_672</t>
  </si>
  <si>
    <t>2_673</t>
  </si>
  <si>
    <t>2_674</t>
  </si>
  <si>
    <t>2_675</t>
  </si>
  <si>
    <t>2_676</t>
  </si>
  <si>
    <t>2_677</t>
  </si>
  <si>
    <t>2_678</t>
  </si>
  <si>
    <t>2_679</t>
  </si>
  <si>
    <t>2_680</t>
  </si>
  <si>
    <t>2_681</t>
  </si>
  <si>
    <t>2_682</t>
  </si>
  <si>
    <t>2_683</t>
  </si>
  <si>
    <t>2_684</t>
  </si>
  <si>
    <t>2_685</t>
  </si>
  <si>
    <t>2_686</t>
  </si>
  <si>
    <t>2_687</t>
  </si>
  <si>
    <t>2_688</t>
  </si>
  <si>
    <t>2_689</t>
  </si>
  <si>
    <t>2_690</t>
  </si>
  <si>
    <t>2_691</t>
  </si>
  <si>
    <t>2_692</t>
  </si>
  <si>
    <t>2_693</t>
  </si>
  <si>
    <t>2_694</t>
  </si>
  <si>
    <t>2_695</t>
  </si>
  <si>
    <t>2_696</t>
  </si>
  <si>
    <t>2_697</t>
  </si>
  <si>
    <t>2_698</t>
  </si>
  <si>
    <t>2_699</t>
  </si>
  <si>
    <t>2_700</t>
  </si>
  <si>
    <t>2_701</t>
  </si>
  <si>
    <t>2_702</t>
  </si>
  <si>
    <t>2_703</t>
  </si>
  <si>
    <t>2_704</t>
  </si>
  <si>
    <t>2_705</t>
  </si>
  <si>
    <t>2_706</t>
  </si>
  <si>
    <t>2_707</t>
  </si>
  <si>
    <t>2_708</t>
  </si>
  <si>
    <t>2_709</t>
  </si>
  <si>
    <t>2_710</t>
  </si>
  <si>
    <t>2_711</t>
  </si>
  <si>
    <t>2_712</t>
  </si>
  <si>
    <t>2_713</t>
  </si>
  <si>
    <t>2_714</t>
  </si>
  <si>
    <t>2_715</t>
  </si>
  <si>
    <t>2_716</t>
  </si>
  <si>
    <t>2_717</t>
  </si>
  <si>
    <t>2_718</t>
  </si>
  <si>
    <t>2_719</t>
  </si>
  <si>
    <t>2_720</t>
  </si>
  <si>
    <t>2_721</t>
  </si>
  <si>
    <t>2_722</t>
  </si>
  <si>
    <t>2_723</t>
  </si>
  <si>
    <t>2_724</t>
  </si>
  <si>
    <t>2_725</t>
  </si>
  <si>
    <t>2_726</t>
  </si>
  <si>
    <t>2_727</t>
  </si>
  <si>
    <t>2_728</t>
  </si>
  <si>
    <t>2_729</t>
  </si>
  <si>
    <t>2_730</t>
  </si>
  <si>
    <t>2_731</t>
  </si>
  <si>
    <t>2_732</t>
  </si>
  <si>
    <t>2_733</t>
  </si>
  <si>
    <t>2_734</t>
  </si>
  <si>
    <t>2_735</t>
  </si>
  <si>
    <t>2_736</t>
  </si>
  <si>
    <t>2_737</t>
  </si>
  <si>
    <t>2_738</t>
  </si>
  <si>
    <t>2_739</t>
  </si>
  <si>
    <t>2_740</t>
  </si>
  <si>
    <t>2_741</t>
  </si>
  <si>
    <t>2_742</t>
  </si>
  <si>
    <t>2_743</t>
  </si>
  <si>
    <t>2_744</t>
  </si>
  <si>
    <t>2_745</t>
  </si>
  <si>
    <t>2_746</t>
  </si>
  <si>
    <t>2_747</t>
  </si>
  <si>
    <t>2_748</t>
  </si>
  <si>
    <t>2_749</t>
  </si>
  <si>
    <t>2_750</t>
  </si>
  <si>
    <t>2_751</t>
  </si>
  <si>
    <t>2_752</t>
  </si>
  <si>
    <t>2_753</t>
  </si>
  <si>
    <t>2_754</t>
  </si>
  <si>
    <t>2_755</t>
  </si>
  <si>
    <t>2_756</t>
  </si>
  <si>
    <t>2_757</t>
  </si>
  <si>
    <t>2_758</t>
  </si>
  <si>
    <t>2_759</t>
  </si>
  <si>
    <t>2_760</t>
  </si>
  <si>
    <t>2_761</t>
  </si>
  <si>
    <t>2_762</t>
  </si>
  <si>
    <t>2_763</t>
  </si>
  <si>
    <t>2_764</t>
  </si>
  <si>
    <t>2_765</t>
  </si>
  <si>
    <t>2_766</t>
  </si>
  <si>
    <t>2_767</t>
  </si>
  <si>
    <t>2_768</t>
  </si>
  <si>
    <t>2_769</t>
  </si>
  <si>
    <t>2_770</t>
  </si>
  <si>
    <t>2_771</t>
  </si>
  <si>
    <t>2_772</t>
  </si>
  <si>
    <t>2_773</t>
  </si>
  <si>
    <t>2_774</t>
  </si>
  <si>
    <t>2_775</t>
  </si>
  <si>
    <t>2_776</t>
  </si>
  <si>
    <t>2_777</t>
  </si>
  <si>
    <t>2_778</t>
  </si>
  <si>
    <t>2_779</t>
  </si>
  <si>
    <t>2_780</t>
  </si>
  <si>
    <t>2_781</t>
  </si>
  <si>
    <t>2_782</t>
  </si>
  <si>
    <t>2_783</t>
  </si>
  <si>
    <t>2_784</t>
  </si>
  <si>
    <t>2_785</t>
  </si>
  <si>
    <t>2_786</t>
  </si>
  <si>
    <t>2_787</t>
  </si>
  <si>
    <t>2_788</t>
  </si>
  <si>
    <t>2_789</t>
  </si>
  <si>
    <t>2_790</t>
  </si>
  <si>
    <t>2_791</t>
  </si>
  <si>
    <t>2_792</t>
  </si>
  <si>
    <t>2_793</t>
  </si>
  <si>
    <t>2_794</t>
  </si>
  <si>
    <t>2_795</t>
  </si>
  <si>
    <t>2_796</t>
  </si>
  <si>
    <t>2_797</t>
  </si>
  <si>
    <t>2_798</t>
  </si>
  <si>
    <t>2_799</t>
  </si>
  <si>
    <t>2_800</t>
  </si>
  <si>
    <t>2_801</t>
  </si>
  <si>
    <t>2_802</t>
  </si>
  <si>
    <t>2_803</t>
  </si>
  <si>
    <t>2_804</t>
  </si>
  <si>
    <t>2_805</t>
  </si>
  <si>
    <t>2_806</t>
  </si>
  <si>
    <t>2_807</t>
  </si>
  <si>
    <t>2_808</t>
  </si>
  <si>
    <t>2_809</t>
  </si>
  <si>
    <t>2_810</t>
  </si>
  <si>
    <t>2_811</t>
  </si>
  <si>
    <t>2_812</t>
  </si>
  <si>
    <t>2_813</t>
  </si>
  <si>
    <t>2_814</t>
  </si>
  <si>
    <t>2_815</t>
  </si>
  <si>
    <t>2_816</t>
  </si>
  <si>
    <t>2_817</t>
  </si>
  <si>
    <t>2_818</t>
  </si>
  <si>
    <t>2_819</t>
  </si>
  <si>
    <t>2_820</t>
  </si>
  <si>
    <t>2_821</t>
  </si>
  <si>
    <t>2_822</t>
  </si>
  <si>
    <t>2_823</t>
  </si>
  <si>
    <t>2_824</t>
  </si>
  <si>
    <t>2_825</t>
  </si>
  <si>
    <t>2_826</t>
  </si>
  <si>
    <t>2_827</t>
  </si>
  <si>
    <t>2_828</t>
  </si>
  <si>
    <t>2_829</t>
  </si>
  <si>
    <t>2_830</t>
  </si>
  <si>
    <t>2_831</t>
  </si>
  <si>
    <t>2_832</t>
  </si>
  <si>
    <t>2_833</t>
  </si>
  <si>
    <t>2_834</t>
  </si>
  <si>
    <t>2_835</t>
  </si>
  <si>
    <t>2_836</t>
  </si>
  <si>
    <t>2_837</t>
  </si>
  <si>
    <t>2_838</t>
  </si>
  <si>
    <t>2_839</t>
  </si>
  <si>
    <t>2_840</t>
  </si>
  <si>
    <t>2_841</t>
  </si>
  <si>
    <t>2_842</t>
  </si>
  <si>
    <t>2_843</t>
  </si>
  <si>
    <t>2_844</t>
  </si>
  <si>
    <t>2_845</t>
  </si>
  <si>
    <t>2_846</t>
  </si>
  <si>
    <t>2_847</t>
  </si>
  <si>
    <t>2_848</t>
  </si>
  <si>
    <t>2_849</t>
  </si>
  <si>
    <t>2_850</t>
  </si>
  <si>
    <t>2_851</t>
  </si>
  <si>
    <t>2_852</t>
  </si>
  <si>
    <t>2_853</t>
  </si>
  <si>
    <t>2_854</t>
  </si>
  <si>
    <t>2_855</t>
  </si>
  <si>
    <t>2_856</t>
  </si>
  <si>
    <t>2_857</t>
  </si>
  <si>
    <t>2_858</t>
  </si>
  <si>
    <t>2_859</t>
  </si>
  <si>
    <t>2_860</t>
  </si>
  <si>
    <t>2_861</t>
  </si>
  <si>
    <t>2_862</t>
  </si>
  <si>
    <t>2_863</t>
  </si>
  <si>
    <t>2_864</t>
  </si>
  <si>
    <t>2_865</t>
  </si>
  <si>
    <t>2_866</t>
  </si>
  <si>
    <t>2_867</t>
  </si>
  <si>
    <t>2_868</t>
  </si>
  <si>
    <t>2_869</t>
  </si>
  <si>
    <t>2_870</t>
  </si>
  <si>
    <t>2_871</t>
  </si>
  <si>
    <t>2_872</t>
  </si>
  <si>
    <t>2_873</t>
  </si>
  <si>
    <t>2_874</t>
  </si>
  <si>
    <t>2_875</t>
  </si>
  <si>
    <t>2_876</t>
  </si>
  <si>
    <t>2_877</t>
  </si>
  <si>
    <t>2_878</t>
  </si>
  <si>
    <t>2_879</t>
  </si>
  <si>
    <t>2_880</t>
  </si>
  <si>
    <t>2_881</t>
  </si>
  <si>
    <t>2_882</t>
  </si>
  <si>
    <t>2_883</t>
  </si>
  <si>
    <t>2_884</t>
  </si>
  <si>
    <t>2_885</t>
  </si>
  <si>
    <t>2_886</t>
  </si>
  <si>
    <t>2_887</t>
  </si>
  <si>
    <t>2_888</t>
  </si>
  <si>
    <t>2_889</t>
  </si>
  <si>
    <t>2_890</t>
  </si>
  <si>
    <t>2_891</t>
  </si>
  <si>
    <t>2_892</t>
  </si>
  <si>
    <t>2_893</t>
  </si>
  <si>
    <t>2_894</t>
  </si>
  <si>
    <t>2_895</t>
  </si>
  <si>
    <t>2_896</t>
  </si>
  <si>
    <t>2_897</t>
  </si>
  <si>
    <t>2_898</t>
  </si>
  <si>
    <t>2_899</t>
  </si>
  <si>
    <t>2_900</t>
  </si>
  <si>
    <t>2_901</t>
  </si>
  <si>
    <t>2_902</t>
  </si>
  <si>
    <t>2_903</t>
  </si>
  <si>
    <t>2_904</t>
  </si>
  <si>
    <t>2_905</t>
  </si>
  <si>
    <t>2_906</t>
  </si>
  <si>
    <t>2_907</t>
  </si>
  <si>
    <t>2_908</t>
  </si>
  <si>
    <t>2_909</t>
  </si>
  <si>
    <t>2_910</t>
  </si>
  <si>
    <t>2_911</t>
  </si>
  <si>
    <t>2_912</t>
  </si>
  <si>
    <t>2_913</t>
  </si>
  <si>
    <t>2_914</t>
  </si>
  <si>
    <t>2_915</t>
  </si>
  <si>
    <t>2_916</t>
  </si>
  <si>
    <t>2_917</t>
  </si>
  <si>
    <t>2_918</t>
  </si>
  <si>
    <t>2_919</t>
  </si>
  <si>
    <t>2_920</t>
  </si>
  <si>
    <t>2_921</t>
  </si>
  <si>
    <t>2_922</t>
  </si>
  <si>
    <t>2_923</t>
  </si>
  <si>
    <t>2_924</t>
  </si>
  <si>
    <t>2_925</t>
  </si>
  <si>
    <t>2_926</t>
  </si>
  <si>
    <t>2_927</t>
  </si>
  <si>
    <t>2_928</t>
  </si>
  <si>
    <t>2_929</t>
  </si>
  <si>
    <t>2_930</t>
  </si>
  <si>
    <t>2_931</t>
  </si>
  <si>
    <t>2_932</t>
  </si>
  <si>
    <t>2_933</t>
  </si>
  <si>
    <t>2_934</t>
  </si>
  <si>
    <t>2_935</t>
  </si>
  <si>
    <t>2_936</t>
  </si>
  <si>
    <t>2_937</t>
  </si>
  <si>
    <t>2_938</t>
  </si>
  <si>
    <t>2_939</t>
  </si>
  <si>
    <t>2_940</t>
  </si>
  <si>
    <t>2_941</t>
  </si>
  <si>
    <t>2_942</t>
  </si>
  <si>
    <t>2_943</t>
  </si>
  <si>
    <t>2_944</t>
  </si>
  <si>
    <t>2_945</t>
  </si>
  <si>
    <t>2_946</t>
  </si>
  <si>
    <t>2_947</t>
  </si>
  <si>
    <t>2_948</t>
  </si>
  <si>
    <t>2_949</t>
  </si>
  <si>
    <t>2_950</t>
  </si>
  <si>
    <t>2_951</t>
  </si>
  <si>
    <t>2_952</t>
  </si>
  <si>
    <t>2_953</t>
  </si>
  <si>
    <t>2_954</t>
  </si>
  <si>
    <t>2_955</t>
  </si>
  <si>
    <t>2_956</t>
  </si>
  <si>
    <t>2_957</t>
  </si>
  <si>
    <t>2_958</t>
  </si>
  <si>
    <t>2_959</t>
  </si>
  <si>
    <t>2_960</t>
  </si>
  <si>
    <t>2_961</t>
  </si>
  <si>
    <t>2_962</t>
  </si>
  <si>
    <t>2_963</t>
  </si>
  <si>
    <t>2_964</t>
  </si>
  <si>
    <t>2_965</t>
  </si>
  <si>
    <t>2_966</t>
  </si>
  <si>
    <t>2_967</t>
  </si>
  <si>
    <t>2_968</t>
  </si>
  <si>
    <t>2_969</t>
  </si>
  <si>
    <t>2_970</t>
  </si>
  <si>
    <t>2_971</t>
  </si>
  <si>
    <t>2_972</t>
  </si>
  <si>
    <t>2_973</t>
  </si>
  <si>
    <t>2_974</t>
  </si>
  <si>
    <t>2_975</t>
  </si>
  <si>
    <t>2_976</t>
  </si>
  <si>
    <t>2_977</t>
  </si>
  <si>
    <t>2_978</t>
  </si>
  <si>
    <t>2_979</t>
  </si>
  <si>
    <t>2_980</t>
  </si>
  <si>
    <t>2_981</t>
  </si>
  <si>
    <t>2_982</t>
  </si>
  <si>
    <t>2_983</t>
  </si>
  <si>
    <t>2_984</t>
  </si>
  <si>
    <t>2_985</t>
  </si>
  <si>
    <t>2_986</t>
  </si>
  <si>
    <t>2_987</t>
  </si>
  <si>
    <t>2_988</t>
  </si>
  <si>
    <t>2_989</t>
  </si>
  <si>
    <t>2_990</t>
  </si>
  <si>
    <t>2_991</t>
  </si>
  <si>
    <t>2_992</t>
  </si>
  <si>
    <t>2_993</t>
  </si>
  <si>
    <t>2_994</t>
  </si>
  <si>
    <t>2_995</t>
  </si>
  <si>
    <t>2_996</t>
  </si>
  <si>
    <t>2_997</t>
  </si>
  <si>
    <t>2_998</t>
  </si>
  <si>
    <t>2_999</t>
  </si>
  <si>
    <t>2_1000</t>
  </si>
  <si>
    <t>2_1001</t>
  </si>
  <si>
    <t>4_1</t>
  </si>
  <si>
    <t>4_2</t>
  </si>
  <si>
    <t>4_3</t>
  </si>
  <si>
    <t>4_4</t>
  </si>
  <si>
    <t>4_5</t>
  </si>
  <si>
    <t>4_6</t>
  </si>
  <si>
    <t>4_7</t>
  </si>
  <si>
    <t>4_8</t>
  </si>
  <si>
    <t>4_9</t>
  </si>
  <si>
    <t>4_10</t>
  </si>
  <si>
    <t>4_11</t>
  </si>
  <si>
    <t>4_12</t>
  </si>
  <si>
    <t>4_13</t>
  </si>
  <si>
    <t>4_14</t>
  </si>
  <si>
    <t>4_15</t>
  </si>
  <si>
    <t>4_16</t>
  </si>
  <si>
    <t>4_17</t>
  </si>
  <si>
    <t>4_18</t>
  </si>
  <si>
    <t>4_19</t>
  </si>
  <si>
    <t>4_20</t>
  </si>
  <si>
    <t>4_21</t>
  </si>
  <si>
    <t>4_22</t>
  </si>
  <si>
    <t>4_23</t>
  </si>
  <si>
    <t>4_24</t>
  </si>
  <si>
    <t>4_25</t>
  </si>
  <si>
    <t>4_26</t>
  </si>
  <si>
    <t>4_27</t>
  </si>
  <si>
    <t>4_28</t>
  </si>
  <si>
    <t>4_29</t>
  </si>
  <si>
    <t>4_30</t>
  </si>
  <si>
    <t>4_31</t>
  </si>
  <si>
    <t>4_32</t>
  </si>
  <si>
    <t>4_33</t>
  </si>
  <si>
    <t>4_34</t>
  </si>
  <si>
    <t>4_35</t>
  </si>
  <si>
    <t>4_36</t>
  </si>
  <si>
    <t>4_37</t>
  </si>
  <si>
    <t>4_38</t>
  </si>
  <si>
    <t>4_39</t>
  </si>
  <si>
    <t>4_40</t>
  </si>
  <si>
    <t>4_41</t>
  </si>
  <si>
    <t>4_42</t>
  </si>
  <si>
    <t>4_43</t>
  </si>
  <si>
    <t>4_44</t>
  </si>
  <si>
    <t>4_45</t>
  </si>
  <si>
    <t>4_46</t>
  </si>
  <si>
    <t>4_47</t>
  </si>
  <si>
    <t>4_48</t>
  </si>
  <si>
    <t>4_49</t>
  </si>
  <si>
    <t>4_50</t>
  </si>
  <si>
    <t>4_51</t>
  </si>
  <si>
    <t>4_52</t>
  </si>
  <si>
    <t>4_53</t>
  </si>
  <si>
    <t>4_54</t>
  </si>
  <si>
    <t>4_55</t>
  </si>
  <si>
    <t>4_56</t>
  </si>
  <si>
    <t>4_57</t>
  </si>
  <si>
    <t>4_58</t>
  </si>
  <si>
    <t>4_59</t>
  </si>
  <si>
    <t>4_60</t>
  </si>
  <si>
    <t>4_61</t>
  </si>
  <si>
    <t>4_62</t>
  </si>
  <si>
    <t>4_63</t>
  </si>
  <si>
    <t>4_64</t>
  </si>
  <si>
    <t>4_65</t>
  </si>
  <si>
    <t>4_66</t>
  </si>
  <si>
    <t>4_67</t>
  </si>
  <si>
    <t>4_68</t>
  </si>
  <si>
    <t>4_69</t>
  </si>
  <si>
    <t>4_70</t>
  </si>
  <si>
    <t>4_71</t>
  </si>
  <si>
    <t>4_72</t>
  </si>
  <si>
    <t>4_73</t>
  </si>
  <si>
    <t>4_74</t>
  </si>
  <si>
    <t>4_75</t>
  </si>
  <si>
    <t>4_76</t>
  </si>
  <si>
    <t>4_77</t>
  </si>
  <si>
    <t>4_78</t>
  </si>
  <si>
    <t>4_79</t>
  </si>
  <si>
    <t>4_80</t>
  </si>
  <si>
    <t>4_81</t>
  </si>
  <si>
    <t>4_82</t>
  </si>
  <si>
    <t>4_83</t>
  </si>
  <si>
    <t>4_84</t>
  </si>
  <si>
    <t>4_85</t>
  </si>
  <si>
    <t>4_86</t>
  </si>
  <si>
    <t>4_87</t>
  </si>
  <si>
    <t>4_88</t>
  </si>
  <si>
    <t>4_89</t>
  </si>
  <si>
    <t>4_90</t>
  </si>
  <si>
    <t>4_91</t>
  </si>
  <si>
    <t>4_92</t>
  </si>
  <si>
    <t>4_93</t>
  </si>
  <si>
    <t>4_94</t>
  </si>
  <si>
    <t>4_95</t>
  </si>
  <si>
    <t>4_96</t>
  </si>
  <si>
    <t>4_97</t>
  </si>
  <si>
    <t>4_98</t>
  </si>
  <si>
    <t>4_99</t>
  </si>
  <si>
    <t>4_100</t>
  </si>
  <si>
    <t>4_101</t>
  </si>
  <si>
    <t>4_102</t>
  </si>
  <si>
    <t>4_103</t>
  </si>
  <si>
    <t>4_104</t>
  </si>
  <si>
    <t>4_105</t>
  </si>
  <si>
    <t>4_106</t>
  </si>
  <si>
    <t>4_107</t>
  </si>
  <si>
    <t>4_108</t>
  </si>
  <si>
    <t>4_109</t>
  </si>
  <si>
    <t>4_110</t>
  </si>
  <si>
    <t>4_111</t>
  </si>
  <si>
    <t>4_112</t>
  </si>
  <si>
    <t>4_113</t>
  </si>
  <si>
    <t>4_114</t>
  </si>
  <si>
    <t>4_115</t>
  </si>
  <si>
    <t>4_116</t>
  </si>
  <si>
    <t>4_117</t>
  </si>
  <si>
    <t>4_118</t>
  </si>
  <si>
    <t>4_119</t>
  </si>
  <si>
    <t>4_120</t>
  </si>
  <si>
    <t>4_121</t>
  </si>
  <si>
    <t>4_122</t>
  </si>
  <si>
    <t>4_123</t>
  </si>
  <si>
    <t>4_124</t>
  </si>
  <si>
    <t>4_125</t>
  </si>
  <si>
    <t>4_126</t>
  </si>
  <si>
    <t>4_127</t>
  </si>
  <si>
    <t>4_128</t>
  </si>
  <si>
    <t>4_129</t>
  </si>
  <si>
    <t>4_130</t>
  </si>
  <si>
    <t>4_131</t>
  </si>
  <si>
    <t>4_132</t>
  </si>
  <si>
    <t>4_133</t>
  </si>
  <si>
    <t>4_134</t>
  </si>
  <si>
    <t>4_135</t>
  </si>
  <si>
    <t>4_136</t>
  </si>
  <si>
    <t>4_137</t>
  </si>
  <si>
    <t>4_138</t>
  </si>
  <si>
    <t>4_139</t>
  </si>
  <si>
    <t>4_140</t>
  </si>
  <si>
    <t>4_141</t>
  </si>
  <si>
    <t>4_142</t>
  </si>
  <si>
    <t>4_143</t>
  </si>
  <si>
    <t>4_144</t>
  </si>
  <si>
    <t>4_145</t>
  </si>
  <si>
    <t>4_146</t>
  </si>
  <si>
    <t>4_147</t>
  </si>
  <si>
    <t>4_148</t>
  </si>
  <si>
    <t>4_149</t>
  </si>
  <si>
    <t>4_150</t>
  </si>
  <si>
    <t>4_151</t>
  </si>
  <si>
    <t>4_152</t>
  </si>
  <si>
    <t>4_153</t>
  </si>
  <si>
    <t>4_154</t>
  </si>
  <si>
    <t>4_155</t>
  </si>
  <si>
    <t>4_156</t>
  </si>
  <si>
    <t>4_157</t>
  </si>
  <si>
    <t>4_158</t>
  </si>
  <si>
    <t>4_159</t>
  </si>
  <si>
    <t>4_160</t>
  </si>
  <si>
    <t>4_161</t>
  </si>
  <si>
    <t>4_162</t>
  </si>
  <si>
    <t>4_163</t>
  </si>
  <si>
    <t>4_164</t>
  </si>
  <si>
    <t>4_165</t>
  </si>
  <si>
    <t>4_166</t>
  </si>
  <si>
    <t>4_167</t>
  </si>
  <si>
    <t>4_168</t>
  </si>
  <si>
    <t>4_169</t>
  </si>
  <si>
    <t>4_170</t>
  </si>
  <si>
    <t>4_171</t>
  </si>
  <si>
    <t>4_172</t>
  </si>
  <si>
    <t>4_173</t>
  </si>
  <si>
    <t>4_174</t>
  </si>
  <si>
    <t>4_175</t>
  </si>
  <si>
    <t>4_176</t>
  </si>
  <si>
    <t>4_177</t>
  </si>
  <si>
    <t>4_178</t>
  </si>
  <si>
    <t>4_179</t>
  </si>
  <si>
    <t>4_180</t>
  </si>
  <si>
    <t>4_181</t>
  </si>
  <si>
    <t>4_182</t>
  </si>
  <si>
    <t>4_183</t>
  </si>
  <si>
    <t>4_184</t>
  </si>
  <si>
    <t>4_185</t>
  </si>
  <si>
    <t>4_186</t>
  </si>
  <si>
    <t>4_187</t>
  </si>
  <si>
    <t>4_188</t>
  </si>
  <si>
    <t>4_189</t>
  </si>
  <si>
    <t>4_190</t>
  </si>
  <si>
    <t>4_191</t>
  </si>
  <si>
    <t>4_192</t>
  </si>
  <si>
    <t>4_193</t>
  </si>
  <si>
    <t>4_194</t>
  </si>
  <si>
    <t>4_195</t>
  </si>
  <si>
    <t>4_196</t>
  </si>
  <si>
    <t>4_197</t>
  </si>
  <si>
    <t>4_198</t>
  </si>
  <si>
    <t>4_199</t>
  </si>
  <si>
    <t>4_200</t>
  </si>
  <si>
    <t>4_201</t>
  </si>
  <si>
    <t>4_202</t>
  </si>
  <si>
    <t>4_203</t>
  </si>
  <si>
    <t>4_204</t>
  </si>
  <si>
    <t>4_205</t>
  </si>
  <si>
    <t>4_206</t>
  </si>
  <si>
    <t>4_207</t>
  </si>
  <si>
    <t>4_208</t>
  </si>
  <si>
    <t>4_209</t>
  </si>
  <si>
    <t>4_210</t>
  </si>
  <si>
    <t>4_211</t>
  </si>
  <si>
    <t>4_212</t>
  </si>
  <si>
    <t>4_213</t>
  </si>
  <si>
    <t>4_214</t>
  </si>
  <si>
    <t>4_215</t>
  </si>
  <si>
    <t>4_216</t>
  </si>
  <si>
    <t>4_217</t>
  </si>
  <si>
    <t>4_218</t>
  </si>
  <si>
    <t>4_219</t>
  </si>
  <si>
    <t>4_220</t>
  </si>
  <si>
    <t>4_221</t>
  </si>
  <si>
    <t>4_222</t>
  </si>
  <si>
    <t>4_223</t>
  </si>
  <si>
    <t>4_224</t>
  </si>
  <si>
    <t>4_225</t>
  </si>
  <si>
    <t>4_226</t>
  </si>
  <si>
    <t>4_227</t>
  </si>
  <si>
    <t>4_228</t>
  </si>
  <si>
    <t>4_229</t>
  </si>
  <si>
    <t>4_230</t>
  </si>
  <si>
    <t>4_231</t>
  </si>
  <si>
    <t>4_232</t>
  </si>
  <si>
    <t>4_233</t>
  </si>
  <si>
    <t>4_234</t>
  </si>
  <si>
    <t>4_235</t>
  </si>
  <si>
    <t>4_236</t>
  </si>
  <si>
    <t>4_237</t>
  </si>
  <si>
    <t>4_238</t>
  </si>
  <si>
    <t>4_239</t>
  </si>
  <si>
    <t>4_240</t>
  </si>
  <si>
    <t>4_241</t>
  </si>
  <si>
    <t>4_242</t>
  </si>
  <si>
    <t>4_243</t>
  </si>
  <si>
    <t>4_244</t>
  </si>
  <si>
    <t>4_245</t>
  </si>
  <si>
    <t>4_246</t>
  </si>
  <si>
    <t>4_247</t>
  </si>
  <si>
    <t>4_248</t>
  </si>
  <si>
    <t>4_249</t>
  </si>
  <si>
    <t>4_250</t>
  </si>
  <si>
    <t>4_251</t>
  </si>
  <si>
    <t>4_252</t>
  </si>
  <si>
    <t>4_253</t>
  </si>
  <si>
    <t>4_254</t>
  </si>
  <si>
    <t>4_255</t>
  </si>
  <si>
    <t>4_256</t>
  </si>
  <si>
    <t>4_257</t>
  </si>
  <si>
    <t>4_258</t>
  </si>
  <si>
    <t>4_259</t>
  </si>
  <si>
    <t>4_260</t>
  </si>
  <si>
    <t>4_261</t>
  </si>
  <si>
    <t>4_262</t>
  </si>
  <si>
    <t>4_263</t>
  </si>
  <si>
    <t>4_264</t>
  </si>
  <si>
    <t>4_265</t>
  </si>
  <si>
    <t>4_266</t>
  </si>
  <si>
    <t>4_267</t>
  </si>
  <si>
    <t>4_268</t>
  </si>
  <si>
    <t>4_269</t>
  </si>
  <si>
    <t>4_270</t>
  </si>
  <si>
    <t>4_271</t>
  </si>
  <si>
    <t>4_272</t>
  </si>
  <si>
    <t>4_273</t>
  </si>
  <si>
    <t>4_274</t>
  </si>
  <si>
    <t>4_275</t>
  </si>
  <si>
    <t>4_276</t>
  </si>
  <si>
    <t>4_277</t>
  </si>
  <si>
    <t>4_278</t>
  </si>
  <si>
    <t>4_279</t>
  </si>
  <si>
    <t>4_280</t>
  </si>
  <si>
    <t>4_281</t>
  </si>
  <si>
    <t>4_282</t>
  </si>
  <si>
    <t>4_283</t>
  </si>
  <si>
    <t>4_284</t>
  </si>
  <si>
    <t>4_285</t>
  </si>
  <si>
    <t>4_286</t>
  </si>
  <si>
    <t>4_287</t>
  </si>
  <si>
    <t>4_288</t>
  </si>
  <si>
    <t>4_289</t>
  </si>
  <si>
    <t>4_290</t>
  </si>
  <si>
    <t>4_291</t>
  </si>
  <si>
    <t>4_292</t>
  </si>
  <si>
    <t>4_293</t>
  </si>
  <si>
    <t>4_294</t>
  </si>
  <si>
    <t>4_295</t>
  </si>
  <si>
    <t>4_296</t>
  </si>
  <si>
    <t>4_297</t>
  </si>
  <si>
    <t>4_298</t>
  </si>
  <si>
    <t>4_299</t>
  </si>
  <si>
    <t>4_300</t>
  </si>
  <si>
    <t>4_301</t>
  </si>
  <si>
    <t>4_302</t>
  </si>
  <si>
    <t>4_303</t>
  </si>
  <si>
    <t>4_304</t>
  </si>
  <si>
    <t>4_305</t>
  </si>
  <si>
    <t>4_306</t>
  </si>
  <si>
    <t>4_307</t>
  </si>
  <si>
    <t>4_308</t>
  </si>
  <si>
    <t>4_309</t>
  </si>
  <si>
    <t>4_310</t>
  </si>
  <si>
    <t>4_311</t>
  </si>
  <si>
    <t>4_312</t>
  </si>
  <si>
    <t>4_313</t>
  </si>
  <si>
    <t>4_314</t>
  </si>
  <si>
    <t>4_315</t>
  </si>
  <si>
    <t>4_316</t>
  </si>
  <si>
    <t>4_317</t>
  </si>
  <si>
    <t>4_318</t>
  </si>
  <si>
    <t>4_319</t>
  </si>
  <si>
    <t>4_320</t>
  </si>
  <si>
    <t>4_321</t>
  </si>
  <si>
    <t>4_322</t>
  </si>
  <si>
    <t>4_323</t>
  </si>
  <si>
    <t>4_324</t>
  </si>
  <si>
    <t>4_325</t>
  </si>
  <si>
    <t>4_326</t>
  </si>
  <si>
    <t>4_327</t>
  </si>
  <si>
    <t>4_328</t>
  </si>
  <si>
    <t>4_329</t>
  </si>
  <si>
    <t>4_330</t>
  </si>
  <si>
    <t>4_331</t>
  </si>
  <si>
    <t>4_332</t>
  </si>
  <si>
    <t>4_333</t>
  </si>
  <si>
    <t>4_334</t>
  </si>
  <si>
    <t>4_335</t>
  </si>
  <si>
    <t>4_336</t>
  </si>
  <si>
    <t>4_337</t>
  </si>
  <si>
    <t>4_338</t>
  </si>
  <si>
    <t>4_339</t>
  </si>
  <si>
    <t>4_340</t>
  </si>
  <si>
    <t>4_341</t>
  </si>
  <si>
    <t>4_342</t>
  </si>
  <si>
    <t>4_343</t>
  </si>
  <si>
    <t>4_344</t>
  </si>
  <si>
    <t>4_345</t>
  </si>
  <si>
    <t>4_346</t>
  </si>
  <si>
    <t>4_347</t>
  </si>
  <si>
    <t>4_348</t>
  </si>
  <si>
    <t>4_349</t>
  </si>
  <si>
    <t>4_350</t>
  </si>
  <si>
    <t>4_351</t>
  </si>
  <si>
    <t>4_352</t>
  </si>
  <si>
    <t>4_353</t>
  </si>
  <si>
    <t>4_354</t>
  </si>
  <si>
    <t>4_355</t>
  </si>
  <si>
    <t>4_356</t>
  </si>
  <si>
    <t>4_357</t>
  </si>
  <si>
    <t>4_358</t>
  </si>
  <si>
    <t>4_359</t>
  </si>
  <si>
    <t>4_360</t>
  </si>
  <si>
    <t>4_361</t>
  </si>
  <si>
    <t>4_362</t>
  </si>
  <si>
    <t>4_363</t>
  </si>
  <si>
    <t>4_364</t>
  </si>
  <si>
    <t>4_365</t>
  </si>
  <si>
    <t>4_366</t>
  </si>
  <si>
    <t>4_367</t>
  </si>
  <si>
    <t>4_368</t>
  </si>
  <si>
    <t>4_369</t>
  </si>
  <si>
    <t>4_370</t>
  </si>
  <si>
    <t>4_371</t>
  </si>
  <si>
    <t>4_372</t>
  </si>
  <si>
    <t>4_373</t>
  </si>
  <si>
    <t>4_374</t>
  </si>
  <si>
    <t>4_375</t>
  </si>
  <si>
    <t>4_376</t>
  </si>
  <si>
    <t>4_377</t>
  </si>
  <si>
    <t>4_378</t>
  </si>
  <si>
    <t>4_379</t>
  </si>
  <si>
    <t>4_380</t>
  </si>
  <si>
    <t>4_381</t>
  </si>
  <si>
    <t>4_382</t>
  </si>
  <si>
    <t>4_383</t>
  </si>
  <si>
    <t>4_384</t>
  </si>
  <si>
    <t>4_385</t>
  </si>
  <si>
    <t>4_386</t>
  </si>
  <si>
    <t>4_387</t>
  </si>
  <si>
    <t>4_388</t>
  </si>
  <si>
    <t>4_389</t>
  </si>
  <si>
    <t>4_390</t>
  </si>
  <si>
    <t>4_391</t>
  </si>
  <si>
    <t>4_392</t>
  </si>
  <si>
    <t>4_393</t>
  </si>
  <si>
    <t>4_394</t>
  </si>
  <si>
    <t>4_395</t>
  </si>
  <si>
    <t>4_396</t>
  </si>
  <si>
    <t>4_397</t>
  </si>
  <si>
    <t>4_398</t>
  </si>
  <si>
    <t>4_399</t>
  </si>
  <si>
    <t>4_400</t>
  </si>
  <si>
    <t>4_401</t>
  </si>
  <si>
    <t>4_402</t>
  </si>
  <si>
    <t>4_403</t>
  </si>
  <si>
    <t>4_404</t>
  </si>
  <si>
    <t>4_405</t>
  </si>
  <si>
    <t>4_406</t>
  </si>
  <si>
    <t>4_407</t>
  </si>
  <si>
    <t>4_408</t>
  </si>
  <si>
    <t>4_409</t>
  </si>
  <si>
    <t>4_410</t>
  </si>
  <si>
    <t>4_411</t>
  </si>
  <si>
    <t>4_412</t>
  </si>
  <si>
    <t>4_413</t>
  </si>
  <si>
    <t>4_414</t>
  </si>
  <si>
    <t>4_415</t>
  </si>
  <si>
    <t>4_416</t>
  </si>
  <si>
    <t>4_417</t>
  </si>
  <si>
    <t>4_418</t>
  </si>
  <si>
    <t>4_419</t>
  </si>
  <si>
    <t>4_420</t>
  </si>
  <si>
    <t>4_421</t>
  </si>
  <si>
    <t>4_422</t>
  </si>
  <si>
    <t>4_423</t>
  </si>
  <si>
    <t>4_424</t>
  </si>
  <si>
    <t>4_425</t>
  </si>
  <si>
    <t>4_426</t>
  </si>
  <si>
    <t>4_427</t>
  </si>
  <si>
    <t>4_428</t>
  </si>
  <si>
    <t>4_429</t>
  </si>
  <si>
    <t>4_430</t>
  </si>
  <si>
    <t>4_431</t>
  </si>
  <si>
    <t>4_432</t>
  </si>
  <si>
    <t>4_433</t>
  </si>
  <si>
    <t>4_434</t>
  </si>
  <si>
    <t>4_435</t>
  </si>
  <si>
    <t>4_436</t>
  </si>
  <si>
    <t>4_437</t>
  </si>
  <si>
    <t>4_438</t>
  </si>
  <si>
    <t>4_439</t>
  </si>
  <si>
    <t>4_440</t>
  </si>
  <si>
    <t>4_441</t>
  </si>
  <si>
    <t>4_442</t>
  </si>
  <si>
    <t>4_443</t>
  </si>
  <si>
    <t>4_444</t>
  </si>
  <si>
    <t>4_445</t>
  </si>
  <si>
    <t>4_446</t>
  </si>
  <si>
    <t>4_447</t>
  </si>
  <si>
    <t>4_448</t>
  </si>
  <si>
    <t>4_449</t>
  </si>
  <si>
    <t>4_450</t>
  </si>
  <si>
    <t>4_451</t>
  </si>
  <si>
    <t>4_452</t>
  </si>
  <si>
    <t>4_453</t>
  </si>
  <si>
    <t>4_454</t>
  </si>
  <si>
    <t>4_455</t>
  </si>
  <si>
    <t>4_456</t>
  </si>
  <si>
    <t>4_457</t>
  </si>
  <si>
    <t>4_458</t>
  </si>
  <si>
    <t>4_459</t>
  </si>
  <si>
    <t>4_460</t>
  </si>
  <si>
    <t>4_461</t>
  </si>
  <si>
    <t>4_462</t>
  </si>
  <si>
    <t>4_463</t>
  </si>
  <si>
    <t>4_464</t>
  </si>
  <si>
    <t>4_465</t>
  </si>
  <si>
    <t>4_466</t>
  </si>
  <si>
    <t>4_467</t>
  </si>
  <si>
    <t>4_468</t>
  </si>
  <si>
    <t>4_469</t>
  </si>
  <si>
    <t>4_470</t>
  </si>
  <si>
    <t>4_471</t>
  </si>
  <si>
    <t>4_472</t>
  </si>
  <si>
    <t>4_473</t>
  </si>
  <si>
    <t>4_474</t>
  </si>
  <si>
    <t>4_475</t>
  </si>
  <si>
    <t>4_476</t>
  </si>
  <si>
    <t>4_477</t>
  </si>
  <si>
    <t>4_478</t>
  </si>
  <si>
    <t>4_479</t>
  </si>
  <si>
    <t>4_480</t>
  </si>
  <si>
    <t>4_481</t>
  </si>
  <si>
    <t>4_482</t>
  </si>
  <si>
    <t>4_483</t>
  </si>
  <si>
    <t>4_484</t>
  </si>
  <si>
    <t>4_485</t>
  </si>
  <si>
    <t>4_486</t>
  </si>
  <si>
    <t>4_487</t>
  </si>
  <si>
    <t>4_488</t>
  </si>
  <si>
    <t>4_489</t>
  </si>
  <si>
    <t>4_490</t>
  </si>
  <si>
    <t>4_491</t>
  </si>
  <si>
    <t>4_492</t>
  </si>
  <si>
    <t>4_493</t>
  </si>
  <si>
    <t>4_494</t>
  </si>
  <si>
    <t>4_495</t>
  </si>
  <si>
    <t>4_496</t>
  </si>
  <si>
    <t>4_497</t>
  </si>
  <si>
    <t>4_498</t>
  </si>
  <si>
    <t>4_499</t>
  </si>
  <si>
    <t>4_500</t>
  </si>
  <si>
    <t>4_501</t>
  </si>
  <si>
    <t>4_502</t>
  </si>
  <si>
    <t>4_503</t>
  </si>
  <si>
    <t>4_504</t>
  </si>
  <si>
    <t>4_505</t>
  </si>
  <si>
    <t>4_506</t>
  </si>
  <si>
    <t>4_507</t>
  </si>
  <si>
    <t>4_508</t>
  </si>
  <si>
    <t>4_509</t>
  </si>
  <si>
    <t>4_510</t>
  </si>
  <si>
    <t>4_511</t>
  </si>
  <si>
    <t>4_512</t>
  </si>
  <si>
    <t>4_513</t>
  </si>
  <si>
    <t>4_514</t>
  </si>
  <si>
    <t>4_515</t>
  </si>
  <si>
    <t>4_516</t>
  </si>
  <si>
    <t>4_517</t>
  </si>
  <si>
    <t>4_518</t>
  </si>
  <si>
    <t>4_519</t>
  </si>
  <si>
    <t>4_520</t>
  </si>
  <si>
    <t>4_521</t>
  </si>
  <si>
    <t>4_522</t>
  </si>
  <si>
    <t>4_523</t>
  </si>
  <si>
    <t>4_524</t>
  </si>
  <si>
    <t>4_525</t>
  </si>
  <si>
    <t>4_526</t>
  </si>
  <si>
    <t>4_527</t>
  </si>
  <si>
    <t>4_528</t>
  </si>
  <si>
    <t>4_529</t>
  </si>
  <si>
    <t>4_530</t>
  </si>
  <si>
    <t>4_531</t>
  </si>
  <si>
    <t>4_532</t>
  </si>
  <si>
    <t>4_533</t>
  </si>
  <si>
    <t>4_534</t>
  </si>
  <si>
    <t>4_535</t>
  </si>
  <si>
    <t>4_536</t>
  </si>
  <si>
    <t>4_537</t>
  </si>
  <si>
    <t>4_538</t>
  </si>
  <si>
    <t>4_539</t>
  </si>
  <si>
    <t>4_540</t>
  </si>
  <si>
    <t>4_541</t>
  </si>
  <si>
    <t>4_542</t>
  </si>
  <si>
    <t>4_543</t>
  </si>
  <si>
    <t>4_544</t>
  </si>
  <si>
    <t>4_545</t>
  </si>
  <si>
    <t>4_546</t>
  </si>
  <si>
    <t>4_547</t>
  </si>
  <si>
    <t>4_548</t>
  </si>
  <si>
    <t>4_549</t>
  </si>
  <si>
    <t>4_550</t>
  </si>
  <si>
    <t>4_551</t>
  </si>
  <si>
    <t>4_552</t>
  </si>
  <si>
    <t>4_553</t>
  </si>
  <si>
    <t>4_554</t>
  </si>
  <si>
    <t>4_555</t>
  </si>
  <si>
    <t>4_556</t>
  </si>
  <si>
    <t>4_557</t>
  </si>
  <si>
    <t>4_558</t>
  </si>
  <si>
    <t>4_559</t>
  </si>
  <si>
    <t>4_560</t>
  </si>
  <si>
    <t>4_561</t>
  </si>
  <si>
    <t>4_562</t>
  </si>
  <si>
    <t>4_563</t>
  </si>
  <si>
    <t>4_564</t>
  </si>
  <si>
    <t>4_565</t>
  </si>
  <si>
    <t>4_566</t>
  </si>
  <si>
    <t>4_567</t>
  </si>
  <si>
    <t>4_568</t>
  </si>
  <si>
    <t>4_569</t>
  </si>
  <si>
    <t>4_570</t>
  </si>
  <si>
    <t>4_571</t>
  </si>
  <si>
    <t>4_572</t>
  </si>
  <si>
    <t>4_573</t>
  </si>
  <si>
    <t>4_574</t>
  </si>
  <si>
    <t>4_575</t>
  </si>
  <si>
    <t>4_576</t>
  </si>
  <si>
    <t>4_577</t>
  </si>
  <si>
    <t>4_578</t>
  </si>
  <si>
    <t>4_579</t>
  </si>
  <si>
    <t>4_580</t>
  </si>
  <si>
    <t>4_581</t>
  </si>
  <si>
    <t>4_582</t>
  </si>
  <si>
    <t>4_583</t>
  </si>
  <si>
    <t>4_584</t>
  </si>
  <si>
    <t>4_585</t>
  </si>
  <si>
    <t>4_586</t>
  </si>
  <si>
    <t>4_587</t>
  </si>
  <si>
    <t>4_588</t>
  </si>
  <si>
    <t>4_589</t>
  </si>
  <si>
    <t>4_590</t>
  </si>
  <si>
    <t>4_591</t>
  </si>
  <si>
    <t>4_592</t>
  </si>
  <si>
    <t>4_593</t>
  </si>
  <si>
    <t>4_594</t>
  </si>
  <si>
    <t>4_595</t>
  </si>
  <si>
    <t>4_596</t>
  </si>
  <si>
    <t>4_597</t>
  </si>
  <si>
    <t>4_598</t>
  </si>
  <si>
    <t>4_599</t>
  </si>
  <si>
    <t>4_600</t>
  </si>
  <si>
    <t>4_601</t>
  </si>
  <si>
    <t>4_602</t>
  </si>
  <si>
    <t>4_603</t>
  </si>
  <si>
    <t>4_604</t>
  </si>
  <si>
    <t>4_605</t>
  </si>
  <si>
    <t>4_606</t>
  </si>
  <si>
    <t>4_607</t>
  </si>
  <si>
    <t>4_608</t>
  </si>
  <si>
    <t>4_609</t>
  </si>
  <si>
    <t>4_610</t>
  </si>
  <si>
    <t>4_611</t>
  </si>
  <si>
    <t>4_612</t>
  </si>
  <si>
    <t>4_613</t>
  </si>
  <si>
    <t>4_614</t>
  </si>
  <si>
    <t>4_615</t>
  </si>
  <si>
    <t>4_616</t>
  </si>
  <si>
    <t>4_617</t>
  </si>
  <si>
    <t>4_618</t>
  </si>
  <si>
    <t>4_619</t>
  </si>
  <si>
    <t>4_620</t>
  </si>
  <si>
    <t>4_621</t>
  </si>
  <si>
    <t>4_622</t>
  </si>
  <si>
    <t>4_623</t>
  </si>
  <si>
    <t>4_624</t>
  </si>
  <si>
    <t>4_625</t>
  </si>
  <si>
    <t>4_626</t>
  </si>
  <si>
    <t>4_627</t>
  </si>
  <si>
    <t>4_628</t>
  </si>
  <si>
    <t>4_629</t>
  </si>
  <si>
    <t>4_630</t>
  </si>
  <si>
    <t>4_631</t>
  </si>
  <si>
    <t>4_632</t>
  </si>
  <si>
    <t>4_633</t>
  </si>
  <si>
    <t>4_634</t>
  </si>
  <si>
    <t>4_635</t>
  </si>
  <si>
    <t>4_636</t>
  </si>
  <si>
    <t>4_637</t>
  </si>
  <si>
    <t>4_638</t>
  </si>
  <si>
    <t>4_639</t>
  </si>
  <si>
    <t>4_640</t>
  </si>
  <si>
    <t>4_641</t>
  </si>
  <si>
    <t>4_642</t>
  </si>
  <si>
    <t>4_643</t>
  </si>
  <si>
    <t>4_644</t>
  </si>
  <si>
    <t>4_645</t>
  </si>
  <si>
    <t>4_646</t>
  </si>
  <si>
    <t>4_647</t>
  </si>
  <si>
    <t>4_648</t>
  </si>
  <si>
    <t>4_649</t>
  </si>
  <si>
    <t>4_650</t>
  </si>
  <si>
    <t>4_651</t>
  </si>
  <si>
    <t>4_652</t>
  </si>
  <si>
    <t>4_653</t>
  </si>
  <si>
    <t>4_654</t>
  </si>
  <si>
    <t>4_655</t>
  </si>
  <si>
    <t>4_656</t>
  </si>
  <si>
    <t>4_657</t>
  </si>
  <si>
    <t>4_658</t>
  </si>
  <si>
    <t>4_659</t>
  </si>
  <si>
    <t>4_660</t>
  </si>
  <si>
    <t>4_661</t>
  </si>
  <si>
    <t>4_662</t>
  </si>
  <si>
    <t>4_663</t>
  </si>
  <si>
    <t>4_664</t>
  </si>
  <si>
    <t>4_665</t>
  </si>
  <si>
    <t>4_666</t>
  </si>
  <si>
    <t>4_667</t>
  </si>
  <si>
    <t>4_668</t>
  </si>
  <si>
    <t>4_669</t>
  </si>
  <si>
    <t>4_670</t>
  </si>
  <si>
    <t>4_671</t>
  </si>
  <si>
    <t>4_672</t>
  </si>
  <si>
    <t>4_673</t>
  </si>
  <si>
    <t>4_674</t>
  </si>
  <si>
    <t>4_675</t>
  </si>
  <si>
    <t>4_676</t>
  </si>
  <si>
    <t>4_677</t>
  </si>
  <si>
    <t>4_678</t>
  </si>
  <si>
    <t>4_679</t>
  </si>
  <si>
    <t>4_680</t>
  </si>
  <si>
    <t>4_681</t>
  </si>
  <si>
    <t>4_682</t>
  </si>
  <si>
    <t>4_683</t>
  </si>
  <si>
    <t>4_684</t>
  </si>
  <si>
    <t>4_685</t>
  </si>
  <si>
    <t>4_686</t>
  </si>
  <si>
    <t>4_687</t>
  </si>
  <si>
    <t>4_688</t>
  </si>
  <si>
    <t>4_689</t>
  </si>
  <si>
    <t>4_690</t>
  </si>
  <si>
    <t>4_691</t>
  </si>
  <si>
    <t>4_692</t>
  </si>
  <si>
    <t>4_693</t>
  </si>
  <si>
    <t>4_694</t>
  </si>
  <si>
    <t>4_695</t>
  </si>
  <si>
    <t>4_696</t>
  </si>
  <si>
    <t>4_697</t>
  </si>
  <si>
    <t>4_698</t>
  </si>
  <si>
    <t>4_699</t>
  </si>
  <si>
    <t>4_700</t>
  </si>
  <si>
    <t>4_701</t>
  </si>
  <si>
    <t>4_702</t>
  </si>
  <si>
    <t>4_703</t>
  </si>
  <si>
    <t>4_704</t>
  </si>
  <si>
    <t>4_705</t>
  </si>
  <si>
    <t>4_706</t>
  </si>
  <si>
    <t>4_707</t>
  </si>
  <si>
    <t>4_708</t>
  </si>
  <si>
    <t>4_709</t>
  </si>
  <si>
    <t>4_710</t>
  </si>
  <si>
    <t>4_711</t>
  </si>
  <si>
    <t>4_712</t>
  </si>
  <si>
    <t>4_713</t>
  </si>
  <si>
    <t>4_714</t>
  </si>
  <si>
    <t>4_715</t>
  </si>
  <si>
    <t>4_716</t>
  </si>
  <si>
    <t>4_717</t>
  </si>
  <si>
    <t>4_718</t>
  </si>
  <si>
    <t>4_719</t>
  </si>
  <si>
    <t>4_720</t>
  </si>
  <si>
    <t>4_721</t>
  </si>
  <si>
    <t>4_722</t>
  </si>
  <si>
    <t>4_723</t>
  </si>
  <si>
    <t>4_724</t>
  </si>
  <si>
    <t>4_725</t>
  </si>
  <si>
    <t>4_726</t>
  </si>
  <si>
    <t>4_727</t>
  </si>
  <si>
    <t>4_728</t>
  </si>
  <si>
    <t>4_729</t>
  </si>
  <si>
    <t>4_730</t>
  </si>
  <si>
    <t>4_731</t>
  </si>
  <si>
    <t>4_732</t>
  </si>
  <si>
    <t>4_733</t>
  </si>
  <si>
    <t>4_734</t>
  </si>
  <si>
    <t>4_735</t>
  </si>
  <si>
    <t>4_736</t>
  </si>
  <si>
    <t>4_737</t>
  </si>
  <si>
    <t>4_738</t>
  </si>
  <si>
    <t>4_739</t>
  </si>
  <si>
    <t>4_740</t>
  </si>
  <si>
    <t>4_741</t>
  </si>
  <si>
    <t>4_742</t>
  </si>
  <si>
    <t>4_743</t>
  </si>
  <si>
    <t>4_744</t>
  </si>
  <si>
    <t>4_745</t>
  </si>
  <si>
    <t>4_746</t>
  </si>
  <si>
    <t>4_747</t>
  </si>
  <si>
    <t>4_748</t>
  </si>
  <si>
    <t>4_749</t>
  </si>
  <si>
    <t>4_750</t>
  </si>
  <si>
    <t>4_751</t>
  </si>
  <si>
    <t>4_752</t>
  </si>
  <si>
    <t>4_753</t>
  </si>
  <si>
    <t>4_754</t>
  </si>
  <si>
    <t>4_755</t>
  </si>
  <si>
    <t>4_756</t>
  </si>
  <si>
    <t>4_757</t>
  </si>
  <si>
    <t>4_758</t>
  </si>
  <si>
    <t>4_759</t>
  </si>
  <si>
    <t>4_760</t>
  </si>
  <si>
    <t>4_761</t>
  </si>
  <si>
    <t>4_762</t>
  </si>
  <si>
    <t>4_763</t>
  </si>
  <si>
    <t>4_764</t>
  </si>
  <si>
    <t>4_765</t>
  </si>
  <si>
    <t>4_766</t>
  </si>
  <si>
    <t>4_767</t>
  </si>
  <si>
    <t>4_768</t>
  </si>
  <si>
    <t>4_769</t>
  </si>
  <si>
    <t>4_770</t>
  </si>
  <si>
    <t>4_771</t>
  </si>
  <si>
    <t>4_772</t>
  </si>
  <si>
    <t>4_773</t>
  </si>
  <si>
    <t>4_774</t>
  </si>
  <si>
    <t>4_775</t>
  </si>
  <si>
    <t>4_776</t>
  </si>
  <si>
    <t>4_777</t>
  </si>
  <si>
    <t>4_778</t>
  </si>
  <si>
    <t>4_779</t>
  </si>
  <si>
    <t>4_780</t>
  </si>
  <si>
    <t>4_781</t>
  </si>
  <si>
    <t>4_782</t>
  </si>
  <si>
    <t>4_783</t>
  </si>
  <si>
    <t>4_784</t>
  </si>
  <si>
    <t>4_785</t>
  </si>
  <si>
    <t>4_786</t>
  </si>
  <si>
    <t>4_787</t>
  </si>
  <si>
    <t>4_788</t>
  </si>
  <si>
    <t>4_789</t>
  </si>
  <si>
    <t>4_790</t>
  </si>
  <si>
    <t>4_791</t>
  </si>
  <si>
    <t>4_792</t>
  </si>
  <si>
    <t>4_793</t>
  </si>
  <si>
    <t>4_794</t>
  </si>
  <si>
    <t>4_795</t>
  </si>
  <si>
    <t>4_796</t>
  </si>
  <si>
    <t>4_797</t>
  </si>
  <si>
    <t>4_798</t>
  </si>
  <si>
    <t>4_799</t>
  </si>
  <si>
    <t>4_800</t>
  </si>
  <si>
    <t>4_801</t>
  </si>
  <si>
    <t>4_802</t>
  </si>
  <si>
    <t>4_803</t>
  </si>
  <si>
    <t>4_804</t>
  </si>
  <si>
    <t>4_805</t>
  </si>
  <si>
    <t>4_806</t>
  </si>
  <si>
    <t>4_807</t>
  </si>
  <si>
    <t>4_808</t>
  </si>
  <si>
    <t>4_809</t>
  </si>
  <si>
    <t>4_810</t>
  </si>
  <si>
    <t>4_811</t>
  </si>
  <si>
    <t>4_812</t>
  </si>
  <si>
    <t>4_813</t>
  </si>
  <si>
    <t>4_814</t>
  </si>
  <si>
    <t>4_815</t>
  </si>
  <si>
    <t>4_816</t>
  </si>
  <si>
    <t>4_817</t>
  </si>
  <si>
    <t>4_818</t>
  </si>
  <si>
    <t>4_819</t>
  </si>
  <si>
    <t>4_820</t>
  </si>
  <si>
    <t>4_821</t>
  </si>
  <si>
    <t>4_822</t>
  </si>
  <si>
    <t>4_823</t>
  </si>
  <si>
    <t>4_824</t>
  </si>
  <si>
    <t>4_825</t>
  </si>
  <si>
    <t>4_826</t>
  </si>
  <si>
    <t>4_827</t>
  </si>
  <si>
    <t>4_828</t>
  </si>
  <si>
    <t>4_829</t>
  </si>
  <si>
    <t>4_830</t>
  </si>
  <si>
    <t>4_831</t>
  </si>
  <si>
    <t>4_832</t>
  </si>
  <si>
    <t>4_833</t>
  </si>
  <si>
    <t>4_834</t>
  </si>
  <si>
    <t>4_835</t>
  </si>
  <si>
    <t>4_836</t>
  </si>
  <si>
    <t>4_837</t>
  </si>
  <si>
    <t>4_838</t>
  </si>
  <si>
    <t>4_839</t>
  </si>
  <si>
    <t>4_840</t>
  </si>
  <si>
    <t>4_841</t>
  </si>
  <si>
    <t>4_842</t>
  </si>
  <si>
    <t>4_843</t>
  </si>
  <si>
    <t>4_844</t>
  </si>
  <si>
    <t>4_845</t>
  </si>
  <si>
    <t>4_846</t>
  </si>
  <si>
    <t>4_847</t>
  </si>
  <si>
    <t>4_848</t>
  </si>
  <si>
    <t>4_849</t>
  </si>
  <si>
    <t>4_850</t>
  </si>
  <si>
    <t>4_851</t>
  </si>
  <si>
    <t>4_852</t>
  </si>
  <si>
    <t>4_853</t>
  </si>
  <si>
    <t>4_854</t>
  </si>
  <si>
    <t>4_855</t>
  </si>
  <si>
    <t>4_856</t>
  </si>
  <si>
    <t>4_857</t>
  </si>
  <si>
    <t>4_858</t>
  </si>
  <si>
    <t>4_859</t>
  </si>
  <si>
    <t>4_860</t>
  </si>
  <si>
    <t>4_861</t>
  </si>
  <si>
    <t>4_862</t>
  </si>
  <si>
    <t>4_863</t>
  </si>
  <si>
    <t>4_864</t>
  </si>
  <si>
    <t>4_865</t>
  </si>
  <si>
    <t>4_866</t>
  </si>
  <si>
    <t>4_867</t>
  </si>
  <si>
    <t>4_868</t>
  </si>
  <si>
    <t>4_869</t>
  </si>
  <si>
    <t>4_870</t>
  </si>
  <si>
    <t>4_871</t>
  </si>
  <si>
    <t>4_872</t>
  </si>
  <si>
    <t>4_873</t>
  </si>
  <si>
    <t>4_874</t>
  </si>
  <si>
    <t>4_875</t>
  </si>
  <si>
    <t>4_876</t>
  </si>
  <si>
    <t>4_877</t>
  </si>
  <si>
    <t>4_878</t>
  </si>
  <si>
    <t>4_879</t>
  </si>
  <si>
    <t>4_880</t>
  </si>
  <si>
    <t>4_881</t>
  </si>
  <si>
    <t>4_882</t>
  </si>
  <si>
    <t>4_883</t>
  </si>
  <si>
    <t>4_884</t>
  </si>
  <si>
    <t>4_885</t>
  </si>
  <si>
    <t>4_886</t>
  </si>
  <si>
    <t>4_887</t>
  </si>
  <si>
    <t>4_888</t>
  </si>
  <si>
    <t>4_889</t>
  </si>
  <si>
    <t>4_890</t>
  </si>
  <si>
    <t>4_891</t>
  </si>
  <si>
    <t>4_892</t>
  </si>
  <si>
    <t>4_893</t>
  </si>
  <si>
    <t>4_894</t>
  </si>
  <si>
    <t>4_895</t>
  </si>
  <si>
    <t>4_896</t>
  </si>
  <si>
    <t>4_897</t>
  </si>
  <si>
    <t>4_898</t>
  </si>
  <si>
    <t>4_899</t>
  </si>
  <si>
    <t>4_900</t>
  </si>
  <si>
    <t>4_901</t>
  </si>
  <si>
    <t>4_902</t>
  </si>
  <si>
    <t>4_903</t>
  </si>
  <si>
    <t>4_904</t>
  </si>
  <si>
    <t>4_905</t>
  </si>
  <si>
    <t>4_906</t>
  </si>
  <si>
    <t>4_907</t>
  </si>
  <si>
    <t>4_908</t>
  </si>
  <si>
    <t>4_909</t>
  </si>
  <si>
    <t>4_910</t>
  </si>
  <si>
    <t>4_911</t>
  </si>
  <si>
    <t>4_912</t>
  </si>
  <si>
    <t>4_913</t>
  </si>
  <si>
    <t>4_914</t>
  </si>
  <si>
    <t>4_915</t>
  </si>
  <si>
    <t>4_916</t>
  </si>
  <si>
    <t>4_917</t>
  </si>
  <si>
    <t>4_918</t>
  </si>
  <si>
    <t>4_919</t>
  </si>
  <si>
    <t>4_920</t>
  </si>
  <si>
    <t>4_921</t>
  </si>
  <si>
    <t>4_922</t>
  </si>
  <si>
    <t>4_923</t>
  </si>
  <si>
    <t>4_924</t>
  </si>
  <si>
    <t>4_925</t>
  </si>
  <si>
    <t>4_926</t>
  </si>
  <si>
    <t>4_927</t>
  </si>
  <si>
    <t>4_928</t>
  </si>
  <si>
    <t>4_929</t>
  </si>
  <si>
    <t>4_930</t>
  </si>
  <si>
    <t>4_931</t>
  </si>
  <si>
    <t>4_932</t>
  </si>
  <si>
    <t>4_933</t>
  </si>
  <si>
    <t>4_934</t>
  </si>
  <si>
    <t>4_935</t>
  </si>
  <si>
    <t>4_936</t>
  </si>
  <si>
    <t>4_937</t>
  </si>
  <si>
    <t>4_938</t>
  </si>
  <si>
    <t>4_939</t>
  </si>
  <si>
    <t>4_940</t>
  </si>
  <si>
    <t>4_941</t>
  </si>
  <si>
    <t>4_942</t>
  </si>
  <si>
    <t>4_943</t>
  </si>
  <si>
    <t>4_944</t>
  </si>
  <si>
    <t>4_945</t>
  </si>
  <si>
    <t>4_946</t>
  </si>
  <si>
    <t>4_947</t>
  </si>
  <si>
    <t>4_948</t>
  </si>
  <si>
    <t>4_949</t>
  </si>
  <si>
    <t>4_950</t>
  </si>
  <si>
    <t>4_951</t>
  </si>
  <si>
    <t>4_952</t>
  </si>
  <si>
    <t>4_953</t>
  </si>
  <si>
    <t>4_954</t>
  </si>
  <si>
    <t>4_955</t>
  </si>
  <si>
    <t>4_956</t>
  </si>
  <si>
    <t>4_957</t>
  </si>
  <si>
    <t>4_958</t>
  </si>
  <si>
    <t>4_959</t>
  </si>
  <si>
    <t>4_960</t>
  </si>
  <si>
    <t>4_961</t>
  </si>
  <si>
    <t>4_962</t>
  </si>
  <si>
    <t>4_963</t>
  </si>
  <si>
    <t>4_964</t>
  </si>
  <si>
    <t>4_965</t>
  </si>
  <si>
    <t>4_966</t>
  </si>
  <si>
    <t>4_967</t>
  </si>
  <si>
    <t>4_968</t>
  </si>
  <si>
    <t>4_969</t>
  </si>
  <si>
    <t>4_970</t>
  </si>
  <si>
    <t>4_971</t>
  </si>
  <si>
    <t>4_972</t>
  </si>
  <si>
    <t>4_973</t>
  </si>
  <si>
    <t>4_974</t>
  </si>
  <si>
    <t>4_975</t>
  </si>
  <si>
    <t>4_976</t>
  </si>
  <si>
    <t>4_977</t>
  </si>
  <si>
    <t>4_978</t>
  </si>
  <si>
    <t>4_979</t>
  </si>
  <si>
    <t>4_980</t>
  </si>
  <si>
    <t>4_981</t>
  </si>
  <si>
    <t>4_982</t>
  </si>
  <si>
    <t>4_983</t>
  </si>
  <si>
    <t>4_984</t>
  </si>
  <si>
    <t>4_985</t>
  </si>
  <si>
    <t>4_986</t>
  </si>
  <si>
    <t>4_987</t>
  </si>
  <si>
    <t>4_988</t>
  </si>
  <si>
    <t>4_989</t>
  </si>
  <si>
    <t>4_990</t>
  </si>
  <si>
    <t>4_991</t>
  </si>
  <si>
    <t>4_992</t>
  </si>
  <si>
    <t>4_993</t>
  </si>
  <si>
    <t>4_994</t>
  </si>
  <si>
    <t>4_995</t>
  </si>
  <si>
    <t>4_996</t>
  </si>
  <si>
    <t>4_997</t>
  </si>
  <si>
    <t>4_998</t>
  </si>
  <si>
    <t>4_999</t>
  </si>
  <si>
    <t>4_1000</t>
  </si>
  <si>
    <t>4_1001</t>
  </si>
  <si>
    <t>adj - Avg Wkly Support</t>
  </si>
  <si>
    <t>base - Avg Wkly Support</t>
  </si>
  <si>
    <t>AVG WEEKLY SUPPORT *</t>
  </si>
  <si>
    <t>* GRPs per Week for TV, Imps per Week for Digital</t>
  </si>
  <si>
    <t>PERU</t>
  </si>
  <si>
    <t>HOUSEHOLD CARE</t>
  </si>
  <si>
    <t>DISH CARE</t>
  </si>
  <si>
    <t>AYUDÍN</t>
  </si>
  <si>
    <t>FY2021</t>
  </si>
  <si>
    <t>60% 22s, 23% 27s, 17% 10s</t>
  </si>
  <si>
    <t>Total Housewives</t>
  </si>
  <si>
    <t>PEN</t>
  </si>
  <si>
    <t>NOS PER S/.1 SPENT</t>
  </si>
  <si>
    <t>FB/IG Brand</t>
  </si>
  <si>
    <t>HM 25-65</t>
  </si>
  <si>
    <t>100% YT Brand</t>
  </si>
  <si>
    <t>HM 25-64</t>
  </si>
  <si>
    <t>S/.</t>
  </si>
  <si>
    <t>PER</t>
  </si>
  <si>
    <t>90_3</t>
  </si>
  <si>
    <t>PERU_HOUSEHOLD CARE_DISH CARE_AYUDÍN_FY2021_SOCIAL</t>
  </si>
  <si>
    <t>45_2</t>
  </si>
  <si>
    <t>PERU_HOUSEHOLD CARE_DISH CARE_AYUDÍN_FY2021_ONLINE VIDEO</t>
  </si>
  <si>
    <t>UNKNOWN</t>
  </si>
  <si>
    <t>42_3</t>
  </si>
  <si>
    <t>PERU_HOUSEHOLD CARE_DISH CARE_AYUDÍN_FY2021_SOCIAL_1</t>
  </si>
  <si>
    <t>PERU_HOUSEHOLD CARE_DISH CARE_AYUDÍN_FY2021_SOCIAL_2</t>
  </si>
  <si>
    <t>PERU_HOUSEHOLD CARE_DISH CARE_AYUDÍN_FY2021_SOCIAL_3</t>
  </si>
  <si>
    <t>PERU_HOUSEHOLD CARE_DISH CARE_AYUDÍN_FY2021_SOCIAL_4</t>
  </si>
  <si>
    <t>PERU_HOUSEHOLD CARE_DISH CARE_AYUDÍN_FY2021_SOCIAL_5</t>
  </si>
  <si>
    <t>PERU_HOUSEHOLD CARE_DISH CARE_AYUDÍN_FY2021_SOCIAL_6</t>
  </si>
  <si>
    <t>PERU_HOUSEHOLD CARE_DISH CARE_AYUDÍN_FY2021_SOCIAL_7</t>
  </si>
  <si>
    <t>PERU_HOUSEHOLD CARE_DISH CARE_AYUDÍN_FY2021_SOCIAL_8</t>
  </si>
  <si>
    <t>PERU_HOUSEHOLD CARE_DISH CARE_AYUDÍN_FY2021_SOCIAL_9</t>
  </si>
  <si>
    <t>PERU_HOUSEHOLD CARE_DISH CARE_AYUDÍN_FY2021_SOCIAL_10</t>
  </si>
  <si>
    <t>PERU_HOUSEHOLD CARE_DISH CARE_AYUDÍN_FY2021_SOCIAL_11</t>
  </si>
  <si>
    <t>PERU_HOUSEHOLD CARE_DISH CARE_AYUDÍN_FY2021_SOCIAL_12</t>
  </si>
  <si>
    <t>PERU_HOUSEHOLD CARE_DISH CARE_AYUDÍN_FY2021_SOCIAL_13</t>
  </si>
  <si>
    <t>PERU_HOUSEHOLD CARE_DISH CARE_AYUDÍN_FY2021_SOCIAL_14</t>
  </si>
  <si>
    <t>PERU_HOUSEHOLD CARE_DISH CARE_AYUDÍN_FY2021_SOCIAL_15</t>
  </si>
  <si>
    <t>PERU_HOUSEHOLD CARE_DISH CARE_AYUDÍN_FY2021_SOCIAL_16</t>
  </si>
  <si>
    <t>PERU_HOUSEHOLD CARE_DISH CARE_AYUDÍN_FY2021_SOCIAL_17</t>
  </si>
  <si>
    <t>PERU_HOUSEHOLD CARE_DISH CARE_AYUDÍN_FY2021_SOCIAL_18</t>
  </si>
  <si>
    <t>PERU_HOUSEHOLD CARE_DISH CARE_AYUDÍN_FY2021_SOCIAL_19</t>
  </si>
  <si>
    <t>PERU_HOUSEHOLD CARE_DISH CARE_AYUDÍN_FY2021_SOCIAL_20</t>
  </si>
  <si>
    <t>PERU_HOUSEHOLD CARE_DISH CARE_AYUDÍN_FY2021_SOCIAL_21</t>
  </si>
  <si>
    <t>PERU_HOUSEHOLD CARE_DISH CARE_AYUDÍN_FY2021_SOCIAL_22</t>
  </si>
  <si>
    <t>PERU_HOUSEHOLD CARE_DISH CARE_AYUDÍN_FY2021_SOCIAL_23</t>
  </si>
  <si>
    <t>PERU_HOUSEHOLD CARE_DISH CARE_AYUDÍN_FY2021_SOCIAL_24</t>
  </si>
  <si>
    <t>PERU_HOUSEHOLD CARE_DISH CARE_AYUDÍN_FY2021_SOCIAL_25</t>
  </si>
  <si>
    <t>PERU_HOUSEHOLD CARE_DISH CARE_AYUDÍN_FY2021_SOCIAL_26</t>
  </si>
  <si>
    <t>PERU_HOUSEHOLD CARE_DISH CARE_AYUDÍN_FY2021_SOCIAL_27</t>
  </si>
  <si>
    <t>PERU_HOUSEHOLD CARE_DISH CARE_AYUDÍN_FY2021_SOCIAL_28</t>
  </si>
  <si>
    <t>PERU_HOUSEHOLD CARE_DISH CARE_AYUDÍN_FY2021_SOCIAL_29</t>
  </si>
  <si>
    <t>PERU_HOUSEHOLD CARE_DISH CARE_AYUDÍN_FY2021_SOCIAL_30</t>
  </si>
  <si>
    <t>PERU_HOUSEHOLD CARE_DISH CARE_AYUDÍN_FY2021_SOCIAL_31</t>
  </si>
  <si>
    <t>PERU_HOUSEHOLD CARE_DISH CARE_AYUDÍN_FY2021_SOCIAL_32</t>
  </si>
  <si>
    <t>PERU_HOUSEHOLD CARE_DISH CARE_AYUDÍN_FY2021_SOCIAL_33</t>
  </si>
  <si>
    <t>PERU_HOUSEHOLD CARE_DISH CARE_AYUDÍN_FY2021_SOCIAL_34</t>
  </si>
  <si>
    <t>PERU_HOUSEHOLD CARE_DISH CARE_AYUDÍN_FY2021_SOCIAL_35</t>
  </si>
  <si>
    <t>PERU_HOUSEHOLD CARE_DISH CARE_AYUDÍN_FY2021_SOCIAL_36</t>
  </si>
  <si>
    <t>PERU_HOUSEHOLD CARE_DISH CARE_AYUDÍN_FY2021_SOCIAL_37</t>
  </si>
  <si>
    <t>PERU_HOUSEHOLD CARE_DISH CARE_AYUDÍN_FY2021_SOCIAL_38</t>
  </si>
  <si>
    <t>PERU_HOUSEHOLD CARE_DISH CARE_AYUDÍN_FY2021_SOCIAL_39</t>
  </si>
  <si>
    <t>PERU_HOUSEHOLD CARE_DISH CARE_AYUDÍN_FY2021_SOCIAL_40</t>
  </si>
  <si>
    <t>PERU_HOUSEHOLD CARE_DISH CARE_AYUDÍN_FY2021_SOCIAL_41</t>
  </si>
  <si>
    <t>PERU_HOUSEHOLD CARE_DISH CARE_AYUDÍN_FY2021_SOCIAL_42</t>
  </si>
  <si>
    <t>PERU_HOUSEHOLD CARE_DISH CARE_AYUDÍN_FY2021_SOCIAL_43</t>
  </si>
  <si>
    <t>PERU_HOUSEHOLD CARE_DISH CARE_AYUDÍN_FY2021_SOCIAL_44</t>
  </si>
  <si>
    <t>PERU_HOUSEHOLD CARE_DISH CARE_AYUDÍN_FY2021_SOCIAL_45</t>
  </si>
  <si>
    <t>PERU_HOUSEHOLD CARE_DISH CARE_AYUDÍN_FY2021_SOCIAL_46</t>
  </si>
  <si>
    <t>PERU_HOUSEHOLD CARE_DISH CARE_AYUDÍN_FY2021_SOCIAL_47</t>
  </si>
  <si>
    <t>PERU_HOUSEHOLD CARE_DISH CARE_AYUDÍN_FY2021_SOCIAL_48</t>
  </si>
  <si>
    <t>PERU_HOUSEHOLD CARE_DISH CARE_AYUDÍN_FY2021_SOCIAL_49</t>
  </si>
  <si>
    <t>PERU_HOUSEHOLD CARE_DISH CARE_AYUDÍN_FY2021_SOCIAL_50</t>
  </si>
  <si>
    <t>PERU_HOUSEHOLD CARE_DISH CARE_AYUDÍN_FY2021_SOCIAL_51</t>
  </si>
  <si>
    <t>PERU_HOUSEHOLD CARE_DISH CARE_AYUDÍN_FY2021_SOCIAL_52</t>
  </si>
  <si>
    <t>PERU_HOUSEHOLD CARE_DISH CARE_AYUDÍN_FY2021_SOCIAL_53</t>
  </si>
  <si>
    <t>PERU_HOUSEHOLD CARE_DISH CARE_AYUDÍN_FY2021_SOCIAL_54</t>
  </si>
  <si>
    <t>PERU_HOUSEHOLD CARE_DISH CARE_AYUDÍN_FY2021_SOCIAL_55</t>
  </si>
  <si>
    <t>PERU_HOUSEHOLD CARE_DISH CARE_AYUDÍN_FY2021_SOCIAL_56</t>
  </si>
  <si>
    <t>PERU_HOUSEHOLD CARE_DISH CARE_AYUDÍN_FY2021_SOCIAL_57</t>
  </si>
  <si>
    <t>PERU_HOUSEHOLD CARE_DISH CARE_AYUDÍN_FY2021_SOCIAL_58</t>
  </si>
  <si>
    <t>PERU_HOUSEHOLD CARE_DISH CARE_AYUDÍN_FY2021_SOCIAL_59</t>
  </si>
  <si>
    <t>PERU_HOUSEHOLD CARE_DISH CARE_AYUDÍN_FY2021_SOCIAL_60</t>
  </si>
  <si>
    <t>PERU_HOUSEHOLD CARE_DISH CARE_AYUDÍN_FY2021_SOCIAL_61</t>
  </si>
  <si>
    <t>PERU_HOUSEHOLD CARE_DISH CARE_AYUDÍN_FY2021_SOCIAL_62</t>
  </si>
  <si>
    <t>PERU_HOUSEHOLD CARE_DISH CARE_AYUDÍN_FY2021_SOCIAL_63</t>
  </si>
  <si>
    <t>PERU_HOUSEHOLD CARE_DISH CARE_AYUDÍN_FY2021_SOCIAL_64</t>
  </si>
  <si>
    <t>PERU_HOUSEHOLD CARE_DISH CARE_AYUDÍN_FY2021_SOCIAL_65</t>
  </si>
  <si>
    <t>PERU_HOUSEHOLD CARE_DISH CARE_AYUDÍN_FY2021_SOCIAL_66</t>
  </si>
  <si>
    <t>PERU_HOUSEHOLD CARE_DISH CARE_AYUDÍN_FY2021_SOCIAL_67</t>
  </si>
  <si>
    <t>PERU_HOUSEHOLD CARE_DISH CARE_AYUDÍN_FY2021_SOCIAL_68</t>
  </si>
  <si>
    <t>PERU_HOUSEHOLD CARE_DISH CARE_AYUDÍN_FY2021_SOCIAL_69</t>
  </si>
  <si>
    <t>PERU_HOUSEHOLD CARE_DISH CARE_AYUDÍN_FY2021_SOCIAL_70</t>
  </si>
  <si>
    <t>PERU_HOUSEHOLD CARE_DISH CARE_AYUDÍN_FY2021_SOCIAL_71</t>
  </si>
  <si>
    <t>PERU_HOUSEHOLD CARE_DISH CARE_AYUDÍN_FY2021_SOCIAL_72</t>
  </si>
  <si>
    <t>PERU_HOUSEHOLD CARE_DISH CARE_AYUDÍN_FY2021_SOCIAL_73</t>
  </si>
  <si>
    <t>PERU_HOUSEHOLD CARE_DISH CARE_AYUDÍN_FY2021_SOCIAL_74</t>
  </si>
  <si>
    <t>PERU_HOUSEHOLD CARE_DISH CARE_AYUDÍN_FY2021_SOCIAL_75</t>
  </si>
  <si>
    <t>PERU_HOUSEHOLD CARE_DISH CARE_AYUDÍN_FY2021_SOCIAL_76</t>
  </si>
  <si>
    <t>PERU_HOUSEHOLD CARE_DISH CARE_AYUDÍN_FY2021_SOCIAL_77</t>
  </si>
  <si>
    <t>PERU_HOUSEHOLD CARE_DISH CARE_AYUDÍN_FY2021_SOCIAL_78</t>
  </si>
  <si>
    <t>PERU_HOUSEHOLD CARE_DISH CARE_AYUDÍN_FY2021_SOCIAL_79</t>
  </si>
  <si>
    <t>PERU_HOUSEHOLD CARE_DISH CARE_AYUDÍN_FY2021_SOCIAL_80</t>
  </si>
  <si>
    <t>PERU_HOUSEHOLD CARE_DISH CARE_AYUDÍN_FY2021_SOCIAL_81</t>
  </si>
  <si>
    <t>PERU_HOUSEHOLD CARE_DISH CARE_AYUDÍN_FY2021_SOCIAL_82</t>
  </si>
  <si>
    <t>PERU_HOUSEHOLD CARE_DISH CARE_AYUDÍN_FY2021_SOCIAL_83</t>
  </si>
  <si>
    <t>PERU_HOUSEHOLD CARE_DISH CARE_AYUDÍN_FY2021_SOCIAL_84</t>
  </si>
  <si>
    <t>PERU_HOUSEHOLD CARE_DISH CARE_AYUDÍN_FY2021_SOCIAL_85</t>
  </si>
  <si>
    <t>PERU_HOUSEHOLD CARE_DISH CARE_AYUDÍN_FY2021_SOCIAL_86</t>
  </si>
  <si>
    <t>PERU_HOUSEHOLD CARE_DISH CARE_AYUDÍN_FY2021_SOCIAL_87</t>
  </si>
  <si>
    <t>PERU_HOUSEHOLD CARE_DISH CARE_AYUDÍN_FY2021_SOCIAL_88</t>
  </si>
  <si>
    <t>PERU_HOUSEHOLD CARE_DISH CARE_AYUDÍN_FY2021_SOCIAL_89</t>
  </si>
  <si>
    <t>PERU_HOUSEHOLD CARE_DISH CARE_AYUDÍN_FY2021_SOCIAL_90</t>
  </si>
  <si>
    <t>PERU_HOUSEHOLD CARE_DISH CARE_AYUDÍN_FY2021_SOCIAL_91</t>
  </si>
  <si>
    <t>PERU_HOUSEHOLD CARE_DISH CARE_AYUDÍN_FY2021_SOCIAL_92</t>
  </si>
  <si>
    <t>PERU_HOUSEHOLD CARE_DISH CARE_AYUDÍN_FY2021_SOCIAL_93</t>
  </si>
  <si>
    <t>PERU_HOUSEHOLD CARE_DISH CARE_AYUDÍN_FY2021_SOCIAL_94</t>
  </si>
  <si>
    <t>PERU_HOUSEHOLD CARE_DISH CARE_AYUDÍN_FY2021_SOCIAL_95</t>
  </si>
  <si>
    <t>PERU_HOUSEHOLD CARE_DISH CARE_AYUDÍN_FY2021_SOCIAL_96</t>
  </si>
  <si>
    <t>PERU_HOUSEHOLD CARE_DISH CARE_AYUDÍN_FY2021_SOCIAL_97</t>
  </si>
  <si>
    <t>PERU_HOUSEHOLD CARE_DISH CARE_AYUDÍN_FY2021_SOCIAL_98</t>
  </si>
  <si>
    <t>PERU_HOUSEHOLD CARE_DISH CARE_AYUDÍN_FY2021_SOCIAL_99</t>
  </si>
  <si>
    <t>PERU_HOUSEHOLD CARE_DISH CARE_AYUDÍN_FY2021_SOCIAL_100</t>
  </si>
  <si>
    <t>PERU_HOUSEHOLD CARE_DISH CARE_AYUDÍN_FY2021_SOCIAL_101</t>
  </si>
  <si>
    <t>PERU_HOUSEHOLD CARE_DISH CARE_AYUDÍN_FY2021_SOCIAL_102</t>
  </si>
  <si>
    <t>PERU_HOUSEHOLD CARE_DISH CARE_AYUDÍN_FY2021_SOCIAL_103</t>
  </si>
  <si>
    <t>PERU_HOUSEHOLD CARE_DISH CARE_AYUDÍN_FY2021_SOCIAL_104</t>
  </si>
  <si>
    <t>PERU_HOUSEHOLD CARE_DISH CARE_AYUDÍN_FY2021_SOCIAL_105</t>
  </si>
  <si>
    <t>PERU_HOUSEHOLD CARE_DISH CARE_AYUDÍN_FY2021_SOCIAL_106</t>
  </si>
  <si>
    <t>PERU_HOUSEHOLD CARE_DISH CARE_AYUDÍN_FY2021_SOCIAL_107</t>
  </si>
  <si>
    <t>PERU_HOUSEHOLD CARE_DISH CARE_AYUDÍN_FY2021_SOCIAL_108</t>
  </si>
  <si>
    <t>PERU_HOUSEHOLD CARE_DISH CARE_AYUDÍN_FY2021_SOCIAL_109</t>
  </si>
  <si>
    <t>PERU_HOUSEHOLD CARE_DISH CARE_AYUDÍN_FY2021_SOCIAL_110</t>
  </si>
  <si>
    <t>PERU_HOUSEHOLD CARE_DISH CARE_AYUDÍN_FY2021_SOCIAL_111</t>
  </si>
  <si>
    <t>PERU_HOUSEHOLD CARE_DISH CARE_AYUDÍN_FY2021_SOCIAL_112</t>
  </si>
  <si>
    <t>PERU_HOUSEHOLD CARE_DISH CARE_AYUDÍN_FY2021_SOCIAL_113</t>
  </si>
  <si>
    <t>PERU_HOUSEHOLD CARE_DISH CARE_AYUDÍN_FY2021_SOCIAL_114</t>
  </si>
  <si>
    <t>PERU_HOUSEHOLD CARE_DISH CARE_AYUDÍN_FY2021_SOCIAL_115</t>
  </si>
  <si>
    <t>PERU_HOUSEHOLD CARE_DISH CARE_AYUDÍN_FY2021_SOCIAL_116</t>
  </si>
  <si>
    <t>PERU_HOUSEHOLD CARE_DISH CARE_AYUDÍN_FY2021_SOCIAL_117</t>
  </si>
  <si>
    <t>PERU_HOUSEHOLD CARE_DISH CARE_AYUDÍN_FY2021_SOCIAL_118</t>
  </si>
  <si>
    <t>PERU_HOUSEHOLD CARE_DISH CARE_AYUDÍN_FY2021_SOCIAL_119</t>
  </si>
  <si>
    <t>PERU_HOUSEHOLD CARE_DISH CARE_AYUDÍN_FY2021_SOCIAL_120</t>
  </si>
  <si>
    <t>PERU_HOUSEHOLD CARE_DISH CARE_AYUDÍN_FY2021_SOCIAL_121</t>
  </si>
  <si>
    <t>PERU_HOUSEHOLD CARE_DISH CARE_AYUDÍN_FY2021_SOCIAL_122</t>
  </si>
  <si>
    <t>PERU_HOUSEHOLD CARE_DISH CARE_AYUDÍN_FY2021_SOCIAL_123</t>
  </si>
  <si>
    <t>PERU_HOUSEHOLD CARE_DISH CARE_AYUDÍN_FY2021_SOCIAL_124</t>
  </si>
  <si>
    <t>PERU_HOUSEHOLD CARE_DISH CARE_AYUDÍN_FY2021_SOCIAL_125</t>
  </si>
  <si>
    <t>PERU_HOUSEHOLD CARE_DISH CARE_AYUDÍN_FY2021_SOCIAL_126</t>
  </si>
  <si>
    <t>PERU_HOUSEHOLD CARE_DISH CARE_AYUDÍN_FY2021_SOCIAL_127</t>
  </si>
  <si>
    <t>PERU_HOUSEHOLD CARE_DISH CARE_AYUDÍN_FY2021_SOCIAL_128</t>
  </si>
  <si>
    <t>PERU_HOUSEHOLD CARE_DISH CARE_AYUDÍN_FY2021_SOCIAL_129</t>
  </si>
  <si>
    <t>PERU_HOUSEHOLD CARE_DISH CARE_AYUDÍN_FY2021_SOCIAL_130</t>
  </si>
  <si>
    <t>PERU_HOUSEHOLD CARE_DISH CARE_AYUDÍN_FY2021_SOCIAL_131</t>
  </si>
  <si>
    <t>PERU_HOUSEHOLD CARE_DISH CARE_AYUDÍN_FY2021_SOCIAL_132</t>
  </si>
  <si>
    <t>PERU_HOUSEHOLD CARE_DISH CARE_AYUDÍN_FY2021_SOCIAL_133</t>
  </si>
  <si>
    <t>PERU_HOUSEHOLD CARE_DISH CARE_AYUDÍN_FY2021_SOCIAL_134</t>
  </si>
  <si>
    <t>PERU_HOUSEHOLD CARE_DISH CARE_AYUDÍN_FY2021_SOCIAL_135</t>
  </si>
  <si>
    <t>PERU_HOUSEHOLD CARE_DISH CARE_AYUDÍN_FY2021_SOCIAL_136</t>
  </si>
  <si>
    <t>PERU_HOUSEHOLD CARE_DISH CARE_AYUDÍN_FY2021_SOCIAL_137</t>
  </si>
  <si>
    <t>PERU_HOUSEHOLD CARE_DISH CARE_AYUDÍN_FY2021_SOCIAL_138</t>
  </si>
  <si>
    <t>PERU_HOUSEHOLD CARE_DISH CARE_AYUDÍN_FY2021_SOCIAL_139</t>
  </si>
  <si>
    <t>PERU_HOUSEHOLD CARE_DISH CARE_AYUDÍN_FY2021_SOCIAL_140</t>
  </si>
  <si>
    <t>PERU_HOUSEHOLD CARE_DISH CARE_AYUDÍN_FY2021_SOCIAL_141</t>
  </si>
  <si>
    <t>PERU_HOUSEHOLD CARE_DISH CARE_AYUDÍN_FY2021_SOCIAL_142</t>
  </si>
  <si>
    <t>PERU_HOUSEHOLD CARE_DISH CARE_AYUDÍN_FY2021_SOCIAL_143</t>
  </si>
  <si>
    <t>PERU_HOUSEHOLD CARE_DISH CARE_AYUDÍN_FY2021_SOCIAL_144</t>
  </si>
  <si>
    <t>PERU_HOUSEHOLD CARE_DISH CARE_AYUDÍN_FY2021_SOCIAL_145</t>
  </si>
  <si>
    <t>PERU_HOUSEHOLD CARE_DISH CARE_AYUDÍN_FY2021_SOCIAL_146</t>
  </si>
  <si>
    <t>PERU_HOUSEHOLD CARE_DISH CARE_AYUDÍN_FY2021_SOCIAL_147</t>
  </si>
  <si>
    <t>PERU_HOUSEHOLD CARE_DISH CARE_AYUDÍN_FY2021_SOCIAL_148</t>
  </si>
  <si>
    <t>PERU_HOUSEHOLD CARE_DISH CARE_AYUDÍN_FY2021_SOCIAL_149</t>
  </si>
  <si>
    <t>PERU_HOUSEHOLD CARE_DISH CARE_AYUDÍN_FY2021_SOCIAL_150</t>
  </si>
  <si>
    <t>PERU_HOUSEHOLD CARE_DISH CARE_AYUDÍN_FY2021_SOCIAL_151</t>
  </si>
  <si>
    <t>PERU_HOUSEHOLD CARE_DISH CARE_AYUDÍN_FY2021_SOCIAL_152</t>
  </si>
  <si>
    <t>PERU_HOUSEHOLD CARE_DISH CARE_AYUDÍN_FY2021_SOCIAL_153</t>
  </si>
  <si>
    <t>PERU_HOUSEHOLD CARE_DISH CARE_AYUDÍN_FY2021_SOCIAL_154</t>
  </si>
  <si>
    <t>PERU_HOUSEHOLD CARE_DISH CARE_AYUDÍN_FY2021_SOCIAL_155</t>
  </si>
  <si>
    <t>PERU_HOUSEHOLD CARE_DISH CARE_AYUDÍN_FY2021_SOCIAL_156</t>
  </si>
  <si>
    <t>PERU_HOUSEHOLD CARE_DISH CARE_AYUDÍN_FY2021_SOCIAL_157</t>
  </si>
  <si>
    <t>PERU_HOUSEHOLD CARE_DISH CARE_AYUDÍN_FY2021_SOCIAL_158</t>
  </si>
  <si>
    <t>PERU_HOUSEHOLD CARE_DISH CARE_AYUDÍN_FY2021_SOCIAL_159</t>
  </si>
  <si>
    <t>PERU_HOUSEHOLD CARE_DISH CARE_AYUDÍN_FY2021_SOCIAL_160</t>
  </si>
  <si>
    <t>PERU_HOUSEHOLD CARE_DISH CARE_AYUDÍN_FY2021_SOCIAL_161</t>
  </si>
  <si>
    <t>PERU_HOUSEHOLD CARE_DISH CARE_AYUDÍN_FY2021_SOCIAL_162</t>
  </si>
  <si>
    <t>PERU_HOUSEHOLD CARE_DISH CARE_AYUDÍN_FY2021_SOCIAL_163</t>
  </si>
  <si>
    <t>PERU_HOUSEHOLD CARE_DISH CARE_AYUDÍN_FY2021_SOCIAL_164</t>
  </si>
  <si>
    <t>PERU_HOUSEHOLD CARE_DISH CARE_AYUDÍN_FY2021_SOCIAL_165</t>
  </si>
  <si>
    <t>PERU_HOUSEHOLD CARE_DISH CARE_AYUDÍN_FY2021_SOCIAL_166</t>
  </si>
  <si>
    <t>PERU_HOUSEHOLD CARE_DISH CARE_AYUDÍN_FY2021_SOCIAL_167</t>
  </si>
  <si>
    <t>PERU_HOUSEHOLD CARE_DISH CARE_AYUDÍN_FY2021_SOCIAL_168</t>
  </si>
  <si>
    <t>PERU_HOUSEHOLD CARE_DISH CARE_AYUDÍN_FY2021_SOCIAL_169</t>
  </si>
  <si>
    <t>PERU_HOUSEHOLD CARE_DISH CARE_AYUDÍN_FY2021_SOCIAL_170</t>
  </si>
  <si>
    <t>PERU_HOUSEHOLD CARE_DISH CARE_AYUDÍN_FY2021_SOCIAL_171</t>
  </si>
  <si>
    <t>PERU_HOUSEHOLD CARE_DISH CARE_AYUDÍN_FY2021_SOCIAL_172</t>
  </si>
  <si>
    <t>PERU_HOUSEHOLD CARE_DISH CARE_AYUDÍN_FY2021_SOCIAL_173</t>
  </si>
  <si>
    <t>PERU_HOUSEHOLD CARE_DISH CARE_AYUDÍN_FY2021_SOCIAL_174</t>
  </si>
  <si>
    <t>PERU_HOUSEHOLD CARE_DISH CARE_AYUDÍN_FY2021_SOCIAL_175</t>
  </si>
  <si>
    <t>PERU_HOUSEHOLD CARE_DISH CARE_AYUDÍN_FY2021_SOCIAL_176</t>
  </si>
  <si>
    <t>PERU_HOUSEHOLD CARE_DISH CARE_AYUDÍN_FY2021_SOCIAL_177</t>
  </si>
  <si>
    <t>PERU_HOUSEHOLD CARE_DISH CARE_AYUDÍN_FY2021_SOCIAL_178</t>
  </si>
  <si>
    <t>PERU_HOUSEHOLD CARE_DISH CARE_AYUDÍN_FY2021_SOCIAL_179</t>
  </si>
  <si>
    <t>PERU_HOUSEHOLD CARE_DISH CARE_AYUDÍN_FY2021_SOCIAL_180</t>
  </si>
  <si>
    <t>PERU_HOUSEHOLD CARE_DISH CARE_AYUDÍN_FY2021_SOCIAL_181</t>
  </si>
  <si>
    <t>PERU_HOUSEHOLD CARE_DISH CARE_AYUDÍN_FY2021_SOCIAL_182</t>
  </si>
  <si>
    <t>PERU_HOUSEHOLD CARE_DISH CARE_AYUDÍN_FY2021_SOCIAL_183</t>
  </si>
  <si>
    <t>PERU_HOUSEHOLD CARE_DISH CARE_AYUDÍN_FY2021_SOCIAL_184</t>
  </si>
  <si>
    <t>PERU_HOUSEHOLD CARE_DISH CARE_AYUDÍN_FY2021_SOCIAL_185</t>
  </si>
  <si>
    <t>PERU_HOUSEHOLD CARE_DISH CARE_AYUDÍN_FY2021_SOCIAL_186</t>
  </si>
  <si>
    <t>PERU_HOUSEHOLD CARE_DISH CARE_AYUDÍN_FY2021_SOCIAL_187</t>
  </si>
  <si>
    <t>PERU_HOUSEHOLD CARE_DISH CARE_AYUDÍN_FY2021_SOCIAL_188</t>
  </si>
  <si>
    <t>PERU_HOUSEHOLD CARE_DISH CARE_AYUDÍN_FY2021_SOCIAL_189</t>
  </si>
  <si>
    <t>PERU_HOUSEHOLD CARE_DISH CARE_AYUDÍN_FY2021_SOCIAL_190</t>
  </si>
  <si>
    <t>PERU_HOUSEHOLD CARE_DISH CARE_AYUDÍN_FY2021_SOCIAL_191</t>
  </si>
  <si>
    <t>PERU_HOUSEHOLD CARE_DISH CARE_AYUDÍN_FY2021_SOCIAL_192</t>
  </si>
  <si>
    <t>PERU_HOUSEHOLD CARE_DISH CARE_AYUDÍN_FY2021_SOCIAL_193</t>
  </si>
  <si>
    <t>PERU_HOUSEHOLD CARE_DISH CARE_AYUDÍN_FY2021_SOCIAL_194</t>
  </si>
  <si>
    <t>PERU_HOUSEHOLD CARE_DISH CARE_AYUDÍN_FY2021_SOCIAL_195</t>
  </si>
  <si>
    <t>PERU_HOUSEHOLD CARE_DISH CARE_AYUDÍN_FY2021_SOCIAL_196</t>
  </si>
  <si>
    <t>PERU_HOUSEHOLD CARE_DISH CARE_AYUDÍN_FY2021_SOCIAL_197</t>
  </si>
  <si>
    <t>PERU_HOUSEHOLD CARE_DISH CARE_AYUDÍN_FY2021_SOCIAL_198</t>
  </si>
  <si>
    <t>PERU_HOUSEHOLD CARE_DISH CARE_AYUDÍN_FY2021_SOCIAL_199</t>
  </si>
  <si>
    <t>PERU_HOUSEHOLD CARE_DISH CARE_AYUDÍN_FY2021_SOCIAL_200</t>
  </si>
  <si>
    <t>PERU_HOUSEHOLD CARE_DISH CARE_AYUDÍN_FY2021_SOCIAL_201</t>
  </si>
  <si>
    <t>PERU_HOUSEHOLD CARE_DISH CARE_AYUDÍN_FY2021_SOCIAL_202</t>
  </si>
  <si>
    <t>PERU_HOUSEHOLD CARE_DISH CARE_AYUDÍN_FY2021_SOCIAL_203</t>
  </si>
  <si>
    <t>PERU_HOUSEHOLD CARE_DISH CARE_AYUDÍN_FY2021_SOCIAL_204</t>
  </si>
  <si>
    <t>PERU_HOUSEHOLD CARE_DISH CARE_AYUDÍN_FY2021_SOCIAL_205</t>
  </si>
  <si>
    <t>PERU_HOUSEHOLD CARE_DISH CARE_AYUDÍN_FY2021_SOCIAL_206</t>
  </si>
  <si>
    <t>PERU_HOUSEHOLD CARE_DISH CARE_AYUDÍN_FY2021_SOCIAL_207</t>
  </si>
  <si>
    <t>PERU_HOUSEHOLD CARE_DISH CARE_AYUDÍN_FY2021_SOCIAL_208</t>
  </si>
  <si>
    <t>PERU_HOUSEHOLD CARE_DISH CARE_AYUDÍN_FY2021_SOCIAL_209</t>
  </si>
  <si>
    <t>PERU_HOUSEHOLD CARE_DISH CARE_AYUDÍN_FY2021_SOCIAL_210</t>
  </si>
  <si>
    <t>PERU_HOUSEHOLD CARE_DISH CARE_AYUDÍN_FY2021_SOCIAL_211</t>
  </si>
  <si>
    <t>PERU_HOUSEHOLD CARE_DISH CARE_AYUDÍN_FY2021_SOCIAL_212</t>
  </si>
  <si>
    <t>PERU_HOUSEHOLD CARE_DISH CARE_AYUDÍN_FY2021_SOCIAL_213</t>
  </si>
  <si>
    <t>PERU_HOUSEHOLD CARE_DISH CARE_AYUDÍN_FY2021_SOCIAL_214</t>
  </si>
  <si>
    <t>PERU_HOUSEHOLD CARE_DISH CARE_AYUDÍN_FY2021_SOCIAL_215</t>
  </si>
  <si>
    <t>PERU_HOUSEHOLD CARE_DISH CARE_AYUDÍN_FY2021_SOCIAL_216</t>
  </si>
  <si>
    <t>PERU_HOUSEHOLD CARE_DISH CARE_AYUDÍN_FY2021_SOCIAL_217</t>
  </si>
  <si>
    <t>PERU_HOUSEHOLD CARE_DISH CARE_AYUDÍN_FY2021_SOCIAL_218</t>
  </si>
  <si>
    <t>PERU_HOUSEHOLD CARE_DISH CARE_AYUDÍN_FY2021_SOCIAL_219</t>
  </si>
  <si>
    <t>PERU_HOUSEHOLD CARE_DISH CARE_AYUDÍN_FY2021_SOCIAL_220</t>
  </si>
  <si>
    <t>PERU_HOUSEHOLD CARE_DISH CARE_AYUDÍN_FY2021_SOCIAL_221</t>
  </si>
  <si>
    <t>PERU_HOUSEHOLD CARE_DISH CARE_AYUDÍN_FY2021_SOCIAL_222</t>
  </si>
  <si>
    <t>PERU_HOUSEHOLD CARE_DISH CARE_AYUDÍN_FY2021_SOCIAL_223</t>
  </si>
  <si>
    <t>PERU_HOUSEHOLD CARE_DISH CARE_AYUDÍN_FY2021_SOCIAL_224</t>
  </si>
  <si>
    <t>PERU_HOUSEHOLD CARE_DISH CARE_AYUDÍN_FY2021_SOCIAL_225</t>
  </si>
  <si>
    <t>PERU_HOUSEHOLD CARE_DISH CARE_AYUDÍN_FY2021_SOCIAL_226</t>
  </si>
  <si>
    <t>PERU_HOUSEHOLD CARE_DISH CARE_AYUDÍN_FY2021_SOCIAL_227</t>
  </si>
  <si>
    <t>PERU_HOUSEHOLD CARE_DISH CARE_AYUDÍN_FY2021_SOCIAL_228</t>
  </si>
  <si>
    <t>PERU_HOUSEHOLD CARE_DISH CARE_AYUDÍN_FY2021_SOCIAL_229</t>
  </si>
  <si>
    <t>PERU_HOUSEHOLD CARE_DISH CARE_AYUDÍN_FY2021_SOCIAL_230</t>
  </si>
  <si>
    <t>PERU_HOUSEHOLD CARE_DISH CARE_AYUDÍN_FY2021_SOCIAL_231</t>
  </si>
  <si>
    <t>PERU_HOUSEHOLD CARE_DISH CARE_AYUDÍN_FY2021_SOCIAL_232</t>
  </si>
  <si>
    <t>PERU_HOUSEHOLD CARE_DISH CARE_AYUDÍN_FY2021_SOCIAL_233</t>
  </si>
  <si>
    <t>PERU_HOUSEHOLD CARE_DISH CARE_AYUDÍN_FY2021_SOCIAL_234</t>
  </si>
  <si>
    <t>PERU_HOUSEHOLD CARE_DISH CARE_AYUDÍN_FY2021_SOCIAL_235</t>
  </si>
  <si>
    <t>PERU_HOUSEHOLD CARE_DISH CARE_AYUDÍN_FY2021_SOCIAL_236</t>
  </si>
  <si>
    <t>PERU_HOUSEHOLD CARE_DISH CARE_AYUDÍN_FY2021_SOCIAL_237</t>
  </si>
  <si>
    <t>PERU_HOUSEHOLD CARE_DISH CARE_AYUDÍN_FY2021_SOCIAL_238</t>
  </si>
  <si>
    <t>PERU_HOUSEHOLD CARE_DISH CARE_AYUDÍN_FY2021_SOCIAL_239</t>
  </si>
  <si>
    <t>PERU_HOUSEHOLD CARE_DISH CARE_AYUDÍN_FY2021_SOCIAL_240</t>
  </si>
  <si>
    <t>PERU_HOUSEHOLD CARE_DISH CARE_AYUDÍN_FY2021_SOCIAL_241</t>
  </si>
  <si>
    <t>PERU_HOUSEHOLD CARE_DISH CARE_AYUDÍN_FY2021_SOCIAL_242</t>
  </si>
  <si>
    <t>PERU_HOUSEHOLD CARE_DISH CARE_AYUDÍN_FY2021_SOCIAL_243</t>
  </si>
  <si>
    <t>PERU_HOUSEHOLD CARE_DISH CARE_AYUDÍN_FY2021_SOCIAL_244</t>
  </si>
  <si>
    <t>PERU_HOUSEHOLD CARE_DISH CARE_AYUDÍN_FY2021_SOCIAL_245</t>
  </si>
  <si>
    <t>PERU_HOUSEHOLD CARE_DISH CARE_AYUDÍN_FY2021_SOCIAL_246</t>
  </si>
  <si>
    <t>PERU_HOUSEHOLD CARE_DISH CARE_AYUDÍN_FY2021_SOCIAL_247</t>
  </si>
  <si>
    <t>PERU_HOUSEHOLD CARE_DISH CARE_AYUDÍN_FY2021_SOCIAL_248</t>
  </si>
  <si>
    <t>PERU_HOUSEHOLD CARE_DISH CARE_AYUDÍN_FY2021_SOCIAL_249</t>
  </si>
  <si>
    <t>PERU_HOUSEHOLD CARE_DISH CARE_AYUDÍN_FY2021_SOCIAL_250</t>
  </si>
  <si>
    <t>PERU_HOUSEHOLD CARE_DISH CARE_AYUDÍN_FY2021_SOCIAL_251</t>
  </si>
  <si>
    <t>PERU_HOUSEHOLD CARE_DISH CARE_AYUDÍN_FY2021_SOCIAL_252</t>
  </si>
  <si>
    <t>PERU_HOUSEHOLD CARE_DISH CARE_AYUDÍN_FY2021_SOCIAL_253</t>
  </si>
  <si>
    <t>PERU_HOUSEHOLD CARE_DISH CARE_AYUDÍN_FY2021_SOCIAL_254</t>
  </si>
  <si>
    <t>PERU_HOUSEHOLD CARE_DISH CARE_AYUDÍN_FY2021_SOCIAL_255</t>
  </si>
  <si>
    <t>PERU_HOUSEHOLD CARE_DISH CARE_AYUDÍN_FY2021_SOCIAL_256</t>
  </si>
  <si>
    <t>PERU_HOUSEHOLD CARE_DISH CARE_AYUDÍN_FY2021_SOCIAL_257</t>
  </si>
  <si>
    <t>PERU_HOUSEHOLD CARE_DISH CARE_AYUDÍN_FY2021_SOCIAL_258</t>
  </si>
  <si>
    <t>PERU_HOUSEHOLD CARE_DISH CARE_AYUDÍN_FY2021_SOCIAL_259</t>
  </si>
  <si>
    <t>PERU_HOUSEHOLD CARE_DISH CARE_AYUDÍN_FY2021_SOCIAL_260</t>
  </si>
  <si>
    <t>PERU_HOUSEHOLD CARE_DISH CARE_AYUDÍN_FY2021_SOCIAL_261</t>
  </si>
  <si>
    <t>PERU_HOUSEHOLD CARE_DISH CARE_AYUDÍN_FY2021_SOCIAL_262</t>
  </si>
  <si>
    <t>PERU_HOUSEHOLD CARE_DISH CARE_AYUDÍN_FY2021_SOCIAL_263</t>
  </si>
  <si>
    <t>PERU_HOUSEHOLD CARE_DISH CARE_AYUDÍN_FY2021_SOCIAL_264</t>
  </si>
  <si>
    <t>PERU_HOUSEHOLD CARE_DISH CARE_AYUDÍN_FY2021_SOCIAL_265</t>
  </si>
  <si>
    <t>PERU_HOUSEHOLD CARE_DISH CARE_AYUDÍN_FY2021_SOCIAL_266</t>
  </si>
  <si>
    <t>PERU_HOUSEHOLD CARE_DISH CARE_AYUDÍN_FY2021_SOCIAL_267</t>
  </si>
  <si>
    <t>PERU_HOUSEHOLD CARE_DISH CARE_AYUDÍN_FY2021_SOCIAL_268</t>
  </si>
  <si>
    <t>PERU_HOUSEHOLD CARE_DISH CARE_AYUDÍN_FY2021_SOCIAL_269</t>
  </si>
  <si>
    <t>PERU_HOUSEHOLD CARE_DISH CARE_AYUDÍN_FY2021_SOCIAL_270</t>
  </si>
  <si>
    <t>PERU_HOUSEHOLD CARE_DISH CARE_AYUDÍN_FY2021_SOCIAL_271</t>
  </si>
  <si>
    <t>PERU_HOUSEHOLD CARE_DISH CARE_AYUDÍN_FY2021_SOCIAL_272</t>
  </si>
  <si>
    <t>PERU_HOUSEHOLD CARE_DISH CARE_AYUDÍN_FY2021_SOCIAL_273</t>
  </si>
  <si>
    <t>PERU_HOUSEHOLD CARE_DISH CARE_AYUDÍN_FY2021_SOCIAL_274</t>
  </si>
  <si>
    <t>PERU_HOUSEHOLD CARE_DISH CARE_AYUDÍN_FY2021_SOCIAL_275</t>
  </si>
  <si>
    <t>PERU_HOUSEHOLD CARE_DISH CARE_AYUDÍN_FY2021_SOCIAL_276</t>
  </si>
  <si>
    <t>PERU_HOUSEHOLD CARE_DISH CARE_AYUDÍN_FY2021_SOCIAL_277</t>
  </si>
  <si>
    <t>PERU_HOUSEHOLD CARE_DISH CARE_AYUDÍN_FY2021_SOCIAL_278</t>
  </si>
  <si>
    <t>PERU_HOUSEHOLD CARE_DISH CARE_AYUDÍN_FY2021_SOCIAL_279</t>
  </si>
  <si>
    <t>PERU_HOUSEHOLD CARE_DISH CARE_AYUDÍN_FY2021_SOCIAL_280</t>
  </si>
  <si>
    <t>PERU_HOUSEHOLD CARE_DISH CARE_AYUDÍN_FY2021_SOCIAL_281</t>
  </si>
  <si>
    <t>PERU_HOUSEHOLD CARE_DISH CARE_AYUDÍN_FY2021_SOCIAL_282</t>
  </si>
  <si>
    <t>PERU_HOUSEHOLD CARE_DISH CARE_AYUDÍN_FY2021_SOCIAL_283</t>
  </si>
  <si>
    <t>PERU_HOUSEHOLD CARE_DISH CARE_AYUDÍN_FY2021_SOCIAL_284</t>
  </si>
  <si>
    <t>PERU_HOUSEHOLD CARE_DISH CARE_AYUDÍN_FY2021_SOCIAL_285</t>
  </si>
  <si>
    <t>PERU_HOUSEHOLD CARE_DISH CARE_AYUDÍN_FY2021_SOCIAL_286</t>
  </si>
  <si>
    <t>PERU_HOUSEHOLD CARE_DISH CARE_AYUDÍN_FY2021_SOCIAL_287</t>
  </si>
  <si>
    <t>PERU_HOUSEHOLD CARE_DISH CARE_AYUDÍN_FY2021_SOCIAL_288</t>
  </si>
  <si>
    <t>PERU_HOUSEHOLD CARE_DISH CARE_AYUDÍN_FY2021_SOCIAL_289</t>
  </si>
  <si>
    <t>PERU_HOUSEHOLD CARE_DISH CARE_AYUDÍN_FY2021_SOCIAL_290</t>
  </si>
  <si>
    <t>PERU_HOUSEHOLD CARE_DISH CARE_AYUDÍN_FY2021_SOCIAL_291</t>
  </si>
  <si>
    <t>PERU_HOUSEHOLD CARE_DISH CARE_AYUDÍN_FY2021_SOCIAL_292</t>
  </si>
  <si>
    <t>PERU_HOUSEHOLD CARE_DISH CARE_AYUDÍN_FY2021_SOCIAL_293</t>
  </si>
  <si>
    <t>PERU_HOUSEHOLD CARE_DISH CARE_AYUDÍN_FY2021_SOCIAL_294</t>
  </si>
  <si>
    <t>PERU_HOUSEHOLD CARE_DISH CARE_AYUDÍN_FY2021_SOCIAL_295</t>
  </si>
  <si>
    <t>PERU_HOUSEHOLD CARE_DISH CARE_AYUDÍN_FY2021_SOCIAL_296</t>
  </si>
  <si>
    <t>PERU_HOUSEHOLD CARE_DISH CARE_AYUDÍN_FY2021_SOCIAL_297</t>
  </si>
  <si>
    <t>PERU_HOUSEHOLD CARE_DISH CARE_AYUDÍN_FY2021_SOCIAL_298</t>
  </si>
  <si>
    <t>PERU_HOUSEHOLD CARE_DISH CARE_AYUDÍN_FY2021_SOCIAL_299</t>
  </si>
  <si>
    <t>PERU_HOUSEHOLD CARE_DISH CARE_AYUDÍN_FY2021_SOCIAL_300</t>
  </si>
  <si>
    <t>PERU_HOUSEHOLD CARE_DISH CARE_AYUDÍN_FY2021_SOCIAL_301</t>
  </si>
  <si>
    <t>PERU_HOUSEHOLD CARE_DISH CARE_AYUDÍN_FY2021_SOCIAL_302</t>
  </si>
  <si>
    <t>PERU_HOUSEHOLD CARE_DISH CARE_AYUDÍN_FY2021_SOCIAL_303</t>
  </si>
  <si>
    <t>PERU_HOUSEHOLD CARE_DISH CARE_AYUDÍN_FY2021_SOCIAL_304</t>
  </si>
  <si>
    <t>PERU_HOUSEHOLD CARE_DISH CARE_AYUDÍN_FY2021_SOCIAL_305</t>
  </si>
  <si>
    <t>PERU_HOUSEHOLD CARE_DISH CARE_AYUDÍN_FY2021_SOCIAL_306</t>
  </si>
  <si>
    <t>PERU_HOUSEHOLD CARE_DISH CARE_AYUDÍN_FY2021_SOCIAL_307</t>
  </si>
  <si>
    <t>PERU_HOUSEHOLD CARE_DISH CARE_AYUDÍN_FY2021_SOCIAL_308</t>
  </si>
  <si>
    <t>PERU_HOUSEHOLD CARE_DISH CARE_AYUDÍN_FY2021_SOCIAL_309</t>
  </si>
  <si>
    <t>PERU_HOUSEHOLD CARE_DISH CARE_AYUDÍN_FY2021_SOCIAL_310</t>
  </si>
  <si>
    <t>PERU_HOUSEHOLD CARE_DISH CARE_AYUDÍN_FY2021_SOCIAL_311</t>
  </si>
  <si>
    <t>PERU_HOUSEHOLD CARE_DISH CARE_AYUDÍN_FY2021_SOCIAL_312</t>
  </si>
  <si>
    <t>PERU_HOUSEHOLD CARE_DISH CARE_AYUDÍN_FY2021_SOCIAL_313</t>
  </si>
  <si>
    <t>PERU_HOUSEHOLD CARE_DISH CARE_AYUDÍN_FY2021_SOCIAL_314</t>
  </si>
  <si>
    <t>PERU_HOUSEHOLD CARE_DISH CARE_AYUDÍN_FY2021_SOCIAL_315</t>
  </si>
  <si>
    <t>PERU_HOUSEHOLD CARE_DISH CARE_AYUDÍN_FY2021_SOCIAL_316</t>
  </si>
  <si>
    <t>PERU_HOUSEHOLD CARE_DISH CARE_AYUDÍN_FY2021_SOCIAL_317</t>
  </si>
  <si>
    <t>PERU_HOUSEHOLD CARE_DISH CARE_AYUDÍN_FY2021_SOCIAL_318</t>
  </si>
  <si>
    <t>PERU_HOUSEHOLD CARE_DISH CARE_AYUDÍN_FY2021_SOCIAL_319</t>
  </si>
  <si>
    <t>PERU_HOUSEHOLD CARE_DISH CARE_AYUDÍN_FY2021_SOCIAL_320</t>
  </si>
  <si>
    <t>PERU_HOUSEHOLD CARE_DISH CARE_AYUDÍN_FY2021_SOCIAL_321</t>
  </si>
  <si>
    <t>PERU_HOUSEHOLD CARE_DISH CARE_AYUDÍN_FY2021_SOCIAL_322</t>
  </si>
  <si>
    <t>PERU_HOUSEHOLD CARE_DISH CARE_AYUDÍN_FY2021_SOCIAL_323</t>
  </si>
  <si>
    <t>PERU_HOUSEHOLD CARE_DISH CARE_AYUDÍN_FY2021_SOCIAL_324</t>
  </si>
  <si>
    <t>PERU_HOUSEHOLD CARE_DISH CARE_AYUDÍN_FY2021_SOCIAL_325</t>
  </si>
  <si>
    <t>PERU_HOUSEHOLD CARE_DISH CARE_AYUDÍN_FY2021_SOCIAL_326</t>
  </si>
  <si>
    <t>PERU_HOUSEHOLD CARE_DISH CARE_AYUDÍN_FY2021_SOCIAL_327</t>
  </si>
  <si>
    <t>PERU_HOUSEHOLD CARE_DISH CARE_AYUDÍN_FY2021_SOCIAL_328</t>
  </si>
  <si>
    <t>PERU_HOUSEHOLD CARE_DISH CARE_AYUDÍN_FY2021_SOCIAL_329</t>
  </si>
  <si>
    <t>PERU_HOUSEHOLD CARE_DISH CARE_AYUDÍN_FY2021_SOCIAL_330</t>
  </si>
  <si>
    <t>PERU_HOUSEHOLD CARE_DISH CARE_AYUDÍN_FY2021_SOCIAL_331</t>
  </si>
  <si>
    <t>PERU_HOUSEHOLD CARE_DISH CARE_AYUDÍN_FY2021_SOCIAL_332</t>
  </si>
  <si>
    <t>PERU_HOUSEHOLD CARE_DISH CARE_AYUDÍN_FY2021_SOCIAL_333</t>
  </si>
  <si>
    <t>PERU_HOUSEHOLD CARE_DISH CARE_AYUDÍN_FY2021_SOCIAL_334</t>
  </si>
  <si>
    <t>PERU_HOUSEHOLD CARE_DISH CARE_AYUDÍN_FY2021_SOCIAL_335</t>
  </si>
  <si>
    <t>PERU_HOUSEHOLD CARE_DISH CARE_AYUDÍN_FY2021_SOCIAL_336</t>
  </si>
  <si>
    <t>PERU_HOUSEHOLD CARE_DISH CARE_AYUDÍN_FY2021_SOCIAL_337</t>
  </si>
  <si>
    <t>PERU_HOUSEHOLD CARE_DISH CARE_AYUDÍN_FY2021_SOCIAL_338</t>
  </si>
  <si>
    <t>PERU_HOUSEHOLD CARE_DISH CARE_AYUDÍN_FY2021_SOCIAL_339</t>
  </si>
  <si>
    <t>PERU_HOUSEHOLD CARE_DISH CARE_AYUDÍN_FY2021_SOCIAL_340</t>
  </si>
  <si>
    <t>PERU_HOUSEHOLD CARE_DISH CARE_AYUDÍN_FY2021_SOCIAL_341</t>
  </si>
  <si>
    <t>PERU_HOUSEHOLD CARE_DISH CARE_AYUDÍN_FY2021_SOCIAL_342</t>
  </si>
  <si>
    <t>PERU_HOUSEHOLD CARE_DISH CARE_AYUDÍN_FY2021_SOCIAL_343</t>
  </si>
  <si>
    <t>PERU_HOUSEHOLD CARE_DISH CARE_AYUDÍN_FY2021_SOCIAL_344</t>
  </si>
  <si>
    <t>PERU_HOUSEHOLD CARE_DISH CARE_AYUDÍN_FY2021_SOCIAL_345</t>
  </si>
  <si>
    <t>PERU_HOUSEHOLD CARE_DISH CARE_AYUDÍN_FY2021_SOCIAL_346</t>
  </si>
  <si>
    <t>PERU_HOUSEHOLD CARE_DISH CARE_AYUDÍN_FY2021_SOCIAL_347</t>
  </si>
  <si>
    <t>PERU_HOUSEHOLD CARE_DISH CARE_AYUDÍN_FY2021_SOCIAL_348</t>
  </si>
  <si>
    <t>PERU_HOUSEHOLD CARE_DISH CARE_AYUDÍN_FY2021_SOCIAL_349</t>
  </si>
  <si>
    <t>PERU_HOUSEHOLD CARE_DISH CARE_AYUDÍN_FY2021_SOCIAL_350</t>
  </si>
  <si>
    <t>PERU_HOUSEHOLD CARE_DISH CARE_AYUDÍN_FY2021_SOCIAL_351</t>
  </si>
  <si>
    <t>PERU_HOUSEHOLD CARE_DISH CARE_AYUDÍN_FY2021_SOCIAL_352</t>
  </si>
  <si>
    <t>PERU_HOUSEHOLD CARE_DISH CARE_AYUDÍN_FY2021_SOCIAL_353</t>
  </si>
  <si>
    <t>PERU_HOUSEHOLD CARE_DISH CARE_AYUDÍN_FY2021_SOCIAL_354</t>
  </si>
  <si>
    <t>PERU_HOUSEHOLD CARE_DISH CARE_AYUDÍN_FY2021_SOCIAL_355</t>
  </si>
  <si>
    <t>PERU_HOUSEHOLD CARE_DISH CARE_AYUDÍN_FY2021_SOCIAL_356</t>
  </si>
  <si>
    <t>PERU_HOUSEHOLD CARE_DISH CARE_AYUDÍN_FY2021_SOCIAL_357</t>
  </si>
  <si>
    <t>PERU_HOUSEHOLD CARE_DISH CARE_AYUDÍN_FY2021_SOCIAL_358</t>
  </si>
  <si>
    <t>PERU_HOUSEHOLD CARE_DISH CARE_AYUDÍN_FY2021_SOCIAL_359</t>
  </si>
  <si>
    <t>PERU_HOUSEHOLD CARE_DISH CARE_AYUDÍN_FY2021_SOCIAL_360</t>
  </si>
  <si>
    <t>PERU_HOUSEHOLD CARE_DISH CARE_AYUDÍN_FY2021_SOCIAL_361</t>
  </si>
  <si>
    <t>PERU_HOUSEHOLD CARE_DISH CARE_AYUDÍN_FY2021_SOCIAL_362</t>
  </si>
  <si>
    <t>PERU_HOUSEHOLD CARE_DISH CARE_AYUDÍN_FY2021_SOCIAL_363</t>
  </si>
  <si>
    <t>PERU_HOUSEHOLD CARE_DISH CARE_AYUDÍN_FY2021_SOCIAL_364</t>
  </si>
  <si>
    <t>PERU_HOUSEHOLD CARE_DISH CARE_AYUDÍN_FY2021_SOCIAL_365</t>
  </si>
  <si>
    <t>PERU_HOUSEHOLD CARE_DISH CARE_AYUDÍN_FY2021_SOCIAL_366</t>
  </si>
  <si>
    <t>PERU_HOUSEHOLD CARE_DISH CARE_AYUDÍN_FY2021_SOCIAL_367</t>
  </si>
  <si>
    <t>PERU_HOUSEHOLD CARE_DISH CARE_AYUDÍN_FY2021_SOCIAL_368</t>
  </si>
  <si>
    <t>PERU_HOUSEHOLD CARE_DISH CARE_AYUDÍN_FY2021_SOCIAL_369</t>
  </si>
  <si>
    <t>PERU_HOUSEHOLD CARE_DISH CARE_AYUDÍN_FY2021_SOCIAL_370</t>
  </si>
  <si>
    <t>PERU_HOUSEHOLD CARE_DISH CARE_AYUDÍN_FY2021_SOCIAL_371</t>
  </si>
  <si>
    <t>PERU_HOUSEHOLD CARE_DISH CARE_AYUDÍN_FY2021_SOCIAL_372</t>
  </si>
  <si>
    <t>PERU_HOUSEHOLD CARE_DISH CARE_AYUDÍN_FY2021_SOCIAL_373</t>
  </si>
  <si>
    <t>PERU_HOUSEHOLD CARE_DISH CARE_AYUDÍN_FY2021_SOCIAL_374</t>
  </si>
  <si>
    <t>PERU_HOUSEHOLD CARE_DISH CARE_AYUDÍN_FY2021_SOCIAL_375</t>
  </si>
  <si>
    <t>PERU_HOUSEHOLD CARE_DISH CARE_AYUDÍN_FY2021_SOCIAL_376</t>
  </si>
  <si>
    <t>PERU_HOUSEHOLD CARE_DISH CARE_AYUDÍN_FY2021_SOCIAL_377</t>
  </si>
  <si>
    <t>PERU_HOUSEHOLD CARE_DISH CARE_AYUDÍN_FY2021_SOCIAL_378</t>
  </si>
  <si>
    <t>PERU_HOUSEHOLD CARE_DISH CARE_AYUDÍN_FY2021_SOCIAL_379</t>
  </si>
  <si>
    <t>PERU_HOUSEHOLD CARE_DISH CARE_AYUDÍN_FY2021_SOCIAL_380</t>
  </si>
  <si>
    <t>PERU_HOUSEHOLD CARE_DISH CARE_AYUDÍN_FY2021_SOCIAL_381</t>
  </si>
  <si>
    <t>PERU_HOUSEHOLD CARE_DISH CARE_AYUDÍN_FY2021_SOCIAL_382</t>
  </si>
  <si>
    <t>PERU_HOUSEHOLD CARE_DISH CARE_AYUDÍN_FY2021_SOCIAL_383</t>
  </si>
  <si>
    <t>PERU_HOUSEHOLD CARE_DISH CARE_AYUDÍN_FY2021_SOCIAL_384</t>
  </si>
  <si>
    <t>PERU_HOUSEHOLD CARE_DISH CARE_AYUDÍN_FY2021_SOCIAL_385</t>
  </si>
  <si>
    <t>PERU_HOUSEHOLD CARE_DISH CARE_AYUDÍN_FY2021_SOCIAL_386</t>
  </si>
  <si>
    <t>PERU_HOUSEHOLD CARE_DISH CARE_AYUDÍN_FY2021_SOCIAL_387</t>
  </si>
  <si>
    <t>PERU_HOUSEHOLD CARE_DISH CARE_AYUDÍN_FY2021_SOCIAL_388</t>
  </si>
  <si>
    <t>PERU_HOUSEHOLD CARE_DISH CARE_AYUDÍN_FY2021_SOCIAL_389</t>
  </si>
  <si>
    <t>PERU_HOUSEHOLD CARE_DISH CARE_AYUDÍN_FY2021_SOCIAL_390</t>
  </si>
  <si>
    <t>PERU_HOUSEHOLD CARE_DISH CARE_AYUDÍN_FY2021_SOCIAL_391</t>
  </si>
  <si>
    <t>PERU_HOUSEHOLD CARE_DISH CARE_AYUDÍN_FY2021_SOCIAL_392</t>
  </si>
  <si>
    <t>PERU_HOUSEHOLD CARE_DISH CARE_AYUDÍN_FY2021_SOCIAL_393</t>
  </si>
  <si>
    <t>PERU_HOUSEHOLD CARE_DISH CARE_AYUDÍN_FY2021_SOCIAL_394</t>
  </si>
  <si>
    <t>PERU_HOUSEHOLD CARE_DISH CARE_AYUDÍN_FY2021_SOCIAL_395</t>
  </si>
  <si>
    <t>PERU_HOUSEHOLD CARE_DISH CARE_AYUDÍN_FY2021_SOCIAL_396</t>
  </si>
  <si>
    <t>PERU_HOUSEHOLD CARE_DISH CARE_AYUDÍN_FY2021_SOCIAL_397</t>
  </si>
  <si>
    <t>PERU_HOUSEHOLD CARE_DISH CARE_AYUDÍN_FY2021_SOCIAL_398</t>
  </si>
  <si>
    <t>PERU_HOUSEHOLD CARE_DISH CARE_AYUDÍN_FY2021_SOCIAL_399</t>
  </si>
  <si>
    <t>PERU_HOUSEHOLD CARE_DISH CARE_AYUDÍN_FY2021_SOCIAL_400</t>
  </si>
  <si>
    <t>PERU_HOUSEHOLD CARE_DISH CARE_AYUDÍN_FY2021_SOCIAL_401</t>
  </si>
  <si>
    <t>PERU_HOUSEHOLD CARE_DISH CARE_AYUDÍN_FY2021_SOCIAL_402</t>
  </si>
  <si>
    <t>PERU_HOUSEHOLD CARE_DISH CARE_AYUDÍN_FY2021_SOCIAL_403</t>
  </si>
  <si>
    <t>PERU_HOUSEHOLD CARE_DISH CARE_AYUDÍN_FY2021_SOCIAL_404</t>
  </si>
  <si>
    <t>PERU_HOUSEHOLD CARE_DISH CARE_AYUDÍN_FY2021_SOCIAL_405</t>
  </si>
  <si>
    <t>PERU_HOUSEHOLD CARE_DISH CARE_AYUDÍN_FY2021_SOCIAL_406</t>
  </si>
  <si>
    <t>PERU_HOUSEHOLD CARE_DISH CARE_AYUDÍN_FY2021_SOCIAL_407</t>
  </si>
  <si>
    <t>PERU_HOUSEHOLD CARE_DISH CARE_AYUDÍN_FY2021_SOCIAL_408</t>
  </si>
  <si>
    <t>PERU_HOUSEHOLD CARE_DISH CARE_AYUDÍN_FY2021_SOCIAL_409</t>
  </si>
  <si>
    <t>PERU_HOUSEHOLD CARE_DISH CARE_AYUDÍN_FY2021_SOCIAL_410</t>
  </si>
  <si>
    <t>PERU_HOUSEHOLD CARE_DISH CARE_AYUDÍN_FY2021_SOCIAL_411</t>
  </si>
  <si>
    <t>PERU_HOUSEHOLD CARE_DISH CARE_AYUDÍN_FY2021_SOCIAL_412</t>
  </si>
  <si>
    <t>PERU_HOUSEHOLD CARE_DISH CARE_AYUDÍN_FY2021_SOCIAL_413</t>
  </si>
  <si>
    <t>PERU_HOUSEHOLD CARE_DISH CARE_AYUDÍN_FY2021_SOCIAL_414</t>
  </si>
  <si>
    <t>PERU_HOUSEHOLD CARE_DISH CARE_AYUDÍN_FY2021_SOCIAL_415</t>
  </si>
  <si>
    <t>PERU_HOUSEHOLD CARE_DISH CARE_AYUDÍN_FY2021_SOCIAL_416</t>
  </si>
  <si>
    <t>PERU_HOUSEHOLD CARE_DISH CARE_AYUDÍN_FY2021_SOCIAL_417</t>
  </si>
  <si>
    <t>PERU_HOUSEHOLD CARE_DISH CARE_AYUDÍN_FY2021_SOCIAL_418</t>
  </si>
  <si>
    <t>PERU_HOUSEHOLD CARE_DISH CARE_AYUDÍN_FY2021_SOCIAL_419</t>
  </si>
  <si>
    <t>PERU_HOUSEHOLD CARE_DISH CARE_AYUDÍN_FY2021_SOCIAL_420</t>
  </si>
  <si>
    <t>PERU_HOUSEHOLD CARE_DISH CARE_AYUDÍN_FY2021_SOCIAL_421</t>
  </si>
  <si>
    <t>PERU_HOUSEHOLD CARE_DISH CARE_AYUDÍN_FY2021_SOCIAL_422</t>
  </si>
  <si>
    <t>PERU_HOUSEHOLD CARE_DISH CARE_AYUDÍN_FY2021_SOCIAL_423</t>
  </si>
  <si>
    <t>PERU_HOUSEHOLD CARE_DISH CARE_AYUDÍN_FY2021_SOCIAL_424</t>
  </si>
  <si>
    <t>PERU_HOUSEHOLD CARE_DISH CARE_AYUDÍN_FY2021_SOCIAL_425</t>
  </si>
  <si>
    <t>PERU_HOUSEHOLD CARE_DISH CARE_AYUDÍN_FY2021_SOCIAL_426</t>
  </si>
  <si>
    <t>PERU_HOUSEHOLD CARE_DISH CARE_AYUDÍN_FY2021_SOCIAL_427</t>
  </si>
  <si>
    <t>PERU_HOUSEHOLD CARE_DISH CARE_AYUDÍN_FY2021_SOCIAL_428</t>
  </si>
  <si>
    <t>PERU_HOUSEHOLD CARE_DISH CARE_AYUDÍN_FY2021_SOCIAL_429</t>
  </si>
  <si>
    <t>PERU_HOUSEHOLD CARE_DISH CARE_AYUDÍN_FY2021_SOCIAL_430</t>
  </si>
  <si>
    <t>PERU_HOUSEHOLD CARE_DISH CARE_AYUDÍN_FY2021_SOCIAL_431</t>
  </si>
  <si>
    <t>PERU_HOUSEHOLD CARE_DISH CARE_AYUDÍN_FY2021_SOCIAL_432</t>
  </si>
  <si>
    <t>PERU_HOUSEHOLD CARE_DISH CARE_AYUDÍN_FY2021_SOCIAL_433</t>
  </si>
  <si>
    <t>PERU_HOUSEHOLD CARE_DISH CARE_AYUDÍN_FY2021_SOCIAL_434</t>
  </si>
  <si>
    <t>PERU_HOUSEHOLD CARE_DISH CARE_AYUDÍN_FY2021_SOCIAL_435</t>
  </si>
  <si>
    <t>PERU_HOUSEHOLD CARE_DISH CARE_AYUDÍN_FY2021_SOCIAL_436</t>
  </si>
  <si>
    <t>PERU_HOUSEHOLD CARE_DISH CARE_AYUDÍN_FY2021_SOCIAL_437</t>
  </si>
  <si>
    <t>PERU_HOUSEHOLD CARE_DISH CARE_AYUDÍN_FY2021_SOCIAL_438</t>
  </si>
  <si>
    <t>PERU_HOUSEHOLD CARE_DISH CARE_AYUDÍN_FY2021_SOCIAL_439</t>
  </si>
  <si>
    <t>PERU_HOUSEHOLD CARE_DISH CARE_AYUDÍN_FY2021_SOCIAL_440</t>
  </si>
  <si>
    <t>PERU_HOUSEHOLD CARE_DISH CARE_AYUDÍN_FY2021_SOCIAL_441</t>
  </si>
  <si>
    <t>PERU_HOUSEHOLD CARE_DISH CARE_AYUDÍN_FY2021_SOCIAL_442</t>
  </si>
  <si>
    <t>PERU_HOUSEHOLD CARE_DISH CARE_AYUDÍN_FY2021_SOCIAL_443</t>
  </si>
  <si>
    <t>PERU_HOUSEHOLD CARE_DISH CARE_AYUDÍN_FY2021_SOCIAL_444</t>
  </si>
  <si>
    <t>PERU_HOUSEHOLD CARE_DISH CARE_AYUDÍN_FY2021_SOCIAL_445</t>
  </si>
  <si>
    <t>PERU_HOUSEHOLD CARE_DISH CARE_AYUDÍN_FY2021_SOCIAL_446</t>
  </si>
  <si>
    <t>PERU_HOUSEHOLD CARE_DISH CARE_AYUDÍN_FY2021_SOCIAL_447</t>
  </si>
  <si>
    <t>PERU_HOUSEHOLD CARE_DISH CARE_AYUDÍN_FY2021_SOCIAL_448</t>
  </si>
  <si>
    <t>PERU_HOUSEHOLD CARE_DISH CARE_AYUDÍN_FY2021_SOCIAL_449</t>
  </si>
  <si>
    <t>PERU_HOUSEHOLD CARE_DISH CARE_AYUDÍN_FY2021_SOCIAL_450</t>
  </si>
  <si>
    <t>PERU_HOUSEHOLD CARE_DISH CARE_AYUDÍN_FY2021_SOCIAL_451</t>
  </si>
  <si>
    <t>PERU_HOUSEHOLD CARE_DISH CARE_AYUDÍN_FY2021_SOCIAL_452</t>
  </si>
  <si>
    <t>PERU_HOUSEHOLD CARE_DISH CARE_AYUDÍN_FY2021_SOCIAL_453</t>
  </si>
  <si>
    <t>PERU_HOUSEHOLD CARE_DISH CARE_AYUDÍN_FY2021_SOCIAL_454</t>
  </si>
  <si>
    <t>PERU_HOUSEHOLD CARE_DISH CARE_AYUDÍN_FY2021_SOCIAL_455</t>
  </si>
  <si>
    <t>PERU_HOUSEHOLD CARE_DISH CARE_AYUDÍN_FY2021_SOCIAL_456</t>
  </si>
  <si>
    <t>PERU_HOUSEHOLD CARE_DISH CARE_AYUDÍN_FY2021_SOCIAL_457</t>
  </si>
  <si>
    <t>PERU_HOUSEHOLD CARE_DISH CARE_AYUDÍN_FY2021_SOCIAL_458</t>
  </si>
  <si>
    <t>PERU_HOUSEHOLD CARE_DISH CARE_AYUDÍN_FY2021_SOCIAL_459</t>
  </si>
  <si>
    <t>PERU_HOUSEHOLD CARE_DISH CARE_AYUDÍN_FY2021_SOCIAL_460</t>
  </si>
  <si>
    <t>PERU_HOUSEHOLD CARE_DISH CARE_AYUDÍN_FY2021_SOCIAL_461</t>
  </si>
  <si>
    <t>PERU_HOUSEHOLD CARE_DISH CARE_AYUDÍN_FY2021_SOCIAL_462</t>
  </si>
  <si>
    <t>PERU_HOUSEHOLD CARE_DISH CARE_AYUDÍN_FY2021_SOCIAL_463</t>
  </si>
  <si>
    <t>PERU_HOUSEHOLD CARE_DISH CARE_AYUDÍN_FY2021_SOCIAL_464</t>
  </si>
  <si>
    <t>PERU_HOUSEHOLD CARE_DISH CARE_AYUDÍN_FY2021_SOCIAL_465</t>
  </si>
  <si>
    <t>PERU_HOUSEHOLD CARE_DISH CARE_AYUDÍN_FY2021_SOCIAL_466</t>
  </si>
  <si>
    <t>PERU_HOUSEHOLD CARE_DISH CARE_AYUDÍN_FY2021_SOCIAL_467</t>
  </si>
  <si>
    <t>PERU_HOUSEHOLD CARE_DISH CARE_AYUDÍN_FY2021_SOCIAL_468</t>
  </si>
  <si>
    <t>PERU_HOUSEHOLD CARE_DISH CARE_AYUDÍN_FY2021_SOCIAL_469</t>
  </si>
  <si>
    <t>PERU_HOUSEHOLD CARE_DISH CARE_AYUDÍN_FY2021_SOCIAL_470</t>
  </si>
  <si>
    <t>PERU_HOUSEHOLD CARE_DISH CARE_AYUDÍN_FY2021_SOCIAL_471</t>
  </si>
  <si>
    <t>PERU_HOUSEHOLD CARE_DISH CARE_AYUDÍN_FY2021_SOCIAL_472</t>
  </si>
  <si>
    <t>PERU_HOUSEHOLD CARE_DISH CARE_AYUDÍN_FY2021_SOCIAL_473</t>
  </si>
  <si>
    <t>PERU_HOUSEHOLD CARE_DISH CARE_AYUDÍN_FY2021_SOCIAL_474</t>
  </si>
  <si>
    <t>PERU_HOUSEHOLD CARE_DISH CARE_AYUDÍN_FY2021_SOCIAL_475</t>
  </si>
  <si>
    <t>PERU_HOUSEHOLD CARE_DISH CARE_AYUDÍN_FY2021_SOCIAL_476</t>
  </si>
  <si>
    <t>PERU_HOUSEHOLD CARE_DISH CARE_AYUDÍN_FY2021_SOCIAL_477</t>
  </si>
  <si>
    <t>PERU_HOUSEHOLD CARE_DISH CARE_AYUDÍN_FY2021_SOCIAL_478</t>
  </si>
  <si>
    <t>PERU_HOUSEHOLD CARE_DISH CARE_AYUDÍN_FY2021_SOCIAL_479</t>
  </si>
  <si>
    <t>PERU_HOUSEHOLD CARE_DISH CARE_AYUDÍN_FY2021_SOCIAL_480</t>
  </si>
  <si>
    <t>PERU_HOUSEHOLD CARE_DISH CARE_AYUDÍN_FY2021_SOCIAL_481</t>
  </si>
  <si>
    <t>PERU_HOUSEHOLD CARE_DISH CARE_AYUDÍN_FY2021_SOCIAL_482</t>
  </si>
  <si>
    <t>PERU_HOUSEHOLD CARE_DISH CARE_AYUDÍN_FY2021_SOCIAL_483</t>
  </si>
  <si>
    <t>PERU_HOUSEHOLD CARE_DISH CARE_AYUDÍN_FY2021_SOCIAL_484</t>
  </si>
  <si>
    <t>PERU_HOUSEHOLD CARE_DISH CARE_AYUDÍN_FY2021_SOCIAL_485</t>
  </si>
  <si>
    <t>PERU_HOUSEHOLD CARE_DISH CARE_AYUDÍN_FY2021_SOCIAL_486</t>
  </si>
  <si>
    <t>PERU_HOUSEHOLD CARE_DISH CARE_AYUDÍN_FY2021_SOCIAL_487</t>
  </si>
  <si>
    <t>PERU_HOUSEHOLD CARE_DISH CARE_AYUDÍN_FY2021_SOCIAL_488</t>
  </si>
  <si>
    <t>PERU_HOUSEHOLD CARE_DISH CARE_AYUDÍN_FY2021_SOCIAL_489</t>
  </si>
  <si>
    <t>PERU_HOUSEHOLD CARE_DISH CARE_AYUDÍN_FY2021_SOCIAL_490</t>
  </si>
  <si>
    <t>PERU_HOUSEHOLD CARE_DISH CARE_AYUDÍN_FY2021_SOCIAL_491</t>
  </si>
  <si>
    <t>PERU_HOUSEHOLD CARE_DISH CARE_AYUDÍN_FY2021_SOCIAL_492</t>
  </si>
  <si>
    <t>PERU_HOUSEHOLD CARE_DISH CARE_AYUDÍN_FY2021_SOCIAL_493</t>
  </si>
  <si>
    <t>PERU_HOUSEHOLD CARE_DISH CARE_AYUDÍN_FY2021_SOCIAL_494</t>
  </si>
  <si>
    <t>PERU_HOUSEHOLD CARE_DISH CARE_AYUDÍN_FY2021_SOCIAL_495</t>
  </si>
  <si>
    <t>PERU_HOUSEHOLD CARE_DISH CARE_AYUDÍN_FY2021_SOCIAL_496</t>
  </si>
  <si>
    <t>PERU_HOUSEHOLD CARE_DISH CARE_AYUDÍN_FY2021_SOCIAL_497</t>
  </si>
  <si>
    <t>PERU_HOUSEHOLD CARE_DISH CARE_AYUDÍN_FY2021_SOCIAL_498</t>
  </si>
  <si>
    <t>PERU_HOUSEHOLD CARE_DISH CARE_AYUDÍN_FY2021_SOCIAL_499</t>
  </si>
  <si>
    <t>PERU_HOUSEHOLD CARE_DISH CARE_AYUDÍN_FY2021_SOCIAL_500</t>
  </si>
  <si>
    <t>PERU_HOUSEHOLD CARE_DISH CARE_AYUDÍN_FY2021_SOCIAL_501</t>
  </si>
  <si>
    <t>PERU_HOUSEHOLD CARE_DISH CARE_AYUDÍN_FY2021_SOCIAL_502</t>
  </si>
  <si>
    <t>PERU_HOUSEHOLD CARE_DISH CARE_AYUDÍN_FY2021_SOCIAL_503</t>
  </si>
  <si>
    <t>PERU_HOUSEHOLD CARE_DISH CARE_AYUDÍN_FY2021_SOCIAL_504</t>
  </si>
  <si>
    <t>PERU_HOUSEHOLD CARE_DISH CARE_AYUDÍN_FY2021_SOCIAL_505</t>
  </si>
  <si>
    <t>PERU_HOUSEHOLD CARE_DISH CARE_AYUDÍN_FY2021_SOCIAL_506</t>
  </si>
  <si>
    <t>PERU_HOUSEHOLD CARE_DISH CARE_AYUDÍN_FY2021_SOCIAL_507</t>
  </si>
  <si>
    <t>PERU_HOUSEHOLD CARE_DISH CARE_AYUDÍN_FY2021_SOCIAL_508</t>
  </si>
  <si>
    <t>PERU_HOUSEHOLD CARE_DISH CARE_AYUDÍN_FY2021_SOCIAL_509</t>
  </si>
  <si>
    <t>PERU_HOUSEHOLD CARE_DISH CARE_AYUDÍN_FY2021_SOCIAL_510</t>
  </si>
  <si>
    <t>PERU_HOUSEHOLD CARE_DISH CARE_AYUDÍN_FY2021_SOCIAL_511</t>
  </si>
  <si>
    <t>PERU_HOUSEHOLD CARE_DISH CARE_AYUDÍN_FY2021_SOCIAL_512</t>
  </si>
  <si>
    <t>PERU_HOUSEHOLD CARE_DISH CARE_AYUDÍN_FY2021_SOCIAL_513</t>
  </si>
  <si>
    <t>PERU_HOUSEHOLD CARE_DISH CARE_AYUDÍN_FY2021_SOCIAL_514</t>
  </si>
  <si>
    <t>PERU_HOUSEHOLD CARE_DISH CARE_AYUDÍN_FY2021_SOCIAL_515</t>
  </si>
  <si>
    <t>PERU_HOUSEHOLD CARE_DISH CARE_AYUDÍN_FY2021_SOCIAL_516</t>
  </si>
  <si>
    <t>PERU_HOUSEHOLD CARE_DISH CARE_AYUDÍN_FY2021_SOCIAL_517</t>
  </si>
  <si>
    <t>PERU_HOUSEHOLD CARE_DISH CARE_AYUDÍN_FY2021_SOCIAL_518</t>
  </si>
  <si>
    <t>PERU_HOUSEHOLD CARE_DISH CARE_AYUDÍN_FY2021_SOCIAL_519</t>
  </si>
  <si>
    <t>PERU_HOUSEHOLD CARE_DISH CARE_AYUDÍN_FY2021_SOCIAL_520</t>
  </si>
  <si>
    <t>PERU_HOUSEHOLD CARE_DISH CARE_AYUDÍN_FY2021_SOCIAL_521</t>
  </si>
  <si>
    <t>PERU_HOUSEHOLD CARE_DISH CARE_AYUDÍN_FY2021_SOCIAL_522</t>
  </si>
  <si>
    <t>PERU_HOUSEHOLD CARE_DISH CARE_AYUDÍN_FY2021_SOCIAL_523</t>
  </si>
  <si>
    <t>PERU_HOUSEHOLD CARE_DISH CARE_AYUDÍN_FY2021_SOCIAL_524</t>
  </si>
  <si>
    <t>PERU_HOUSEHOLD CARE_DISH CARE_AYUDÍN_FY2021_SOCIAL_525</t>
  </si>
  <si>
    <t>PERU_HOUSEHOLD CARE_DISH CARE_AYUDÍN_FY2021_SOCIAL_526</t>
  </si>
  <si>
    <t>PERU_HOUSEHOLD CARE_DISH CARE_AYUDÍN_FY2021_SOCIAL_527</t>
  </si>
  <si>
    <t>PERU_HOUSEHOLD CARE_DISH CARE_AYUDÍN_FY2021_SOCIAL_528</t>
  </si>
  <si>
    <t>PERU_HOUSEHOLD CARE_DISH CARE_AYUDÍN_FY2021_SOCIAL_529</t>
  </si>
  <si>
    <t>PERU_HOUSEHOLD CARE_DISH CARE_AYUDÍN_FY2021_SOCIAL_530</t>
  </si>
  <si>
    <t>PERU_HOUSEHOLD CARE_DISH CARE_AYUDÍN_FY2021_SOCIAL_531</t>
  </si>
  <si>
    <t>PERU_HOUSEHOLD CARE_DISH CARE_AYUDÍN_FY2021_SOCIAL_532</t>
  </si>
  <si>
    <t>PERU_HOUSEHOLD CARE_DISH CARE_AYUDÍN_FY2021_SOCIAL_533</t>
  </si>
  <si>
    <t>PERU_HOUSEHOLD CARE_DISH CARE_AYUDÍN_FY2021_SOCIAL_534</t>
  </si>
  <si>
    <t>PERU_HOUSEHOLD CARE_DISH CARE_AYUDÍN_FY2021_SOCIAL_535</t>
  </si>
  <si>
    <t>PERU_HOUSEHOLD CARE_DISH CARE_AYUDÍN_FY2021_SOCIAL_536</t>
  </si>
  <si>
    <t>PERU_HOUSEHOLD CARE_DISH CARE_AYUDÍN_FY2021_SOCIAL_537</t>
  </si>
  <si>
    <t>PERU_HOUSEHOLD CARE_DISH CARE_AYUDÍN_FY2021_SOCIAL_538</t>
  </si>
  <si>
    <t>PERU_HOUSEHOLD CARE_DISH CARE_AYUDÍN_FY2021_SOCIAL_539</t>
  </si>
  <si>
    <t>PERU_HOUSEHOLD CARE_DISH CARE_AYUDÍN_FY2021_SOCIAL_540</t>
  </si>
  <si>
    <t>PERU_HOUSEHOLD CARE_DISH CARE_AYUDÍN_FY2021_SOCIAL_541</t>
  </si>
  <si>
    <t>PERU_HOUSEHOLD CARE_DISH CARE_AYUDÍN_FY2021_SOCIAL_542</t>
  </si>
  <si>
    <t>PERU_HOUSEHOLD CARE_DISH CARE_AYUDÍN_FY2021_SOCIAL_543</t>
  </si>
  <si>
    <t>PERU_HOUSEHOLD CARE_DISH CARE_AYUDÍN_FY2021_SOCIAL_544</t>
  </si>
  <si>
    <t>PERU_HOUSEHOLD CARE_DISH CARE_AYUDÍN_FY2021_SOCIAL_545</t>
  </si>
  <si>
    <t>PERU_HOUSEHOLD CARE_DISH CARE_AYUDÍN_FY2021_SOCIAL_546</t>
  </si>
  <si>
    <t>PERU_HOUSEHOLD CARE_DISH CARE_AYUDÍN_FY2021_SOCIAL_547</t>
  </si>
  <si>
    <t>PERU_HOUSEHOLD CARE_DISH CARE_AYUDÍN_FY2021_SOCIAL_548</t>
  </si>
  <si>
    <t>PERU_HOUSEHOLD CARE_DISH CARE_AYUDÍN_FY2021_SOCIAL_549</t>
  </si>
  <si>
    <t>PERU_HOUSEHOLD CARE_DISH CARE_AYUDÍN_FY2021_SOCIAL_550</t>
  </si>
  <si>
    <t>PERU_HOUSEHOLD CARE_DISH CARE_AYUDÍN_FY2021_SOCIAL_551</t>
  </si>
  <si>
    <t>PERU_HOUSEHOLD CARE_DISH CARE_AYUDÍN_FY2021_SOCIAL_552</t>
  </si>
  <si>
    <t>PERU_HOUSEHOLD CARE_DISH CARE_AYUDÍN_FY2021_SOCIAL_553</t>
  </si>
  <si>
    <t>PERU_HOUSEHOLD CARE_DISH CARE_AYUDÍN_FY2021_SOCIAL_554</t>
  </si>
  <si>
    <t>PERU_HOUSEHOLD CARE_DISH CARE_AYUDÍN_FY2021_SOCIAL_555</t>
  </si>
  <si>
    <t>PERU_HOUSEHOLD CARE_DISH CARE_AYUDÍN_FY2021_SOCIAL_556</t>
  </si>
  <si>
    <t>PERU_HOUSEHOLD CARE_DISH CARE_AYUDÍN_FY2021_SOCIAL_557</t>
  </si>
  <si>
    <t>PERU_HOUSEHOLD CARE_DISH CARE_AYUDÍN_FY2021_SOCIAL_558</t>
  </si>
  <si>
    <t>PERU_HOUSEHOLD CARE_DISH CARE_AYUDÍN_FY2021_SOCIAL_559</t>
  </si>
  <si>
    <t>PERU_HOUSEHOLD CARE_DISH CARE_AYUDÍN_FY2021_SOCIAL_560</t>
  </si>
  <si>
    <t>PERU_HOUSEHOLD CARE_DISH CARE_AYUDÍN_FY2021_SOCIAL_561</t>
  </si>
  <si>
    <t>PERU_HOUSEHOLD CARE_DISH CARE_AYUDÍN_FY2021_SOCIAL_562</t>
  </si>
  <si>
    <t>PERU_HOUSEHOLD CARE_DISH CARE_AYUDÍN_FY2021_SOCIAL_563</t>
  </si>
  <si>
    <t>PERU_HOUSEHOLD CARE_DISH CARE_AYUDÍN_FY2021_SOCIAL_564</t>
  </si>
  <si>
    <t>PERU_HOUSEHOLD CARE_DISH CARE_AYUDÍN_FY2021_SOCIAL_565</t>
  </si>
  <si>
    <t>PERU_HOUSEHOLD CARE_DISH CARE_AYUDÍN_FY2021_SOCIAL_566</t>
  </si>
  <si>
    <t>PERU_HOUSEHOLD CARE_DISH CARE_AYUDÍN_FY2021_SOCIAL_567</t>
  </si>
  <si>
    <t>PERU_HOUSEHOLD CARE_DISH CARE_AYUDÍN_FY2021_SOCIAL_568</t>
  </si>
  <si>
    <t>PERU_HOUSEHOLD CARE_DISH CARE_AYUDÍN_FY2021_SOCIAL_569</t>
  </si>
  <si>
    <t>PERU_HOUSEHOLD CARE_DISH CARE_AYUDÍN_FY2021_SOCIAL_570</t>
  </si>
  <si>
    <t>PERU_HOUSEHOLD CARE_DISH CARE_AYUDÍN_FY2021_SOCIAL_571</t>
  </si>
  <si>
    <t>PERU_HOUSEHOLD CARE_DISH CARE_AYUDÍN_FY2021_SOCIAL_572</t>
  </si>
  <si>
    <t>PERU_HOUSEHOLD CARE_DISH CARE_AYUDÍN_FY2021_SOCIAL_573</t>
  </si>
  <si>
    <t>PERU_HOUSEHOLD CARE_DISH CARE_AYUDÍN_FY2021_SOCIAL_574</t>
  </si>
  <si>
    <t>PERU_HOUSEHOLD CARE_DISH CARE_AYUDÍN_FY2021_SOCIAL_575</t>
  </si>
  <si>
    <t>PERU_HOUSEHOLD CARE_DISH CARE_AYUDÍN_FY2021_SOCIAL_576</t>
  </si>
  <si>
    <t>PERU_HOUSEHOLD CARE_DISH CARE_AYUDÍN_FY2021_SOCIAL_577</t>
  </si>
  <si>
    <t>PERU_HOUSEHOLD CARE_DISH CARE_AYUDÍN_FY2021_SOCIAL_578</t>
  </si>
  <si>
    <t>PERU_HOUSEHOLD CARE_DISH CARE_AYUDÍN_FY2021_SOCIAL_579</t>
  </si>
  <si>
    <t>PERU_HOUSEHOLD CARE_DISH CARE_AYUDÍN_FY2021_SOCIAL_580</t>
  </si>
  <si>
    <t>PERU_HOUSEHOLD CARE_DISH CARE_AYUDÍN_FY2021_SOCIAL_581</t>
  </si>
  <si>
    <t>PERU_HOUSEHOLD CARE_DISH CARE_AYUDÍN_FY2021_SOCIAL_582</t>
  </si>
  <si>
    <t>PERU_HOUSEHOLD CARE_DISH CARE_AYUDÍN_FY2021_SOCIAL_583</t>
  </si>
  <si>
    <t>PERU_HOUSEHOLD CARE_DISH CARE_AYUDÍN_FY2021_SOCIAL_584</t>
  </si>
  <si>
    <t>PERU_HOUSEHOLD CARE_DISH CARE_AYUDÍN_FY2021_SOCIAL_585</t>
  </si>
  <si>
    <t>PERU_HOUSEHOLD CARE_DISH CARE_AYUDÍN_FY2021_SOCIAL_586</t>
  </si>
  <si>
    <t>PERU_HOUSEHOLD CARE_DISH CARE_AYUDÍN_FY2021_SOCIAL_587</t>
  </si>
  <si>
    <t>PERU_HOUSEHOLD CARE_DISH CARE_AYUDÍN_FY2021_SOCIAL_588</t>
  </si>
  <si>
    <t>PERU_HOUSEHOLD CARE_DISH CARE_AYUDÍN_FY2021_SOCIAL_589</t>
  </si>
  <si>
    <t>PERU_HOUSEHOLD CARE_DISH CARE_AYUDÍN_FY2021_SOCIAL_590</t>
  </si>
  <si>
    <t>PERU_HOUSEHOLD CARE_DISH CARE_AYUDÍN_FY2021_SOCIAL_591</t>
  </si>
  <si>
    <t>PERU_HOUSEHOLD CARE_DISH CARE_AYUDÍN_FY2021_SOCIAL_592</t>
  </si>
  <si>
    <t>PERU_HOUSEHOLD CARE_DISH CARE_AYUDÍN_FY2021_SOCIAL_593</t>
  </si>
  <si>
    <t>PERU_HOUSEHOLD CARE_DISH CARE_AYUDÍN_FY2021_SOCIAL_594</t>
  </si>
  <si>
    <t>PERU_HOUSEHOLD CARE_DISH CARE_AYUDÍN_FY2021_SOCIAL_595</t>
  </si>
  <si>
    <t>PERU_HOUSEHOLD CARE_DISH CARE_AYUDÍN_FY2021_SOCIAL_596</t>
  </si>
  <si>
    <t>PERU_HOUSEHOLD CARE_DISH CARE_AYUDÍN_FY2021_SOCIAL_597</t>
  </si>
  <si>
    <t>PERU_HOUSEHOLD CARE_DISH CARE_AYUDÍN_FY2021_SOCIAL_598</t>
  </si>
  <si>
    <t>PERU_HOUSEHOLD CARE_DISH CARE_AYUDÍN_FY2021_SOCIAL_599</t>
  </si>
  <si>
    <t>PERU_HOUSEHOLD CARE_DISH CARE_AYUDÍN_FY2021_SOCIAL_600</t>
  </si>
  <si>
    <t>PERU_HOUSEHOLD CARE_DISH CARE_AYUDÍN_FY2021_SOCIAL_601</t>
  </si>
  <si>
    <t>PERU_HOUSEHOLD CARE_DISH CARE_AYUDÍN_FY2021_SOCIAL_602</t>
  </si>
  <si>
    <t>PERU_HOUSEHOLD CARE_DISH CARE_AYUDÍN_FY2021_SOCIAL_603</t>
  </si>
  <si>
    <t>PERU_HOUSEHOLD CARE_DISH CARE_AYUDÍN_FY2021_SOCIAL_604</t>
  </si>
  <si>
    <t>PERU_HOUSEHOLD CARE_DISH CARE_AYUDÍN_FY2021_SOCIAL_605</t>
  </si>
  <si>
    <t>PERU_HOUSEHOLD CARE_DISH CARE_AYUDÍN_FY2021_SOCIAL_606</t>
  </si>
  <si>
    <t>PERU_HOUSEHOLD CARE_DISH CARE_AYUDÍN_FY2021_SOCIAL_607</t>
  </si>
  <si>
    <t>PERU_HOUSEHOLD CARE_DISH CARE_AYUDÍN_FY2021_SOCIAL_608</t>
  </si>
  <si>
    <t>PERU_HOUSEHOLD CARE_DISH CARE_AYUDÍN_FY2021_SOCIAL_609</t>
  </si>
  <si>
    <t>PERU_HOUSEHOLD CARE_DISH CARE_AYUDÍN_FY2021_SOCIAL_610</t>
  </si>
  <si>
    <t>PERU_HOUSEHOLD CARE_DISH CARE_AYUDÍN_FY2021_SOCIAL_611</t>
  </si>
  <si>
    <t>PERU_HOUSEHOLD CARE_DISH CARE_AYUDÍN_FY2021_SOCIAL_612</t>
  </si>
  <si>
    <t>PERU_HOUSEHOLD CARE_DISH CARE_AYUDÍN_FY2021_SOCIAL_613</t>
  </si>
  <si>
    <t>PERU_HOUSEHOLD CARE_DISH CARE_AYUDÍN_FY2021_SOCIAL_614</t>
  </si>
  <si>
    <t>PERU_HOUSEHOLD CARE_DISH CARE_AYUDÍN_FY2021_SOCIAL_615</t>
  </si>
  <si>
    <t>PERU_HOUSEHOLD CARE_DISH CARE_AYUDÍN_FY2021_SOCIAL_616</t>
  </si>
  <si>
    <t>PERU_HOUSEHOLD CARE_DISH CARE_AYUDÍN_FY2021_SOCIAL_617</t>
  </si>
  <si>
    <t>PERU_HOUSEHOLD CARE_DISH CARE_AYUDÍN_FY2021_SOCIAL_618</t>
  </si>
  <si>
    <t>PERU_HOUSEHOLD CARE_DISH CARE_AYUDÍN_FY2021_SOCIAL_619</t>
  </si>
  <si>
    <t>PERU_HOUSEHOLD CARE_DISH CARE_AYUDÍN_FY2021_SOCIAL_620</t>
  </si>
  <si>
    <t>PERU_HOUSEHOLD CARE_DISH CARE_AYUDÍN_FY2021_SOCIAL_621</t>
  </si>
  <si>
    <t>PERU_HOUSEHOLD CARE_DISH CARE_AYUDÍN_FY2021_SOCIAL_622</t>
  </si>
  <si>
    <t>PERU_HOUSEHOLD CARE_DISH CARE_AYUDÍN_FY2021_SOCIAL_623</t>
  </si>
  <si>
    <t>PERU_HOUSEHOLD CARE_DISH CARE_AYUDÍN_FY2021_SOCIAL_624</t>
  </si>
  <si>
    <t>PERU_HOUSEHOLD CARE_DISH CARE_AYUDÍN_FY2021_SOCIAL_625</t>
  </si>
  <si>
    <t>PERU_HOUSEHOLD CARE_DISH CARE_AYUDÍN_FY2021_SOCIAL_626</t>
  </si>
  <si>
    <t>PERU_HOUSEHOLD CARE_DISH CARE_AYUDÍN_FY2021_SOCIAL_627</t>
  </si>
  <si>
    <t>PERU_HOUSEHOLD CARE_DISH CARE_AYUDÍN_FY2021_SOCIAL_628</t>
  </si>
  <si>
    <t>PERU_HOUSEHOLD CARE_DISH CARE_AYUDÍN_FY2021_SOCIAL_629</t>
  </si>
  <si>
    <t>PERU_HOUSEHOLD CARE_DISH CARE_AYUDÍN_FY2021_SOCIAL_630</t>
  </si>
  <si>
    <t>PERU_HOUSEHOLD CARE_DISH CARE_AYUDÍN_FY2021_SOCIAL_631</t>
  </si>
  <si>
    <t>PERU_HOUSEHOLD CARE_DISH CARE_AYUDÍN_FY2021_SOCIAL_632</t>
  </si>
  <si>
    <t>PERU_HOUSEHOLD CARE_DISH CARE_AYUDÍN_FY2021_SOCIAL_633</t>
  </si>
  <si>
    <t>PERU_HOUSEHOLD CARE_DISH CARE_AYUDÍN_FY2021_SOCIAL_634</t>
  </si>
  <si>
    <t>PERU_HOUSEHOLD CARE_DISH CARE_AYUDÍN_FY2021_SOCIAL_635</t>
  </si>
  <si>
    <t>PERU_HOUSEHOLD CARE_DISH CARE_AYUDÍN_FY2021_SOCIAL_636</t>
  </si>
  <si>
    <t>PERU_HOUSEHOLD CARE_DISH CARE_AYUDÍN_FY2021_SOCIAL_637</t>
  </si>
  <si>
    <t>PERU_HOUSEHOLD CARE_DISH CARE_AYUDÍN_FY2021_SOCIAL_638</t>
  </si>
  <si>
    <t>PERU_HOUSEHOLD CARE_DISH CARE_AYUDÍN_FY2021_SOCIAL_639</t>
  </si>
  <si>
    <t>PERU_HOUSEHOLD CARE_DISH CARE_AYUDÍN_FY2021_SOCIAL_640</t>
  </si>
  <si>
    <t>PERU_HOUSEHOLD CARE_DISH CARE_AYUDÍN_FY2021_SOCIAL_641</t>
  </si>
  <si>
    <t>PERU_HOUSEHOLD CARE_DISH CARE_AYUDÍN_FY2021_SOCIAL_642</t>
  </si>
  <si>
    <t>PERU_HOUSEHOLD CARE_DISH CARE_AYUDÍN_FY2021_SOCIAL_643</t>
  </si>
  <si>
    <t>PERU_HOUSEHOLD CARE_DISH CARE_AYUDÍN_FY2021_SOCIAL_644</t>
  </si>
  <si>
    <t>PERU_HOUSEHOLD CARE_DISH CARE_AYUDÍN_FY2021_SOCIAL_645</t>
  </si>
  <si>
    <t>PERU_HOUSEHOLD CARE_DISH CARE_AYUDÍN_FY2021_SOCIAL_646</t>
  </si>
  <si>
    <t>PERU_HOUSEHOLD CARE_DISH CARE_AYUDÍN_FY2021_SOCIAL_647</t>
  </si>
  <si>
    <t>PERU_HOUSEHOLD CARE_DISH CARE_AYUDÍN_FY2021_SOCIAL_648</t>
  </si>
  <si>
    <t>PERU_HOUSEHOLD CARE_DISH CARE_AYUDÍN_FY2021_SOCIAL_649</t>
  </si>
  <si>
    <t>PERU_HOUSEHOLD CARE_DISH CARE_AYUDÍN_FY2021_SOCIAL_650</t>
  </si>
  <si>
    <t>PERU_HOUSEHOLD CARE_DISH CARE_AYUDÍN_FY2021_SOCIAL_651</t>
  </si>
  <si>
    <t>PERU_HOUSEHOLD CARE_DISH CARE_AYUDÍN_FY2021_SOCIAL_652</t>
  </si>
  <si>
    <t>PERU_HOUSEHOLD CARE_DISH CARE_AYUDÍN_FY2021_SOCIAL_653</t>
  </si>
  <si>
    <t>PERU_HOUSEHOLD CARE_DISH CARE_AYUDÍN_FY2021_SOCIAL_654</t>
  </si>
  <si>
    <t>PERU_HOUSEHOLD CARE_DISH CARE_AYUDÍN_FY2021_SOCIAL_655</t>
  </si>
  <si>
    <t>PERU_HOUSEHOLD CARE_DISH CARE_AYUDÍN_FY2021_SOCIAL_656</t>
  </si>
  <si>
    <t>PERU_HOUSEHOLD CARE_DISH CARE_AYUDÍN_FY2021_SOCIAL_657</t>
  </si>
  <si>
    <t>PERU_HOUSEHOLD CARE_DISH CARE_AYUDÍN_FY2021_SOCIAL_658</t>
  </si>
  <si>
    <t>PERU_HOUSEHOLD CARE_DISH CARE_AYUDÍN_FY2021_SOCIAL_659</t>
  </si>
  <si>
    <t>PERU_HOUSEHOLD CARE_DISH CARE_AYUDÍN_FY2021_SOCIAL_660</t>
  </si>
  <si>
    <t>PERU_HOUSEHOLD CARE_DISH CARE_AYUDÍN_FY2021_SOCIAL_661</t>
  </si>
  <si>
    <t>PERU_HOUSEHOLD CARE_DISH CARE_AYUDÍN_FY2021_SOCIAL_662</t>
  </si>
  <si>
    <t>PERU_HOUSEHOLD CARE_DISH CARE_AYUDÍN_FY2021_SOCIAL_663</t>
  </si>
  <si>
    <t>PERU_HOUSEHOLD CARE_DISH CARE_AYUDÍN_FY2021_SOCIAL_664</t>
  </si>
  <si>
    <t>PERU_HOUSEHOLD CARE_DISH CARE_AYUDÍN_FY2021_SOCIAL_665</t>
  </si>
  <si>
    <t>PERU_HOUSEHOLD CARE_DISH CARE_AYUDÍN_FY2021_SOCIAL_666</t>
  </si>
  <si>
    <t>PERU_HOUSEHOLD CARE_DISH CARE_AYUDÍN_FY2021_SOCIAL_667</t>
  </si>
  <si>
    <t>PERU_HOUSEHOLD CARE_DISH CARE_AYUDÍN_FY2021_SOCIAL_668</t>
  </si>
  <si>
    <t>PERU_HOUSEHOLD CARE_DISH CARE_AYUDÍN_FY2021_SOCIAL_669</t>
  </si>
  <si>
    <t>PERU_HOUSEHOLD CARE_DISH CARE_AYUDÍN_FY2021_SOCIAL_670</t>
  </si>
  <si>
    <t>PERU_HOUSEHOLD CARE_DISH CARE_AYUDÍN_FY2021_SOCIAL_671</t>
  </si>
  <si>
    <t>PERU_HOUSEHOLD CARE_DISH CARE_AYUDÍN_FY2021_SOCIAL_672</t>
  </si>
  <si>
    <t>PERU_HOUSEHOLD CARE_DISH CARE_AYUDÍN_FY2021_SOCIAL_673</t>
  </si>
  <si>
    <t>PERU_HOUSEHOLD CARE_DISH CARE_AYUDÍN_FY2021_SOCIAL_674</t>
  </si>
  <si>
    <t>PERU_HOUSEHOLD CARE_DISH CARE_AYUDÍN_FY2021_SOCIAL_675</t>
  </si>
  <si>
    <t>PERU_HOUSEHOLD CARE_DISH CARE_AYUDÍN_FY2021_SOCIAL_676</t>
  </si>
  <si>
    <t>PERU_HOUSEHOLD CARE_DISH CARE_AYUDÍN_FY2021_SOCIAL_677</t>
  </si>
  <si>
    <t>PERU_HOUSEHOLD CARE_DISH CARE_AYUDÍN_FY2021_SOCIAL_678</t>
  </si>
  <si>
    <t>PERU_HOUSEHOLD CARE_DISH CARE_AYUDÍN_FY2021_SOCIAL_679</t>
  </si>
  <si>
    <t>PERU_HOUSEHOLD CARE_DISH CARE_AYUDÍN_FY2021_SOCIAL_680</t>
  </si>
  <si>
    <t>PERU_HOUSEHOLD CARE_DISH CARE_AYUDÍN_FY2021_SOCIAL_681</t>
  </si>
  <si>
    <t>PERU_HOUSEHOLD CARE_DISH CARE_AYUDÍN_FY2021_SOCIAL_682</t>
  </si>
  <si>
    <t>PERU_HOUSEHOLD CARE_DISH CARE_AYUDÍN_FY2021_SOCIAL_683</t>
  </si>
  <si>
    <t>PERU_HOUSEHOLD CARE_DISH CARE_AYUDÍN_FY2021_SOCIAL_684</t>
  </si>
  <si>
    <t>PERU_HOUSEHOLD CARE_DISH CARE_AYUDÍN_FY2021_SOCIAL_685</t>
  </si>
  <si>
    <t>PERU_HOUSEHOLD CARE_DISH CARE_AYUDÍN_FY2021_SOCIAL_686</t>
  </si>
  <si>
    <t>PERU_HOUSEHOLD CARE_DISH CARE_AYUDÍN_FY2021_SOCIAL_687</t>
  </si>
  <si>
    <t>PERU_HOUSEHOLD CARE_DISH CARE_AYUDÍN_FY2021_SOCIAL_688</t>
  </si>
  <si>
    <t>PERU_HOUSEHOLD CARE_DISH CARE_AYUDÍN_FY2021_SOCIAL_689</t>
  </si>
  <si>
    <t>PERU_HOUSEHOLD CARE_DISH CARE_AYUDÍN_FY2021_SOCIAL_690</t>
  </si>
  <si>
    <t>PERU_HOUSEHOLD CARE_DISH CARE_AYUDÍN_FY2021_SOCIAL_691</t>
  </si>
  <si>
    <t>PERU_HOUSEHOLD CARE_DISH CARE_AYUDÍN_FY2021_SOCIAL_692</t>
  </si>
  <si>
    <t>PERU_HOUSEHOLD CARE_DISH CARE_AYUDÍN_FY2021_SOCIAL_693</t>
  </si>
  <si>
    <t>PERU_HOUSEHOLD CARE_DISH CARE_AYUDÍN_FY2021_SOCIAL_694</t>
  </si>
  <si>
    <t>PERU_HOUSEHOLD CARE_DISH CARE_AYUDÍN_FY2021_SOCIAL_695</t>
  </si>
  <si>
    <t>PERU_HOUSEHOLD CARE_DISH CARE_AYUDÍN_FY2021_SOCIAL_696</t>
  </si>
  <si>
    <t>PERU_HOUSEHOLD CARE_DISH CARE_AYUDÍN_FY2021_SOCIAL_697</t>
  </si>
  <si>
    <t>PERU_HOUSEHOLD CARE_DISH CARE_AYUDÍN_FY2021_SOCIAL_698</t>
  </si>
  <si>
    <t>PERU_HOUSEHOLD CARE_DISH CARE_AYUDÍN_FY2021_SOCIAL_699</t>
  </si>
  <si>
    <t>PERU_HOUSEHOLD CARE_DISH CARE_AYUDÍN_FY2021_SOCIAL_700</t>
  </si>
  <si>
    <t>PERU_HOUSEHOLD CARE_DISH CARE_AYUDÍN_FY2021_SOCIAL_701</t>
  </si>
  <si>
    <t>PERU_HOUSEHOLD CARE_DISH CARE_AYUDÍN_FY2021_SOCIAL_702</t>
  </si>
  <si>
    <t>PERU_HOUSEHOLD CARE_DISH CARE_AYUDÍN_FY2021_SOCIAL_703</t>
  </si>
  <si>
    <t>PERU_HOUSEHOLD CARE_DISH CARE_AYUDÍN_FY2021_SOCIAL_704</t>
  </si>
  <si>
    <t>PERU_HOUSEHOLD CARE_DISH CARE_AYUDÍN_FY2021_SOCIAL_705</t>
  </si>
  <si>
    <t>PERU_HOUSEHOLD CARE_DISH CARE_AYUDÍN_FY2021_SOCIAL_706</t>
  </si>
  <si>
    <t>PERU_HOUSEHOLD CARE_DISH CARE_AYUDÍN_FY2021_SOCIAL_707</t>
  </si>
  <si>
    <t>PERU_HOUSEHOLD CARE_DISH CARE_AYUDÍN_FY2021_SOCIAL_708</t>
  </si>
  <si>
    <t>PERU_HOUSEHOLD CARE_DISH CARE_AYUDÍN_FY2021_SOCIAL_709</t>
  </si>
  <si>
    <t>PERU_HOUSEHOLD CARE_DISH CARE_AYUDÍN_FY2021_SOCIAL_710</t>
  </si>
  <si>
    <t>PERU_HOUSEHOLD CARE_DISH CARE_AYUDÍN_FY2021_SOCIAL_711</t>
  </si>
  <si>
    <t>PERU_HOUSEHOLD CARE_DISH CARE_AYUDÍN_FY2021_SOCIAL_712</t>
  </si>
  <si>
    <t>PERU_HOUSEHOLD CARE_DISH CARE_AYUDÍN_FY2021_SOCIAL_713</t>
  </si>
  <si>
    <t>PERU_HOUSEHOLD CARE_DISH CARE_AYUDÍN_FY2021_SOCIAL_714</t>
  </si>
  <si>
    <t>PERU_HOUSEHOLD CARE_DISH CARE_AYUDÍN_FY2021_SOCIAL_715</t>
  </si>
  <si>
    <t>PERU_HOUSEHOLD CARE_DISH CARE_AYUDÍN_FY2021_SOCIAL_716</t>
  </si>
  <si>
    <t>PERU_HOUSEHOLD CARE_DISH CARE_AYUDÍN_FY2021_SOCIAL_717</t>
  </si>
  <si>
    <t>PERU_HOUSEHOLD CARE_DISH CARE_AYUDÍN_FY2021_SOCIAL_718</t>
  </si>
  <si>
    <t>PERU_HOUSEHOLD CARE_DISH CARE_AYUDÍN_FY2021_SOCIAL_719</t>
  </si>
  <si>
    <t>PERU_HOUSEHOLD CARE_DISH CARE_AYUDÍN_FY2021_SOCIAL_720</t>
  </si>
  <si>
    <t>PERU_HOUSEHOLD CARE_DISH CARE_AYUDÍN_FY2021_SOCIAL_721</t>
  </si>
  <si>
    <t>PERU_HOUSEHOLD CARE_DISH CARE_AYUDÍN_FY2021_SOCIAL_722</t>
  </si>
  <si>
    <t>PERU_HOUSEHOLD CARE_DISH CARE_AYUDÍN_FY2021_SOCIAL_723</t>
  </si>
  <si>
    <t>PERU_HOUSEHOLD CARE_DISH CARE_AYUDÍN_FY2021_SOCIAL_724</t>
  </si>
  <si>
    <t>PERU_HOUSEHOLD CARE_DISH CARE_AYUDÍN_FY2021_SOCIAL_725</t>
  </si>
  <si>
    <t>PERU_HOUSEHOLD CARE_DISH CARE_AYUDÍN_FY2021_SOCIAL_726</t>
  </si>
  <si>
    <t>PERU_HOUSEHOLD CARE_DISH CARE_AYUDÍN_FY2021_SOCIAL_727</t>
  </si>
  <si>
    <t>PERU_HOUSEHOLD CARE_DISH CARE_AYUDÍN_FY2021_SOCIAL_728</t>
  </si>
  <si>
    <t>PERU_HOUSEHOLD CARE_DISH CARE_AYUDÍN_FY2021_SOCIAL_729</t>
  </si>
  <si>
    <t>PERU_HOUSEHOLD CARE_DISH CARE_AYUDÍN_FY2021_SOCIAL_730</t>
  </si>
  <si>
    <t>PERU_HOUSEHOLD CARE_DISH CARE_AYUDÍN_FY2021_SOCIAL_731</t>
  </si>
  <si>
    <t>PERU_HOUSEHOLD CARE_DISH CARE_AYUDÍN_FY2021_SOCIAL_732</t>
  </si>
  <si>
    <t>PERU_HOUSEHOLD CARE_DISH CARE_AYUDÍN_FY2021_SOCIAL_733</t>
  </si>
  <si>
    <t>PERU_HOUSEHOLD CARE_DISH CARE_AYUDÍN_FY2021_SOCIAL_734</t>
  </si>
  <si>
    <t>PERU_HOUSEHOLD CARE_DISH CARE_AYUDÍN_FY2021_SOCIAL_735</t>
  </si>
  <si>
    <t>PERU_HOUSEHOLD CARE_DISH CARE_AYUDÍN_FY2021_SOCIAL_736</t>
  </si>
  <si>
    <t>PERU_HOUSEHOLD CARE_DISH CARE_AYUDÍN_FY2021_SOCIAL_737</t>
  </si>
  <si>
    <t>PERU_HOUSEHOLD CARE_DISH CARE_AYUDÍN_FY2021_SOCIAL_738</t>
  </si>
  <si>
    <t>PERU_HOUSEHOLD CARE_DISH CARE_AYUDÍN_FY2021_SOCIAL_739</t>
  </si>
  <si>
    <t>PERU_HOUSEHOLD CARE_DISH CARE_AYUDÍN_FY2021_SOCIAL_740</t>
  </si>
  <si>
    <t>PERU_HOUSEHOLD CARE_DISH CARE_AYUDÍN_FY2021_SOCIAL_741</t>
  </si>
  <si>
    <t>PERU_HOUSEHOLD CARE_DISH CARE_AYUDÍN_FY2021_SOCIAL_742</t>
  </si>
  <si>
    <t>PERU_HOUSEHOLD CARE_DISH CARE_AYUDÍN_FY2021_SOCIAL_743</t>
  </si>
  <si>
    <t>PERU_HOUSEHOLD CARE_DISH CARE_AYUDÍN_FY2021_SOCIAL_744</t>
  </si>
  <si>
    <t>PERU_HOUSEHOLD CARE_DISH CARE_AYUDÍN_FY2021_SOCIAL_745</t>
  </si>
  <si>
    <t>PERU_HOUSEHOLD CARE_DISH CARE_AYUDÍN_FY2021_SOCIAL_746</t>
  </si>
  <si>
    <t>PERU_HOUSEHOLD CARE_DISH CARE_AYUDÍN_FY2021_SOCIAL_747</t>
  </si>
  <si>
    <t>PERU_HOUSEHOLD CARE_DISH CARE_AYUDÍN_FY2021_SOCIAL_748</t>
  </si>
  <si>
    <t>PERU_HOUSEHOLD CARE_DISH CARE_AYUDÍN_FY2021_SOCIAL_749</t>
  </si>
  <si>
    <t>PERU_HOUSEHOLD CARE_DISH CARE_AYUDÍN_FY2021_SOCIAL_750</t>
  </si>
  <si>
    <t>PERU_HOUSEHOLD CARE_DISH CARE_AYUDÍN_FY2021_SOCIAL_751</t>
  </si>
  <si>
    <t>PERU_HOUSEHOLD CARE_DISH CARE_AYUDÍN_FY2021_SOCIAL_752</t>
  </si>
  <si>
    <t>PERU_HOUSEHOLD CARE_DISH CARE_AYUDÍN_FY2021_SOCIAL_753</t>
  </si>
  <si>
    <t>PERU_HOUSEHOLD CARE_DISH CARE_AYUDÍN_FY2021_SOCIAL_754</t>
  </si>
  <si>
    <t>PERU_HOUSEHOLD CARE_DISH CARE_AYUDÍN_FY2021_SOCIAL_755</t>
  </si>
  <si>
    <t>PERU_HOUSEHOLD CARE_DISH CARE_AYUDÍN_FY2021_SOCIAL_756</t>
  </si>
  <si>
    <t>PERU_HOUSEHOLD CARE_DISH CARE_AYUDÍN_FY2021_SOCIAL_757</t>
  </si>
  <si>
    <t>PERU_HOUSEHOLD CARE_DISH CARE_AYUDÍN_FY2021_SOCIAL_758</t>
  </si>
  <si>
    <t>PERU_HOUSEHOLD CARE_DISH CARE_AYUDÍN_FY2021_SOCIAL_759</t>
  </si>
  <si>
    <t>PERU_HOUSEHOLD CARE_DISH CARE_AYUDÍN_FY2021_SOCIAL_760</t>
  </si>
  <si>
    <t>PERU_HOUSEHOLD CARE_DISH CARE_AYUDÍN_FY2021_SOCIAL_761</t>
  </si>
  <si>
    <t>PERU_HOUSEHOLD CARE_DISH CARE_AYUDÍN_FY2021_SOCIAL_762</t>
  </si>
  <si>
    <t>PERU_HOUSEHOLD CARE_DISH CARE_AYUDÍN_FY2021_SOCIAL_763</t>
  </si>
  <si>
    <t>PERU_HOUSEHOLD CARE_DISH CARE_AYUDÍN_FY2021_SOCIAL_764</t>
  </si>
  <si>
    <t>PERU_HOUSEHOLD CARE_DISH CARE_AYUDÍN_FY2021_SOCIAL_765</t>
  </si>
  <si>
    <t>PERU_HOUSEHOLD CARE_DISH CARE_AYUDÍN_FY2021_SOCIAL_766</t>
  </si>
  <si>
    <t>PERU_HOUSEHOLD CARE_DISH CARE_AYUDÍN_FY2021_SOCIAL_767</t>
  </si>
  <si>
    <t>PERU_HOUSEHOLD CARE_DISH CARE_AYUDÍN_FY2021_SOCIAL_768</t>
  </si>
  <si>
    <t>PERU_HOUSEHOLD CARE_DISH CARE_AYUDÍN_FY2021_SOCIAL_769</t>
  </si>
  <si>
    <t>PERU_HOUSEHOLD CARE_DISH CARE_AYUDÍN_FY2021_SOCIAL_770</t>
  </si>
  <si>
    <t>PERU_HOUSEHOLD CARE_DISH CARE_AYUDÍN_FY2021_SOCIAL_771</t>
  </si>
  <si>
    <t>PERU_HOUSEHOLD CARE_DISH CARE_AYUDÍN_FY2021_SOCIAL_772</t>
  </si>
  <si>
    <t>PERU_HOUSEHOLD CARE_DISH CARE_AYUDÍN_FY2021_SOCIAL_773</t>
  </si>
  <si>
    <t>PERU_HOUSEHOLD CARE_DISH CARE_AYUDÍN_FY2021_SOCIAL_774</t>
  </si>
  <si>
    <t>PERU_HOUSEHOLD CARE_DISH CARE_AYUDÍN_FY2021_SOCIAL_775</t>
  </si>
  <si>
    <t>PERU_HOUSEHOLD CARE_DISH CARE_AYUDÍN_FY2021_SOCIAL_776</t>
  </si>
  <si>
    <t>PERU_HOUSEHOLD CARE_DISH CARE_AYUDÍN_FY2021_SOCIAL_777</t>
  </si>
  <si>
    <t>PERU_HOUSEHOLD CARE_DISH CARE_AYUDÍN_FY2021_SOCIAL_778</t>
  </si>
  <si>
    <t>PERU_HOUSEHOLD CARE_DISH CARE_AYUDÍN_FY2021_SOCIAL_779</t>
  </si>
  <si>
    <t>PERU_HOUSEHOLD CARE_DISH CARE_AYUDÍN_FY2021_SOCIAL_780</t>
  </si>
  <si>
    <t>PERU_HOUSEHOLD CARE_DISH CARE_AYUDÍN_FY2021_SOCIAL_781</t>
  </si>
  <si>
    <t>PERU_HOUSEHOLD CARE_DISH CARE_AYUDÍN_FY2021_SOCIAL_782</t>
  </si>
  <si>
    <t>PERU_HOUSEHOLD CARE_DISH CARE_AYUDÍN_FY2021_SOCIAL_783</t>
  </si>
  <si>
    <t>PERU_HOUSEHOLD CARE_DISH CARE_AYUDÍN_FY2021_SOCIAL_784</t>
  </si>
  <si>
    <t>PERU_HOUSEHOLD CARE_DISH CARE_AYUDÍN_FY2021_SOCIAL_785</t>
  </si>
  <si>
    <t>PERU_HOUSEHOLD CARE_DISH CARE_AYUDÍN_FY2021_SOCIAL_786</t>
  </si>
  <si>
    <t>PERU_HOUSEHOLD CARE_DISH CARE_AYUDÍN_FY2021_SOCIAL_787</t>
  </si>
  <si>
    <t>PERU_HOUSEHOLD CARE_DISH CARE_AYUDÍN_FY2021_SOCIAL_788</t>
  </si>
  <si>
    <t>PERU_HOUSEHOLD CARE_DISH CARE_AYUDÍN_FY2021_SOCIAL_789</t>
  </si>
  <si>
    <t>PERU_HOUSEHOLD CARE_DISH CARE_AYUDÍN_FY2021_SOCIAL_790</t>
  </si>
  <si>
    <t>PERU_HOUSEHOLD CARE_DISH CARE_AYUDÍN_FY2021_SOCIAL_791</t>
  </si>
  <si>
    <t>PERU_HOUSEHOLD CARE_DISH CARE_AYUDÍN_FY2021_SOCIAL_792</t>
  </si>
  <si>
    <t>PERU_HOUSEHOLD CARE_DISH CARE_AYUDÍN_FY2021_SOCIAL_793</t>
  </si>
  <si>
    <t>PERU_HOUSEHOLD CARE_DISH CARE_AYUDÍN_FY2021_SOCIAL_794</t>
  </si>
  <si>
    <t>PERU_HOUSEHOLD CARE_DISH CARE_AYUDÍN_FY2021_SOCIAL_795</t>
  </si>
  <si>
    <t>PERU_HOUSEHOLD CARE_DISH CARE_AYUDÍN_FY2021_SOCIAL_796</t>
  </si>
  <si>
    <t>PERU_HOUSEHOLD CARE_DISH CARE_AYUDÍN_FY2021_SOCIAL_797</t>
  </si>
  <si>
    <t>PERU_HOUSEHOLD CARE_DISH CARE_AYUDÍN_FY2021_SOCIAL_798</t>
  </si>
  <si>
    <t>PERU_HOUSEHOLD CARE_DISH CARE_AYUDÍN_FY2021_SOCIAL_799</t>
  </si>
  <si>
    <t>PERU_HOUSEHOLD CARE_DISH CARE_AYUDÍN_FY2021_SOCIAL_800</t>
  </si>
  <si>
    <t>PERU_HOUSEHOLD CARE_DISH CARE_AYUDÍN_FY2021_SOCIAL_801</t>
  </si>
  <si>
    <t>PERU_HOUSEHOLD CARE_DISH CARE_AYUDÍN_FY2021_SOCIAL_802</t>
  </si>
  <si>
    <t>PERU_HOUSEHOLD CARE_DISH CARE_AYUDÍN_FY2021_SOCIAL_803</t>
  </si>
  <si>
    <t>PERU_HOUSEHOLD CARE_DISH CARE_AYUDÍN_FY2021_SOCIAL_804</t>
  </si>
  <si>
    <t>PERU_HOUSEHOLD CARE_DISH CARE_AYUDÍN_FY2021_SOCIAL_805</t>
  </si>
  <si>
    <t>PERU_HOUSEHOLD CARE_DISH CARE_AYUDÍN_FY2021_SOCIAL_806</t>
  </si>
  <si>
    <t>PERU_HOUSEHOLD CARE_DISH CARE_AYUDÍN_FY2021_SOCIAL_807</t>
  </si>
  <si>
    <t>PERU_HOUSEHOLD CARE_DISH CARE_AYUDÍN_FY2021_SOCIAL_808</t>
  </si>
  <si>
    <t>PERU_HOUSEHOLD CARE_DISH CARE_AYUDÍN_FY2021_SOCIAL_809</t>
  </si>
  <si>
    <t>PERU_HOUSEHOLD CARE_DISH CARE_AYUDÍN_FY2021_SOCIAL_810</t>
  </si>
  <si>
    <t>PERU_HOUSEHOLD CARE_DISH CARE_AYUDÍN_FY2021_SOCIAL_811</t>
  </si>
  <si>
    <t>PERU_HOUSEHOLD CARE_DISH CARE_AYUDÍN_FY2021_SOCIAL_812</t>
  </si>
  <si>
    <t>PERU_HOUSEHOLD CARE_DISH CARE_AYUDÍN_FY2021_SOCIAL_813</t>
  </si>
  <si>
    <t>PERU_HOUSEHOLD CARE_DISH CARE_AYUDÍN_FY2021_SOCIAL_814</t>
  </si>
  <si>
    <t>PERU_HOUSEHOLD CARE_DISH CARE_AYUDÍN_FY2021_SOCIAL_815</t>
  </si>
  <si>
    <t>PERU_HOUSEHOLD CARE_DISH CARE_AYUDÍN_FY2021_SOCIAL_816</t>
  </si>
  <si>
    <t>PERU_HOUSEHOLD CARE_DISH CARE_AYUDÍN_FY2021_SOCIAL_817</t>
  </si>
  <si>
    <t>PERU_HOUSEHOLD CARE_DISH CARE_AYUDÍN_FY2021_SOCIAL_818</t>
  </si>
  <si>
    <t>PERU_HOUSEHOLD CARE_DISH CARE_AYUDÍN_FY2021_SOCIAL_819</t>
  </si>
  <si>
    <t>PERU_HOUSEHOLD CARE_DISH CARE_AYUDÍN_FY2021_SOCIAL_820</t>
  </si>
  <si>
    <t>PERU_HOUSEHOLD CARE_DISH CARE_AYUDÍN_FY2021_SOCIAL_821</t>
  </si>
  <si>
    <t>PERU_HOUSEHOLD CARE_DISH CARE_AYUDÍN_FY2021_SOCIAL_822</t>
  </si>
  <si>
    <t>PERU_HOUSEHOLD CARE_DISH CARE_AYUDÍN_FY2021_SOCIAL_823</t>
  </si>
  <si>
    <t>PERU_HOUSEHOLD CARE_DISH CARE_AYUDÍN_FY2021_SOCIAL_824</t>
  </si>
  <si>
    <t>PERU_HOUSEHOLD CARE_DISH CARE_AYUDÍN_FY2021_SOCIAL_825</t>
  </si>
  <si>
    <t>PERU_HOUSEHOLD CARE_DISH CARE_AYUDÍN_FY2021_SOCIAL_826</t>
  </si>
  <si>
    <t>PERU_HOUSEHOLD CARE_DISH CARE_AYUDÍN_FY2021_SOCIAL_827</t>
  </si>
  <si>
    <t>PERU_HOUSEHOLD CARE_DISH CARE_AYUDÍN_FY2021_SOCIAL_828</t>
  </si>
  <si>
    <t>PERU_HOUSEHOLD CARE_DISH CARE_AYUDÍN_FY2021_SOCIAL_829</t>
  </si>
  <si>
    <t>PERU_HOUSEHOLD CARE_DISH CARE_AYUDÍN_FY2021_SOCIAL_830</t>
  </si>
  <si>
    <t>PERU_HOUSEHOLD CARE_DISH CARE_AYUDÍN_FY2021_SOCIAL_831</t>
  </si>
  <si>
    <t>PERU_HOUSEHOLD CARE_DISH CARE_AYUDÍN_FY2021_SOCIAL_832</t>
  </si>
  <si>
    <t>PERU_HOUSEHOLD CARE_DISH CARE_AYUDÍN_FY2021_SOCIAL_833</t>
  </si>
  <si>
    <t>PERU_HOUSEHOLD CARE_DISH CARE_AYUDÍN_FY2021_SOCIAL_834</t>
  </si>
  <si>
    <t>PERU_HOUSEHOLD CARE_DISH CARE_AYUDÍN_FY2021_SOCIAL_835</t>
  </si>
  <si>
    <t>PERU_HOUSEHOLD CARE_DISH CARE_AYUDÍN_FY2021_SOCIAL_836</t>
  </si>
  <si>
    <t>PERU_HOUSEHOLD CARE_DISH CARE_AYUDÍN_FY2021_SOCIAL_837</t>
  </si>
  <si>
    <t>PERU_HOUSEHOLD CARE_DISH CARE_AYUDÍN_FY2021_SOCIAL_838</t>
  </si>
  <si>
    <t>PERU_HOUSEHOLD CARE_DISH CARE_AYUDÍN_FY2021_SOCIAL_839</t>
  </si>
  <si>
    <t>PERU_HOUSEHOLD CARE_DISH CARE_AYUDÍN_FY2021_SOCIAL_840</t>
  </si>
  <si>
    <t>PERU_HOUSEHOLD CARE_DISH CARE_AYUDÍN_FY2021_SOCIAL_841</t>
  </si>
  <si>
    <t>PERU_HOUSEHOLD CARE_DISH CARE_AYUDÍN_FY2021_SOCIAL_842</t>
  </si>
  <si>
    <t>PERU_HOUSEHOLD CARE_DISH CARE_AYUDÍN_FY2021_SOCIAL_843</t>
  </si>
  <si>
    <t>PERU_HOUSEHOLD CARE_DISH CARE_AYUDÍN_FY2021_SOCIAL_844</t>
  </si>
  <si>
    <t>PERU_HOUSEHOLD CARE_DISH CARE_AYUDÍN_FY2021_SOCIAL_845</t>
  </si>
  <si>
    <t>PERU_HOUSEHOLD CARE_DISH CARE_AYUDÍN_FY2021_SOCIAL_846</t>
  </si>
  <si>
    <t>PERU_HOUSEHOLD CARE_DISH CARE_AYUDÍN_FY2021_SOCIAL_847</t>
  </si>
  <si>
    <t>PERU_HOUSEHOLD CARE_DISH CARE_AYUDÍN_FY2021_SOCIAL_848</t>
  </si>
  <si>
    <t>PERU_HOUSEHOLD CARE_DISH CARE_AYUDÍN_FY2021_SOCIAL_849</t>
  </si>
  <si>
    <t>PERU_HOUSEHOLD CARE_DISH CARE_AYUDÍN_FY2021_SOCIAL_850</t>
  </si>
  <si>
    <t>PERU_HOUSEHOLD CARE_DISH CARE_AYUDÍN_FY2021_SOCIAL_851</t>
  </si>
  <si>
    <t>PERU_HOUSEHOLD CARE_DISH CARE_AYUDÍN_FY2021_SOCIAL_852</t>
  </si>
  <si>
    <t>PERU_HOUSEHOLD CARE_DISH CARE_AYUDÍN_FY2021_SOCIAL_853</t>
  </si>
  <si>
    <t>PERU_HOUSEHOLD CARE_DISH CARE_AYUDÍN_FY2021_SOCIAL_854</t>
  </si>
  <si>
    <t>PERU_HOUSEHOLD CARE_DISH CARE_AYUDÍN_FY2021_SOCIAL_855</t>
  </si>
  <si>
    <t>PERU_HOUSEHOLD CARE_DISH CARE_AYUDÍN_FY2021_SOCIAL_856</t>
  </si>
  <si>
    <t>PERU_HOUSEHOLD CARE_DISH CARE_AYUDÍN_FY2021_SOCIAL_857</t>
  </si>
  <si>
    <t>PERU_HOUSEHOLD CARE_DISH CARE_AYUDÍN_FY2021_SOCIAL_858</t>
  </si>
  <si>
    <t>PERU_HOUSEHOLD CARE_DISH CARE_AYUDÍN_FY2021_SOCIAL_859</t>
  </si>
  <si>
    <t>PERU_HOUSEHOLD CARE_DISH CARE_AYUDÍN_FY2021_SOCIAL_860</t>
  </si>
  <si>
    <t>PERU_HOUSEHOLD CARE_DISH CARE_AYUDÍN_FY2021_SOCIAL_861</t>
  </si>
  <si>
    <t>PERU_HOUSEHOLD CARE_DISH CARE_AYUDÍN_FY2021_SOCIAL_862</t>
  </si>
  <si>
    <t>PERU_HOUSEHOLD CARE_DISH CARE_AYUDÍN_FY2021_SOCIAL_863</t>
  </si>
  <si>
    <t>PERU_HOUSEHOLD CARE_DISH CARE_AYUDÍN_FY2021_SOCIAL_864</t>
  </si>
  <si>
    <t>PERU_HOUSEHOLD CARE_DISH CARE_AYUDÍN_FY2021_SOCIAL_865</t>
  </si>
  <si>
    <t>PERU_HOUSEHOLD CARE_DISH CARE_AYUDÍN_FY2021_SOCIAL_866</t>
  </si>
  <si>
    <t>PERU_HOUSEHOLD CARE_DISH CARE_AYUDÍN_FY2021_SOCIAL_867</t>
  </si>
  <si>
    <t>PERU_HOUSEHOLD CARE_DISH CARE_AYUDÍN_FY2021_SOCIAL_868</t>
  </si>
  <si>
    <t>PERU_HOUSEHOLD CARE_DISH CARE_AYUDÍN_FY2021_SOCIAL_869</t>
  </si>
  <si>
    <t>PERU_HOUSEHOLD CARE_DISH CARE_AYUDÍN_FY2021_SOCIAL_870</t>
  </si>
  <si>
    <t>PERU_HOUSEHOLD CARE_DISH CARE_AYUDÍN_FY2021_SOCIAL_871</t>
  </si>
  <si>
    <t>PERU_HOUSEHOLD CARE_DISH CARE_AYUDÍN_FY2021_SOCIAL_872</t>
  </si>
  <si>
    <t>PERU_HOUSEHOLD CARE_DISH CARE_AYUDÍN_FY2021_SOCIAL_873</t>
  </si>
  <si>
    <t>PERU_HOUSEHOLD CARE_DISH CARE_AYUDÍN_FY2021_SOCIAL_874</t>
  </si>
  <si>
    <t>PERU_HOUSEHOLD CARE_DISH CARE_AYUDÍN_FY2021_SOCIAL_875</t>
  </si>
  <si>
    <t>PERU_HOUSEHOLD CARE_DISH CARE_AYUDÍN_FY2021_SOCIAL_876</t>
  </si>
  <si>
    <t>PERU_HOUSEHOLD CARE_DISH CARE_AYUDÍN_FY2021_SOCIAL_877</t>
  </si>
  <si>
    <t>PERU_HOUSEHOLD CARE_DISH CARE_AYUDÍN_FY2021_SOCIAL_878</t>
  </si>
  <si>
    <t>PERU_HOUSEHOLD CARE_DISH CARE_AYUDÍN_FY2021_SOCIAL_879</t>
  </si>
  <si>
    <t>PERU_HOUSEHOLD CARE_DISH CARE_AYUDÍN_FY2021_SOCIAL_880</t>
  </si>
  <si>
    <t>PERU_HOUSEHOLD CARE_DISH CARE_AYUDÍN_FY2021_SOCIAL_881</t>
  </si>
  <si>
    <t>PERU_HOUSEHOLD CARE_DISH CARE_AYUDÍN_FY2021_SOCIAL_882</t>
  </si>
  <si>
    <t>PERU_HOUSEHOLD CARE_DISH CARE_AYUDÍN_FY2021_SOCIAL_883</t>
  </si>
  <si>
    <t>PERU_HOUSEHOLD CARE_DISH CARE_AYUDÍN_FY2021_SOCIAL_884</t>
  </si>
  <si>
    <t>PERU_HOUSEHOLD CARE_DISH CARE_AYUDÍN_FY2021_SOCIAL_885</t>
  </si>
  <si>
    <t>PERU_HOUSEHOLD CARE_DISH CARE_AYUDÍN_FY2021_SOCIAL_886</t>
  </si>
  <si>
    <t>PERU_HOUSEHOLD CARE_DISH CARE_AYUDÍN_FY2021_SOCIAL_887</t>
  </si>
  <si>
    <t>PERU_HOUSEHOLD CARE_DISH CARE_AYUDÍN_FY2021_SOCIAL_888</t>
  </si>
  <si>
    <t>PERU_HOUSEHOLD CARE_DISH CARE_AYUDÍN_FY2021_SOCIAL_889</t>
  </si>
  <si>
    <t>PERU_HOUSEHOLD CARE_DISH CARE_AYUDÍN_FY2021_SOCIAL_890</t>
  </si>
  <si>
    <t>PERU_HOUSEHOLD CARE_DISH CARE_AYUDÍN_FY2021_SOCIAL_891</t>
  </si>
  <si>
    <t>PERU_HOUSEHOLD CARE_DISH CARE_AYUDÍN_FY2021_SOCIAL_892</t>
  </si>
  <si>
    <t>PERU_HOUSEHOLD CARE_DISH CARE_AYUDÍN_FY2021_SOCIAL_893</t>
  </si>
  <si>
    <t>PERU_HOUSEHOLD CARE_DISH CARE_AYUDÍN_FY2021_SOCIAL_894</t>
  </si>
  <si>
    <t>PERU_HOUSEHOLD CARE_DISH CARE_AYUDÍN_FY2021_SOCIAL_895</t>
  </si>
  <si>
    <t>PERU_HOUSEHOLD CARE_DISH CARE_AYUDÍN_FY2021_SOCIAL_896</t>
  </si>
  <si>
    <t>PERU_HOUSEHOLD CARE_DISH CARE_AYUDÍN_FY2021_SOCIAL_897</t>
  </si>
  <si>
    <t>PERU_HOUSEHOLD CARE_DISH CARE_AYUDÍN_FY2021_SOCIAL_898</t>
  </si>
  <si>
    <t>PERU_HOUSEHOLD CARE_DISH CARE_AYUDÍN_FY2021_SOCIAL_899</t>
  </si>
  <si>
    <t>PERU_HOUSEHOLD CARE_DISH CARE_AYUDÍN_FY2021_SOCIAL_900</t>
  </si>
  <si>
    <t>PERU_HOUSEHOLD CARE_DISH CARE_AYUDÍN_FY2021_SOCIAL_901</t>
  </si>
  <si>
    <t>PERU_HOUSEHOLD CARE_DISH CARE_AYUDÍN_FY2021_SOCIAL_902</t>
  </si>
  <si>
    <t>PERU_HOUSEHOLD CARE_DISH CARE_AYUDÍN_FY2021_SOCIAL_903</t>
  </si>
  <si>
    <t>PERU_HOUSEHOLD CARE_DISH CARE_AYUDÍN_FY2021_SOCIAL_904</t>
  </si>
  <si>
    <t>PERU_HOUSEHOLD CARE_DISH CARE_AYUDÍN_FY2021_SOCIAL_905</t>
  </si>
  <si>
    <t>PERU_HOUSEHOLD CARE_DISH CARE_AYUDÍN_FY2021_SOCIAL_906</t>
  </si>
  <si>
    <t>PERU_HOUSEHOLD CARE_DISH CARE_AYUDÍN_FY2021_SOCIAL_907</t>
  </si>
  <si>
    <t>PERU_HOUSEHOLD CARE_DISH CARE_AYUDÍN_FY2021_SOCIAL_908</t>
  </si>
  <si>
    <t>PERU_HOUSEHOLD CARE_DISH CARE_AYUDÍN_FY2021_SOCIAL_909</t>
  </si>
  <si>
    <t>PERU_HOUSEHOLD CARE_DISH CARE_AYUDÍN_FY2021_SOCIAL_910</t>
  </si>
  <si>
    <t>PERU_HOUSEHOLD CARE_DISH CARE_AYUDÍN_FY2021_SOCIAL_911</t>
  </si>
  <si>
    <t>PERU_HOUSEHOLD CARE_DISH CARE_AYUDÍN_FY2021_SOCIAL_912</t>
  </si>
  <si>
    <t>PERU_HOUSEHOLD CARE_DISH CARE_AYUDÍN_FY2021_SOCIAL_913</t>
  </si>
  <si>
    <t>PERU_HOUSEHOLD CARE_DISH CARE_AYUDÍN_FY2021_SOCIAL_914</t>
  </si>
  <si>
    <t>PERU_HOUSEHOLD CARE_DISH CARE_AYUDÍN_FY2021_SOCIAL_915</t>
  </si>
  <si>
    <t>PERU_HOUSEHOLD CARE_DISH CARE_AYUDÍN_FY2021_SOCIAL_916</t>
  </si>
  <si>
    <t>PERU_HOUSEHOLD CARE_DISH CARE_AYUDÍN_FY2021_SOCIAL_917</t>
  </si>
  <si>
    <t>PERU_HOUSEHOLD CARE_DISH CARE_AYUDÍN_FY2021_SOCIAL_918</t>
  </si>
  <si>
    <t>PERU_HOUSEHOLD CARE_DISH CARE_AYUDÍN_FY2021_SOCIAL_919</t>
  </si>
  <si>
    <t>PERU_HOUSEHOLD CARE_DISH CARE_AYUDÍN_FY2021_SOCIAL_920</t>
  </si>
  <si>
    <t>PERU_HOUSEHOLD CARE_DISH CARE_AYUDÍN_FY2021_SOCIAL_921</t>
  </si>
  <si>
    <t>PERU_HOUSEHOLD CARE_DISH CARE_AYUDÍN_FY2021_SOCIAL_922</t>
  </si>
  <si>
    <t>PERU_HOUSEHOLD CARE_DISH CARE_AYUDÍN_FY2021_SOCIAL_923</t>
  </si>
  <si>
    <t>PERU_HOUSEHOLD CARE_DISH CARE_AYUDÍN_FY2021_SOCIAL_924</t>
  </si>
  <si>
    <t>PERU_HOUSEHOLD CARE_DISH CARE_AYUDÍN_FY2021_SOCIAL_925</t>
  </si>
  <si>
    <t>PERU_HOUSEHOLD CARE_DISH CARE_AYUDÍN_FY2021_SOCIAL_926</t>
  </si>
  <si>
    <t>PERU_HOUSEHOLD CARE_DISH CARE_AYUDÍN_FY2021_SOCIAL_927</t>
  </si>
  <si>
    <t>PERU_HOUSEHOLD CARE_DISH CARE_AYUDÍN_FY2021_SOCIAL_928</t>
  </si>
  <si>
    <t>PERU_HOUSEHOLD CARE_DISH CARE_AYUDÍN_FY2021_SOCIAL_929</t>
  </si>
  <si>
    <t>PERU_HOUSEHOLD CARE_DISH CARE_AYUDÍN_FY2021_SOCIAL_930</t>
  </si>
  <si>
    <t>PERU_HOUSEHOLD CARE_DISH CARE_AYUDÍN_FY2021_SOCIAL_931</t>
  </si>
  <si>
    <t>PERU_HOUSEHOLD CARE_DISH CARE_AYUDÍN_FY2021_SOCIAL_932</t>
  </si>
  <si>
    <t>PERU_HOUSEHOLD CARE_DISH CARE_AYUDÍN_FY2021_SOCIAL_933</t>
  </si>
  <si>
    <t>PERU_HOUSEHOLD CARE_DISH CARE_AYUDÍN_FY2021_SOCIAL_934</t>
  </si>
  <si>
    <t>PERU_HOUSEHOLD CARE_DISH CARE_AYUDÍN_FY2021_SOCIAL_935</t>
  </si>
  <si>
    <t>PERU_HOUSEHOLD CARE_DISH CARE_AYUDÍN_FY2021_SOCIAL_936</t>
  </si>
  <si>
    <t>PERU_HOUSEHOLD CARE_DISH CARE_AYUDÍN_FY2021_SOCIAL_937</t>
  </si>
  <si>
    <t>PERU_HOUSEHOLD CARE_DISH CARE_AYUDÍN_FY2021_SOCIAL_938</t>
  </si>
  <si>
    <t>PERU_HOUSEHOLD CARE_DISH CARE_AYUDÍN_FY2021_SOCIAL_939</t>
  </si>
  <si>
    <t>PERU_HOUSEHOLD CARE_DISH CARE_AYUDÍN_FY2021_SOCIAL_940</t>
  </si>
  <si>
    <t>PERU_HOUSEHOLD CARE_DISH CARE_AYUDÍN_FY2021_SOCIAL_941</t>
  </si>
  <si>
    <t>PERU_HOUSEHOLD CARE_DISH CARE_AYUDÍN_FY2021_SOCIAL_942</t>
  </si>
  <si>
    <t>PERU_HOUSEHOLD CARE_DISH CARE_AYUDÍN_FY2021_SOCIAL_943</t>
  </si>
  <si>
    <t>PERU_HOUSEHOLD CARE_DISH CARE_AYUDÍN_FY2021_SOCIAL_944</t>
  </si>
  <si>
    <t>PERU_HOUSEHOLD CARE_DISH CARE_AYUDÍN_FY2021_SOCIAL_945</t>
  </si>
  <si>
    <t>PERU_HOUSEHOLD CARE_DISH CARE_AYUDÍN_FY2021_SOCIAL_946</t>
  </si>
  <si>
    <t>PERU_HOUSEHOLD CARE_DISH CARE_AYUDÍN_FY2021_SOCIAL_947</t>
  </si>
  <si>
    <t>PERU_HOUSEHOLD CARE_DISH CARE_AYUDÍN_FY2021_SOCIAL_948</t>
  </si>
  <si>
    <t>PERU_HOUSEHOLD CARE_DISH CARE_AYUDÍN_FY2021_SOCIAL_949</t>
  </si>
  <si>
    <t>PERU_HOUSEHOLD CARE_DISH CARE_AYUDÍN_FY2021_SOCIAL_950</t>
  </si>
  <si>
    <t>PERU_HOUSEHOLD CARE_DISH CARE_AYUDÍN_FY2021_SOCIAL_951</t>
  </si>
  <si>
    <t>PERU_HOUSEHOLD CARE_DISH CARE_AYUDÍN_FY2021_SOCIAL_952</t>
  </si>
  <si>
    <t>PERU_HOUSEHOLD CARE_DISH CARE_AYUDÍN_FY2021_SOCIAL_953</t>
  </si>
  <si>
    <t>PERU_HOUSEHOLD CARE_DISH CARE_AYUDÍN_FY2021_SOCIAL_954</t>
  </si>
  <si>
    <t>PERU_HOUSEHOLD CARE_DISH CARE_AYUDÍN_FY2021_SOCIAL_955</t>
  </si>
  <si>
    <t>PERU_HOUSEHOLD CARE_DISH CARE_AYUDÍN_FY2021_SOCIAL_956</t>
  </si>
  <si>
    <t>PERU_HOUSEHOLD CARE_DISH CARE_AYUDÍN_FY2021_SOCIAL_957</t>
  </si>
  <si>
    <t>PERU_HOUSEHOLD CARE_DISH CARE_AYUDÍN_FY2021_SOCIAL_958</t>
  </si>
  <si>
    <t>PERU_HOUSEHOLD CARE_DISH CARE_AYUDÍN_FY2021_SOCIAL_959</t>
  </si>
  <si>
    <t>PERU_HOUSEHOLD CARE_DISH CARE_AYUDÍN_FY2021_SOCIAL_960</t>
  </si>
  <si>
    <t>PERU_HOUSEHOLD CARE_DISH CARE_AYUDÍN_FY2021_SOCIAL_961</t>
  </si>
  <si>
    <t>PERU_HOUSEHOLD CARE_DISH CARE_AYUDÍN_FY2021_SOCIAL_962</t>
  </si>
  <si>
    <t>PERU_HOUSEHOLD CARE_DISH CARE_AYUDÍN_FY2021_SOCIAL_963</t>
  </si>
  <si>
    <t>PERU_HOUSEHOLD CARE_DISH CARE_AYUDÍN_FY2021_SOCIAL_964</t>
  </si>
  <si>
    <t>PERU_HOUSEHOLD CARE_DISH CARE_AYUDÍN_FY2021_SOCIAL_965</t>
  </si>
  <si>
    <t>PERU_HOUSEHOLD CARE_DISH CARE_AYUDÍN_FY2021_SOCIAL_966</t>
  </si>
  <si>
    <t>PERU_HOUSEHOLD CARE_DISH CARE_AYUDÍN_FY2021_SOCIAL_967</t>
  </si>
  <si>
    <t>PERU_HOUSEHOLD CARE_DISH CARE_AYUDÍN_FY2021_SOCIAL_968</t>
  </si>
  <si>
    <t>PERU_HOUSEHOLD CARE_DISH CARE_AYUDÍN_FY2021_SOCIAL_969</t>
  </si>
  <si>
    <t>PERU_HOUSEHOLD CARE_DISH CARE_AYUDÍN_FY2021_SOCIAL_970</t>
  </si>
  <si>
    <t>PERU_HOUSEHOLD CARE_DISH CARE_AYUDÍN_FY2021_SOCIAL_971</t>
  </si>
  <si>
    <t>PERU_HOUSEHOLD CARE_DISH CARE_AYUDÍN_FY2021_SOCIAL_972</t>
  </si>
  <si>
    <t>PERU_HOUSEHOLD CARE_DISH CARE_AYUDÍN_FY2021_SOCIAL_973</t>
  </si>
  <si>
    <t>PERU_HOUSEHOLD CARE_DISH CARE_AYUDÍN_FY2021_SOCIAL_974</t>
  </si>
  <si>
    <t>PERU_HOUSEHOLD CARE_DISH CARE_AYUDÍN_FY2021_SOCIAL_975</t>
  </si>
  <si>
    <t>PERU_HOUSEHOLD CARE_DISH CARE_AYUDÍN_FY2021_SOCIAL_976</t>
  </si>
  <si>
    <t>PERU_HOUSEHOLD CARE_DISH CARE_AYUDÍN_FY2021_SOCIAL_977</t>
  </si>
  <si>
    <t>PERU_HOUSEHOLD CARE_DISH CARE_AYUDÍN_FY2021_SOCIAL_978</t>
  </si>
  <si>
    <t>PERU_HOUSEHOLD CARE_DISH CARE_AYUDÍN_FY2021_SOCIAL_979</t>
  </si>
  <si>
    <t>PERU_HOUSEHOLD CARE_DISH CARE_AYUDÍN_FY2021_SOCIAL_980</t>
  </si>
  <si>
    <t>PERU_HOUSEHOLD CARE_DISH CARE_AYUDÍN_FY2021_SOCIAL_981</t>
  </si>
  <si>
    <t>PERU_HOUSEHOLD CARE_DISH CARE_AYUDÍN_FY2021_SOCIAL_982</t>
  </si>
  <si>
    <t>PERU_HOUSEHOLD CARE_DISH CARE_AYUDÍN_FY2021_SOCIAL_983</t>
  </si>
  <si>
    <t>PERU_HOUSEHOLD CARE_DISH CARE_AYUDÍN_FY2021_SOCIAL_984</t>
  </si>
  <si>
    <t>PERU_HOUSEHOLD CARE_DISH CARE_AYUDÍN_FY2021_SOCIAL_985</t>
  </si>
  <si>
    <t>PERU_HOUSEHOLD CARE_DISH CARE_AYUDÍN_FY2021_SOCIAL_986</t>
  </si>
  <si>
    <t>PERU_HOUSEHOLD CARE_DISH CARE_AYUDÍN_FY2021_SOCIAL_987</t>
  </si>
  <si>
    <t>PERU_HOUSEHOLD CARE_DISH CARE_AYUDÍN_FY2021_SOCIAL_988</t>
  </si>
  <si>
    <t>PERU_HOUSEHOLD CARE_DISH CARE_AYUDÍN_FY2021_SOCIAL_989</t>
  </si>
  <si>
    <t>PERU_HOUSEHOLD CARE_DISH CARE_AYUDÍN_FY2021_SOCIAL_990</t>
  </si>
  <si>
    <t>PERU_HOUSEHOLD CARE_DISH CARE_AYUDÍN_FY2021_SOCIAL_991</t>
  </si>
  <si>
    <t>PERU_HOUSEHOLD CARE_DISH CARE_AYUDÍN_FY2021_SOCIAL_992</t>
  </si>
  <si>
    <t>PERU_HOUSEHOLD CARE_DISH CARE_AYUDÍN_FY2021_SOCIAL_993</t>
  </si>
  <si>
    <t>PERU_HOUSEHOLD CARE_DISH CARE_AYUDÍN_FY2021_SOCIAL_994</t>
  </si>
  <si>
    <t>PERU_HOUSEHOLD CARE_DISH CARE_AYUDÍN_FY2021_SOCIAL_995</t>
  </si>
  <si>
    <t>PERU_HOUSEHOLD CARE_DISH CARE_AYUDÍN_FY2021_SOCIAL_996</t>
  </si>
  <si>
    <t>PERU_HOUSEHOLD CARE_DISH CARE_AYUDÍN_FY2021_SOCIAL_997</t>
  </si>
  <si>
    <t>PERU_HOUSEHOLD CARE_DISH CARE_AYUDÍN_FY2021_SOCIAL_998</t>
  </si>
  <si>
    <t>PERU_HOUSEHOLD CARE_DISH CARE_AYUDÍN_FY2021_SOCIAL_999</t>
  </si>
  <si>
    <t>PERU_HOUSEHOLD CARE_DISH CARE_AYUDÍN_FY2021_SOCIAL_1000</t>
  </si>
  <si>
    <t>PERU_HOUSEHOLD CARE_DISH CARE_AYUDÍN_FY2021_SOCIAL_1001</t>
  </si>
  <si>
    <t>PERU_HOUSEHOLD CARE_DISH CARE_AYUDÍN_FY2021_ONLINE VIDEO_1</t>
  </si>
  <si>
    <t>PERU_HOUSEHOLD CARE_DISH CARE_AYUDÍN_FY2021_ONLINE VIDEO_2</t>
  </si>
  <si>
    <t>PERU_HOUSEHOLD CARE_DISH CARE_AYUDÍN_FY2021_ONLINE VIDEO_3</t>
  </si>
  <si>
    <t>PERU_HOUSEHOLD CARE_DISH CARE_AYUDÍN_FY2021_ONLINE VIDEO_4</t>
  </si>
  <si>
    <t>PERU_HOUSEHOLD CARE_DISH CARE_AYUDÍN_FY2021_ONLINE VIDEO_5</t>
  </si>
  <si>
    <t>PERU_HOUSEHOLD CARE_DISH CARE_AYUDÍN_FY2021_ONLINE VIDEO_6</t>
  </si>
  <si>
    <t>PERU_HOUSEHOLD CARE_DISH CARE_AYUDÍN_FY2021_ONLINE VIDEO_7</t>
  </si>
  <si>
    <t>PERU_HOUSEHOLD CARE_DISH CARE_AYUDÍN_FY2021_ONLINE VIDEO_8</t>
  </si>
  <si>
    <t>PERU_HOUSEHOLD CARE_DISH CARE_AYUDÍN_FY2021_ONLINE VIDEO_9</t>
  </si>
  <si>
    <t>PERU_HOUSEHOLD CARE_DISH CARE_AYUDÍN_FY2021_ONLINE VIDEO_10</t>
  </si>
  <si>
    <t>PERU_HOUSEHOLD CARE_DISH CARE_AYUDÍN_FY2021_ONLINE VIDEO_11</t>
  </si>
  <si>
    <t>PERU_HOUSEHOLD CARE_DISH CARE_AYUDÍN_FY2021_ONLINE VIDEO_12</t>
  </si>
  <si>
    <t>PERU_HOUSEHOLD CARE_DISH CARE_AYUDÍN_FY2021_ONLINE VIDEO_13</t>
  </si>
  <si>
    <t>PERU_HOUSEHOLD CARE_DISH CARE_AYUDÍN_FY2021_ONLINE VIDEO_14</t>
  </si>
  <si>
    <t>PERU_HOUSEHOLD CARE_DISH CARE_AYUDÍN_FY2021_ONLINE VIDEO_15</t>
  </si>
  <si>
    <t>PERU_HOUSEHOLD CARE_DISH CARE_AYUDÍN_FY2021_ONLINE VIDEO_16</t>
  </si>
  <si>
    <t>PERU_HOUSEHOLD CARE_DISH CARE_AYUDÍN_FY2021_ONLINE VIDEO_17</t>
  </si>
  <si>
    <t>PERU_HOUSEHOLD CARE_DISH CARE_AYUDÍN_FY2021_ONLINE VIDEO_18</t>
  </si>
  <si>
    <t>PERU_HOUSEHOLD CARE_DISH CARE_AYUDÍN_FY2021_ONLINE VIDEO_19</t>
  </si>
  <si>
    <t>PERU_HOUSEHOLD CARE_DISH CARE_AYUDÍN_FY2021_ONLINE VIDEO_20</t>
  </si>
  <si>
    <t>PERU_HOUSEHOLD CARE_DISH CARE_AYUDÍN_FY2021_ONLINE VIDEO_21</t>
  </si>
  <si>
    <t>PERU_HOUSEHOLD CARE_DISH CARE_AYUDÍN_FY2021_ONLINE VIDEO_22</t>
  </si>
  <si>
    <t>PERU_HOUSEHOLD CARE_DISH CARE_AYUDÍN_FY2021_ONLINE VIDEO_23</t>
  </si>
  <si>
    <t>PERU_HOUSEHOLD CARE_DISH CARE_AYUDÍN_FY2021_ONLINE VIDEO_24</t>
  </si>
  <si>
    <t>PERU_HOUSEHOLD CARE_DISH CARE_AYUDÍN_FY2021_ONLINE VIDEO_25</t>
  </si>
  <si>
    <t>PERU_HOUSEHOLD CARE_DISH CARE_AYUDÍN_FY2021_ONLINE VIDEO_26</t>
  </si>
  <si>
    <t>PERU_HOUSEHOLD CARE_DISH CARE_AYUDÍN_FY2021_ONLINE VIDEO_27</t>
  </si>
  <si>
    <t>PERU_HOUSEHOLD CARE_DISH CARE_AYUDÍN_FY2021_ONLINE VIDEO_28</t>
  </si>
  <si>
    <t>PERU_HOUSEHOLD CARE_DISH CARE_AYUDÍN_FY2021_ONLINE VIDEO_29</t>
  </si>
  <si>
    <t>PERU_HOUSEHOLD CARE_DISH CARE_AYUDÍN_FY2021_ONLINE VIDEO_30</t>
  </si>
  <si>
    <t>PERU_HOUSEHOLD CARE_DISH CARE_AYUDÍN_FY2021_ONLINE VIDEO_31</t>
  </si>
  <si>
    <t>PERU_HOUSEHOLD CARE_DISH CARE_AYUDÍN_FY2021_ONLINE VIDEO_32</t>
  </si>
  <si>
    <t>PERU_HOUSEHOLD CARE_DISH CARE_AYUDÍN_FY2021_ONLINE VIDEO_33</t>
  </si>
  <si>
    <t>PERU_HOUSEHOLD CARE_DISH CARE_AYUDÍN_FY2021_ONLINE VIDEO_34</t>
  </si>
  <si>
    <t>PERU_HOUSEHOLD CARE_DISH CARE_AYUDÍN_FY2021_ONLINE VIDEO_35</t>
  </si>
  <si>
    <t>PERU_HOUSEHOLD CARE_DISH CARE_AYUDÍN_FY2021_ONLINE VIDEO_36</t>
  </si>
  <si>
    <t>PERU_HOUSEHOLD CARE_DISH CARE_AYUDÍN_FY2021_ONLINE VIDEO_37</t>
  </si>
  <si>
    <t>PERU_HOUSEHOLD CARE_DISH CARE_AYUDÍN_FY2021_ONLINE VIDEO_38</t>
  </si>
  <si>
    <t>PERU_HOUSEHOLD CARE_DISH CARE_AYUDÍN_FY2021_ONLINE VIDEO_39</t>
  </si>
  <si>
    <t>PERU_HOUSEHOLD CARE_DISH CARE_AYUDÍN_FY2021_ONLINE VIDEO_40</t>
  </si>
  <si>
    <t>PERU_HOUSEHOLD CARE_DISH CARE_AYUDÍN_FY2021_ONLINE VIDEO_41</t>
  </si>
  <si>
    <t>PERU_HOUSEHOLD CARE_DISH CARE_AYUDÍN_FY2021_ONLINE VIDEO_42</t>
  </si>
  <si>
    <t>PERU_HOUSEHOLD CARE_DISH CARE_AYUDÍN_FY2021_ONLINE VIDEO_43</t>
  </si>
  <si>
    <t>PERU_HOUSEHOLD CARE_DISH CARE_AYUDÍN_FY2021_ONLINE VIDEO_44</t>
  </si>
  <si>
    <t>PERU_HOUSEHOLD CARE_DISH CARE_AYUDÍN_FY2021_ONLINE VIDEO_45</t>
  </si>
  <si>
    <t>PERU_HOUSEHOLD CARE_DISH CARE_AYUDÍN_FY2021_ONLINE VIDEO_46</t>
  </si>
  <si>
    <t>PERU_HOUSEHOLD CARE_DISH CARE_AYUDÍN_FY2021_ONLINE VIDEO_47</t>
  </si>
  <si>
    <t>PERU_HOUSEHOLD CARE_DISH CARE_AYUDÍN_FY2021_ONLINE VIDEO_48</t>
  </si>
  <si>
    <t>PERU_HOUSEHOLD CARE_DISH CARE_AYUDÍN_FY2021_ONLINE VIDEO_49</t>
  </si>
  <si>
    <t>PERU_HOUSEHOLD CARE_DISH CARE_AYUDÍN_FY2021_ONLINE VIDEO_50</t>
  </si>
  <si>
    <t>PERU_HOUSEHOLD CARE_DISH CARE_AYUDÍN_FY2021_ONLINE VIDEO_51</t>
  </si>
  <si>
    <t>PERU_HOUSEHOLD CARE_DISH CARE_AYUDÍN_FY2021_ONLINE VIDEO_52</t>
  </si>
  <si>
    <t>PERU_HOUSEHOLD CARE_DISH CARE_AYUDÍN_FY2021_ONLINE VIDEO_53</t>
  </si>
  <si>
    <t>PERU_HOUSEHOLD CARE_DISH CARE_AYUDÍN_FY2021_ONLINE VIDEO_54</t>
  </si>
  <si>
    <t>PERU_HOUSEHOLD CARE_DISH CARE_AYUDÍN_FY2021_ONLINE VIDEO_55</t>
  </si>
  <si>
    <t>PERU_HOUSEHOLD CARE_DISH CARE_AYUDÍN_FY2021_ONLINE VIDEO_56</t>
  </si>
  <si>
    <t>PERU_HOUSEHOLD CARE_DISH CARE_AYUDÍN_FY2021_ONLINE VIDEO_57</t>
  </si>
  <si>
    <t>PERU_HOUSEHOLD CARE_DISH CARE_AYUDÍN_FY2021_ONLINE VIDEO_58</t>
  </si>
  <si>
    <t>PERU_HOUSEHOLD CARE_DISH CARE_AYUDÍN_FY2021_ONLINE VIDEO_59</t>
  </si>
  <si>
    <t>PERU_HOUSEHOLD CARE_DISH CARE_AYUDÍN_FY2021_ONLINE VIDEO_60</t>
  </si>
  <si>
    <t>PERU_HOUSEHOLD CARE_DISH CARE_AYUDÍN_FY2021_ONLINE VIDEO_61</t>
  </si>
  <si>
    <t>PERU_HOUSEHOLD CARE_DISH CARE_AYUDÍN_FY2021_ONLINE VIDEO_62</t>
  </si>
  <si>
    <t>PERU_HOUSEHOLD CARE_DISH CARE_AYUDÍN_FY2021_ONLINE VIDEO_63</t>
  </si>
  <si>
    <t>PERU_HOUSEHOLD CARE_DISH CARE_AYUDÍN_FY2021_ONLINE VIDEO_64</t>
  </si>
  <si>
    <t>PERU_HOUSEHOLD CARE_DISH CARE_AYUDÍN_FY2021_ONLINE VIDEO_65</t>
  </si>
  <si>
    <t>PERU_HOUSEHOLD CARE_DISH CARE_AYUDÍN_FY2021_ONLINE VIDEO_66</t>
  </si>
  <si>
    <t>PERU_HOUSEHOLD CARE_DISH CARE_AYUDÍN_FY2021_ONLINE VIDEO_67</t>
  </si>
  <si>
    <t>PERU_HOUSEHOLD CARE_DISH CARE_AYUDÍN_FY2021_ONLINE VIDEO_68</t>
  </si>
  <si>
    <t>PERU_HOUSEHOLD CARE_DISH CARE_AYUDÍN_FY2021_ONLINE VIDEO_69</t>
  </si>
  <si>
    <t>PERU_HOUSEHOLD CARE_DISH CARE_AYUDÍN_FY2021_ONLINE VIDEO_70</t>
  </si>
  <si>
    <t>PERU_HOUSEHOLD CARE_DISH CARE_AYUDÍN_FY2021_ONLINE VIDEO_71</t>
  </si>
  <si>
    <t>PERU_HOUSEHOLD CARE_DISH CARE_AYUDÍN_FY2021_ONLINE VIDEO_72</t>
  </si>
  <si>
    <t>PERU_HOUSEHOLD CARE_DISH CARE_AYUDÍN_FY2021_ONLINE VIDEO_73</t>
  </si>
  <si>
    <t>PERU_HOUSEHOLD CARE_DISH CARE_AYUDÍN_FY2021_ONLINE VIDEO_74</t>
  </si>
  <si>
    <t>PERU_HOUSEHOLD CARE_DISH CARE_AYUDÍN_FY2021_ONLINE VIDEO_75</t>
  </si>
  <si>
    <t>PERU_HOUSEHOLD CARE_DISH CARE_AYUDÍN_FY2021_ONLINE VIDEO_76</t>
  </si>
  <si>
    <t>PERU_HOUSEHOLD CARE_DISH CARE_AYUDÍN_FY2021_ONLINE VIDEO_77</t>
  </si>
  <si>
    <t>PERU_HOUSEHOLD CARE_DISH CARE_AYUDÍN_FY2021_ONLINE VIDEO_78</t>
  </si>
  <si>
    <t>PERU_HOUSEHOLD CARE_DISH CARE_AYUDÍN_FY2021_ONLINE VIDEO_79</t>
  </si>
  <si>
    <t>PERU_HOUSEHOLD CARE_DISH CARE_AYUDÍN_FY2021_ONLINE VIDEO_80</t>
  </si>
  <si>
    <t>PERU_HOUSEHOLD CARE_DISH CARE_AYUDÍN_FY2021_ONLINE VIDEO_81</t>
  </si>
  <si>
    <t>PERU_HOUSEHOLD CARE_DISH CARE_AYUDÍN_FY2021_ONLINE VIDEO_82</t>
  </si>
  <si>
    <t>PERU_HOUSEHOLD CARE_DISH CARE_AYUDÍN_FY2021_ONLINE VIDEO_83</t>
  </si>
  <si>
    <t>PERU_HOUSEHOLD CARE_DISH CARE_AYUDÍN_FY2021_ONLINE VIDEO_84</t>
  </si>
  <si>
    <t>PERU_HOUSEHOLD CARE_DISH CARE_AYUDÍN_FY2021_ONLINE VIDEO_85</t>
  </si>
  <si>
    <t>PERU_HOUSEHOLD CARE_DISH CARE_AYUDÍN_FY2021_ONLINE VIDEO_86</t>
  </si>
  <si>
    <t>PERU_HOUSEHOLD CARE_DISH CARE_AYUDÍN_FY2021_ONLINE VIDEO_87</t>
  </si>
  <si>
    <t>PERU_HOUSEHOLD CARE_DISH CARE_AYUDÍN_FY2021_ONLINE VIDEO_88</t>
  </si>
  <si>
    <t>PERU_HOUSEHOLD CARE_DISH CARE_AYUDÍN_FY2021_ONLINE VIDEO_89</t>
  </si>
  <si>
    <t>PERU_HOUSEHOLD CARE_DISH CARE_AYUDÍN_FY2021_ONLINE VIDEO_90</t>
  </si>
  <si>
    <t>PERU_HOUSEHOLD CARE_DISH CARE_AYUDÍN_FY2021_ONLINE VIDEO_91</t>
  </si>
  <si>
    <t>PERU_HOUSEHOLD CARE_DISH CARE_AYUDÍN_FY2021_ONLINE VIDEO_92</t>
  </si>
  <si>
    <t>PERU_HOUSEHOLD CARE_DISH CARE_AYUDÍN_FY2021_ONLINE VIDEO_93</t>
  </si>
  <si>
    <t>PERU_HOUSEHOLD CARE_DISH CARE_AYUDÍN_FY2021_ONLINE VIDEO_94</t>
  </si>
  <si>
    <t>PERU_HOUSEHOLD CARE_DISH CARE_AYUDÍN_FY2021_ONLINE VIDEO_95</t>
  </si>
  <si>
    <t>PERU_HOUSEHOLD CARE_DISH CARE_AYUDÍN_FY2021_ONLINE VIDEO_96</t>
  </si>
  <si>
    <t>PERU_HOUSEHOLD CARE_DISH CARE_AYUDÍN_FY2021_ONLINE VIDEO_97</t>
  </si>
  <si>
    <t>PERU_HOUSEHOLD CARE_DISH CARE_AYUDÍN_FY2021_ONLINE VIDEO_98</t>
  </si>
  <si>
    <t>PERU_HOUSEHOLD CARE_DISH CARE_AYUDÍN_FY2021_ONLINE VIDEO_99</t>
  </si>
  <si>
    <t>PERU_HOUSEHOLD CARE_DISH CARE_AYUDÍN_FY2021_ONLINE VIDEO_100</t>
  </si>
  <si>
    <t>PERU_HOUSEHOLD CARE_DISH CARE_AYUDÍN_FY2021_ONLINE VIDEO_101</t>
  </si>
  <si>
    <t>PERU_HOUSEHOLD CARE_DISH CARE_AYUDÍN_FY2021_ONLINE VIDEO_102</t>
  </si>
  <si>
    <t>PERU_HOUSEHOLD CARE_DISH CARE_AYUDÍN_FY2021_ONLINE VIDEO_103</t>
  </si>
  <si>
    <t>PERU_HOUSEHOLD CARE_DISH CARE_AYUDÍN_FY2021_ONLINE VIDEO_104</t>
  </si>
  <si>
    <t>PERU_HOUSEHOLD CARE_DISH CARE_AYUDÍN_FY2021_ONLINE VIDEO_105</t>
  </si>
  <si>
    <t>PERU_HOUSEHOLD CARE_DISH CARE_AYUDÍN_FY2021_ONLINE VIDEO_106</t>
  </si>
  <si>
    <t>PERU_HOUSEHOLD CARE_DISH CARE_AYUDÍN_FY2021_ONLINE VIDEO_107</t>
  </si>
  <si>
    <t>PERU_HOUSEHOLD CARE_DISH CARE_AYUDÍN_FY2021_ONLINE VIDEO_108</t>
  </si>
  <si>
    <t>PERU_HOUSEHOLD CARE_DISH CARE_AYUDÍN_FY2021_ONLINE VIDEO_109</t>
  </si>
  <si>
    <t>PERU_HOUSEHOLD CARE_DISH CARE_AYUDÍN_FY2021_ONLINE VIDEO_110</t>
  </si>
  <si>
    <t>PERU_HOUSEHOLD CARE_DISH CARE_AYUDÍN_FY2021_ONLINE VIDEO_111</t>
  </si>
  <si>
    <t>PERU_HOUSEHOLD CARE_DISH CARE_AYUDÍN_FY2021_ONLINE VIDEO_112</t>
  </si>
  <si>
    <t>PERU_HOUSEHOLD CARE_DISH CARE_AYUDÍN_FY2021_ONLINE VIDEO_113</t>
  </si>
  <si>
    <t>PERU_HOUSEHOLD CARE_DISH CARE_AYUDÍN_FY2021_ONLINE VIDEO_114</t>
  </si>
  <si>
    <t>PERU_HOUSEHOLD CARE_DISH CARE_AYUDÍN_FY2021_ONLINE VIDEO_115</t>
  </si>
  <si>
    <t>PERU_HOUSEHOLD CARE_DISH CARE_AYUDÍN_FY2021_ONLINE VIDEO_116</t>
  </si>
  <si>
    <t>PERU_HOUSEHOLD CARE_DISH CARE_AYUDÍN_FY2021_ONLINE VIDEO_117</t>
  </si>
  <si>
    <t>PERU_HOUSEHOLD CARE_DISH CARE_AYUDÍN_FY2021_ONLINE VIDEO_118</t>
  </si>
  <si>
    <t>PERU_HOUSEHOLD CARE_DISH CARE_AYUDÍN_FY2021_ONLINE VIDEO_119</t>
  </si>
  <si>
    <t>PERU_HOUSEHOLD CARE_DISH CARE_AYUDÍN_FY2021_ONLINE VIDEO_120</t>
  </si>
  <si>
    <t>PERU_HOUSEHOLD CARE_DISH CARE_AYUDÍN_FY2021_ONLINE VIDEO_121</t>
  </si>
  <si>
    <t>PERU_HOUSEHOLD CARE_DISH CARE_AYUDÍN_FY2021_ONLINE VIDEO_122</t>
  </si>
  <si>
    <t>PERU_HOUSEHOLD CARE_DISH CARE_AYUDÍN_FY2021_ONLINE VIDEO_123</t>
  </si>
  <si>
    <t>PERU_HOUSEHOLD CARE_DISH CARE_AYUDÍN_FY2021_ONLINE VIDEO_124</t>
  </si>
  <si>
    <t>PERU_HOUSEHOLD CARE_DISH CARE_AYUDÍN_FY2021_ONLINE VIDEO_125</t>
  </si>
  <si>
    <t>PERU_HOUSEHOLD CARE_DISH CARE_AYUDÍN_FY2021_ONLINE VIDEO_126</t>
  </si>
  <si>
    <t>PERU_HOUSEHOLD CARE_DISH CARE_AYUDÍN_FY2021_ONLINE VIDEO_127</t>
  </si>
  <si>
    <t>PERU_HOUSEHOLD CARE_DISH CARE_AYUDÍN_FY2021_ONLINE VIDEO_128</t>
  </si>
  <si>
    <t>PERU_HOUSEHOLD CARE_DISH CARE_AYUDÍN_FY2021_ONLINE VIDEO_129</t>
  </si>
  <si>
    <t>PERU_HOUSEHOLD CARE_DISH CARE_AYUDÍN_FY2021_ONLINE VIDEO_130</t>
  </si>
  <si>
    <t>PERU_HOUSEHOLD CARE_DISH CARE_AYUDÍN_FY2021_ONLINE VIDEO_131</t>
  </si>
  <si>
    <t>PERU_HOUSEHOLD CARE_DISH CARE_AYUDÍN_FY2021_ONLINE VIDEO_132</t>
  </si>
  <si>
    <t>PERU_HOUSEHOLD CARE_DISH CARE_AYUDÍN_FY2021_ONLINE VIDEO_133</t>
  </si>
  <si>
    <t>PERU_HOUSEHOLD CARE_DISH CARE_AYUDÍN_FY2021_ONLINE VIDEO_134</t>
  </si>
  <si>
    <t>PERU_HOUSEHOLD CARE_DISH CARE_AYUDÍN_FY2021_ONLINE VIDEO_135</t>
  </si>
  <si>
    <t>PERU_HOUSEHOLD CARE_DISH CARE_AYUDÍN_FY2021_ONLINE VIDEO_136</t>
  </si>
  <si>
    <t>PERU_HOUSEHOLD CARE_DISH CARE_AYUDÍN_FY2021_ONLINE VIDEO_137</t>
  </si>
  <si>
    <t>PERU_HOUSEHOLD CARE_DISH CARE_AYUDÍN_FY2021_ONLINE VIDEO_138</t>
  </si>
  <si>
    <t>PERU_HOUSEHOLD CARE_DISH CARE_AYUDÍN_FY2021_ONLINE VIDEO_139</t>
  </si>
  <si>
    <t>PERU_HOUSEHOLD CARE_DISH CARE_AYUDÍN_FY2021_ONLINE VIDEO_140</t>
  </si>
  <si>
    <t>PERU_HOUSEHOLD CARE_DISH CARE_AYUDÍN_FY2021_ONLINE VIDEO_141</t>
  </si>
  <si>
    <t>PERU_HOUSEHOLD CARE_DISH CARE_AYUDÍN_FY2021_ONLINE VIDEO_142</t>
  </si>
  <si>
    <t>PERU_HOUSEHOLD CARE_DISH CARE_AYUDÍN_FY2021_ONLINE VIDEO_143</t>
  </si>
  <si>
    <t>PERU_HOUSEHOLD CARE_DISH CARE_AYUDÍN_FY2021_ONLINE VIDEO_144</t>
  </si>
  <si>
    <t>PERU_HOUSEHOLD CARE_DISH CARE_AYUDÍN_FY2021_ONLINE VIDEO_145</t>
  </si>
  <si>
    <t>PERU_HOUSEHOLD CARE_DISH CARE_AYUDÍN_FY2021_ONLINE VIDEO_146</t>
  </si>
  <si>
    <t>PERU_HOUSEHOLD CARE_DISH CARE_AYUDÍN_FY2021_ONLINE VIDEO_147</t>
  </si>
  <si>
    <t>PERU_HOUSEHOLD CARE_DISH CARE_AYUDÍN_FY2021_ONLINE VIDEO_148</t>
  </si>
  <si>
    <t>PERU_HOUSEHOLD CARE_DISH CARE_AYUDÍN_FY2021_ONLINE VIDEO_149</t>
  </si>
  <si>
    <t>PERU_HOUSEHOLD CARE_DISH CARE_AYUDÍN_FY2021_ONLINE VIDEO_150</t>
  </si>
  <si>
    <t>PERU_HOUSEHOLD CARE_DISH CARE_AYUDÍN_FY2021_ONLINE VIDEO_151</t>
  </si>
  <si>
    <t>PERU_HOUSEHOLD CARE_DISH CARE_AYUDÍN_FY2021_ONLINE VIDEO_152</t>
  </si>
  <si>
    <t>PERU_HOUSEHOLD CARE_DISH CARE_AYUDÍN_FY2021_ONLINE VIDEO_153</t>
  </si>
  <si>
    <t>PERU_HOUSEHOLD CARE_DISH CARE_AYUDÍN_FY2021_ONLINE VIDEO_154</t>
  </si>
  <si>
    <t>PERU_HOUSEHOLD CARE_DISH CARE_AYUDÍN_FY2021_ONLINE VIDEO_155</t>
  </si>
  <si>
    <t>PERU_HOUSEHOLD CARE_DISH CARE_AYUDÍN_FY2021_ONLINE VIDEO_156</t>
  </si>
  <si>
    <t>PERU_HOUSEHOLD CARE_DISH CARE_AYUDÍN_FY2021_ONLINE VIDEO_157</t>
  </si>
  <si>
    <t>PERU_HOUSEHOLD CARE_DISH CARE_AYUDÍN_FY2021_ONLINE VIDEO_158</t>
  </si>
  <si>
    <t>PERU_HOUSEHOLD CARE_DISH CARE_AYUDÍN_FY2021_ONLINE VIDEO_159</t>
  </si>
  <si>
    <t>PERU_HOUSEHOLD CARE_DISH CARE_AYUDÍN_FY2021_ONLINE VIDEO_160</t>
  </si>
  <si>
    <t>PERU_HOUSEHOLD CARE_DISH CARE_AYUDÍN_FY2021_ONLINE VIDEO_161</t>
  </si>
  <si>
    <t>PERU_HOUSEHOLD CARE_DISH CARE_AYUDÍN_FY2021_ONLINE VIDEO_162</t>
  </si>
  <si>
    <t>PERU_HOUSEHOLD CARE_DISH CARE_AYUDÍN_FY2021_ONLINE VIDEO_163</t>
  </si>
  <si>
    <t>PERU_HOUSEHOLD CARE_DISH CARE_AYUDÍN_FY2021_ONLINE VIDEO_164</t>
  </si>
  <si>
    <t>PERU_HOUSEHOLD CARE_DISH CARE_AYUDÍN_FY2021_ONLINE VIDEO_165</t>
  </si>
  <si>
    <t>PERU_HOUSEHOLD CARE_DISH CARE_AYUDÍN_FY2021_ONLINE VIDEO_166</t>
  </si>
  <si>
    <t>PERU_HOUSEHOLD CARE_DISH CARE_AYUDÍN_FY2021_ONLINE VIDEO_167</t>
  </si>
  <si>
    <t>PERU_HOUSEHOLD CARE_DISH CARE_AYUDÍN_FY2021_ONLINE VIDEO_168</t>
  </si>
  <si>
    <t>PERU_HOUSEHOLD CARE_DISH CARE_AYUDÍN_FY2021_ONLINE VIDEO_169</t>
  </si>
  <si>
    <t>PERU_HOUSEHOLD CARE_DISH CARE_AYUDÍN_FY2021_ONLINE VIDEO_170</t>
  </si>
  <si>
    <t>PERU_HOUSEHOLD CARE_DISH CARE_AYUDÍN_FY2021_ONLINE VIDEO_171</t>
  </si>
  <si>
    <t>PERU_HOUSEHOLD CARE_DISH CARE_AYUDÍN_FY2021_ONLINE VIDEO_172</t>
  </si>
  <si>
    <t>PERU_HOUSEHOLD CARE_DISH CARE_AYUDÍN_FY2021_ONLINE VIDEO_173</t>
  </si>
  <si>
    <t>PERU_HOUSEHOLD CARE_DISH CARE_AYUDÍN_FY2021_ONLINE VIDEO_174</t>
  </si>
  <si>
    <t>PERU_HOUSEHOLD CARE_DISH CARE_AYUDÍN_FY2021_ONLINE VIDEO_175</t>
  </si>
  <si>
    <t>PERU_HOUSEHOLD CARE_DISH CARE_AYUDÍN_FY2021_ONLINE VIDEO_176</t>
  </si>
  <si>
    <t>PERU_HOUSEHOLD CARE_DISH CARE_AYUDÍN_FY2021_ONLINE VIDEO_177</t>
  </si>
  <si>
    <t>PERU_HOUSEHOLD CARE_DISH CARE_AYUDÍN_FY2021_ONLINE VIDEO_178</t>
  </si>
  <si>
    <t>PERU_HOUSEHOLD CARE_DISH CARE_AYUDÍN_FY2021_ONLINE VIDEO_179</t>
  </si>
  <si>
    <t>PERU_HOUSEHOLD CARE_DISH CARE_AYUDÍN_FY2021_ONLINE VIDEO_180</t>
  </si>
  <si>
    <t>PERU_HOUSEHOLD CARE_DISH CARE_AYUDÍN_FY2021_ONLINE VIDEO_181</t>
  </si>
  <si>
    <t>PERU_HOUSEHOLD CARE_DISH CARE_AYUDÍN_FY2021_ONLINE VIDEO_182</t>
  </si>
  <si>
    <t>PERU_HOUSEHOLD CARE_DISH CARE_AYUDÍN_FY2021_ONLINE VIDEO_183</t>
  </si>
  <si>
    <t>PERU_HOUSEHOLD CARE_DISH CARE_AYUDÍN_FY2021_ONLINE VIDEO_184</t>
  </si>
  <si>
    <t>PERU_HOUSEHOLD CARE_DISH CARE_AYUDÍN_FY2021_ONLINE VIDEO_185</t>
  </si>
  <si>
    <t>PERU_HOUSEHOLD CARE_DISH CARE_AYUDÍN_FY2021_ONLINE VIDEO_186</t>
  </si>
  <si>
    <t>PERU_HOUSEHOLD CARE_DISH CARE_AYUDÍN_FY2021_ONLINE VIDEO_187</t>
  </si>
  <si>
    <t>PERU_HOUSEHOLD CARE_DISH CARE_AYUDÍN_FY2021_ONLINE VIDEO_188</t>
  </si>
  <si>
    <t>PERU_HOUSEHOLD CARE_DISH CARE_AYUDÍN_FY2021_ONLINE VIDEO_189</t>
  </si>
  <si>
    <t>PERU_HOUSEHOLD CARE_DISH CARE_AYUDÍN_FY2021_ONLINE VIDEO_190</t>
  </si>
  <si>
    <t>PERU_HOUSEHOLD CARE_DISH CARE_AYUDÍN_FY2021_ONLINE VIDEO_191</t>
  </si>
  <si>
    <t>PERU_HOUSEHOLD CARE_DISH CARE_AYUDÍN_FY2021_ONLINE VIDEO_192</t>
  </si>
  <si>
    <t>PERU_HOUSEHOLD CARE_DISH CARE_AYUDÍN_FY2021_ONLINE VIDEO_193</t>
  </si>
  <si>
    <t>PERU_HOUSEHOLD CARE_DISH CARE_AYUDÍN_FY2021_ONLINE VIDEO_194</t>
  </si>
  <si>
    <t>PERU_HOUSEHOLD CARE_DISH CARE_AYUDÍN_FY2021_ONLINE VIDEO_195</t>
  </si>
  <si>
    <t>PERU_HOUSEHOLD CARE_DISH CARE_AYUDÍN_FY2021_ONLINE VIDEO_196</t>
  </si>
  <si>
    <t>PERU_HOUSEHOLD CARE_DISH CARE_AYUDÍN_FY2021_ONLINE VIDEO_197</t>
  </si>
  <si>
    <t>PERU_HOUSEHOLD CARE_DISH CARE_AYUDÍN_FY2021_ONLINE VIDEO_198</t>
  </si>
  <si>
    <t>PERU_HOUSEHOLD CARE_DISH CARE_AYUDÍN_FY2021_ONLINE VIDEO_199</t>
  </si>
  <si>
    <t>PERU_HOUSEHOLD CARE_DISH CARE_AYUDÍN_FY2021_ONLINE VIDEO_200</t>
  </si>
  <si>
    <t>PERU_HOUSEHOLD CARE_DISH CARE_AYUDÍN_FY2021_ONLINE VIDEO_201</t>
  </si>
  <si>
    <t>PERU_HOUSEHOLD CARE_DISH CARE_AYUDÍN_FY2021_ONLINE VIDEO_202</t>
  </si>
  <si>
    <t>PERU_HOUSEHOLD CARE_DISH CARE_AYUDÍN_FY2021_ONLINE VIDEO_203</t>
  </si>
  <si>
    <t>PERU_HOUSEHOLD CARE_DISH CARE_AYUDÍN_FY2021_ONLINE VIDEO_204</t>
  </si>
  <si>
    <t>PERU_HOUSEHOLD CARE_DISH CARE_AYUDÍN_FY2021_ONLINE VIDEO_205</t>
  </si>
  <si>
    <t>PERU_HOUSEHOLD CARE_DISH CARE_AYUDÍN_FY2021_ONLINE VIDEO_206</t>
  </si>
  <si>
    <t>PERU_HOUSEHOLD CARE_DISH CARE_AYUDÍN_FY2021_ONLINE VIDEO_207</t>
  </si>
  <si>
    <t>PERU_HOUSEHOLD CARE_DISH CARE_AYUDÍN_FY2021_ONLINE VIDEO_208</t>
  </si>
  <si>
    <t>PERU_HOUSEHOLD CARE_DISH CARE_AYUDÍN_FY2021_ONLINE VIDEO_209</t>
  </si>
  <si>
    <t>PERU_HOUSEHOLD CARE_DISH CARE_AYUDÍN_FY2021_ONLINE VIDEO_210</t>
  </si>
  <si>
    <t>PERU_HOUSEHOLD CARE_DISH CARE_AYUDÍN_FY2021_ONLINE VIDEO_211</t>
  </si>
  <si>
    <t>PERU_HOUSEHOLD CARE_DISH CARE_AYUDÍN_FY2021_ONLINE VIDEO_212</t>
  </si>
  <si>
    <t>PERU_HOUSEHOLD CARE_DISH CARE_AYUDÍN_FY2021_ONLINE VIDEO_213</t>
  </si>
  <si>
    <t>PERU_HOUSEHOLD CARE_DISH CARE_AYUDÍN_FY2021_ONLINE VIDEO_214</t>
  </si>
  <si>
    <t>PERU_HOUSEHOLD CARE_DISH CARE_AYUDÍN_FY2021_ONLINE VIDEO_215</t>
  </si>
  <si>
    <t>PERU_HOUSEHOLD CARE_DISH CARE_AYUDÍN_FY2021_ONLINE VIDEO_216</t>
  </si>
  <si>
    <t>PERU_HOUSEHOLD CARE_DISH CARE_AYUDÍN_FY2021_ONLINE VIDEO_217</t>
  </si>
  <si>
    <t>PERU_HOUSEHOLD CARE_DISH CARE_AYUDÍN_FY2021_ONLINE VIDEO_218</t>
  </si>
  <si>
    <t>PERU_HOUSEHOLD CARE_DISH CARE_AYUDÍN_FY2021_ONLINE VIDEO_219</t>
  </si>
  <si>
    <t>PERU_HOUSEHOLD CARE_DISH CARE_AYUDÍN_FY2021_ONLINE VIDEO_220</t>
  </si>
  <si>
    <t>PERU_HOUSEHOLD CARE_DISH CARE_AYUDÍN_FY2021_ONLINE VIDEO_221</t>
  </si>
  <si>
    <t>PERU_HOUSEHOLD CARE_DISH CARE_AYUDÍN_FY2021_ONLINE VIDEO_222</t>
  </si>
  <si>
    <t>PERU_HOUSEHOLD CARE_DISH CARE_AYUDÍN_FY2021_ONLINE VIDEO_223</t>
  </si>
  <si>
    <t>PERU_HOUSEHOLD CARE_DISH CARE_AYUDÍN_FY2021_ONLINE VIDEO_224</t>
  </si>
  <si>
    <t>PERU_HOUSEHOLD CARE_DISH CARE_AYUDÍN_FY2021_ONLINE VIDEO_225</t>
  </si>
  <si>
    <t>PERU_HOUSEHOLD CARE_DISH CARE_AYUDÍN_FY2021_ONLINE VIDEO_226</t>
  </si>
  <si>
    <t>PERU_HOUSEHOLD CARE_DISH CARE_AYUDÍN_FY2021_ONLINE VIDEO_227</t>
  </si>
  <si>
    <t>PERU_HOUSEHOLD CARE_DISH CARE_AYUDÍN_FY2021_ONLINE VIDEO_228</t>
  </si>
  <si>
    <t>PERU_HOUSEHOLD CARE_DISH CARE_AYUDÍN_FY2021_ONLINE VIDEO_229</t>
  </si>
  <si>
    <t>PERU_HOUSEHOLD CARE_DISH CARE_AYUDÍN_FY2021_ONLINE VIDEO_230</t>
  </si>
  <si>
    <t>PERU_HOUSEHOLD CARE_DISH CARE_AYUDÍN_FY2021_ONLINE VIDEO_231</t>
  </si>
  <si>
    <t>PERU_HOUSEHOLD CARE_DISH CARE_AYUDÍN_FY2021_ONLINE VIDEO_232</t>
  </si>
  <si>
    <t>PERU_HOUSEHOLD CARE_DISH CARE_AYUDÍN_FY2021_ONLINE VIDEO_233</t>
  </si>
  <si>
    <t>PERU_HOUSEHOLD CARE_DISH CARE_AYUDÍN_FY2021_ONLINE VIDEO_234</t>
  </si>
  <si>
    <t>PERU_HOUSEHOLD CARE_DISH CARE_AYUDÍN_FY2021_ONLINE VIDEO_235</t>
  </si>
  <si>
    <t>PERU_HOUSEHOLD CARE_DISH CARE_AYUDÍN_FY2021_ONLINE VIDEO_236</t>
  </si>
  <si>
    <t>PERU_HOUSEHOLD CARE_DISH CARE_AYUDÍN_FY2021_ONLINE VIDEO_237</t>
  </si>
  <si>
    <t>PERU_HOUSEHOLD CARE_DISH CARE_AYUDÍN_FY2021_ONLINE VIDEO_238</t>
  </si>
  <si>
    <t>PERU_HOUSEHOLD CARE_DISH CARE_AYUDÍN_FY2021_ONLINE VIDEO_239</t>
  </si>
  <si>
    <t>PERU_HOUSEHOLD CARE_DISH CARE_AYUDÍN_FY2021_ONLINE VIDEO_240</t>
  </si>
  <si>
    <t>PERU_HOUSEHOLD CARE_DISH CARE_AYUDÍN_FY2021_ONLINE VIDEO_241</t>
  </si>
  <si>
    <t>PERU_HOUSEHOLD CARE_DISH CARE_AYUDÍN_FY2021_ONLINE VIDEO_242</t>
  </si>
  <si>
    <t>PERU_HOUSEHOLD CARE_DISH CARE_AYUDÍN_FY2021_ONLINE VIDEO_243</t>
  </si>
  <si>
    <t>PERU_HOUSEHOLD CARE_DISH CARE_AYUDÍN_FY2021_ONLINE VIDEO_244</t>
  </si>
  <si>
    <t>PERU_HOUSEHOLD CARE_DISH CARE_AYUDÍN_FY2021_ONLINE VIDEO_245</t>
  </si>
  <si>
    <t>PERU_HOUSEHOLD CARE_DISH CARE_AYUDÍN_FY2021_ONLINE VIDEO_246</t>
  </si>
  <si>
    <t>PERU_HOUSEHOLD CARE_DISH CARE_AYUDÍN_FY2021_ONLINE VIDEO_247</t>
  </si>
  <si>
    <t>PERU_HOUSEHOLD CARE_DISH CARE_AYUDÍN_FY2021_ONLINE VIDEO_248</t>
  </si>
  <si>
    <t>PERU_HOUSEHOLD CARE_DISH CARE_AYUDÍN_FY2021_ONLINE VIDEO_249</t>
  </si>
  <si>
    <t>PERU_HOUSEHOLD CARE_DISH CARE_AYUDÍN_FY2021_ONLINE VIDEO_250</t>
  </si>
  <si>
    <t>PERU_HOUSEHOLD CARE_DISH CARE_AYUDÍN_FY2021_ONLINE VIDEO_251</t>
  </si>
  <si>
    <t>PERU_HOUSEHOLD CARE_DISH CARE_AYUDÍN_FY2021_ONLINE VIDEO_252</t>
  </si>
  <si>
    <t>PERU_HOUSEHOLD CARE_DISH CARE_AYUDÍN_FY2021_ONLINE VIDEO_253</t>
  </si>
  <si>
    <t>PERU_HOUSEHOLD CARE_DISH CARE_AYUDÍN_FY2021_ONLINE VIDEO_254</t>
  </si>
  <si>
    <t>PERU_HOUSEHOLD CARE_DISH CARE_AYUDÍN_FY2021_ONLINE VIDEO_255</t>
  </si>
  <si>
    <t>PERU_HOUSEHOLD CARE_DISH CARE_AYUDÍN_FY2021_ONLINE VIDEO_256</t>
  </si>
  <si>
    <t>PERU_HOUSEHOLD CARE_DISH CARE_AYUDÍN_FY2021_ONLINE VIDEO_257</t>
  </si>
  <si>
    <t>PERU_HOUSEHOLD CARE_DISH CARE_AYUDÍN_FY2021_ONLINE VIDEO_258</t>
  </si>
  <si>
    <t>PERU_HOUSEHOLD CARE_DISH CARE_AYUDÍN_FY2021_ONLINE VIDEO_259</t>
  </si>
  <si>
    <t>PERU_HOUSEHOLD CARE_DISH CARE_AYUDÍN_FY2021_ONLINE VIDEO_260</t>
  </si>
  <si>
    <t>PERU_HOUSEHOLD CARE_DISH CARE_AYUDÍN_FY2021_ONLINE VIDEO_261</t>
  </si>
  <si>
    <t>PERU_HOUSEHOLD CARE_DISH CARE_AYUDÍN_FY2021_ONLINE VIDEO_262</t>
  </si>
  <si>
    <t>PERU_HOUSEHOLD CARE_DISH CARE_AYUDÍN_FY2021_ONLINE VIDEO_263</t>
  </si>
  <si>
    <t>PERU_HOUSEHOLD CARE_DISH CARE_AYUDÍN_FY2021_ONLINE VIDEO_264</t>
  </si>
  <si>
    <t>PERU_HOUSEHOLD CARE_DISH CARE_AYUDÍN_FY2021_ONLINE VIDEO_265</t>
  </si>
  <si>
    <t>PERU_HOUSEHOLD CARE_DISH CARE_AYUDÍN_FY2021_ONLINE VIDEO_266</t>
  </si>
  <si>
    <t>PERU_HOUSEHOLD CARE_DISH CARE_AYUDÍN_FY2021_ONLINE VIDEO_267</t>
  </si>
  <si>
    <t>PERU_HOUSEHOLD CARE_DISH CARE_AYUDÍN_FY2021_ONLINE VIDEO_268</t>
  </si>
  <si>
    <t>PERU_HOUSEHOLD CARE_DISH CARE_AYUDÍN_FY2021_ONLINE VIDEO_269</t>
  </si>
  <si>
    <t>PERU_HOUSEHOLD CARE_DISH CARE_AYUDÍN_FY2021_ONLINE VIDEO_270</t>
  </si>
  <si>
    <t>PERU_HOUSEHOLD CARE_DISH CARE_AYUDÍN_FY2021_ONLINE VIDEO_271</t>
  </si>
  <si>
    <t>PERU_HOUSEHOLD CARE_DISH CARE_AYUDÍN_FY2021_ONLINE VIDEO_272</t>
  </si>
  <si>
    <t>PERU_HOUSEHOLD CARE_DISH CARE_AYUDÍN_FY2021_ONLINE VIDEO_273</t>
  </si>
  <si>
    <t>PERU_HOUSEHOLD CARE_DISH CARE_AYUDÍN_FY2021_ONLINE VIDEO_274</t>
  </si>
  <si>
    <t>PERU_HOUSEHOLD CARE_DISH CARE_AYUDÍN_FY2021_ONLINE VIDEO_275</t>
  </si>
  <si>
    <t>PERU_HOUSEHOLD CARE_DISH CARE_AYUDÍN_FY2021_ONLINE VIDEO_276</t>
  </si>
  <si>
    <t>PERU_HOUSEHOLD CARE_DISH CARE_AYUDÍN_FY2021_ONLINE VIDEO_277</t>
  </si>
  <si>
    <t>PERU_HOUSEHOLD CARE_DISH CARE_AYUDÍN_FY2021_ONLINE VIDEO_278</t>
  </si>
  <si>
    <t>PERU_HOUSEHOLD CARE_DISH CARE_AYUDÍN_FY2021_ONLINE VIDEO_279</t>
  </si>
  <si>
    <t>PERU_HOUSEHOLD CARE_DISH CARE_AYUDÍN_FY2021_ONLINE VIDEO_280</t>
  </si>
  <si>
    <t>PERU_HOUSEHOLD CARE_DISH CARE_AYUDÍN_FY2021_ONLINE VIDEO_281</t>
  </si>
  <si>
    <t>PERU_HOUSEHOLD CARE_DISH CARE_AYUDÍN_FY2021_ONLINE VIDEO_282</t>
  </si>
  <si>
    <t>PERU_HOUSEHOLD CARE_DISH CARE_AYUDÍN_FY2021_ONLINE VIDEO_283</t>
  </si>
  <si>
    <t>PERU_HOUSEHOLD CARE_DISH CARE_AYUDÍN_FY2021_ONLINE VIDEO_284</t>
  </si>
  <si>
    <t>PERU_HOUSEHOLD CARE_DISH CARE_AYUDÍN_FY2021_ONLINE VIDEO_285</t>
  </si>
  <si>
    <t>PERU_HOUSEHOLD CARE_DISH CARE_AYUDÍN_FY2021_ONLINE VIDEO_286</t>
  </si>
  <si>
    <t>PERU_HOUSEHOLD CARE_DISH CARE_AYUDÍN_FY2021_ONLINE VIDEO_287</t>
  </si>
  <si>
    <t>PERU_HOUSEHOLD CARE_DISH CARE_AYUDÍN_FY2021_ONLINE VIDEO_288</t>
  </si>
  <si>
    <t>PERU_HOUSEHOLD CARE_DISH CARE_AYUDÍN_FY2021_ONLINE VIDEO_289</t>
  </si>
  <si>
    <t>PERU_HOUSEHOLD CARE_DISH CARE_AYUDÍN_FY2021_ONLINE VIDEO_290</t>
  </si>
  <si>
    <t>PERU_HOUSEHOLD CARE_DISH CARE_AYUDÍN_FY2021_ONLINE VIDEO_291</t>
  </si>
  <si>
    <t>PERU_HOUSEHOLD CARE_DISH CARE_AYUDÍN_FY2021_ONLINE VIDEO_292</t>
  </si>
  <si>
    <t>PERU_HOUSEHOLD CARE_DISH CARE_AYUDÍN_FY2021_ONLINE VIDEO_293</t>
  </si>
  <si>
    <t>PERU_HOUSEHOLD CARE_DISH CARE_AYUDÍN_FY2021_ONLINE VIDEO_294</t>
  </si>
  <si>
    <t>PERU_HOUSEHOLD CARE_DISH CARE_AYUDÍN_FY2021_ONLINE VIDEO_295</t>
  </si>
  <si>
    <t>PERU_HOUSEHOLD CARE_DISH CARE_AYUDÍN_FY2021_ONLINE VIDEO_296</t>
  </si>
  <si>
    <t>PERU_HOUSEHOLD CARE_DISH CARE_AYUDÍN_FY2021_ONLINE VIDEO_297</t>
  </si>
  <si>
    <t>PERU_HOUSEHOLD CARE_DISH CARE_AYUDÍN_FY2021_ONLINE VIDEO_298</t>
  </si>
  <si>
    <t>PERU_HOUSEHOLD CARE_DISH CARE_AYUDÍN_FY2021_ONLINE VIDEO_299</t>
  </si>
  <si>
    <t>PERU_HOUSEHOLD CARE_DISH CARE_AYUDÍN_FY2021_ONLINE VIDEO_300</t>
  </si>
  <si>
    <t>PERU_HOUSEHOLD CARE_DISH CARE_AYUDÍN_FY2021_ONLINE VIDEO_301</t>
  </si>
  <si>
    <t>PERU_HOUSEHOLD CARE_DISH CARE_AYUDÍN_FY2021_ONLINE VIDEO_302</t>
  </si>
  <si>
    <t>PERU_HOUSEHOLD CARE_DISH CARE_AYUDÍN_FY2021_ONLINE VIDEO_303</t>
  </si>
  <si>
    <t>PERU_HOUSEHOLD CARE_DISH CARE_AYUDÍN_FY2021_ONLINE VIDEO_304</t>
  </si>
  <si>
    <t>PERU_HOUSEHOLD CARE_DISH CARE_AYUDÍN_FY2021_ONLINE VIDEO_305</t>
  </si>
  <si>
    <t>PERU_HOUSEHOLD CARE_DISH CARE_AYUDÍN_FY2021_ONLINE VIDEO_306</t>
  </si>
  <si>
    <t>PERU_HOUSEHOLD CARE_DISH CARE_AYUDÍN_FY2021_ONLINE VIDEO_307</t>
  </si>
  <si>
    <t>PERU_HOUSEHOLD CARE_DISH CARE_AYUDÍN_FY2021_ONLINE VIDEO_308</t>
  </si>
  <si>
    <t>PERU_HOUSEHOLD CARE_DISH CARE_AYUDÍN_FY2021_ONLINE VIDEO_309</t>
  </si>
  <si>
    <t>PERU_HOUSEHOLD CARE_DISH CARE_AYUDÍN_FY2021_ONLINE VIDEO_310</t>
  </si>
  <si>
    <t>PERU_HOUSEHOLD CARE_DISH CARE_AYUDÍN_FY2021_ONLINE VIDEO_311</t>
  </si>
  <si>
    <t>PERU_HOUSEHOLD CARE_DISH CARE_AYUDÍN_FY2021_ONLINE VIDEO_312</t>
  </si>
  <si>
    <t>PERU_HOUSEHOLD CARE_DISH CARE_AYUDÍN_FY2021_ONLINE VIDEO_313</t>
  </si>
  <si>
    <t>PERU_HOUSEHOLD CARE_DISH CARE_AYUDÍN_FY2021_ONLINE VIDEO_314</t>
  </si>
  <si>
    <t>PERU_HOUSEHOLD CARE_DISH CARE_AYUDÍN_FY2021_ONLINE VIDEO_315</t>
  </si>
  <si>
    <t>PERU_HOUSEHOLD CARE_DISH CARE_AYUDÍN_FY2021_ONLINE VIDEO_316</t>
  </si>
  <si>
    <t>PERU_HOUSEHOLD CARE_DISH CARE_AYUDÍN_FY2021_ONLINE VIDEO_317</t>
  </si>
  <si>
    <t>PERU_HOUSEHOLD CARE_DISH CARE_AYUDÍN_FY2021_ONLINE VIDEO_318</t>
  </si>
  <si>
    <t>PERU_HOUSEHOLD CARE_DISH CARE_AYUDÍN_FY2021_ONLINE VIDEO_319</t>
  </si>
  <si>
    <t>PERU_HOUSEHOLD CARE_DISH CARE_AYUDÍN_FY2021_ONLINE VIDEO_320</t>
  </si>
  <si>
    <t>PERU_HOUSEHOLD CARE_DISH CARE_AYUDÍN_FY2021_ONLINE VIDEO_321</t>
  </si>
  <si>
    <t>PERU_HOUSEHOLD CARE_DISH CARE_AYUDÍN_FY2021_ONLINE VIDEO_322</t>
  </si>
  <si>
    <t>PERU_HOUSEHOLD CARE_DISH CARE_AYUDÍN_FY2021_ONLINE VIDEO_323</t>
  </si>
  <si>
    <t>PERU_HOUSEHOLD CARE_DISH CARE_AYUDÍN_FY2021_ONLINE VIDEO_324</t>
  </si>
  <si>
    <t>PERU_HOUSEHOLD CARE_DISH CARE_AYUDÍN_FY2021_ONLINE VIDEO_325</t>
  </si>
  <si>
    <t>PERU_HOUSEHOLD CARE_DISH CARE_AYUDÍN_FY2021_ONLINE VIDEO_326</t>
  </si>
  <si>
    <t>PERU_HOUSEHOLD CARE_DISH CARE_AYUDÍN_FY2021_ONLINE VIDEO_327</t>
  </si>
  <si>
    <t>PERU_HOUSEHOLD CARE_DISH CARE_AYUDÍN_FY2021_ONLINE VIDEO_328</t>
  </si>
  <si>
    <t>PERU_HOUSEHOLD CARE_DISH CARE_AYUDÍN_FY2021_ONLINE VIDEO_329</t>
  </si>
  <si>
    <t>PERU_HOUSEHOLD CARE_DISH CARE_AYUDÍN_FY2021_ONLINE VIDEO_330</t>
  </si>
  <si>
    <t>PERU_HOUSEHOLD CARE_DISH CARE_AYUDÍN_FY2021_ONLINE VIDEO_331</t>
  </si>
  <si>
    <t>PERU_HOUSEHOLD CARE_DISH CARE_AYUDÍN_FY2021_ONLINE VIDEO_332</t>
  </si>
  <si>
    <t>PERU_HOUSEHOLD CARE_DISH CARE_AYUDÍN_FY2021_ONLINE VIDEO_333</t>
  </si>
  <si>
    <t>PERU_HOUSEHOLD CARE_DISH CARE_AYUDÍN_FY2021_ONLINE VIDEO_334</t>
  </si>
  <si>
    <t>PERU_HOUSEHOLD CARE_DISH CARE_AYUDÍN_FY2021_ONLINE VIDEO_335</t>
  </si>
  <si>
    <t>PERU_HOUSEHOLD CARE_DISH CARE_AYUDÍN_FY2021_ONLINE VIDEO_336</t>
  </si>
  <si>
    <t>PERU_HOUSEHOLD CARE_DISH CARE_AYUDÍN_FY2021_ONLINE VIDEO_337</t>
  </si>
  <si>
    <t>PERU_HOUSEHOLD CARE_DISH CARE_AYUDÍN_FY2021_ONLINE VIDEO_338</t>
  </si>
  <si>
    <t>PERU_HOUSEHOLD CARE_DISH CARE_AYUDÍN_FY2021_ONLINE VIDEO_339</t>
  </si>
  <si>
    <t>PERU_HOUSEHOLD CARE_DISH CARE_AYUDÍN_FY2021_ONLINE VIDEO_340</t>
  </si>
  <si>
    <t>PERU_HOUSEHOLD CARE_DISH CARE_AYUDÍN_FY2021_ONLINE VIDEO_341</t>
  </si>
  <si>
    <t>PERU_HOUSEHOLD CARE_DISH CARE_AYUDÍN_FY2021_ONLINE VIDEO_342</t>
  </si>
  <si>
    <t>PERU_HOUSEHOLD CARE_DISH CARE_AYUDÍN_FY2021_ONLINE VIDEO_343</t>
  </si>
  <si>
    <t>PERU_HOUSEHOLD CARE_DISH CARE_AYUDÍN_FY2021_ONLINE VIDEO_344</t>
  </si>
  <si>
    <t>PERU_HOUSEHOLD CARE_DISH CARE_AYUDÍN_FY2021_ONLINE VIDEO_345</t>
  </si>
  <si>
    <t>PERU_HOUSEHOLD CARE_DISH CARE_AYUDÍN_FY2021_ONLINE VIDEO_346</t>
  </si>
  <si>
    <t>PERU_HOUSEHOLD CARE_DISH CARE_AYUDÍN_FY2021_ONLINE VIDEO_347</t>
  </si>
  <si>
    <t>PERU_HOUSEHOLD CARE_DISH CARE_AYUDÍN_FY2021_ONLINE VIDEO_348</t>
  </si>
  <si>
    <t>PERU_HOUSEHOLD CARE_DISH CARE_AYUDÍN_FY2021_ONLINE VIDEO_349</t>
  </si>
  <si>
    <t>PERU_HOUSEHOLD CARE_DISH CARE_AYUDÍN_FY2021_ONLINE VIDEO_350</t>
  </si>
  <si>
    <t>PERU_HOUSEHOLD CARE_DISH CARE_AYUDÍN_FY2021_ONLINE VIDEO_351</t>
  </si>
  <si>
    <t>PERU_HOUSEHOLD CARE_DISH CARE_AYUDÍN_FY2021_ONLINE VIDEO_352</t>
  </si>
  <si>
    <t>PERU_HOUSEHOLD CARE_DISH CARE_AYUDÍN_FY2021_ONLINE VIDEO_353</t>
  </si>
  <si>
    <t>PERU_HOUSEHOLD CARE_DISH CARE_AYUDÍN_FY2021_ONLINE VIDEO_354</t>
  </si>
  <si>
    <t>PERU_HOUSEHOLD CARE_DISH CARE_AYUDÍN_FY2021_ONLINE VIDEO_355</t>
  </si>
  <si>
    <t>PERU_HOUSEHOLD CARE_DISH CARE_AYUDÍN_FY2021_ONLINE VIDEO_356</t>
  </si>
  <si>
    <t>PERU_HOUSEHOLD CARE_DISH CARE_AYUDÍN_FY2021_ONLINE VIDEO_357</t>
  </si>
  <si>
    <t>PERU_HOUSEHOLD CARE_DISH CARE_AYUDÍN_FY2021_ONLINE VIDEO_358</t>
  </si>
  <si>
    <t>PERU_HOUSEHOLD CARE_DISH CARE_AYUDÍN_FY2021_ONLINE VIDEO_359</t>
  </si>
  <si>
    <t>PERU_HOUSEHOLD CARE_DISH CARE_AYUDÍN_FY2021_ONLINE VIDEO_360</t>
  </si>
  <si>
    <t>PERU_HOUSEHOLD CARE_DISH CARE_AYUDÍN_FY2021_ONLINE VIDEO_361</t>
  </si>
  <si>
    <t>PERU_HOUSEHOLD CARE_DISH CARE_AYUDÍN_FY2021_ONLINE VIDEO_362</t>
  </si>
  <si>
    <t>PERU_HOUSEHOLD CARE_DISH CARE_AYUDÍN_FY2021_ONLINE VIDEO_363</t>
  </si>
  <si>
    <t>PERU_HOUSEHOLD CARE_DISH CARE_AYUDÍN_FY2021_ONLINE VIDEO_364</t>
  </si>
  <si>
    <t>PERU_HOUSEHOLD CARE_DISH CARE_AYUDÍN_FY2021_ONLINE VIDEO_365</t>
  </si>
  <si>
    <t>PERU_HOUSEHOLD CARE_DISH CARE_AYUDÍN_FY2021_ONLINE VIDEO_366</t>
  </si>
  <si>
    <t>PERU_HOUSEHOLD CARE_DISH CARE_AYUDÍN_FY2021_ONLINE VIDEO_367</t>
  </si>
  <si>
    <t>PERU_HOUSEHOLD CARE_DISH CARE_AYUDÍN_FY2021_ONLINE VIDEO_368</t>
  </si>
  <si>
    <t>PERU_HOUSEHOLD CARE_DISH CARE_AYUDÍN_FY2021_ONLINE VIDEO_369</t>
  </si>
  <si>
    <t>PERU_HOUSEHOLD CARE_DISH CARE_AYUDÍN_FY2021_ONLINE VIDEO_370</t>
  </si>
  <si>
    <t>PERU_HOUSEHOLD CARE_DISH CARE_AYUDÍN_FY2021_ONLINE VIDEO_371</t>
  </si>
  <si>
    <t>PERU_HOUSEHOLD CARE_DISH CARE_AYUDÍN_FY2021_ONLINE VIDEO_372</t>
  </si>
  <si>
    <t>PERU_HOUSEHOLD CARE_DISH CARE_AYUDÍN_FY2021_ONLINE VIDEO_373</t>
  </si>
  <si>
    <t>PERU_HOUSEHOLD CARE_DISH CARE_AYUDÍN_FY2021_ONLINE VIDEO_374</t>
  </si>
  <si>
    <t>PERU_HOUSEHOLD CARE_DISH CARE_AYUDÍN_FY2021_ONLINE VIDEO_375</t>
  </si>
  <si>
    <t>PERU_HOUSEHOLD CARE_DISH CARE_AYUDÍN_FY2021_ONLINE VIDEO_376</t>
  </si>
  <si>
    <t>PERU_HOUSEHOLD CARE_DISH CARE_AYUDÍN_FY2021_ONLINE VIDEO_377</t>
  </si>
  <si>
    <t>PERU_HOUSEHOLD CARE_DISH CARE_AYUDÍN_FY2021_ONLINE VIDEO_378</t>
  </si>
  <si>
    <t>PERU_HOUSEHOLD CARE_DISH CARE_AYUDÍN_FY2021_ONLINE VIDEO_379</t>
  </si>
  <si>
    <t>PERU_HOUSEHOLD CARE_DISH CARE_AYUDÍN_FY2021_ONLINE VIDEO_380</t>
  </si>
  <si>
    <t>PERU_HOUSEHOLD CARE_DISH CARE_AYUDÍN_FY2021_ONLINE VIDEO_381</t>
  </si>
  <si>
    <t>PERU_HOUSEHOLD CARE_DISH CARE_AYUDÍN_FY2021_ONLINE VIDEO_382</t>
  </si>
  <si>
    <t>PERU_HOUSEHOLD CARE_DISH CARE_AYUDÍN_FY2021_ONLINE VIDEO_383</t>
  </si>
  <si>
    <t>PERU_HOUSEHOLD CARE_DISH CARE_AYUDÍN_FY2021_ONLINE VIDEO_384</t>
  </si>
  <si>
    <t>PERU_HOUSEHOLD CARE_DISH CARE_AYUDÍN_FY2021_ONLINE VIDEO_385</t>
  </si>
  <si>
    <t>PERU_HOUSEHOLD CARE_DISH CARE_AYUDÍN_FY2021_ONLINE VIDEO_386</t>
  </si>
  <si>
    <t>PERU_HOUSEHOLD CARE_DISH CARE_AYUDÍN_FY2021_ONLINE VIDEO_387</t>
  </si>
  <si>
    <t>PERU_HOUSEHOLD CARE_DISH CARE_AYUDÍN_FY2021_ONLINE VIDEO_388</t>
  </si>
  <si>
    <t>PERU_HOUSEHOLD CARE_DISH CARE_AYUDÍN_FY2021_ONLINE VIDEO_389</t>
  </si>
  <si>
    <t>PERU_HOUSEHOLD CARE_DISH CARE_AYUDÍN_FY2021_ONLINE VIDEO_390</t>
  </si>
  <si>
    <t>PERU_HOUSEHOLD CARE_DISH CARE_AYUDÍN_FY2021_ONLINE VIDEO_391</t>
  </si>
  <si>
    <t>PERU_HOUSEHOLD CARE_DISH CARE_AYUDÍN_FY2021_ONLINE VIDEO_392</t>
  </si>
  <si>
    <t>PERU_HOUSEHOLD CARE_DISH CARE_AYUDÍN_FY2021_ONLINE VIDEO_393</t>
  </si>
  <si>
    <t>PERU_HOUSEHOLD CARE_DISH CARE_AYUDÍN_FY2021_ONLINE VIDEO_394</t>
  </si>
  <si>
    <t>PERU_HOUSEHOLD CARE_DISH CARE_AYUDÍN_FY2021_ONLINE VIDEO_395</t>
  </si>
  <si>
    <t>PERU_HOUSEHOLD CARE_DISH CARE_AYUDÍN_FY2021_ONLINE VIDEO_396</t>
  </si>
  <si>
    <t>PERU_HOUSEHOLD CARE_DISH CARE_AYUDÍN_FY2021_ONLINE VIDEO_397</t>
  </si>
  <si>
    <t>PERU_HOUSEHOLD CARE_DISH CARE_AYUDÍN_FY2021_ONLINE VIDEO_398</t>
  </si>
  <si>
    <t>PERU_HOUSEHOLD CARE_DISH CARE_AYUDÍN_FY2021_ONLINE VIDEO_399</t>
  </si>
  <si>
    <t>PERU_HOUSEHOLD CARE_DISH CARE_AYUDÍN_FY2021_ONLINE VIDEO_400</t>
  </si>
  <si>
    <t>PERU_HOUSEHOLD CARE_DISH CARE_AYUDÍN_FY2021_ONLINE VIDEO_401</t>
  </si>
  <si>
    <t>PERU_HOUSEHOLD CARE_DISH CARE_AYUDÍN_FY2021_ONLINE VIDEO_402</t>
  </si>
  <si>
    <t>PERU_HOUSEHOLD CARE_DISH CARE_AYUDÍN_FY2021_ONLINE VIDEO_403</t>
  </si>
  <si>
    <t>PERU_HOUSEHOLD CARE_DISH CARE_AYUDÍN_FY2021_ONLINE VIDEO_404</t>
  </si>
  <si>
    <t>PERU_HOUSEHOLD CARE_DISH CARE_AYUDÍN_FY2021_ONLINE VIDEO_405</t>
  </si>
  <si>
    <t>PERU_HOUSEHOLD CARE_DISH CARE_AYUDÍN_FY2021_ONLINE VIDEO_406</t>
  </si>
  <si>
    <t>PERU_HOUSEHOLD CARE_DISH CARE_AYUDÍN_FY2021_ONLINE VIDEO_407</t>
  </si>
  <si>
    <t>PERU_HOUSEHOLD CARE_DISH CARE_AYUDÍN_FY2021_ONLINE VIDEO_408</t>
  </si>
  <si>
    <t>PERU_HOUSEHOLD CARE_DISH CARE_AYUDÍN_FY2021_ONLINE VIDEO_409</t>
  </si>
  <si>
    <t>PERU_HOUSEHOLD CARE_DISH CARE_AYUDÍN_FY2021_ONLINE VIDEO_410</t>
  </si>
  <si>
    <t>PERU_HOUSEHOLD CARE_DISH CARE_AYUDÍN_FY2021_ONLINE VIDEO_411</t>
  </si>
  <si>
    <t>PERU_HOUSEHOLD CARE_DISH CARE_AYUDÍN_FY2021_ONLINE VIDEO_412</t>
  </si>
  <si>
    <t>PERU_HOUSEHOLD CARE_DISH CARE_AYUDÍN_FY2021_ONLINE VIDEO_413</t>
  </si>
  <si>
    <t>PERU_HOUSEHOLD CARE_DISH CARE_AYUDÍN_FY2021_ONLINE VIDEO_414</t>
  </si>
  <si>
    <t>PERU_HOUSEHOLD CARE_DISH CARE_AYUDÍN_FY2021_ONLINE VIDEO_415</t>
  </si>
  <si>
    <t>PERU_HOUSEHOLD CARE_DISH CARE_AYUDÍN_FY2021_ONLINE VIDEO_416</t>
  </si>
  <si>
    <t>PERU_HOUSEHOLD CARE_DISH CARE_AYUDÍN_FY2021_ONLINE VIDEO_417</t>
  </si>
  <si>
    <t>PERU_HOUSEHOLD CARE_DISH CARE_AYUDÍN_FY2021_ONLINE VIDEO_418</t>
  </si>
  <si>
    <t>PERU_HOUSEHOLD CARE_DISH CARE_AYUDÍN_FY2021_ONLINE VIDEO_419</t>
  </si>
  <si>
    <t>PERU_HOUSEHOLD CARE_DISH CARE_AYUDÍN_FY2021_ONLINE VIDEO_420</t>
  </si>
  <si>
    <t>PERU_HOUSEHOLD CARE_DISH CARE_AYUDÍN_FY2021_ONLINE VIDEO_421</t>
  </si>
  <si>
    <t>PERU_HOUSEHOLD CARE_DISH CARE_AYUDÍN_FY2021_ONLINE VIDEO_422</t>
  </si>
  <si>
    <t>PERU_HOUSEHOLD CARE_DISH CARE_AYUDÍN_FY2021_ONLINE VIDEO_423</t>
  </si>
  <si>
    <t>PERU_HOUSEHOLD CARE_DISH CARE_AYUDÍN_FY2021_ONLINE VIDEO_424</t>
  </si>
  <si>
    <t>PERU_HOUSEHOLD CARE_DISH CARE_AYUDÍN_FY2021_ONLINE VIDEO_425</t>
  </si>
  <si>
    <t>PERU_HOUSEHOLD CARE_DISH CARE_AYUDÍN_FY2021_ONLINE VIDEO_426</t>
  </si>
  <si>
    <t>PERU_HOUSEHOLD CARE_DISH CARE_AYUDÍN_FY2021_ONLINE VIDEO_427</t>
  </si>
  <si>
    <t>PERU_HOUSEHOLD CARE_DISH CARE_AYUDÍN_FY2021_ONLINE VIDEO_428</t>
  </si>
  <si>
    <t>PERU_HOUSEHOLD CARE_DISH CARE_AYUDÍN_FY2021_ONLINE VIDEO_429</t>
  </si>
  <si>
    <t>PERU_HOUSEHOLD CARE_DISH CARE_AYUDÍN_FY2021_ONLINE VIDEO_430</t>
  </si>
  <si>
    <t>PERU_HOUSEHOLD CARE_DISH CARE_AYUDÍN_FY2021_ONLINE VIDEO_431</t>
  </si>
  <si>
    <t>PERU_HOUSEHOLD CARE_DISH CARE_AYUDÍN_FY2021_ONLINE VIDEO_432</t>
  </si>
  <si>
    <t>PERU_HOUSEHOLD CARE_DISH CARE_AYUDÍN_FY2021_ONLINE VIDEO_433</t>
  </si>
  <si>
    <t>PERU_HOUSEHOLD CARE_DISH CARE_AYUDÍN_FY2021_ONLINE VIDEO_434</t>
  </si>
  <si>
    <t>PERU_HOUSEHOLD CARE_DISH CARE_AYUDÍN_FY2021_ONLINE VIDEO_435</t>
  </si>
  <si>
    <t>PERU_HOUSEHOLD CARE_DISH CARE_AYUDÍN_FY2021_ONLINE VIDEO_436</t>
  </si>
  <si>
    <t>PERU_HOUSEHOLD CARE_DISH CARE_AYUDÍN_FY2021_ONLINE VIDEO_437</t>
  </si>
  <si>
    <t>PERU_HOUSEHOLD CARE_DISH CARE_AYUDÍN_FY2021_ONLINE VIDEO_438</t>
  </si>
  <si>
    <t>PERU_HOUSEHOLD CARE_DISH CARE_AYUDÍN_FY2021_ONLINE VIDEO_439</t>
  </si>
  <si>
    <t>PERU_HOUSEHOLD CARE_DISH CARE_AYUDÍN_FY2021_ONLINE VIDEO_440</t>
  </si>
  <si>
    <t>PERU_HOUSEHOLD CARE_DISH CARE_AYUDÍN_FY2021_ONLINE VIDEO_441</t>
  </si>
  <si>
    <t>PERU_HOUSEHOLD CARE_DISH CARE_AYUDÍN_FY2021_ONLINE VIDEO_442</t>
  </si>
  <si>
    <t>PERU_HOUSEHOLD CARE_DISH CARE_AYUDÍN_FY2021_ONLINE VIDEO_443</t>
  </si>
  <si>
    <t>PERU_HOUSEHOLD CARE_DISH CARE_AYUDÍN_FY2021_ONLINE VIDEO_444</t>
  </si>
  <si>
    <t>PERU_HOUSEHOLD CARE_DISH CARE_AYUDÍN_FY2021_ONLINE VIDEO_445</t>
  </si>
  <si>
    <t>PERU_HOUSEHOLD CARE_DISH CARE_AYUDÍN_FY2021_ONLINE VIDEO_446</t>
  </si>
  <si>
    <t>PERU_HOUSEHOLD CARE_DISH CARE_AYUDÍN_FY2021_ONLINE VIDEO_447</t>
  </si>
  <si>
    <t>PERU_HOUSEHOLD CARE_DISH CARE_AYUDÍN_FY2021_ONLINE VIDEO_448</t>
  </si>
  <si>
    <t>PERU_HOUSEHOLD CARE_DISH CARE_AYUDÍN_FY2021_ONLINE VIDEO_449</t>
  </si>
  <si>
    <t>PERU_HOUSEHOLD CARE_DISH CARE_AYUDÍN_FY2021_ONLINE VIDEO_450</t>
  </si>
  <si>
    <t>PERU_HOUSEHOLD CARE_DISH CARE_AYUDÍN_FY2021_ONLINE VIDEO_451</t>
  </si>
  <si>
    <t>PERU_HOUSEHOLD CARE_DISH CARE_AYUDÍN_FY2021_ONLINE VIDEO_452</t>
  </si>
  <si>
    <t>PERU_HOUSEHOLD CARE_DISH CARE_AYUDÍN_FY2021_ONLINE VIDEO_453</t>
  </si>
  <si>
    <t>PERU_HOUSEHOLD CARE_DISH CARE_AYUDÍN_FY2021_ONLINE VIDEO_454</t>
  </si>
  <si>
    <t>PERU_HOUSEHOLD CARE_DISH CARE_AYUDÍN_FY2021_ONLINE VIDEO_455</t>
  </si>
  <si>
    <t>PERU_HOUSEHOLD CARE_DISH CARE_AYUDÍN_FY2021_ONLINE VIDEO_456</t>
  </si>
  <si>
    <t>PERU_HOUSEHOLD CARE_DISH CARE_AYUDÍN_FY2021_ONLINE VIDEO_457</t>
  </si>
  <si>
    <t>PERU_HOUSEHOLD CARE_DISH CARE_AYUDÍN_FY2021_ONLINE VIDEO_458</t>
  </si>
  <si>
    <t>PERU_HOUSEHOLD CARE_DISH CARE_AYUDÍN_FY2021_ONLINE VIDEO_459</t>
  </si>
  <si>
    <t>PERU_HOUSEHOLD CARE_DISH CARE_AYUDÍN_FY2021_ONLINE VIDEO_460</t>
  </si>
  <si>
    <t>PERU_HOUSEHOLD CARE_DISH CARE_AYUDÍN_FY2021_ONLINE VIDEO_461</t>
  </si>
  <si>
    <t>PERU_HOUSEHOLD CARE_DISH CARE_AYUDÍN_FY2021_ONLINE VIDEO_462</t>
  </si>
  <si>
    <t>PERU_HOUSEHOLD CARE_DISH CARE_AYUDÍN_FY2021_ONLINE VIDEO_463</t>
  </si>
  <si>
    <t>PERU_HOUSEHOLD CARE_DISH CARE_AYUDÍN_FY2021_ONLINE VIDEO_464</t>
  </si>
  <si>
    <t>PERU_HOUSEHOLD CARE_DISH CARE_AYUDÍN_FY2021_ONLINE VIDEO_465</t>
  </si>
  <si>
    <t>PERU_HOUSEHOLD CARE_DISH CARE_AYUDÍN_FY2021_ONLINE VIDEO_466</t>
  </si>
  <si>
    <t>PERU_HOUSEHOLD CARE_DISH CARE_AYUDÍN_FY2021_ONLINE VIDEO_467</t>
  </si>
  <si>
    <t>PERU_HOUSEHOLD CARE_DISH CARE_AYUDÍN_FY2021_ONLINE VIDEO_468</t>
  </si>
  <si>
    <t>PERU_HOUSEHOLD CARE_DISH CARE_AYUDÍN_FY2021_ONLINE VIDEO_469</t>
  </si>
  <si>
    <t>PERU_HOUSEHOLD CARE_DISH CARE_AYUDÍN_FY2021_ONLINE VIDEO_470</t>
  </si>
  <si>
    <t>PERU_HOUSEHOLD CARE_DISH CARE_AYUDÍN_FY2021_ONLINE VIDEO_471</t>
  </si>
  <si>
    <t>PERU_HOUSEHOLD CARE_DISH CARE_AYUDÍN_FY2021_ONLINE VIDEO_472</t>
  </si>
  <si>
    <t>PERU_HOUSEHOLD CARE_DISH CARE_AYUDÍN_FY2021_ONLINE VIDEO_473</t>
  </si>
  <si>
    <t>PERU_HOUSEHOLD CARE_DISH CARE_AYUDÍN_FY2021_ONLINE VIDEO_474</t>
  </si>
  <si>
    <t>PERU_HOUSEHOLD CARE_DISH CARE_AYUDÍN_FY2021_ONLINE VIDEO_475</t>
  </si>
  <si>
    <t>PERU_HOUSEHOLD CARE_DISH CARE_AYUDÍN_FY2021_ONLINE VIDEO_476</t>
  </si>
  <si>
    <t>PERU_HOUSEHOLD CARE_DISH CARE_AYUDÍN_FY2021_ONLINE VIDEO_477</t>
  </si>
  <si>
    <t>PERU_HOUSEHOLD CARE_DISH CARE_AYUDÍN_FY2021_ONLINE VIDEO_478</t>
  </si>
  <si>
    <t>PERU_HOUSEHOLD CARE_DISH CARE_AYUDÍN_FY2021_ONLINE VIDEO_479</t>
  </si>
  <si>
    <t>PERU_HOUSEHOLD CARE_DISH CARE_AYUDÍN_FY2021_ONLINE VIDEO_480</t>
  </si>
  <si>
    <t>PERU_HOUSEHOLD CARE_DISH CARE_AYUDÍN_FY2021_ONLINE VIDEO_481</t>
  </si>
  <si>
    <t>PERU_HOUSEHOLD CARE_DISH CARE_AYUDÍN_FY2021_ONLINE VIDEO_482</t>
  </si>
  <si>
    <t>PERU_HOUSEHOLD CARE_DISH CARE_AYUDÍN_FY2021_ONLINE VIDEO_483</t>
  </si>
  <si>
    <t>PERU_HOUSEHOLD CARE_DISH CARE_AYUDÍN_FY2021_ONLINE VIDEO_484</t>
  </si>
  <si>
    <t>PERU_HOUSEHOLD CARE_DISH CARE_AYUDÍN_FY2021_ONLINE VIDEO_485</t>
  </si>
  <si>
    <t>PERU_HOUSEHOLD CARE_DISH CARE_AYUDÍN_FY2021_ONLINE VIDEO_486</t>
  </si>
  <si>
    <t>PERU_HOUSEHOLD CARE_DISH CARE_AYUDÍN_FY2021_ONLINE VIDEO_487</t>
  </si>
  <si>
    <t>PERU_HOUSEHOLD CARE_DISH CARE_AYUDÍN_FY2021_ONLINE VIDEO_488</t>
  </si>
  <si>
    <t>PERU_HOUSEHOLD CARE_DISH CARE_AYUDÍN_FY2021_ONLINE VIDEO_489</t>
  </si>
  <si>
    <t>PERU_HOUSEHOLD CARE_DISH CARE_AYUDÍN_FY2021_ONLINE VIDEO_490</t>
  </si>
  <si>
    <t>PERU_HOUSEHOLD CARE_DISH CARE_AYUDÍN_FY2021_ONLINE VIDEO_491</t>
  </si>
  <si>
    <t>PERU_HOUSEHOLD CARE_DISH CARE_AYUDÍN_FY2021_ONLINE VIDEO_492</t>
  </si>
  <si>
    <t>PERU_HOUSEHOLD CARE_DISH CARE_AYUDÍN_FY2021_ONLINE VIDEO_493</t>
  </si>
  <si>
    <t>PERU_HOUSEHOLD CARE_DISH CARE_AYUDÍN_FY2021_ONLINE VIDEO_494</t>
  </si>
  <si>
    <t>PERU_HOUSEHOLD CARE_DISH CARE_AYUDÍN_FY2021_ONLINE VIDEO_495</t>
  </si>
  <si>
    <t>PERU_HOUSEHOLD CARE_DISH CARE_AYUDÍN_FY2021_ONLINE VIDEO_496</t>
  </si>
  <si>
    <t>PERU_HOUSEHOLD CARE_DISH CARE_AYUDÍN_FY2021_ONLINE VIDEO_497</t>
  </si>
  <si>
    <t>PERU_HOUSEHOLD CARE_DISH CARE_AYUDÍN_FY2021_ONLINE VIDEO_498</t>
  </si>
  <si>
    <t>PERU_HOUSEHOLD CARE_DISH CARE_AYUDÍN_FY2021_ONLINE VIDEO_499</t>
  </si>
  <si>
    <t>PERU_HOUSEHOLD CARE_DISH CARE_AYUDÍN_FY2021_ONLINE VIDEO_500</t>
  </si>
  <si>
    <t>PERU_HOUSEHOLD CARE_DISH CARE_AYUDÍN_FY2021_ONLINE VIDEO_501</t>
  </si>
  <si>
    <t>PERU_HOUSEHOLD CARE_DISH CARE_AYUDÍN_FY2021_ONLINE VIDEO_502</t>
  </si>
  <si>
    <t>PERU_HOUSEHOLD CARE_DISH CARE_AYUDÍN_FY2021_ONLINE VIDEO_503</t>
  </si>
  <si>
    <t>PERU_HOUSEHOLD CARE_DISH CARE_AYUDÍN_FY2021_ONLINE VIDEO_504</t>
  </si>
  <si>
    <t>PERU_HOUSEHOLD CARE_DISH CARE_AYUDÍN_FY2021_ONLINE VIDEO_505</t>
  </si>
  <si>
    <t>PERU_HOUSEHOLD CARE_DISH CARE_AYUDÍN_FY2021_ONLINE VIDEO_506</t>
  </si>
  <si>
    <t>PERU_HOUSEHOLD CARE_DISH CARE_AYUDÍN_FY2021_ONLINE VIDEO_507</t>
  </si>
  <si>
    <t>PERU_HOUSEHOLD CARE_DISH CARE_AYUDÍN_FY2021_ONLINE VIDEO_508</t>
  </si>
  <si>
    <t>PERU_HOUSEHOLD CARE_DISH CARE_AYUDÍN_FY2021_ONLINE VIDEO_509</t>
  </si>
  <si>
    <t>PERU_HOUSEHOLD CARE_DISH CARE_AYUDÍN_FY2021_ONLINE VIDEO_510</t>
  </si>
  <si>
    <t>PERU_HOUSEHOLD CARE_DISH CARE_AYUDÍN_FY2021_ONLINE VIDEO_511</t>
  </si>
  <si>
    <t>PERU_HOUSEHOLD CARE_DISH CARE_AYUDÍN_FY2021_ONLINE VIDEO_512</t>
  </si>
  <si>
    <t>PERU_HOUSEHOLD CARE_DISH CARE_AYUDÍN_FY2021_ONLINE VIDEO_513</t>
  </si>
  <si>
    <t>PERU_HOUSEHOLD CARE_DISH CARE_AYUDÍN_FY2021_ONLINE VIDEO_514</t>
  </si>
  <si>
    <t>PERU_HOUSEHOLD CARE_DISH CARE_AYUDÍN_FY2021_ONLINE VIDEO_515</t>
  </si>
  <si>
    <t>PERU_HOUSEHOLD CARE_DISH CARE_AYUDÍN_FY2021_ONLINE VIDEO_516</t>
  </si>
  <si>
    <t>PERU_HOUSEHOLD CARE_DISH CARE_AYUDÍN_FY2021_ONLINE VIDEO_517</t>
  </si>
  <si>
    <t>PERU_HOUSEHOLD CARE_DISH CARE_AYUDÍN_FY2021_ONLINE VIDEO_518</t>
  </si>
  <si>
    <t>PERU_HOUSEHOLD CARE_DISH CARE_AYUDÍN_FY2021_ONLINE VIDEO_519</t>
  </si>
  <si>
    <t>PERU_HOUSEHOLD CARE_DISH CARE_AYUDÍN_FY2021_ONLINE VIDEO_520</t>
  </si>
  <si>
    <t>PERU_HOUSEHOLD CARE_DISH CARE_AYUDÍN_FY2021_ONLINE VIDEO_521</t>
  </si>
  <si>
    <t>PERU_HOUSEHOLD CARE_DISH CARE_AYUDÍN_FY2021_ONLINE VIDEO_522</t>
  </si>
  <si>
    <t>PERU_HOUSEHOLD CARE_DISH CARE_AYUDÍN_FY2021_ONLINE VIDEO_523</t>
  </si>
  <si>
    <t>PERU_HOUSEHOLD CARE_DISH CARE_AYUDÍN_FY2021_ONLINE VIDEO_524</t>
  </si>
  <si>
    <t>PERU_HOUSEHOLD CARE_DISH CARE_AYUDÍN_FY2021_ONLINE VIDEO_525</t>
  </si>
  <si>
    <t>PERU_HOUSEHOLD CARE_DISH CARE_AYUDÍN_FY2021_ONLINE VIDEO_526</t>
  </si>
  <si>
    <t>PERU_HOUSEHOLD CARE_DISH CARE_AYUDÍN_FY2021_ONLINE VIDEO_527</t>
  </si>
  <si>
    <t>PERU_HOUSEHOLD CARE_DISH CARE_AYUDÍN_FY2021_ONLINE VIDEO_528</t>
  </si>
  <si>
    <t>PERU_HOUSEHOLD CARE_DISH CARE_AYUDÍN_FY2021_ONLINE VIDEO_529</t>
  </si>
  <si>
    <t>PERU_HOUSEHOLD CARE_DISH CARE_AYUDÍN_FY2021_ONLINE VIDEO_530</t>
  </si>
  <si>
    <t>PERU_HOUSEHOLD CARE_DISH CARE_AYUDÍN_FY2021_ONLINE VIDEO_531</t>
  </si>
  <si>
    <t>PERU_HOUSEHOLD CARE_DISH CARE_AYUDÍN_FY2021_ONLINE VIDEO_532</t>
  </si>
  <si>
    <t>PERU_HOUSEHOLD CARE_DISH CARE_AYUDÍN_FY2021_ONLINE VIDEO_533</t>
  </si>
  <si>
    <t>PERU_HOUSEHOLD CARE_DISH CARE_AYUDÍN_FY2021_ONLINE VIDEO_534</t>
  </si>
  <si>
    <t>PERU_HOUSEHOLD CARE_DISH CARE_AYUDÍN_FY2021_ONLINE VIDEO_535</t>
  </si>
  <si>
    <t>PERU_HOUSEHOLD CARE_DISH CARE_AYUDÍN_FY2021_ONLINE VIDEO_536</t>
  </si>
  <si>
    <t>PERU_HOUSEHOLD CARE_DISH CARE_AYUDÍN_FY2021_ONLINE VIDEO_537</t>
  </si>
  <si>
    <t>PERU_HOUSEHOLD CARE_DISH CARE_AYUDÍN_FY2021_ONLINE VIDEO_538</t>
  </si>
  <si>
    <t>PERU_HOUSEHOLD CARE_DISH CARE_AYUDÍN_FY2021_ONLINE VIDEO_539</t>
  </si>
  <si>
    <t>PERU_HOUSEHOLD CARE_DISH CARE_AYUDÍN_FY2021_ONLINE VIDEO_540</t>
  </si>
  <si>
    <t>PERU_HOUSEHOLD CARE_DISH CARE_AYUDÍN_FY2021_ONLINE VIDEO_541</t>
  </si>
  <si>
    <t>PERU_HOUSEHOLD CARE_DISH CARE_AYUDÍN_FY2021_ONLINE VIDEO_542</t>
  </si>
  <si>
    <t>PERU_HOUSEHOLD CARE_DISH CARE_AYUDÍN_FY2021_ONLINE VIDEO_543</t>
  </si>
  <si>
    <t>PERU_HOUSEHOLD CARE_DISH CARE_AYUDÍN_FY2021_ONLINE VIDEO_544</t>
  </si>
  <si>
    <t>PERU_HOUSEHOLD CARE_DISH CARE_AYUDÍN_FY2021_ONLINE VIDEO_545</t>
  </si>
  <si>
    <t>PERU_HOUSEHOLD CARE_DISH CARE_AYUDÍN_FY2021_ONLINE VIDEO_546</t>
  </si>
  <si>
    <t>PERU_HOUSEHOLD CARE_DISH CARE_AYUDÍN_FY2021_ONLINE VIDEO_547</t>
  </si>
  <si>
    <t>PERU_HOUSEHOLD CARE_DISH CARE_AYUDÍN_FY2021_ONLINE VIDEO_548</t>
  </si>
  <si>
    <t>PERU_HOUSEHOLD CARE_DISH CARE_AYUDÍN_FY2021_ONLINE VIDEO_549</t>
  </si>
  <si>
    <t>PERU_HOUSEHOLD CARE_DISH CARE_AYUDÍN_FY2021_ONLINE VIDEO_550</t>
  </si>
  <si>
    <t>PERU_HOUSEHOLD CARE_DISH CARE_AYUDÍN_FY2021_ONLINE VIDEO_551</t>
  </si>
  <si>
    <t>PERU_HOUSEHOLD CARE_DISH CARE_AYUDÍN_FY2021_ONLINE VIDEO_552</t>
  </si>
  <si>
    <t>PERU_HOUSEHOLD CARE_DISH CARE_AYUDÍN_FY2021_ONLINE VIDEO_553</t>
  </si>
  <si>
    <t>PERU_HOUSEHOLD CARE_DISH CARE_AYUDÍN_FY2021_ONLINE VIDEO_554</t>
  </si>
  <si>
    <t>PERU_HOUSEHOLD CARE_DISH CARE_AYUDÍN_FY2021_ONLINE VIDEO_555</t>
  </si>
  <si>
    <t>PERU_HOUSEHOLD CARE_DISH CARE_AYUDÍN_FY2021_ONLINE VIDEO_556</t>
  </si>
  <si>
    <t>PERU_HOUSEHOLD CARE_DISH CARE_AYUDÍN_FY2021_ONLINE VIDEO_557</t>
  </si>
  <si>
    <t>PERU_HOUSEHOLD CARE_DISH CARE_AYUDÍN_FY2021_ONLINE VIDEO_558</t>
  </si>
  <si>
    <t>PERU_HOUSEHOLD CARE_DISH CARE_AYUDÍN_FY2021_ONLINE VIDEO_559</t>
  </si>
  <si>
    <t>PERU_HOUSEHOLD CARE_DISH CARE_AYUDÍN_FY2021_ONLINE VIDEO_560</t>
  </si>
  <si>
    <t>PERU_HOUSEHOLD CARE_DISH CARE_AYUDÍN_FY2021_ONLINE VIDEO_561</t>
  </si>
  <si>
    <t>PERU_HOUSEHOLD CARE_DISH CARE_AYUDÍN_FY2021_ONLINE VIDEO_562</t>
  </si>
  <si>
    <t>PERU_HOUSEHOLD CARE_DISH CARE_AYUDÍN_FY2021_ONLINE VIDEO_563</t>
  </si>
  <si>
    <t>PERU_HOUSEHOLD CARE_DISH CARE_AYUDÍN_FY2021_ONLINE VIDEO_564</t>
  </si>
  <si>
    <t>PERU_HOUSEHOLD CARE_DISH CARE_AYUDÍN_FY2021_ONLINE VIDEO_565</t>
  </si>
  <si>
    <t>PERU_HOUSEHOLD CARE_DISH CARE_AYUDÍN_FY2021_ONLINE VIDEO_566</t>
  </si>
  <si>
    <t>PERU_HOUSEHOLD CARE_DISH CARE_AYUDÍN_FY2021_ONLINE VIDEO_567</t>
  </si>
  <si>
    <t>PERU_HOUSEHOLD CARE_DISH CARE_AYUDÍN_FY2021_ONLINE VIDEO_568</t>
  </si>
  <si>
    <t>PERU_HOUSEHOLD CARE_DISH CARE_AYUDÍN_FY2021_ONLINE VIDEO_569</t>
  </si>
  <si>
    <t>PERU_HOUSEHOLD CARE_DISH CARE_AYUDÍN_FY2021_ONLINE VIDEO_570</t>
  </si>
  <si>
    <t>PERU_HOUSEHOLD CARE_DISH CARE_AYUDÍN_FY2021_ONLINE VIDEO_571</t>
  </si>
  <si>
    <t>PERU_HOUSEHOLD CARE_DISH CARE_AYUDÍN_FY2021_ONLINE VIDEO_572</t>
  </si>
  <si>
    <t>PERU_HOUSEHOLD CARE_DISH CARE_AYUDÍN_FY2021_ONLINE VIDEO_573</t>
  </si>
  <si>
    <t>PERU_HOUSEHOLD CARE_DISH CARE_AYUDÍN_FY2021_ONLINE VIDEO_574</t>
  </si>
  <si>
    <t>PERU_HOUSEHOLD CARE_DISH CARE_AYUDÍN_FY2021_ONLINE VIDEO_575</t>
  </si>
  <si>
    <t>PERU_HOUSEHOLD CARE_DISH CARE_AYUDÍN_FY2021_ONLINE VIDEO_576</t>
  </si>
  <si>
    <t>PERU_HOUSEHOLD CARE_DISH CARE_AYUDÍN_FY2021_ONLINE VIDEO_577</t>
  </si>
  <si>
    <t>PERU_HOUSEHOLD CARE_DISH CARE_AYUDÍN_FY2021_ONLINE VIDEO_578</t>
  </si>
  <si>
    <t>PERU_HOUSEHOLD CARE_DISH CARE_AYUDÍN_FY2021_ONLINE VIDEO_579</t>
  </si>
  <si>
    <t>PERU_HOUSEHOLD CARE_DISH CARE_AYUDÍN_FY2021_ONLINE VIDEO_580</t>
  </si>
  <si>
    <t>PERU_HOUSEHOLD CARE_DISH CARE_AYUDÍN_FY2021_ONLINE VIDEO_581</t>
  </si>
  <si>
    <t>PERU_HOUSEHOLD CARE_DISH CARE_AYUDÍN_FY2021_ONLINE VIDEO_582</t>
  </si>
  <si>
    <t>PERU_HOUSEHOLD CARE_DISH CARE_AYUDÍN_FY2021_ONLINE VIDEO_583</t>
  </si>
  <si>
    <t>PERU_HOUSEHOLD CARE_DISH CARE_AYUDÍN_FY2021_ONLINE VIDEO_584</t>
  </si>
  <si>
    <t>PERU_HOUSEHOLD CARE_DISH CARE_AYUDÍN_FY2021_ONLINE VIDEO_585</t>
  </si>
  <si>
    <t>PERU_HOUSEHOLD CARE_DISH CARE_AYUDÍN_FY2021_ONLINE VIDEO_586</t>
  </si>
  <si>
    <t>PERU_HOUSEHOLD CARE_DISH CARE_AYUDÍN_FY2021_ONLINE VIDEO_587</t>
  </si>
  <si>
    <t>PERU_HOUSEHOLD CARE_DISH CARE_AYUDÍN_FY2021_ONLINE VIDEO_588</t>
  </si>
  <si>
    <t>PERU_HOUSEHOLD CARE_DISH CARE_AYUDÍN_FY2021_ONLINE VIDEO_589</t>
  </si>
  <si>
    <t>PERU_HOUSEHOLD CARE_DISH CARE_AYUDÍN_FY2021_ONLINE VIDEO_590</t>
  </si>
  <si>
    <t>PERU_HOUSEHOLD CARE_DISH CARE_AYUDÍN_FY2021_ONLINE VIDEO_591</t>
  </si>
  <si>
    <t>PERU_HOUSEHOLD CARE_DISH CARE_AYUDÍN_FY2021_ONLINE VIDEO_592</t>
  </si>
  <si>
    <t>PERU_HOUSEHOLD CARE_DISH CARE_AYUDÍN_FY2021_ONLINE VIDEO_593</t>
  </si>
  <si>
    <t>PERU_HOUSEHOLD CARE_DISH CARE_AYUDÍN_FY2021_ONLINE VIDEO_594</t>
  </si>
  <si>
    <t>PERU_HOUSEHOLD CARE_DISH CARE_AYUDÍN_FY2021_ONLINE VIDEO_595</t>
  </si>
  <si>
    <t>PERU_HOUSEHOLD CARE_DISH CARE_AYUDÍN_FY2021_ONLINE VIDEO_596</t>
  </si>
  <si>
    <t>PERU_HOUSEHOLD CARE_DISH CARE_AYUDÍN_FY2021_ONLINE VIDEO_597</t>
  </si>
  <si>
    <t>PERU_HOUSEHOLD CARE_DISH CARE_AYUDÍN_FY2021_ONLINE VIDEO_598</t>
  </si>
  <si>
    <t>PERU_HOUSEHOLD CARE_DISH CARE_AYUDÍN_FY2021_ONLINE VIDEO_599</t>
  </si>
  <si>
    <t>PERU_HOUSEHOLD CARE_DISH CARE_AYUDÍN_FY2021_ONLINE VIDEO_600</t>
  </si>
  <si>
    <t>PERU_HOUSEHOLD CARE_DISH CARE_AYUDÍN_FY2021_ONLINE VIDEO_601</t>
  </si>
  <si>
    <t>PERU_HOUSEHOLD CARE_DISH CARE_AYUDÍN_FY2021_ONLINE VIDEO_602</t>
  </si>
  <si>
    <t>PERU_HOUSEHOLD CARE_DISH CARE_AYUDÍN_FY2021_ONLINE VIDEO_603</t>
  </si>
  <si>
    <t>PERU_HOUSEHOLD CARE_DISH CARE_AYUDÍN_FY2021_ONLINE VIDEO_604</t>
  </si>
  <si>
    <t>PERU_HOUSEHOLD CARE_DISH CARE_AYUDÍN_FY2021_ONLINE VIDEO_605</t>
  </si>
  <si>
    <t>PERU_HOUSEHOLD CARE_DISH CARE_AYUDÍN_FY2021_ONLINE VIDEO_606</t>
  </si>
  <si>
    <t>PERU_HOUSEHOLD CARE_DISH CARE_AYUDÍN_FY2021_ONLINE VIDEO_607</t>
  </si>
  <si>
    <t>PERU_HOUSEHOLD CARE_DISH CARE_AYUDÍN_FY2021_ONLINE VIDEO_608</t>
  </si>
  <si>
    <t>PERU_HOUSEHOLD CARE_DISH CARE_AYUDÍN_FY2021_ONLINE VIDEO_609</t>
  </si>
  <si>
    <t>PERU_HOUSEHOLD CARE_DISH CARE_AYUDÍN_FY2021_ONLINE VIDEO_610</t>
  </si>
  <si>
    <t>PERU_HOUSEHOLD CARE_DISH CARE_AYUDÍN_FY2021_ONLINE VIDEO_611</t>
  </si>
  <si>
    <t>PERU_HOUSEHOLD CARE_DISH CARE_AYUDÍN_FY2021_ONLINE VIDEO_612</t>
  </si>
  <si>
    <t>PERU_HOUSEHOLD CARE_DISH CARE_AYUDÍN_FY2021_ONLINE VIDEO_613</t>
  </si>
  <si>
    <t>PERU_HOUSEHOLD CARE_DISH CARE_AYUDÍN_FY2021_ONLINE VIDEO_614</t>
  </si>
  <si>
    <t>PERU_HOUSEHOLD CARE_DISH CARE_AYUDÍN_FY2021_ONLINE VIDEO_615</t>
  </si>
  <si>
    <t>PERU_HOUSEHOLD CARE_DISH CARE_AYUDÍN_FY2021_ONLINE VIDEO_616</t>
  </si>
  <si>
    <t>PERU_HOUSEHOLD CARE_DISH CARE_AYUDÍN_FY2021_ONLINE VIDEO_617</t>
  </si>
  <si>
    <t>PERU_HOUSEHOLD CARE_DISH CARE_AYUDÍN_FY2021_ONLINE VIDEO_618</t>
  </si>
  <si>
    <t>PERU_HOUSEHOLD CARE_DISH CARE_AYUDÍN_FY2021_ONLINE VIDEO_619</t>
  </si>
  <si>
    <t>PERU_HOUSEHOLD CARE_DISH CARE_AYUDÍN_FY2021_ONLINE VIDEO_620</t>
  </si>
  <si>
    <t>PERU_HOUSEHOLD CARE_DISH CARE_AYUDÍN_FY2021_ONLINE VIDEO_621</t>
  </si>
  <si>
    <t>PERU_HOUSEHOLD CARE_DISH CARE_AYUDÍN_FY2021_ONLINE VIDEO_622</t>
  </si>
  <si>
    <t>PERU_HOUSEHOLD CARE_DISH CARE_AYUDÍN_FY2021_ONLINE VIDEO_623</t>
  </si>
  <si>
    <t>PERU_HOUSEHOLD CARE_DISH CARE_AYUDÍN_FY2021_ONLINE VIDEO_624</t>
  </si>
  <si>
    <t>PERU_HOUSEHOLD CARE_DISH CARE_AYUDÍN_FY2021_ONLINE VIDEO_625</t>
  </si>
  <si>
    <t>PERU_HOUSEHOLD CARE_DISH CARE_AYUDÍN_FY2021_ONLINE VIDEO_626</t>
  </si>
  <si>
    <t>PERU_HOUSEHOLD CARE_DISH CARE_AYUDÍN_FY2021_ONLINE VIDEO_627</t>
  </si>
  <si>
    <t>PERU_HOUSEHOLD CARE_DISH CARE_AYUDÍN_FY2021_ONLINE VIDEO_628</t>
  </si>
  <si>
    <t>PERU_HOUSEHOLD CARE_DISH CARE_AYUDÍN_FY2021_ONLINE VIDEO_629</t>
  </si>
  <si>
    <t>PERU_HOUSEHOLD CARE_DISH CARE_AYUDÍN_FY2021_ONLINE VIDEO_630</t>
  </si>
  <si>
    <t>PERU_HOUSEHOLD CARE_DISH CARE_AYUDÍN_FY2021_ONLINE VIDEO_631</t>
  </si>
  <si>
    <t>PERU_HOUSEHOLD CARE_DISH CARE_AYUDÍN_FY2021_ONLINE VIDEO_632</t>
  </si>
  <si>
    <t>PERU_HOUSEHOLD CARE_DISH CARE_AYUDÍN_FY2021_ONLINE VIDEO_633</t>
  </si>
  <si>
    <t>PERU_HOUSEHOLD CARE_DISH CARE_AYUDÍN_FY2021_ONLINE VIDEO_634</t>
  </si>
  <si>
    <t>PERU_HOUSEHOLD CARE_DISH CARE_AYUDÍN_FY2021_ONLINE VIDEO_635</t>
  </si>
  <si>
    <t>PERU_HOUSEHOLD CARE_DISH CARE_AYUDÍN_FY2021_ONLINE VIDEO_636</t>
  </si>
  <si>
    <t>PERU_HOUSEHOLD CARE_DISH CARE_AYUDÍN_FY2021_ONLINE VIDEO_637</t>
  </si>
  <si>
    <t>PERU_HOUSEHOLD CARE_DISH CARE_AYUDÍN_FY2021_ONLINE VIDEO_638</t>
  </si>
  <si>
    <t>PERU_HOUSEHOLD CARE_DISH CARE_AYUDÍN_FY2021_ONLINE VIDEO_639</t>
  </si>
  <si>
    <t>PERU_HOUSEHOLD CARE_DISH CARE_AYUDÍN_FY2021_ONLINE VIDEO_640</t>
  </si>
  <si>
    <t>PERU_HOUSEHOLD CARE_DISH CARE_AYUDÍN_FY2021_ONLINE VIDEO_641</t>
  </si>
  <si>
    <t>PERU_HOUSEHOLD CARE_DISH CARE_AYUDÍN_FY2021_ONLINE VIDEO_642</t>
  </si>
  <si>
    <t>PERU_HOUSEHOLD CARE_DISH CARE_AYUDÍN_FY2021_ONLINE VIDEO_643</t>
  </si>
  <si>
    <t>PERU_HOUSEHOLD CARE_DISH CARE_AYUDÍN_FY2021_ONLINE VIDEO_644</t>
  </si>
  <si>
    <t>PERU_HOUSEHOLD CARE_DISH CARE_AYUDÍN_FY2021_ONLINE VIDEO_645</t>
  </si>
  <si>
    <t>PERU_HOUSEHOLD CARE_DISH CARE_AYUDÍN_FY2021_ONLINE VIDEO_646</t>
  </si>
  <si>
    <t>PERU_HOUSEHOLD CARE_DISH CARE_AYUDÍN_FY2021_ONLINE VIDEO_647</t>
  </si>
  <si>
    <t>PERU_HOUSEHOLD CARE_DISH CARE_AYUDÍN_FY2021_ONLINE VIDEO_648</t>
  </si>
  <si>
    <t>PERU_HOUSEHOLD CARE_DISH CARE_AYUDÍN_FY2021_ONLINE VIDEO_649</t>
  </si>
  <si>
    <t>PERU_HOUSEHOLD CARE_DISH CARE_AYUDÍN_FY2021_ONLINE VIDEO_650</t>
  </si>
  <si>
    <t>PERU_HOUSEHOLD CARE_DISH CARE_AYUDÍN_FY2021_ONLINE VIDEO_651</t>
  </si>
  <si>
    <t>PERU_HOUSEHOLD CARE_DISH CARE_AYUDÍN_FY2021_ONLINE VIDEO_652</t>
  </si>
  <si>
    <t>PERU_HOUSEHOLD CARE_DISH CARE_AYUDÍN_FY2021_ONLINE VIDEO_653</t>
  </si>
  <si>
    <t>PERU_HOUSEHOLD CARE_DISH CARE_AYUDÍN_FY2021_ONLINE VIDEO_654</t>
  </si>
  <si>
    <t>PERU_HOUSEHOLD CARE_DISH CARE_AYUDÍN_FY2021_ONLINE VIDEO_655</t>
  </si>
  <si>
    <t>PERU_HOUSEHOLD CARE_DISH CARE_AYUDÍN_FY2021_ONLINE VIDEO_656</t>
  </si>
  <si>
    <t>PERU_HOUSEHOLD CARE_DISH CARE_AYUDÍN_FY2021_ONLINE VIDEO_657</t>
  </si>
  <si>
    <t>PERU_HOUSEHOLD CARE_DISH CARE_AYUDÍN_FY2021_ONLINE VIDEO_658</t>
  </si>
  <si>
    <t>PERU_HOUSEHOLD CARE_DISH CARE_AYUDÍN_FY2021_ONLINE VIDEO_659</t>
  </si>
  <si>
    <t>PERU_HOUSEHOLD CARE_DISH CARE_AYUDÍN_FY2021_ONLINE VIDEO_660</t>
  </si>
  <si>
    <t>PERU_HOUSEHOLD CARE_DISH CARE_AYUDÍN_FY2021_ONLINE VIDEO_661</t>
  </si>
  <si>
    <t>PERU_HOUSEHOLD CARE_DISH CARE_AYUDÍN_FY2021_ONLINE VIDEO_662</t>
  </si>
  <si>
    <t>PERU_HOUSEHOLD CARE_DISH CARE_AYUDÍN_FY2021_ONLINE VIDEO_663</t>
  </si>
  <si>
    <t>PERU_HOUSEHOLD CARE_DISH CARE_AYUDÍN_FY2021_ONLINE VIDEO_664</t>
  </si>
  <si>
    <t>PERU_HOUSEHOLD CARE_DISH CARE_AYUDÍN_FY2021_ONLINE VIDEO_665</t>
  </si>
  <si>
    <t>PERU_HOUSEHOLD CARE_DISH CARE_AYUDÍN_FY2021_ONLINE VIDEO_666</t>
  </si>
  <si>
    <t>PERU_HOUSEHOLD CARE_DISH CARE_AYUDÍN_FY2021_ONLINE VIDEO_667</t>
  </si>
  <si>
    <t>PERU_HOUSEHOLD CARE_DISH CARE_AYUDÍN_FY2021_ONLINE VIDEO_668</t>
  </si>
  <si>
    <t>PERU_HOUSEHOLD CARE_DISH CARE_AYUDÍN_FY2021_ONLINE VIDEO_669</t>
  </si>
  <si>
    <t>PERU_HOUSEHOLD CARE_DISH CARE_AYUDÍN_FY2021_ONLINE VIDEO_670</t>
  </si>
  <si>
    <t>PERU_HOUSEHOLD CARE_DISH CARE_AYUDÍN_FY2021_ONLINE VIDEO_671</t>
  </si>
  <si>
    <t>PERU_HOUSEHOLD CARE_DISH CARE_AYUDÍN_FY2021_ONLINE VIDEO_672</t>
  </si>
  <si>
    <t>PERU_HOUSEHOLD CARE_DISH CARE_AYUDÍN_FY2021_ONLINE VIDEO_673</t>
  </si>
  <si>
    <t>PERU_HOUSEHOLD CARE_DISH CARE_AYUDÍN_FY2021_ONLINE VIDEO_674</t>
  </si>
  <si>
    <t>PERU_HOUSEHOLD CARE_DISH CARE_AYUDÍN_FY2021_ONLINE VIDEO_675</t>
  </si>
  <si>
    <t>PERU_HOUSEHOLD CARE_DISH CARE_AYUDÍN_FY2021_ONLINE VIDEO_676</t>
  </si>
  <si>
    <t>PERU_HOUSEHOLD CARE_DISH CARE_AYUDÍN_FY2021_ONLINE VIDEO_677</t>
  </si>
  <si>
    <t>PERU_HOUSEHOLD CARE_DISH CARE_AYUDÍN_FY2021_ONLINE VIDEO_678</t>
  </si>
  <si>
    <t>PERU_HOUSEHOLD CARE_DISH CARE_AYUDÍN_FY2021_ONLINE VIDEO_679</t>
  </si>
  <si>
    <t>PERU_HOUSEHOLD CARE_DISH CARE_AYUDÍN_FY2021_ONLINE VIDEO_680</t>
  </si>
  <si>
    <t>PERU_HOUSEHOLD CARE_DISH CARE_AYUDÍN_FY2021_ONLINE VIDEO_681</t>
  </si>
  <si>
    <t>PERU_HOUSEHOLD CARE_DISH CARE_AYUDÍN_FY2021_ONLINE VIDEO_682</t>
  </si>
  <si>
    <t>PERU_HOUSEHOLD CARE_DISH CARE_AYUDÍN_FY2021_ONLINE VIDEO_683</t>
  </si>
  <si>
    <t>PERU_HOUSEHOLD CARE_DISH CARE_AYUDÍN_FY2021_ONLINE VIDEO_684</t>
  </si>
  <si>
    <t>PERU_HOUSEHOLD CARE_DISH CARE_AYUDÍN_FY2021_ONLINE VIDEO_685</t>
  </si>
  <si>
    <t>PERU_HOUSEHOLD CARE_DISH CARE_AYUDÍN_FY2021_ONLINE VIDEO_686</t>
  </si>
  <si>
    <t>PERU_HOUSEHOLD CARE_DISH CARE_AYUDÍN_FY2021_ONLINE VIDEO_687</t>
  </si>
  <si>
    <t>PERU_HOUSEHOLD CARE_DISH CARE_AYUDÍN_FY2021_ONLINE VIDEO_688</t>
  </si>
  <si>
    <t>PERU_HOUSEHOLD CARE_DISH CARE_AYUDÍN_FY2021_ONLINE VIDEO_689</t>
  </si>
  <si>
    <t>PERU_HOUSEHOLD CARE_DISH CARE_AYUDÍN_FY2021_ONLINE VIDEO_690</t>
  </si>
  <si>
    <t>PERU_HOUSEHOLD CARE_DISH CARE_AYUDÍN_FY2021_ONLINE VIDEO_691</t>
  </si>
  <si>
    <t>PERU_HOUSEHOLD CARE_DISH CARE_AYUDÍN_FY2021_ONLINE VIDEO_692</t>
  </si>
  <si>
    <t>PERU_HOUSEHOLD CARE_DISH CARE_AYUDÍN_FY2021_ONLINE VIDEO_693</t>
  </si>
  <si>
    <t>PERU_HOUSEHOLD CARE_DISH CARE_AYUDÍN_FY2021_ONLINE VIDEO_694</t>
  </si>
  <si>
    <t>PERU_HOUSEHOLD CARE_DISH CARE_AYUDÍN_FY2021_ONLINE VIDEO_695</t>
  </si>
  <si>
    <t>PERU_HOUSEHOLD CARE_DISH CARE_AYUDÍN_FY2021_ONLINE VIDEO_696</t>
  </si>
  <si>
    <t>PERU_HOUSEHOLD CARE_DISH CARE_AYUDÍN_FY2021_ONLINE VIDEO_697</t>
  </si>
  <si>
    <t>PERU_HOUSEHOLD CARE_DISH CARE_AYUDÍN_FY2021_ONLINE VIDEO_698</t>
  </si>
  <si>
    <t>PERU_HOUSEHOLD CARE_DISH CARE_AYUDÍN_FY2021_ONLINE VIDEO_699</t>
  </si>
  <si>
    <t>PERU_HOUSEHOLD CARE_DISH CARE_AYUDÍN_FY2021_ONLINE VIDEO_700</t>
  </si>
  <si>
    <t>PERU_HOUSEHOLD CARE_DISH CARE_AYUDÍN_FY2021_ONLINE VIDEO_701</t>
  </si>
  <si>
    <t>PERU_HOUSEHOLD CARE_DISH CARE_AYUDÍN_FY2021_ONLINE VIDEO_702</t>
  </si>
  <si>
    <t>PERU_HOUSEHOLD CARE_DISH CARE_AYUDÍN_FY2021_ONLINE VIDEO_703</t>
  </si>
  <si>
    <t>PERU_HOUSEHOLD CARE_DISH CARE_AYUDÍN_FY2021_ONLINE VIDEO_704</t>
  </si>
  <si>
    <t>PERU_HOUSEHOLD CARE_DISH CARE_AYUDÍN_FY2021_ONLINE VIDEO_705</t>
  </si>
  <si>
    <t>PERU_HOUSEHOLD CARE_DISH CARE_AYUDÍN_FY2021_ONLINE VIDEO_706</t>
  </si>
  <si>
    <t>PERU_HOUSEHOLD CARE_DISH CARE_AYUDÍN_FY2021_ONLINE VIDEO_707</t>
  </si>
  <si>
    <t>PERU_HOUSEHOLD CARE_DISH CARE_AYUDÍN_FY2021_ONLINE VIDEO_708</t>
  </si>
  <si>
    <t>PERU_HOUSEHOLD CARE_DISH CARE_AYUDÍN_FY2021_ONLINE VIDEO_709</t>
  </si>
  <si>
    <t>PERU_HOUSEHOLD CARE_DISH CARE_AYUDÍN_FY2021_ONLINE VIDEO_710</t>
  </si>
  <si>
    <t>PERU_HOUSEHOLD CARE_DISH CARE_AYUDÍN_FY2021_ONLINE VIDEO_711</t>
  </si>
  <si>
    <t>PERU_HOUSEHOLD CARE_DISH CARE_AYUDÍN_FY2021_ONLINE VIDEO_712</t>
  </si>
  <si>
    <t>PERU_HOUSEHOLD CARE_DISH CARE_AYUDÍN_FY2021_ONLINE VIDEO_713</t>
  </si>
  <si>
    <t>PERU_HOUSEHOLD CARE_DISH CARE_AYUDÍN_FY2021_ONLINE VIDEO_714</t>
  </si>
  <si>
    <t>PERU_HOUSEHOLD CARE_DISH CARE_AYUDÍN_FY2021_ONLINE VIDEO_715</t>
  </si>
  <si>
    <t>PERU_HOUSEHOLD CARE_DISH CARE_AYUDÍN_FY2021_ONLINE VIDEO_716</t>
  </si>
  <si>
    <t>PERU_HOUSEHOLD CARE_DISH CARE_AYUDÍN_FY2021_ONLINE VIDEO_717</t>
  </si>
  <si>
    <t>PERU_HOUSEHOLD CARE_DISH CARE_AYUDÍN_FY2021_ONLINE VIDEO_718</t>
  </si>
  <si>
    <t>PERU_HOUSEHOLD CARE_DISH CARE_AYUDÍN_FY2021_ONLINE VIDEO_719</t>
  </si>
  <si>
    <t>PERU_HOUSEHOLD CARE_DISH CARE_AYUDÍN_FY2021_ONLINE VIDEO_720</t>
  </si>
  <si>
    <t>PERU_HOUSEHOLD CARE_DISH CARE_AYUDÍN_FY2021_ONLINE VIDEO_721</t>
  </si>
  <si>
    <t>PERU_HOUSEHOLD CARE_DISH CARE_AYUDÍN_FY2021_ONLINE VIDEO_722</t>
  </si>
  <si>
    <t>PERU_HOUSEHOLD CARE_DISH CARE_AYUDÍN_FY2021_ONLINE VIDEO_723</t>
  </si>
  <si>
    <t>PERU_HOUSEHOLD CARE_DISH CARE_AYUDÍN_FY2021_ONLINE VIDEO_724</t>
  </si>
  <si>
    <t>PERU_HOUSEHOLD CARE_DISH CARE_AYUDÍN_FY2021_ONLINE VIDEO_725</t>
  </si>
  <si>
    <t>PERU_HOUSEHOLD CARE_DISH CARE_AYUDÍN_FY2021_ONLINE VIDEO_726</t>
  </si>
  <si>
    <t>PERU_HOUSEHOLD CARE_DISH CARE_AYUDÍN_FY2021_ONLINE VIDEO_727</t>
  </si>
  <si>
    <t>PERU_HOUSEHOLD CARE_DISH CARE_AYUDÍN_FY2021_ONLINE VIDEO_728</t>
  </si>
  <si>
    <t>PERU_HOUSEHOLD CARE_DISH CARE_AYUDÍN_FY2021_ONLINE VIDEO_729</t>
  </si>
  <si>
    <t>PERU_HOUSEHOLD CARE_DISH CARE_AYUDÍN_FY2021_ONLINE VIDEO_730</t>
  </si>
  <si>
    <t>PERU_HOUSEHOLD CARE_DISH CARE_AYUDÍN_FY2021_ONLINE VIDEO_731</t>
  </si>
  <si>
    <t>PERU_HOUSEHOLD CARE_DISH CARE_AYUDÍN_FY2021_ONLINE VIDEO_732</t>
  </si>
  <si>
    <t>PERU_HOUSEHOLD CARE_DISH CARE_AYUDÍN_FY2021_ONLINE VIDEO_733</t>
  </si>
  <si>
    <t>PERU_HOUSEHOLD CARE_DISH CARE_AYUDÍN_FY2021_ONLINE VIDEO_734</t>
  </si>
  <si>
    <t>PERU_HOUSEHOLD CARE_DISH CARE_AYUDÍN_FY2021_ONLINE VIDEO_735</t>
  </si>
  <si>
    <t>PERU_HOUSEHOLD CARE_DISH CARE_AYUDÍN_FY2021_ONLINE VIDEO_736</t>
  </si>
  <si>
    <t>PERU_HOUSEHOLD CARE_DISH CARE_AYUDÍN_FY2021_ONLINE VIDEO_737</t>
  </si>
  <si>
    <t>PERU_HOUSEHOLD CARE_DISH CARE_AYUDÍN_FY2021_ONLINE VIDEO_738</t>
  </si>
  <si>
    <t>PERU_HOUSEHOLD CARE_DISH CARE_AYUDÍN_FY2021_ONLINE VIDEO_739</t>
  </si>
  <si>
    <t>PERU_HOUSEHOLD CARE_DISH CARE_AYUDÍN_FY2021_ONLINE VIDEO_740</t>
  </si>
  <si>
    <t>PERU_HOUSEHOLD CARE_DISH CARE_AYUDÍN_FY2021_ONLINE VIDEO_741</t>
  </si>
  <si>
    <t>PERU_HOUSEHOLD CARE_DISH CARE_AYUDÍN_FY2021_ONLINE VIDEO_742</t>
  </si>
  <si>
    <t>PERU_HOUSEHOLD CARE_DISH CARE_AYUDÍN_FY2021_ONLINE VIDEO_743</t>
  </si>
  <si>
    <t>PERU_HOUSEHOLD CARE_DISH CARE_AYUDÍN_FY2021_ONLINE VIDEO_744</t>
  </si>
  <si>
    <t>PERU_HOUSEHOLD CARE_DISH CARE_AYUDÍN_FY2021_ONLINE VIDEO_745</t>
  </si>
  <si>
    <t>PERU_HOUSEHOLD CARE_DISH CARE_AYUDÍN_FY2021_ONLINE VIDEO_746</t>
  </si>
  <si>
    <t>PERU_HOUSEHOLD CARE_DISH CARE_AYUDÍN_FY2021_ONLINE VIDEO_747</t>
  </si>
  <si>
    <t>PERU_HOUSEHOLD CARE_DISH CARE_AYUDÍN_FY2021_ONLINE VIDEO_748</t>
  </si>
  <si>
    <t>PERU_HOUSEHOLD CARE_DISH CARE_AYUDÍN_FY2021_ONLINE VIDEO_749</t>
  </si>
  <si>
    <t>PERU_HOUSEHOLD CARE_DISH CARE_AYUDÍN_FY2021_ONLINE VIDEO_750</t>
  </si>
  <si>
    <t>PERU_HOUSEHOLD CARE_DISH CARE_AYUDÍN_FY2021_ONLINE VIDEO_751</t>
  </si>
  <si>
    <t>PERU_HOUSEHOLD CARE_DISH CARE_AYUDÍN_FY2021_ONLINE VIDEO_752</t>
  </si>
  <si>
    <t>PERU_HOUSEHOLD CARE_DISH CARE_AYUDÍN_FY2021_ONLINE VIDEO_753</t>
  </si>
  <si>
    <t>PERU_HOUSEHOLD CARE_DISH CARE_AYUDÍN_FY2021_ONLINE VIDEO_754</t>
  </si>
  <si>
    <t>PERU_HOUSEHOLD CARE_DISH CARE_AYUDÍN_FY2021_ONLINE VIDEO_755</t>
  </si>
  <si>
    <t>PERU_HOUSEHOLD CARE_DISH CARE_AYUDÍN_FY2021_ONLINE VIDEO_756</t>
  </si>
  <si>
    <t>PERU_HOUSEHOLD CARE_DISH CARE_AYUDÍN_FY2021_ONLINE VIDEO_757</t>
  </si>
  <si>
    <t>PERU_HOUSEHOLD CARE_DISH CARE_AYUDÍN_FY2021_ONLINE VIDEO_758</t>
  </si>
  <si>
    <t>PERU_HOUSEHOLD CARE_DISH CARE_AYUDÍN_FY2021_ONLINE VIDEO_759</t>
  </si>
  <si>
    <t>PERU_HOUSEHOLD CARE_DISH CARE_AYUDÍN_FY2021_ONLINE VIDEO_760</t>
  </si>
  <si>
    <t>PERU_HOUSEHOLD CARE_DISH CARE_AYUDÍN_FY2021_ONLINE VIDEO_761</t>
  </si>
  <si>
    <t>PERU_HOUSEHOLD CARE_DISH CARE_AYUDÍN_FY2021_ONLINE VIDEO_762</t>
  </si>
  <si>
    <t>PERU_HOUSEHOLD CARE_DISH CARE_AYUDÍN_FY2021_ONLINE VIDEO_763</t>
  </si>
  <si>
    <t>PERU_HOUSEHOLD CARE_DISH CARE_AYUDÍN_FY2021_ONLINE VIDEO_764</t>
  </si>
  <si>
    <t>PERU_HOUSEHOLD CARE_DISH CARE_AYUDÍN_FY2021_ONLINE VIDEO_765</t>
  </si>
  <si>
    <t>PERU_HOUSEHOLD CARE_DISH CARE_AYUDÍN_FY2021_ONLINE VIDEO_766</t>
  </si>
  <si>
    <t>PERU_HOUSEHOLD CARE_DISH CARE_AYUDÍN_FY2021_ONLINE VIDEO_767</t>
  </si>
  <si>
    <t>PERU_HOUSEHOLD CARE_DISH CARE_AYUDÍN_FY2021_ONLINE VIDEO_768</t>
  </si>
  <si>
    <t>PERU_HOUSEHOLD CARE_DISH CARE_AYUDÍN_FY2021_ONLINE VIDEO_769</t>
  </si>
  <si>
    <t>PERU_HOUSEHOLD CARE_DISH CARE_AYUDÍN_FY2021_ONLINE VIDEO_770</t>
  </si>
  <si>
    <t>PERU_HOUSEHOLD CARE_DISH CARE_AYUDÍN_FY2021_ONLINE VIDEO_771</t>
  </si>
  <si>
    <t>PERU_HOUSEHOLD CARE_DISH CARE_AYUDÍN_FY2021_ONLINE VIDEO_772</t>
  </si>
  <si>
    <t>PERU_HOUSEHOLD CARE_DISH CARE_AYUDÍN_FY2021_ONLINE VIDEO_773</t>
  </si>
  <si>
    <t>PERU_HOUSEHOLD CARE_DISH CARE_AYUDÍN_FY2021_ONLINE VIDEO_774</t>
  </si>
  <si>
    <t>PERU_HOUSEHOLD CARE_DISH CARE_AYUDÍN_FY2021_ONLINE VIDEO_775</t>
  </si>
  <si>
    <t>PERU_HOUSEHOLD CARE_DISH CARE_AYUDÍN_FY2021_ONLINE VIDEO_776</t>
  </si>
  <si>
    <t>PERU_HOUSEHOLD CARE_DISH CARE_AYUDÍN_FY2021_ONLINE VIDEO_777</t>
  </si>
  <si>
    <t>PERU_HOUSEHOLD CARE_DISH CARE_AYUDÍN_FY2021_ONLINE VIDEO_778</t>
  </si>
  <si>
    <t>PERU_HOUSEHOLD CARE_DISH CARE_AYUDÍN_FY2021_ONLINE VIDEO_779</t>
  </si>
  <si>
    <t>PERU_HOUSEHOLD CARE_DISH CARE_AYUDÍN_FY2021_ONLINE VIDEO_780</t>
  </si>
  <si>
    <t>PERU_HOUSEHOLD CARE_DISH CARE_AYUDÍN_FY2021_ONLINE VIDEO_781</t>
  </si>
  <si>
    <t>PERU_HOUSEHOLD CARE_DISH CARE_AYUDÍN_FY2021_ONLINE VIDEO_782</t>
  </si>
  <si>
    <t>PERU_HOUSEHOLD CARE_DISH CARE_AYUDÍN_FY2021_ONLINE VIDEO_783</t>
  </si>
  <si>
    <t>PERU_HOUSEHOLD CARE_DISH CARE_AYUDÍN_FY2021_ONLINE VIDEO_784</t>
  </si>
  <si>
    <t>PERU_HOUSEHOLD CARE_DISH CARE_AYUDÍN_FY2021_ONLINE VIDEO_785</t>
  </si>
  <si>
    <t>PERU_HOUSEHOLD CARE_DISH CARE_AYUDÍN_FY2021_ONLINE VIDEO_786</t>
  </si>
  <si>
    <t>PERU_HOUSEHOLD CARE_DISH CARE_AYUDÍN_FY2021_ONLINE VIDEO_787</t>
  </si>
  <si>
    <t>PERU_HOUSEHOLD CARE_DISH CARE_AYUDÍN_FY2021_ONLINE VIDEO_788</t>
  </si>
  <si>
    <t>PERU_HOUSEHOLD CARE_DISH CARE_AYUDÍN_FY2021_ONLINE VIDEO_789</t>
  </si>
  <si>
    <t>PERU_HOUSEHOLD CARE_DISH CARE_AYUDÍN_FY2021_ONLINE VIDEO_790</t>
  </si>
  <si>
    <t>PERU_HOUSEHOLD CARE_DISH CARE_AYUDÍN_FY2021_ONLINE VIDEO_791</t>
  </si>
  <si>
    <t>PERU_HOUSEHOLD CARE_DISH CARE_AYUDÍN_FY2021_ONLINE VIDEO_792</t>
  </si>
  <si>
    <t>PERU_HOUSEHOLD CARE_DISH CARE_AYUDÍN_FY2021_ONLINE VIDEO_793</t>
  </si>
  <si>
    <t>PERU_HOUSEHOLD CARE_DISH CARE_AYUDÍN_FY2021_ONLINE VIDEO_794</t>
  </si>
  <si>
    <t>PERU_HOUSEHOLD CARE_DISH CARE_AYUDÍN_FY2021_ONLINE VIDEO_795</t>
  </si>
  <si>
    <t>PERU_HOUSEHOLD CARE_DISH CARE_AYUDÍN_FY2021_ONLINE VIDEO_796</t>
  </si>
  <si>
    <t>PERU_HOUSEHOLD CARE_DISH CARE_AYUDÍN_FY2021_ONLINE VIDEO_797</t>
  </si>
  <si>
    <t>PERU_HOUSEHOLD CARE_DISH CARE_AYUDÍN_FY2021_ONLINE VIDEO_798</t>
  </si>
  <si>
    <t>PERU_HOUSEHOLD CARE_DISH CARE_AYUDÍN_FY2021_ONLINE VIDEO_799</t>
  </si>
  <si>
    <t>PERU_HOUSEHOLD CARE_DISH CARE_AYUDÍN_FY2021_ONLINE VIDEO_800</t>
  </si>
  <si>
    <t>PERU_HOUSEHOLD CARE_DISH CARE_AYUDÍN_FY2021_ONLINE VIDEO_801</t>
  </si>
  <si>
    <t>PERU_HOUSEHOLD CARE_DISH CARE_AYUDÍN_FY2021_ONLINE VIDEO_802</t>
  </si>
  <si>
    <t>PERU_HOUSEHOLD CARE_DISH CARE_AYUDÍN_FY2021_ONLINE VIDEO_803</t>
  </si>
  <si>
    <t>PERU_HOUSEHOLD CARE_DISH CARE_AYUDÍN_FY2021_ONLINE VIDEO_804</t>
  </si>
  <si>
    <t>PERU_HOUSEHOLD CARE_DISH CARE_AYUDÍN_FY2021_ONLINE VIDEO_805</t>
  </si>
  <si>
    <t>PERU_HOUSEHOLD CARE_DISH CARE_AYUDÍN_FY2021_ONLINE VIDEO_806</t>
  </si>
  <si>
    <t>PERU_HOUSEHOLD CARE_DISH CARE_AYUDÍN_FY2021_ONLINE VIDEO_807</t>
  </si>
  <si>
    <t>PERU_HOUSEHOLD CARE_DISH CARE_AYUDÍN_FY2021_ONLINE VIDEO_808</t>
  </si>
  <si>
    <t>PERU_HOUSEHOLD CARE_DISH CARE_AYUDÍN_FY2021_ONLINE VIDEO_809</t>
  </si>
  <si>
    <t>PERU_HOUSEHOLD CARE_DISH CARE_AYUDÍN_FY2021_ONLINE VIDEO_810</t>
  </si>
  <si>
    <t>PERU_HOUSEHOLD CARE_DISH CARE_AYUDÍN_FY2021_ONLINE VIDEO_811</t>
  </si>
  <si>
    <t>PERU_HOUSEHOLD CARE_DISH CARE_AYUDÍN_FY2021_ONLINE VIDEO_812</t>
  </si>
  <si>
    <t>PERU_HOUSEHOLD CARE_DISH CARE_AYUDÍN_FY2021_ONLINE VIDEO_813</t>
  </si>
  <si>
    <t>PERU_HOUSEHOLD CARE_DISH CARE_AYUDÍN_FY2021_ONLINE VIDEO_814</t>
  </si>
  <si>
    <t>PERU_HOUSEHOLD CARE_DISH CARE_AYUDÍN_FY2021_ONLINE VIDEO_815</t>
  </si>
  <si>
    <t>PERU_HOUSEHOLD CARE_DISH CARE_AYUDÍN_FY2021_ONLINE VIDEO_816</t>
  </si>
  <si>
    <t>PERU_HOUSEHOLD CARE_DISH CARE_AYUDÍN_FY2021_ONLINE VIDEO_817</t>
  </si>
  <si>
    <t>PERU_HOUSEHOLD CARE_DISH CARE_AYUDÍN_FY2021_ONLINE VIDEO_818</t>
  </si>
  <si>
    <t>PERU_HOUSEHOLD CARE_DISH CARE_AYUDÍN_FY2021_ONLINE VIDEO_819</t>
  </si>
  <si>
    <t>PERU_HOUSEHOLD CARE_DISH CARE_AYUDÍN_FY2021_ONLINE VIDEO_820</t>
  </si>
  <si>
    <t>PERU_HOUSEHOLD CARE_DISH CARE_AYUDÍN_FY2021_ONLINE VIDEO_821</t>
  </si>
  <si>
    <t>PERU_HOUSEHOLD CARE_DISH CARE_AYUDÍN_FY2021_ONLINE VIDEO_822</t>
  </si>
  <si>
    <t>PERU_HOUSEHOLD CARE_DISH CARE_AYUDÍN_FY2021_ONLINE VIDEO_823</t>
  </si>
  <si>
    <t>PERU_HOUSEHOLD CARE_DISH CARE_AYUDÍN_FY2021_ONLINE VIDEO_824</t>
  </si>
  <si>
    <t>PERU_HOUSEHOLD CARE_DISH CARE_AYUDÍN_FY2021_ONLINE VIDEO_825</t>
  </si>
  <si>
    <t>PERU_HOUSEHOLD CARE_DISH CARE_AYUDÍN_FY2021_ONLINE VIDEO_826</t>
  </si>
  <si>
    <t>PERU_HOUSEHOLD CARE_DISH CARE_AYUDÍN_FY2021_ONLINE VIDEO_827</t>
  </si>
  <si>
    <t>PERU_HOUSEHOLD CARE_DISH CARE_AYUDÍN_FY2021_ONLINE VIDEO_828</t>
  </si>
  <si>
    <t>PERU_HOUSEHOLD CARE_DISH CARE_AYUDÍN_FY2021_ONLINE VIDEO_829</t>
  </si>
  <si>
    <t>PERU_HOUSEHOLD CARE_DISH CARE_AYUDÍN_FY2021_ONLINE VIDEO_830</t>
  </si>
  <si>
    <t>PERU_HOUSEHOLD CARE_DISH CARE_AYUDÍN_FY2021_ONLINE VIDEO_831</t>
  </si>
  <si>
    <t>PERU_HOUSEHOLD CARE_DISH CARE_AYUDÍN_FY2021_ONLINE VIDEO_832</t>
  </si>
  <si>
    <t>PERU_HOUSEHOLD CARE_DISH CARE_AYUDÍN_FY2021_ONLINE VIDEO_833</t>
  </si>
  <si>
    <t>PERU_HOUSEHOLD CARE_DISH CARE_AYUDÍN_FY2021_ONLINE VIDEO_834</t>
  </si>
  <si>
    <t>PERU_HOUSEHOLD CARE_DISH CARE_AYUDÍN_FY2021_ONLINE VIDEO_835</t>
  </si>
  <si>
    <t>PERU_HOUSEHOLD CARE_DISH CARE_AYUDÍN_FY2021_ONLINE VIDEO_836</t>
  </si>
  <si>
    <t>PERU_HOUSEHOLD CARE_DISH CARE_AYUDÍN_FY2021_ONLINE VIDEO_837</t>
  </si>
  <si>
    <t>PERU_HOUSEHOLD CARE_DISH CARE_AYUDÍN_FY2021_ONLINE VIDEO_838</t>
  </si>
  <si>
    <t>PERU_HOUSEHOLD CARE_DISH CARE_AYUDÍN_FY2021_ONLINE VIDEO_839</t>
  </si>
  <si>
    <t>PERU_HOUSEHOLD CARE_DISH CARE_AYUDÍN_FY2021_ONLINE VIDEO_840</t>
  </si>
  <si>
    <t>PERU_HOUSEHOLD CARE_DISH CARE_AYUDÍN_FY2021_ONLINE VIDEO_841</t>
  </si>
  <si>
    <t>PERU_HOUSEHOLD CARE_DISH CARE_AYUDÍN_FY2021_ONLINE VIDEO_842</t>
  </si>
  <si>
    <t>PERU_HOUSEHOLD CARE_DISH CARE_AYUDÍN_FY2021_ONLINE VIDEO_843</t>
  </si>
  <si>
    <t>PERU_HOUSEHOLD CARE_DISH CARE_AYUDÍN_FY2021_ONLINE VIDEO_844</t>
  </si>
  <si>
    <t>PERU_HOUSEHOLD CARE_DISH CARE_AYUDÍN_FY2021_ONLINE VIDEO_845</t>
  </si>
  <si>
    <t>PERU_HOUSEHOLD CARE_DISH CARE_AYUDÍN_FY2021_ONLINE VIDEO_846</t>
  </si>
  <si>
    <t>PERU_HOUSEHOLD CARE_DISH CARE_AYUDÍN_FY2021_ONLINE VIDEO_847</t>
  </si>
  <si>
    <t>PERU_HOUSEHOLD CARE_DISH CARE_AYUDÍN_FY2021_ONLINE VIDEO_848</t>
  </si>
  <si>
    <t>PERU_HOUSEHOLD CARE_DISH CARE_AYUDÍN_FY2021_ONLINE VIDEO_849</t>
  </si>
  <si>
    <t>PERU_HOUSEHOLD CARE_DISH CARE_AYUDÍN_FY2021_ONLINE VIDEO_850</t>
  </si>
  <si>
    <t>PERU_HOUSEHOLD CARE_DISH CARE_AYUDÍN_FY2021_ONLINE VIDEO_851</t>
  </si>
  <si>
    <t>PERU_HOUSEHOLD CARE_DISH CARE_AYUDÍN_FY2021_ONLINE VIDEO_852</t>
  </si>
  <si>
    <t>PERU_HOUSEHOLD CARE_DISH CARE_AYUDÍN_FY2021_ONLINE VIDEO_853</t>
  </si>
  <si>
    <t>PERU_HOUSEHOLD CARE_DISH CARE_AYUDÍN_FY2021_ONLINE VIDEO_854</t>
  </si>
  <si>
    <t>PERU_HOUSEHOLD CARE_DISH CARE_AYUDÍN_FY2021_ONLINE VIDEO_855</t>
  </si>
  <si>
    <t>PERU_HOUSEHOLD CARE_DISH CARE_AYUDÍN_FY2021_ONLINE VIDEO_856</t>
  </si>
  <si>
    <t>PERU_HOUSEHOLD CARE_DISH CARE_AYUDÍN_FY2021_ONLINE VIDEO_857</t>
  </si>
  <si>
    <t>PERU_HOUSEHOLD CARE_DISH CARE_AYUDÍN_FY2021_ONLINE VIDEO_858</t>
  </si>
  <si>
    <t>PERU_HOUSEHOLD CARE_DISH CARE_AYUDÍN_FY2021_ONLINE VIDEO_859</t>
  </si>
  <si>
    <t>PERU_HOUSEHOLD CARE_DISH CARE_AYUDÍN_FY2021_ONLINE VIDEO_860</t>
  </si>
  <si>
    <t>PERU_HOUSEHOLD CARE_DISH CARE_AYUDÍN_FY2021_ONLINE VIDEO_861</t>
  </si>
  <si>
    <t>PERU_HOUSEHOLD CARE_DISH CARE_AYUDÍN_FY2021_ONLINE VIDEO_862</t>
  </si>
  <si>
    <t>PERU_HOUSEHOLD CARE_DISH CARE_AYUDÍN_FY2021_ONLINE VIDEO_863</t>
  </si>
  <si>
    <t>PERU_HOUSEHOLD CARE_DISH CARE_AYUDÍN_FY2021_ONLINE VIDEO_864</t>
  </si>
  <si>
    <t>PERU_HOUSEHOLD CARE_DISH CARE_AYUDÍN_FY2021_ONLINE VIDEO_865</t>
  </si>
  <si>
    <t>PERU_HOUSEHOLD CARE_DISH CARE_AYUDÍN_FY2021_ONLINE VIDEO_866</t>
  </si>
  <si>
    <t>PERU_HOUSEHOLD CARE_DISH CARE_AYUDÍN_FY2021_ONLINE VIDEO_867</t>
  </si>
  <si>
    <t>PERU_HOUSEHOLD CARE_DISH CARE_AYUDÍN_FY2021_ONLINE VIDEO_868</t>
  </si>
  <si>
    <t>PERU_HOUSEHOLD CARE_DISH CARE_AYUDÍN_FY2021_ONLINE VIDEO_869</t>
  </si>
  <si>
    <t>PERU_HOUSEHOLD CARE_DISH CARE_AYUDÍN_FY2021_ONLINE VIDEO_870</t>
  </si>
  <si>
    <t>PERU_HOUSEHOLD CARE_DISH CARE_AYUDÍN_FY2021_ONLINE VIDEO_871</t>
  </si>
  <si>
    <t>PERU_HOUSEHOLD CARE_DISH CARE_AYUDÍN_FY2021_ONLINE VIDEO_872</t>
  </si>
  <si>
    <t>PERU_HOUSEHOLD CARE_DISH CARE_AYUDÍN_FY2021_ONLINE VIDEO_873</t>
  </si>
  <si>
    <t>PERU_HOUSEHOLD CARE_DISH CARE_AYUDÍN_FY2021_ONLINE VIDEO_874</t>
  </si>
  <si>
    <t>PERU_HOUSEHOLD CARE_DISH CARE_AYUDÍN_FY2021_ONLINE VIDEO_875</t>
  </si>
  <si>
    <t>PERU_HOUSEHOLD CARE_DISH CARE_AYUDÍN_FY2021_ONLINE VIDEO_876</t>
  </si>
  <si>
    <t>PERU_HOUSEHOLD CARE_DISH CARE_AYUDÍN_FY2021_ONLINE VIDEO_877</t>
  </si>
  <si>
    <t>PERU_HOUSEHOLD CARE_DISH CARE_AYUDÍN_FY2021_ONLINE VIDEO_878</t>
  </si>
  <si>
    <t>PERU_HOUSEHOLD CARE_DISH CARE_AYUDÍN_FY2021_ONLINE VIDEO_879</t>
  </si>
  <si>
    <t>PERU_HOUSEHOLD CARE_DISH CARE_AYUDÍN_FY2021_ONLINE VIDEO_880</t>
  </si>
  <si>
    <t>PERU_HOUSEHOLD CARE_DISH CARE_AYUDÍN_FY2021_ONLINE VIDEO_881</t>
  </si>
  <si>
    <t>PERU_HOUSEHOLD CARE_DISH CARE_AYUDÍN_FY2021_ONLINE VIDEO_882</t>
  </si>
  <si>
    <t>PERU_HOUSEHOLD CARE_DISH CARE_AYUDÍN_FY2021_ONLINE VIDEO_883</t>
  </si>
  <si>
    <t>PERU_HOUSEHOLD CARE_DISH CARE_AYUDÍN_FY2021_ONLINE VIDEO_884</t>
  </si>
  <si>
    <t>PERU_HOUSEHOLD CARE_DISH CARE_AYUDÍN_FY2021_ONLINE VIDEO_885</t>
  </si>
  <si>
    <t>PERU_HOUSEHOLD CARE_DISH CARE_AYUDÍN_FY2021_ONLINE VIDEO_886</t>
  </si>
  <si>
    <t>PERU_HOUSEHOLD CARE_DISH CARE_AYUDÍN_FY2021_ONLINE VIDEO_887</t>
  </si>
  <si>
    <t>PERU_HOUSEHOLD CARE_DISH CARE_AYUDÍN_FY2021_ONLINE VIDEO_888</t>
  </si>
  <si>
    <t>PERU_HOUSEHOLD CARE_DISH CARE_AYUDÍN_FY2021_ONLINE VIDEO_889</t>
  </si>
  <si>
    <t>PERU_HOUSEHOLD CARE_DISH CARE_AYUDÍN_FY2021_ONLINE VIDEO_890</t>
  </si>
  <si>
    <t>PERU_HOUSEHOLD CARE_DISH CARE_AYUDÍN_FY2021_ONLINE VIDEO_891</t>
  </si>
  <si>
    <t>PERU_HOUSEHOLD CARE_DISH CARE_AYUDÍN_FY2021_ONLINE VIDEO_892</t>
  </si>
  <si>
    <t>PERU_HOUSEHOLD CARE_DISH CARE_AYUDÍN_FY2021_ONLINE VIDEO_893</t>
  </si>
  <si>
    <t>PERU_HOUSEHOLD CARE_DISH CARE_AYUDÍN_FY2021_ONLINE VIDEO_894</t>
  </si>
  <si>
    <t>PERU_HOUSEHOLD CARE_DISH CARE_AYUDÍN_FY2021_ONLINE VIDEO_895</t>
  </si>
  <si>
    <t>PERU_HOUSEHOLD CARE_DISH CARE_AYUDÍN_FY2021_ONLINE VIDEO_896</t>
  </si>
  <si>
    <t>PERU_HOUSEHOLD CARE_DISH CARE_AYUDÍN_FY2021_ONLINE VIDEO_897</t>
  </si>
  <si>
    <t>PERU_HOUSEHOLD CARE_DISH CARE_AYUDÍN_FY2021_ONLINE VIDEO_898</t>
  </si>
  <si>
    <t>PERU_HOUSEHOLD CARE_DISH CARE_AYUDÍN_FY2021_ONLINE VIDEO_899</t>
  </si>
  <si>
    <t>PERU_HOUSEHOLD CARE_DISH CARE_AYUDÍN_FY2021_ONLINE VIDEO_900</t>
  </si>
  <si>
    <t>PERU_HOUSEHOLD CARE_DISH CARE_AYUDÍN_FY2021_ONLINE VIDEO_901</t>
  </si>
  <si>
    <t>PERU_HOUSEHOLD CARE_DISH CARE_AYUDÍN_FY2021_ONLINE VIDEO_902</t>
  </si>
  <si>
    <t>PERU_HOUSEHOLD CARE_DISH CARE_AYUDÍN_FY2021_ONLINE VIDEO_903</t>
  </si>
  <si>
    <t>PERU_HOUSEHOLD CARE_DISH CARE_AYUDÍN_FY2021_ONLINE VIDEO_904</t>
  </si>
  <si>
    <t>PERU_HOUSEHOLD CARE_DISH CARE_AYUDÍN_FY2021_ONLINE VIDEO_905</t>
  </si>
  <si>
    <t>PERU_HOUSEHOLD CARE_DISH CARE_AYUDÍN_FY2021_ONLINE VIDEO_906</t>
  </si>
  <si>
    <t>PERU_HOUSEHOLD CARE_DISH CARE_AYUDÍN_FY2021_ONLINE VIDEO_907</t>
  </si>
  <si>
    <t>PERU_HOUSEHOLD CARE_DISH CARE_AYUDÍN_FY2021_ONLINE VIDEO_908</t>
  </si>
  <si>
    <t>PERU_HOUSEHOLD CARE_DISH CARE_AYUDÍN_FY2021_ONLINE VIDEO_909</t>
  </si>
  <si>
    <t>PERU_HOUSEHOLD CARE_DISH CARE_AYUDÍN_FY2021_ONLINE VIDEO_910</t>
  </si>
  <si>
    <t>PERU_HOUSEHOLD CARE_DISH CARE_AYUDÍN_FY2021_ONLINE VIDEO_911</t>
  </si>
  <si>
    <t>PERU_HOUSEHOLD CARE_DISH CARE_AYUDÍN_FY2021_ONLINE VIDEO_912</t>
  </si>
  <si>
    <t>PERU_HOUSEHOLD CARE_DISH CARE_AYUDÍN_FY2021_ONLINE VIDEO_913</t>
  </si>
  <si>
    <t>PERU_HOUSEHOLD CARE_DISH CARE_AYUDÍN_FY2021_ONLINE VIDEO_914</t>
  </si>
  <si>
    <t>PERU_HOUSEHOLD CARE_DISH CARE_AYUDÍN_FY2021_ONLINE VIDEO_915</t>
  </si>
  <si>
    <t>PERU_HOUSEHOLD CARE_DISH CARE_AYUDÍN_FY2021_ONLINE VIDEO_916</t>
  </si>
  <si>
    <t>PERU_HOUSEHOLD CARE_DISH CARE_AYUDÍN_FY2021_ONLINE VIDEO_917</t>
  </si>
  <si>
    <t>PERU_HOUSEHOLD CARE_DISH CARE_AYUDÍN_FY2021_ONLINE VIDEO_918</t>
  </si>
  <si>
    <t>PERU_HOUSEHOLD CARE_DISH CARE_AYUDÍN_FY2021_ONLINE VIDEO_919</t>
  </si>
  <si>
    <t>PERU_HOUSEHOLD CARE_DISH CARE_AYUDÍN_FY2021_ONLINE VIDEO_920</t>
  </si>
  <si>
    <t>PERU_HOUSEHOLD CARE_DISH CARE_AYUDÍN_FY2021_ONLINE VIDEO_921</t>
  </si>
  <si>
    <t>PERU_HOUSEHOLD CARE_DISH CARE_AYUDÍN_FY2021_ONLINE VIDEO_922</t>
  </si>
  <si>
    <t>PERU_HOUSEHOLD CARE_DISH CARE_AYUDÍN_FY2021_ONLINE VIDEO_923</t>
  </si>
  <si>
    <t>PERU_HOUSEHOLD CARE_DISH CARE_AYUDÍN_FY2021_ONLINE VIDEO_924</t>
  </si>
  <si>
    <t>PERU_HOUSEHOLD CARE_DISH CARE_AYUDÍN_FY2021_ONLINE VIDEO_925</t>
  </si>
  <si>
    <t>PERU_HOUSEHOLD CARE_DISH CARE_AYUDÍN_FY2021_ONLINE VIDEO_926</t>
  </si>
  <si>
    <t>PERU_HOUSEHOLD CARE_DISH CARE_AYUDÍN_FY2021_ONLINE VIDEO_927</t>
  </si>
  <si>
    <t>PERU_HOUSEHOLD CARE_DISH CARE_AYUDÍN_FY2021_ONLINE VIDEO_928</t>
  </si>
  <si>
    <t>PERU_HOUSEHOLD CARE_DISH CARE_AYUDÍN_FY2021_ONLINE VIDEO_929</t>
  </si>
  <si>
    <t>PERU_HOUSEHOLD CARE_DISH CARE_AYUDÍN_FY2021_ONLINE VIDEO_930</t>
  </si>
  <si>
    <t>PERU_HOUSEHOLD CARE_DISH CARE_AYUDÍN_FY2021_ONLINE VIDEO_931</t>
  </si>
  <si>
    <t>PERU_HOUSEHOLD CARE_DISH CARE_AYUDÍN_FY2021_ONLINE VIDEO_932</t>
  </si>
  <si>
    <t>PERU_HOUSEHOLD CARE_DISH CARE_AYUDÍN_FY2021_ONLINE VIDEO_933</t>
  </si>
  <si>
    <t>PERU_HOUSEHOLD CARE_DISH CARE_AYUDÍN_FY2021_ONLINE VIDEO_934</t>
  </si>
  <si>
    <t>PERU_HOUSEHOLD CARE_DISH CARE_AYUDÍN_FY2021_ONLINE VIDEO_935</t>
  </si>
  <si>
    <t>PERU_HOUSEHOLD CARE_DISH CARE_AYUDÍN_FY2021_ONLINE VIDEO_936</t>
  </si>
  <si>
    <t>PERU_HOUSEHOLD CARE_DISH CARE_AYUDÍN_FY2021_ONLINE VIDEO_937</t>
  </si>
  <si>
    <t>PERU_HOUSEHOLD CARE_DISH CARE_AYUDÍN_FY2021_ONLINE VIDEO_938</t>
  </si>
  <si>
    <t>PERU_HOUSEHOLD CARE_DISH CARE_AYUDÍN_FY2021_ONLINE VIDEO_939</t>
  </si>
  <si>
    <t>PERU_HOUSEHOLD CARE_DISH CARE_AYUDÍN_FY2021_ONLINE VIDEO_940</t>
  </si>
  <si>
    <t>PERU_HOUSEHOLD CARE_DISH CARE_AYUDÍN_FY2021_ONLINE VIDEO_941</t>
  </si>
  <si>
    <t>PERU_HOUSEHOLD CARE_DISH CARE_AYUDÍN_FY2021_ONLINE VIDEO_942</t>
  </si>
  <si>
    <t>PERU_HOUSEHOLD CARE_DISH CARE_AYUDÍN_FY2021_ONLINE VIDEO_943</t>
  </si>
  <si>
    <t>PERU_HOUSEHOLD CARE_DISH CARE_AYUDÍN_FY2021_ONLINE VIDEO_944</t>
  </si>
  <si>
    <t>PERU_HOUSEHOLD CARE_DISH CARE_AYUDÍN_FY2021_ONLINE VIDEO_945</t>
  </si>
  <si>
    <t>PERU_HOUSEHOLD CARE_DISH CARE_AYUDÍN_FY2021_ONLINE VIDEO_946</t>
  </si>
  <si>
    <t>PERU_HOUSEHOLD CARE_DISH CARE_AYUDÍN_FY2021_ONLINE VIDEO_947</t>
  </si>
  <si>
    <t>PERU_HOUSEHOLD CARE_DISH CARE_AYUDÍN_FY2021_ONLINE VIDEO_948</t>
  </si>
  <si>
    <t>PERU_HOUSEHOLD CARE_DISH CARE_AYUDÍN_FY2021_ONLINE VIDEO_949</t>
  </si>
  <si>
    <t>PERU_HOUSEHOLD CARE_DISH CARE_AYUDÍN_FY2021_ONLINE VIDEO_950</t>
  </si>
  <si>
    <t>PERU_HOUSEHOLD CARE_DISH CARE_AYUDÍN_FY2021_ONLINE VIDEO_951</t>
  </si>
  <si>
    <t>PERU_HOUSEHOLD CARE_DISH CARE_AYUDÍN_FY2021_ONLINE VIDEO_952</t>
  </si>
  <si>
    <t>PERU_HOUSEHOLD CARE_DISH CARE_AYUDÍN_FY2021_ONLINE VIDEO_953</t>
  </si>
  <si>
    <t>PERU_HOUSEHOLD CARE_DISH CARE_AYUDÍN_FY2021_ONLINE VIDEO_954</t>
  </si>
  <si>
    <t>PERU_HOUSEHOLD CARE_DISH CARE_AYUDÍN_FY2021_ONLINE VIDEO_955</t>
  </si>
  <si>
    <t>PERU_HOUSEHOLD CARE_DISH CARE_AYUDÍN_FY2021_ONLINE VIDEO_956</t>
  </si>
  <si>
    <t>PERU_HOUSEHOLD CARE_DISH CARE_AYUDÍN_FY2021_ONLINE VIDEO_957</t>
  </si>
  <si>
    <t>PERU_HOUSEHOLD CARE_DISH CARE_AYUDÍN_FY2021_ONLINE VIDEO_958</t>
  </si>
  <si>
    <t>PERU_HOUSEHOLD CARE_DISH CARE_AYUDÍN_FY2021_ONLINE VIDEO_959</t>
  </si>
  <si>
    <t>PERU_HOUSEHOLD CARE_DISH CARE_AYUDÍN_FY2021_ONLINE VIDEO_960</t>
  </si>
  <si>
    <t>PERU_HOUSEHOLD CARE_DISH CARE_AYUDÍN_FY2021_ONLINE VIDEO_961</t>
  </si>
  <si>
    <t>PERU_HOUSEHOLD CARE_DISH CARE_AYUDÍN_FY2021_ONLINE VIDEO_962</t>
  </si>
  <si>
    <t>PERU_HOUSEHOLD CARE_DISH CARE_AYUDÍN_FY2021_ONLINE VIDEO_963</t>
  </si>
  <si>
    <t>PERU_HOUSEHOLD CARE_DISH CARE_AYUDÍN_FY2021_ONLINE VIDEO_964</t>
  </si>
  <si>
    <t>PERU_HOUSEHOLD CARE_DISH CARE_AYUDÍN_FY2021_ONLINE VIDEO_965</t>
  </si>
  <si>
    <t>PERU_HOUSEHOLD CARE_DISH CARE_AYUDÍN_FY2021_ONLINE VIDEO_966</t>
  </si>
  <si>
    <t>PERU_HOUSEHOLD CARE_DISH CARE_AYUDÍN_FY2021_ONLINE VIDEO_967</t>
  </si>
  <si>
    <t>PERU_HOUSEHOLD CARE_DISH CARE_AYUDÍN_FY2021_ONLINE VIDEO_968</t>
  </si>
  <si>
    <t>PERU_HOUSEHOLD CARE_DISH CARE_AYUDÍN_FY2021_ONLINE VIDEO_969</t>
  </si>
  <si>
    <t>PERU_HOUSEHOLD CARE_DISH CARE_AYUDÍN_FY2021_ONLINE VIDEO_970</t>
  </si>
  <si>
    <t>PERU_HOUSEHOLD CARE_DISH CARE_AYUDÍN_FY2021_ONLINE VIDEO_971</t>
  </si>
  <si>
    <t>PERU_HOUSEHOLD CARE_DISH CARE_AYUDÍN_FY2021_ONLINE VIDEO_972</t>
  </si>
  <si>
    <t>PERU_HOUSEHOLD CARE_DISH CARE_AYUDÍN_FY2021_ONLINE VIDEO_973</t>
  </si>
  <si>
    <t>PERU_HOUSEHOLD CARE_DISH CARE_AYUDÍN_FY2021_ONLINE VIDEO_974</t>
  </si>
  <si>
    <t>PERU_HOUSEHOLD CARE_DISH CARE_AYUDÍN_FY2021_ONLINE VIDEO_975</t>
  </si>
  <si>
    <t>PERU_HOUSEHOLD CARE_DISH CARE_AYUDÍN_FY2021_ONLINE VIDEO_976</t>
  </si>
  <si>
    <t>PERU_HOUSEHOLD CARE_DISH CARE_AYUDÍN_FY2021_ONLINE VIDEO_977</t>
  </si>
  <si>
    <t>PERU_HOUSEHOLD CARE_DISH CARE_AYUDÍN_FY2021_ONLINE VIDEO_978</t>
  </si>
  <si>
    <t>PERU_HOUSEHOLD CARE_DISH CARE_AYUDÍN_FY2021_ONLINE VIDEO_979</t>
  </si>
  <si>
    <t>PERU_HOUSEHOLD CARE_DISH CARE_AYUDÍN_FY2021_ONLINE VIDEO_980</t>
  </si>
  <si>
    <t>PERU_HOUSEHOLD CARE_DISH CARE_AYUDÍN_FY2021_ONLINE VIDEO_981</t>
  </si>
  <si>
    <t>PERU_HOUSEHOLD CARE_DISH CARE_AYUDÍN_FY2021_ONLINE VIDEO_982</t>
  </si>
  <si>
    <t>PERU_HOUSEHOLD CARE_DISH CARE_AYUDÍN_FY2021_ONLINE VIDEO_983</t>
  </si>
  <si>
    <t>PERU_HOUSEHOLD CARE_DISH CARE_AYUDÍN_FY2021_ONLINE VIDEO_984</t>
  </si>
  <si>
    <t>PERU_HOUSEHOLD CARE_DISH CARE_AYUDÍN_FY2021_ONLINE VIDEO_985</t>
  </si>
  <si>
    <t>PERU_HOUSEHOLD CARE_DISH CARE_AYUDÍN_FY2021_ONLINE VIDEO_986</t>
  </si>
  <si>
    <t>PERU_HOUSEHOLD CARE_DISH CARE_AYUDÍN_FY2021_ONLINE VIDEO_987</t>
  </si>
  <si>
    <t>PERU_HOUSEHOLD CARE_DISH CARE_AYUDÍN_FY2021_ONLINE VIDEO_988</t>
  </si>
  <si>
    <t>PERU_HOUSEHOLD CARE_DISH CARE_AYUDÍN_FY2021_ONLINE VIDEO_989</t>
  </si>
  <si>
    <t>PERU_HOUSEHOLD CARE_DISH CARE_AYUDÍN_FY2021_ONLINE VIDEO_990</t>
  </si>
  <si>
    <t>PERU_HOUSEHOLD CARE_DISH CARE_AYUDÍN_FY2021_ONLINE VIDEO_991</t>
  </si>
  <si>
    <t>PERU_HOUSEHOLD CARE_DISH CARE_AYUDÍN_FY2021_ONLINE VIDEO_992</t>
  </si>
  <si>
    <t>PERU_HOUSEHOLD CARE_DISH CARE_AYUDÍN_FY2021_ONLINE VIDEO_993</t>
  </si>
  <si>
    <t>PERU_HOUSEHOLD CARE_DISH CARE_AYUDÍN_FY2021_ONLINE VIDEO_994</t>
  </si>
  <si>
    <t>PERU_HOUSEHOLD CARE_DISH CARE_AYUDÍN_FY2021_ONLINE VIDEO_995</t>
  </si>
  <si>
    <t>PERU_HOUSEHOLD CARE_DISH CARE_AYUDÍN_FY2021_ONLINE VIDEO_996</t>
  </si>
  <si>
    <t>PERU_HOUSEHOLD CARE_DISH CARE_AYUDÍN_FY2021_ONLINE VIDEO_997</t>
  </si>
  <si>
    <t>PERU_HOUSEHOLD CARE_DISH CARE_AYUDÍN_FY2021_ONLINE VIDEO_998</t>
  </si>
  <si>
    <t>PERU_HOUSEHOLD CARE_DISH CARE_AYUDÍN_FY2021_ONLINE VIDEO_999</t>
  </si>
  <si>
    <t>PERU_HOUSEHOLD CARE_DISH CARE_AYUDÍN_FY2021_ONLINE VIDEO_1000</t>
  </si>
  <si>
    <t>PERU_HOUSEHOLD CARE_DISH CARE_AYUDÍN_FY2021_ONLINE VIDEO_1001</t>
  </si>
  <si>
    <t>PERU_HOUSEHOLD CARE_DISH CARE_AYUDÍN_FY2021_OPEN TV</t>
  </si>
  <si>
    <t>PERU_HOUSEHOLD CARE_DISH CARE_AYUDÍN_FY2021_OPEN TV_1</t>
  </si>
  <si>
    <t>PERU_HOUSEHOLD CARE_DISH CARE_AYUDÍN_FY2021_OPEN TV_2</t>
  </si>
  <si>
    <t>PERU_HOUSEHOLD CARE_DISH CARE_AYUDÍN_FY2021_OPEN TV_3</t>
  </si>
  <si>
    <t>PERU_HOUSEHOLD CARE_DISH CARE_AYUDÍN_FY2021_OPEN TV_4</t>
  </si>
  <si>
    <t>PERU_HOUSEHOLD CARE_DISH CARE_AYUDÍN_FY2021_OPEN TV_5</t>
  </si>
  <si>
    <t>PERU_HOUSEHOLD CARE_DISH CARE_AYUDÍN_FY2021_OPEN TV_6</t>
  </si>
  <si>
    <t>PERU_HOUSEHOLD CARE_DISH CARE_AYUDÍN_FY2021_OPEN TV_7</t>
  </si>
  <si>
    <t>PERU_HOUSEHOLD CARE_DISH CARE_AYUDÍN_FY2021_OPEN TV_8</t>
  </si>
  <si>
    <t>PERU_HOUSEHOLD CARE_DISH CARE_AYUDÍN_FY2021_OPEN TV_9</t>
  </si>
  <si>
    <t>PERU_HOUSEHOLD CARE_DISH CARE_AYUDÍN_FY2021_OPEN TV_10</t>
  </si>
  <si>
    <t>PERU_HOUSEHOLD CARE_DISH CARE_AYUDÍN_FY2021_OPEN TV_11</t>
  </si>
  <si>
    <t>PERU_HOUSEHOLD CARE_DISH CARE_AYUDÍN_FY2021_OPEN TV_12</t>
  </si>
  <si>
    <t>PERU_HOUSEHOLD CARE_DISH CARE_AYUDÍN_FY2021_OPEN TV_13</t>
  </si>
  <si>
    <t>PERU_HOUSEHOLD CARE_DISH CARE_AYUDÍN_FY2021_OPEN TV_14</t>
  </si>
  <si>
    <t>PERU_HOUSEHOLD CARE_DISH CARE_AYUDÍN_FY2021_OPEN TV_15</t>
  </si>
  <si>
    <t>PERU_HOUSEHOLD CARE_DISH CARE_AYUDÍN_FY2021_OPEN TV_16</t>
  </si>
  <si>
    <t>PERU_HOUSEHOLD CARE_DISH CARE_AYUDÍN_FY2021_OPEN TV_17</t>
  </si>
  <si>
    <t>PERU_HOUSEHOLD CARE_DISH CARE_AYUDÍN_FY2021_OPEN TV_18</t>
  </si>
  <si>
    <t>PERU_HOUSEHOLD CARE_DISH CARE_AYUDÍN_FY2021_OPEN TV_19</t>
  </si>
  <si>
    <t>PERU_HOUSEHOLD CARE_DISH CARE_AYUDÍN_FY2021_OPEN TV_20</t>
  </si>
  <si>
    <t>PERU_HOUSEHOLD CARE_DISH CARE_AYUDÍN_FY2021_OPEN TV_21</t>
  </si>
  <si>
    <t>PERU_HOUSEHOLD CARE_DISH CARE_AYUDÍN_FY2021_OPEN TV_22</t>
  </si>
  <si>
    <t>PERU_HOUSEHOLD CARE_DISH CARE_AYUDÍN_FY2021_OPEN TV_23</t>
  </si>
  <si>
    <t>PERU_HOUSEHOLD CARE_DISH CARE_AYUDÍN_FY2021_OPEN TV_24</t>
  </si>
  <si>
    <t>PERU_HOUSEHOLD CARE_DISH CARE_AYUDÍN_FY2021_OPEN TV_25</t>
  </si>
  <si>
    <t>PERU_HOUSEHOLD CARE_DISH CARE_AYUDÍN_FY2021_OPEN TV_26</t>
  </si>
  <si>
    <t>PERU_HOUSEHOLD CARE_DISH CARE_AYUDÍN_FY2021_OPEN TV_27</t>
  </si>
  <si>
    <t>PERU_HOUSEHOLD CARE_DISH CARE_AYUDÍN_FY2021_OPEN TV_28</t>
  </si>
  <si>
    <t>PERU_HOUSEHOLD CARE_DISH CARE_AYUDÍN_FY2021_OPEN TV_29</t>
  </si>
  <si>
    <t>PERU_HOUSEHOLD CARE_DISH CARE_AYUDÍN_FY2021_OPEN TV_30</t>
  </si>
  <si>
    <t>PERU_HOUSEHOLD CARE_DISH CARE_AYUDÍN_FY2021_OPEN TV_31</t>
  </si>
  <si>
    <t>PERU_HOUSEHOLD CARE_DISH CARE_AYUDÍN_FY2021_OPEN TV_32</t>
  </si>
  <si>
    <t>PERU_HOUSEHOLD CARE_DISH CARE_AYUDÍN_FY2021_OPEN TV_33</t>
  </si>
  <si>
    <t>PERU_HOUSEHOLD CARE_DISH CARE_AYUDÍN_FY2021_OPEN TV_34</t>
  </si>
  <si>
    <t>PERU_HOUSEHOLD CARE_DISH CARE_AYUDÍN_FY2021_OPEN TV_35</t>
  </si>
  <si>
    <t>PERU_HOUSEHOLD CARE_DISH CARE_AYUDÍN_FY2021_OPEN TV_36</t>
  </si>
  <si>
    <t>PERU_HOUSEHOLD CARE_DISH CARE_AYUDÍN_FY2021_OPEN TV_37</t>
  </si>
  <si>
    <t>PERU_HOUSEHOLD CARE_DISH CARE_AYUDÍN_FY2021_OPEN TV_38</t>
  </si>
  <si>
    <t>PERU_HOUSEHOLD CARE_DISH CARE_AYUDÍN_FY2021_OPEN TV_39</t>
  </si>
  <si>
    <t>PERU_HOUSEHOLD CARE_DISH CARE_AYUDÍN_FY2021_OPEN TV_40</t>
  </si>
  <si>
    <t>PERU_HOUSEHOLD CARE_DISH CARE_AYUDÍN_FY2021_OPEN TV_41</t>
  </si>
  <si>
    <t>PERU_HOUSEHOLD CARE_DISH CARE_AYUDÍN_FY2021_OPEN TV_42</t>
  </si>
  <si>
    <t>PERU_HOUSEHOLD CARE_DISH CARE_AYUDÍN_FY2021_OPEN TV_43</t>
  </si>
  <si>
    <t>PERU_HOUSEHOLD CARE_DISH CARE_AYUDÍN_FY2021_OPEN TV_44</t>
  </si>
  <si>
    <t>PERU_HOUSEHOLD CARE_DISH CARE_AYUDÍN_FY2021_OPEN TV_45</t>
  </si>
  <si>
    <t>PERU_HOUSEHOLD CARE_DISH CARE_AYUDÍN_FY2021_OPEN TV_46</t>
  </si>
  <si>
    <t>PERU_HOUSEHOLD CARE_DISH CARE_AYUDÍN_FY2021_OPEN TV_47</t>
  </si>
  <si>
    <t>PERU_HOUSEHOLD CARE_DISH CARE_AYUDÍN_FY2021_OPEN TV_48</t>
  </si>
  <si>
    <t>PERU_HOUSEHOLD CARE_DISH CARE_AYUDÍN_FY2021_OPEN TV_49</t>
  </si>
  <si>
    <t>PERU_HOUSEHOLD CARE_DISH CARE_AYUDÍN_FY2021_OPEN TV_50</t>
  </si>
  <si>
    <t>PERU_HOUSEHOLD CARE_DISH CARE_AYUDÍN_FY2021_OPEN TV_51</t>
  </si>
  <si>
    <t>PERU_HOUSEHOLD CARE_DISH CARE_AYUDÍN_FY2021_OPEN TV_52</t>
  </si>
  <si>
    <t>PERU_HOUSEHOLD CARE_DISH CARE_AYUDÍN_FY2021_OPEN TV_53</t>
  </si>
  <si>
    <t>PERU_HOUSEHOLD CARE_DISH CARE_AYUDÍN_FY2021_OPEN TV_54</t>
  </si>
  <si>
    <t>PERU_HOUSEHOLD CARE_DISH CARE_AYUDÍN_FY2021_OPEN TV_55</t>
  </si>
  <si>
    <t>PERU_HOUSEHOLD CARE_DISH CARE_AYUDÍN_FY2021_OPEN TV_56</t>
  </si>
  <si>
    <t>PERU_HOUSEHOLD CARE_DISH CARE_AYUDÍN_FY2021_OPEN TV_57</t>
  </si>
  <si>
    <t>PERU_HOUSEHOLD CARE_DISH CARE_AYUDÍN_FY2021_OPEN TV_58</t>
  </si>
  <si>
    <t>PERU_HOUSEHOLD CARE_DISH CARE_AYUDÍN_FY2021_OPEN TV_59</t>
  </si>
  <si>
    <t>PERU_HOUSEHOLD CARE_DISH CARE_AYUDÍN_FY2021_OPEN TV_60</t>
  </si>
  <si>
    <t>PERU_HOUSEHOLD CARE_DISH CARE_AYUDÍN_FY2021_OPEN TV_61</t>
  </si>
  <si>
    <t>PERU_HOUSEHOLD CARE_DISH CARE_AYUDÍN_FY2021_OPEN TV_62</t>
  </si>
  <si>
    <t>PERU_HOUSEHOLD CARE_DISH CARE_AYUDÍN_FY2021_OPEN TV_63</t>
  </si>
  <si>
    <t>PERU_HOUSEHOLD CARE_DISH CARE_AYUDÍN_FY2021_OPEN TV_64</t>
  </si>
  <si>
    <t>PERU_HOUSEHOLD CARE_DISH CARE_AYUDÍN_FY2021_OPEN TV_65</t>
  </si>
  <si>
    <t>PERU_HOUSEHOLD CARE_DISH CARE_AYUDÍN_FY2021_OPEN TV_66</t>
  </si>
  <si>
    <t>PERU_HOUSEHOLD CARE_DISH CARE_AYUDÍN_FY2021_OPEN TV_67</t>
  </si>
  <si>
    <t>PERU_HOUSEHOLD CARE_DISH CARE_AYUDÍN_FY2021_OPEN TV_68</t>
  </si>
  <si>
    <t>PERU_HOUSEHOLD CARE_DISH CARE_AYUDÍN_FY2021_OPEN TV_69</t>
  </si>
  <si>
    <t>PERU_HOUSEHOLD CARE_DISH CARE_AYUDÍN_FY2021_OPEN TV_70</t>
  </si>
  <si>
    <t>PERU_HOUSEHOLD CARE_DISH CARE_AYUDÍN_FY2021_OPEN TV_71</t>
  </si>
  <si>
    <t>PERU_HOUSEHOLD CARE_DISH CARE_AYUDÍN_FY2021_OPEN TV_72</t>
  </si>
  <si>
    <t>PERU_HOUSEHOLD CARE_DISH CARE_AYUDÍN_FY2021_OPEN TV_73</t>
  </si>
  <si>
    <t>PERU_HOUSEHOLD CARE_DISH CARE_AYUDÍN_FY2021_OPEN TV_74</t>
  </si>
  <si>
    <t>PERU_HOUSEHOLD CARE_DISH CARE_AYUDÍN_FY2021_OPEN TV_75</t>
  </si>
  <si>
    <t>PERU_HOUSEHOLD CARE_DISH CARE_AYUDÍN_FY2021_OPEN TV_76</t>
  </si>
  <si>
    <t>PERU_HOUSEHOLD CARE_DISH CARE_AYUDÍN_FY2021_OPEN TV_77</t>
  </si>
  <si>
    <t>PERU_HOUSEHOLD CARE_DISH CARE_AYUDÍN_FY2021_OPEN TV_78</t>
  </si>
  <si>
    <t>PERU_HOUSEHOLD CARE_DISH CARE_AYUDÍN_FY2021_OPEN TV_79</t>
  </si>
  <si>
    <t>PERU_HOUSEHOLD CARE_DISH CARE_AYUDÍN_FY2021_OPEN TV_80</t>
  </si>
  <si>
    <t>PERU_HOUSEHOLD CARE_DISH CARE_AYUDÍN_FY2021_OPEN TV_81</t>
  </si>
  <si>
    <t>PERU_HOUSEHOLD CARE_DISH CARE_AYUDÍN_FY2021_OPEN TV_82</t>
  </si>
  <si>
    <t>PERU_HOUSEHOLD CARE_DISH CARE_AYUDÍN_FY2021_OPEN TV_83</t>
  </si>
  <si>
    <t>PERU_HOUSEHOLD CARE_DISH CARE_AYUDÍN_FY2021_OPEN TV_84</t>
  </si>
  <si>
    <t>PERU_HOUSEHOLD CARE_DISH CARE_AYUDÍN_FY2021_OPEN TV_85</t>
  </si>
  <si>
    <t>PERU_HOUSEHOLD CARE_DISH CARE_AYUDÍN_FY2021_OPEN TV_86</t>
  </si>
  <si>
    <t>PERU_HOUSEHOLD CARE_DISH CARE_AYUDÍN_FY2021_OPEN TV_87</t>
  </si>
  <si>
    <t>PERU_HOUSEHOLD CARE_DISH CARE_AYUDÍN_FY2021_OPEN TV_88</t>
  </si>
  <si>
    <t>PERU_HOUSEHOLD CARE_DISH CARE_AYUDÍN_FY2021_OPEN TV_89</t>
  </si>
  <si>
    <t>PERU_HOUSEHOLD CARE_DISH CARE_AYUDÍN_FY2021_OPEN TV_90</t>
  </si>
  <si>
    <t>PERU_HOUSEHOLD CARE_DISH CARE_AYUDÍN_FY2021_OPEN TV_91</t>
  </si>
  <si>
    <t>PERU_HOUSEHOLD CARE_DISH CARE_AYUDÍN_FY2021_OPEN TV_92</t>
  </si>
  <si>
    <t>PERU_HOUSEHOLD CARE_DISH CARE_AYUDÍN_FY2021_OPEN TV_93</t>
  </si>
  <si>
    <t>PERU_HOUSEHOLD CARE_DISH CARE_AYUDÍN_FY2021_OPEN TV_94</t>
  </si>
  <si>
    <t>PERU_HOUSEHOLD CARE_DISH CARE_AYUDÍN_FY2021_OPEN TV_95</t>
  </si>
  <si>
    <t>PERU_HOUSEHOLD CARE_DISH CARE_AYUDÍN_FY2021_OPEN TV_96</t>
  </si>
  <si>
    <t>PERU_HOUSEHOLD CARE_DISH CARE_AYUDÍN_FY2021_OPEN TV_97</t>
  </si>
  <si>
    <t>PERU_HOUSEHOLD CARE_DISH CARE_AYUDÍN_FY2021_OPEN TV_98</t>
  </si>
  <si>
    <t>PERU_HOUSEHOLD CARE_DISH CARE_AYUDÍN_FY2021_OPEN TV_99</t>
  </si>
  <si>
    <t>PERU_HOUSEHOLD CARE_DISH CARE_AYUDÍN_FY2021_OPEN TV_100</t>
  </si>
  <si>
    <t>PERU_HOUSEHOLD CARE_DISH CARE_AYUDÍN_FY2021_OPEN TV_101</t>
  </si>
  <si>
    <t>PERU_HOUSEHOLD CARE_DISH CARE_AYUDÍN_FY2021_OPEN TV_102</t>
  </si>
  <si>
    <t>PERU_HOUSEHOLD CARE_DISH CARE_AYUDÍN_FY2021_OPEN TV_103</t>
  </si>
  <si>
    <t>PERU_HOUSEHOLD CARE_DISH CARE_AYUDÍN_FY2021_OPEN TV_104</t>
  </si>
  <si>
    <t>PERU_HOUSEHOLD CARE_DISH CARE_AYUDÍN_FY2021_OPEN TV_105</t>
  </si>
  <si>
    <t>PERU_HOUSEHOLD CARE_DISH CARE_AYUDÍN_FY2021_OPEN TV_106</t>
  </si>
  <si>
    <t>PERU_HOUSEHOLD CARE_DISH CARE_AYUDÍN_FY2021_OPEN TV_107</t>
  </si>
  <si>
    <t>PERU_HOUSEHOLD CARE_DISH CARE_AYUDÍN_FY2021_OPEN TV_108</t>
  </si>
  <si>
    <t>PERU_HOUSEHOLD CARE_DISH CARE_AYUDÍN_FY2021_OPEN TV_109</t>
  </si>
  <si>
    <t>PERU_HOUSEHOLD CARE_DISH CARE_AYUDÍN_FY2021_OPEN TV_110</t>
  </si>
  <si>
    <t>PERU_HOUSEHOLD CARE_DISH CARE_AYUDÍN_FY2021_OPEN TV_111</t>
  </si>
  <si>
    <t>PERU_HOUSEHOLD CARE_DISH CARE_AYUDÍN_FY2021_OPEN TV_112</t>
  </si>
  <si>
    <t>PERU_HOUSEHOLD CARE_DISH CARE_AYUDÍN_FY2021_OPEN TV_113</t>
  </si>
  <si>
    <t>PERU_HOUSEHOLD CARE_DISH CARE_AYUDÍN_FY2021_OPEN TV_114</t>
  </si>
  <si>
    <t>PERU_HOUSEHOLD CARE_DISH CARE_AYUDÍN_FY2021_OPEN TV_115</t>
  </si>
  <si>
    <t>PERU_HOUSEHOLD CARE_DISH CARE_AYUDÍN_FY2021_OPEN TV_116</t>
  </si>
  <si>
    <t>PERU_HOUSEHOLD CARE_DISH CARE_AYUDÍN_FY2021_OPEN TV_117</t>
  </si>
  <si>
    <t>PERU_HOUSEHOLD CARE_DISH CARE_AYUDÍN_FY2021_OPEN TV_118</t>
  </si>
  <si>
    <t>PERU_HOUSEHOLD CARE_DISH CARE_AYUDÍN_FY2021_OPEN TV_119</t>
  </si>
  <si>
    <t>PERU_HOUSEHOLD CARE_DISH CARE_AYUDÍN_FY2021_OPEN TV_120</t>
  </si>
  <si>
    <t>PERU_HOUSEHOLD CARE_DISH CARE_AYUDÍN_FY2021_OPEN TV_121</t>
  </si>
  <si>
    <t>PERU_HOUSEHOLD CARE_DISH CARE_AYUDÍN_FY2021_OPEN TV_122</t>
  </si>
  <si>
    <t>PERU_HOUSEHOLD CARE_DISH CARE_AYUDÍN_FY2021_OPEN TV_123</t>
  </si>
  <si>
    <t>PERU_HOUSEHOLD CARE_DISH CARE_AYUDÍN_FY2021_OPEN TV_124</t>
  </si>
  <si>
    <t>PERU_HOUSEHOLD CARE_DISH CARE_AYUDÍN_FY2021_OPEN TV_125</t>
  </si>
  <si>
    <t>PERU_HOUSEHOLD CARE_DISH CARE_AYUDÍN_FY2021_OPEN TV_126</t>
  </si>
  <si>
    <t>PERU_HOUSEHOLD CARE_DISH CARE_AYUDÍN_FY2021_OPEN TV_127</t>
  </si>
  <si>
    <t>PERU_HOUSEHOLD CARE_DISH CARE_AYUDÍN_FY2021_OPEN TV_128</t>
  </si>
  <si>
    <t>PERU_HOUSEHOLD CARE_DISH CARE_AYUDÍN_FY2021_OPEN TV_129</t>
  </si>
  <si>
    <t>PERU_HOUSEHOLD CARE_DISH CARE_AYUDÍN_FY2021_OPEN TV_130</t>
  </si>
  <si>
    <t>PERU_HOUSEHOLD CARE_DISH CARE_AYUDÍN_FY2021_OPEN TV_131</t>
  </si>
  <si>
    <t>PERU_HOUSEHOLD CARE_DISH CARE_AYUDÍN_FY2021_OPEN TV_132</t>
  </si>
  <si>
    <t>PERU_HOUSEHOLD CARE_DISH CARE_AYUDÍN_FY2021_OPEN TV_133</t>
  </si>
  <si>
    <t>PERU_HOUSEHOLD CARE_DISH CARE_AYUDÍN_FY2021_OPEN TV_134</t>
  </si>
  <si>
    <t>PERU_HOUSEHOLD CARE_DISH CARE_AYUDÍN_FY2021_OPEN TV_135</t>
  </si>
  <si>
    <t>PERU_HOUSEHOLD CARE_DISH CARE_AYUDÍN_FY2021_OPEN TV_136</t>
  </si>
  <si>
    <t>PERU_HOUSEHOLD CARE_DISH CARE_AYUDÍN_FY2021_OPEN TV_137</t>
  </si>
  <si>
    <t>PERU_HOUSEHOLD CARE_DISH CARE_AYUDÍN_FY2021_OPEN TV_138</t>
  </si>
  <si>
    <t>PERU_HOUSEHOLD CARE_DISH CARE_AYUDÍN_FY2021_OPEN TV_139</t>
  </si>
  <si>
    <t>PERU_HOUSEHOLD CARE_DISH CARE_AYUDÍN_FY2021_OPEN TV_140</t>
  </si>
  <si>
    <t>PERU_HOUSEHOLD CARE_DISH CARE_AYUDÍN_FY2021_OPEN TV_141</t>
  </si>
  <si>
    <t>PERU_HOUSEHOLD CARE_DISH CARE_AYUDÍN_FY2021_OPEN TV_142</t>
  </si>
  <si>
    <t>PERU_HOUSEHOLD CARE_DISH CARE_AYUDÍN_FY2021_OPEN TV_143</t>
  </si>
  <si>
    <t>PERU_HOUSEHOLD CARE_DISH CARE_AYUDÍN_FY2021_OPEN TV_144</t>
  </si>
  <si>
    <t>PERU_HOUSEHOLD CARE_DISH CARE_AYUDÍN_FY2021_OPEN TV_145</t>
  </si>
  <si>
    <t>PERU_HOUSEHOLD CARE_DISH CARE_AYUDÍN_FY2021_OPEN TV_146</t>
  </si>
  <si>
    <t>PERU_HOUSEHOLD CARE_DISH CARE_AYUDÍN_FY2021_OPEN TV_147</t>
  </si>
  <si>
    <t>PERU_HOUSEHOLD CARE_DISH CARE_AYUDÍN_FY2021_OPEN TV_148</t>
  </si>
  <si>
    <t>PERU_HOUSEHOLD CARE_DISH CARE_AYUDÍN_FY2021_OPEN TV_149</t>
  </si>
  <si>
    <t>PERU_HOUSEHOLD CARE_DISH CARE_AYUDÍN_FY2021_OPEN TV_150</t>
  </si>
  <si>
    <t>PERU_HOUSEHOLD CARE_DISH CARE_AYUDÍN_FY2021_OPEN TV_151</t>
  </si>
  <si>
    <t>PERU_HOUSEHOLD CARE_DISH CARE_AYUDÍN_FY2021_OPEN TV_152</t>
  </si>
  <si>
    <t>PERU_HOUSEHOLD CARE_DISH CARE_AYUDÍN_FY2021_OPEN TV_153</t>
  </si>
  <si>
    <t>PERU_HOUSEHOLD CARE_DISH CARE_AYUDÍN_FY2021_OPEN TV_154</t>
  </si>
  <si>
    <t>PERU_HOUSEHOLD CARE_DISH CARE_AYUDÍN_FY2021_OPEN TV_155</t>
  </si>
  <si>
    <t>PERU_HOUSEHOLD CARE_DISH CARE_AYUDÍN_FY2021_OPEN TV_156</t>
  </si>
  <si>
    <t>PERU_HOUSEHOLD CARE_DISH CARE_AYUDÍN_FY2021_OPEN TV_157</t>
  </si>
  <si>
    <t>PERU_HOUSEHOLD CARE_DISH CARE_AYUDÍN_FY2021_OPEN TV_158</t>
  </si>
  <si>
    <t>PERU_HOUSEHOLD CARE_DISH CARE_AYUDÍN_FY2021_OPEN TV_159</t>
  </si>
  <si>
    <t>PERU_HOUSEHOLD CARE_DISH CARE_AYUDÍN_FY2021_OPEN TV_160</t>
  </si>
  <si>
    <t>PERU_HOUSEHOLD CARE_DISH CARE_AYUDÍN_FY2021_OPEN TV_161</t>
  </si>
  <si>
    <t>PERU_HOUSEHOLD CARE_DISH CARE_AYUDÍN_FY2021_OPEN TV_162</t>
  </si>
  <si>
    <t>PERU_HOUSEHOLD CARE_DISH CARE_AYUDÍN_FY2021_OPEN TV_163</t>
  </si>
  <si>
    <t>PERU_HOUSEHOLD CARE_DISH CARE_AYUDÍN_FY2021_OPEN TV_164</t>
  </si>
  <si>
    <t>PERU_HOUSEHOLD CARE_DISH CARE_AYUDÍN_FY2021_OPEN TV_165</t>
  </si>
  <si>
    <t>PERU_HOUSEHOLD CARE_DISH CARE_AYUDÍN_FY2021_OPEN TV_166</t>
  </si>
  <si>
    <t>PERU_HOUSEHOLD CARE_DISH CARE_AYUDÍN_FY2021_OPEN TV_167</t>
  </si>
  <si>
    <t>PERU_HOUSEHOLD CARE_DISH CARE_AYUDÍN_FY2021_OPEN TV_168</t>
  </si>
  <si>
    <t>PERU_HOUSEHOLD CARE_DISH CARE_AYUDÍN_FY2021_OPEN TV_169</t>
  </si>
  <si>
    <t>PERU_HOUSEHOLD CARE_DISH CARE_AYUDÍN_FY2021_OPEN TV_170</t>
  </si>
  <si>
    <t>PERU_HOUSEHOLD CARE_DISH CARE_AYUDÍN_FY2021_OPEN TV_171</t>
  </si>
  <si>
    <t>PERU_HOUSEHOLD CARE_DISH CARE_AYUDÍN_FY2021_OPEN TV_172</t>
  </si>
  <si>
    <t>PERU_HOUSEHOLD CARE_DISH CARE_AYUDÍN_FY2021_OPEN TV_173</t>
  </si>
  <si>
    <t>PERU_HOUSEHOLD CARE_DISH CARE_AYUDÍN_FY2021_OPEN TV_174</t>
  </si>
  <si>
    <t>PERU_HOUSEHOLD CARE_DISH CARE_AYUDÍN_FY2021_OPEN TV_175</t>
  </si>
  <si>
    <t>PERU_HOUSEHOLD CARE_DISH CARE_AYUDÍN_FY2021_OPEN TV_176</t>
  </si>
  <si>
    <t>PERU_HOUSEHOLD CARE_DISH CARE_AYUDÍN_FY2021_OPEN TV_177</t>
  </si>
  <si>
    <t>PERU_HOUSEHOLD CARE_DISH CARE_AYUDÍN_FY2021_OPEN TV_178</t>
  </si>
  <si>
    <t>PERU_HOUSEHOLD CARE_DISH CARE_AYUDÍN_FY2021_OPEN TV_179</t>
  </si>
  <si>
    <t>PERU_HOUSEHOLD CARE_DISH CARE_AYUDÍN_FY2021_OPEN TV_180</t>
  </si>
  <si>
    <t>PERU_HOUSEHOLD CARE_DISH CARE_AYUDÍN_FY2021_OPEN TV_181</t>
  </si>
  <si>
    <t>PERU_HOUSEHOLD CARE_DISH CARE_AYUDÍN_FY2021_OPEN TV_182</t>
  </si>
  <si>
    <t>PERU_HOUSEHOLD CARE_DISH CARE_AYUDÍN_FY2021_OPEN TV_183</t>
  </si>
  <si>
    <t>PERU_HOUSEHOLD CARE_DISH CARE_AYUDÍN_FY2021_OPEN TV_184</t>
  </si>
  <si>
    <t>PERU_HOUSEHOLD CARE_DISH CARE_AYUDÍN_FY2021_OPEN TV_185</t>
  </si>
  <si>
    <t>PERU_HOUSEHOLD CARE_DISH CARE_AYUDÍN_FY2021_OPEN TV_186</t>
  </si>
  <si>
    <t>PERU_HOUSEHOLD CARE_DISH CARE_AYUDÍN_FY2021_OPEN TV_187</t>
  </si>
  <si>
    <t>PERU_HOUSEHOLD CARE_DISH CARE_AYUDÍN_FY2021_OPEN TV_188</t>
  </si>
  <si>
    <t>PERU_HOUSEHOLD CARE_DISH CARE_AYUDÍN_FY2021_OPEN TV_189</t>
  </si>
  <si>
    <t>PERU_HOUSEHOLD CARE_DISH CARE_AYUDÍN_FY2021_OPEN TV_190</t>
  </si>
  <si>
    <t>PERU_HOUSEHOLD CARE_DISH CARE_AYUDÍN_FY2021_OPEN TV_191</t>
  </si>
  <si>
    <t>PERU_HOUSEHOLD CARE_DISH CARE_AYUDÍN_FY2021_OPEN TV_192</t>
  </si>
  <si>
    <t>PERU_HOUSEHOLD CARE_DISH CARE_AYUDÍN_FY2021_OPEN TV_193</t>
  </si>
  <si>
    <t>PERU_HOUSEHOLD CARE_DISH CARE_AYUDÍN_FY2021_OPEN TV_194</t>
  </si>
  <si>
    <t>PERU_HOUSEHOLD CARE_DISH CARE_AYUDÍN_FY2021_OPEN TV_195</t>
  </si>
  <si>
    <t>PERU_HOUSEHOLD CARE_DISH CARE_AYUDÍN_FY2021_OPEN TV_196</t>
  </si>
  <si>
    <t>PERU_HOUSEHOLD CARE_DISH CARE_AYUDÍN_FY2021_OPEN TV_197</t>
  </si>
  <si>
    <t>PERU_HOUSEHOLD CARE_DISH CARE_AYUDÍN_FY2021_OPEN TV_198</t>
  </si>
  <si>
    <t>PERU_HOUSEHOLD CARE_DISH CARE_AYUDÍN_FY2021_OPEN TV_199</t>
  </si>
  <si>
    <t>PERU_HOUSEHOLD CARE_DISH CARE_AYUDÍN_FY2021_OPEN TV_200</t>
  </si>
  <si>
    <t>PERU_HOUSEHOLD CARE_DISH CARE_AYUDÍN_FY2021_OPEN TV_201</t>
  </si>
  <si>
    <t>PERU_HOUSEHOLD CARE_DISH CARE_AYUDÍN_FY2021_OPEN TV_202</t>
  </si>
  <si>
    <t>PERU_HOUSEHOLD CARE_DISH CARE_AYUDÍN_FY2021_OPEN TV_203</t>
  </si>
  <si>
    <t>PERU_HOUSEHOLD CARE_DISH CARE_AYUDÍN_FY2021_OPEN TV_204</t>
  </si>
  <si>
    <t>PERU_HOUSEHOLD CARE_DISH CARE_AYUDÍN_FY2021_OPEN TV_205</t>
  </si>
  <si>
    <t>PERU_HOUSEHOLD CARE_DISH CARE_AYUDÍN_FY2021_OPEN TV_206</t>
  </si>
  <si>
    <t>PERU_HOUSEHOLD CARE_DISH CARE_AYUDÍN_FY2021_OPEN TV_207</t>
  </si>
  <si>
    <t>PERU_HOUSEHOLD CARE_DISH CARE_AYUDÍN_FY2021_OPEN TV_208</t>
  </si>
  <si>
    <t>PERU_HOUSEHOLD CARE_DISH CARE_AYUDÍN_FY2021_OPEN TV_209</t>
  </si>
  <si>
    <t>PERU_HOUSEHOLD CARE_DISH CARE_AYUDÍN_FY2021_OPEN TV_210</t>
  </si>
  <si>
    <t>PERU_HOUSEHOLD CARE_DISH CARE_AYUDÍN_FY2021_OPEN TV_211</t>
  </si>
  <si>
    <t>PERU_HOUSEHOLD CARE_DISH CARE_AYUDÍN_FY2021_OPEN TV_212</t>
  </si>
  <si>
    <t>PERU_HOUSEHOLD CARE_DISH CARE_AYUDÍN_FY2021_OPEN TV_213</t>
  </si>
  <si>
    <t>PERU_HOUSEHOLD CARE_DISH CARE_AYUDÍN_FY2021_OPEN TV_214</t>
  </si>
  <si>
    <t>PERU_HOUSEHOLD CARE_DISH CARE_AYUDÍN_FY2021_OPEN TV_215</t>
  </si>
  <si>
    <t>PERU_HOUSEHOLD CARE_DISH CARE_AYUDÍN_FY2021_OPEN TV_216</t>
  </si>
  <si>
    <t>PERU_HOUSEHOLD CARE_DISH CARE_AYUDÍN_FY2021_OPEN TV_217</t>
  </si>
  <si>
    <t>PERU_HOUSEHOLD CARE_DISH CARE_AYUDÍN_FY2021_OPEN TV_218</t>
  </si>
  <si>
    <t>PERU_HOUSEHOLD CARE_DISH CARE_AYUDÍN_FY2021_OPEN TV_219</t>
  </si>
  <si>
    <t>PERU_HOUSEHOLD CARE_DISH CARE_AYUDÍN_FY2021_OPEN TV_220</t>
  </si>
  <si>
    <t>PERU_HOUSEHOLD CARE_DISH CARE_AYUDÍN_FY2021_OPEN TV_221</t>
  </si>
  <si>
    <t>PERU_HOUSEHOLD CARE_DISH CARE_AYUDÍN_FY2021_OPEN TV_222</t>
  </si>
  <si>
    <t>PERU_HOUSEHOLD CARE_DISH CARE_AYUDÍN_FY2021_OPEN TV_223</t>
  </si>
  <si>
    <t>PERU_HOUSEHOLD CARE_DISH CARE_AYUDÍN_FY2021_OPEN TV_224</t>
  </si>
  <si>
    <t>PERU_HOUSEHOLD CARE_DISH CARE_AYUDÍN_FY2021_OPEN TV_225</t>
  </si>
  <si>
    <t>PERU_HOUSEHOLD CARE_DISH CARE_AYUDÍN_FY2021_OPEN TV_226</t>
  </si>
  <si>
    <t>PERU_HOUSEHOLD CARE_DISH CARE_AYUDÍN_FY2021_OPEN TV_227</t>
  </si>
  <si>
    <t>PERU_HOUSEHOLD CARE_DISH CARE_AYUDÍN_FY2021_OPEN TV_228</t>
  </si>
  <si>
    <t>PERU_HOUSEHOLD CARE_DISH CARE_AYUDÍN_FY2021_OPEN TV_229</t>
  </si>
  <si>
    <t>PERU_HOUSEHOLD CARE_DISH CARE_AYUDÍN_FY2021_OPEN TV_230</t>
  </si>
  <si>
    <t>PERU_HOUSEHOLD CARE_DISH CARE_AYUDÍN_FY2021_OPEN TV_231</t>
  </si>
  <si>
    <t>PERU_HOUSEHOLD CARE_DISH CARE_AYUDÍN_FY2021_OPEN TV_232</t>
  </si>
  <si>
    <t>PERU_HOUSEHOLD CARE_DISH CARE_AYUDÍN_FY2021_OPEN TV_233</t>
  </si>
  <si>
    <t>PERU_HOUSEHOLD CARE_DISH CARE_AYUDÍN_FY2021_OPEN TV_234</t>
  </si>
  <si>
    <t>PERU_HOUSEHOLD CARE_DISH CARE_AYUDÍN_FY2021_OPEN TV_235</t>
  </si>
  <si>
    <t>PERU_HOUSEHOLD CARE_DISH CARE_AYUDÍN_FY2021_OPEN TV_236</t>
  </si>
  <si>
    <t>PERU_HOUSEHOLD CARE_DISH CARE_AYUDÍN_FY2021_OPEN TV_237</t>
  </si>
  <si>
    <t>PERU_HOUSEHOLD CARE_DISH CARE_AYUDÍN_FY2021_OPEN TV_238</t>
  </si>
  <si>
    <t>PERU_HOUSEHOLD CARE_DISH CARE_AYUDÍN_FY2021_OPEN TV_239</t>
  </si>
  <si>
    <t>PERU_HOUSEHOLD CARE_DISH CARE_AYUDÍN_FY2021_OPEN TV_240</t>
  </si>
  <si>
    <t>PERU_HOUSEHOLD CARE_DISH CARE_AYUDÍN_FY2021_OPEN TV_241</t>
  </si>
  <si>
    <t>PERU_HOUSEHOLD CARE_DISH CARE_AYUDÍN_FY2021_OPEN TV_242</t>
  </si>
  <si>
    <t>PERU_HOUSEHOLD CARE_DISH CARE_AYUDÍN_FY2021_OPEN TV_243</t>
  </si>
  <si>
    <t>PERU_HOUSEHOLD CARE_DISH CARE_AYUDÍN_FY2021_OPEN TV_244</t>
  </si>
  <si>
    <t>PERU_HOUSEHOLD CARE_DISH CARE_AYUDÍN_FY2021_OPEN TV_245</t>
  </si>
  <si>
    <t>PERU_HOUSEHOLD CARE_DISH CARE_AYUDÍN_FY2021_OPEN TV_246</t>
  </si>
  <si>
    <t>PERU_HOUSEHOLD CARE_DISH CARE_AYUDÍN_FY2021_OPEN TV_247</t>
  </si>
  <si>
    <t>PERU_HOUSEHOLD CARE_DISH CARE_AYUDÍN_FY2021_OPEN TV_248</t>
  </si>
  <si>
    <t>PERU_HOUSEHOLD CARE_DISH CARE_AYUDÍN_FY2021_OPEN TV_249</t>
  </si>
  <si>
    <t>PERU_HOUSEHOLD CARE_DISH CARE_AYUDÍN_FY2021_OPEN TV_250</t>
  </si>
  <si>
    <t>PERU_HOUSEHOLD CARE_DISH CARE_AYUDÍN_FY2021_OPEN TV_251</t>
  </si>
  <si>
    <t>PERU_HOUSEHOLD CARE_DISH CARE_AYUDÍN_FY2021_OPEN TV_252</t>
  </si>
  <si>
    <t>PERU_HOUSEHOLD CARE_DISH CARE_AYUDÍN_FY2021_OPEN TV_253</t>
  </si>
  <si>
    <t>PERU_HOUSEHOLD CARE_DISH CARE_AYUDÍN_FY2021_OPEN TV_254</t>
  </si>
  <si>
    <t>PERU_HOUSEHOLD CARE_DISH CARE_AYUDÍN_FY2021_OPEN TV_255</t>
  </si>
  <si>
    <t>PERU_HOUSEHOLD CARE_DISH CARE_AYUDÍN_FY2021_OPEN TV_256</t>
  </si>
  <si>
    <t>PERU_HOUSEHOLD CARE_DISH CARE_AYUDÍN_FY2021_OPEN TV_257</t>
  </si>
  <si>
    <t>PERU_HOUSEHOLD CARE_DISH CARE_AYUDÍN_FY2021_OPEN TV_258</t>
  </si>
  <si>
    <t>PERU_HOUSEHOLD CARE_DISH CARE_AYUDÍN_FY2021_OPEN TV_259</t>
  </si>
  <si>
    <t>PERU_HOUSEHOLD CARE_DISH CARE_AYUDÍN_FY2021_OPEN TV_260</t>
  </si>
  <si>
    <t>PERU_HOUSEHOLD CARE_DISH CARE_AYUDÍN_FY2021_OPEN TV_261</t>
  </si>
  <si>
    <t>PERU_HOUSEHOLD CARE_DISH CARE_AYUDÍN_FY2021_OPEN TV_262</t>
  </si>
  <si>
    <t>PERU_HOUSEHOLD CARE_DISH CARE_AYUDÍN_FY2021_OPEN TV_263</t>
  </si>
  <si>
    <t>PERU_HOUSEHOLD CARE_DISH CARE_AYUDÍN_FY2021_OPEN TV_264</t>
  </si>
  <si>
    <t>PERU_HOUSEHOLD CARE_DISH CARE_AYUDÍN_FY2021_OPEN TV_265</t>
  </si>
  <si>
    <t>PERU_HOUSEHOLD CARE_DISH CARE_AYUDÍN_FY2021_OPEN TV_266</t>
  </si>
  <si>
    <t>PERU_HOUSEHOLD CARE_DISH CARE_AYUDÍN_FY2021_OPEN TV_267</t>
  </si>
  <si>
    <t>PERU_HOUSEHOLD CARE_DISH CARE_AYUDÍN_FY2021_OPEN TV_268</t>
  </si>
  <si>
    <t>PERU_HOUSEHOLD CARE_DISH CARE_AYUDÍN_FY2021_OPEN TV_269</t>
  </si>
  <si>
    <t>PERU_HOUSEHOLD CARE_DISH CARE_AYUDÍN_FY2021_OPEN TV_270</t>
  </si>
  <si>
    <t>PERU_HOUSEHOLD CARE_DISH CARE_AYUDÍN_FY2021_OPEN TV_271</t>
  </si>
  <si>
    <t>PERU_HOUSEHOLD CARE_DISH CARE_AYUDÍN_FY2021_OPEN TV_272</t>
  </si>
  <si>
    <t>PERU_HOUSEHOLD CARE_DISH CARE_AYUDÍN_FY2021_OPEN TV_273</t>
  </si>
  <si>
    <t>PERU_HOUSEHOLD CARE_DISH CARE_AYUDÍN_FY2021_OPEN TV_274</t>
  </si>
  <si>
    <t>PERU_HOUSEHOLD CARE_DISH CARE_AYUDÍN_FY2021_OPEN TV_275</t>
  </si>
  <si>
    <t>PERU_HOUSEHOLD CARE_DISH CARE_AYUDÍN_FY2021_OPEN TV_276</t>
  </si>
  <si>
    <t>PERU_HOUSEHOLD CARE_DISH CARE_AYUDÍN_FY2021_OPEN TV_277</t>
  </si>
  <si>
    <t>PERU_HOUSEHOLD CARE_DISH CARE_AYUDÍN_FY2021_OPEN TV_278</t>
  </si>
  <si>
    <t>PERU_HOUSEHOLD CARE_DISH CARE_AYUDÍN_FY2021_OPEN TV_279</t>
  </si>
  <si>
    <t>PERU_HOUSEHOLD CARE_DISH CARE_AYUDÍN_FY2021_OPEN TV_280</t>
  </si>
  <si>
    <t>PERU_HOUSEHOLD CARE_DISH CARE_AYUDÍN_FY2021_OPEN TV_281</t>
  </si>
  <si>
    <t>PERU_HOUSEHOLD CARE_DISH CARE_AYUDÍN_FY2021_OPEN TV_282</t>
  </si>
  <si>
    <t>PERU_HOUSEHOLD CARE_DISH CARE_AYUDÍN_FY2021_OPEN TV_283</t>
  </si>
  <si>
    <t>PERU_HOUSEHOLD CARE_DISH CARE_AYUDÍN_FY2021_OPEN TV_284</t>
  </si>
  <si>
    <t>PERU_HOUSEHOLD CARE_DISH CARE_AYUDÍN_FY2021_OPEN TV_285</t>
  </si>
  <si>
    <t>PERU_HOUSEHOLD CARE_DISH CARE_AYUDÍN_FY2021_OPEN TV_286</t>
  </si>
  <si>
    <t>PERU_HOUSEHOLD CARE_DISH CARE_AYUDÍN_FY2021_OPEN TV_287</t>
  </si>
  <si>
    <t>PERU_HOUSEHOLD CARE_DISH CARE_AYUDÍN_FY2021_OPEN TV_288</t>
  </si>
  <si>
    <t>PERU_HOUSEHOLD CARE_DISH CARE_AYUDÍN_FY2021_OPEN TV_289</t>
  </si>
  <si>
    <t>PERU_HOUSEHOLD CARE_DISH CARE_AYUDÍN_FY2021_OPEN TV_290</t>
  </si>
  <si>
    <t>PERU_HOUSEHOLD CARE_DISH CARE_AYUDÍN_FY2021_OPEN TV_291</t>
  </si>
  <si>
    <t>PERU_HOUSEHOLD CARE_DISH CARE_AYUDÍN_FY2021_OPEN TV_292</t>
  </si>
  <si>
    <t>PERU_HOUSEHOLD CARE_DISH CARE_AYUDÍN_FY2021_OPEN TV_293</t>
  </si>
  <si>
    <t>PERU_HOUSEHOLD CARE_DISH CARE_AYUDÍN_FY2021_OPEN TV_294</t>
  </si>
  <si>
    <t>PERU_HOUSEHOLD CARE_DISH CARE_AYUDÍN_FY2021_OPEN TV_295</t>
  </si>
  <si>
    <t>PERU_HOUSEHOLD CARE_DISH CARE_AYUDÍN_FY2021_OPEN TV_296</t>
  </si>
  <si>
    <t>PERU_HOUSEHOLD CARE_DISH CARE_AYUDÍN_FY2021_OPEN TV_297</t>
  </si>
  <si>
    <t>PERU_HOUSEHOLD CARE_DISH CARE_AYUDÍN_FY2021_OPEN TV_298</t>
  </si>
  <si>
    <t>PERU_HOUSEHOLD CARE_DISH CARE_AYUDÍN_FY2021_OPEN TV_299</t>
  </si>
  <si>
    <t>PERU_HOUSEHOLD CARE_DISH CARE_AYUDÍN_FY2021_OPEN TV_300</t>
  </si>
  <si>
    <t>PERU_HOUSEHOLD CARE_DISH CARE_AYUDÍN_FY2021_OPEN TV_301</t>
  </si>
  <si>
    <t>PERU_HOUSEHOLD CARE_DISH CARE_AYUDÍN_FY2021_OPEN TV_302</t>
  </si>
  <si>
    <t>PERU_HOUSEHOLD CARE_DISH CARE_AYUDÍN_FY2021_OPEN TV_303</t>
  </si>
  <si>
    <t>PERU_HOUSEHOLD CARE_DISH CARE_AYUDÍN_FY2021_OPEN TV_304</t>
  </si>
  <si>
    <t>PERU_HOUSEHOLD CARE_DISH CARE_AYUDÍN_FY2021_OPEN TV_305</t>
  </si>
  <si>
    <t>PERU_HOUSEHOLD CARE_DISH CARE_AYUDÍN_FY2021_OPEN TV_306</t>
  </si>
  <si>
    <t>PERU_HOUSEHOLD CARE_DISH CARE_AYUDÍN_FY2021_OPEN TV_307</t>
  </si>
  <si>
    <t>PERU_HOUSEHOLD CARE_DISH CARE_AYUDÍN_FY2021_OPEN TV_308</t>
  </si>
  <si>
    <t>PERU_HOUSEHOLD CARE_DISH CARE_AYUDÍN_FY2021_OPEN TV_309</t>
  </si>
  <si>
    <t>PERU_HOUSEHOLD CARE_DISH CARE_AYUDÍN_FY2021_OPEN TV_310</t>
  </si>
  <si>
    <t>PERU_HOUSEHOLD CARE_DISH CARE_AYUDÍN_FY2021_OPEN TV_311</t>
  </si>
  <si>
    <t>PERU_HOUSEHOLD CARE_DISH CARE_AYUDÍN_FY2021_OPEN TV_312</t>
  </si>
  <si>
    <t>PERU_HOUSEHOLD CARE_DISH CARE_AYUDÍN_FY2021_OPEN TV_313</t>
  </si>
  <si>
    <t>PERU_HOUSEHOLD CARE_DISH CARE_AYUDÍN_FY2021_OPEN TV_314</t>
  </si>
  <si>
    <t>PERU_HOUSEHOLD CARE_DISH CARE_AYUDÍN_FY2021_OPEN TV_315</t>
  </si>
  <si>
    <t>PERU_HOUSEHOLD CARE_DISH CARE_AYUDÍN_FY2021_OPEN TV_316</t>
  </si>
  <si>
    <t>PERU_HOUSEHOLD CARE_DISH CARE_AYUDÍN_FY2021_OPEN TV_317</t>
  </si>
  <si>
    <t>PERU_HOUSEHOLD CARE_DISH CARE_AYUDÍN_FY2021_OPEN TV_318</t>
  </si>
  <si>
    <t>PERU_HOUSEHOLD CARE_DISH CARE_AYUDÍN_FY2021_OPEN TV_319</t>
  </si>
  <si>
    <t>PERU_HOUSEHOLD CARE_DISH CARE_AYUDÍN_FY2021_OPEN TV_320</t>
  </si>
  <si>
    <t>PERU_HOUSEHOLD CARE_DISH CARE_AYUDÍN_FY2021_OPEN TV_321</t>
  </si>
  <si>
    <t>PERU_HOUSEHOLD CARE_DISH CARE_AYUDÍN_FY2021_OPEN TV_322</t>
  </si>
  <si>
    <t>PERU_HOUSEHOLD CARE_DISH CARE_AYUDÍN_FY2021_OPEN TV_323</t>
  </si>
  <si>
    <t>PERU_HOUSEHOLD CARE_DISH CARE_AYUDÍN_FY2021_OPEN TV_324</t>
  </si>
  <si>
    <t>PERU_HOUSEHOLD CARE_DISH CARE_AYUDÍN_FY2021_OPEN TV_325</t>
  </si>
  <si>
    <t>PERU_HOUSEHOLD CARE_DISH CARE_AYUDÍN_FY2021_OPEN TV_326</t>
  </si>
  <si>
    <t>PERU_HOUSEHOLD CARE_DISH CARE_AYUDÍN_FY2021_OPEN TV_327</t>
  </si>
  <si>
    <t>PERU_HOUSEHOLD CARE_DISH CARE_AYUDÍN_FY2021_OPEN TV_328</t>
  </si>
  <si>
    <t>PERU_HOUSEHOLD CARE_DISH CARE_AYUDÍN_FY2021_OPEN TV_329</t>
  </si>
  <si>
    <t>PERU_HOUSEHOLD CARE_DISH CARE_AYUDÍN_FY2021_OPEN TV_330</t>
  </si>
  <si>
    <t>PERU_HOUSEHOLD CARE_DISH CARE_AYUDÍN_FY2021_OPEN TV_331</t>
  </si>
  <si>
    <t>PERU_HOUSEHOLD CARE_DISH CARE_AYUDÍN_FY2021_OPEN TV_332</t>
  </si>
  <si>
    <t>PERU_HOUSEHOLD CARE_DISH CARE_AYUDÍN_FY2021_OPEN TV_333</t>
  </si>
  <si>
    <t>PERU_HOUSEHOLD CARE_DISH CARE_AYUDÍN_FY2021_OPEN TV_334</t>
  </si>
  <si>
    <t>PERU_HOUSEHOLD CARE_DISH CARE_AYUDÍN_FY2021_OPEN TV_335</t>
  </si>
  <si>
    <t>PERU_HOUSEHOLD CARE_DISH CARE_AYUDÍN_FY2021_OPEN TV_336</t>
  </si>
  <si>
    <t>PERU_HOUSEHOLD CARE_DISH CARE_AYUDÍN_FY2021_OPEN TV_337</t>
  </si>
  <si>
    <t>PERU_HOUSEHOLD CARE_DISH CARE_AYUDÍN_FY2021_OPEN TV_338</t>
  </si>
  <si>
    <t>PERU_HOUSEHOLD CARE_DISH CARE_AYUDÍN_FY2021_OPEN TV_339</t>
  </si>
  <si>
    <t>PERU_HOUSEHOLD CARE_DISH CARE_AYUDÍN_FY2021_OPEN TV_340</t>
  </si>
  <si>
    <t>PERU_HOUSEHOLD CARE_DISH CARE_AYUDÍN_FY2021_OPEN TV_341</t>
  </si>
  <si>
    <t>PERU_HOUSEHOLD CARE_DISH CARE_AYUDÍN_FY2021_OPEN TV_342</t>
  </si>
  <si>
    <t>PERU_HOUSEHOLD CARE_DISH CARE_AYUDÍN_FY2021_OPEN TV_343</t>
  </si>
  <si>
    <t>PERU_HOUSEHOLD CARE_DISH CARE_AYUDÍN_FY2021_OPEN TV_344</t>
  </si>
  <si>
    <t>PERU_HOUSEHOLD CARE_DISH CARE_AYUDÍN_FY2021_OPEN TV_345</t>
  </si>
  <si>
    <t>PERU_HOUSEHOLD CARE_DISH CARE_AYUDÍN_FY2021_OPEN TV_346</t>
  </si>
  <si>
    <t>PERU_HOUSEHOLD CARE_DISH CARE_AYUDÍN_FY2021_OPEN TV_347</t>
  </si>
  <si>
    <t>PERU_HOUSEHOLD CARE_DISH CARE_AYUDÍN_FY2021_OPEN TV_348</t>
  </si>
  <si>
    <t>PERU_HOUSEHOLD CARE_DISH CARE_AYUDÍN_FY2021_OPEN TV_349</t>
  </si>
  <si>
    <t>PERU_HOUSEHOLD CARE_DISH CARE_AYUDÍN_FY2021_OPEN TV_350</t>
  </si>
  <si>
    <t>PERU_HOUSEHOLD CARE_DISH CARE_AYUDÍN_FY2021_OPEN TV_351</t>
  </si>
  <si>
    <t>PERU_HOUSEHOLD CARE_DISH CARE_AYUDÍN_FY2021_OPEN TV_352</t>
  </si>
  <si>
    <t>PERU_HOUSEHOLD CARE_DISH CARE_AYUDÍN_FY2021_OPEN TV_353</t>
  </si>
  <si>
    <t>PERU_HOUSEHOLD CARE_DISH CARE_AYUDÍN_FY2021_OPEN TV_354</t>
  </si>
  <si>
    <t>PERU_HOUSEHOLD CARE_DISH CARE_AYUDÍN_FY2021_OPEN TV_355</t>
  </si>
  <si>
    <t>PERU_HOUSEHOLD CARE_DISH CARE_AYUDÍN_FY2021_OPEN TV_356</t>
  </si>
  <si>
    <t>PERU_HOUSEHOLD CARE_DISH CARE_AYUDÍN_FY2021_OPEN TV_357</t>
  </si>
  <si>
    <t>PERU_HOUSEHOLD CARE_DISH CARE_AYUDÍN_FY2021_OPEN TV_358</t>
  </si>
  <si>
    <t>PERU_HOUSEHOLD CARE_DISH CARE_AYUDÍN_FY2021_OPEN TV_359</t>
  </si>
  <si>
    <t>PERU_HOUSEHOLD CARE_DISH CARE_AYUDÍN_FY2021_OPEN TV_360</t>
  </si>
  <si>
    <t>PERU_HOUSEHOLD CARE_DISH CARE_AYUDÍN_FY2021_OPEN TV_361</t>
  </si>
  <si>
    <t>PERU_HOUSEHOLD CARE_DISH CARE_AYUDÍN_FY2021_OPEN TV_362</t>
  </si>
  <si>
    <t>PERU_HOUSEHOLD CARE_DISH CARE_AYUDÍN_FY2021_OPEN TV_363</t>
  </si>
  <si>
    <t>PERU_HOUSEHOLD CARE_DISH CARE_AYUDÍN_FY2021_OPEN TV_364</t>
  </si>
  <si>
    <t>PERU_HOUSEHOLD CARE_DISH CARE_AYUDÍN_FY2021_OPEN TV_365</t>
  </si>
  <si>
    <t>PERU_HOUSEHOLD CARE_DISH CARE_AYUDÍN_FY2021_OPEN TV_366</t>
  </si>
  <si>
    <t>PERU_HOUSEHOLD CARE_DISH CARE_AYUDÍN_FY2021_OPEN TV_367</t>
  </si>
  <si>
    <t>PERU_HOUSEHOLD CARE_DISH CARE_AYUDÍN_FY2021_OPEN TV_368</t>
  </si>
  <si>
    <t>PERU_HOUSEHOLD CARE_DISH CARE_AYUDÍN_FY2021_OPEN TV_369</t>
  </si>
  <si>
    <t>PERU_HOUSEHOLD CARE_DISH CARE_AYUDÍN_FY2021_OPEN TV_370</t>
  </si>
  <si>
    <t>PERU_HOUSEHOLD CARE_DISH CARE_AYUDÍN_FY2021_OPEN TV_371</t>
  </si>
  <si>
    <t>PERU_HOUSEHOLD CARE_DISH CARE_AYUDÍN_FY2021_OPEN TV_372</t>
  </si>
  <si>
    <t>PERU_HOUSEHOLD CARE_DISH CARE_AYUDÍN_FY2021_OPEN TV_373</t>
  </si>
  <si>
    <t>PERU_HOUSEHOLD CARE_DISH CARE_AYUDÍN_FY2021_OPEN TV_374</t>
  </si>
  <si>
    <t>PERU_HOUSEHOLD CARE_DISH CARE_AYUDÍN_FY2021_OPEN TV_375</t>
  </si>
  <si>
    <t>PERU_HOUSEHOLD CARE_DISH CARE_AYUDÍN_FY2021_OPEN TV_376</t>
  </si>
  <si>
    <t>PERU_HOUSEHOLD CARE_DISH CARE_AYUDÍN_FY2021_OPEN TV_377</t>
  </si>
  <si>
    <t>PERU_HOUSEHOLD CARE_DISH CARE_AYUDÍN_FY2021_OPEN TV_378</t>
  </si>
  <si>
    <t>PERU_HOUSEHOLD CARE_DISH CARE_AYUDÍN_FY2021_OPEN TV_379</t>
  </si>
  <si>
    <t>PERU_HOUSEHOLD CARE_DISH CARE_AYUDÍN_FY2021_OPEN TV_380</t>
  </si>
  <si>
    <t>PERU_HOUSEHOLD CARE_DISH CARE_AYUDÍN_FY2021_OPEN TV_381</t>
  </si>
  <si>
    <t>PERU_HOUSEHOLD CARE_DISH CARE_AYUDÍN_FY2021_OPEN TV_382</t>
  </si>
  <si>
    <t>PERU_HOUSEHOLD CARE_DISH CARE_AYUDÍN_FY2021_OPEN TV_383</t>
  </si>
  <si>
    <t>PERU_HOUSEHOLD CARE_DISH CARE_AYUDÍN_FY2021_OPEN TV_384</t>
  </si>
  <si>
    <t>PERU_HOUSEHOLD CARE_DISH CARE_AYUDÍN_FY2021_OPEN TV_385</t>
  </si>
  <si>
    <t>PERU_HOUSEHOLD CARE_DISH CARE_AYUDÍN_FY2021_OPEN TV_386</t>
  </si>
  <si>
    <t>PERU_HOUSEHOLD CARE_DISH CARE_AYUDÍN_FY2021_OPEN TV_387</t>
  </si>
  <si>
    <t>PERU_HOUSEHOLD CARE_DISH CARE_AYUDÍN_FY2021_OPEN TV_388</t>
  </si>
  <si>
    <t>PERU_HOUSEHOLD CARE_DISH CARE_AYUDÍN_FY2021_OPEN TV_389</t>
  </si>
  <si>
    <t>PERU_HOUSEHOLD CARE_DISH CARE_AYUDÍN_FY2021_OPEN TV_390</t>
  </si>
  <si>
    <t>PERU_HOUSEHOLD CARE_DISH CARE_AYUDÍN_FY2021_OPEN TV_391</t>
  </si>
  <si>
    <t>PERU_HOUSEHOLD CARE_DISH CARE_AYUDÍN_FY2021_OPEN TV_392</t>
  </si>
  <si>
    <t>PERU_HOUSEHOLD CARE_DISH CARE_AYUDÍN_FY2021_OPEN TV_393</t>
  </si>
  <si>
    <t>PERU_HOUSEHOLD CARE_DISH CARE_AYUDÍN_FY2021_OPEN TV_394</t>
  </si>
  <si>
    <t>PERU_HOUSEHOLD CARE_DISH CARE_AYUDÍN_FY2021_OPEN TV_395</t>
  </si>
  <si>
    <t>PERU_HOUSEHOLD CARE_DISH CARE_AYUDÍN_FY2021_OPEN TV_396</t>
  </si>
  <si>
    <t>PERU_HOUSEHOLD CARE_DISH CARE_AYUDÍN_FY2021_OPEN TV_397</t>
  </si>
  <si>
    <t>PERU_HOUSEHOLD CARE_DISH CARE_AYUDÍN_FY2021_OPEN TV_398</t>
  </si>
  <si>
    <t>PERU_HOUSEHOLD CARE_DISH CARE_AYUDÍN_FY2021_OPEN TV_399</t>
  </si>
  <si>
    <t>PERU_HOUSEHOLD CARE_DISH CARE_AYUDÍN_FY2021_OPEN TV_400</t>
  </si>
  <si>
    <t>PERU_HOUSEHOLD CARE_DISH CARE_AYUDÍN_FY2021_OPEN TV_401</t>
  </si>
  <si>
    <t>PERU_HOUSEHOLD CARE_DISH CARE_AYUDÍN_FY2021_OPEN TV_402</t>
  </si>
  <si>
    <t>PERU_HOUSEHOLD CARE_DISH CARE_AYUDÍN_FY2021_OPEN TV_403</t>
  </si>
  <si>
    <t>PERU_HOUSEHOLD CARE_DISH CARE_AYUDÍN_FY2021_OPEN TV_404</t>
  </si>
  <si>
    <t>PERU_HOUSEHOLD CARE_DISH CARE_AYUDÍN_FY2021_OPEN TV_405</t>
  </si>
  <si>
    <t>PERU_HOUSEHOLD CARE_DISH CARE_AYUDÍN_FY2021_OPEN TV_406</t>
  </si>
  <si>
    <t>PERU_HOUSEHOLD CARE_DISH CARE_AYUDÍN_FY2021_OPEN TV_407</t>
  </si>
  <si>
    <t>PERU_HOUSEHOLD CARE_DISH CARE_AYUDÍN_FY2021_OPEN TV_408</t>
  </si>
  <si>
    <t>PERU_HOUSEHOLD CARE_DISH CARE_AYUDÍN_FY2021_OPEN TV_409</t>
  </si>
  <si>
    <t>PERU_HOUSEHOLD CARE_DISH CARE_AYUDÍN_FY2021_OPEN TV_410</t>
  </si>
  <si>
    <t>PERU_HOUSEHOLD CARE_DISH CARE_AYUDÍN_FY2021_OPEN TV_411</t>
  </si>
  <si>
    <t>PERU_HOUSEHOLD CARE_DISH CARE_AYUDÍN_FY2021_OPEN TV_412</t>
  </si>
  <si>
    <t>PERU_HOUSEHOLD CARE_DISH CARE_AYUDÍN_FY2021_OPEN TV_413</t>
  </si>
  <si>
    <t>PERU_HOUSEHOLD CARE_DISH CARE_AYUDÍN_FY2021_OPEN TV_414</t>
  </si>
  <si>
    <t>PERU_HOUSEHOLD CARE_DISH CARE_AYUDÍN_FY2021_OPEN TV_415</t>
  </si>
  <si>
    <t>PERU_HOUSEHOLD CARE_DISH CARE_AYUDÍN_FY2021_OPEN TV_416</t>
  </si>
  <si>
    <t>PERU_HOUSEHOLD CARE_DISH CARE_AYUDÍN_FY2021_OPEN TV_417</t>
  </si>
  <si>
    <t>PERU_HOUSEHOLD CARE_DISH CARE_AYUDÍN_FY2021_OPEN TV_418</t>
  </si>
  <si>
    <t>PERU_HOUSEHOLD CARE_DISH CARE_AYUDÍN_FY2021_OPEN TV_419</t>
  </si>
  <si>
    <t>PERU_HOUSEHOLD CARE_DISH CARE_AYUDÍN_FY2021_OPEN TV_420</t>
  </si>
  <si>
    <t>PERU_HOUSEHOLD CARE_DISH CARE_AYUDÍN_FY2021_OPEN TV_421</t>
  </si>
  <si>
    <t>PERU_HOUSEHOLD CARE_DISH CARE_AYUDÍN_FY2021_OPEN TV_422</t>
  </si>
  <si>
    <t>PERU_HOUSEHOLD CARE_DISH CARE_AYUDÍN_FY2021_OPEN TV_423</t>
  </si>
  <si>
    <t>PERU_HOUSEHOLD CARE_DISH CARE_AYUDÍN_FY2021_OPEN TV_424</t>
  </si>
  <si>
    <t>PERU_HOUSEHOLD CARE_DISH CARE_AYUDÍN_FY2021_OPEN TV_425</t>
  </si>
  <si>
    <t>PERU_HOUSEHOLD CARE_DISH CARE_AYUDÍN_FY2021_OPEN TV_426</t>
  </si>
  <si>
    <t>PERU_HOUSEHOLD CARE_DISH CARE_AYUDÍN_FY2021_OPEN TV_427</t>
  </si>
  <si>
    <t>PERU_HOUSEHOLD CARE_DISH CARE_AYUDÍN_FY2021_OPEN TV_428</t>
  </si>
  <si>
    <t>PERU_HOUSEHOLD CARE_DISH CARE_AYUDÍN_FY2021_OPEN TV_429</t>
  </si>
  <si>
    <t>PERU_HOUSEHOLD CARE_DISH CARE_AYUDÍN_FY2021_OPEN TV_430</t>
  </si>
  <si>
    <t>PERU_HOUSEHOLD CARE_DISH CARE_AYUDÍN_FY2021_OPEN TV_431</t>
  </si>
  <si>
    <t>PERU_HOUSEHOLD CARE_DISH CARE_AYUDÍN_FY2021_OPEN TV_432</t>
  </si>
  <si>
    <t>PERU_HOUSEHOLD CARE_DISH CARE_AYUDÍN_FY2021_OPEN TV_433</t>
  </si>
  <si>
    <t>PERU_HOUSEHOLD CARE_DISH CARE_AYUDÍN_FY2021_OPEN TV_434</t>
  </si>
  <si>
    <t>PERU_HOUSEHOLD CARE_DISH CARE_AYUDÍN_FY2021_OPEN TV_435</t>
  </si>
  <si>
    <t>PERU_HOUSEHOLD CARE_DISH CARE_AYUDÍN_FY2021_OPEN TV_436</t>
  </si>
  <si>
    <t>PERU_HOUSEHOLD CARE_DISH CARE_AYUDÍN_FY2021_OPEN TV_437</t>
  </si>
  <si>
    <t>PERU_HOUSEHOLD CARE_DISH CARE_AYUDÍN_FY2021_OPEN TV_438</t>
  </si>
  <si>
    <t>PERU_HOUSEHOLD CARE_DISH CARE_AYUDÍN_FY2021_OPEN TV_439</t>
  </si>
  <si>
    <t>PERU_HOUSEHOLD CARE_DISH CARE_AYUDÍN_FY2021_OPEN TV_440</t>
  </si>
  <si>
    <t>PERU_HOUSEHOLD CARE_DISH CARE_AYUDÍN_FY2021_OPEN TV_441</t>
  </si>
  <si>
    <t>PERU_HOUSEHOLD CARE_DISH CARE_AYUDÍN_FY2021_OPEN TV_442</t>
  </si>
  <si>
    <t>PERU_HOUSEHOLD CARE_DISH CARE_AYUDÍN_FY2021_OPEN TV_443</t>
  </si>
  <si>
    <t>PERU_HOUSEHOLD CARE_DISH CARE_AYUDÍN_FY2021_OPEN TV_444</t>
  </si>
  <si>
    <t>PERU_HOUSEHOLD CARE_DISH CARE_AYUDÍN_FY2021_OPEN TV_445</t>
  </si>
  <si>
    <t>PERU_HOUSEHOLD CARE_DISH CARE_AYUDÍN_FY2021_OPEN TV_446</t>
  </si>
  <si>
    <t>PERU_HOUSEHOLD CARE_DISH CARE_AYUDÍN_FY2021_OPEN TV_447</t>
  </si>
  <si>
    <t>PERU_HOUSEHOLD CARE_DISH CARE_AYUDÍN_FY2021_OPEN TV_448</t>
  </si>
  <si>
    <t>PERU_HOUSEHOLD CARE_DISH CARE_AYUDÍN_FY2021_OPEN TV_449</t>
  </si>
  <si>
    <t>PERU_HOUSEHOLD CARE_DISH CARE_AYUDÍN_FY2021_OPEN TV_450</t>
  </si>
  <si>
    <t>PERU_HOUSEHOLD CARE_DISH CARE_AYUDÍN_FY2021_OPEN TV_451</t>
  </si>
  <si>
    <t>PERU_HOUSEHOLD CARE_DISH CARE_AYUDÍN_FY2021_OPEN TV_452</t>
  </si>
  <si>
    <t>PERU_HOUSEHOLD CARE_DISH CARE_AYUDÍN_FY2021_OPEN TV_453</t>
  </si>
  <si>
    <t>PERU_HOUSEHOLD CARE_DISH CARE_AYUDÍN_FY2021_OPEN TV_454</t>
  </si>
  <si>
    <t>PERU_HOUSEHOLD CARE_DISH CARE_AYUDÍN_FY2021_OPEN TV_455</t>
  </si>
  <si>
    <t>PERU_HOUSEHOLD CARE_DISH CARE_AYUDÍN_FY2021_OPEN TV_456</t>
  </si>
  <si>
    <t>PERU_HOUSEHOLD CARE_DISH CARE_AYUDÍN_FY2021_OPEN TV_457</t>
  </si>
  <si>
    <t>PERU_HOUSEHOLD CARE_DISH CARE_AYUDÍN_FY2021_OPEN TV_458</t>
  </si>
  <si>
    <t>PERU_HOUSEHOLD CARE_DISH CARE_AYUDÍN_FY2021_OPEN TV_459</t>
  </si>
  <si>
    <t>PERU_HOUSEHOLD CARE_DISH CARE_AYUDÍN_FY2021_OPEN TV_460</t>
  </si>
  <si>
    <t>PERU_HOUSEHOLD CARE_DISH CARE_AYUDÍN_FY2021_OPEN TV_461</t>
  </si>
  <si>
    <t>PERU_HOUSEHOLD CARE_DISH CARE_AYUDÍN_FY2021_OPEN TV_462</t>
  </si>
  <si>
    <t>PERU_HOUSEHOLD CARE_DISH CARE_AYUDÍN_FY2021_OPEN TV_463</t>
  </si>
  <si>
    <t>PERU_HOUSEHOLD CARE_DISH CARE_AYUDÍN_FY2021_OPEN TV_464</t>
  </si>
  <si>
    <t>PERU_HOUSEHOLD CARE_DISH CARE_AYUDÍN_FY2021_OPEN TV_465</t>
  </si>
  <si>
    <t>PERU_HOUSEHOLD CARE_DISH CARE_AYUDÍN_FY2021_OPEN TV_466</t>
  </si>
  <si>
    <t>PERU_HOUSEHOLD CARE_DISH CARE_AYUDÍN_FY2021_OPEN TV_467</t>
  </si>
  <si>
    <t>PERU_HOUSEHOLD CARE_DISH CARE_AYUDÍN_FY2021_OPEN TV_468</t>
  </si>
  <si>
    <t>PERU_HOUSEHOLD CARE_DISH CARE_AYUDÍN_FY2021_OPEN TV_469</t>
  </si>
  <si>
    <t>PERU_HOUSEHOLD CARE_DISH CARE_AYUDÍN_FY2021_OPEN TV_470</t>
  </si>
  <si>
    <t>PERU_HOUSEHOLD CARE_DISH CARE_AYUDÍN_FY2021_OPEN TV_471</t>
  </si>
  <si>
    <t>PERU_HOUSEHOLD CARE_DISH CARE_AYUDÍN_FY2021_OPEN TV_472</t>
  </si>
  <si>
    <t>PERU_HOUSEHOLD CARE_DISH CARE_AYUDÍN_FY2021_OPEN TV_473</t>
  </si>
  <si>
    <t>PERU_HOUSEHOLD CARE_DISH CARE_AYUDÍN_FY2021_OPEN TV_474</t>
  </si>
  <si>
    <t>PERU_HOUSEHOLD CARE_DISH CARE_AYUDÍN_FY2021_OPEN TV_475</t>
  </si>
  <si>
    <t>PERU_HOUSEHOLD CARE_DISH CARE_AYUDÍN_FY2021_OPEN TV_476</t>
  </si>
  <si>
    <t>PERU_HOUSEHOLD CARE_DISH CARE_AYUDÍN_FY2021_OPEN TV_477</t>
  </si>
  <si>
    <t>PERU_HOUSEHOLD CARE_DISH CARE_AYUDÍN_FY2021_OPEN TV_478</t>
  </si>
  <si>
    <t>PERU_HOUSEHOLD CARE_DISH CARE_AYUDÍN_FY2021_OPEN TV_479</t>
  </si>
  <si>
    <t>PERU_HOUSEHOLD CARE_DISH CARE_AYUDÍN_FY2021_OPEN TV_480</t>
  </si>
  <si>
    <t>PERU_HOUSEHOLD CARE_DISH CARE_AYUDÍN_FY2021_OPEN TV_481</t>
  </si>
  <si>
    <t>PERU_HOUSEHOLD CARE_DISH CARE_AYUDÍN_FY2021_OPEN TV_482</t>
  </si>
  <si>
    <t>PERU_HOUSEHOLD CARE_DISH CARE_AYUDÍN_FY2021_OPEN TV_483</t>
  </si>
  <si>
    <t>PERU_HOUSEHOLD CARE_DISH CARE_AYUDÍN_FY2021_OPEN TV_484</t>
  </si>
  <si>
    <t>PERU_HOUSEHOLD CARE_DISH CARE_AYUDÍN_FY2021_OPEN TV_485</t>
  </si>
  <si>
    <t>PERU_HOUSEHOLD CARE_DISH CARE_AYUDÍN_FY2021_OPEN TV_486</t>
  </si>
  <si>
    <t>PERU_HOUSEHOLD CARE_DISH CARE_AYUDÍN_FY2021_OPEN TV_487</t>
  </si>
  <si>
    <t>PERU_HOUSEHOLD CARE_DISH CARE_AYUDÍN_FY2021_OPEN TV_488</t>
  </si>
  <si>
    <t>PERU_HOUSEHOLD CARE_DISH CARE_AYUDÍN_FY2021_OPEN TV_489</t>
  </si>
  <si>
    <t>PERU_HOUSEHOLD CARE_DISH CARE_AYUDÍN_FY2021_OPEN TV_490</t>
  </si>
  <si>
    <t>PERU_HOUSEHOLD CARE_DISH CARE_AYUDÍN_FY2021_OPEN TV_491</t>
  </si>
  <si>
    <t>PERU_HOUSEHOLD CARE_DISH CARE_AYUDÍN_FY2021_OPEN TV_492</t>
  </si>
  <si>
    <t>PERU_HOUSEHOLD CARE_DISH CARE_AYUDÍN_FY2021_OPEN TV_493</t>
  </si>
  <si>
    <t>PERU_HOUSEHOLD CARE_DISH CARE_AYUDÍN_FY2021_OPEN TV_494</t>
  </si>
  <si>
    <t>PERU_HOUSEHOLD CARE_DISH CARE_AYUDÍN_FY2021_OPEN TV_495</t>
  </si>
  <si>
    <t>PERU_HOUSEHOLD CARE_DISH CARE_AYUDÍN_FY2021_OPEN TV_496</t>
  </si>
  <si>
    <t>PERU_HOUSEHOLD CARE_DISH CARE_AYUDÍN_FY2021_OPEN TV_497</t>
  </si>
  <si>
    <t>PERU_HOUSEHOLD CARE_DISH CARE_AYUDÍN_FY2021_OPEN TV_498</t>
  </si>
  <si>
    <t>PERU_HOUSEHOLD CARE_DISH CARE_AYUDÍN_FY2021_OPEN TV_499</t>
  </si>
  <si>
    <t>PERU_HOUSEHOLD CARE_DISH CARE_AYUDÍN_FY2021_OPEN TV_500</t>
  </si>
  <si>
    <t>PERU_HOUSEHOLD CARE_DISH CARE_AYUDÍN_FY2021_OPEN TV_501</t>
  </si>
  <si>
    <t>PERU_HOUSEHOLD CARE_DISH CARE_AYUDÍN_FY2021_OPEN TV_502</t>
  </si>
  <si>
    <t>PERU_HOUSEHOLD CARE_DISH CARE_AYUDÍN_FY2021_OPEN TV_503</t>
  </si>
  <si>
    <t>PERU_HOUSEHOLD CARE_DISH CARE_AYUDÍN_FY2021_OPEN TV_504</t>
  </si>
  <si>
    <t>PERU_HOUSEHOLD CARE_DISH CARE_AYUDÍN_FY2021_OPEN TV_505</t>
  </si>
  <si>
    <t>PERU_HOUSEHOLD CARE_DISH CARE_AYUDÍN_FY2021_OPEN TV_506</t>
  </si>
  <si>
    <t>PERU_HOUSEHOLD CARE_DISH CARE_AYUDÍN_FY2021_OPEN TV_507</t>
  </si>
  <si>
    <t>PERU_HOUSEHOLD CARE_DISH CARE_AYUDÍN_FY2021_OPEN TV_508</t>
  </si>
  <si>
    <t>PERU_HOUSEHOLD CARE_DISH CARE_AYUDÍN_FY2021_OPEN TV_509</t>
  </si>
  <si>
    <t>PERU_HOUSEHOLD CARE_DISH CARE_AYUDÍN_FY2021_OPEN TV_510</t>
  </si>
  <si>
    <t>PERU_HOUSEHOLD CARE_DISH CARE_AYUDÍN_FY2021_OPEN TV_511</t>
  </si>
  <si>
    <t>PERU_HOUSEHOLD CARE_DISH CARE_AYUDÍN_FY2021_OPEN TV_512</t>
  </si>
  <si>
    <t>PERU_HOUSEHOLD CARE_DISH CARE_AYUDÍN_FY2021_OPEN TV_513</t>
  </si>
  <si>
    <t>PERU_HOUSEHOLD CARE_DISH CARE_AYUDÍN_FY2021_OPEN TV_514</t>
  </si>
  <si>
    <t>PERU_HOUSEHOLD CARE_DISH CARE_AYUDÍN_FY2021_OPEN TV_515</t>
  </si>
  <si>
    <t>PERU_HOUSEHOLD CARE_DISH CARE_AYUDÍN_FY2021_OPEN TV_516</t>
  </si>
  <si>
    <t>PERU_HOUSEHOLD CARE_DISH CARE_AYUDÍN_FY2021_OPEN TV_517</t>
  </si>
  <si>
    <t>PERU_HOUSEHOLD CARE_DISH CARE_AYUDÍN_FY2021_OPEN TV_518</t>
  </si>
  <si>
    <t>PERU_HOUSEHOLD CARE_DISH CARE_AYUDÍN_FY2021_OPEN TV_519</t>
  </si>
  <si>
    <t>PERU_HOUSEHOLD CARE_DISH CARE_AYUDÍN_FY2021_OPEN TV_520</t>
  </si>
  <si>
    <t>PERU_HOUSEHOLD CARE_DISH CARE_AYUDÍN_FY2021_OPEN TV_521</t>
  </si>
  <si>
    <t>PERU_HOUSEHOLD CARE_DISH CARE_AYUDÍN_FY2021_OPEN TV_522</t>
  </si>
  <si>
    <t>PERU_HOUSEHOLD CARE_DISH CARE_AYUDÍN_FY2021_OPEN TV_523</t>
  </si>
  <si>
    <t>PERU_HOUSEHOLD CARE_DISH CARE_AYUDÍN_FY2021_OPEN TV_524</t>
  </si>
  <si>
    <t>PERU_HOUSEHOLD CARE_DISH CARE_AYUDÍN_FY2021_OPEN TV_525</t>
  </si>
  <si>
    <t>PERU_HOUSEHOLD CARE_DISH CARE_AYUDÍN_FY2021_OPEN TV_526</t>
  </si>
  <si>
    <t>PERU_HOUSEHOLD CARE_DISH CARE_AYUDÍN_FY2021_OPEN TV_527</t>
  </si>
  <si>
    <t>PERU_HOUSEHOLD CARE_DISH CARE_AYUDÍN_FY2021_OPEN TV_528</t>
  </si>
  <si>
    <t>PERU_HOUSEHOLD CARE_DISH CARE_AYUDÍN_FY2021_OPEN TV_529</t>
  </si>
  <si>
    <t>PERU_HOUSEHOLD CARE_DISH CARE_AYUDÍN_FY2021_OPEN TV_530</t>
  </si>
  <si>
    <t>PERU_HOUSEHOLD CARE_DISH CARE_AYUDÍN_FY2021_OPEN TV_531</t>
  </si>
  <si>
    <t>PERU_HOUSEHOLD CARE_DISH CARE_AYUDÍN_FY2021_OPEN TV_532</t>
  </si>
  <si>
    <t>PERU_HOUSEHOLD CARE_DISH CARE_AYUDÍN_FY2021_OPEN TV_533</t>
  </si>
  <si>
    <t>PERU_HOUSEHOLD CARE_DISH CARE_AYUDÍN_FY2021_OPEN TV_534</t>
  </si>
  <si>
    <t>PERU_HOUSEHOLD CARE_DISH CARE_AYUDÍN_FY2021_OPEN TV_535</t>
  </si>
  <si>
    <t>PERU_HOUSEHOLD CARE_DISH CARE_AYUDÍN_FY2021_OPEN TV_536</t>
  </si>
  <si>
    <t>PERU_HOUSEHOLD CARE_DISH CARE_AYUDÍN_FY2021_OPEN TV_537</t>
  </si>
  <si>
    <t>PERU_HOUSEHOLD CARE_DISH CARE_AYUDÍN_FY2021_OPEN TV_538</t>
  </si>
  <si>
    <t>PERU_HOUSEHOLD CARE_DISH CARE_AYUDÍN_FY2021_OPEN TV_539</t>
  </si>
  <si>
    <t>PERU_HOUSEHOLD CARE_DISH CARE_AYUDÍN_FY2021_OPEN TV_540</t>
  </si>
  <si>
    <t>PERU_HOUSEHOLD CARE_DISH CARE_AYUDÍN_FY2021_OPEN TV_541</t>
  </si>
  <si>
    <t>PERU_HOUSEHOLD CARE_DISH CARE_AYUDÍN_FY2021_OPEN TV_542</t>
  </si>
  <si>
    <t>PERU_HOUSEHOLD CARE_DISH CARE_AYUDÍN_FY2021_OPEN TV_543</t>
  </si>
  <si>
    <t>PERU_HOUSEHOLD CARE_DISH CARE_AYUDÍN_FY2021_OPEN TV_544</t>
  </si>
  <si>
    <t>PERU_HOUSEHOLD CARE_DISH CARE_AYUDÍN_FY2021_OPEN TV_545</t>
  </si>
  <si>
    <t>PERU_HOUSEHOLD CARE_DISH CARE_AYUDÍN_FY2021_OPEN TV_546</t>
  </si>
  <si>
    <t>PERU_HOUSEHOLD CARE_DISH CARE_AYUDÍN_FY2021_OPEN TV_547</t>
  </si>
  <si>
    <t>PERU_HOUSEHOLD CARE_DISH CARE_AYUDÍN_FY2021_OPEN TV_548</t>
  </si>
  <si>
    <t>PERU_HOUSEHOLD CARE_DISH CARE_AYUDÍN_FY2021_OPEN TV_549</t>
  </si>
  <si>
    <t>PERU_HOUSEHOLD CARE_DISH CARE_AYUDÍN_FY2021_OPEN TV_550</t>
  </si>
  <si>
    <t>PERU_HOUSEHOLD CARE_DISH CARE_AYUDÍN_FY2021_OPEN TV_551</t>
  </si>
  <si>
    <t>PERU_HOUSEHOLD CARE_DISH CARE_AYUDÍN_FY2021_OPEN TV_552</t>
  </si>
  <si>
    <t>PERU_HOUSEHOLD CARE_DISH CARE_AYUDÍN_FY2021_OPEN TV_553</t>
  </si>
  <si>
    <t>PERU_HOUSEHOLD CARE_DISH CARE_AYUDÍN_FY2021_OPEN TV_554</t>
  </si>
  <si>
    <t>PERU_HOUSEHOLD CARE_DISH CARE_AYUDÍN_FY2021_OPEN TV_555</t>
  </si>
  <si>
    <t>PERU_HOUSEHOLD CARE_DISH CARE_AYUDÍN_FY2021_OPEN TV_556</t>
  </si>
  <si>
    <t>PERU_HOUSEHOLD CARE_DISH CARE_AYUDÍN_FY2021_OPEN TV_557</t>
  </si>
  <si>
    <t>PERU_HOUSEHOLD CARE_DISH CARE_AYUDÍN_FY2021_OPEN TV_558</t>
  </si>
  <si>
    <t>PERU_HOUSEHOLD CARE_DISH CARE_AYUDÍN_FY2021_OPEN TV_559</t>
  </si>
  <si>
    <t>PERU_HOUSEHOLD CARE_DISH CARE_AYUDÍN_FY2021_OPEN TV_560</t>
  </si>
  <si>
    <t>PERU_HOUSEHOLD CARE_DISH CARE_AYUDÍN_FY2021_OPEN TV_561</t>
  </si>
  <si>
    <t>PERU_HOUSEHOLD CARE_DISH CARE_AYUDÍN_FY2021_OPEN TV_562</t>
  </si>
  <si>
    <t>PERU_HOUSEHOLD CARE_DISH CARE_AYUDÍN_FY2021_OPEN TV_563</t>
  </si>
  <si>
    <t>PERU_HOUSEHOLD CARE_DISH CARE_AYUDÍN_FY2021_OPEN TV_564</t>
  </si>
  <si>
    <t>PERU_HOUSEHOLD CARE_DISH CARE_AYUDÍN_FY2021_OPEN TV_565</t>
  </si>
  <si>
    <t>PERU_HOUSEHOLD CARE_DISH CARE_AYUDÍN_FY2021_OPEN TV_566</t>
  </si>
  <si>
    <t>PERU_HOUSEHOLD CARE_DISH CARE_AYUDÍN_FY2021_OPEN TV_567</t>
  </si>
  <si>
    <t>PERU_HOUSEHOLD CARE_DISH CARE_AYUDÍN_FY2021_OPEN TV_568</t>
  </si>
  <si>
    <t>PERU_HOUSEHOLD CARE_DISH CARE_AYUDÍN_FY2021_OPEN TV_569</t>
  </si>
  <si>
    <t>PERU_HOUSEHOLD CARE_DISH CARE_AYUDÍN_FY2021_OPEN TV_570</t>
  </si>
  <si>
    <t>PERU_HOUSEHOLD CARE_DISH CARE_AYUDÍN_FY2021_OPEN TV_571</t>
  </si>
  <si>
    <t>PERU_HOUSEHOLD CARE_DISH CARE_AYUDÍN_FY2021_OPEN TV_572</t>
  </si>
  <si>
    <t>PERU_HOUSEHOLD CARE_DISH CARE_AYUDÍN_FY2021_OPEN TV_573</t>
  </si>
  <si>
    <t>PERU_HOUSEHOLD CARE_DISH CARE_AYUDÍN_FY2021_OPEN TV_574</t>
  </si>
  <si>
    <t>PERU_HOUSEHOLD CARE_DISH CARE_AYUDÍN_FY2021_OPEN TV_575</t>
  </si>
  <si>
    <t>PERU_HOUSEHOLD CARE_DISH CARE_AYUDÍN_FY2021_OPEN TV_576</t>
  </si>
  <si>
    <t>PERU_HOUSEHOLD CARE_DISH CARE_AYUDÍN_FY2021_OPEN TV_577</t>
  </si>
  <si>
    <t>PERU_HOUSEHOLD CARE_DISH CARE_AYUDÍN_FY2021_OPEN TV_578</t>
  </si>
  <si>
    <t>PERU_HOUSEHOLD CARE_DISH CARE_AYUDÍN_FY2021_OPEN TV_579</t>
  </si>
  <si>
    <t>PERU_HOUSEHOLD CARE_DISH CARE_AYUDÍN_FY2021_OPEN TV_580</t>
  </si>
  <si>
    <t>PERU_HOUSEHOLD CARE_DISH CARE_AYUDÍN_FY2021_OPEN TV_581</t>
  </si>
  <si>
    <t>PERU_HOUSEHOLD CARE_DISH CARE_AYUDÍN_FY2021_OPEN TV_582</t>
  </si>
  <si>
    <t>PERU_HOUSEHOLD CARE_DISH CARE_AYUDÍN_FY2021_OPEN TV_583</t>
  </si>
  <si>
    <t>PERU_HOUSEHOLD CARE_DISH CARE_AYUDÍN_FY2021_OPEN TV_584</t>
  </si>
  <si>
    <t>PERU_HOUSEHOLD CARE_DISH CARE_AYUDÍN_FY2021_OPEN TV_585</t>
  </si>
  <si>
    <t>PERU_HOUSEHOLD CARE_DISH CARE_AYUDÍN_FY2021_OPEN TV_586</t>
  </si>
  <si>
    <t>PERU_HOUSEHOLD CARE_DISH CARE_AYUDÍN_FY2021_OPEN TV_587</t>
  </si>
  <si>
    <t>PERU_HOUSEHOLD CARE_DISH CARE_AYUDÍN_FY2021_OPEN TV_588</t>
  </si>
  <si>
    <t>PERU_HOUSEHOLD CARE_DISH CARE_AYUDÍN_FY2021_OPEN TV_589</t>
  </si>
  <si>
    <t>PERU_HOUSEHOLD CARE_DISH CARE_AYUDÍN_FY2021_OPEN TV_590</t>
  </si>
  <si>
    <t>PERU_HOUSEHOLD CARE_DISH CARE_AYUDÍN_FY2021_OPEN TV_591</t>
  </si>
  <si>
    <t>PERU_HOUSEHOLD CARE_DISH CARE_AYUDÍN_FY2021_OPEN TV_592</t>
  </si>
  <si>
    <t>PERU_HOUSEHOLD CARE_DISH CARE_AYUDÍN_FY2021_OPEN TV_593</t>
  </si>
  <si>
    <t>PERU_HOUSEHOLD CARE_DISH CARE_AYUDÍN_FY2021_OPEN TV_594</t>
  </si>
  <si>
    <t>PERU_HOUSEHOLD CARE_DISH CARE_AYUDÍN_FY2021_OPEN TV_595</t>
  </si>
  <si>
    <t>PERU_HOUSEHOLD CARE_DISH CARE_AYUDÍN_FY2021_OPEN TV_596</t>
  </si>
  <si>
    <t>PERU_HOUSEHOLD CARE_DISH CARE_AYUDÍN_FY2021_OPEN TV_597</t>
  </si>
  <si>
    <t>PERU_HOUSEHOLD CARE_DISH CARE_AYUDÍN_FY2021_OPEN TV_598</t>
  </si>
  <si>
    <t>PERU_HOUSEHOLD CARE_DISH CARE_AYUDÍN_FY2021_OPEN TV_599</t>
  </si>
  <si>
    <t>PERU_HOUSEHOLD CARE_DISH CARE_AYUDÍN_FY2021_OPEN TV_600</t>
  </si>
  <si>
    <t>PERU_HOUSEHOLD CARE_DISH CARE_AYUDÍN_FY2021_OPEN TV_601</t>
  </si>
  <si>
    <t>PERU_HOUSEHOLD CARE_DISH CARE_AYUDÍN_FY2021_OPEN TV_602</t>
  </si>
  <si>
    <t>PERU_HOUSEHOLD CARE_DISH CARE_AYUDÍN_FY2021_OPEN TV_603</t>
  </si>
  <si>
    <t>PERU_HOUSEHOLD CARE_DISH CARE_AYUDÍN_FY2021_OPEN TV_604</t>
  </si>
  <si>
    <t>PERU_HOUSEHOLD CARE_DISH CARE_AYUDÍN_FY2021_OPEN TV_605</t>
  </si>
  <si>
    <t>PERU_HOUSEHOLD CARE_DISH CARE_AYUDÍN_FY2021_OPEN TV_606</t>
  </si>
  <si>
    <t>PERU_HOUSEHOLD CARE_DISH CARE_AYUDÍN_FY2021_OPEN TV_607</t>
  </si>
  <si>
    <t>PERU_HOUSEHOLD CARE_DISH CARE_AYUDÍN_FY2021_OPEN TV_608</t>
  </si>
  <si>
    <t>PERU_HOUSEHOLD CARE_DISH CARE_AYUDÍN_FY2021_OPEN TV_609</t>
  </si>
  <si>
    <t>PERU_HOUSEHOLD CARE_DISH CARE_AYUDÍN_FY2021_OPEN TV_610</t>
  </si>
  <si>
    <t>PERU_HOUSEHOLD CARE_DISH CARE_AYUDÍN_FY2021_OPEN TV_611</t>
  </si>
  <si>
    <t>PERU_HOUSEHOLD CARE_DISH CARE_AYUDÍN_FY2021_OPEN TV_612</t>
  </si>
  <si>
    <t>PERU_HOUSEHOLD CARE_DISH CARE_AYUDÍN_FY2021_OPEN TV_613</t>
  </si>
  <si>
    <t>PERU_HOUSEHOLD CARE_DISH CARE_AYUDÍN_FY2021_OPEN TV_614</t>
  </si>
  <si>
    <t>PERU_HOUSEHOLD CARE_DISH CARE_AYUDÍN_FY2021_OPEN TV_615</t>
  </si>
  <si>
    <t>PERU_HOUSEHOLD CARE_DISH CARE_AYUDÍN_FY2021_OPEN TV_616</t>
  </si>
  <si>
    <t>PERU_HOUSEHOLD CARE_DISH CARE_AYUDÍN_FY2021_OPEN TV_617</t>
  </si>
  <si>
    <t>PERU_HOUSEHOLD CARE_DISH CARE_AYUDÍN_FY2021_OPEN TV_618</t>
  </si>
  <si>
    <t>PERU_HOUSEHOLD CARE_DISH CARE_AYUDÍN_FY2021_OPEN TV_619</t>
  </si>
  <si>
    <t>PERU_HOUSEHOLD CARE_DISH CARE_AYUDÍN_FY2021_OPEN TV_620</t>
  </si>
  <si>
    <t>PERU_HOUSEHOLD CARE_DISH CARE_AYUDÍN_FY2021_OPEN TV_621</t>
  </si>
  <si>
    <t>PERU_HOUSEHOLD CARE_DISH CARE_AYUDÍN_FY2021_OPEN TV_622</t>
  </si>
  <si>
    <t>PERU_HOUSEHOLD CARE_DISH CARE_AYUDÍN_FY2021_OPEN TV_623</t>
  </si>
  <si>
    <t>PERU_HOUSEHOLD CARE_DISH CARE_AYUDÍN_FY2021_OPEN TV_624</t>
  </si>
  <si>
    <t>PERU_HOUSEHOLD CARE_DISH CARE_AYUDÍN_FY2021_OPEN TV_625</t>
  </si>
  <si>
    <t>PERU_HOUSEHOLD CARE_DISH CARE_AYUDÍN_FY2021_OPEN TV_626</t>
  </si>
  <si>
    <t>PERU_HOUSEHOLD CARE_DISH CARE_AYUDÍN_FY2021_OPEN TV_627</t>
  </si>
  <si>
    <t>PERU_HOUSEHOLD CARE_DISH CARE_AYUDÍN_FY2021_OPEN TV_628</t>
  </si>
  <si>
    <t>PERU_HOUSEHOLD CARE_DISH CARE_AYUDÍN_FY2021_OPEN TV_629</t>
  </si>
  <si>
    <t>PERU_HOUSEHOLD CARE_DISH CARE_AYUDÍN_FY2021_OPEN TV_630</t>
  </si>
  <si>
    <t>PERU_HOUSEHOLD CARE_DISH CARE_AYUDÍN_FY2021_OPEN TV_631</t>
  </si>
  <si>
    <t>PERU_HOUSEHOLD CARE_DISH CARE_AYUDÍN_FY2021_OPEN TV_632</t>
  </si>
  <si>
    <t>PERU_HOUSEHOLD CARE_DISH CARE_AYUDÍN_FY2021_OPEN TV_633</t>
  </si>
  <si>
    <t>PERU_HOUSEHOLD CARE_DISH CARE_AYUDÍN_FY2021_OPEN TV_634</t>
  </si>
  <si>
    <t>PERU_HOUSEHOLD CARE_DISH CARE_AYUDÍN_FY2021_OPEN TV_635</t>
  </si>
  <si>
    <t>PERU_HOUSEHOLD CARE_DISH CARE_AYUDÍN_FY2021_OPEN TV_636</t>
  </si>
  <si>
    <t>PERU_HOUSEHOLD CARE_DISH CARE_AYUDÍN_FY2021_OPEN TV_637</t>
  </si>
  <si>
    <t>PERU_HOUSEHOLD CARE_DISH CARE_AYUDÍN_FY2021_OPEN TV_638</t>
  </si>
  <si>
    <t>PERU_HOUSEHOLD CARE_DISH CARE_AYUDÍN_FY2021_OPEN TV_639</t>
  </si>
  <si>
    <t>PERU_HOUSEHOLD CARE_DISH CARE_AYUDÍN_FY2021_OPEN TV_640</t>
  </si>
  <si>
    <t>PERU_HOUSEHOLD CARE_DISH CARE_AYUDÍN_FY2021_OPEN TV_641</t>
  </si>
  <si>
    <t>PERU_HOUSEHOLD CARE_DISH CARE_AYUDÍN_FY2021_OPEN TV_642</t>
  </si>
  <si>
    <t>PERU_HOUSEHOLD CARE_DISH CARE_AYUDÍN_FY2021_OPEN TV_643</t>
  </si>
  <si>
    <t>PERU_HOUSEHOLD CARE_DISH CARE_AYUDÍN_FY2021_OPEN TV_644</t>
  </si>
  <si>
    <t>PERU_HOUSEHOLD CARE_DISH CARE_AYUDÍN_FY2021_OPEN TV_645</t>
  </si>
  <si>
    <t>PERU_HOUSEHOLD CARE_DISH CARE_AYUDÍN_FY2021_OPEN TV_646</t>
  </si>
  <si>
    <t>PERU_HOUSEHOLD CARE_DISH CARE_AYUDÍN_FY2021_OPEN TV_647</t>
  </si>
  <si>
    <t>PERU_HOUSEHOLD CARE_DISH CARE_AYUDÍN_FY2021_OPEN TV_648</t>
  </si>
  <si>
    <t>PERU_HOUSEHOLD CARE_DISH CARE_AYUDÍN_FY2021_OPEN TV_649</t>
  </si>
  <si>
    <t>PERU_HOUSEHOLD CARE_DISH CARE_AYUDÍN_FY2021_OPEN TV_650</t>
  </si>
  <si>
    <t>PERU_HOUSEHOLD CARE_DISH CARE_AYUDÍN_FY2021_OPEN TV_651</t>
  </si>
  <si>
    <t>PERU_HOUSEHOLD CARE_DISH CARE_AYUDÍN_FY2021_OPEN TV_652</t>
  </si>
  <si>
    <t>PERU_HOUSEHOLD CARE_DISH CARE_AYUDÍN_FY2021_OPEN TV_653</t>
  </si>
  <si>
    <t>PERU_HOUSEHOLD CARE_DISH CARE_AYUDÍN_FY2021_OPEN TV_654</t>
  </si>
  <si>
    <t>PERU_HOUSEHOLD CARE_DISH CARE_AYUDÍN_FY2021_OPEN TV_655</t>
  </si>
  <si>
    <t>PERU_HOUSEHOLD CARE_DISH CARE_AYUDÍN_FY2021_OPEN TV_656</t>
  </si>
  <si>
    <t>PERU_HOUSEHOLD CARE_DISH CARE_AYUDÍN_FY2021_OPEN TV_657</t>
  </si>
  <si>
    <t>PERU_HOUSEHOLD CARE_DISH CARE_AYUDÍN_FY2021_OPEN TV_658</t>
  </si>
  <si>
    <t>PERU_HOUSEHOLD CARE_DISH CARE_AYUDÍN_FY2021_OPEN TV_659</t>
  </si>
  <si>
    <t>PERU_HOUSEHOLD CARE_DISH CARE_AYUDÍN_FY2021_OPEN TV_660</t>
  </si>
  <si>
    <t>PERU_HOUSEHOLD CARE_DISH CARE_AYUDÍN_FY2021_OPEN TV_661</t>
  </si>
  <si>
    <t>PERU_HOUSEHOLD CARE_DISH CARE_AYUDÍN_FY2021_OPEN TV_662</t>
  </si>
  <si>
    <t>PERU_HOUSEHOLD CARE_DISH CARE_AYUDÍN_FY2021_OPEN TV_663</t>
  </si>
  <si>
    <t>PERU_HOUSEHOLD CARE_DISH CARE_AYUDÍN_FY2021_OPEN TV_664</t>
  </si>
  <si>
    <t>PERU_HOUSEHOLD CARE_DISH CARE_AYUDÍN_FY2021_OPEN TV_665</t>
  </si>
  <si>
    <t>PERU_HOUSEHOLD CARE_DISH CARE_AYUDÍN_FY2021_OPEN TV_666</t>
  </si>
  <si>
    <t>PERU_HOUSEHOLD CARE_DISH CARE_AYUDÍN_FY2021_OPEN TV_667</t>
  </si>
  <si>
    <t>PERU_HOUSEHOLD CARE_DISH CARE_AYUDÍN_FY2021_OPEN TV_668</t>
  </si>
  <si>
    <t>PERU_HOUSEHOLD CARE_DISH CARE_AYUDÍN_FY2021_OPEN TV_669</t>
  </si>
  <si>
    <t>PERU_HOUSEHOLD CARE_DISH CARE_AYUDÍN_FY2021_OPEN TV_670</t>
  </si>
  <si>
    <t>PERU_HOUSEHOLD CARE_DISH CARE_AYUDÍN_FY2021_OPEN TV_671</t>
  </si>
  <si>
    <t>PERU_HOUSEHOLD CARE_DISH CARE_AYUDÍN_FY2021_OPEN TV_672</t>
  </si>
  <si>
    <t>PERU_HOUSEHOLD CARE_DISH CARE_AYUDÍN_FY2021_OPEN TV_673</t>
  </si>
  <si>
    <t>PERU_HOUSEHOLD CARE_DISH CARE_AYUDÍN_FY2021_OPEN TV_674</t>
  </si>
  <si>
    <t>PERU_HOUSEHOLD CARE_DISH CARE_AYUDÍN_FY2021_OPEN TV_675</t>
  </si>
  <si>
    <t>PERU_HOUSEHOLD CARE_DISH CARE_AYUDÍN_FY2021_OPEN TV_676</t>
  </si>
  <si>
    <t>PERU_HOUSEHOLD CARE_DISH CARE_AYUDÍN_FY2021_OPEN TV_677</t>
  </si>
  <si>
    <t>PERU_HOUSEHOLD CARE_DISH CARE_AYUDÍN_FY2021_OPEN TV_678</t>
  </si>
  <si>
    <t>PERU_HOUSEHOLD CARE_DISH CARE_AYUDÍN_FY2021_OPEN TV_679</t>
  </si>
  <si>
    <t>PERU_HOUSEHOLD CARE_DISH CARE_AYUDÍN_FY2021_OPEN TV_680</t>
  </si>
  <si>
    <t>PERU_HOUSEHOLD CARE_DISH CARE_AYUDÍN_FY2021_OPEN TV_681</t>
  </si>
  <si>
    <t>PERU_HOUSEHOLD CARE_DISH CARE_AYUDÍN_FY2021_OPEN TV_682</t>
  </si>
  <si>
    <t>PERU_HOUSEHOLD CARE_DISH CARE_AYUDÍN_FY2021_OPEN TV_683</t>
  </si>
  <si>
    <t>PERU_HOUSEHOLD CARE_DISH CARE_AYUDÍN_FY2021_OPEN TV_684</t>
  </si>
  <si>
    <t>PERU_HOUSEHOLD CARE_DISH CARE_AYUDÍN_FY2021_OPEN TV_685</t>
  </si>
  <si>
    <t>PERU_HOUSEHOLD CARE_DISH CARE_AYUDÍN_FY2021_OPEN TV_686</t>
  </si>
  <si>
    <t>PERU_HOUSEHOLD CARE_DISH CARE_AYUDÍN_FY2021_OPEN TV_687</t>
  </si>
  <si>
    <t>PERU_HOUSEHOLD CARE_DISH CARE_AYUDÍN_FY2021_OPEN TV_688</t>
  </si>
  <si>
    <t>PERU_HOUSEHOLD CARE_DISH CARE_AYUDÍN_FY2021_OPEN TV_689</t>
  </si>
  <si>
    <t>PERU_HOUSEHOLD CARE_DISH CARE_AYUDÍN_FY2021_OPEN TV_690</t>
  </si>
  <si>
    <t>PERU_HOUSEHOLD CARE_DISH CARE_AYUDÍN_FY2021_OPEN TV_691</t>
  </si>
  <si>
    <t>PERU_HOUSEHOLD CARE_DISH CARE_AYUDÍN_FY2021_OPEN TV_692</t>
  </si>
  <si>
    <t>PERU_HOUSEHOLD CARE_DISH CARE_AYUDÍN_FY2021_OPEN TV_693</t>
  </si>
  <si>
    <t>PERU_HOUSEHOLD CARE_DISH CARE_AYUDÍN_FY2021_OPEN TV_694</t>
  </si>
  <si>
    <t>PERU_HOUSEHOLD CARE_DISH CARE_AYUDÍN_FY2021_OPEN TV_695</t>
  </si>
  <si>
    <t>PERU_HOUSEHOLD CARE_DISH CARE_AYUDÍN_FY2021_OPEN TV_696</t>
  </si>
  <si>
    <t>PERU_HOUSEHOLD CARE_DISH CARE_AYUDÍN_FY2021_OPEN TV_697</t>
  </si>
  <si>
    <t>PERU_HOUSEHOLD CARE_DISH CARE_AYUDÍN_FY2021_OPEN TV_698</t>
  </si>
  <si>
    <t>PERU_HOUSEHOLD CARE_DISH CARE_AYUDÍN_FY2021_OPEN TV_699</t>
  </si>
  <si>
    <t>PERU_HOUSEHOLD CARE_DISH CARE_AYUDÍN_FY2021_OPEN TV_700</t>
  </si>
  <si>
    <t>PERU_HOUSEHOLD CARE_DISH CARE_AYUDÍN_FY2021_OPEN TV_701</t>
  </si>
  <si>
    <t>PERU_HOUSEHOLD CARE_DISH CARE_AYUDÍN_FY2021_OPEN TV_702</t>
  </si>
  <si>
    <t>PERU_HOUSEHOLD CARE_DISH CARE_AYUDÍN_FY2021_OPEN TV_703</t>
  </si>
  <si>
    <t>PERU_HOUSEHOLD CARE_DISH CARE_AYUDÍN_FY2021_OPEN TV_704</t>
  </si>
  <si>
    <t>PERU_HOUSEHOLD CARE_DISH CARE_AYUDÍN_FY2021_OPEN TV_705</t>
  </si>
  <si>
    <t>PERU_HOUSEHOLD CARE_DISH CARE_AYUDÍN_FY2021_OPEN TV_706</t>
  </si>
  <si>
    <t>PERU_HOUSEHOLD CARE_DISH CARE_AYUDÍN_FY2021_OPEN TV_707</t>
  </si>
  <si>
    <t>PERU_HOUSEHOLD CARE_DISH CARE_AYUDÍN_FY2021_OPEN TV_708</t>
  </si>
  <si>
    <t>PERU_HOUSEHOLD CARE_DISH CARE_AYUDÍN_FY2021_OPEN TV_709</t>
  </si>
  <si>
    <t>PERU_HOUSEHOLD CARE_DISH CARE_AYUDÍN_FY2021_OPEN TV_710</t>
  </si>
  <si>
    <t>PERU_HOUSEHOLD CARE_DISH CARE_AYUDÍN_FY2021_OPEN TV_711</t>
  </si>
  <si>
    <t>PERU_HOUSEHOLD CARE_DISH CARE_AYUDÍN_FY2021_OPEN TV_712</t>
  </si>
  <si>
    <t>PERU_HOUSEHOLD CARE_DISH CARE_AYUDÍN_FY2021_OPEN TV_713</t>
  </si>
  <si>
    <t>PERU_HOUSEHOLD CARE_DISH CARE_AYUDÍN_FY2021_OPEN TV_714</t>
  </si>
  <si>
    <t>PERU_HOUSEHOLD CARE_DISH CARE_AYUDÍN_FY2021_OPEN TV_715</t>
  </si>
  <si>
    <t>PERU_HOUSEHOLD CARE_DISH CARE_AYUDÍN_FY2021_OPEN TV_716</t>
  </si>
  <si>
    <t>PERU_HOUSEHOLD CARE_DISH CARE_AYUDÍN_FY2021_OPEN TV_717</t>
  </si>
  <si>
    <t>PERU_HOUSEHOLD CARE_DISH CARE_AYUDÍN_FY2021_OPEN TV_718</t>
  </si>
  <si>
    <t>PERU_HOUSEHOLD CARE_DISH CARE_AYUDÍN_FY2021_OPEN TV_719</t>
  </si>
  <si>
    <t>PERU_HOUSEHOLD CARE_DISH CARE_AYUDÍN_FY2021_OPEN TV_720</t>
  </si>
  <si>
    <t>PERU_HOUSEHOLD CARE_DISH CARE_AYUDÍN_FY2021_OPEN TV_721</t>
  </si>
  <si>
    <t>PERU_HOUSEHOLD CARE_DISH CARE_AYUDÍN_FY2021_OPEN TV_722</t>
  </si>
  <si>
    <t>PERU_HOUSEHOLD CARE_DISH CARE_AYUDÍN_FY2021_OPEN TV_723</t>
  </si>
  <si>
    <t>PERU_HOUSEHOLD CARE_DISH CARE_AYUDÍN_FY2021_OPEN TV_724</t>
  </si>
  <si>
    <t>PERU_HOUSEHOLD CARE_DISH CARE_AYUDÍN_FY2021_OPEN TV_725</t>
  </si>
  <si>
    <t>PERU_HOUSEHOLD CARE_DISH CARE_AYUDÍN_FY2021_OPEN TV_726</t>
  </si>
  <si>
    <t>PERU_HOUSEHOLD CARE_DISH CARE_AYUDÍN_FY2021_OPEN TV_727</t>
  </si>
  <si>
    <t>PERU_HOUSEHOLD CARE_DISH CARE_AYUDÍN_FY2021_OPEN TV_728</t>
  </si>
  <si>
    <t>PERU_HOUSEHOLD CARE_DISH CARE_AYUDÍN_FY2021_OPEN TV_729</t>
  </si>
  <si>
    <t>PERU_HOUSEHOLD CARE_DISH CARE_AYUDÍN_FY2021_OPEN TV_730</t>
  </si>
  <si>
    <t>PERU_HOUSEHOLD CARE_DISH CARE_AYUDÍN_FY2021_OPEN TV_731</t>
  </si>
  <si>
    <t>PERU_HOUSEHOLD CARE_DISH CARE_AYUDÍN_FY2021_OPEN TV_732</t>
  </si>
  <si>
    <t>PERU_HOUSEHOLD CARE_DISH CARE_AYUDÍN_FY2021_OPEN TV_733</t>
  </si>
  <si>
    <t>PERU_HOUSEHOLD CARE_DISH CARE_AYUDÍN_FY2021_OPEN TV_734</t>
  </si>
  <si>
    <t>PERU_HOUSEHOLD CARE_DISH CARE_AYUDÍN_FY2021_OPEN TV_735</t>
  </si>
  <si>
    <t>PERU_HOUSEHOLD CARE_DISH CARE_AYUDÍN_FY2021_OPEN TV_736</t>
  </si>
  <si>
    <t>PERU_HOUSEHOLD CARE_DISH CARE_AYUDÍN_FY2021_OPEN TV_737</t>
  </si>
  <si>
    <t>PERU_HOUSEHOLD CARE_DISH CARE_AYUDÍN_FY2021_OPEN TV_738</t>
  </si>
  <si>
    <t>PERU_HOUSEHOLD CARE_DISH CARE_AYUDÍN_FY2021_OPEN TV_739</t>
  </si>
  <si>
    <t>PERU_HOUSEHOLD CARE_DISH CARE_AYUDÍN_FY2021_OPEN TV_740</t>
  </si>
  <si>
    <t>PERU_HOUSEHOLD CARE_DISH CARE_AYUDÍN_FY2021_OPEN TV_741</t>
  </si>
  <si>
    <t>PERU_HOUSEHOLD CARE_DISH CARE_AYUDÍN_FY2021_OPEN TV_742</t>
  </si>
  <si>
    <t>PERU_HOUSEHOLD CARE_DISH CARE_AYUDÍN_FY2021_OPEN TV_743</t>
  </si>
  <si>
    <t>PERU_HOUSEHOLD CARE_DISH CARE_AYUDÍN_FY2021_OPEN TV_744</t>
  </si>
  <si>
    <t>PERU_HOUSEHOLD CARE_DISH CARE_AYUDÍN_FY2021_OPEN TV_745</t>
  </si>
  <si>
    <t>PERU_HOUSEHOLD CARE_DISH CARE_AYUDÍN_FY2021_OPEN TV_746</t>
  </si>
  <si>
    <t>PERU_HOUSEHOLD CARE_DISH CARE_AYUDÍN_FY2021_OPEN TV_747</t>
  </si>
  <si>
    <t>PERU_HOUSEHOLD CARE_DISH CARE_AYUDÍN_FY2021_OPEN TV_748</t>
  </si>
  <si>
    <t>PERU_HOUSEHOLD CARE_DISH CARE_AYUDÍN_FY2021_OPEN TV_749</t>
  </si>
  <si>
    <t>PERU_HOUSEHOLD CARE_DISH CARE_AYUDÍN_FY2021_OPEN TV_750</t>
  </si>
  <si>
    <t>PERU_HOUSEHOLD CARE_DISH CARE_AYUDÍN_FY2021_OPEN TV_751</t>
  </si>
  <si>
    <t>PERU_HOUSEHOLD CARE_DISH CARE_AYUDÍN_FY2021_OPEN TV_752</t>
  </si>
  <si>
    <t>PERU_HOUSEHOLD CARE_DISH CARE_AYUDÍN_FY2021_OPEN TV_753</t>
  </si>
  <si>
    <t>PERU_HOUSEHOLD CARE_DISH CARE_AYUDÍN_FY2021_OPEN TV_754</t>
  </si>
  <si>
    <t>PERU_HOUSEHOLD CARE_DISH CARE_AYUDÍN_FY2021_OPEN TV_755</t>
  </si>
  <si>
    <t>PERU_HOUSEHOLD CARE_DISH CARE_AYUDÍN_FY2021_OPEN TV_756</t>
  </si>
  <si>
    <t>PERU_HOUSEHOLD CARE_DISH CARE_AYUDÍN_FY2021_OPEN TV_757</t>
  </si>
  <si>
    <t>PERU_HOUSEHOLD CARE_DISH CARE_AYUDÍN_FY2021_OPEN TV_758</t>
  </si>
  <si>
    <t>PERU_HOUSEHOLD CARE_DISH CARE_AYUDÍN_FY2021_OPEN TV_759</t>
  </si>
  <si>
    <t>PERU_HOUSEHOLD CARE_DISH CARE_AYUDÍN_FY2021_OPEN TV_760</t>
  </si>
  <si>
    <t>PERU_HOUSEHOLD CARE_DISH CARE_AYUDÍN_FY2021_OPEN TV_761</t>
  </si>
  <si>
    <t>PERU_HOUSEHOLD CARE_DISH CARE_AYUDÍN_FY2021_OPEN TV_762</t>
  </si>
  <si>
    <t>PERU_HOUSEHOLD CARE_DISH CARE_AYUDÍN_FY2021_OPEN TV_763</t>
  </si>
  <si>
    <t>PERU_HOUSEHOLD CARE_DISH CARE_AYUDÍN_FY2021_OPEN TV_764</t>
  </si>
  <si>
    <t>PERU_HOUSEHOLD CARE_DISH CARE_AYUDÍN_FY2021_OPEN TV_765</t>
  </si>
  <si>
    <t>PERU_HOUSEHOLD CARE_DISH CARE_AYUDÍN_FY2021_OPEN TV_766</t>
  </si>
  <si>
    <t>PERU_HOUSEHOLD CARE_DISH CARE_AYUDÍN_FY2021_OPEN TV_767</t>
  </si>
  <si>
    <t>PERU_HOUSEHOLD CARE_DISH CARE_AYUDÍN_FY2021_OPEN TV_768</t>
  </si>
  <si>
    <t>PERU_HOUSEHOLD CARE_DISH CARE_AYUDÍN_FY2021_OPEN TV_769</t>
  </si>
  <si>
    <t>PERU_HOUSEHOLD CARE_DISH CARE_AYUDÍN_FY2021_OPEN TV_770</t>
  </si>
  <si>
    <t>PERU_HOUSEHOLD CARE_DISH CARE_AYUDÍN_FY2021_OPEN TV_771</t>
  </si>
  <si>
    <t>PERU_HOUSEHOLD CARE_DISH CARE_AYUDÍN_FY2021_OPEN TV_772</t>
  </si>
  <si>
    <t>PERU_HOUSEHOLD CARE_DISH CARE_AYUDÍN_FY2021_OPEN TV_773</t>
  </si>
  <si>
    <t>PERU_HOUSEHOLD CARE_DISH CARE_AYUDÍN_FY2021_OPEN TV_774</t>
  </si>
  <si>
    <t>PERU_HOUSEHOLD CARE_DISH CARE_AYUDÍN_FY2021_OPEN TV_775</t>
  </si>
  <si>
    <t>PERU_HOUSEHOLD CARE_DISH CARE_AYUDÍN_FY2021_OPEN TV_776</t>
  </si>
  <si>
    <t>PERU_HOUSEHOLD CARE_DISH CARE_AYUDÍN_FY2021_OPEN TV_777</t>
  </si>
  <si>
    <t>PERU_HOUSEHOLD CARE_DISH CARE_AYUDÍN_FY2021_OPEN TV_778</t>
  </si>
  <si>
    <t>PERU_HOUSEHOLD CARE_DISH CARE_AYUDÍN_FY2021_OPEN TV_779</t>
  </si>
  <si>
    <t>PERU_HOUSEHOLD CARE_DISH CARE_AYUDÍN_FY2021_OPEN TV_780</t>
  </si>
  <si>
    <t>PERU_HOUSEHOLD CARE_DISH CARE_AYUDÍN_FY2021_OPEN TV_781</t>
  </si>
  <si>
    <t>PERU_HOUSEHOLD CARE_DISH CARE_AYUDÍN_FY2021_OPEN TV_782</t>
  </si>
  <si>
    <t>PERU_HOUSEHOLD CARE_DISH CARE_AYUDÍN_FY2021_OPEN TV_783</t>
  </si>
  <si>
    <t>PERU_HOUSEHOLD CARE_DISH CARE_AYUDÍN_FY2021_OPEN TV_784</t>
  </si>
  <si>
    <t>PERU_HOUSEHOLD CARE_DISH CARE_AYUDÍN_FY2021_OPEN TV_785</t>
  </si>
  <si>
    <t>PERU_HOUSEHOLD CARE_DISH CARE_AYUDÍN_FY2021_OPEN TV_786</t>
  </si>
  <si>
    <t>PERU_HOUSEHOLD CARE_DISH CARE_AYUDÍN_FY2021_OPEN TV_787</t>
  </si>
  <si>
    <t>PERU_HOUSEHOLD CARE_DISH CARE_AYUDÍN_FY2021_OPEN TV_788</t>
  </si>
  <si>
    <t>PERU_HOUSEHOLD CARE_DISH CARE_AYUDÍN_FY2021_OPEN TV_789</t>
  </si>
  <si>
    <t>PERU_HOUSEHOLD CARE_DISH CARE_AYUDÍN_FY2021_OPEN TV_790</t>
  </si>
  <si>
    <t>PERU_HOUSEHOLD CARE_DISH CARE_AYUDÍN_FY2021_OPEN TV_791</t>
  </si>
  <si>
    <t>PERU_HOUSEHOLD CARE_DISH CARE_AYUDÍN_FY2021_OPEN TV_792</t>
  </si>
  <si>
    <t>PERU_HOUSEHOLD CARE_DISH CARE_AYUDÍN_FY2021_OPEN TV_793</t>
  </si>
  <si>
    <t>PERU_HOUSEHOLD CARE_DISH CARE_AYUDÍN_FY2021_OPEN TV_794</t>
  </si>
  <si>
    <t>PERU_HOUSEHOLD CARE_DISH CARE_AYUDÍN_FY2021_OPEN TV_795</t>
  </si>
  <si>
    <t>PERU_HOUSEHOLD CARE_DISH CARE_AYUDÍN_FY2021_OPEN TV_796</t>
  </si>
  <si>
    <t>PERU_HOUSEHOLD CARE_DISH CARE_AYUDÍN_FY2021_OPEN TV_797</t>
  </si>
  <si>
    <t>PERU_HOUSEHOLD CARE_DISH CARE_AYUDÍN_FY2021_OPEN TV_798</t>
  </si>
  <si>
    <t>PERU_HOUSEHOLD CARE_DISH CARE_AYUDÍN_FY2021_OPEN TV_799</t>
  </si>
  <si>
    <t>PERU_HOUSEHOLD CARE_DISH CARE_AYUDÍN_FY2021_OPEN TV_800</t>
  </si>
  <si>
    <t>PERU_HOUSEHOLD CARE_DISH CARE_AYUDÍN_FY2021_OPEN TV_801</t>
  </si>
  <si>
    <t>PERU_HOUSEHOLD CARE_DISH CARE_AYUDÍN_FY2021_OPEN TV_802</t>
  </si>
  <si>
    <t>PERU_HOUSEHOLD CARE_DISH CARE_AYUDÍN_FY2021_OPEN TV_803</t>
  </si>
  <si>
    <t>PERU_HOUSEHOLD CARE_DISH CARE_AYUDÍN_FY2021_OPEN TV_804</t>
  </si>
  <si>
    <t>PERU_HOUSEHOLD CARE_DISH CARE_AYUDÍN_FY2021_OPEN TV_805</t>
  </si>
  <si>
    <t>PERU_HOUSEHOLD CARE_DISH CARE_AYUDÍN_FY2021_OPEN TV_806</t>
  </si>
  <si>
    <t>PERU_HOUSEHOLD CARE_DISH CARE_AYUDÍN_FY2021_OPEN TV_807</t>
  </si>
  <si>
    <t>PERU_HOUSEHOLD CARE_DISH CARE_AYUDÍN_FY2021_OPEN TV_808</t>
  </si>
  <si>
    <t>PERU_HOUSEHOLD CARE_DISH CARE_AYUDÍN_FY2021_OPEN TV_809</t>
  </si>
  <si>
    <t>PERU_HOUSEHOLD CARE_DISH CARE_AYUDÍN_FY2021_OPEN TV_810</t>
  </si>
  <si>
    <t>PERU_HOUSEHOLD CARE_DISH CARE_AYUDÍN_FY2021_OPEN TV_811</t>
  </si>
  <si>
    <t>PERU_HOUSEHOLD CARE_DISH CARE_AYUDÍN_FY2021_OPEN TV_812</t>
  </si>
  <si>
    <t>PERU_HOUSEHOLD CARE_DISH CARE_AYUDÍN_FY2021_OPEN TV_813</t>
  </si>
  <si>
    <t>PERU_HOUSEHOLD CARE_DISH CARE_AYUDÍN_FY2021_OPEN TV_814</t>
  </si>
  <si>
    <t>PERU_HOUSEHOLD CARE_DISH CARE_AYUDÍN_FY2021_OPEN TV_815</t>
  </si>
  <si>
    <t>PERU_HOUSEHOLD CARE_DISH CARE_AYUDÍN_FY2021_OPEN TV_816</t>
  </si>
  <si>
    <t>PERU_HOUSEHOLD CARE_DISH CARE_AYUDÍN_FY2021_OPEN TV_817</t>
  </si>
  <si>
    <t>PERU_HOUSEHOLD CARE_DISH CARE_AYUDÍN_FY2021_OPEN TV_818</t>
  </si>
  <si>
    <t>PERU_HOUSEHOLD CARE_DISH CARE_AYUDÍN_FY2021_OPEN TV_819</t>
  </si>
  <si>
    <t>PERU_HOUSEHOLD CARE_DISH CARE_AYUDÍN_FY2021_OPEN TV_820</t>
  </si>
  <si>
    <t>PERU_HOUSEHOLD CARE_DISH CARE_AYUDÍN_FY2021_OPEN TV_821</t>
  </si>
  <si>
    <t>PERU_HOUSEHOLD CARE_DISH CARE_AYUDÍN_FY2021_OPEN TV_822</t>
  </si>
  <si>
    <t>PERU_HOUSEHOLD CARE_DISH CARE_AYUDÍN_FY2021_OPEN TV_823</t>
  </si>
  <si>
    <t>PERU_HOUSEHOLD CARE_DISH CARE_AYUDÍN_FY2021_OPEN TV_824</t>
  </si>
  <si>
    <t>PERU_HOUSEHOLD CARE_DISH CARE_AYUDÍN_FY2021_OPEN TV_825</t>
  </si>
  <si>
    <t>PERU_HOUSEHOLD CARE_DISH CARE_AYUDÍN_FY2021_OPEN TV_826</t>
  </si>
  <si>
    <t>PERU_HOUSEHOLD CARE_DISH CARE_AYUDÍN_FY2021_OPEN TV_827</t>
  </si>
  <si>
    <t>PERU_HOUSEHOLD CARE_DISH CARE_AYUDÍN_FY2021_OPEN TV_828</t>
  </si>
  <si>
    <t>PERU_HOUSEHOLD CARE_DISH CARE_AYUDÍN_FY2021_OPEN TV_829</t>
  </si>
  <si>
    <t>PERU_HOUSEHOLD CARE_DISH CARE_AYUDÍN_FY2021_OPEN TV_830</t>
  </si>
  <si>
    <t>PERU_HOUSEHOLD CARE_DISH CARE_AYUDÍN_FY2021_OPEN TV_831</t>
  </si>
  <si>
    <t>PERU_HOUSEHOLD CARE_DISH CARE_AYUDÍN_FY2021_OPEN TV_832</t>
  </si>
  <si>
    <t>PERU_HOUSEHOLD CARE_DISH CARE_AYUDÍN_FY2021_OPEN TV_833</t>
  </si>
  <si>
    <t>PERU_HOUSEHOLD CARE_DISH CARE_AYUDÍN_FY2021_OPEN TV_834</t>
  </si>
  <si>
    <t>PERU_HOUSEHOLD CARE_DISH CARE_AYUDÍN_FY2021_OPEN TV_835</t>
  </si>
  <si>
    <t>PERU_HOUSEHOLD CARE_DISH CARE_AYUDÍN_FY2021_OPEN TV_836</t>
  </si>
  <si>
    <t>PERU_HOUSEHOLD CARE_DISH CARE_AYUDÍN_FY2021_OPEN TV_837</t>
  </si>
  <si>
    <t>PERU_HOUSEHOLD CARE_DISH CARE_AYUDÍN_FY2021_OPEN TV_838</t>
  </si>
  <si>
    <t>PERU_HOUSEHOLD CARE_DISH CARE_AYUDÍN_FY2021_OPEN TV_839</t>
  </si>
  <si>
    <t>PERU_HOUSEHOLD CARE_DISH CARE_AYUDÍN_FY2021_OPEN TV_840</t>
  </si>
  <si>
    <t>PERU_HOUSEHOLD CARE_DISH CARE_AYUDÍN_FY2021_OPEN TV_841</t>
  </si>
  <si>
    <t>PERU_HOUSEHOLD CARE_DISH CARE_AYUDÍN_FY2021_OPEN TV_842</t>
  </si>
  <si>
    <t>PERU_HOUSEHOLD CARE_DISH CARE_AYUDÍN_FY2021_OPEN TV_843</t>
  </si>
  <si>
    <t>PERU_HOUSEHOLD CARE_DISH CARE_AYUDÍN_FY2021_OPEN TV_844</t>
  </si>
  <si>
    <t>PERU_HOUSEHOLD CARE_DISH CARE_AYUDÍN_FY2021_OPEN TV_845</t>
  </si>
  <si>
    <t>PERU_HOUSEHOLD CARE_DISH CARE_AYUDÍN_FY2021_OPEN TV_846</t>
  </si>
  <si>
    <t>PERU_HOUSEHOLD CARE_DISH CARE_AYUDÍN_FY2021_OPEN TV_847</t>
  </si>
  <si>
    <t>PERU_HOUSEHOLD CARE_DISH CARE_AYUDÍN_FY2021_OPEN TV_848</t>
  </si>
  <si>
    <t>PERU_HOUSEHOLD CARE_DISH CARE_AYUDÍN_FY2021_OPEN TV_849</t>
  </si>
  <si>
    <t>PERU_HOUSEHOLD CARE_DISH CARE_AYUDÍN_FY2021_OPEN TV_850</t>
  </si>
  <si>
    <t>PERU_HOUSEHOLD CARE_DISH CARE_AYUDÍN_FY2021_OPEN TV_851</t>
  </si>
  <si>
    <t>PERU_HOUSEHOLD CARE_DISH CARE_AYUDÍN_FY2021_OPEN TV_852</t>
  </si>
  <si>
    <t>PERU_HOUSEHOLD CARE_DISH CARE_AYUDÍN_FY2021_OPEN TV_853</t>
  </si>
  <si>
    <t>PERU_HOUSEHOLD CARE_DISH CARE_AYUDÍN_FY2021_OPEN TV_854</t>
  </si>
  <si>
    <t>PERU_HOUSEHOLD CARE_DISH CARE_AYUDÍN_FY2021_OPEN TV_855</t>
  </si>
  <si>
    <t>PERU_HOUSEHOLD CARE_DISH CARE_AYUDÍN_FY2021_OPEN TV_856</t>
  </si>
  <si>
    <t>PERU_HOUSEHOLD CARE_DISH CARE_AYUDÍN_FY2021_OPEN TV_857</t>
  </si>
  <si>
    <t>PERU_HOUSEHOLD CARE_DISH CARE_AYUDÍN_FY2021_OPEN TV_858</t>
  </si>
  <si>
    <t>PERU_HOUSEHOLD CARE_DISH CARE_AYUDÍN_FY2021_OPEN TV_859</t>
  </si>
  <si>
    <t>PERU_HOUSEHOLD CARE_DISH CARE_AYUDÍN_FY2021_OPEN TV_860</t>
  </si>
  <si>
    <t>PERU_HOUSEHOLD CARE_DISH CARE_AYUDÍN_FY2021_OPEN TV_861</t>
  </si>
  <si>
    <t>PERU_HOUSEHOLD CARE_DISH CARE_AYUDÍN_FY2021_OPEN TV_862</t>
  </si>
  <si>
    <t>PERU_HOUSEHOLD CARE_DISH CARE_AYUDÍN_FY2021_OPEN TV_863</t>
  </si>
  <si>
    <t>PERU_HOUSEHOLD CARE_DISH CARE_AYUDÍN_FY2021_OPEN TV_864</t>
  </si>
  <si>
    <t>PERU_HOUSEHOLD CARE_DISH CARE_AYUDÍN_FY2021_OPEN TV_865</t>
  </si>
  <si>
    <t>PERU_HOUSEHOLD CARE_DISH CARE_AYUDÍN_FY2021_OPEN TV_866</t>
  </si>
  <si>
    <t>PERU_HOUSEHOLD CARE_DISH CARE_AYUDÍN_FY2021_OPEN TV_867</t>
  </si>
  <si>
    <t>PERU_HOUSEHOLD CARE_DISH CARE_AYUDÍN_FY2021_OPEN TV_868</t>
  </si>
  <si>
    <t>PERU_HOUSEHOLD CARE_DISH CARE_AYUDÍN_FY2021_OPEN TV_869</t>
  </si>
  <si>
    <t>PERU_HOUSEHOLD CARE_DISH CARE_AYUDÍN_FY2021_OPEN TV_870</t>
  </si>
  <si>
    <t>PERU_HOUSEHOLD CARE_DISH CARE_AYUDÍN_FY2021_OPEN TV_871</t>
  </si>
  <si>
    <t>PERU_HOUSEHOLD CARE_DISH CARE_AYUDÍN_FY2021_OPEN TV_872</t>
  </si>
  <si>
    <t>PERU_HOUSEHOLD CARE_DISH CARE_AYUDÍN_FY2021_OPEN TV_873</t>
  </si>
  <si>
    <t>PERU_HOUSEHOLD CARE_DISH CARE_AYUDÍN_FY2021_OPEN TV_874</t>
  </si>
  <si>
    <t>PERU_HOUSEHOLD CARE_DISH CARE_AYUDÍN_FY2021_OPEN TV_875</t>
  </si>
  <si>
    <t>PERU_HOUSEHOLD CARE_DISH CARE_AYUDÍN_FY2021_OPEN TV_876</t>
  </si>
  <si>
    <t>PERU_HOUSEHOLD CARE_DISH CARE_AYUDÍN_FY2021_OPEN TV_877</t>
  </si>
  <si>
    <t>PERU_HOUSEHOLD CARE_DISH CARE_AYUDÍN_FY2021_OPEN TV_878</t>
  </si>
  <si>
    <t>PERU_HOUSEHOLD CARE_DISH CARE_AYUDÍN_FY2021_OPEN TV_879</t>
  </si>
  <si>
    <t>PERU_HOUSEHOLD CARE_DISH CARE_AYUDÍN_FY2021_OPEN TV_880</t>
  </si>
  <si>
    <t>PERU_HOUSEHOLD CARE_DISH CARE_AYUDÍN_FY2021_OPEN TV_881</t>
  </si>
  <si>
    <t>PERU_HOUSEHOLD CARE_DISH CARE_AYUDÍN_FY2021_OPEN TV_882</t>
  </si>
  <si>
    <t>PERU_HOUSEHOLD CARE_DISH CARE_AYUDÍN_FY2021_OPEN TV_883</t>
  </si>
  <si>
    <t>PERU_HOUSEHOLD CARE_DISH CARE_AYUDÍN_FY2021_OPEN TV_884</t>
  </si>
  <si>
    <t>PERU_HOUSEHOLD CARE_DISH CARE_AYUDÍN_FY2021_OPEN TV_885</t>
  </si>
  <si>
    <t>PERU_HOUSEHOLD CARE_DISH CARE_AYUDÍN_FY2021_OPEN TV_886</t>
  </si>
  <si>
    <t>PERU_HOUSEHOLD CARE_DISH CARE_AYUDÍN_FY2021_OPEN TV_887</t>
  </si>
  <si>
    <t>PERU_HOUSEHOLD CARE_DISH CARE_AYUDÍN_FY2021_OPEN TV_888</t>
  </si>
  <si>
    <t>PERU_HOUSEHOLD CARE_DISH CARE_AYUDÍN_FY2021_OPEN TV_889</t>
  </si>
  <si>
    <t>PERU_HOUSEHOLD CARE_DISH CARE_AYUDÍN_FY2021_OPEN TV_890</t>
  </si>
  <si>
    <t>PERU_HOUSEHOLD CARE_DISH CARE_AYUDÍN_FY2021_OPEN TV_891</t>
  </si>
  <si>
    <t>PERU_HOUSEHOLD CARE_DISH CARE_AYUDÍN_FY2021_OPEN TV_892</t>
  </si>
  <si>
    <t>PERU_HOUSEHOLD CARE_DISH CARE_AYUDÍN_FY2021_OPEN TV_893</t>
  </si>
  <si>
    <t>PERU_HOUSEHOLD CARE_DISH CARE_AYUDÍN_FY2021_OPEN TV_894</t>
  </si>
  <si>
    <t>PERU_HOUSEHOLD CARE_DISH CARE_AYUDÍN_FY2021_OPEN TV_895</t>
  </si>
  <si>
    <t>PERU_HOUSEHOLD CARE_DISH CARE_AYUDÍN_FY2021_OPEN TV_896</t>
  </si>
  <si>
    <t>PERU_HOUSEHOLD CARE_DISH CARE_AYUDÍN_FY2021_OPEN TV_897</t>
  </si>
  <si>
    <t>PERU_HOUSEHOLD CARE_DISH CARE_AYUDÍN_FY2021_OPEN TV_898</t>
  </si>
  <si>
    <t>PERU_HOUSEHOLD CARE_DISH CARE_AYUDÍN_FY2021_OPEN TV_899</t>
  </si>
  <si>
    <t>PERU_HOUSEHOLD CARE_DISH CARE_AYUDÍN_FY2021_OPEN TV_900</t>
  </si>
  <si>
    <t>PERU_HOUSEHOLD CARE_DISH CARE_AYUDÍN_FY2021_OPEN TV_901</t>
  </si>
  <si>
    <t>PERU_HOUSEHOLD CARE_DISH CARE_AYUDÍN_FY2021_OPEN TV_902</t>
  </si>
  <si>
    <t>PERU_HOUSEHOLD CARE_DISH CARE_AYUDÍN_FY2021_OPEN TV_903</t>
  </si>
  <si>
    <t>PERU_HOUSEHOLD CARE_DISH CARE_AYUDÍN_FY2021_OPEN TV_904</t>
  </si>
  <si>
    <t>PERU_HOUSEHOLD CARE_DISH CARE_AYUDÍN_FY2021_OPEN TV_905</t>
  </si>
  <si>
    <t>PERU_HOUSEHOLD CARE_DISH CARE_AYUDÍN_FY2021_OPEN TV_906</t>
  </si>
  <si>
    <t>PERU_HOUSEHOLD CARE_DISH CARE_AYUDÍN_FY2021_OPEN TV_907</t>
  </si>
  <si>
    <t>PERU_HOUSEHOLD CARE_DISH CARE_AYUDÍN_FY2021_OPEN TV_908</t>
  </si>
  <si>
    <t>PERU_HOUSEHOLD CARE_DISH CARE_AYUDÍN_FY2021_OPEN TV_909</t>
  </si>
  <si>
    <t>PERU_HOUSEHOLD CARE_DISH CARE_AYUDÍN_FY2021_OPEN TV_910</t>
  </si>
  <si>
    <t>PERU_HOUSEHOLD CARE_DISH CARE_AYUDÍN_FY2021_OPEN TV_911</t>
  </si>
  <si>
    <t>PERU_HOUSEHOLD CARE_DISH CARE_AYUDÍN_FY2021_OPEN TV_912</t>
  </si>
  <si>
    <t>PERU_HOUSEHOLD CARE_DISH CARE_AYUDÍN_FY2021_OPEN TV_913</t>
  </si>
  <si>
    <t>PERU_HOUSEHOLD CARE_DISH CARE_AYUDÍN_FY2021_OPEN TV_914</t>
  </si>
  <si>
    <t>PERU_HOUSEHOLD CARE_DISH CARE_AYUDÍN_FY2021_OPEN TV_915</t>
  </si>
  <si>
    <t>PERU_HOUSEHOLD CARE_DISH CARE_AYUDÍN_FY2021_OPEN TV_916</t>
  </si>
  <si>
    <t>PERU_HOUSEHOLD CARE_DISH CARE_AYUDÍN_FY2021_OPEN TV_917</t>
  </si>
  <si>
    <t>PERU_HOUSEHOLD CARE_DISH CARE_AYUDÍN_FY2021_OPEN TV_918</t>
  </si>
  <si>
    <t>PERU_HOUSEHOLD CARE_DISH CARE_AYUDÍN_FY2021_OPEN TV_919</t>
  </si>
  <si>
    <t>PERU_HOUSEHOLD CARE_DISH CARE_AYUDÍN_FY2021_OPEN TV_920</t>
  </si>
  <si>
    <t>PERU_HOUSEHOLD CARE_DISH CARE_AYUDÍN_FY2021_OPEN TV_921</t>
  </si>
  <si>
    <t>PERU_HOUSEHOLD CARE_DISH CARE_AYUDÍN_FY2021_OPEN TV_922</t>
  </si>
  <si>
    <t>PERU_HOUSEHOLD CARE_DISH CARE_AYUDÍN_FY2021_OPEN TV_923</t>
  </si>
  <si>
    <t>PERU_HOUSEHOLD CARE_DISH CARE_AYUDÍN_FY2021_OPEN TV_924</t>
  </si>
  <si>
    <t>PERU_HOUSEHOLD CARE_DISH CARE_AYUDÍN_FY2021_OPEN TV_925</t>
  </si>
  <si>
    <t>PERU_HOUSEHOLD CARE_DISH CARE_AYUDÍN_FY2021_OPEN TV_926</t>
  </si>
  <si>
    <t>PERU_HOUSEHOLD CARE_DISH CARE_AYUDÍN_FY2021_OPEN TV_927</t>
  </si>
  <si>
    <t>PERU_HOUSEHOLD CARE_DISH CARE_AYUDÍN_FY2021_OPEN TV_928</t>
  </si>
  <si>
    <t>PERU_HOUSEHOLD CARE_DISH CARE_AYUDÍN_FY2021_OPEN TV_929</t>
  </si>
  <si>
    <t>PERU_HOUSEHOLD CARE_DISH CARE_AYUDÍN_FY2021_OPEN TV_930</t>
  </si>
  <si>
    <t>PERU_HOUSEHOLD CARE_DISH CARE_AYUDÍN_FY2021_OPEN TV_931</t>
  </si>
  <si>
    <t>PERU_HOUSEHOLD CARE_DISH CARE_AYUDÍN_FY2021_OPEN TV_932</t>
  </si>
  <si>
    <t>PERU_HOUSEHOLD CARE_DISH CARE_AYUDÍN_FY2021_OPEN TV_933</t>
  </si>
  <si>
    <t>PERU_HOUSEHOLD CARE_DISH CARE_AYUDÍN_FY2021_OPEN TV_934</t>
  </si>
  <si>
    <t>PERU_HOUSEHOLD CARE_DISH CARE_AYUDÍN_FY2021_OPEN TV_935</t>
  </si>
  <si>
    <t>PERU_HOUSEHOLD CARE_DISH CARE_AYUDÍN_FY2021_OPEN TV_936</t>
  </si>
  <si>
    <t>PERU_HOUSEHOLD CARE_DISH CARE_AYUDÍN_FY2021_OPEN TV_937</t>
  </si>
  <si>
    <t>PERU_HOUSEHOLD CARE_DISH CARE_AYUDÍN_FY2021_OPEN TV_938</t>
  </si>
  <si>
    <t>PERU_HOUSEHOLD CARE_DISH CARE_AYUDÍN_FY2021_OPEN TV_939</t>
  </si>
  <si>
    <t>PERU_HOUSEHOLD CARE_DISH CARE_AYUDÍN_FY2021_OPEN TV_940</t>
  </si>
  <si>
    <t>PERU_HOUSEHOLD CARE_DISH CARE_AYUDÍN_FY2021_OPEN TV_941</t>
  </si>
  <si>
    <t>PERU_HOUSEHOLD CARE_DISH CARE_AYUDÍN_FY2021_OPEN TV_942</t>
  </si>
  <si>
    <t>PERU_HOUSEHOLD CARE_DISH CARE_AYUDÍN_FY2021_OPEN TV_943</t>
  </si>
  <si>
    <t>PERU_HOUSEHOLD CARE_DISH CARE_AYUDÍN_FY2021_OPEN TV_944</t>
  </si>
  <si>
    <t>PERU_HOUSEHOLD CARE_DISH CARE_AYUDÍN_FY2021_OPEN TV_945</t>
  </si>
  <si>
    <t>PERU_HOUSEHOLD CARE_DISH CARE_AYUDÍN_FY2021_OPEN TV_946</t>
  </si>
  <si>
    <t>PERU_HOUSEHOLD CARE_DISH CARE_AYUDÍN_FY2021_OPEN TV_947</t>
  </si>
  <si>
    <t>PERU_HOUSEHOLD CARE_DISH CARE_AYUDÍN_FY2021_OPEN TV_948</t>
  </si>
  <si>
    <t>PERU_HOUSEHOLD CARE_DISH CARE_AYUDÍN_FY2021_OPEN TV_949</t>
  </si>
  <si>
    <t>PERU_HOUSEHOLD CARE_DISH CARE_AYUDÍN_FY2021_OPEN TV_950</t>
  </si>
  <si>
    <t>PERU_HOUSEHOLD CARE_DISH CARE_AYUDÍN_FY2021_OPEN TV_951</t>
  </si>
  <si>
    <t>PERU_HOUSEHOLD CARE_DISH CARE_AYUDÍN_FY2021_OPEN TV_952</t>
  </si>
  <si>
    <t>PERU_HOUSEHOLD CARE_DISH CARE_AYUDÍN_FY2021_OPEN TV_953</t>
  </si>
  <si>
    <t>PERU_HOUSEHOLD CARE_DISH CARE_AYUDÍN_FY2021_OPEN TV_954</t>
  </si>
  <si>
    <t>PERU_HOUSEHOLD CARE_DISH CARE_AYUDÍN_FY2021_OPEN TV_955</t>
  </si>
  <si>
    <t>PERU_HOUSEHOLD CARE_DISH CARE_AYUDÍN_FY2021_OPEN TV_956</t>
  </si>
  <si>
    <t>PERU_HOUSEHOLD CARE_DISH CARE_AYUDÍN_FY2021_OPEN TV_957</t>
  </si>
  <si>
    <t>PERU_HOUSEHOLD CARE_DISH CARE_AYUDÍN_FY2021_OPEN TV_958</t>
  </si>
  <si>
    <t>PERU_HOUSEHOLD CARE_DISH CARE_AYUDÍN_FY2021_OPEN TV_959</t>
  </si>
  <si>
    <t>PERU_HOUSEHOLD CARE_DISH CARE_AYUDÍN_FY2021_OPEN TV_960</t>
  </si>
  <si>
    <t>PERU_HOUSEHOLD CARE_DISH CARE_AYUDÍN_FY2021_OPEN TV_961</t>
  </si>
  <si>
    <t>PERU_HOUSEHOLD CARE_DISH CARE_AYUDÍN_FY2021_OPEN TV_962</t>
  </si>
  <si>
    <t>PERU_HOUSEHOLD CARE_DISH CARE_AYUDÍN_FY2021_OPEN TV_963</t>
  </si>
  <si>
    <t>PERU_HOUSEHOLD CARE_DISH CARE_AYUDÍN_FY2021_OPEN TV_964</t>
  </si>
  <si>
    <t>PERU_HOUSEHOLD CARE_DISH CARE_AYUDÍN_FY2021_OPEN TV_965</t>
  </si>
  <si>
    <t>PERU_HOUSEHOLD CARE_DISH CARE_AYUDÍN_FY2021_OPEN TV_966</t>
  </si>
  <si>
    <t>PERU_HOUSEHOLD CARE_DISH CARE_AYUDÍN_FY2021_OPEN TV_967</t>
  </si>
  <si>
    <t>PERU_HOUSEHOLD CARE_DISH CARE_AYUDÍN_FY2021_OPEN TV_968</t>
  </si>
  <si>
    <t>PERU_HOUSEHOLD CARE_DISH CARE_AYUDÍN_FY2021_OPEN TV_969</t>
  </si>
  <si>
    <t>PERU_HOUSEHOLD CARE_DISH CARE_AYUDÍN_FY2021_OPEN TV_970</t>
  </si>
  <si>
    <t>PERU_HOUSEHOLD CARE_DISH CARE_AYUDÍN_FY2021_OPEN TV_971</t>
  </si>
  <si>
    <t>PERU_HOUSEHOLD CARE_DISH CARE_AYUDÍN_FY2021_OPEN TV_972</t>
  </si>
  <si>
    <t>PERU_HOUSEHOLD CARE_DISH CARE_AYUDÍN_FY2021_OPEN TV_973</t>
  </si>
  <si>
    <t>PERU_HOUSEHOLD CARE_DISH CARE_AYUDÍN_FY2021_OPEN TV_974</t>
  </si>
  <si>
    <t>PERU_HOUSEHOLD CARE_DISH CARE_AYUDÍN_FY2021_OPEN TV_975</t>
  </si>
  <si>
    <t>PERU_HOUSEHOLD CARE_DISH CARE_AYUDÍN_FY2021_OPEN TV_976</t>
  </si>
  <si>
    <t>PERU_HOUSEHOLD CARE_DISH CARE_AYUDÍN_FY2021_OPEN TV_977</t>
  </si>
  <si>
    <t>PERU_HOUSEHOLD CARE_DISH CARE_AYUDÍN_FY2021_OPEN TV_978</t>
  </si>
  <si>
    <t>PERU_HOUSEHOLD CARE_DISH CARE_AYUDÍN_FY2021_OPEN TV_979</t>
  </si>
  <si>
    <t>PERU_HOUSEHOLD CARE_DISH CARE_AYUDÍN_FY2021_OPEN TV_980</t>
  </si>
  <si>
    <t>PERU_HOUSEHOLD CARE_DISH CARE_AYUDÍN_FY2021_OPEN TV_981</t>
  </si>
  <si>
    <t>PERU_HOUSEHOLD CARE_DISH CARE_AYUDÍN_FY2021_OPEN TV_982</t>
  </si>
  <si>
    <t>PERU_HOUSEHOLD CARE_DISH CARE_AYUDÍN_FY2021_OPEN TV_983</t>
  </si>
  <si>
    <t>PERU_HOUSEHOLD CARE_DISH CARE_AYUDÍN_FY2021_OPEN TV_984</t>
  </si>
  <si>
    <t>PERU_HOUSEHOLD CARE_DISH CARE_AYUDÍN_FY2021_OPEN TV_985</t>
  </si>
  <si>
    <t>PERU_HOUSEHOLD CARE_DISH CARE_AYUDÍN_FY2021_OPEN TV_986</t>
  </si>
  <si>
    <t>PERU_HOUSEHOLD CARE_DISH CARE_AYUDÍN_FY2021_OPEN TV_987</t>
  </si>
  <si>
    <t>PERU_HOUSEHOLD CARE_DISH CARE_AYUDÍN_FY2021_OPEN TV_988</t>
  </si>
  <si>
    <t>PERU_HOUSEHOLD CARE_DISH CARE_AYUDÍN_FY2021_OPEN TV_989</t>
  </si>
  <si>
    <t>PERU_HOUSEHOLD CARE_DISH CARE_AYUDÍN_FY2021_OPEN TV_990</t>
  </si>
  <si>
    <t>PERU_HOUSEHOLD CARE_DISH CARE_AYUDÍN_FY2021_OPEN TV_991</t>
  </si>
  <si>
    <t>PERU_HOUSEHOLD CARE_DISH CARE_AYUDÍN_FY2021_OPEN TV_992</t>
  </si>
  <si>
    <t>PERU_HOUSEHOLD CARE_DISH CARE_AYUDÍN_FY2021_OPEN TV_993</t>
  </si>
  <si>
    <t>PERU_HOUSEHOLD CARE_DISH CARE_AYUDÍN_FY2021_OPEN TV_994</t>
  </si>
  <si>
    <t>PERU_HOUSEHOLD CARE_DISH CARE_AYUDÍN_FY2021_OPEN TV_995</t>
  </si>
  <si>
    <t>PERU_HOUSEHOLD CARE_DISH CARE_AYUDÍN_FY2021_OPEN TV_996</t>
  </si>
  <si>
    <t>PERU_HOUSEHOLD CARE_DISH CARE_AYUDÍN_FY2021_OPEN TV_997</t>
  </si>
  <si>
    <t>PERU_HOUSEHOLD CARE_DISH CARE_AYUDÍN_FY2021_OPEN TV_998</t>
  </si>
  <si>
    <t>PERU_HOUSEHOLD CARE_DISH CARE_AYUDÍN_FY2021_OPEN TV_999</t>
  </si>
  <si>
    <t>PERU_HOUSEHOLD CARE_DISH CARE_AYUDÍN_FY2021_OPEN TV_1000</t>
  </si>
  <si>
    <t>PERU_HOUSEHOLD CARE_DISH CARE_AYUDÍN_FY2021_OPEN TV_1001</t>
  </si>
  <si>
    <t>SPEND (in PEN)</t>
  </si>
  <si>
    <t>COST PER POINT (in PEN)</t>
  </si>
  <si>
    <t>Peru</t>
  </si>
  <si>
    <t>Household Care</t>
  </si>
  <si>
    <t>Dish Care</t>
  </si>
  <si>
    <t xml:space="preserve">Ayudín </t>
  </si>
  <si>
    <t>Annual Shipments (in PEN NOS)</t>
  </si>
  <si>
    <t>Annual Retail Sales (in PEN)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</si>
</sst>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5">
    <numFmt numFmtId="6" formatCode="&quot;$&quot;#,##0_);[Red]\(&quot;$&quot;#,##0\)"/>
    <numFmt numFmtId="8" formatCode="&quot;$&quot;#,##0.00_);[Red]\(&quot;$&quot;#,##0.00\)"/>
    <numFmt numFmtId="44" formatCode="_(&quot;$&quot;* #,##0.00_);_(&quot;$&quot;* \(#,##0.00\);_(&quot;$&quot;* &quot;-&quot;??_);_(@_)"/>
    <numFmt numFmtId="43" formatCode="_(* #,##0.00_);_(* \(#,##0.00\);_(* &quot;-&quot;??_);_(@_)"/>
    <numFmt numFmtId="164" formatCode="_(* #,##0_);_(* \(#,##0\);_(* &quot;-&quot;??_);_(@_)"/>
    <numFmt numFmtId="165" formatCode="_-* #,##0.00_-;\-* #,##0.00_-;_-* &quot;-&quot;??_-;_-@_-"/>
    <numFmt numFmtId="166" formatCode="0.0%"/>
    <numFmt numFmtId="167" formatCode="_(* #,##0.0_);_(* \(#,##0.0\);_(* &quot;-&quot;??_);_(@_)"/>
    <numFmt numFmtId="168" formatCode="#,##0.0"/>
    <numFmt numFmtId="169" formatCode="#,##0;[Red]#,##0"/>
    <numFmt numFmtId="170" formatCode="&quot;$&quot;#,##0"/>
    <numFmt numFmtId="171" formatCode="&quot;$&quot;#,##0.00"/>
    <numFmt numFmtId="172" formatCode="[$€-2]\ #,##0"/>
    <numFmt numFmtId="173" formatCode="[$€-2]\ #,##0.00"/>
    <numFmt numFmtId="174" formatCode="0.0"/>
  </numFmts>
  <fonts count="69">
    <font>
      <sz val="11"/>
      <color theme="1"/>
      <name val="Calibri"/>
      <family val="2"/>
      <scheme val="minor"/>
    </font>
    <font>
      <sz val="11"/>
      <color theme="1"/>
      <name val="Calibri"/>
      <family val="2"/>
    </font>
    <font>
      <sz val="11"/>
      <color theme="1"/>
      <name val="Calibri"/>
      <family val="2"/>
      <scheme val="minor"/>
    </font>
    <font>
      <b/>
      <sz val="11"/>
      <color theme="0"/>
      <name val="Calibri"/>
      <family val="2"/>
      <scheme val="minor"/>
    </font>
    <font>
      <b/>
      <sz val="11"/>
      <color theme="1"/>
      <name val="Calibri"/>
      <family val="2"/>
      <scheme val="minor"/>
    </font>
    <font>
      <b/>
      <sz val="11"/>
      <color theme="1" tint="0.499984740745262"/>
      <name val="Calibri"/>
      <family val="2"/>
      <scheme val="minor"/>
    </font>
    <font>
      <sz val="11"/>
      <color theme="1" tint="0.499984740745262"/>
      <name val="Calibri"/>
      <family val="2"/>
      <scheme val="minor"/>
    </font>
    <font>
      <sz val="11"/>
      <color theme="1"/>
      <name val="Calibri"/>
      <family val="2"/>
      <charset val="238"/>
      <scheme val="minor"/>
    </font>
    <font>
      <sz val="10"/>
      <name val="Arial"/>
      <family val="2"/>
    </font>
    <font>
      <b/>
      <sz val="10"/>
      <name val="Arial"/>
      <family val="2"/>
    </font>
    <font>
      <sz val="11"/>
      <color rgb="FF3F3F76"/>
      <name val="Calibri"/>
      <family val="2"/>
      <charset val="238"/>
      <scheme val="minor"/>
    </font>
    <font>
      <sz val="10"/>
      <color rgb="FF000000"/>
      <name val="Arial"/>
      <family val="2"/>
    </font>
    <font>
      <sz val="11"/>
      <color theme="1"/>
      <name val="Calibri"/>
      <family val="2"/>
    </font>
    <font>
      <b/>
      <i/>
      <sz val="11"/>
      <color theme="0"/>
      <name val="Calibri"/>
      <family val="2"/>
      <scheme val="minor"/>
    </font>
    <font>
      <b/>
      <sz val="11"/>
      <name val="Calibri"/>
      <family val="2"/>
      <scheme val="minor"/>
    </font>
    <font>
      <i/>
      <sz val="11"/>
      <color theme="1" tint="0.499984740745262"/>
      <name val="Calibri"/>
      <family val="2"/>
      <scheme val="minor"/>
    </font>
    <font>
      <sz val="10"/>
      <name val="Arial Unicode MS"/>
      <family val="2"/>
    </font>
    <font>
      <sz val="11"/>
      <name val="Calibri"/>
      <family val="2"/>
      <scheme val="minor"/>
    </font>
    <font>
      <sz val="10"/>
      <color theme="1"/>
      <name val="Arial Unicode MS"/>
      <family val="2"/>
    </font>
    <font>
      <i/>
      <sz val="11"/>
      <color theme="1"/>
      <name val="Calibri"/>
      <family val="2"/>
      <scheme val="minor"/>
    </font>
    <font>
      <b/>
      <i/>
      <sz val="11"/>
      <color theme="1" tint="0.499984740745262"/>
      <name val="Calibri"/>
      <family val="2"/>
      <scheme val="minor"/>
    </font>
    <font>
      <b/>
      <i/>
      <sz val="11"/>
      <name val="Calibri"/>
      <family val="2"/>
      <scheme val="minor"/>
    </font>
    <font>
      <b/>
      <i/>
      <sz val="11"/>
      <color theme="1"/>
      <name val="Calibri"/>
      <family val="2"/>
      <scheme val="minor"/>
    </font>
    <font>
      <b/>
      <sz val="14"/>
      <color theme="1"/>
      <name val="Arial"/>
      <family val="2"/>
    </font>
    <font>
      <b/>
      <sz val="11"/>
      <color theme="1"/>
      <name val="Arial"/>
      <family val="2"/>
    </font>
    <font>
      <b/>
      <sz val="11"/>
      <color rgb="FF00B0F0"/>
      <name val="Arial"/>
      <family val="2"/>
    </font>
    <font>
      <sz val="9"/>
      <color theme="1" tint="0.499984740745262"/>
      <name val="Arial"/>
      <family val="2"/>
    </font>
    <font>
      <b/>
      <sz val="20"/>
      <color theme="1"/>
      <name val="Arial"/>
      <family val="2"/>
    </font>
    <font>
      <b/>
      <sz val="11"/>
      <color rgb="FFFF0000"/>
      <name val="Arial"/>
      <family val="2"/>
    </font>
    <font>
      <b/>
      <sz val="10"/>
      <color theme="1"/>
      <name val="Arial"/>
      <family val="2"/>
    </font>
    <font>
      <i/>
      <sz val="14"/>
      <color theme="1"/>
      <name val="Arial"/>
      <family val="2"/>
    </font>
    <font>
      <b/>
      <sz val="10"/>
      <color theme="0"/>
      <name val="Arial"/>
      <family val="2"/>
    </font>
    <font>
      <b/>
      <sz val="10"/>
      <color theme="1" tint="0.499984740745262"/>
      <name val="Arial"/>
      <family val="2"/>
    </font>
    <font>
      <b/>
      <i/>
      <sz val="10"/>
      <color theme="0"/>
      <name val="Arial"/>
      <family val="2"/>
    </font>
    <font>
      <sz val="10"/>
      <color theme="1"/>
      <name val="Arial"/>
      <family val="2"/>
    </font>
    <font>
      <sz val="10"/>
      <color theme="1" tint="0.499984740745262"/>
      <name val="Arial"/>
      <family val="2"/>
    </font>
    <font>
      <i/>
      <sz val="10"/>
      <color theme="1" tint="0.499984740745262"/>
      <name val="Arial"/>
      <family val="2"/>
    </font>
    <font>
      <i/>
      <sz val="10"/>
      <color theme="2" tint="-0.499984740745262"/>
      <name val="Arial"/>
      <family val="2"/>
    </font>
    <font>
      <sz val="11"/>
      <color theme="1"/>
      <name val="Arial Narrow"/>
      <family val="2"/>
    </font>
    <font>
      <sz val="11"/>
      <name val="Arial Narrow"/>
      <family val="2"/>
    </font>
    <font>
      <b/>
      <sz val="11"/>
      <color theme="0"/>
      <name val="Arial Narrow"/>
      <family val="2"/>
    </font>
    <font>
      <sz val="11"/>
      <color theme="1"/>
      <name val="Arial"/>
      <family val="2"/>
    </font>
    <font>
      <sz val="18"/>
      <color theme="1"/>
      <name val="Arial"/>
      <family val="2"/>
    </font>
    <font>
      <b/>
      <sz val="16"/>
      <color rgb="FF00B0F0"/>
      <name val="Arial"/>
      <family val="2"/>
    </font>
    <font>
      <b/>
      <sz val="16"/>
      <color theme="1"/>
      <name val="Arial"/>
      <family val="2"/>
    </font>
    <font>
      <sz val="11"/>
      <color theme="0" tint="-0.499984740745262"/>
      <name val="Arial"/>
      <family val="2"/>
    </font>
    <font>
      <sz val="16"/>
      <color theme="1"/>
      <name val="Arial"/>
      <family val="2"/>
    </font>
    <font>
      <sz val="20"/>
      <color theme="1"/>
      <name val="Arial"/>
      <family val="2"/>
    </font>
    <font>
      <sz val="12"/>
      <color theme="0" tint="-0.499984740745262"/>
      <name val="Arial"/>
      <family val="2"/>
    </font>
    <font>
      <sz val="11"/>
      <color theme="0"/>
      <name val="Calibri"/>
      <family val="2"/>
      <scheme val="minor"/>
    </font>
    <font>
      <i/>
      <sz val="24"/>
      <color theme="1"/>
      <name val="Arial"/>
      <family val="2"/>
    </font>
    <font>
      <sz val="11"/>
      <color theme="0"/>
      <name val="Arial"/>
      <family val="2"/>
    </font>
    <font>
      <b/>
      <sz val="12"/>
      <color theme="0"/>
      <name val="Arial Narrow"/>
      <family val="2"/>
    </font>
    <font>
      <b/>
      <sz val="24"/>
      <color theme="0"/>
      <name val="Arial Narrow"/>
      <family val="2"/>
    </font>
    <font>
      <b/>
      <sz val="18"/>
      <color theme="0"/>
      <name val="Arial Narrow"/>
      <family val="2"/>
    </font>
    <font>
      <b/>
      <sz val="12"/>
      <color theme="1" tint="0.249977111117893"/>
      <name val="Arial Narrow"/>
      <family val="2"/>
    </font>
    <font>
      <b/>
      <sz val="18"/>
      <color theme="1"/>
      <name val="Arial Narrow"/>
      <family val="2"/>
    </font>
    <font>
      <sz val="12"/>
      <color theme="1" tint="0.249977111117893"/>
      <name val="Arial Narrow"/>
      <family val="2"/>
    </font>
    <font>
      <b/>
      <sz val="24"/>
      <color rgb="FF00B0F0"/>
      <name val="Arial Narrow"/>
      <family val="2"/>
    </font>
    <font>
      <b/>
      <sz val="10"/>
      <color rgb="FF00B0F0"/>
      <name val="Arial"/>
      <family val="2"/>
    </font>
    <font>
      <b/>
      <sz val="14"/>
      <color theme="0"/>
      <name val="Arial Narrow"/>
      <family val="2"/>
    </font>
    <font>
      <b/>
      <sz val="12"/>
      <color theme="4" tint="-0.499984740745262"/>
      <name val="Arial Narrow"/>
      <family val="2"/>
    </font>
    <font>
      <i/>
      <sz val="10"/>
      <color rgb="FFFF0000"/>
      <name val="Arial"/>
      <family val="2"/>
    </font>
    <font>
      <sz val="10"/>
      <color theme="0"/>
      <name val="Arial"/>
      <family val="2"/>
    </font>
    <font>
      <sz val="11"/>
      <color theme="5"/>
      <name val="Calibri"/>
      <family val="2"/>
      <scheme val="minor"/>
    </font>
    <font>
      <i/>
      <sz val="11"/>
      <color rgb="FF808080"/>
      <name val="Calibri"/>
      <family val="2"/>
    </font>
    <font>
      <sz val="11"/>
      <color rgb="FF808080"/>
      <name val="Calibri"/>
      <family val="2"/>
    </font>
    <font>
      <sz val="10"/>
      <color rgb="FF000000"/>
      <name val="Arial Unicode MS"/>
      <family val="2"/>
    </font>
    <font>
      <sz val="11"/>
      <name val="Calibri"/>
      <family val="2"/>
    </font>
  </fonts>
  <fills count="58">
    <fill>
      <patternFill patternType="none"/>
    </fill>
    <fill>
      <patternFill patternType="gray125"/>
    </fill>
    <fill>
      <patternFill patternType="solid">
        <fgColor rgb="FFFFCC99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1" tint="0.49998474074526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rgb="FF00B0F0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4" tint="0.79998168889431442"/>
        <bgColor indexed="64"/>
      </patternFill>
    </fill>
    <fill>
      <patternFill patternType="solid">
        <fgColor rgb="FFC1EFFF"/>
        <bgColor indexed="64"/>
      </patternFill>
    </fill>
    <fill>
      <patternFill patternType="solid">
        <fgColor theme="7" tint="0.79998168889431442"/>
        <bgColor indexed="64"/>
      </patternFill>
    </fill>
    <fill>
      <patternFill patternType="solid">
        <fgColor rgb="FF009AD0"/>
        <bgColor indexed="64"/>
      </patternFill>
    </fill>
    <fill>
      <patternFill patternType="solid">
        <fgColor rgb="FFE6E100"/>
        <bgColor indexed="64"/>
      </patternFill>
    </fill>
    <fill>
      <patternFill patternType="solid">
        <fgColor theme="2" tint="-0.749992370372631"/>
        <bgColor indexed="64"/>
      </patternFill>
    </fill>
    <fill>
      <patternFill patternType="solid">
        <fgColor theme="5" tint="0.79998168889431442"/>
        <bgColor indexed="64"/>
      </patternFill>
    </fill>
    <fill>
      <patternFill patternType="solid">
        <fgColor rgb="FFAFEAFF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9" tint="0.79998168889431442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1"/>
        <bgColor indexed="64"/>
      </patternFill>
    </fill>
    <fill>
      <patternFill patternType="solid">
        <fgColor theme="4" tint="0.39997558519241921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0" tint="-4.9989318521683403E-2"/>
        <bgColor indexed="64"/>
      </patternFill>
    </fill>
    <fill>
      <patternFill patternType="solid">
        <fgColor theme="2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theme="6" tint="0.39997558519241921"/>
        <bgColor indexed="64"/>
      </patternFill>
    </fill>
    <fill>
      <patternFill patternType="solid">
        <fgColor rgb="FFF4F3EC"/>
        <bgColor indexed="64"/>
      </patternFill>
    </fill>
    <fill>
      <patternFill patternType="solid">
        <fgColor theme="2" tint="-9.9978637043366805E-2"/>
        <bgColor indexed="64"/>
      </patternFill>
    </fill>
    <fill>
      <patternFill patternType="solid">
        <fgColor theme="0" tint="-0.34998626667073579"/>
        <bgColor indexed="64"/>
      </patternFill>
    </fill>
    <fill>
      <patternFill patternType="solid">
        <fgColor theme="1" tint="0.34998626667073579"/>
        <bgColor indexed="64"/>
      </patternFill>
    </fill>
    <fill>
      <patternFill patternType="solid">
        <fgColor rgb="FF873AC0"/>
        <bgColor indexed="64"/>
      </patternFill>
    </fill>
    <fill>
      <patternFill patternType="solid">
        <fgColor rgb="FFE6D5F3"/>
        <bgColor indexed="64"/>
      </patternFill>
    </fill>
    <fill>
      <patternFill patternType="solid">
        <fgColor theme="0"/>
        <bgColor indexed="64"/>
      </patternFill>
    </fill>
    <fill>
      <patternFill patternType="solid">
        <fgColor theme="1" tint="0.249977111117893"/>
        <bgColor indexed="64"/>
      </patternFill>
    </fill>
    <fill>
      <patternFill patternType="lightUp">
        <bgColor rgb="FFAFEAFF"/>
      </patternFill>
    </fill>
    <fill>
      <patternFill patternType="solid">
        <fgColor theme="3"/>
        <bgColor indexed="64"/>
      </patternFill>
    </fill>
    <fill>
      <patternFill patternType="solid">
        <fgColor theme="2" tint="-0.499984740745262"/>
        <bgColor indexed="64"/>
      </patternFill>
    </fill>
    <fill>
      <patternFill patternType="solid">
        <fgColor theme="3" tint="0.79998168889431442"/>
        <bgColor indexed="64"/>
      </patternFill>
    </fill>
    <fill>
      <patternFill patternType="lightUp"/>
    </fill>
    <fill>
      <patternFill patternType="lightUp">
        <bgColor theme="2"/>
      </patternFill>
    </fill>
    <fill>
      <patternFill patternType="lightUp">
        <bgColor theme="0" tint="-4.9989318521683403E-2"/>
      </patternFill>
    </fill>
    <fill>
      <patternFill patternType="lightUp">
        <bgColor rgb="FFC1EFFF"/>
      </patternFill>
    </fill>
    <fill>
      <patternFill patternType="lightUp">
        <bgColor theme="3" tint="0.79995117038483843"/>
      </patternFill>
    </fill>
    <fill>
      <patternFill patternType="lightUp">
        <bgColor rgb="FFE6D5F3"/>
      </patternFill>
    </fill>
    <fill>
      <patternFill patternType="solid">
        <fgColor theme="8"/>
        <bgColor indexed="64"/>
      </patternFill>
    </fill>
    <fill>
      <patternFill patternType="solid">
        <fgColor theme="8" tint="0.79998168889431442"/>
        <bgColor indexed="64"/>
      </patternFill>
    </fill>
    <fill>
      <patternFill patternType="lightUp">
        <bgColor theme="8" tint="0.79998168889431442"/>
      </patternFill>
    </fill>
    <fill>
      <patternFill patternType="solid">
        <fgColor rgb="FF808080"/>
        <bgColor rgb="FF000000"/>
      </patternFill>
    </fill>
    <fill>
      <patternFill patternType="solid">
        <fgColor rgb="FFF2F2F2"/>
        <bgColor rgb="FF000000"/>
      </patternFill>
    </fill>
    <fill>
      <patternFill patternType="solid">
        <fgColor rgb="FFDCE6F1"/>
        <bgColor rgb="FF000000"/>
      </patternFill>
    </fill>
    <fill>
      <patternFill patternType="solid">
        <fgColor rgb="FFC1EFFF"/>
        <bgColor rgb="FF000000"/>
      </patternFill>
    </fill>
    <fill>
      <patternFill patternType="solid">
        <fgColor rgb="FFE4DFEC"/>
        <bgColor rgb="FF000000"/>
      </patternFill>
    </fill>
    <fill>
      <patternFill patternType="solid">
        <fgColor rgb="FFAFEAFF"/>
        <bgColor rgb="FF000000"/>
      </patternFill>
    </fill>
    <fill>
      <patternFill patternType="solid">
        <fgColor rgb="FFFFFFCC"/>
        <bgColor rgb="FF000000"/>
      </patternFill>
    </fill>
    <fill>
      <patternFill patternType="solid">
        <fgColor rgb="FFFDE9D9"/>
        <bgColor rgb="FF000000"/>
      </patternFill>
    </fill>
    <fill>
      <patternFill patternType="solid">
        <fgColor rgb="FFF2DCDB"/>
        <bgColor rgb="FF000000"/>
      </patternFill>
    </fill>
    <fill>
      <patternFill patternType="solid">
        <fgColor rgb="FFEBF1DE"/>
        <bgColor rgb="FF000000"/>
      </patternFill>
    </fill>
  </fills>
  <borders count="35">
    <border>
      <left/>
      <right/>
      <top/>
      <bottom/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theme="1" tint="0.499984740745262"/>
      </left>
      <right style="thin">
        <color theme="1" tint="0.499984740745262"/>
      </right>
      <top style="thin">
        <color theme="1" tint="0.499984740745262"/>
      </top>
      <bottom style="thin">
        <color theme="1" tint="0.499984740745262"/>
      </bottom>
      <diagonal/>
    </border>
    <border>
      <left style="thin">
        <color indexed="64"/>
      </left>
      <right/>
      <top style="thin">
        <color indexed="64"/>
      </top>
      <bottom style="thin">
        <color indexed="64"/>
      </bottom>
      <diagonal/>
    </border>
    <border>
      <left/>
      <right/>
      <top style="thin">
        <color indexed="64"/>
      </top>
      <bottom style="thin">
        <color indexed="64"/>
      </bottom>
      <diagonal/>
    </border>
    <border>
      <left/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/>
      <diagonal/>
    </border>
    <border>
      <left style="medium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thin">
        <color indexed="64"/>
      </right>
      <top style="medium">
        <color indexed="64"/>
      </top>
      <bottom/>
      <diagonal/>
    </border>
    <border>
      <left style="thin">
        <color indexed="64"/>
      </left>
      <right style="medium">
        <color indexed="64"/>
      </right>
      <top style="medium">
        <color indexed="64"/>
      </top>
      <bottom/>
      <diagonal/>
    </border>
    <border>
      <left style="medium">
        <color indexed="64"/>
      </left>
      <right/>
      <top style="medium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thin">
        <color indexed="64"/>
      </right>
      <top style="medium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medium">
        <color indexed="64"/>
      </top>
      <bottom style="thin">
        <color indexed="64"/>
      </bottom>
      <diagonal/>
    </border>
    <border>
      <left style="medium">
        <color indexed="64"/>
      </left>
      <right/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thin">
        <color indexed="64"/>
      </bottom>
      <diagonal/>
    </border>
    <border>
      <left style="medium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thin">
        <color indexed="64"/>
      </right>
      <top style="thin">
        <color indexed="64"/>
      </top>
      <bottom style="double">
        <color indexed="64"/>
      </bottom>
      <diagonal/>
    </border>
    <border>
      <left style="thin">
        <color indexed="64"/>
      </left>
      <right style="medium">
        <color indexed="64"/>
      </right>
      <top style="thin">
        <color indexed="64"/>
      </top>
      <bottom style="double">
        <color indexed="64"/>
      </bottom>
      <diagonal/>
    </border>
    <border>
      <left style="medium">
        <color indexed="64"/>
      </left>
      <right/>
      <top style="thin">
        <color indexed="64"/>
      </top>
      <bottom style="medium">
        <color indexed="64"/>
      </bottom>
      <diagonal/>
    </border>
    <border>
      <left style="medium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thin">
        <color indexed="64"/>
      </right>
      <top/>
      <bottom style="medium">
        <color indexed="64"/>
      </bottom>
      <diagonal/>
    </border>
    <border>
      <left style="thin">
        <color indexed="64"/>
      </left>
      <right style="medium">
        <color indexed="64"/>
      </right>
      <top/>
      <bottom style="medium">
        <color indexed="64"/>
      </bottom>
      <diagonal/>
    </border>
    <border>
      <left style="dotted">
        <color theme="1" tint="0.499984740745262"/>
      </left>
      <right style="dotted">
        <color theme="1" tint="0.499984740745262"/>
      </right>
      <top style="dotted">
        <color theme="1" tint="0.499984740745262"/>
      </top>
      <bottom style="dotted">
        <color theme="1" tint="0.499984740745262"/>
      </bottom>
      <diagonal/>
    </border>
    <border>
      <left style="thin">
        <color indexed="64"/>
      </left>
      <right/>
      <top/>
      <bottom style="medium">
        <color indexed="64"/>
      </bottom>
      <diagonal/>
    </border>
    <border>
      <left style="thin">
        <color indexed="64"/>
      </left>
      <right/>
      <top style="thin">
        <color indexed="64"/>
      </top>
      <bottom style="double">
        <color indexed="64"/>
      </bottom>
      <diagonal/>
    </border>
    <border>
      <left style="thin">
        <color indexed="64"/>
      </left>
      <right/>
      <top style="medium">
        <color indexed="64"/>
      </top>
      <bottom style="thin">
        <color indexed="64"/>
      </bottom>
      <diagonal/>
    </border>
    <border>
      <left style="thin">
        <color indexed="64"/>
      </left>
      <right/>
      <top style="medium">
        <color indexed="64"/>
      </top>
      <bottom/>
      <diagonal/>
    </border>
    <border>
      <left style="medium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 style="thin">
        <color indexed="64"/>
      </right>
      <top/>
      <bottom style="double">
        <color indexed="64"/>
      </bottom>
      <diagonal/>
    </border>
    <border>
      <left style="thin">
        <color indexed="64"/>
      </left>
      <right/>
      <top/>
      <bottom style="double">
        <color indexed="64"/>
      </bottom>
      <diagonal/>
    </border>
    <border>
      <left style="thin">
        <color indexed="64"/>
      </left>
      <right style="medium">
        <color indexed="64"/>
      </right>
      <top/>
      <bottom style="double">
        <color indexed="64"/>
      </bottom>
      <diagonal/>
    </border>
    <border>
      <left style="thin">
        <color rgb="FF808080"/>
      </left>
      <right style="thin">
        <color rgb="FF808080"/>
      </right>
      <top style="thin">
        <color rgb="FF808080"/>
      </top>
      <bottom style="thin">
        <color rgb="FF808080"/>
      </bottom>
      <diagonal/>
    </border>
  </borders>
  <cellStyleXfs count="15">
    <xf numFmtId="0" fontId="0" fillId="0" borderId="0"/>
    <xf numFmtId="43" fontId="2" fillId="0" borderId="0" applyFont="0" applyFill="0" applyBorder="0" applyAlignment="0" applyProtection="0"/>
    <xf numFmtId="0" fontId="7" fillId="3" borderId="0" applyNumberFormat="0" applyBorder="0" applyAlignment="0" applyProtection="0"/>
    <xf numFmtId="43" fontId="8" fillId="0" borderId="0" applyFont="0" applyFill="0" applyBorder="0" applyAlignment="0" applyProtection="0"/>
    <xf numFmtId="165" fontId="2" fillId="0" borderId="0" applyFont="0" applyFill="0" applyBorder="0" applyAlignment="0" applyProtection="0"/>
    <xf numFmtId="44" fontId="9" fillId="0" borderId="0" applyFont="0" applyFill="0" applyBorder="0" applyAlignment="0" applyProtection="0"/>
    <xf numFmtId="0" fontId="10" fillId="2" borderId="1" applyNumberFormat="0" applyAlignment="0" applyProtection="0"/>
    <xf numFmtId="0" fontId="11" fillId="0" borderId="0"/>
    <xf numFmtId="0" fontId="8" fillId="0" borderId="0"/>
    <xf numFmtId="0" fontId="8" fillId="0" borderId="0"/>
    <xf numFmtId="0" fontId="12" fillId="0" borderId="0"/>
    <xf numFmtId="0" fontId="8" fillId="0" borderId="0"/>
    <xf numFmtId="9" fontId="8" fillId="0" borderId="0" applyFont="0" applyFill="0" applyBorder="0" applyAlignment="0" applyProtection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358">
    <xf numFmtId="0" fontId="0" fillId="0" borderId="0" xfId="0"/>
    <xf numFmtId="0" fontId="5" fillId="4" borderId="2" xfId="0" applyFont="1" applyFill="1" applyBorder="1" applyAlignment="1">
      <alignment horizontal="center" vertical="center"/>
    </xf>
    <xf numFmtId="0" fontId="3" fillId="5" borderId="2" xfId="0" applyFont="1" applyFill="1" applyBorder="1"/>
    <xf numFmtId="0" fontId="3" fillId="6" borderId="2" xfId="0" applyFont="1" applyFill="1" applyBorder="1"/>
    <xf numFmtId="0" fontId="3" fillId="7" borderId="2" xfId="0" applyFont="1" applyFill="1" applyBorder="1"/>
    <xf numFmtId="0" fontId="6" fillId="4" borderId="2" xfId="0" applyFont="1" applyFill="1" applyBorder="1" applyAlignment="1">
      <alignment horizontal="center" vertical="center"/>
    </xf>
    <xf numFmtId="164" fontId="0" fillId="10" borderId="2" xfId="1" applyNumberFormat="1" applyFont="1" applyFill="1" applyBorder="1"/>
    <xf numFmtId="0" fontId="13" fillId="5" borderId="2" xfId="0" applyFont="1" applyFill="1" applyBorder="1"/>
    <xf numFmtId="0" fontId="13" fillId="6" borderId="2" xfId="0" applyFont="1" applyFill="1" applyBorder="1"/>
    <xf numFmtId="0" fontId="13" fillId="7" borderId="2" xfId="0" applyFont="1" applyFill="1" applyBorder="1"/>
    <xf numFmtId="0" fontId="13" fillId="11" borderId="2" xfId="0" applyFont="1" applyFill="1" applyBorder="1"/>
    <xf numFmtId="0" fontId="3" fillId="11" borderId="2" xfId="0" applyFont="1" applyFill="1" applyBorder="1"/>
    <xf numFmtId="0" fontId="14" fillId="12" borderId="2" xfId="0" applyFont="1" applyFill="1" applyBorder="1"/>
    <xf numFmtId="166" fontId="0" fillId="8" borderId="2" xfId="13" applyNumberFormat="1" applyFont="1" applyFill="1" applyBorder="1"/>
    <xf numFmtId="166" fontId="15" fillId="8" borderId="2" xfId="13" applyNumberFormat="1" applyFont="1" applyFill="1" applyBorder="1"/>
    <xf numFmtId="43" fontId="0" fillId="9" borderId="2" xfId="1" applyFont="1" applyFill="1" applyBorder="1"/>
    <xf numFmtId="43" fontId="15" fillId="9" borderId="2" xfId="1" applyFont="1" applyFill="1" applyBorder="1"/>
    <xf numFmtId="0" fontId="16" fillId="9" borderId="2" xfId="0" applyFont="1" applyFill="1" applyBorder="1"/>
    <xf numFmtId="164" fontId="15" fillId="10" borderId="2" xfId="1" applyNumberFormat="1" applyFont="1" applyFill="1" applyBorder="1"/>
    <xf numFmtId="0" fontId="17" fillId="10" borderId="2" xfId="0" applyFont="1" applyFill="1" applyBorder="1"/>
    <xf numFmtId="164" fontId="15" fillId="15" borderId="2" xfId="1" applyNumberFormat="1" applyFont="1" applyFill="1" applyBorder="1"/>
    <xf numFmtId="43" fontId="17" fillId="15" borderId="2" xfId="1" applyFont="1" applyFill="1" applyBorder="1"/>
    <xf numFmtId="166" fontId="0" fillId="16" borderId="2" xfId="13" applyNumberFormat="1" applyFont="1" applyFill="1" applyBorder="1"/>
    <xf numFmtId="164" fontId="0" fillId="17" borderId="2" xfId="1" applyNumberFormat="1" applyFont="1" applyFill="1" applyBorder="1"/>
    <xf numFmtId="0" fontId="3" fillId="18" borderId="2" xfId="0" applyFont="1" applyFill="1" applyBorder="1"/>
    <xf numFmtId="167" fontId="0" fillId="17" borderId="2" xfId="1" applyNumberFormat="1" applyFont="1" applyFill="1" applyBorder="1"/>
    <xf numFmtId="0" fontId="3" fillId="19" borderId="2" xfId="0" applyFont="1" applyFill="1" applyBorder="1"/>
    <xf numFmtId="0" fontId="3" fillId="4" borderId="2" xfId="0" applyFont="1" applyFill="1" applyBorder="1"/>
    <xf numFmtId="0" fontId="0" fillId="22" borderId="2" xfId="0" applyFill="1" applyBorder="1"/>
    <xf numFmtId="164" fontId="0" fillId="22" borderId="2" xfId="1" applyNumberFormat="1" applyFont="1" applyFill="1" applyBorder="1"/>
    <xf numFmtId="167" fontId="0" fillId="22" borderId="2" xfId="1" applyNumberFormat="1" applyFont="1" applyFill="1" applyBorder="1"/>
    <xf numFmtId="0" fontId="18" fillId="22" borderId="2" xfId="0" applyFont="1" applyFill="1" applyBorder="1"/>
    <xf numFmtId="43" fontId="0" fillId="22" borderId="2" xfId="1" applyFont="1" applyFill="1" applyBorder="1"/>
    <xf numFmtId="167" fontId="0" fillId="8" borderId="2" xfId="1" applyNumberFormat="1" applyFont="1" applyFill="1" applyBorder="1"/>
    <xf numFmtId="0" fontId="0" fillId="8" borderId="2" xfId="1" applyNumberFormat="1" applyFont="1" applyFill="1" applyBorder="1"/>
    <xf numFmtId="164" fontId="0" fillId="9" borderId="2" xfId="1" applyNumberFormat="1" applyFont="1" applyFill="1" applyBorder="1"/>
    <xf numFmtId="167" fontId="0" fillId="10" borderId="2" xfId="1" applyNumberFormat="1" applyFont="1" applyFill="1" applyBorder="1"/>
    <xf numFmtId="0" fontId="0" fillId="10" borderId="2" xfId="0" applyFill="1" applyBorder="1"/>
    <xf numFmtId="0" fontId="0" fillId="22" borderId="2" xfId="1" applyNumberFormat="1" applyFont="1" applyFill="1" applyBorder="1"/>
    <xf numFmtId="0" fontId="4" fillId="0" borderId="0" xfId="0" applyFont="1"/>
    <xf numFmtId="0" fontId="20" fillId="0" borderId="0" xfId="0" applyFont="1"/>
    <xf numFmtId="0" fontId="15" fillId="0" borderId="0" xfId="0" applyFont="1"/>
    <xf numFmtId="0" fontId="14" fillId="0" borderId="0" xfId="0" applyFont="1"/>
    <xf numFmtId="0" fontId="4" fillId="21" borderId="0" xfId="0" applyFont="1" applyFill="1"/>
    <xf numFmtId="0" fontId="15" fillId="0" borderId="2" xfId="0" applyFont="1" applyBorder="1"/>
    <xf numFmtId="0" fontId="21" fillId="23" borderId="2" xfId="0" applyFont="1" applyFill="1" applyBorder="1"/>
    <xf numFmtId="0" fontId="0" fillId="14" borderId="2" xfId="0" applyFill="1" applyBorder="1"/>
    <xf numFmtId="0" fontId="13" fillId="25" borderId="2" xfId="0" applyFont="1" applyFill="1" applyBorder="1"/>
    <xf numFmtId="0" fontId="3" fillId="25" borderId="2" xfId="0" applyFont="1" applyFill="1" applyBorder="1"/>
    <xf numFmtId="0" fontId="4" fillId="20" borderId="0" xfId="0" applyFont="1" applyFill="1"/>
    <xf numFmtId="0" fontId="4" fillId="26" borderId="0" xfId="0" applyFont="1" applyFill="1"/>
    <xf numFmtId="0" fontId="14" fillId="21" borderId="0" xfId="0" applyFont="1" applyFill="1"/>
    <xf numFmtId="0" fontId="0" fillId="0" borderId="2" xfId="0" applyFill="1" applyBorder="1"/>
    <xf numFmtId="0" fontId="22" fillId="23" borderId="2" xfId="0" applyFont="1" applyFill="1" applyBorder="1"/>
    <xf numFmtId="0" fontId="22" fillId="22" borderId="2" xfId="0" applyFont="1" applyFill="1" applyBorder="1"/>
    <xf numFmtId="0" fontId="14" fillId="22" borderId="0" xfId="0" applyFont="1" applyFill="1"/>
    <xf numFmtId="0" fontId="22" fillId="24" borderId="2" xfId="0" applyFont="1" applyFill="1" applyBorder="1"/>
    <xf numFmtId="0" fontId="19" fillId="16" borderId="2" xfId="0" applyFont="1" applyFill="1" applyBorder="1" applyAlignment="1">
      <alignment horizontal="center" vertical="center"/>
    </xf>
    <xf numFmtId="0" fontId="4" fillId="23" borderId="0" xfId="0" applyFont="1" applyFill="1"/>
    <xf numFmtId="0" fontId="0" fillId="0" borderId="2" xfId="0" applyBorder="1"/>
    <xf numFmtId="0" fontId="0" fillId="0" borderId="0" xfId="0" applyNumberFormat="1"/>
    <xf numFmtId="0" fontId="0" fillId="0" borderId="2" xfId="0" applyNumberFormat="1" applyFill="1" applyBorder="1"/>
    <xf numFmtId="0" fontId="25" fillId="0" borderId="0" xfId="0" applyFont="1" applyAlignment="1">
      <alignment horizontal="right" vertical="center"/>
    </xf>
    <xf numFmtId="0" fontId="26" fillId="0" borderId="0" xfId="0" applyFont="1" applyAlignment="1">
      <alignment vertical="center"/>
    </xf>
    <xf numFmtId="0" fontId="28" fillId="0" borderId="0" xfId="0" applyFont="1" applyAlignment="1">
      <alignment horizontal="center" vertical="center"/>
    </xf>
    <xf numFmtId="0" fontId="26" fillId="0" borderId="0" xfId="0" applyFont="1" applyAlignment="1">
      <alignment horizontal="center" vertical="center"/>
    </xf>
    <xf numFmtId="0" fontId="29" fillId="0" borderId="0" xfId="0" applyFont="1" applyAlignment="1">
      <alignment horizontal="right" vertical="center"/>
    </xf>
    <xf numFmtId="0" fontId="8" fillId="9" borderId="2" xfId="0" applyFont="1" applyFill="1" applyBorder="1"/>
    <xf numFmtId="0" fontId="31" fillId="19" borderId="2" xfId="0" applyFont="1" applyFill="1" applyBorder="1"/>
    <xf numFmtId="0" fontId="32" fillId="4" borderId="2" xfId="0" applyFont="1" applyFill="1" applyBorder="1" applyAlignment="1">
      <alignment horizontal="center" vertical="center"/>
    </xf>
    <xf numFmtId="0" fontId="31" fillId="6" borderId="2" xfId="0" applyFont="1" applyFill="1" applyBorder="1"/>
    <xf numFmtId="0" fontId="33" fillId="6" borderId="2" xfId="0" applyFont="1" applyFill="1" applyBorder="1"/>
    <xf numFmtId="0" fontId="31" fillId="13" borderId="2" xfId="0" applyFont="1" applyFill="1" applyBorder="1"/>
    <xf numFmtId="0" fontId="34" fillId="0" borderId="2" xfId="0" applyFont="1" applyFill="1" applyBorder="1"/>
    <xf numFmtId="167" fontId="34" fillId="0" borderId="2" xfId="1" applyNumberFormat="1" applyFont="1" applyFill="1" applyBorder="1"/>
    <xf numFmtId="164" fontId="34" fillId="0" borderId="2" xfId="1" applyNumberFormat="1" applyFont="1" applyFill="1" applyBorder="1"/>
    <xf numFmtId="0" fontId="35" fillId="4" borderId="2" xfId="0" applyFont="1" applyFill="1" applyBorder="1" applyAlignment="1">
      <alignment horizontal="center" vertical="center"/>
    </xf>
    <xf numFmtId="0" fontId="37" fillId="0" borderId="2" xfId="0" applyFont="1" applyBorder="1"/>
    <xf numFmtId="0" fontId="38" fillId="0" borderId="0" xfId="0" applyFont="1"/>
    <xf numFmtId="0" fontId="38" fillId="24" borderId="6" xfId="1" applyNumberFormat="1" applyFont="1" applyFill="1" applyBorder="1" applyAlignment="1">
      <alignment horizontal="center" vertical="center"/>
    </xf>
    <xf numFmtId="0" fontId="39" fillId="28" borderId="6" xfId="0" applyFont="1" applyFill="1" applyBorder="1" applyAlignment="1">
      <alignment horizontal="center" vertical="center"/>
    </xf>
    <xf numFmtId="3" fontId="38" fillId="24" borderId="6" xfId="0" applyNumberFormat="1" applyFont="1" applyFill="1" applyBorder="1" applyAlignment="1">
      <alignment horizontal="center" vertical="center"/>
    </xf>
    <xf numFmtId="37" fontId="38" fillId="24" borderId="6" xfId="1" applyNumberFormat="1" applyFont="1" applyFill="1" applyBorder="1" applyAlignment="1">
      <alignment horizontal="center" vertical="center"/>
    </xf>
    <xf numFmtId="38" fontId="39" fillId="24" borderId="6" xfId="0" applyNumberFormat="1" applyFont="1" applyFill="1" applyBorder="1" applyAlignment="1">
      <alignment horizontal="center" vertical="center"/>
    </xf>
    <xf numFmtId="38" fontId="38" fillId="24" borderId="6" xfId="0" applyNumberFormat="1" applyFont="1" applyFill="1" applyBorder="1" applyAlignment="1">
      <alignment horizontal="center" vertical="center"/>
    </xf>
    <xf numFmtId="0" fontId="38" fillId="24" borderId="6" xfId="0" applyFont="1" applyFill="1" applyBorder="1" applyAlignment="1">
      <alignment horizontal="center" vertical="center"/>
    </xf>
    <xf numFmtId="0" fontId="38" fillId="28" borderId="6" xfId="0" applyFont="1" applyFill="1" applyBorder="1" applyAlignment="1">
      <alignment horizontal="center" vertical="center"/>
    </xf>
    <xf numFmtId="171" fontId="0" fillId="0" borderId="0" xfId="0" applyNumberFormat="1"/>
    <xf numFmtId="170" fontId="0" fillId="0" borderId="0" xfId="0" applyNumberFormat="1"/>
    <xf numFmtId="0" fontId="41" fillId="0" borderId="0" xfId="0" applyFont="1"/>
    <xf numFmtId="0" fontId="42" fillId="0" borderId="0" xfId="0" applyFont="1"/>
    <xf numFmtId="0" fontId="43" fillId="0" borderId="0" xfId="0" applyFont="1" applyAlignment="1">
      <alignment horizontal="right" vertical="center"/>
    </xf>
    <xf numFmtId="0" fontId="45" fillId="0" borderId="0" xfId="0" applyFont="1" applyAlignment="1">
      <alignment vertical="center"/>
    </xf>
    <xf numFmtId="0" fontId="43" fillId="0" borderId="0" xfId="0" applyFont="1" applyAlignment="1">
      <alignment horizontal="right" vertical="center" wrapText="1"/>
    </xf>
    <xf numFmtId="168" fontId="44" fillId="0" borderId="0" xfId="0" applyNumberFormat="1" applyFont="1" applyAlignment="1">
      <alignment horizontal="right" vertical="center"/>
    </xf>
    <xf numFmtId="6" fontId="41" fillId="0" borderId="0" xfId="0" applyNumberFormat="1" applyFont="1"/>
    <xf numFmtId="8" fontId="41" fillId="0" borderId="0" xfId="0" applyNumberFormat="1" applyFont="1"/>
    <xf numFmtId="0" fontId="48" fillId="0" borderId="0" xfId="0" applyFont="1" applyAlignment="1">
      <alignment horizontal="right" vertical="center"/>
    </xf>
    <xf numFmtId="0" fontId="51" fillId="0" borderId="0" xfId="0" applyFont="1"/>
    <xf numFmtId="0" fontId="49" fillId="0" borderId="0" xfId="0" applyFont="1"/>
    <xf numFmtId="0" fontId="34" fillId="22" borderId="2" xfId="0" applyFont="1" applyFill="1" applyBorder="1"/>
    <xf numFmtId="0" fontId="52" fillId="6" borderId="8" xfId="0" applyFont="1" applyFill="1" applyBorder="1" applyAlignment="1">
      <alignment horizontal="center" vertical="center" wrapText="1"/>
    </xf>
    <xf numFmtId="0" fontId="52" fillId="6" borderId="9" xfId="0" applyFont="1" applyFill="1" applyBorder="1" applyAlignment="1">
      <alignment horizontal="center" vertical="center" wrapText="1"/>
    </xf>
    <xf numFmtId="0" fontId="54" fillId="6" borderId="6" xfId="0" applyFont="1" applyFill="1" applyBorder="1" applyAlignment="1">
      <alignment horizontal="center" vertical="center"/>
    </xf>
    <xf numFmtId="0" fontId="0" fillId="0" borderId="0" xfId="0" applyAlignment="1">
      <alignment vertical="center"/>
    </xf>
    <xf numFmtId="0" fontId="34" fillId="0" borderId="0" xfId="0" applyFont="1"/>
    <xf numFmtId="0" fontId="29" fillId="21" borderId="2" xfId="0" applyFont="1" applyFill="1" applyBorder="1"/>
    <xf numFmtId="0" fontId="31" fillId="7" borderId="2" xfId="0" applyFont="1" applyFill="1" applyBorder="1"/>
    <xf numFmtId="0" fontId="34" fillId="10" borderId="2" xfId="0" applyFont="1" applyFill="1" applyBorder="1"/>
    <xf numFmtId="164" fontId="34" fillId="10" borderId="2" xfId="1" applyNumberFormat="1" applyFont="1" applyFill="1" applyBorder="1"/>
    <xf numFmtId="167" fontId="34" fillId="10" borderId="2" xfId="0" applyNumberFormat="1" applyFont="1" applyFill="1" applyBorder="1"/>
    <xf numFmtId="167" fontId="34" fillId="10" borderId="2" xfId="1" applyNumberFormat="1" applyFont="1" applyFill="1" applyBorder="1"/>
    <xf numFmtId="43" fontId="34" fillId="10" borderId="2" xfId="1" applyFont="1" applyFill="1" applyBorder="1"/>
    <xf numFmtId="0" fontId="29" fillId="22" borderId="25" xfId="0" applyFont="1" applyFill="1" applyBorder="1"/>
    <xf numFmtId="0" fontId="29" fillId="34" borderId="25" xfId="0" applyFont="1" applyFill="1" applyBorder="1"/>
    <xf numFmtId="0" fontId="29" fillId="10" borderId="25" xfId="0" applyFont="1" applyFill="1" applyBorder="1"/>
    <xf numFmtId="0" fontId="58" fillId="0" borderId="0" xfId="0" applyFont="1" applyAlignment="1">
      <alignment vertical="center"/>
    </xf>
    <xf numFmtId="167" fontId="34" fillId="22" borderId="2" xfId="1" applyNumberFormat="1" applyFont="1" applyFill="1" applyBorder="1"/>
    <xf numFmtId="43" fontId="34" fillId="22" borderId="2" xfId="1" applyFont="1" applyFill="1" applyBorder="1"/>
    <xf numFmtId="164" fontId="34" fillId="22" borderId="2" xfId="1" applyNumberFormat="1" applyFont="1" applyFill="1" applyBorder="1"/>
    <xf numFmtId="0" fontId="40" fillId="29" borderId="12" xfId="0" applyFont="1" applyFill="1" applyBorder="1" applyAlignment="1">
      <alignment horizontal="right" vertical="center"/>
    </xf>
    <xf numFmtId="0" fontId="40" fillId="29" borderId="16" xfId="0" applyFont="1" applyFill="1" applyBorder="1" applyAlignment="1">
      <alignment horizontal="right" vertical="center"/>
    </xf>
    <xf numFmtId="0" fontId="40" fillId="29" borderId="18" xfId="0" applyFont="1" applyFill="1" applyBorder="1" applyAlignment="1">
      <alignment horizontal="right" vertical="center"/>
    </xf>
    <xf numFmtId="0" fontId="40" fillId="29" borderId="22" xfId="0" applyFont="1" applyFill="1" applyBorder="1" applyAlignment="1">
      <alignment horizontal="right" vertical="center"/>
    </xf>
    <xf numFmtId="0" fontId="40" fillId="31" borderId="12" xfId="0" applyFont="1" applyFill="1" applyBorder="1" applyAlignment="1">
      <alignment horizontal="right" vertical="center"/>
    </xf>
    <xf numFmtId="0" fontId="40" fillId="31" borderId="16" xfId="0" applyFont="1" applyFill="1" applyBorder="1" applyAlignment="1">
      <alignment horizontal="right" vertical="center"/>
    </xf>
    <xf numFmtId="0" fontId="40" fillId="31" borderId="18" xfId="0" applyFont="1" applyFill="1" applyBorder="1" applyAlignment="1">
      <alignment horizontal="right" vertical="center"/>
    </xf>
    <xf numFmtId="0" fontId="40" fillId="31" borderId="22" xfId="0" applyFont="1" applyFill="1" applyBorder="1" applyAlignment="1">
      <alignment horizontal="right" vertical="center"/>
    </xf>
    <xf numFmtId="164" fontId="34" fillId="22" borderId="2" xfId="0" applyNumberFormat="1" applyFont="1" applyFill="1" applyBorder="1"/>
    <xf numFmtId="0" fontId="34" fillId="10" borderId="2" xfId="1" applyNumberFormat="1" applyFont="1" applyFill="1" applyBorder="1"/>
    <xf numFmtId="0" fontId="17" fillId="0" borderId="0" xfId="0" applyFont="1"/>
    <xf numFmtId="0" fontId="59" fillId="23" borderId="2" xfId="0" applyFont="1" applyFill="1" applyBorder="1"/>
    <xf numFmtId="0" fontId="48" fillId="0" borderId="0" xfId="0" applyFont="1" applyAlignment="1">
      <alignment horizontal="left" vertical="center"/>
    </xf>
    <xf numFmtId="0" fontId="31" fillId="11" borderId="2" xfId="0" applyFont="1" applyFill="1" applyBorder="1"/>
    <xf numFmtId="43" fontId="8" fillId="35" borderId="2" xfId="1" applyFont="1" applyFill="1" applyBorder="1"/>
    <xf numFmtId="0" fontId="60" fillId="6" borderId="6" xfId="0" applyFont="1" applyFill="1" applyBorder="1" applyAlignment="1">
      <alignment horizontal="center" vertical="center"/>
    </xf>
    <xf numFmtId="4" fontId="44" fillId="0" borderId="0" xfId="0" applyNumberFormat="1" applyFont="1" applyAlignment="1">
      <alignment horizontal="right" vertical="center"/>
    </xf>
    <xf numFmtId="0" fontId="55" fillId="30" borderId="24" xfId="14" applyNumberFormat="1" applyFont="1" applyFill="1" applyBorder="1" applyAlignment="1">
      <alignment horizontal="right" vertical="center"/>
    </xf>
    <xf numFmtId="0" fontId="55" fillId="0" borderId="20" xfId="14" applyNumberFormat="1" applyFont="1" applyBorder="1" applyAlignment="1">
      <alignment horizontal="center" vertical="center"/>
    </xf>
    <xf numFmtId="0" fontId="55" fillId="0" borderId="17" xfId="14" applyNumberFormat="1" applyFont="1" applyBorder="1" applyAlignment="1">
      <alignment horizontal="center" vertical="center"/>
    </xf>
    <xf numFmtId="0" fontId="55" fillId="0" borderId="14" xfId="14" applyNumberFormat="1" applyFont="1" applyBorder="1" applyAlignment="1">
      <alignment horizontal="center" vertical="center"/>
    </xf>
    <xf numFmtId="0" fontId="52" fillId="36" borderId="10" xfId="0" applyFont="1" applyFill="1" applyBorder="1" applyAlignment="1">
      <alignment horizontal="center" vertical="center" wrapText="1"/>
    </xf>
    <xf numFmtId="0" fontId="52" fillId="36" borderId="29" xfId="0" applyFont="1" applyFill="1" applyBorder="1" applyAlignment="1">
      <alignment horizontal="center" vertical="center" wrapText="1"/>
    </xf>
    <xf numFmtId="0" fontId="52" fillId="6" borderId="29" xfId="0" applyFont="1" applyFill="1" applyBorder="1" applyAlignment="1">
      <alignment horizontal="center" vertical="center" wrapText="1"/>
    </xf>
    <xf numFmtId="0" fontId="9" fillId="24" borderId="2" xfId="0" applyFont="1" applyFill="1" applyBorder="1"/>
    <xf numFmtId="0" fontId="40" fillId="29" borderId="30" xfId="0" applyFont="1" applyFill="1" applyBorder="1" applyAlignment="1">
      <alignment horizontal="right" vertical="center"/>
    </xf>
    <xf numFmtId="0" fontId="55" fillId="0" borderId="33" xfId="14" applyNumberFormat="1" applyFont="1" applyBorder="1" applyAlignment="1">
      <alignment horizontal="center" vertical="center"/>
    </xf>
    <xf numFmtId="0" fontId="40" fillId="31" borderId="30" xfId="0" applyFont="1" applyFill="1" applyBorder="1" applyAlignment="1">
      <alignment horizontal="right" vertical="center"/>
    </xf>
    <xf numFmtId="3" fontId="38" fillId="24" borderId="6" xfId="1" applyNumberFormat="1" applyFont="1" applyFill="1" applyBorder="1" applyAlignment="1">
      <alignment horizontal="center" vertical="center"/>
    </xf>
    <xf numFmtId="0" fontId="39" fillId="28" borderId="7" xfId="0" applyFont="1" applyFill="1" applyBorder="1" applyAlignment="1">
      <alignment horizontal="center" vertical="center"/>
    </xf>
    <xf numFmtId="169" fontId="38" fillId="24" borderId="7" xfId="0" applyNumberFormat="1" applyFont="1" applyFill="1" applyBorder="1" applyAlignment="1">
      <alignment horizontal="center" vertical="center"/>
    </xf>
    <xf numFmtId="38" fontId="38" fillId="24" borderId="7" xfId="0" applyNumberFormat="1" applyFont="1" applyFill="1" applyBorder="1" applyAlignment="1">
      <alignment horizontal="center" vertical="center"/>
    </xf>
    <xf numFmtId="4" fontId="38" fillId="24" borderId="6" xfId="1" applyNumberFormat="1" applyFont="1" applyFill="1" applyBorder="1" applyAlignment="1">
      <alignment horizontal="center" vertical="center"/>
    </xf>
    <xf numFmtId="4" fontId="41" fillId="0" borderId="0" xfId="0" applyNumberFormat="1" applyFont="1"/>
    <xf numFmtId="3" fontId="44" fillId="0" borderId="0" xfId="0" applyNumberFormat="1" applyFont="1" applyAlignment="1">
      <alignment horizontal="right" vertical="center"/>
    </xf>
    <xf numFmtId="0" fontId="38" fillId="24" borderId="6" xfId="0" applyFont="1" applyFill="1" applyBorder="1" applyAlignment="1">
      <alignment horizontal="left" vertical="center"/>
    </xf>
    <xf numFmtId="3" fontId="34" fillId="0" borderId="2" xfId="1" applyNumberFormat="1" applyFont="1" applyFill="1" applyBorder="1"/>
    <xf numFmtId="4" fontId="34" fillId="0" borderId="2" xfId="1" applyNumberFormat="1" applyFont="1" applyFill="1" applyBorder="1"/>
    <xf numFmtId="4" fontId="34" fillId="9" borderId="2" xfId="1" applyNumberFormat="1" applyFont="1" applyFill="1" applyBorder="1"/>
    <xf numFmtId="4" fontId="36" fillId="9" borderId="2" xfId="1" applyNumberFormat="1" applyFont="1" applyFill="1" applyBorder="1"/>
    <xf numFmtId="2" fontId="8" fillId="15" borderId="2" xfId="1" applyNumberFormat="1" applyFont="1" applyFill="1" applyBorder="1"/>
    <xf numFmtId="2" fontId="8" fillId="35" borderId="2" xfId="1" applyNumberFormat="1" applyFont="1" applyFill="1" applyBorder="1"/>
    <xf numFmtId="164" fontId="29" fillId="22" borderId="25" xfId="1" applyNumberFormat="1" applyFont="1" applyFill="1" applyBorder="1"/>
    <xf numFmtId="4" fontId="34" fillId="22" borderId="2" xfId="0" applyNumberFormat="1" applyFont="1" applyFill="1" applyBorder="1"/>
    <xf numFmtId="4" fontId="29" fillId="22" borderId="25" xfId="0" applyNumberFormat="1" applyFont="1" applyFill="1" applyBorder="1"/>
    <xf numFmtId="164" fontId="29" fillId="10" borderId="25" xfId="1" applyNumberFormat="1" applyFont="1" applyFill="1" applyBorder="1"/>
    <xf numFmtId="4" fontId="34" fillId="10" borderId="2" xfId="0" applyNumberFormat="1" applyFont="1" applyFill="1" applyBorder="1"/>
    <xf numFmtId="4" fontId="29" fillId="10" borderId="25" xfId="0" applyNumberFormat="1" applyFont="1" applyFill="1" applyBorder="1"/>
    <xf numFmtId="4" fontId="34" fillId="0" borderId="2" xfId="0" applyNumberFormat="1" applyFont="1" applyFill="1" applyBorder="1"/>
    <xf numFmtId="4" fontId="29" fillId="34" borderId="25" xfId="0" applyNumberFormat="1" applyFont="1" applyFill="1" applyBorder="1"/>
    <xf numFmtId="164" fontId="55" fillId="22" borderId="13" xfId="1" applyNumberFormat="1" applyFont="1" applyFill="1" applyBorder="1" applyAlignment="1">
      <alignment horizontal="center" vertical="center"/>
    </xf>
    <xf numFmtId="164" fontId="55" fillId="22" borderId="6" xfId="1" applyNumberFormat="1" applyFont="1" applyFill="1" applyBorder="1" applyAlignment="1">
      <alignment horizontal="center" vertical="center"/>
    </xf>
    <xf numFmtId="164" fontId="55" fillId="22" borderId="19" xfId="1" applyNumberFormat="1" applyFont="1" applyFill="1" applyBorder="1" applyAlignment="1">
      <alignment horizontal="center" vertical="center"/>
    </xf>
    <xf numFmtId="164" fontId="55" fillId="0" borderId="23" xfId="1" applyNumberFormat="1" applyFont="1" applyFill="1" applyBorder="1" applyAlignment="1">
      <alignment horizontal="center" vertical="center"/>
    </xf>
    <xf numFmtId="164" fontId="55" fillId="32" borderId="13" xfId="1" applyNumberFormat="1" applyFont="1" applyFill="1" applyBorder="1" applyAlignment="1">
      <alignment horizontal="center" vertical="center"/>
    </xf>
    <xf numFmtId="164" fontId="55" fillId="32" borderId="6" xfId="1" applyNumberFormat="1" applyFont="1" applyFill="1" applyBorder="1" applyAlignment="1">
      <alignment horizontal="center" vertical="center"/>
    </xf>
    <xf numFmtId="164" fontId="55" fillId="32" borderId="19" xfId="1" applyNumberFormat="1" applyFont="1" applyFill="1" applyBorder="1" applyAlignment="1">
      <alignment horizontal="center" vertical="center"/>
    </xf>
    <xf numFmtId="1" fontId="55" fillId="22" borderId="13" xfId="0" applyNumberFormat="1" applyFont="1" applyFill="1" applyBorder="1" applyAlignment="1">
      <alignment horizontal="center" vertical="center"/>
    </xf>
    <xf numFmtId="1" fontId="55" fillId="22" borderId="6" xfId="0" applyNumberFormat="1" applyFont="1" applyFill="1" applyBorder="1" applyAlignment="1">
      <alignment horizontal="center" vertical="center"/>
    </xf>
    <xf numFmtId="1" fontId="55" fillId="22" borderId="19" xfId="0" applyNumberFormat="1" applyFont="1" applyFill="1" applyBorder="1" applyAlignment="1">
      <alignment horizontal="center" vertical="center"/>
    </xf>
    <xf numFmtId="1" fontId="55" fillId="30" borderId="23" xfId="0" applyNumberFormat="1" applyFont="1" applyFill="1" applyBorder="1" applyAlignment="1">
      <alignment horizontal="center" vertical="center"/>
    </xf>
    <xf numFmtId="1" fontId="55" fillId="32" borderId="13" xfId="0" applyNumberFormat="1" applyFont="1" applyFill="1" applyBorder="1" applyAlignment="1">
      <alignment horizontal="center" vertical="center"/>
    </xf>
    <xf numFmtId="1" fontId="55" fillId="32" borderId="6" xfId="0" applyNumberFormat="1" applyFont="1" applyFill="1" applyBorder="1" applyAlignment="1">
      <alignment horizontal="center" vertical="center"/>
    </xf>
    <xf numFmtId="1" fontId="55" fillId="32" borderId="19" xfId="0" applyNumberFormat="1" applyFont="1" applyFill="1" applyBorder="1" applyAlignment="1">
      <alignment horizontal="center" vertical="center"/>
    </xf>
    <xf numFmtId="1" fontId="57" fillId="30" borderId="23" xfId="0" applyNumberFormat="1" applyFont="1" applyFill="1" applyBorder="1" applyAlignment="1">
      <alignment horizontal="center" vertical="center"/>
    </xf>
    <xf numFmtId="4" fontId="55" fillId="0" borderId="13" xfId="14" applyNumberFormat="1" applyFont="1" applyFill="1" applyBorder="1" applyAlignment="1">
      <alignment horizontal="center" vertical="center"/>
    </xf>
    <xf numFmtId="4" fontId="55" fillId="0" borderId="6" xfId="14" applyNumberFormat="1" applyFont="1" applyFill="1" applyBorder="1" applyAlignment="1">
      <alignment horizontal="center" vertical="center"/>
    </xf>
    <xf numFmtId="4" fontId="55" fillId="0" borderId="19" xfId="14" applyNumberFormat="1" applyFont="1" applyFill="1" applyBorder="1" applyAlignment="1">
      <alignment horizontal="center" vertical="center"/>
    </xf>
    <xf numFmtId="4" fontId="55" fillId="0" borderId="31" xfId="14" applyNumberFormat="1" applyFont="1" applyFill="1" applyBorder="1" applyAlignment="1">
      <alignment horizontal="center" vertical="center"/>
    </xf>
    <xf numFmtId="4" fontId="55" fillId="0" borderId="23" xfId="0" applyNumberFormat="1" applyFont="1" applyBorder="1" applyAlignment="1">
      <alignment horizontal="center" vertical="center"/>
    </xf>
    <xf numFmtId="4" fontId="55" fillId="33" borderId="13" xfId="14" applyNumberFormat="1" applyFont="1" applyFill="1" applyBorder="1" applyAlignment="1">
      <alignment horizontal="center" vertical="center"/>
    </xf>
    <xf numFmtId="4" fontId="55" fillId="33" borderId="6" xfId="14" applyNumberFormat="1" applyFont="1" applyFill="1" applyBorder="1" applyAlignment="1">
      <alignment horizontal="center" vertical="center"/>
    </xf>
    <xf numFmtId="4" fontId="55" fillId="33" borderId="19" xfId="14" applyNumberFormat="1" applyFont="1" applyFill="1" applyBorder="1" applyAlignment="1">
      <alignment horizontal="center" vertical="center"/>
    </xf>
    <xf numFmtId="4" fontId="55" fillId="33" borderId="31" xfId="14" applyNumberFormat="1" applyFont="1" applyFill="1" applyBorder="1" applyAlignment="1">
      <alignment horizontal="center" vertical="center"/>
    </xf>
    <xf numFmtId="164" fontId="55" fillId="0" borderId="28" xfId="1" applyNumberFormat="1" applyFont="1" applyFill="1" applyBorder="1" applyAlignment="1">
      <alignment horizontal="center" vertical="center"/>
    </xf>
    <xf numFmtId="164" fontId="55" fillId="0" borderId="3" xfId="1" applyNumberFormat="1" applyFont="1" applyFill="1" applyBorder="1" applyAlignment="1">
      <alignment horizontal="center" vertical="center"/>
    </xf>
    <xf numFmtId="164" fontId="55" fillId="0" borderId="27" xfId="1" applyNumberFormat="1" applyFont="1" applyFill="1" applyBorder="1" applyAlignment="1">
      <alignment horizontal="center" vertical="center"/>
    </xf>
    <xf numFmtId="164" fontId="55" fillId="0" borderId="32" xfId="1" applyNumberFormat="1" applyFont="1" applyFill="1" applyBorder="1" applyAlignment="1">
      <alignment horizontal="center" vertical="center"/>
    </xf>
    <xf numFmtId="164" fontId="55" fillId="0" borderId="26" xfId="1" applyNumberFormat="1" applyFont="1" applyBorder="1" applyAlignment="1">
      <alignment horizontal="center" vertical="center"/>
    </xf>
    <xf numFmtId="164" fontId="55" fillId="33" borderId="28" xfId="1" applyNumberFormat="1" applyFont="1" applyFill="1" applyBorder="1" applyAlignment="1">
      <alignment horizontal="center" vertical="center"/>
    </xf>
    <xf numFmtId="164" fontId="55" fillId="33" borderId="3" xfId="1" applyNumberFormat="1" applyFont="1" applyFill="1" applyBorder="1" applyAlignment="1">
      <alignment horizontal="center" vertical="center"/>
    </xf>
    <xf numFmtId="164" fontId="55" fillId="33" borderId="27" xfId="1" applyNumberFormat="1" applyFont="1" applyFill="1" applyBorder="1" applyAlignment="1">
      <alignment horizontal="center" vertical="center"/>
    </xf>
    <xf numFmtId="164" fontId="55" fillId="33" borderId="32" xfId="1" applyNumberFormat="1" applyFont="1" applyFill="1" applyBorder="1" applyAlignment="1">
      <alignment horizontal="center" vertical="center"/>
    </xf>
    <xf numFmtId="4" fontId="61" fillId="0" borderId="28" xfId="14" applyNumberFormat="1" applyFont="1" applyFill="1" applyBorder="1" applyAlignment="1">
      <alignment horizontal="center" vertical="center"/>
    </xf>
    <xf numFmtId="4" fontId="61" fillId="0" borderId="3" xfId="14" applyNumberFormat="1" applyFont="1" applyFill="1" applyBorder="1" applyAlignment="1">
      <alignment horizontal="center" vertical="center"/>
    </xf>
    <xf numFmtId="4" fontId="61" fillId="0" borderId="27" xfId="14" applyNumberFormat="1" applyFont="1" applyFill="1" applyBorder="1" applyAlignment="1">
      <alignment horizontal="center" vertical="center"/>
    </xf>
    <xf numFmtId="4" fontId="61" fillId="0" borderId="32" xfId="14" applyNumberFormat="1" applyFont="1" applyFill="1" applyBorder="1" applyAlignment="1">
      <alignment horizontal="center" vertical="center"/>
    </xf>
    <xf numFmtId="4" fontId="55" fillId="30" borderId="26" xfId="0" applyNumberFormat="1" applyFont="1" applyFill="1" applyBorder="1" applyAlignment="1">
      <alignment horizontal="center" vertical="center"/>
    </xf>
    <xf numFmtId="4" fontId="61" fillId="33" borderId="28" xfId="14" applyNumberFormat="1" applyFont="1" applyFill="1" applyBorder="1" applyAlignment="1">
      <alignment horizontal="center" vertical="center"/>
    </xf>
    <xf numFmtId="4" fontId="61" fillId="33" borderId="3" xfId="14" applyNumberFormat="1" applyFont="1" applyFill="1" applyBorder="1" applyAlignment="1">
      <alignment horizontal="center" vertical="center"/>
    </xf>
    <xf numFmtId="4" fontId="61" fillId="33" borderId="27" xfId="14" applyNumberFormat="1" applyFont="1" applyFill="1" applyBorder="1" applyAlignment="1">
      <alignment horizontal="center" vertical="center"/>
    </xf>
    <xf numFmtId="4" fontId="61" fillId="33" borderId="32" xfId="14" applyNumberFormat="1" applyFont="1" applyFill="1" applyBorder="1" applyAlignment="1">
      <alignment horizontal="center" vertical="center"/>
    </xf>
    <xf numFmtId="3" fontId="34" fillId="9" borderId="2" xfId="1" applyNumberFormat="1" applyFont="1" applyFill="1" applyBorder="1"/>
    <xf numFmtId="3" fontId="36" fillId="9" borderId="2" xfId="1" applyNumberFormat="1" applyFont="1" applyFill="1" applyBorder="1"/>
    <xf numFmtId="0" fontId="31" fillId="37" borderId="2" xfId="0" applyFont="1" applyFill="1" applyBorder="1"/>
    <xf numFmtId="4" fontId="34" fillId="23" borderId="2" xfId="1" applyNumberFormat="1" applyFont="1" applyFill="1" applyBorder="1"/>
    <xf numFmtId="164" fontId="8" fillId="23" borderId="2" xfId="1" applyNumberFormat="1" applyFont="1" applyFill="1" applyBorder="1"/>
    <xf numFmtId="3" fontId="34" fillId="22" borderId="2" xfId="1" applyNumberFormat="1" applyFont="1" applyFill="1" applyBorder="1"/>
    <xf numFmtId="4" fontId="34" fillId="22" borderId="2" xfId="1" applyNumberFormat="1" applyFont="1" applyFill="1" applyBorder="1"/>
    <xf numFmtId="0" fontId="31" fillId="5" borderId="2" xfId="0" applyFont="1" applyFill="1" applyBorder="1"/>
    <xf numFmtId="0" fontId="34" fillId="0" borderId="2" xfId="0" applyNumberFormat="1" applyFont="1" applyFill="1" applyBorder="1"/>
    <xf numFmtId="0" fontId="62" fillId="0" borderId="0" xfId="0" applyFont="1"/>
    <xf numFmtId="4" fontId="34" fillId="38" borderId="2" xfId="0" applyNumberFormat="1" applyFont="1" applyFill="1" applyBorder="1"/>
    <xf numFmtId="164" fontId="34" fillId="23" borderId="2" xfId="1" applyNumberFormat="1" applyFont="1" applyFill="1" applyBorder="1"/>
    <xf numFmtId="167" fontId="8" fillId="23" borderId="2" xfId="1" applyNumberFormat="1" applyFont="1" applyFill="1" applyBorder="1"/>
    <xf numFmtId="0" fontId="34" fillId="23" borderId="2" xfId="0" applyFont="1" applyFill="1" applyBorder="1"/>
    <xf numFmtId="0" fontId="31" fillId="4" borderId="2" xfId="0" applyFont="1" applyFill="1" applyBorder="1"/>
    <xf numFmtId="43" fontId="63" fillId="21" borderId="2" xfId="1" applyFont="1" applyFill="1" applyBorder="1"/>
    <xf numFmtId="0" fontId="15" fillId="39" borderId="0" xfId="0" applyFont="1" applyFill="1"/>
    <xf numFmtId="0" fontId="59" fillId="40" borderId="2" xfId="0" applyFont="1" applyFill="1" applyBorder="1"/>
    <xf numFmtId="0" fontId="34" fillId="41" borderId="2" xfId="0" applyFont="1" applyFill="1" applyBorder="1"/>
    <xf numFmtId="164" fontId="34" fillId="41" borderId="2" xfId="1" applyNumberFormat="1" applyFont="1" applyFill="1" applyBorder="1"/>
    <xf numFmtId="167" fontId="34" fillId="41" borderId="2" xfId="1" applyNumberFormat="1" applyFont="1" applyFill="1" applyBorder="1"/>
    <xf numFmtId="172" fontId="34" fillId="41" borderId="2" xfId="1" applyNumberFormat="1" applyFont="1" applyFill="1" applyBorder="1"/>
    <xf numFmtId="173" fontId="34" fillId="41" borderId="2" xfId="1" applyNumberFormat="1" applyFont="1" applyFill="1" applyBorder="1"/>
    <xf numFmtId="173" fontId="34" fillId="42" borderId="2" xfId="1" applyNumberFormat="1" applyFont="1" applyFill="1" applyBorder="1"/>
    <xf numFmtId="173" fontId="36" fillId="42" borderId="2" xfId="1" applyNumberFormat="1" applyFont="1" applyFill="1" applyBorder="1"/>
    <xf numFmtId="0" fontId="8" fillId="42" borderId="2" xfId="0" applyFont="1" applyFill="1" applyBorder="1"/>
    <xf numFmtId="167" fontId="34" fillId="42" borderId="2" xfId="1" applyNumberFormat="1" applyFont="1" applyFill="1" applyBorder="1"/>
    <xf numFmtId="167" fontId="36" fillId="42" borderId="2" xfId="1" applyNumberFormat="1" applyFont="1" applyFill="1" applyBorder="1"/>
    <xf numFmtId="164" fontId="8" fillId="23" borderId="2" xfId="0" applyNumberFormat="1" applyFont="1" applyFill="1" applyBorder="1"/>
    <xf numFmtId="167" fontId="8" fillId="40" borderId="2" xfId="1" applyNumberFormat="1" applyFont="1" applyFill="1" applyBorder="1"/>
    <xf numFmtId="164" fontId="8" fillId="40" borderId="2" xfId="1" applyNumberFormat="1" applyFont="1" applyFill="1" applyBorder="1"/>
    <xf numFmtId="0" fontId="34" fillId="40" borderId="2" xfId="0" applyFont="1" applyFill="1" applyBorder="1"/>
    <xf numFmtId="4" fontId="34" fillId="43" borderId="2" xfId="0" applyNumberFormat="1" applyFont="1" applyFill="1" applyBorder="1"/>
    <xf numFmtId="164" fontId="55" fillId="41" borderId="31" xfId="1" applyNumberFormat="1" applyFont="1" applyFill="1" applyBorder="1" applyAlignment="1">
      <alignment horizontal="center" vertical="center"/>
    </xf>
    <xf numFmtId="164" fontId="55" fillId="44" borderId="31" xfId="1" applyNumberFormat="1" applyFont="1" applyFill="1" applyBorder="1" applyAlignment="1">
      <alignment horizontal="center" vertical="center"/>
    </xf>
    <xf numFmtId="1" fontId="55" fillId="41" borderId="31" xfId="0" applyNumberFormat="1" applyFont="1" applyFill="1" applyBorder="1" applyAlignment="1">
      <alignment horizontal="center" vertical="center"/>
    </xf>
    <xf numFmtId="1" fontId="55" fillId="44" borderId="31" xfId="0" applyNumberFormat="1" applyFont="1" applyFill="1" applyBorder="1" applyAlignment="1">
      <alignment horizontal="center" vertical="center"/>
    </xf>
    <xf numFmtId="0" fontId="34" fillId="0" borderId="2" xfId="0" applyFont="1" applyBorder="1"/>
    <xf numFmtId="164" fontId="34" fillId="9" borderId="2" xfId="1" applyNumberFormat="1" applyFont="1" applyFill="1" applyBorder="1"/>
    <xf numFmtId="164" fontId="36" fillId="9" borderId="2" xfId="1" applyNumberFormat="1" applyFont="1" applyFill="1" applyBorder="1"/>
    <xf numFmtId="4" fontId="8" fillId="15" borderId="2" xfId="1" applyNumberFormat="1" applyFont="1" applyFill="1" applyBorder="1"/>
    <xf numFmtId="43" fontId="34" fillId="0" borderId="2" xfId="1" applyFont="1" applyFill="1" applyBorder="1"/>
    <xf numFmtId="0" fontId="4" fillId="21" borderId="2" xfId="0" applyFont="1" applyFill="1" applyBorder="1"/>
    <xf numFmtId="0" fontId="34" fillId="16" borderId="2" xfId="0" applyNumberFormat="1" applyFont="1" applyFill="1" applyBorder="1"/>
    <xf numFmtId="0" fontId="31" fillId="45" borderId="2" xfId="0" applyFont="1" applyFill="1" applyBorder="1"/>
    <xf numFmtId="164" fontId="34" fillId="46" borderId="2" xfId="1" applyNumberFormat="1" applyFont="1" applyFill="1" applyBorder="1"/>
    <xf numFmtId="164" fontId="34" fillId="47" borderId="2" xfId="1" applyNumberFormat="1" applyFont="1" applyFill="1" applyBorder="1"/>
    <xf numFmtId="164" fontId="29" fillId="34" borderId="25" xfId="1" applyNumberFormat="1" applyFont="1" applyFill="1" applyBorder="1"/>
    <xf numFmtId="3" fontId="55" fillId="0" borderId="13" xfId="14" applyNumberFormat="1" applyFont="1" applyFill="1" applyBorder="1" applyAlignment="1">
      <alignment horizontal="center" vertical="center"/>
    </xf>
    <xf numFmtId="3" fontId="55" fillId="0" borderId="6" xfId="14" applyNumberFormat="1" applyFont="1" applyFill="1" applyBorder="1" applyAlignment="1">
      <alignment horizontal="center" vertical="center"/>
    </xf>
    <xf numFmtId="3" fontId="55" fillId="0" borderId="7" xfId="14" applyNumberFormat="1" applyFont="1" applyFill="1" applyBorder="1" applyAlignment="1">
      <alignment horizontal="center" vertical="center"/>
    </xf>
    <xf numFmtId="3" fontId="55" fillId="0" borderId="19" xfId="14" applyNumberFormat="1" applyFont="1" applyFill="1" applyBorder="1" applyAlignment="1">
      <alignment horizontal="center" vertical="center"/>
    </xf>
    <xf numFmtId="3" fontId="55" fillId="0" borderId="31" xfId="14" applyNumberFormat="1" applyFont="1" applyFill="1" applyBorder="1" applyAlignment="1">
      <alignment horizontal="center" vertical="center"/>
    </xf>
    <xf numFmtId="4" fontId="55" fillId="30" borderId="23" xfId="0" applyNumberFormat="1" applyFont="1" applyFill="1" applyBorder="1" applyAlignment="1">
      <alignment horizontal="center" vertical="center"/>
    </xf>
    <xf numFmtId="3" fontId="55" fillId="33" borderId="13" xfId="14" applyNumberFormat="1" applyFont="1" applyFill="1" applyBorder="1" applyAlignment="1">
      <alignment horizontal="center" vertical="center"/>
    </xf>
    <xf numFmtId="3" fontId="55" fillId="33" borderId="6" xfId="14" applyNumberFormat="1" applyFont="1" applyFill="1" applyBorder="1" applyAlignment="1">
      <alignment horizontal="center" vertical="center"/>
    </xf>
    <xf numFmtId="3" fontId="55" fillId="33" borderId="7" xfId="14" applyNumberFormat="1" applyFont="1" applyFill="1" applyBorder="1" applyAlignment="1">
      <alignment horizontal="center" vertical="center"/>
    </xf>
    <xf numFmtId="3" fontId="55" fillId="33" borderId="19" xfId="14" applyNumberFormat="1" applyFont="1" applyFill="1" applyBorder="1" applyAlignment="1">
      <alignment horizontal="center" vertical="center"/>
    </xf>
    <xf numFmtId="3" fontId="55" fillId="33" borderId="31" xfId="14" applyNumberFormat="1" applyFont="1" applyFill="1" applyBorder="1" applyAlignment="1">
      <alignment horizontal="center" vertical="center"/>
    </xf>
    <xf numFmtId="0" fontId="64" fillId="0" borderId="0" xfId="0" applyFont="1"/>
    <xf numFmtId="173" fontId="64" fillId="0" borderId="0" xfId="1" applyNumberFormat="1" applyFont="1"/>
    <xf numFmtId="43" fontId="64" fillId="0" borderId="0" xfId="1" applyFont="1"/>
    <xf numFmtId="168" fontId="41" fillId="0" borderId="0" xfId="0" applyNumberFormat="1" applyFont="1"/>
    <xf numFmtId="168" fontId="27" fillId="0" borderId="0" xfId="0" applyNumberFormat="1" applyFont="1" applyAlignment="1">
      <alignment horizontal="right" vertical="center"/>
    </xf>
    <xf numFmtId="0" fontId="47" fillId="0" borderId="0" xfId="0" applyFont="1" applyAlignment="1">
      <alignment horizontal="right"/>
    </xf>
    <xf numFmtId="8" fontId="27" fillId="0" borderId="0" xfId="0" applyNumberFormat="1" applyFont="1" applyAlignment="1">
      <alignment horizontal="right"/>
    </xf>
    <xf numFmtId="168" fontId="0" fillId="0" borderId="0" xfId="0" applyNumberFormat="1"/>
    <xf numFmtId="173" fontId="41" fillId="0" borderId="0" xfId="0" applyNumberFormat="1" applyFont="1"/>
    <xf numFmtId="173" fontId="0" fillId="0" borderId="0" xfId="0" applyNumberFormat="1"/>
    <xf numFmtId="4" fontId="27" fillId="0" borderId="0" xfId="0" applyNumberFormat="1" applyFont="1" applyAlignment="1">
      <alignment horizontal="right" vertical="center"/>
    </xf>
    <xf numFmtId="4" fontId="47" fillId="0" borderId="0" xfId="0" applyNumberFormat="1" applyFont="1" applyAlignment="1">
      <alignment horizontal="right"/>
    </xf>
    <xf numFmtId="173" fontId="46" fillId="0" borderId="0" xfId="0" applyNumberFormat="1" applyFont="1" applyAlignment="1">
      <alignment horizontal="right"/>
    </xf>
    <xf numFmtId="4" fontId="27" fillId="0" borderId="0" xfId="0" applyNumberFormat="1" applyFont="1" applyAlignment="1">
      <alignment horizontal="right"/>
    </xf>
    <xf numFmtId="3" fontId="0" fillId="16" borderId="0" xfId="1" applyNumberFormat="1" applyFont="1" applyFill="1"/>
    <xf numFmtId="4" fontId="0" fillId="16" borderId="0" xfId="1" applyNumberFormat="1" applyFont="1" applyFill="1"/>
    <xf numFmtId="0" fontId="0" fillId="16" borderId="0" xfId="0" applyFill="1"/>
    <xf numFmtId="4" fontId="0" fillId="16" borderId="0" xfId="14" applyNumberFormat="1" applyFont="1" applyFill="1"/>
    <xf numFmtId="0" fontId="0" fillId="22" borderId="2" xfId="0" applyNumberFormat="1" applyFill="1" applyBorder="1"/>
    <xf numFmtId="0" fontId="15" fillId="14" borderId="2" xfId="0" applyNumberFormat="1" applyFont="1" applyFill="1" applyBorder="1"/>
    <xf numFmtId="0" fontId="1" fillId="0" borderId="0" xfId="0" applyFont="1" applyFill="1" applyBorder="1"/>
    <xf numFmtId="0" fontId="65" fillId="0" borderId="34" xfId="0" applyFont="1" applyFill="1" applyBorder="1"/>
    <xf numFmtId="0" fontId="66" fillId="48" borderId="34" xfId="0" applyFont="1" applyFill="1" applyBorder="1" applyAlignment="1">
      <alignment horizontal="center" vertical="center"/>
    </xf>
    <xf numFmtId="0" fontId="1" fillId="49" borderId="34" xfId="0" applyFont="1" applyFill="1" applyBorder="1"/>
    <xf numFmtId="164" fontId="1" fillId="49" borderId="34" xfId="1" applyNumberFormat="1" applyFont="1" applyFill="1" applyBorder="1"/>
    <xf numFmtId="167" fontId="1" fillId="49" borderId="34" xfId="1" applyNumberFormat="1" applyFont="1" applyFill="1" applyBorder="1"/>
    <xf numFmtId="0" fontId="67" fillId="49" borderId="34" xfId="0" applyFont="1" applyFill="1" applyBorder="1"/>
    <xf numFmtId="43" fontId="1" fillId="49" borderId="34" xfId="1" applyFont="1" applyFill="1" applyBorder="1"/>
    <xf numFmtId="167" fontId="1" fillId="50" borderId="34" xfId="1" applyNumberFormat="1" applyFont="1" applyFill="1" applyBorder="1"/>
    <xf numFmtId="0" fontId="1" fillId="50" borderId="34" xfId="1" applyNumberFormat="1" applyFont="1" applyFill="1" applyBorder="1"/>
    <xf numFmtId="164" fontId="1" fillId="51" borderId="34" xfId="1" applyNumberFormat="1" applyFont="1" applyFill="1" applyBorder="1"/>
    <xf numFmtId="164" fontId="1" fillId="52" borderId="34" xfId="1" applyNumberFormat="1" applyFont="1" applyFill="1" applyBorder="1"/>
    <xf numFmtId="167" fontId="1" fillId="52" borderId="34" xfId="1" applyNumberFormat="1" applyFont="1" applyFill="1" applyBorder="1"/>
    <xf numFmtId="0" fontId="1" fillId="52" borderId="34" xfId="0" applyFont="1" applyFill="1" applyBorder="1"/>
    <xf numFmtId="0" fontId="1" fillId="49" borderId="34" xfId="0" applyNumberFormat="1" applyFont="1" applyFill="1" applyBorder="1"/>
    <xf numFmtId="0" fontId="1" fillId="49" borderId="34" xfId="1" applyNumberFormat="1" applyFont="1" applyFill="1" applyBorder="1"/>
    <xf numFmtId="166" fontId="1" fillId="50" borderId="34" xfId="13" applyNumberFormat="1" applyFont="1" applyFill="1" applyBorder="1"/>
    <xf numFmtId="166" fontId="65" fillId="50" borderId="34" xfId="13" applyNumberFormat="1" applyFont="1" applyFill="1" applyBorder="1"/>
    <xf numFmtId="43" fontId="1" fillId="51" borderId="34" xfId="1" applyFont="1" applyFill="1" applyBorder="1"/>
    <xf numFmtId="43" fontId="65" fillId="51" borderId="34" xfId="1" applyFont="1" applyFill="1" applyBorder="1"/>
    <xf numFmtId="0" fontId="16" fillId="51" borderId="34" xfId="0" applyFont="1" applyFill="1" applyBorder="1"/>
    <xf numFmtId="164" fontId="65" fillId="52" borderId="34" xfId="1" applyNumberFormat="1" applyFont="1" applyFill="1" applyBorder="1"/>
    <xf numFmtId="0" fontId="68" fillId="52" borderId="34" xfId="0" applyFont="1" applyFill="1" applyBorder="1"/>
    <xf numFmtId="164" fontId="65" fillId="53" borderId="34" xfId="1" applyNumberFormat="1" applyFont="1" applyFill="1" applyBorder="1"/>
    <xf numFmtId="43" fontId="68" fillId="53" borderId="34" xfId="1" applyFont="1" applyFill="1" applyBorder="1"/>
    <xf numFmtId="166" fontId="1" fillId="54" borderId="34" xfId="13" applyNumberFormat="1" applyFont="1" applyFill="1" applyBorder="1"/>
    <xf numFmtId="167" fontId="1" fillId="55" borderId="34" xfId="1" applyNumberFormat="1" applyFont="1" applyFill="1" applyBorder="1"/>
    <xf numFmtId="164" fontId="1" fillId="55" borderId="34" xfId="1" applyNumberFormat="1" applyFont="1" applyFill="1" applyBorder="1"/>
    <xf numFmtId="0" fontId="65" fillId="56" borderId="34" xfId="0" applyNumberFormat="1" applyFont="1" applyFill="1" applyBorder="1"/>
    <xf numFmtId="0" fontId="1" fillId="56" borderId="34" xfId="0" applyFont="1" applyFill="1" applyBorder="1"/>
    <xf numFmtId="0" fontId="1" fillId="50" borderId="0" xfId="0" applyFont="1" applyFill="1" applyBorder="1"/>
    <xf numFmtId="0" fontId="1" fillId="57" borderId="0" xfId="0" applyNumberFormat="1" applyFont="1" applyFill="1" applyBorder="1"/>
    <xf numFmtId="0" fontId="1" fillId="57" borderId="0" xfId="1" applyNumberFormat="1" applyFont="1" applyFill="1" applyBorder="1"/>
    <xf numFmtId="0" fontId="1" fillId="57" borderId="0" xfId="0" applyFont="1" applyFill="1" applyBorder="1"/>
    <xf numFmtId="43" fontId="0" fillId="0" borderId="0" xfId="0" applyNumberFormat="1"/>
    <xf numFmtId="0" fontId="40" fillId="6" borderId="6" xfId="0" applyFont="1" applyFill="1" applyBorder="1" applyAlignment="1">
      <alignment horizontal="left" vertical="center" indent="1"/>
    </xf>
    <xf numFmtId="0" fontId="40" fillId="6" borderId="3" xfId="0" applyFont="1" applyFill="1" applyBorder="1" applyAlignment="1">
      <alignment horizontal="left" vertical="center" indent="1"/>
    </xf>
    <xf numFmtId="0" fontId="40" fillId="6" borderId="4" xfId="0" applyFont="1" applyFill="1" applyBorder="1" applyAlignment="1">
      <alignment horizontal="left" vertical="center" indent="1"/>
    </xf>
    <xf numFmtId="0" fontId="40" fillId="6" borderId="5" xfId="0" applyFont="1" applyFill="1" applyBorder="1" applyAlignment="1">
      <alignment horizontal="left" vertical="center" indent="1"/>
    </xf>
    <xf numFmtId="0" fontId="27" fillId="0" borderId="0" xfId="0" applyFont="1" applyAlignment="1">
      <alignment horizontal="right" vertical="center"/>
    </xf>
    <xf numFmtId="0" fontId="50" fillId="27" borderId="6" xfId="0" applyFont="1" applyFill="1" applyBorder="1" applyAlignment="1">
      <alignment horizontal="center" vertical="center"/>
    </xf>
    <xf numFmtId="0" fontId="30" fillId="27" borderId="3" xfId="0" applyFont="1" applyFill="1" applyBorder="1" applyAlignment="1">
      <alignment horizontal="center" vertical="center"/>
    </xf>
    <xf numFmtId="0" fontId="30" fillId="27" borderId="4" xfId="0" applyFont="1" applyFill="1" applyBorder="1" applyAlignment="1">
      <alignment horizontal="center" vertical="center"/>
    </xf>
    <xf numFmtId="0" fontId="30" fillId="27" borderId="5" xfId="0" applyFont="1" applyFill="1" applyBorder="1" applyAlignment="1">
      <alignment horizontal="center" vertical="center"/>
    </xf>
    <xf numFmtId="0" fontId="24" fillId="0" borderId="0" xfId="1" applyNumberFormat="1" applyFont="1" applyAlignment="1">
      <alignment horizontal="right" vertical="center"/>
    </xf>
    <xf numFmtId="0" fontId="24" fillId="0" borderId="0" xfId="0" applyNumberFormat="1" applyFont="1" applyAlignment="1">
      <alignment horizontal="right" vertical="center"/>
    </xf>
    <xf numFmtId="3" fontId="24" fillId="0" borderId="0" xfId="0" applyNumberFormat="1" applyFont="1" applyAlignment="1">
      <alignment horizontal="right" vertical="center"/>
    </xf>
    <xf numFmtId="3" fontId="24" fillId="0" borderId="0" xfId="1" applyNumberFormat="1" applyFont="1" applyAlignment="1">
      <alignment horizontal="right" vertical="center"/>
    </xf>
    <xf numFmtId="0" fontId="26" fillId="0" borderId="0" xfId="0" applyFont="1" applyAlignment="1">
      <alignment horizontal="center" vertical="center"/>
    </xf>
    <xf numFmtId="174" fontId="23" fillId="0" borderId="0" xfId="0" applyNumberFormat="1" applyFont="1" applyAlignment="1">
      <alignment horizontal="center" vertical="center"/>
    </xf>
    <xf numFmtId="4" fontId="27" fillId="0" borderId="0" xfId="0" applyNumberFormat="1" applyFont="1" applyAlignment="1">
      <alignment horizontal="center" vertical="center"/>
    </xf>
    <xf numFmtId="4" fontId="23" fillId="0" borderId="0" xfId="0" applyNumberFormat="1" applyFont="1" applyAlignment="1">
      <alignment horizontal="center" vertical="center"/>
    </xf>
    <xf numFmtId="174" fontId="27" fillId="0" borderId="0" xfId="0" applyNumberFormat="1" applyFont="1" applyAlignment="1">
      <alignment horizontal="center" vertical="center"/>
    </xf>
    <xf numFmtId="3" fontId="56" fillId="0" borderId="6" xfId="0" applyNumberFormat="1" applyFont="1" applyBorder="1" applyAlignment="1">
      <alignment horizontal="center" vertical="center"/>
    </xf>
    <xf numFmtId="0" fontId="52" fillId="31" borderId="11" xfId="0" applyFont="1" applyFill="1" applyBorder="1" applyAlignment="1">
      <alignment horizontal="center" vertical="center" textRotation="90" wrapText="1"/>
    </xf>
    <xf numFmtId="0" fontId="52" fillId="31" borderId="15" xfId="0" applyFont="1" applyFill="1" applyBorder="1" applyAlignment="1">
      <alignment horizontal="center" vertical="center" textRotation="90" wrapText="1"/>
    </xf>
    <xf numFmtId="0" fontId="52" fillId="31" borderId="21" xfId="0" applyFont="1" applyFill="1" applyBorder="1" applyAlignment="1">
      <alignment horizontal="center" vertical="center" textRotation="90" wrapText="1"/>
    </xf>
    <xf numFmtId="0" fontId="53" fillId="6" borderId="6" xfId="0" applyFont="1" applyFill="1" applyBorder="1" applyAlignment="1">
      <alignment horizontal="center" vertical="center"/>
    </xf>
    <xf numFmtId="0" fontId="52" fillId="29" borderId="11" xfId="0" applyFont="1" applyFill="1" applyBorder="1" applyAlignment="1">
      <alignment horizontal="center" vertical="center" textRotation="90" wrapText="1"/>
    </xf>
    <xf numFmtId="0" fontId="52" fillId="29" borderId="15" xfId="0" applyFont="1" applyFill="1" applyBorder="1" applyAlignment="1">
      <alignment horizontal="center" vertical="center" textRotation="90" wrapText="1"/>
    </xf>
    <xf numFmtId="0" fontId="52" fillId="29" borderId="21" xfId="0" applyFont="1" applyFill="1" applyBorder="1" applyAlignment="1">
      <alignment horizontal="center" vertical="center" textRotation="90" wrapText="1"/>
    </xf>
    <xf numFmtId="4" fontId="56" fillId="0" borderId="6" xfId="0" applyNumberFormat="1" applyFont="1" applyBorder="1" applyAlignment="1">
      <alignment horizontal="center" vertical="center"/>
    </xf>
    <xf numFmtId="0" fontId="31" fillId="7" borderId="2" xfId="0" applyFont="1" applyFill="1" applyBorder="1" applyAlignment="1">
      <alignment horizontal="center" vertical="center"/>
    </xf>
    <xf numFmtId="0" fontId="31" fillId="19" borderId="2" xfId="0" applyFont="1" applyFill="1" applyBorder="1" applyAlignment="1">
      <alignment horizontal="center" vertical="center"/>
    </xf>
    <xf numFmtId="0" fontId="31" fillId="6" borderId="2" xfId="0" applyFont="1" applyFill="1" applyBorder="1" applyAlignment="1">
      <alignment horizontal="center" vertical="center"/>
    </xf>
    <xf numFmtId="0" fontId="29" fillId="21" borderId="2" xfId="0" applyFont="1" applyFill="1" applyBorder="1" applyAlignment="1">
      <alignment horizontal="center" vertical="center"/>
    </xf>
    <xf numFmtId="0" fontId="31" fillId="37" borderId="2" xfId="0" applyFont="1" applyFill="1" applyBorder="1" applyAlignment="1">
      <alignment horizontal="center" vertical="center"/>
    </xf>
  </cellXfs>
  <cellStyles count="15">
    <cellStyle name="40% - Accent6 2" xfId="2" xr:uid="{00000000-0005-0000-0000-000000000000}"/>
    <cellStyle name="Comma" xfId="1" builtinId="3"/>
    <cellStyle name="Comma 2" xfId="3" xr:uid="{00000000-0005-0000-0000-000002000000}"/>
    <cellStyle name="Comma 2 2" xfId="4" xr:uid="{00000000-0005-0000-0000-000003000000}"/>
    <cellStyle name="Currency" xfId="14" builtinId="4"/>
    <cellStyle name="Currency 2" xfId="5" xr:uid="{00000000-0005-0000-0000-000005000000}"/>
    <cellStyle name="Input 2" xfId="6" xr:uid="{00000000-0005-0000-0000-000006000000}"/>
    <cellStyle name="Normal" xfId="0" builtinId="0"/>
    <cellStyle name="Normal 2" xfId="7" xr:uid="{00000000-0005-0000-0000-000008000000}"/>
    <cellStyle name="Normal 2 2" xfId="8" xr:uid="{00000000-0005-0000-0000-000009000000}"/>
    <cellStyle name="Normal 2 3" xfId="9" xr:uid="{00000000-0005-0000-0000-00000A000000}"/>
    <cellStyle name="Normal 3" xfId="10" xr:uid="{00000000-0005-0000-0000-00000B000000}"/>
    <cellStyle name="Normal 4" xfId="11" xr:uid="{00000000-0005-0000-0000-00000C000000}"/>
    <cellStyle name="Percent" xfId="13" builtinId="5"/>
    <cellStyle name="Percent 2" xfId="12" xr:uid="{00000000-0005-0000-0000-00000E000000}"/>
  </cellStyles>
  <dxfs count="2">
    <dxf>
      <font>
        <color rgb="FF00B050"/>
      </font>
      <fill>
        <patternFill>
          <bgColor theme="6" tint="0.79998168889431442"/>
        </patternFill>
      </fill>
    </dxf>
    <dxf>
      <font>
        <color theme="5"/>
      </font>
      <fill>
        <patternFill>
          <bgColor theme="5" tint="0.79998168889431442"/>
        </patternFill>
      </fill>
    </dxf>
  </dxfs>
  <tableStyles count="0" defaultTableStyle="TableStyleMedium2" defaultPivotStyle="PivotStyleLight16"/>
  <colors>
    <mruColors>
      <color rgb="FFFFFFCC"/>
      <color rgb="FFFFFF99"/>
      <color rgb="FFFFFF66"/>
      <color rgb="FFC1EFFF"/>
      <color rgb="FF896FA9"/>
      <color rgb="FF9982B4"/>
      <color rgb="FFA591BD"/>
      <color rgb="FFE6D5F3"/>
      <color rgb="FFFBFBFB"/>
      <color rgb="FFFFC000"/>
    </mruColors>
  </colors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worksheet" Target="worksheets/sheet8.xml"/><Relationship Id="rId13" Type="http://schemas.openxmlformats.org/officeDocument/2006/relationships/worksheet" Target="worksheets/sheet13.xml"/><Relationship Id="rId18" Type="http://schemas.openxmlformats.org/officeDocument/2006/relationships/sharedStrings" Target="sharedStrings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12" Type="http://schemas.openxmlformats.org/officeDocument/2006/relationships/worksheet" Target="worksheets/sheet12.xml"/><Relationship Id="rId17" Type="http://schemas.openxmlformats.org/officeDocument/2006/relationships/styles" Target="styles.xml"/><Relationship Id="rId2" Type="http://schemas.openxmlformats.org/officeDocument/2006/relationships/worksheet" Target="worksheets/sheet2.xml"/><Relationship Id="rId16" Type="http://schemas.openxmlformats.org/officeDocument/2006/relationships/theme" Target="theme/theme1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11" Type="http://schemas.openxmlformats.org/officeDocument/2006/relationships/worksheet" Target="worksheets/sheet11.xml"/><Relationship Id="rId5" Type="http://schemas.openxmlformats.org/officeDocument/2006/relationships/worksheet" Target="worksheets/sheet5.xml"/><Relationship Id="rId15" Type="http://schemas.openxmlformats.org/officeDocument/2006/relationships/worksheet" Target="worksheets/sheet15.xml"/><Relationship Id="rId10" Type="http://schemas.openxmlformats.org/officeDocument/2006/relationships/worksheet" Target="worksheets/sheet10.xml"/><Relationship Id="rId19" Type="http://schemas.openxmlformats.org/officeDocument/2006/relationships/calcChain" Target="calcChain.xml"/><Relationship Id="rId4" Type="http://schemas.openxmlformats.org/officeDocument/2006/relationships/worksheet" Target="worksheets/sheet4.xml"/><Relationship Id="rId9" Type="http://schemas.openxmlformats.org/officeDocument/2006/relationships/worksheet" Target="worksheets/sheet9.xml"/><Relationship Id="rId14" Type="http://schemas.openxmlformats.org/officeDocument/2006/relationships/worksheet" Target="worksheets/sheet14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7974954523276901E-2"/>
          <c:y val="0.21103799768936796"/>
          <c:w val="0.92670025510700604"/>
          <c:h val="0.53610356373666668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0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'RESULTS OVERVIEW LISTS'!$E$1:$E$6</c:f>
              <c:strCache>
                <c:ptCount val="3"/>
                <c:pt idx="0">
                  <c:v>OPEN TV</c:v>
                </c:pt>
                <c:pt idx="1">
                  <c:v>SOCIAL</c:v>
                </c:pt>
                <c:pt idx="2">
                  <c:v>ONLINE VIDEO</c:v>
                </c:pt>
              </c:strCache>
            </c:strRef>
          </c:cat>
          <c:val>
            <c:numRef>
              <c:f>'RESULTS OVERVIEW LISTS'!$F$1:$F$6</c:f>
              <c:numCache>
                <c:formatCode>#,##0.00</c:formatCode>
                <c:ptCount val="6"/>
                <c:pt idx="0">
                  <c:v>3.2966377931688751</c:v>
                </c:pt>
                <c:pt idx="1">
                  <c:v>3.2554953283474046</c:v>
                </c:pt>
                <c:pt idx="2">
                  <c:v>3.9415913710538883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D82-439E-9BCD-EBCF1E1DB1D9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705152"/>
        <c:axId val="348706688"/>
      </c:barChart>
      <c:catAx>
        <c:axId val="348705152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348706688"/>
        <c:crosses val="autoZero"/>
        <c:auto val="1"/>
        <c:lblAlgn val="ctr"/>
        <c:lblOffset val="50"/>
        <c:noMultiLvlLbl val="0"/>
      </c:catAx>
      <c:valAx>
        <c:axId val="348706688"/>
        <c:scaling>
          <c:orientation val="minMax"/>
          <c:max val="4"/>
          <c:min val="0"/>
        </c:scaling>
        <c:delete val="1"/>
        <c:axPos val="l"/>
        <c:numFmt formatCode="#,##0.00" sourceLinked="1"/>
        <c:majorTickMark val="out"/>
        <c:minorTickMark val="none"/>
        <c:tickLblPos val="nextTo"/>
        <c:crossAx val="348705152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2.255696509323022E-2"/>
          <c:y val="9.6915821441781722E-2"/>
          <c:w val="0.94225216613886287"/>
          <c:h val="0.58364270835361221"/>
        </c:manualLayout>
      </c:layout>
      <c:barChart>
        <c:barDir val="col"/>
        <c:grouping val="clustered"/>
        <c:varyColors val="0"/>
        <c:ser>
          <c:idx val="0"/>
          <c:order val="0"/>
          <c:tx>
            <c:v>TOTAL PLAN</c:v>
          </c:tx>
          <c:spPr>
            <a:solidFill>
              <a:srgbClr val="00B0F0"/>
            </a:solidFill>
            <a:ln>
              <a:noFill/>
            </a:ln>
            <a:effectLst/>
          </c:spPr>
          <c:invertIfNegative val="0"/>
          <c:dLbls>
            <c:numFmt formatCode="#,##0.00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Lit>
              <c:ptCount val="1"/>
              <c:pt idx="0">
                <c:v>TOTAL PLAN</c:v>
              </c:pt>
            </c:strLit>
          </c:cat>
          <c:val>
            <c:numRef>
              <c:f>'RESULTS OVERVIEW LISTS'!$J$1</c:f>
              <c:numCache>
                <c:formatCode>#,##0.00</c:formatCode>
                <c:ptCount val="1"/>
                <c:pt idx="0">
                  <c:v>3.328656084599928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2406-414F-9036-51302436BD34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8997504"/>
        <c:axId val="348999040"/>
      </c:barChart>
      <c:catAx>
        <c:axId val="34899750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/>
                </a:solidFill>
                <a:latin typeface="Arial Narrow" panose="020B0606020202030204" pitchFamily="34" charset="0"/>
                <a:ea typeface="+mn-ea"/>
                <a:cs typeface="Arial" panose="020B0604020202020204" pitchFamily="34" charset="0"/>
              </a:defRPr>
            </a:pPr>
            <a:endParaRPr lang="en-US"/>
          </a:p>
        </c:txPr>
        <c:crossAx val="348999040"/>
        <c:crosses val="autoZero"/>
        <c:auto val="1"/>
        <c:lblAlgn val="ctr"/>
        <c:lblOffset val="100"/>
        <c:noMultiLvlLbl val="0"/>
      </c:catAx>
      <c:valAx>
        <c:axId val="348999040"/>
        <c:scaling>
          <c:orientation val="minMax"/>
          <c:max val="4"/>
          <c:min val="0"/>
        </c:scaling>
        <c:delete val="1"/>
        <c:axPos val="l"/>
        <c:numFmt formatCode="#,##0.00" sourceLinked="1"/>
        <c:majorTickMark val="out"/>
        <c:minorTickMark val="none"/>
        <c:tickLblPos val="nextTo"/>
        <c:crossAx val="348997504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noFill/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3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>
        <c:manualLayout>
          <c:layoutTarget val="inner"/>
          <c:xMode val="edge"/>
          <c:yMode val="edge"/>
          <c:x val="4.8135367225438284E-2"/>
          <c:y val="0.19050263927864297"/>
          <c:w val="0.92557551647507497"/>
          <c:h val="0.56572648681250004"/>
        </c:manualLayout>
      </c:layout>
      <c:barChart>
        <c:barDir val="col"/>
        <c:grouping val="clustered"/>
        <c:varyColors val="0"/>
        <c:ser>
          <c:idx val="0"/>
          <c:order val="0"/>
          <c:spPr>
            <a:solidFill>
              <a:schemeClr val="bg1">
                <a:lumMod val="75000"/>
              </a:schemeClr>
            </a:solidFill>
            <a:ln>
              <a:noFill/>
            </a:ln>
            <a:effectLst/>
          </c:spPr>
          <c:invertIfNegative val="0"/>
          <c:dLbls>
            <c:numFmt formatCode="#,##0.0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lIns="38100" tIns="19050" rIns="38100" bIns="19050" anchor="ctr" anchorCtr="1">
                <a:spAutoFit/>
              </a:bodyPr>
              <a:lstStyle/>
              <a:p>
                <a:pPr>
                  <a:defRPr sz="1800" b="1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'RESULTS OVERVIEW LISTS'!$E$1:$E$6</c:f>
              <c:strCache>
                <c:ptCount val="3"/>
                <c:pt idx="0">
                  <c:v>OPEN TV</c:v>
                </c:pt>
                <c:pt idx="1">
                  <c:v>SOCIAL</c:v>
                </c:pt>
                <c:pt idx="2">
                  <c:v>ONLINE VIDEO</c:v>
                </c:pt>
              </c:strCache>
            </c:strRef>
          </c:cat>
          <c:val>
            <c:numRef>
              <c:f>'RESULTS OVERVIEW LISTS'!$G$1:$G$6</c:f>
              <c:numCache>
                <c:formatCode>#,##0</c:formatCode>
                <c:ptCount val="6"/>
                <c:pt idx="0">
                  <c:v>9.5432538147782662</c:v>
                </c:pt>
                <c:pt idx="1">
                  <c:v>129.30958598434512</c:v>
                </c:pt>
                <c:pt idx="2">
                  <c:v>123.30787642705047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1A8-474D-B3F2-D35CCEA95BEF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219"/>
        <c:overlap val="-27"/>
        <c:axId val="349117824"/>
        <c:axId val="349140096"/>
      </c:barChart>
      <c:catAx>
        <c:axId val="349117824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2000" b="1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349140096"/>
        <c:crosses val="autoZero"/>
        <c:auto val="1"/>
        <c:lblAlgn val="ctr"/>
        <c:lblOffset val="50"/>
        <c:noMultiLvlLbl val="0"/>
      </c:catAx>
      <c:valAx>
        <c:axId val="349140096"/>
        <c:scaling>
          <c:orientation val="minMax"/>
        </c:scaling>
        <c:delete val="1"/>
        <c:axPos val="l"/>
        <c:numFmt formatCode="#,##0" sourceLinked="1"/>
        <c:majorTickMark val="out"/>
        <c:minorTickMark val="none"/>
        <c:tickLblPos val="nextTo"/>
        <c:crossAx val="349117824"/>
        <c:crosses val="autoZero"/>
        <c:crossBetween val="between"/>
      </c:valAx>
      <c:spPr>
        <a:noFill/>
        <a:ln>
          <a:noFill/>
        </a:ln>
        <a:effectLst/>
      </c:spPr>
    </c:plotArea>
    <c:plotVisOnly val="0"/>
    <c:dispBlanksAs val="gap"/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</c:chartSpace>
</file>

<file path=xl/charts/chart4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autoTitleDeleted val="1"/>
    <c:plotArea>
      <c:layout/>
      <c:barChart>
        <c:barDir val="col"/>
        <c:grouping val="clustered"/>
        <c:varyColors val="0"/>
        <c:ser>
          <c:idx val="3"/>
          <c:order val="3"/>
          <c:tx>
            <c:strRef>
              <c:f>'CURVE CHART'!$K$1</c:f>
              <c:strCache>
                <c:ptCount val="1"/>
                <c:pt idx="0">
                  <c:v>Max Marginal</c:v>
                </c:pt>
              </c:strCache>
            </c:strRef>
          </c:tx>
          <c:spPr>
            <a:solidFill>
              <a:srgbClr val="FFC000"/>
            </a:solidFill>
            <a:ln w="12700">
              <a:solidFill>
                <a:srgbClr val="FFC000"/>
              </a:solidFill>
            </a:ln>
          </c:spPr>
          <c:invertIfNegative val="0"/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CHART'!$K$2:$K$1002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172.13650114529807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B357-49F6-823B-EBD92A3968FC}"/>
            </c:ext>
          </c:extLst>
        </c:ser>
        <c:ser>
          <c:idx val="4"/>
          <c:order val="4"/>
          <c:tx>
            <c:strRef>
              <c:f>'CURVE CHART'!$L$1</c:f>
              <c:strCache>
                <c:ptCount val="1"/>
                <c:pt idx="0">
                  <c:v>Max Total</c:v>
                </c:pt>
              </c:strCache>
            </c:strRef>
          </c:tx>
          <c:spPr>
            <a:solidFill>
              <a:srgbClr val="4472C4"/>
            </a:solidFill>
            <a:ln w="12700">
              <a:solidFill>
                <a:srgbClr val="4472C4"/>
              </a:solidFill>
            </a:ln>
          </c:spPr>
          <c:invertIfNegative val="0"/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CHART'!$L$2:$L$1002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185.19212809830839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B357-49F6-823B-EBD92A3968FC}"/>
            </c:ext>
          </c:extLst>
        </c:ser>
        <c:ser>
          <c:idx val="5"/>
          <c:order val="5"/>
          <c:tx>
            <c:strRef>
              <c:f>'CURVE CHART'!$N$1</c:f>
              <c:strCache>
                <c:ptCount val="1"/>
                <c:pt idx="0">
                  <c:v>Avg Weekly</c:v>
                </c:pt>
              </c:strCache>
            </c:strRef>
          </c:tx>
          <c:spPr>
            <a:solidFill>
              <a:srgbClr val="70AD47"/>
            </a:solidFill>
            <a:ln w="12700">
              <a:solidFill>
                <a:srgbClr val="70AD47"/>
              </a:solidFill>
            </a:ln>
          </c:spPr>
          <c:invertIfNegative val="0"/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CHART'!$N$2:$N$1002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129.46817683299415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0</c:v>
                </c:pt>
                <c:pt idx="368">
                  <c:v>0</c:v>
                </c:pt>
                <c:pt idx="369">
                  <c:v>0</c:v>
                </c:pt>
                <c:pt idx="370">
                  <c:v>0</c:v>
                </c:pt>
                <c:pt idx="371">
                  <c:v>0</c:v>
                </c:pt>
                <c:pt idx="372">
                  <c:v>0</c:v>
                </c:pt>
                <c:pt idx="373">
                  <c:v>0</c:v>
                </c:pt>
                <c:pt idx="374">
                  <c:v>0</c:v>
                </c:pt>
                <c:pt idx="375">
                  <c:v>0</c:v>
                </c:pt>
                <c:pt idx="376">
                  <c:v>0</c:v>
                </c:pt>
                <c:pt idx="377">
                  <c:v>0</c:v>
                </c:pt>
                <c:pt idx="378">
                  <c:v>0</c:v>
                </c:pt>
                <c:pt idx="379">
                  <c:v>0</c:v>
                </c:pt>
                <c:pt idx="380">
                  <c:v>0</c:v>
                </c:pt>
                <c:pt idx="381">
                  <c:v>0</c:v>
                </c:pt>
                <c:pt idx="382">
                  <c:v>0</c:v>
                </c:pt>
                <c:pt idx="383">
                  <c:v>0</c:v>
                </c:pt>
                <c:pt idx="384">
                  <c:v>0</c:v>
                </c:pt>
                <c:pt idx="385">
                  <c:v>0</c:v>
                </c:pt>
                <c:pt idx="386">
                  <c:v>0</c:v>
                </c:pt>
                <c:pt idx="387">
                  <c:v>0</c:v>
                </c:pt>
                <c:pt idx="388">
                  <c:v>0</c:v>
                </c:pt>
                <c:pt idx="389">
                  <c:v>0</c:v>
                </c:pt>
                <c:pt idx="390">
                  <c:v>0</c:v>
                </c:pt>
                <c:pt idx="391">
                  <c:v>0</c:v>
                </c:pt>
                <c:pt idx="392">
                  <c:v>0</c:v>
                </c:pt>
                <c:pt idx="393">
                  <c:v>0</c:v>
                </c:pt>
                <c:pt idx="394">
                  <c:v>0</c:v>
                </c:pt>
                <c:pt idx="395">
                  <c:v>0</c:v>
                </c:pt>
                <c:pt idx="396">
                  <c:v>0</c:v>
                </c:pt>
                <c:pt idx="397">
                  <c:v>0</c:v>
                </c:pt>
                <c:pt idx="398">
                  <c:v>0</c:v>
                </c:pt>
                <c:pt idx="399">
                  <c:v>0</c:v>
                </c:pt>
                <c:pt idx="400">
                  <c:v>0</c:v>
                </c:pt>
                <c:pt idx="401">
                  <c:v>0</c:v>
                </c:pt>
                <c:pt idx="402">
                  <c:v>0</c:v>
                </c:pt>
                <c:pt idx="403">
                  <c:v>0</c:v>
                </c:pt>
                <c:pt idx="404">
                  <c:v>0</c:v>
                </c:pt>
                <c:pt idx="405">
                  <c:v>0</c:v>
                </c:pt>
                <c:pt idx="406">
                  <c:v>0</c:v>
                </c:pt>
                <c:pt idx="407">
                  <c:v>0</c:v>
                </c:pt>
                <c:pt idx="408">
                  <c:v>0</c:v>
                </c:pt>
                <c:pt idx="409">
                  <c:v>0</c:v>
                </c:pt>
                <c:pt idx="410">
                  <c:v>0</c:v>
                </c:pt>
                <c:pt idx="411">
                  <c:v>0</c:v>
                </c:pt>
                <c:pt idx="412">
                  <c:v>0</c:v>
                </c:pt>
                <c:pt idx="413">
                  <c:v>0</c:v>
                </c:pt>
                <c:pt idx="414">
                  <c:v>0</c:v>
                </c:pt>
                <c:pt idx="415">
                  <c:v>0</c:v>
                </c:pt>
                <c:pt idx="416">
                  <c:v>0</c:v>
                </c:pt>
                <c:pt idx="417">
                  <c:v>0</c:v>
                </c:pt>
                <c:pt idx="418">
                  <c:v>0</c:v>
                </c:pt>
                <c:pt idx="419">
                  <c:v>0</c:v>
                </c:pt>
                <c:pt idx="420">
                  <c:v>0</c:v>
                </c:pt>
                <c:pt idx="421">
                  <c:v>0</c:v>
                </c:pt>
                <c:pt idx="422">
                  <c:v>0</c:v>
                </c:pt>
                <c:pt idx="423">
                  <c:v>0</c:v>
                </c:pt>
                <c:pt idx="424">
                  <c:v>0</c:v>
                </c:pt>
                <c:pt idx="425">
                  <c:v>0</c:v>
                </c:pt>
                <c:pt idx="426">
                  <c:v>0</c:v>
                </c:pt>
                <c:pt idx="427">
                  <c:v>0</c:v>
                </c:pt>
                <c:pt idx="428">
                  <c:v>0</c:v>
                </c:pt>
                <c:pt idx="429">
                  <c:v>0</c:v>
                </c:pt>
                <c:pt idx="430">
                  <c:v>0</c:v>
                </c:pt>
                <c:pt idx="431">
                  <c:v>0</c:v>
                </c:pt>
                <c:pt idx="432">
                  <c:v>0</c:v>
                </c:pt>
                <c:pt idx="433">
                  <c:v>0</c:v>
                </c:pt>
                <c:pt idx="434">
                  <c:v>0</c:v>
                </c:pt>
                <c:pt idx="435">
                  <c:v>0</c:v>
                </c:pt>
                <c:pt idx="436">
                  <c:v>0</c:v>
                </c:pt>
                <c:pt idx="437">
                  <c:v>0</c:v>
                </c:pt>
                <c:pt idx="438">
                  <c:v>0</c:v>
                </c:pt>
                <c:pt idx="439">
                  <c:v>0</c:v>
                </c:pt>
                <c:pt idx="440">
                  <c:v>0</c:v>
                </c:pt>
                <c:pt idx="441">
                  <c:v>0</c:v>
                </c:pt>
                <c:pt idx="442">
                  <c:v>0</c:v>
                </c:pt>
                <c:pt idx="443">
                  <c:v>0</c:v>
                </c:pt>
                <c:pt idx="444">
                  <c:v>0</c:v>
                </c:pt>
                <c:pt idx="445">
                  <c:v>0</c:v>
                </c:pt>
                <c:pt idx="446">
                  <c:v>0</c:v>
                </c:pt>
                <c:pt idx="447">
                  <c:v>0</c:v>
                </c:pt>
                <c:pt idx="448">
                  <c:v>0</c:v>
                </c:pt>
                <c:pt idx="449">
                  <c:v>0</c:v>
                </c:pt>
                <c:pt idx="450">
                  <c:v>0</c:v>
                </c:pt>
                <c:pt idx="451">
                  <c:v>0</c:v>
                </c:pt>
                <c:pt idx="452">
                  <c:v>0</c:v>
                </c:pt>
                <c:pt idx="453">
                  <c:v>0</c:v>
                </c:pt>
                <c:pt idx="454">
                  <c:v>0</c:v>
                </c:pt>
                <c:pt idx="455">
                  <c:v>0</c:v>
                </c:pt>
                <c:pt idx="456">
                  <c:v>0</c:v>
                </c:pt>
                <c:pt idx="457">
                  <c:v>0</c:v>
                </c:pt>
                <c:pt idx="458">
                  <c:v>0</c:v>
                </c:pt>
                <c:pt idx="459">
                  <c:v>0</c:v>
                </c:pt>
                <c:pt idx="460">
                  <c:v>0</c:v>
                </c:pt>
                <c:pt idx="461">
                  <c:v>0</c:v>
                </c:pt>
                <c:pt idx="462">
                  <c:v>0</c:v>
                </c:pt>
                <c:pt idx="463">
                  <c:v>0</c:v>
                </c:pt>
                <c:pt idx="464">
                  <c:v>0</c:v>
                </c:pt>
                <c:pt idx="465">
                  <c:v>0</c:v>
                </c:pt>
                <c:pt idx="466">
                  <c:v>0</c:v>
                </c:pt>
                <c:pt idx="467">
                  <c:v>0</c:v>
                </c:pt>
                <c:pt idx="468">
                  <c:v>0</c:v>
                </c:pt>
                <c:pt idx="469">
                  <c:v>0</c:v>
                </c:pt>
                <c:pt idx="470">
                  <c:v>0</c:v>
                </c:pt>
                <c:pt idx="471">
                  <c:v>0</c:v>
                </c:pt>
                <c:pt idx="472">
                  <c:v>0</c:v>
                </c:pt>
                <c:pt idx="473">
                  <c:v>0</c:v>
                </c:pt>
                <c:pt idx="474">
                  <c:v>0</c:v>
                </c:pt>
                <c:pt idx="475">
                  <c:v>0</c:v>
                </c:pt>
                <c:pt idx="476">
                  <c:v>0</c:v>
                </c:pt>
                <c:pt idx="477">
                  <c:v>0</c:v>
                </c:pt>
                <c:pt idx="478">
                  <c:v>0</c:v>
                </c:pt>
                <c:pt idx="479">
                  <c:v>0</c:v>
                </c:pt>
                <c:pt idx="480">
                  <c:v>0</c:v>
                </c:pt>
                <c:pt idx="481">
                  <c:v>0</c:v>
                </c:pt>
                <c:pt idx="482">
                  <c:v>0</c:v>
                </c:pt>
                <c:pt idx="483">
                  <c:v>0</c:v>
                </c:pt>
                <c:pt idx="484">
                  <c:v>0</c:v>
                </c:pt>
                <c:pt idx="485">
                  <c:v>0</c:v>
                </c:pt>
                <c:pt idx="486">
                  <c:v>0</c:v>
                </c:pt>
                <c:pt idx="487">
                  <c:v>0</c:v>
                </c:pt>
                <c:pt idx="488">
                  <c:v>0</c:v>
                </c:pt>
                <c:pt idx="489">
                  <c:v>0</c:v>
                </c:pt>
                <c:pt idx="490">
                  <c:v>0</c:v>
                </c:pt>
                <c:pt idx="491">
                  <c:v>0</c:v>
                </c:pt>
                <c:pt idx="492">
                  <c:v>0</c:v>
                </c:pt>
                <c:pt idx="493">
                  <c:v>0</c:v>
                </c:pt>
                <c:pt idx="494">
                  <c:v>0</c:v>
                </c:pt>
                <c:pt idx="495">
                  <c:v>0</c:v>
                </c:pt>
                <c:pt idx="496">
                  <c:v>0</c:v>
                </c:pt>
                <c:pt idx="497">
                  <c:v>0</c:v>
                </c:pt>
                <c:pt idx="498">
                  <c:v>0</c:v>
                </c:pt>
                <c:pt idx="499">
                  <c:v>0</c:v>
                </c:pt>
                <c:pt idx="500">
                  <c:v>0</c:v>
                </c:pt>
                <c:pt idx="501">
                  <c:v>0</c:v>
                </c:pt>
                <c:pt idx="502">
                  <c:v>0</c:v>
                </c:pt>
                <c:pt idx="503">
                  <c:v>0</c:v>
                </c:pt>
                <c:pt idx="504">
                  <c:v>0</c:v>
                </c:pt>
                <c:pt idx="505">
                  <c:v>0</c:v>
                </c:pt>
                <c:pt idx="506">
                  <c:v>0</c:v>
                </c:pt>
                <c:pt idx="507">
                  <c:v>0</c:v>
                </c:pt>
                <c:pt idx="508">
                  <c:v>0</c:v>
                </c:pt>
                <c:pt idx="509">
                  <c:v>0</c:v>
                </c:pt>
                <c:pt idx="510">
                  <c:v>0</c:v>
                </c:pt>
                <c:pt idx="511">
                  <c:v>0</c:v>
                </c:pt>
                <c:pt idx="512">
                  <c:v>0</c:v>
                </c:pt>
                <c:pt idx="513">
                  <c:v>0</c:v>
                </c:pt>
                <c:pt idx="514">
                  <c:v>0</c:v>
                </c:pt>
                <c:pt idx="515">
                  <c:v>0</c:v>
                </c:pt>
                <c:pt idx="516">
                  <c:v>0</c:v>
                </c:pt>
                <c:pt idx="517">
                  <c:v>0</c:v>
                </c:pt>
                <c:pt idx="518">
                  <c:v>0</c:v>
                </c:pt>
                <c:pt idx="519">
                  <c:v>0</c:v>
                </c:pt>
                <c:pt idx="520">
                  <c:v>0</c:v>
                </c:pt>
                <c:pt idx="521">
                  <c:v>0</c:v>
                </c:pt>
                <c:pt idx="522">
                  <c:v>0</c:v>
                </c:pt>
                <c:pt idx="523">
                  <c:v>0</c:v>
                </c:pt>
                <c:pt idx="524">
                  <c:v>0</c:v>
                </c:pt>
                <c:pt idx="525">
                  <c:v>0</c:v>
                </c:pt>
                <c:pt idx="526">
                  <c:v>0</c:v>
                </c:pt>
                <c:pt idx="527">
                  <c:v>0</c:v>
                </c:pt>
                <c:pt idx="528">
                  <c:v>0</c:v>
                </c:pt>
                <c:pt idx="529">
                  <c:v>0</c:v>
                </c:pt>
                <c:pt idx="530">
                  <c:v>0</c:v>
                </c:pt>
                <c:pt idx="531">
                  <c:v>0</c:v>
                </c:pt>
                <c:pt idx="532">
                  <c:v>0</c:v>
                </c:pt>
                <c:pt idx="533">
                  <c:v>0</c:v>
                </c:pt>
                <c:pt idx="534">
                  <c:v>0</c:v>
                </c:pt>
                <c:pt idx="535">
                  <c:v>0</c:v>
                </c:pt>
                <c:pt idx="536">
                  <c:v>0</c:v>
                </c:pt>
                <c:pt idx="537">
                  <c:v>0</c:v>
                </c:pt>
                <c:pt idx="538">
                  <c:v>0</c:v>
                </c:pt>
                <c:pt idx="539">
                  <c:v>0</c:v>
                </c:pt>
                <c:pt idx="540">
                  <c:v>0</c:v>
                </c:pt>
                <c:pt idx="541">
                  <c:v>0</c:v>
                </c:pt>
                <c:pt idx="542">
                  <c:v>0</c:v>
                </c:pt>
                <c:pt idx="543">
                  <c:v>0</c:v>
                </c:pt>
                <c:pt idx="544">
                  <c:v>0</c:v>
                </c:pt>
                <c:pt idx="545">
                  <c:v>0</c:v>
                </c:pt>
                <c:pt idx="546">
                  <c:v>0</c:v>
                </c:pt>
                <c:pt idx="547">
                  <c:v>0</c:v>
                </c:pt>
                <c:pt idx="548">
                  <c:v>0</c:v>
                </c:pt>
                <c:pt idx="549">
                  <c:v>0</c:v>
                </c:pt>
                <c:pt idx="550">
                  <c:v>0</c:v>
                </c:pt>
                <c:pt idx="551">
                  <c:v>0</c:v>
                </c:pt>
                <c:pt idx="552">
                  <c:v>0</c:v>
                </c:pt>
                <c:pt idx="553">
                  <c:v>0</c:v>
                </c:pt>
                <c:pt idx="554">
                  <c:v>0</c:v>
                </c:pt>
                <c:pt idx="555">
                  <c:v>0</c:v>
                </c:pt>
                <c:pt idx="556">
                  <c:v>0</c:v>
                </c:pt>
                <c:pt idx="557">
                  <c:v>0</c:v>
                </c:pt>
                <c:pt idx="558">
                  <c:v>0</c:v>
                </c:pt>
                <c:pt idx="559">
                  <c:v>0</c:v>
                </c:pt>
                <c:pt idx="560">
                  <c:v>0</c:v>
                </c:pt>
                <c:pt idx="561">
                  <c:v>0</c:v>
                </c:pt>
                <c:pt idx="562">
                  <c:v>0</c:v>
                </c:pt>
                <c:pt idx="563">
                  <c:v>0</c:v>
                </c:pt>
                <c:pt idx="564">
                  <c:v>0</c:v>
                </c:pt>
                <c:pt idx="565">
                  <c:v>0</c:v>
                </c:pt>
                <c:pt idx="566">
                  <c:v>0</c:v>
                </c:pt>
                <c:pt idx="567">
                  <c:v>0</c:v>
                </c:pt>
                <c:pt idx="568">
                  <c:v>0</c:v>
                </c:pt>
                <c:pt idx="569">
                  <c:v>0</c:v>
                </c:pt>
                <c:pt idx="570">
                  <c:v>0</c:v>
                </c:pt>
                <c:pt idx="571">
                  <c:v>0</c:v>
                </c:pt>
                <c:pt idx="572">
                  <c:v>0</c:v>
                </c:pt>
                <c:pt idx="573">
                  <c:v>0</c:v>
                </c:pt>
                <c:pt idx="574">
                  <c:v>0</c:v>
                </c:pt>
                <c:pt idx="575">
                  <c:v>0</c:v>
                </c:pt>
                <c:pt idx="576">
                  <c:v>0</c:v>
                </c:pt>
                <c:pt idx="577">
                  <c:v>0</c:v>
                </c:pt>
                <c:pt idx="578">
                  <c:v>0</c:v>
                </c:pt>
                <c:pt idx="579">
                  <c:v>0</c:v>
                </c:pt>
                <c:pt idx="580">
                  <c:v>0</c:v>
                </c:pt>
                <c:pt idx="581">
                  <c:v>0</c:v>
                </c:pt>
                <c:pt idx="582">
                  <c:v>0</c:v>
                </c:pt>
                <c:pt idx="583">
                  <c:v>0</c:v>
                </c:pt>
                <c:pt idx="584">
                  <c:v>0</c:v>
                </c:pt>
                <c:pt idx="585">
                  <c:v>0</c:v>
                </c:pt>
                <c:pt idx="586">
                  <c:v>0</c:v>
                </c:pt>
                <c:pt idx="587">
                  <c:v>0</c:v>
                </c:pt>
                <c:pt idx="588">
                  <c:v>0</c:v>
                </c:pt>
                <c:pt idx="589">
                  <c:v>0</c:v>
                </c:pt>
                <c:pt idx="590">
                  <c:v>0</c:v>
                </c:pt>
                <c:pt idx="591">
                  <c:v>0</c:v>
                </c:pt>
                <c:pt idx="592">
                  <c:v>0</c:v>
                </c:pt>
                <c:pt idx="593">
                  <c:v>0</c:v>
                </c:pt>
                <c:pt idx="594">
                  <c:v>0</c:v>
                </c:pt>
                <c:pt idx="595">
                  <c:v>0</c:v>
                </c:pt>
                <c:pt idx="596">
                  <c:v>0</c:v>
                </c:pt>
                <c:pt idx="597">
                  <c:v>0</c:v>
                </c:pt>
                <c:pt idx="598">
                  <c:v>0</c:v>
                </c:pt>
                <c:pt idx="599">
                  <c:v>0</c:v>
                </c:pt>
                <c:pt idx="600">
                  <c:v>0</c:v>
                </c:pt>
                <c:pt idx="601">
                  <c:v>0</c:v>
                </c:pt>
                <c:pt idx="602">
                  <c:v>0</c:v>
                </c:pt>
                <c:pt idx="603">
                  <c:v>0</c:v>
                </c:pt>
                <c:pt idx="604">
                  <c:v>0</c:v>
                </c:pt>
                <c:pt idx="605">
                  <c:v>0</c:v>
                </c:pt>
                <c:pt idx="606">
                  <c:v>0</c:v>
                </c:pt>
                <c:pt idx="607">
                  <c:v>0</c:v>
                </c:pt>
                <c:pt idx="608">
                  <c:v>0</c:v>
                </c:pt>
                <c:pt idx="609">
                  <c:v>0</c:v>
                </c:pt>
                <c:pt idx="610">
                  <c:v>0</c:v>
                </c:pt>
                <c:pt idx="611">
                  <c:v>0</c:v>
                </c:pt>
                <c:pt idx="612">
                  <c:v>0</c:v>
                </c:pt>
                <c:pt idx="613">
                  <c:v>0</c:v>
                </c:pt>
                <c:pt idx="614">
                  <c:v>0</c:v>
                </c:pt>
                <c:pt idx="615">
                  <c:v>0</c:v>
                </c:pt>
                <c:pt idx="616">
                  <c:v>0</c:v>
                </c:pt>
                <c:pt idx="617">
                  <c:v>0</c:v>
                </c:pt>
                <c:pt idx="618">
                  <c:v>0</c:v>
                </c:pt>
                <c:pt idx="619">
                  <c:v>0</c:v>
                </c:pt>
                <c:pt idx="620">
                  <c:v>0</c:v>
                </c:pt>
                <c:pt idx="621">
                  <c:v>0</c:v>
                </c:pt>
                <c:pt idx="622">
                  <c:v>0</c:v>
                </c:pt>
                <c:pt idx="623">
                  <c:v>0</c:v>
                </c:pt>
                <c:pt idx="624">
                  <c:v>0</c:v>
                </c:pt>
                <c:pt idx="625">
                  <c:v>0</c:v>
                </c:pt>
                <c:pt idx="626">
                  <c:v>0</c:v>
                </c:pt>
                <c:pt idx="627">
                  <c:v>0</c:v>
                </c:pt>
                <c:pt idx="628">
                  <c:v>0</c:v>
                </c:pt>
                <c:pt idx="629">
                  <c:v>0</c:v>
                </c:pt>
                <c:pt idx="630">
                  <c:v>0</c:v>
                </c:pt>
                <c:pt idx="631">
                  <c:v>0</c:v>
                </c:pt>
                <c:pt idx="632">
                  <c:v>0</c:v>
                </c:pt>
                <c:pt idx="633">
                  <c:v>0</c:v>
                </c:pt>
                <c:pt idx="634">
                  <c:v>0</c:v>
                </c:pt>
                <c:pt idx="635">
                  <c:v>0</c:v>
                </c:pt>
                <c:pt idx="636">
                  <c:v>0</c:v>
                </c:pt>
                <c:pt idx="637">
                  <c:v>0</c:v>
                </c:pt>
                <c:pt idx="638">
                  <c:v>0</c:v>
                </c:pt>
                <c:pt idx="639">
                  <c:v>0</c:v>
                </c:pt>
                <c:pt idx="640">
                  <c:v>0</c:v>
                </c:pt>
                <c:pt idx="641">
                  <c:v>0</c:v>
                </c:pt>
                <c:pt idx="642">
                  <c:v>0</c:v>
                </c:pt>
                <c:pt idx="643">
                  <c:v>0</c:v>
                </c:pt>
                <c:pt idx="644">
                  <c:v>0</c:v>
                </c:pt>
                <c:pt idx="645">
                  <c:v>0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B357-49F6-823B-EBD92A3968FC}"/>
            </c:ext>
          </c:extLst>
        </c:ser>
        <c:ser>
          <c:idx val="6"/>
          <c:order val="6"/>
          <c:tx>
            <c:strRef>
              <c:f>'CURVE CHART'!$Q$1</c:f>
              <c:strCache>
                <c:ptCount val="1"/>
                <c:pt idx="0">
                  <c:v>Optimal Zone</c:v>
                </c:pt>
              </c:strCache>
            </c:strRef>
          </c:tx>
          <c:spPr>
            <a:solidFill>
              <a:srgbClr val="C1EFFF">
                <a:alpha val="49804"/>
              </a:srgbClr>
            </a:solidFill>
          </c:spPr>
          <c:invertIfNegative val="0"/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CHART'!$Q$2:$Q$1002</c:f>
              <c:numCache>
                <c:formatCode>General</c:formatCode>
                <c:ptCount val="1001"/>
                <c:pt idx="0">
                  <c:v>0</c:v>
                </c:pt>
                <c:pt idx="1">
                  <c:v>0</c:v>
                </c:pt>
                <c:pt idx="2">
                  <c:v>0</c:v>
                </c:pt>
                <c:pt idx="3">
                  <c:v>0</c:v>
                </c:pt>
                <c:pt idx="4">
                  <c:v>0</c:v>
                </c:pt>
                <c:pt idx="5">
                  <c:v>0</c:v>
                </c:pt>
                <c:pt idx="6">
                  <c:v>0</c:v>
                </c:pt>
                <c:pt idx="7">
                  <c:v>0</c:v>
                </c:pt>
                <c:pt idx="8">
                  <c:v>0</c:v>
                </c:pt>
                <c:pt idx="9">
                  <c:v>0</c:v>
                </c:pt>
                <c:pt idx="10">
                  <c:v>0</c:v>
                </c:pt>
                <c:pt idx="11">
                  <c:v>0</c:v>
                </c:pt>
                <c:pt idx="12">
                  <c:v>0</c:v>
                </c:pt>
                <c:pt idx="13">
                  <c:v>0</c:v>
                </c:pt>
                <c:pt idx="14">
                  <c:v>0</c:v>
                </c:pt>
                <c:pt idx="15">
                  <c:v>0</c:v>
                </c:pt>
                <c:pt idx="16">
                  <c:v>0</c:v>
                </c:pt>
                <c:pt idx="17">
                  <c:v>0</c:v>
                </c:pt>
                <c:pt idx="18">
                  <c:v>0</c:v>
                </c:pt>
                <c:pt idx="19">
                  <c:v>0</c:v>
                </c:pt>
                <c:pt idx="20">
                  <c:v>0</c:v>
                </c:pt>
                <c:pt idx="21">
                  <c:v>0</c:v>
                </c:pt>
                <c:pt idx="22">
                  <c:v>0</c:v>
                </c:pt>
                <c:pt idx="23">
                  <c:v>0</c:v>
                </c:pt>
                <c:pt idx="24">
                  <c:v>0</c:v>
                </c:pt>
                <c:pt idx="25">
                  <c:v>0</c:v>
                </c:pt>
                <c:pt idx="26">
                  <c:v>0</c:v>
                </c:pt>
                <c:pt idx="27">
                  <c:v>0</c:v>
                </c:pt>
                <c:pt idx="28">
                  <c:v>0</c:v>
                </c:pt>
                <c:pt idx="29">
                  <c:v>0</c:v>
                </c:pt>
                <c:pt idx="30">
                  <c:v>0</c:v>
                </c:pt>
                <c:pt idx="31">
                  <c:v>0</c:v>
                </c:pt>
                <c:pt idx="32">
                  <c:v>0</c:v>
                </c:pt>
                <c:pt idx="33">
                  <c:v>0</c:v>
                </c:pt>
                <c:pt idx="34">
                  <c:v>0</c:v>
                </c:pt>
                <c:pt idx="35">
                  <c:v>0</c:v>
                </c:pt>
                <c:pt idx="36">
                  <c:v>0</c:v>
                </c:pt>
                <c:pt idx="37">
                  <c:v>0</c:v>
                </c:pt>
                <c:pt idx="38">
                  <c:v>0</c:v>
                </c:pt>
                <c:pt idx="39">
                  <c:v>0</c:v>
                </c:pt>
                <c:pt idx="40">
                  <c:v>0</c:v>
                </c:pt>
                <c:pt idx="41">
                  <c:v>0</c:v>
                </c:pt>
                <c:pt idx="42">
                  <c:v>0</c:v>
                </c:pt>
                <c:pt idx="43">
                  <c:v>0</c:v>
                </c:pt>
                <c:pt idx="44">
                  <c:v>0</c:v>
                </c:pt>
                <c:pt idx="45">
                  <c:v>0</c:v>
                </c:pt>
                <c:pt idx="46">
                  <c:v>0</c:v>
                </c:pt>
                <c:pt idx="47">
                  <c:v>0</c:v>
                </c:pt>
                <c:pt idx="48">
                  <c:v>0</c:v>
                </c:pt>
                <c:pt idx="49">
                  <c:v>0</c:v>
                </c:pt>
                <c:pt idx="50">
                  <c:v>0</c:v>
                </c:pt>
                <c:pt idx="51">
                  <c:v>0</c:v>
                </c:pt>
                <c:pt idx="52">
                  <c:v>0</c:v>
                </c:pt>
                <c:pt idx="53">
                  <c:v>0</c:v>
                </c:pt>
                <c:pt idx="54">
                  <c:v>0</c:v>
                </c:pt>
                <c:pt idx="55">
                  <c:v>0</c:v>
                </c:pt>
                <c:pt idx="56">
                  <c:v>0</c:v>
                </c:pt>
                <c:pt idx="57">
                  <c:v>0</c:v>
                </c:pt>
                <c:pt idx="58">
                  <c:v>0</c:v>
                </c:pt>
                <c:pt idx="59">
                  <c:v>0</c:v>
                </c:pt>
                <c:pt idx="60">
                  <c:v>0</c:v>
                </c:pt>
                <c:pt idx="61">
                  <c:v>0</c:v>
                </c:pt>
                <c:pt idx="62">
                  <c:v>0</c:v>
                </c:pt>
                <c:pt idx="63">
                  <c:v>0</c:v>
                </c:pt>
                <c:pt idx="64">
                  <c:v>0</c:v>
                </c:pt>
                <c:pt idx="65">
                  <c:v>0</c:v>
                </c:pt>
                <c:pt idx="66">
                  <c:v>0</c:v>
                </c:pt>
                <c:pt idx="67">
                  <c:v>0</c:v>
                </c:pt>
                <c:pt idx="68">
                  <c:v>0</c:v>
                </c:pt>
                <c:pt idx="69">
                  <c:v>0</c:v>
                </c:pt>
                <c:pt idx="70">
                  <c:v>0</c:v>
                </c:pt>
                <c:pt idx="71">
                  <c:v>0</c:v>
                </c:pt>
                <c:pt idx="72">
                  <c:v>0</c:v>
                </c:pt>
                <c:pt idx="73">
                  <c:v>0</c:v>
                </c:pt>
                <c:pt idx="74">
                  <c:v>0</c:v>
                </c:pt>
                <c:pt idx="75">
                  <c:v>0</c:v>
                </c:pt>
                <c:pt idx="76">
                  <c:v>0</c:v>
                </c:pt>
                <c:pt idx="77">
                  <c:v>0</c:v>
                </c:pt>
                <c:pt idx="78">
                  <c:v>0</c:v>
                </c:pt>
                <c:pt idx="79">
                  <c:v>0</c:v>
                </c:pt>
                <c:pt idx="80">
                  <c:v>0</c:v>
                </c:pt>
                <c:pt idx="81">
                  <c:v>0</c:v>
                </c:pt>
                <c:pt idx="82">
                  <c:v>0</c:v>
                </c:pt>
                <c:pt idx="83">
                  <c:v>0</c:v>
                </c:pt>
                <c:pt idx="84">
                  <c:v>0</c:v>
                </c:pt>
                <c:pt idx="85">
                  <c:v>0</c:v>
                </c:pt>
                <c:pt idx="86">
                  <c:v>0</c:v>
                </c:pt>
                <c:pt idx="87">
                  <c:v>0</c:v>
                </c:pt>
                <c:pt idx="88">
                  <c:v>0</c:v>
                </c:pt>
                <c:pt idx="89">
                  <c:v>0</c:v>
                </c:pt>
                <c:pt idx="90">
                  <c:v>0</c:v>
                </c:pt>
                <c:pt idx="91">
                  <c:v>0</c:v>
                </c:pt>
                <c:pt idx="92">
                  <c:v>0</c:v>
                </c:pt>
                <c:pt idx="93">
                  <c:v>0</c:v>
                </c:pt>
                <c:pt idx="94">
                  <c:v>0</c:v>
                </c:pt>
                <c:pt idx="95">
                  <c:v>0</c:v>
                </c:pt>
                <c:pt idx="96">
                  <c:v>0</c:v>
                </c:pt>
                <c:pt idx="97">
                  <c:v>0</c:v>
                </c:pt>
                <c:pt idx="98">
                  <c:v>0</c:v>
                </c:pt>
                <c:pt idx="99">
                  <c:v>0</c:v>
                </c:pt>
                <c:pt idx="100">
                  <c:v>0</c:v>
                </c:pt>
                <c:pt idx="101">
                  <c:v>0</c:v>
                </c:pt>
                <c:pt idx="102">
                  <c:v>0</c:v>
                </c:pt>
                <c:pt idx="103">
                  <c:v>0</c:v>
                </c:pt>
                <c:pt idx="104">
                  <c:v>0</c:v>
                </c:pt>
                <c:pt idx="105">
                  <c:v>0</c:v>
                </c:pt>
                <c:pt idx="106">
                  <c:v>0</c:v>
                </c:pt>
                <c:pt idx="107">
                  <c:v>0</c:v>
                </c:pt>
                <c:pt idx="108">
                  <c:v>0</c:v>
                </c:pt>
                <c:pt idx="109">
                  <c:v>0</c:v>
                </c:pt>
                <c:pt idx="110">
                  <c:v>0</c:v>
                </c:pt>
                <c:pt idx="111">
                  <c:v>0</c:v>
                </c:pt>
                <c:pt idx="112">
                  <c:v>0</c:v>
                </c:pt>
                <c:pt idx="113">
                  <c:v>0</c:v>
                </c:pt>
                <c:pt idx="114">
                  <c:v>0</c:v>
                </c:pt>
                <c:pt idx="115">
                  <c:v>0</c:v>
                </c:pt>
                <c:pt idx="116">
                  <c:v>0</c:v>
                </c:pt>
                <c:pt idx="117">
                  <c:v>0</c:v>
                </c:pt>
                <c:pt idx="118">
                  <c:v>0</c:v>
                </c:pt>
                <c:pt idx="119">
                  <c:v>0</c:v>
                </c:pt>
                <c:pt idx="120">
                  <c:v>0</c:v>
                </c:pt>
                <c:pt idx="121">
                  <c:v>0</c:v>
                </c:pt>
                <c:pt idx="122">
                  <c:v>0</c:v>
                </c:pt>
                <c:pt idx="123">
                  <c:v>0</c:v>
                </c:pt>
                <c:pt idx="124">
                  <c:v>0</c:v>
                </c:pt>
                <c:pt idx="125">
                  <c:v>0</c:v>
                </c:pt>
                <c:pt idx="126">
                  <c:v>0</c:v>
                </c:pt>
                <c:pt idx="127">
                  <c:v>0</c:v>
                </c:pt>
                <c:pt idx="128">
                  <c:v>0</c:v>
                </c:pt>
                <c:pt idx="129">
                  <c:v>0</c:v>
                </c:pt>
                <c:pt idx="130">
                  <c:v>0</c:v>
                </c:pt>
                <c:pt idx="131">
                  <c:v>0</c:v>
                </c:pt>
                <c:pt idx="132">
                  <c:v>0</c:v>
                </c:pt>
                <c:pt idx="133">
                  <c:v>0</c:v>
                </c:pt>
                <c:pt idx="134">
                  <c:v>0</c:v>
                </c:pt>
                <c:pt idx="135">
                  <c:v>0</c:v>
                </c:pt>
                <c:pt idx="136">
                  <c:v>0</c:v>
                </c:pt>
                <c:pt idx="137">
                  <c:v>0</c:v>
                </c:pt>
                <c:pt idx="138">
                  <c:v>0</c:v>
                </c:pt>
                <c:pt idx="139">
                  <c:v>0</c:v>
                </c:pt>
                <c:pt idx="140">
                  <c:v>0</c:v>
                </c:pt>
                <c:pt idx="141">
                  <c:v>0</c:v>
                </c:pt>
                <c:pt idx="142">
                  <c:v>0</c:v>
                </c:pt>
                <c:pt idx="143">
                  <c:v>0</c:v>
                </c:pt>
                <c:pt idx="144">
                  <c:v>0</c:v>
                </c:pt>
                <c:pt idx="145">
                  <c:v>0</c:v>
                </c:pt>
                <c:pt idx="146">
                  <c:v>0</c:v>
                </c:pt>
                <c:pt idx="147">
                  <c:v>0</c:v>
                </c:pt>
                <c:pt idx="148">
                  <c:v>0</c:v>
                </c:pt>
                <c:pt idx="149">
                  <c:v>0</c:v>
                </c:pt>
                <c:pt idx="150">
                  <c:v>0</c:v>
                </c:pt>
                <c:pt idx="151">
                  <c:v>0</c:v>
                </c:pt>
                <c:pt idx="152">
                  <c:v>0</c:v>
                </c:pt>
                <c:pt idx="153">
                  <c:v>0</c:v>
                </c:pt>
                <c:pt idx="154">
                  <c:v>0</c:v>
                </c:pt>
                <c:pt idx="155">
                  <c:v>0</c:v>
                </c:pt>
                <c:pt idx="156">
                  <c:v>0</c:v>
                </c:pt>
                <c:pt idx="157">
                  <c:v>0</c:v>
                </c:pt>
                <c:pt idx="158">
                  <c:v>0</c:v>
                </c:pt>
                <c:pt idx="159">
                  <c:v>0</c:v>
                </c:pt>
                <c:pt idx="160">
                  <c:v>0</c:v>
                </c:pt>
                <c:pt idx="161">
                  <c:v>0</c:v>
                </c:pt>
                <c:pt idx="162">
                  <c:v>0</c:v>
                </c:pt>
                <c:pt idx="163">
                  <c:v>0</c:v>
                </c:pt>
                <c:pt idx="164">
                  <c:v>0</c:v>
                </c:pt>
                <c:pt idx="165">
                  <c:v>0</c:v>
                </c:pt>
                <c:pt idx="166">
                  <c:v>0</c:v>
                </c:pt>
                <c:pt idx="167">
                  <c:v>0</c:v>
                </c:pt>
                <c:pt idx="168">
                  <c:v>0</c:v>
                </c:pt>
                <c:pt idx="169">
                  <c:v>0</c:v>
                </c:pt>
                <c:pt idx="170">
                  <c:v>0</c:v>
                </c:pt>
                <c:pt idx="171">
                  <c:v>0</c:v>
                </c:pt>
                <c:pt idx="172">
                  <c:v>0</c:v>
                </c:pt>
                <c:pt idx="173">
                  <c:v>0</c:v>
                </c:pt>
                <c:pt idx="174">
                  <c:v>0</c:v>
                </c:pt>
                <c:pt idx="175">
                  <c:v>0</c:v>
                </c:pt>
                <c:pt idx="176">
                  <c:v>0</c:v>
                </c:pt>
                <c:pt idx="177">
                  <c:v>0</c:v>
                </c:pt>
                <c:pt idx="178">
                  <c:v>0</c:v>
                </c:pt>
                <c:pt idx="179">
                  <c:v>0</c:v>
                </c:pt>
                <c:pt idx="180">
                  <c:v>0</c:v>
                </c:pt>
                <c:pt idx="181">
                  <c:v>0</c:v>
                </c:pt>
                <c:pt idx="182">
                  <c:v>0</c:v>
                </c:pt>
                <c:pt idx="183">
                  <c:v>0</c:v>
                </c:pt>
                <c:pt idx="184">
                  <c:v>0</c:v>
                </c:pt>
                <c:pt idx="185">
                  <c:v>0</c:v>
                </c:pt>
                <c:pt idx="186">
                  <c:v>0</c:v>
                </c:pt>
                <c:pt idx="187">
                  <c:v>0</c:v>
                </c:pt>
                <c:pt idx="188">
                  <c:v>0</c:v>
                </c:pt>
                <c:pt idx="189">
                  <c:v>0</c:v>
                </c:pt>
                <c:pt idx="190">
                  <c:v>0</c:v>
                </c:pt>
                <c:pt idx="191">
                  <c:v>0</c:v>
                </c:pt>
                <c:pt idx="192">
                  <c:v>0</c:v>
                </c:pt>
                <c:pt idx="193">
                  <c:v>0</c:v>
                </c:pt>
                <c:pt idx="194">
                  <c:v>0</c:v>
                </c:pt>
                <c:pt idx="195">
                  <c:v>0</c:v>
                </c:pt>
                <c:pt idx="196">
                  <c:v>0</c:v>
                </c:pt>
                <c:pt idx="197">
                  <c:v>0</c:v>
                </c:pt>
                <c:pt idx="198">
                  <c:v>0</c:v>
                </c:pt>
                <c:pt idx="199">
                  <c:v>0</c:v>
                </c:pt>
                <c:pt idx="200">
                  <c:v>0</c:v>
                </c:pt>
                <c:pt idx="201">
                  <c:v>0</c:v>
                </c:pt>
                <c:pt idx="202">
                  <c:v>0</c:v>
                </c:pt>
                <c:pt idx="203">
                  <c:v>0</c:v>
                </c:pt>
                <c:pt idx="204">
                  <c:v>0</c:v>
                </c:pt>
                <c:pt idx="205">
                  <c:v>0</c:v>
                </c:pt>
                <c:pt idx="206">
                  <c:v>0</c:v>
                </c:pt>
                <c:pt idx="207">
                  <c:v>0</c:v>
                </c:pt>
                <c:pt idx="208">
                  <c:v>0</c:v>
                </c:pt>
                <c:pt idx="209">
                  <c:v>0</c:v>
                </c:pt>
                <c:pt idx="210">
                  <c:v>0</c:v>
                </c:pt>
                <c:pt idx="211">
                  <c:v>0</c:v>
                </c:pt>
                <c:pt idx="212">
                  <c:v>0</c:v>
                </c:pt>
                <c:pt idx="213">
                  <c:v>0</c:v>
                </c:pt>
                <c:pt idx="214">
                  <c:v>0</c:v>
                </c:pt>
                <c:pt idx="215">
                  <c:v>0</c:v>
                </c:pt>
                <c:pt idx="216">
                  <c:v>0</c:v>
                </c:pt>
                <c:pt idx="217">
                  <c:v>0</c:v>
                </c:pt>
                <c:pt idx="218">
                  <c:v>0</c:v>
                </c:pt>
                <c:pt idx="219">
                  <c:v>0</c:v>
                </c:pt>
                <c:pt idx="220">
                  <c:v>0</c:v>
                </c:pt>
                <c:pt idx="221">
                  <c:v>0</c:v>
                </c:pt>
                <c:pt idx="222">
                  <c:v>0</c:v>
                </c:pt>
                <c:pt idx="223">
                  <c:v>0</c:v>
                </c:pt>
                <c:pt idx="224">
                  <c:v>0</c:v>
                </c:pt>
                <c:pt idx="225">
                  <c:v>0</c:v>
                </c:pt>
                <c:pt idx="226">
                  <c:v>0</c:v>
                </c:pt>
                <c:pt idx="227">
                  <c:v>0</c:v>
                </c:pt>
                <c:pt idx="228">
                  <c:v>0</c:v>
                </c:pt>
                <c:pt idx="229">
                  <c:v>0</c:v>
                </c:pt>
                <c:pt idx="230">
                  <c:v>0</c:v>
                </c:pt>
                <c:pt idx="231">
                  <c:v>0</c:v>
                </c:pt>
                <c:pt idx="232">
                  <c:v>0</c:v>
                </c:pt>
                <c:pt idx="233">
                  <c:v>0</c:v>
                </c:pt>
                <c:pt idx="234">
                  <c:v>0</c:v>
                </c:pt>
                <c:pt idx="235">
                  <c:v>0</c:v>
                </c:pt>
                <c:pt idx="236">
                  <c:v>0</c:v>
                </c:pt>
                <c:pt idx="237">
                  <c:v>0</c:v>
                </c:pt>
                <c:pt idx="238">
                  <c:v>0</c:v>
                </c:pt>
                <c:pt idx="239">
                  <c:v>0</c:v>
                </c:pt>
                <c:pt idx="240">
                  <c:v>0</c:v>
                </c:pt>
                <c:pt idx="241">
                  <c:v>0</c:v>
                </c:pt>
                <c:pt idx="242">
                  <c:v>0</c:v>
                </c:pt>
                <c:pt idx="243">
                  <c:v>0</c:v>
                </c:pt>
                <c:pt idx="244">
                  <c:v>0</c:v>
                </c:pt>
                <c:pt idx="245">
                  <c:v>0</c:v>
                </c:pt>
                <c:pt idx="246">
                  <c:v>0</c:v>
                </c:pt>
                <c:pt idx="247">
                  <c:v>0</c:v>
                </c:pt>
                <c:pt idx="248">
                  <c:v>0</c:v>
                </c:pt>
                <c:pt idx="249">
                  <c:v>0</c:v>
                </c:pt>
                <c:pt idx="250">
                  <c:v>0</c:v>
                </c:pt>
                <c:pt idx="251">
                  <c:v>0</c:v>
                </c:pt>
                <c:pt idx="252">
                  <c:v>0</c:v>
                </c:pt>
                <c:pt idx="253">
                  <c:v>0</c:v>
                </c:pt>
                <c:pt idx="254">
                  <c:v>0</c:v>
                </c:pt>
                <c:pt idx="255">
                  <c:v>0</c:v>
                </c:pt>
                <c:pt idx="256">
                  <c:v>0</c:v>
                </c:pt>
                <c:pt idx="257">
                  <c:v>0</c:v>
                </c:pt>
                <c:pt idx="258">
                  <c:v>0</c:v>
                </c:pt>
                <c:pt idx="259">
                  <c:v>0</c:v>
                </c:pt>
                <c:pt idx="260">
                  <c:v>0</c:v>
                </c:pt>
                <c:pt idx="261">
                  <c:v>0</c:v>
                </c:pt>
                <c:pt idx="262">
                  <c:v>0</c:v>
                </c:pt>
                <c:pt idx="263">
                  <c:v>0</c:v>
                </c:pt>
                <c:pt idx="264">
                  <c:v>0</c:v>
                </c:pt>
                <c:pt idx="265">
                  <c:v>0</c:v>
                </c:pt>
                <c:pt idx="266">
                  <c:v>0</c:v>
                </c:pt>
                <c:pt idx="267">
                  <c:v>0</c:v>
                </c:pt>
                <c:pt idx="268">
                  <c:v>0</c:v>
                </c:pt>
                <c:pt idx="269">
                  <c:v>0</c:v>
                </c:pt>
                <c:pt idx="270">
                  <c:v>0</c:v>
                </c:pt>
                <c:pt idx="271">
                  <c:v>0</c:v>
                </c:pt>
                <c:pt idx="272">
                  <c:v>0</c:v>
                </c:pt>
                <c:pt idx="273">
                  <c:v>0</c:v>
                </c:pt>
                <c:pt idx="274">
                  <c:v>0</c:v>
                </c:pt>
                <c:pt idx="275">
                  <c:v>0</c:v>
                </c:pt>
                <c:pt idx="276">
                  <c:v>0</c:v>
                </c:pt>
                <c:pt idx="277">
                  <c:v>0</c:v>
                </c:pt>
                <c:pt idx="278">
                  <c:v>0</c:v>
                </c:pt>
                <c:pt idx="279">
                  <c:v>0</c:v>
                </c:pt>
                <c:pt idx="280">
                  <c:v>0</c:v>
                </c:pt>
                <c:pt idx="281">
                  <c:v>0</c:v>
                </c:pt>
                <c:pt idx="282">
                  <c:v>0</c:v>
                </c:pt>
                <c:pt idx="283">
                  <c:v>0</c:v>
                </c:pt>
                <c:pt idx="284">
                  <c:v>0</c:v>
                </c:pt>
                <c:pt idx="285">
                  <c:v>0</c:v>
                </c:pt>
                <c:pt idx="286">
                  <c:v>0</c:v>
                </c:pt>
                <c:pt idx="287">
                  <c:v>0</c:v>
                </c:pt>
                <c:pt idx="288">
                  <c:v>0</c:v>
                </c:pt>
                <c:pt idx="289">
                  <c:v>0</c:v>
                </c:pt>
                <c:pt idx="290">
                  <c:v>0</c:v>
                </c:pt>
                <c:pt idx="291">
                  <c:v>0</c:v>
                </c:pt>
                <c:pt idx="292">
                  <c:v>0</c:v>
                </c:pt>
                <c:pt idx="293">
                  <c:v>0</c:v>
                </c:pt>
                <c:pt idx="294">
                  <c:v>0</c:v>
                </c:pt>
                <c:pt idx="295">
                  <c:v>0</c:v>
                </c:pt>
                <c:pt idx="296">
                  <c:v>0</c:v>
                </c:pt>
                <c:pt idx="297">
                  <c:v>0</c:v>
                </c:pt>
                <c:pt idx="298">
                  <c:v>0</c:v>
                </c:pt>
                <c:pt idx="299">
                  <c:v>0</c:v>
                </c:pt>
                <c:pt idx="300">
                  <c:v>0</c:v>
                </c:pt>
                <c:pt idx="301">
                  <c:v>0</c:v>
                </c:pt>
                <c:pt idx="302">
                  <c:v>0</c:v>
                </c:pt>
                <c:pt idx="303">
                  <c:v>0</c:v>
                </c:pt>
                <c:pt idx="304">
                  <c:v>0</c:v>
                </c:pt>
                <c:pt idx="305">
                  <c:v>0</c:v>
                </c:pt>
                <c:pt idx="306">
                  <c:v>0</c:v>
                </c:pt>
                <c:pt idx="307">
                  <c:v>0</c:v>
                </c:pt>
                <c:pt idx="308">
                  <c:v>0</c:v>
                </c:pt>
                <c:pt idx="309">
                  <c:v>0</c:v>
                </c:pt>
                <c:pt idx="310">
                  <c:v>0</c:v>
                </c:pt>
                <c:pt idx="311">
                  <c:v>0</c:v>
                </c:pt>
                <c:pt idx="312">
                  <c:v>0</c:v>
                </c:pt>
                <c:pt idx="313">
                  <c:v>0</c:v>
                </c:pt>
                <c:pt idx="314">
                  <c:v>0</c:v>
                </c:pt>
                <c:pt idx="315">
                  <c:v>0</c:v>
                </c:pt>
                <c:pt idx="316">
                  <c:v>0</c:v>
                </c:pt>
                <c:pt idx="317">
                  <c:v>0</c:v>
                </c:pt>
                <c:pt idx="318">
                  <c:v>0</c:v>
                </c:pt>
                <c:pt idx="319">
                  <c:v>0</c:v>
                </c:pt>
                <c:pt idx="320">
                  <c:v>0</c:v>
                </c:pt>
                <c:pt idx="321">
                  <c:v>0</c:v>
                </c:pt>
                <c:pt idx="322">
                  <c:v>0</c:v>
                </c:pt>
                <c:pt idx="323">
                  <c:v>0</c:v>
                </c:pt>
                <c:pt idx="324">
                  <c:v>0</c:v>
                </c:pt>
                <c:pt idx="325">
                  <c:v>0</c:v>
                </c:pt>
                <c:pt idx="326">
                  <c:v>0</c:v>
                </c:pt>
                <c:pt idx="327">
                  <c:v>0</c:v>
                </c:pt>
                <c:pt idx="328">
                  <c:v>0</c:v>
                </c:pt>
                <c:pt idx="329">
                  <c:v>0</c:v>
                </c:pt>
                <c:pt idx="330">
                  <c:v>0</c:v>
                </c:pt>
                <c:pt idx="331">
                  <c:v>0</c:v>
                </c:pt>
                <c:pt idx="332">
                  <c:v>0</c:v>
                </c:pt>
                <c:pt idx="333">
                  <c:v>0</c:v>
                </c:pt>
                <c:pt idx="334">
                  <c:v>0</c:v>
                </c:pt>
                <c:pt idx="335">
                  <c:v>0</c:v>
                </c:pt>
                <c:pt idx="336">
                  <c:v>0</c:v>
                </c:pt>
                <c:pt idx="337">
                  <c:v>0</c:v>
                </c:pt>
                <c:pt idx="338">
                  <c:v>0</c:v>
                </c:pt>
                <c:pt idx="339">
                  <c:v>0</c:v>
                </c:pt>
                <c:pt idx="340">
                  <c:v>0</c:v>
                </c:pt>
                <c:pt idx="341">
                  <c:v>0</c:v>
                </c:pt>
                <c:pt idx="342">
                  <c:v>0</c:v>
                </c:pt>
                <c:pt idx="343">
                  <c:v>0</c:v>
                </c:pt>
                <c:pt idx="344">
                  <c:v>0</c:v>
                </c:pt>
                <c:pt idx="345">
                  <c:v>0</c:v>
                </c:pt>
                <c:pt idx="346">
                  <c:v>0</c:v>
                </c:pt>
                <c:pt idx="347">
                  <c:v>0</c:v>
                </c:pt>
                <c:pt idx="348">
                  <c:v>0</c:v>
                </c:pt>
                <c:pt idx="349">
                  <c:v>0</c:v>
                </c:pt>
                <c:pt idx="350">
                  <c:v>0</c:v>
                </c:pt>
                <c:pt idx="351">
                  <c:v>0</c:v>
                </c:pt>
                <c:pt idx="352">
                  <c:v>0</c:v>
                </c:pt>
                <c:pt idx="353">
                  <c:v>0</c:v>
                </c:pt>
                <c:pt idx="354">
                  <c:v>0</c:v>
                </c:pt>
                <c:pt idx="355">
                  <c:v>0</c:v>
                </c:pt>
                <c:pt idx="356">
                  <c:v>0</c:v>
                </c:pt>
                <c:pt idx="357">
                  <c:v>0</c:v>
                </c:pt>
                <c:pt idx="358">
                  <c:v>0</c:v>
                </c:pt>
                <c:pt idx="359">
                  <c:v>0</c:v>
                </c:pt>
                <c:pt idx="360">
                  <c:v>0</c:v>
                </c:pt>
                <c:pt idx="361">
                  <c:v>0</c:v>
                </c:pt>
                <c:pt idx="362">
                  <c:v>0</c:v>
                </c:pt>
                <c:pt idx="363">
                  <c:v>0</c:v>
                </c:pt>
                <c:pt idx="364">
                  <c:v>0</c:v>
                </c:pt>
                <c:pt idx="365">
                  <c:v>0</c:v>
                </c:pt>
                <c:pt idx="366">
                  <c:v>0</c:v>
                </c:pt>
                <c:pt idx="367">
                  <c:v>172.13650114529807</c:v>
                </c:pt>
                <c:pt idx="368">
                  <c:v>172.24581622115576</c:v>
                </c:pt>
                <c:pt idx="369">
                  <c:v>172.35453555419193</c:v>
                </c:pt>
                <c:pt idx="370">
                  <c:v>172.46266125218293</c:v>
                </c:pt>
                <c:pt idx="371">
                  <c:v>172.5701954116638</c:v>
                </c:pt>
                <c:pt idx="372">
                  <c:v>172.67714011803022</c:v>
                </c:pt>
                <c:pt idx="373">
                  <c:v>172.78349744563849</c:v>
                </c:pt>
                <c:pt idx="374">
                  <c:v>172.8892694579053</c:v>
                </c:pt>
                <c:pt idx="375">
                  <c:v>172.99445820740527</c:v>
                </c:pt>
                <c:pt idx="376">
                  <c:v>173.09906573596786</c:v>
                </c:pt>
                <c:pt idx="377">
                  <c:v>173.20309407477299</c:v>
                </c:pt>
                <c:pt idx="378">
                  <c:v>173.30654524444589</c:v>
                </c:pt>
                <c:pt idx="379">
                  <c:v>173.40942125514979</c:v>
                </c:pt>
                <c:pt idx="380">
                  <c:v>173.51172410667837</c:v>
                </c:pt>
                <c:pt idx="381">
                  <c:v>173.61345578854704</c:v>
                </c:pt>
                <c:pt idx="382">
                  <c:v>173.7146182800827</c:v>
                </c:pt>
                <c:pt idx="383">
                  <c:v>173.81521355051285</c:v>
                </c:pt>
                <c:pt idx="384">
                  <c:v>173.91524355905304</c:v>
                </c:pt>
                <c:pt idx="385">
                  <c:v>174.01471025499427</c:v>
                </c:pt>
                <c:pt idx="386">
                  <c:v>174.11361557778835</c:v>
                </c:pt>
                <c:pt idx="387">
                  <c:v>174.21196145713265</c:v>
                </c:pt>
                <c:pt idx="388">
                  <c:v>174.30974981305431</c:v>
                </c:pt>
                <c:pt idx="389">
                  <c:v>174.40698255599219</c:v>
                </c:pt>
                <c:pt idx="390">
                  <c:v>174.50366158687973</c:v>
                </c:pt>
                <c:pt idx="391">
                  <c:v>174.59978879722479</c:v>
                </c:pt>
                <c:pt idx="392">
                  <c:v>174.69536606919021</c:v>
                </c:pt>
                <c:pt idx="393">
                  <c:v>174.79039527567247</c:v>
                </c:pt>
                <c:pt idx="394">
                  <c:v>174.88487828037987</c:v>
                </c:pt>
                <c:pt idx="395">
                  <c:v>174.97881693790941</c:v>
                </c:pt>
                <c:pt idx="396">
                  <c:v>175.07221309382379</c:v>
                </c:pt>
                <c:pt idx="397">
                  <c:v>175.16506858472547</c:v>
                </c:pt>
                <c:pt idx="398">
                  <c:v>175.25738523833266</c:v>
                </c:pt>
                <c:pt idx="399">
                  <c:v>175.34916487355167</c:v>
                </c:pt>
                <c:pt idx="400">
                  <c:v>175.44040930055061</c:v>
                </c:pt>
                <c:pt idx="401">
                  <c:v>175.53112032083092</c:v>
                </c:pt>
                <c:pt idx="402">
                  <c:v>175.62129972729855</c:v>
                </c:pt>
                <c:pt idx="403">
                  <c:v>175.71094930433455</c:v>
                </c:pt>
                <c:pt idx="404">
                  <c:v>175.8000708278642</c:v>
                </c:pt>
                <c:pt idx="405">
                  <c:v>175.88866606542624</c:v>
                </c:pt>
                <c:pt idx="406">
                  <c:v>175.97673677624033</c:v>
                </c:pt>
                <c:pt idx="407">
                  <c:v>176.06428471127472</c:v>
                </c:pt>
                <c:pt idx="408">
                  <c:v>176.15131161331246</c:v>
                </c:pt>
                <c:pt idx="409">
                  <c:v>176.23781921701718</c:v>
                </c:pt>
                <c:pt idx="410">
                  <c:v>176.32380924899789</c:v>
                </c:pt>
                <c:pt idx="411">
                  <c:v>176.40928342787376</c:v>
                </c:pt>
                <c:pt idx="412">
                  <c:v>176.49424346433682</c:v>
                </c:pt>
                <c:pt idx="413">
                  <c:v>176.57869106121569</c:v>
                </c:pt>
                <c:pt idx="414">
                  <c:v>176.66262791353714</c:v>
                </c:pt>
                <c:pt idx="415">
                  <c:v>176.74605570858751</c:v>
                </c:pt>
                <c:pt idx="416">
                  <c:v>176.82897612597404</c:v>
                </c:pt>
                <c:pt idx="417">
                  <c:v>176.91139083768425</c:v>
                </c:pt>
                <c:pt idx="418">
                  <c:v>176.99330150814595</c:v>
                </c:pt>
                <c:pt idx="419">
                  <c:v>177.07470979428575</c:v>
                </c:pt>
                <c:pt idx="420">
                  <c:v>177.15561734558727</c:v>
                </c:pt>
                <c:pt idx="421">
                  <c:v>177.2360258041488</c:v>
                </c:pt>
                <c:pt idx="422">
                  <c:v>177.31593680474003</c:v>
                </c:pt>
                <c:pt idx="423">
                  <c:v>177.39535197485839</c:v>
                </c:pt>
                <c:pt idx="424">
                  <c:v>177.47427293478466</c:v>
                </c:pt>
                <c:pt idx="425">
                  <c:v>177.55270129763827</c:v>
                </c:pt>
                <c:pt idx="426">
                  <c:v>177.63063866943136</c:v>
                </c:pt>
                <c:pt idx="427">
                  <c:v>177.70808664912323</c:v>
                </c:pt>
                <c:pt idx="428">
                  <c:v>177.78504682867307</c:v>
                </c:pt>
                <c:pt idx="429">
                  <c:v>177.8615207930934</c:v>
                </c:pt>
                <c:pt idx="430">
                  <c:v>177.93751012050134</c:v>
                </c:pt>
                <c:pt idx="431">
                  <c:v>178.0130163821714</c:v>
                </c:pt>
                <c:pt idx="432">
                  <c:v>178.08804114258538</c:v>
                </c:pt>
                <c:pt idx="433">
                  <c:v>178.16258595948375</c:v>
                </c:pt>
                <c:pt idx="434">
                  <c:v>178.23665238391538</c:v>
                </c:pt>
                <c:pt idx="435">
                  <c:v>178.31024196028693</c:v>
                </c:pt>
                <c:pt idx="436">
                  <c:v>178.38335622641199</c:v>
                </c:pt>
                <c:pt idx="437">
                  <c:v>178.45599671355944</c:v>
                </c:pt>
                <c:pt idx="438">
                  <c:v>178.52816494650159</c:v>
                </c:pt>
                <c:pt idx="439">
                  <c:v>178.59986244356111</c:v>
                </c:pt>
                <c:pt idx="440">
                  <c:v>178.67109071665865</c:v>
                </c:pt>
                <c:pt idx="441">
                  <c:v>178.74185127135891</c:v>
                </c:pt>
                <c:pt idx="442">
                  <c:v>178.81214560691663</c:v>
                </c:pt>
                <c:pt idx="443">
                  <c:v>178.88197521632219</c:v>
                </c:pt>
                <c:pt idx="444">
                  <c:v>178.95134158634656</c:v>
                </c:pt>
                <c:pt idx="445">
                  <c:v>179.02024619758626</c:v>
                </c:pt>
                <c:pt idx="446">
                  <c:v>179.08869052450683</c:v>
                </c:pt>
                <c:pt idx="447">
                  <c:v>179.15667603548704</c:v>
                </c:pt>
                <c:pt idx="448">
                  <c:v>179.22420419286175</c:v>
                </c:pt>
                <c:pt idx="449">
                  <c:v>179.29127645296495</c:v>
                </c:pt>
                <c:pt idx="450">
                  <c:v>179.35789426617217</c:v>
                </c:pt>
                <c:pt idx="451">
                  <c:v>179.42405907694186</c:v>
                </c:pt>
                <c:pt idx="452">
                  <c:v>179.48977232385744</c:v>
                </c:pt>
                <c:pt idx="453">
                  <c:v>179.55503543966839</c:v>
                </c:pt>
                <c:pt idx="454">
                  <c:v>179.61984985133037</c:v>
                </c:pt>
                <c:pt idx="455">
                  <c:v>179.68421698004607</c:v>
                </c:pt>
                <c:pt idx="456">
                  <c:v>179.74813824130476</c:v>
                </c:pt>
                <c:pt idx="457">
                  <c:v>179.81161504492152</c:v>
                </c:pt>
                <c:pt idx="458">
                  <c:v>179.87464879507681</c:v>
                </c:pt>
                <c:pt idx="459">
                  <c:v>179.9372408903549</c:v>
                </c:pt>
                <c:pt idx="460">
                  <c:v>179.99939272378185</c:v>
                </c:pt>
                <c:pt idx="461">
                  <c:v>180.06110568286411</c:v>
                </c:pt>
                <c:pt idx="462">
                  <c:v>180.12238114962514</c:v>
                </c:pt>
                <c:pt idx="463">
                  <c:v>180.18322050064344</c:v>
                </c:pt>
                <c:pt idx="464">
                  <c:v>180.2436251070888</c:v>
                </c:pt>
                <c:pt idx="465">
                  <c:v>180.30359633475879</c:v>
                </c:pt>
                <c:pt idx="466">
                  <c:v>180.36313554411507</c:v>
                </c:pt>
                <c:pt idx="467">
                  <c:v>180.4222440903188</c:v>
                </c:pt>
                <c:pt idx="468">
                  <c:v>180.48092332326627</c:v>
                </c:pt>
                <c:pt idx="469">
                  <c:v>180.5391745876239</c:v>
                </c:pt>
                <c:pt idx="470">
                  <c:v>180.59699922286256</c:v>
                </c:pt>
                <c:pt idx="471">
                  <c:v>180.65439856329249</c:v>
                </c:pt>
                <c:pt idx="472">
                  <c:v>180.71137393809687</c:v>
                </c:pt>
                <c:pt idx="473">
                  <c:v>180.76792667136567</c:v>
                </c:pt>
                <c:pt idx="474">
                  <c:v>180.82405808212917</c:v>
                </c:pt>
                <c:pt idx="475">
                  <c:v>180.87976948439052</c:v>
                </c:pt>
                <c:pt idx="476">
                  <c:v>180.93506218715896</c:v>
                </c:pt>
                <c:pt idx="477">
                  <c:v>180.98993749448221</c:v>
                </c:pt>
                <c:pt idx="478">
                  <c:v>181.04439670547819</c:v>
                </c:pt>
                <c:pt idx="479">
                  <c:v>181.09844111436689</c:v>
                </c:pt>
                <c:pt idx="480">
                  <c:v>181.15207201050251</c:v>
                </c:pt>
                <c:pt idx="481">
                  <c:v>181.20529067840383</c:v>
                </c:pt>
                <c:pt idx="482">
                  <c:v>181.25809839778532</c:v>
                </c:pt>
                <c:pt idx="483">
                  <c:v>181.31049644358797</c:v>
                </c:pt>
                <c:pt idx="484">
                  <c:v>181.36248608600985</c:v>
                </c:pt>
                <c:pt idx="485">
                  <c:v>181.41406859053518</c:v>
                </c:pt>
                <c:pt idx="486">
                  <c:v>181.46524521796525</c:v>
                </c:pt>
                <c:pt idx="487">
                  <c:v>181.51601722444707</c:v>
                </c:pt>
                <c:pt idx="488">
                  <c:v>181.56638586150279</c:v>
                </c:pt>
                <c:pt idx="489">
                  <c:v>181.61635237605893</c:v>
                </c:pt>
                <c:pt idx="490">
                  <c:v>181.66591801047451</c:v>
                </c:pt>
                <c:pt idx="491">
                  <c:v>181.71508400257002</c:v>
                </c:pt>
                <c:pt idx="492">
                  <c:v>181.76385158565481</c:v>
                </c:pt>
                <c:pt idx="493">
                  <c:v>181.81222198855593</c:v>
                </c:pt>
                <c:pt idx="494">
                  <c:v>181.86019643564472</c:v>
                </c:pt>
                <c:pt idx="495">
                  <c:v>181.90777614686507</c:v>
                </c:pt>
                <c:pt idx="496">
                  <c:v>181.95496233775981</c:v>
                </c:pt>
                <c:pt idx="497">
                  <c:v>182.00175621949799</c:v>
                </c:pt>
                <c:pt idx="498">
                  <c:v>182.04815899890133</c:v>
                </c:pt>
                <c:pt idx="499">
                  <c:v>182.09417187847072</c:v>
                </c:pt>
                <c:pt idx="500">
                  <c:v>182.13979605641217</c:v>
                </c:pt>
                <c:pt idx="501">
                  <c:v>182.18503272666283</c:v>
                </c:pt>
                <c:pt idx="502">
                  <c:v>182.2298830789166</c:v>
                </c:pt>
                <c:pt idx="503">
                  <c:v>182.27434829864953</c:v>
                </c:pt>
                <c:pt idx="504">
                  <c:v>182.3184295671451</c:v>
                </c:pt>
                <c:pt idx="505">
                  <c:v>182.36212806151923</c:v>
                </c:pt>
                <c:pt idx="506">
                  <c:v>182.40544495474475</c:v>
                </c:pt>
                <c:pt idx="507">
                  <c:v>182.44838141567627</c:v>
                </c:pt>
                <c:pt idx="508">
                  <c:v>182.49093860907419</c:v>
                </c:pt>
                <c:pt idx="509">
                  <c:v>182.53311769562896</c:v>
                </c:pt>
                <c:pt idx="510">
                  <c:v>182.57491983198511</c:v>
                </c:pt>
                <c:pt idx="511">
                  <c:v>182.61634617076447</c:v>
                </c:pt>
                <c:pt idx="512">
                  <c:v>182.65739786058984</c:v>
                </c:pt>
                <c:pt idx="513">
                  <c:v>182.69807604610853</c:v>
                </c:pt>
                <c:pt idx="514">
                  <c:v>182.73838186801487</c:v>
                </c:pt>
                <c:pt idx="515">
                  <c:v>182.77831646307328</c:v>
                </c:pt>
                <c:pt idx="516">
                  <c:v>182.81788096414121</c:v>
                </c:pt>
                <c:pt idx="517">
                  <c:v>182.85707650019106</c:v>
                </c:pt>
                <c:pt idx="518">
                  <c:v>182.89590419633257</c:v>
                </c:pt>
                <c:pt idx="519">
                  <c:v>182.9343651738352</c:v>
                </c:pt>
                <c:pt idx="520">
                  <c:v>182.97246055014952</c:v>
                </c:pt>
                <c:pt idx="521">
                  <c:v>183.01019143892913</c:v>
                </c:pt>
                <c:pt idx="522">
                  <c:v>183.04755895005209</c:v>
                </c:pt>
                <c:pt idx="523">
                  <c:v>183.08456418964221</c:v>
                </c:pt>
                <c:pt idx="524">
                  <c:v>183.12120826009004</c:v>
                </c:pt>
                <c:pt idx="525">
                  <c:v>183.15749226007412</c:v>
                </c:pt>
                <c:pt idx="526">
                  <c:v>183.19341728458113</c:v>
                </c:pt>
                <c:pt idx="527">
                  <c:v>183.22898442492721</c:v>
                </c:pt>
                <c:pt idx="528">
                  <c:v>183.26419476877768</c:v>
                </c:pt>
                <c:pt idx="529">
                  <c:v>183.29904940016758</c:v>
                </c:pt>
                <c:pt idx="530">
                  <c:v>183.33354939952173</c:v>
                </c:pt>
                <c:pt idx="531">
                  <c:v>183.36769584367445</c:v>
                </c:pt>
                <c:pt idx="532">
                  <c:v>183.40148980588936</c:v>
                </c:pt>
                <c:pt idx="533">
                  <c:v>183.43493235587891</c:v>
                </c:pt>
                <c:pt idx="534">
                  <c:v>183.4680245598237</c:v>
                </c:pt>
                <c:pt idx="535">
                  <c:v>183.50076748039169</c:v>
                </c:pt>
                <c:pt idx="536">
                  <c:v>183.53316217675732</c:v>
                </c:pt>
                <c:pt idx="537">
                  <c:v>183.56520970462034</c:v>
                </c:pt>
                <c:pt idx="538">
                  <c:v>183.59691111622436</c:v>
                </c:pt>
                <c:pt idx="539">
                  <c:v>183.62826746037592</c:v>
                </c:pt>
                <c:pt idx="540">
                  <c:v>183.65927978246214</c:v>
                </c:pt>
                <c:pt idx="541">
                  <c:v>183.68994912446985</c:v>
                </c:pt>
                <c:pt idx="542">
                  <c:v>183.72027652500287</c:v>
                </c:pt>
                <c:pt idx="543">
                  <c:v>183.75026301930058</c:v>
                </c:pt>
                <c:pt idx="544">
                  <c:v>183.77990963925558</c:v>
                </c:pt>
                <c:pt idx="545">
                  <c:v>183.80921741343093</c:v>
                </c:pt>
                <c:pt idx="546">
                  <c:v>183.83818736707821</c:v>
                </c:pt>
                <c:pt idx="547">
                  <c:v>183.86682052215471</c:v>
                </c:pt>
                <c:pt idx="548">
                  <c:v>183.89511789734067</c:v>
                </c:pt>
                <c:pt idx="549">
                  <c:v>183.9230805080561</c:v>
                </c:pt>
                <c:pt idx="550">
                  <c:v>183.95070936647824</c:v>
                </c:pt>
                <c:pt idx="551">
                  <c:v>183.97800548155783</c:v>
                </c:pt>
                <c:pt idx="552">
                  <c:v>184.00496985903624</c:v>
                </c:pt>
                <c:pt idx="553">
                  <c:v>184.03160350146155</c:v>
                </c:pt>
                <c:pt idx="554">
                  <c:v>184.05790740820544</c:v>
                </c:pt>
                <c:pt idx="555">
                  <c:v>184.08388257547907</c:v>
                </c:pt>
                <c:pt idx="556">
                  <c:v>184.10952999634952</c:v>
                </c:pt>
                <c:pt idx="557">
                  <c:v>184.13485066075543</c:v>
                </c:pt>
                <c:pt idx="558">
                  <c:v>184.1598455555233</c:v>
                </c:pt>
                <c:pt idx="559">
                  <c:v>184.18451566438281</c:v>
                </c:pt>
                <c:pt idx="560">
                  <c:v>184.20886196798281</c:v>
                </c:pt>
                <c:pt idx="561">
                  <c:v>184.2328854439067</c:v>
                </c:pt>
                <c:pt idx="562">
                  <c:v>184.25658706668764</c:v>
                </c:pt>
                <c:pt idx="563">
                  <c:v>184.27996780782422</c:v>
                </c:pt>
                <c:pt idx="564">
                  <c:v>184.3030286357949</c:v>
                </c:pt>
                <c:pt idx="565">
                  <c:v>184.32577051607382</c:v>
                </c:pt>
                <c:pt idx="566">
                  <c:v>184.34819441114513</c:v>
                </c:pt>
                <c:pt idx="567">
                  <c:v>184.37030128051799</c:v>
                </c:pt>
                <c:pt idx="568">
                  <c:v>184.39209208074121</c:v>
                </c:pt>
                <c:pt idx="569">
                  <c:v>184.41356776541767</c:v>
                </c:pt>
                <c:pt idx="570">
                  <c:v>184.43472928521905</c:v>
                </c:pt>
                <c:pt idx="571">
                  <c:v>184.45557758789968</c:v>
                </c:pt>
                <c:pt idx="572">
                  <c:v>184.47611361831127</c:v>
                </c:pt>
                <c:pt idx="573">
                  <c:v>184.49633831841675</c:v>
                </c:pt>
                <c:pt idx="574">
                  <c:v>184.51625262730408</c:v>
                </c:pt>
                <c:pt idx="575">
                  <c:v>184.53585748120037</c:v>
                </c:pt>
                <c:pt idx="576">
                  <c:v>184.55515381348565</c:v>
                </c:pt>
                <c:pt idx="577">
                  <c:v>184.57414255470647</c:v>
                </c:pt>
                <c:pt idx="578">
                  <c:v>184.59282463258941</c:v>
                </c:pt>
                <c:pt idx="579">
                  <c:v>184.6112009720546</c:v>
                </c:pt>
                <c:pt idx="580">
                  <c:v>184.62927249522895</c:v>
                </c:pt>
                <c:pt idx="581">
                  <c:v>184.6470401214597</c:v>
                </c:pt>
                <c:pt idx="582">
                  <c:v>184.66450476732726</c:v>
                </c:pt>
                <c:pt idx="583">
                  <c:v>184.68166734665823</c:v>
                </c:pt>
                <c:pt idx="584">
                  <c:v>184.69852877053873</c:v>
                </c:pt>
                <c:pt idx="585">
                  <c:v>184.71508994732679</c:v>
                </c:pt>
                <c:pt idx="586">
                  <c:v>184.73135178266546</c:v>
                </c:pt>
                <c:pt idx="587">
                  <c:v>184.74731517949519</c:v>
                </c:pt>
                <c:pt idx="588">
                  <c:v>184.76298103806656</c:v>
                </c:pt>
                <c:pt idx="589">
                  <c:v>184.77835025595272</c:v>
                </c:pt>
                <c:pt idx="590">
                  <c:v>184.7934237280617</c:v>
                </c:pt>
                <c:pt idx="591">
                  <c:v>184.80820234664873</c:v>
                </c:pt>
                <c:pt idx="592">
                  <c:v>184.8226870013284</c:v>
                </c:pt>
                <c:pt idx="593">
                  <c:v>184.83687857908683</c:v>
                </c:pt>
                <c:pt idx="594">
                  <c:v>184.85077796429354</c:v>
                </c:pt>
                <c:pt idx="595">
                  <c:v>184.86438603871355</c:v>
                </c:pt>
                <c:pt idx="596">
                  <c:v>184.87770368151905</c:v>
                </c:pt>
                <c:pt idx="597">
                  <c:v>184.89073176930117</c:v>
                </c:pt>
                <c:pt idx="598">
                  <c:v>184.90347117608158</c:v>
                </c:pt>
                <c:pt idx="599">
                  <c:v>184.91592277332438</c:v>
                </c:pt>
                <c:pt idx="600">
                  <c:v>184.92808742994706</c:v>
                </c:pt>
                <c:pt idx="601">
                  <c:v>184.93996601233229</c:v>
                </c:pt>
                <c:pt idx="602">
                  <c:v>184.95155938433913</c:v>
                </c:pt>
                <c:pt idx="603">
                  <c:v>184.9628684073142</c:v>
                </c:pt>
                <c:pt idx="604">
                  <c:v>184.97389394010295</c:v>
                </c:pt>
                <c:pt idx="605">
                  <c:v>184.98463683906056</c:v>
                </c:pt>
                <c:pt idx="606">
                  <c:v>184.99509795806301</c:v>
                </c:pt>
                <c:pt idx="607">
                  <c:v>185.00527814851816</c:v>
                </c:pt>
                <c:pt idx="608">
                  <c:v>185.0151782593762</c:v>
                </c:pt>
                <c:pt idx="609">
                  <c:v>185.02479913714075</c:v>
                </c:pt>
                <c:pt idx="610">
                  <c:v>185.0341416258793</c:v>
                </c:pt>
                <c:pt idx="611">
                  <c:v>185.04320656723411</c:v>
                </c:pt>
                <c:pt idx="612">
                  <c:v>185.05199480043231</c:v>
                </c:pt>
                <c:pt idx="613">
                  <c:v>185.06050716229663</c:v>
                </c:pt>
                <c:pt idx="614">
                  <c:v>185.06874448725571</c:v>
                </c:pt>
                <c:pt idx="615">
                  <c:v>185.07670760735445</c:v>
                </c:pt>
                <c:pt idx="616">
                  <c:v>185.08439735226409</c:v>
                </c:pt>
                <c:pt idx="617">
                  <c:v>185.09181454929248</c:v>
                </c:pt>
                <c:pt idx="618">
                  <c:v>185.0989600233942</c:v>
                </c:pt>
                <c:pt idx="619">
                  <c:v>185.10583459718021</c:v>
                </c:pt>
                <c:pt idx="620">
                  <c:v>185.11243909092843</c:v>
                </c:pt>
                <c:pt idx="621">
                  <c:v>185.11877432259317</c:v>
                </c:pt>
                <c:pt idx="622">
                  <c:v>185.12484110781472</c:v>
                </c:pt>
                <c:pt idx="623">
                  <c:v>185.13064025992969</c:v>
                </c:pt>
                <c:pt idx="624">
                  <c:v>185.13617258998019</c:v>
                </c:pt>
                <c:pt idx="625">
                  <c:v>185.14143890672366</c:v>
                </c:pt>
                <c:pt idx="626">
                  <c:v>185.14644001664223</c:v>
                </c:pt>
                <c:pt idx="627">
                  <c:v>185.15117672395235</c:v>
                </c:pt>
                <c:pt idx="628">
                  <c:v>185.1556498306141</c:v>
                </c:pt>
                <c:pt idx="629">
                  <c:v>185.15986013634037</c:v>
                </c:pt>
                <c:pt idx="630">
                  <c:v>185.16380843860659</c:v>
                </c:pt>
                <c:pt idx="631">
                  <c:v>185.16749553265936</c:v>
                </c:pt>
                <c:pt idx="632">
                  <c:v>185.17092221152592</c:v>
                </c:pt>
                <c:pt idx="633">
                  <c:v>185.17408926602315</c:v>
                </c:pt>
                <c:pt idx="634">
                  <c:v>185.17699748476682</c:v>
                </c:pt>
                <c:pt idx="635">
                  <c:v>185.17964765417986</c:v>
                </c:pt>
                <c:pt idx="636">
                  <c:v>185.18204055850219</c:v>
                </c:pt>
                <c:pt idx="637">
                  <c:v>185.18417697979879</c:v>
                </c:pt>
                <c:pt idx="638">
                  <c:v>185.18605769796878</c:v>
                </c:pt>
                <c:pt idx="639">
                  <c:v>185.18768349075424</c:v>
                </c:pt>
                <c:pt idx="640">
                  <c:v>185.1890551337487</c:v>
                </c:pt>
                <c:pt idx="641">
                  <c:v>185.1901734004056</c:v>
                </c:pt>
                <c:pt idx="642">
                  <c:v>185.19103906204714</c:v>
                </c:pt>
                <c:pt idx="643">
                  <c:v>185.19165288787261</c:v>
                </c:pt>
                <c:pt idx="644">
                  <c:v>185.1920156449668</c:v>
                </c:pt>
                <c:pt idx="645">
                  <c:v>185.19212809830839</c:v>
                </c:pt>
                <c:pt idx="646">
                  <c:v>0</c:v>
                </c:pt>
                <c:pt idx="647">
                  <c:v>0</c:v>
                </c:pt>
                <c:pt idx="648">
                  <c:v>0</c:v>
                </c:pt>
                <c:pt idx="649">
                  <c:v>0</c:v>
                </c:pt>
                <c:pt idx="650">
                  <c:v>0</c:v>
                </c:pt>
                <c:pt idx="651">
                  <c:v>0</c:v>
                </c:pt>
                <c:pt idx="652">
                  <c:v>0</c:v>
                </c:pt>
                <c:pt idx="653">
                  <c:v>0</c:v>
                </c:pt>
                <c:pt idx="654">
                  <c:v>0</c:v>
                </c:pt>
                <c:pt idx="655">
                  <c:v>0</c:v>
                </c:pt>
                <c:pt idx="656">
                  <c:v>0</c:v>
                </c:pt>
                <c:pt idx="657">
                  <c:v>0</c:v>
                </c:pt>
                <c:pt idx="658">
                  <c:v>0</c:v>
                </c:pt>
                <c:pt idx="659">
                  <c:v>0</c:v>
                </c:pt>
                <c:pt idx="660">
                  <c:v>0</c:v>
                </c:pt>
                <c:pt idx="661">
                  <c:v>0</c:v>
                </c:pt>
                <c:pt idx="662">
                  <c:v>0</c:v>
                </c:pt>
                <c:pt idx="663">
                  <c:v>0</c:v>
                </c:pt>
                <c:pt idx="664">
                  <c:v>0</c:v>
                </c:pt>
                <c:pt idx="665">
                  <c:v>0</c:v>
                </c:pt>
                <c:pt idx="666">
                  <c:v>0</c:v>
                </c:pt>
                <c:pt idx="667">
                  <c:v>0</c:v>
                </c:pt>
                <c:pt idx="668">
                  <c:v>0</c:v>
                </c:pt>
                <c:pt idx="669">
                  <c:v>0</c:v>
                </c:pt>
                <c:pt idx="670">
                  <c:v>0</c:v>
                </c:pt>
                <c:pt idx="671">
                  <c:v>0</c:v>
                </c:pt>
                <c:pt idx="672">
                  <c:v>0</c:v>
                </c:pt>
                <c:pt idx="673">
                  <c:v>0</c:v>
                </c:pt>
                <c:pt idx="674">
                  <c:v>0</c:v>
                </c:pt>
                <c:pt idx="675">
                  <c:v>0</c:v>
                </c:pt>
                <c:pt idx="676">
                  <c:v>0</c:v>
                </c:pt>
                <c:pt idx="677">
                  <c:v>0</c:v>
                </c:pt>
                <c:pt idx="678">
                  <c:v>0</c:v>
                </c:pt>
                <c:pt idx="679">
                  <c:v>0</c:v>
                </c:pt>
                <c:pt idx="680">
                  <c:v>0</c:v>
                </c:pt>
                <c:pt idx="681">
                  <c:v>0</c:v>
                </c:pt>
                <c:pt idx="682">
                  <c:v>0</c:v>
                </c:pt>
                <c:pt idx="683">
                  <c:v>0</c:v>
                </c:pt>
                <c:pt idx="684">
                  <c:v>0</c:v>
                </c:pt>
                <c:pt idx="685">
                  <c:v>0</c:v>
                </c:pt>
                <c:pt idx="686">
                  <c:v>0</c:v>
                </c:pt>
                <c:pt idx="687">
                  <c:v>0</c:v>
                </c:pt>
                <c:pt idx="688">
                  <c:v>0</c:v>
                </c:pt>
                <c:pt idx="689">
                  <c:v>0</c:v>
                </c:pt>
                <c:pt idx="690">
                  <c:v>0</c:v>
                </c:pt>
                <c:pt idx="691">
                  <c:v>0</c:v>
                </c:pt>
                <c:pt idx="692">
                  <c:v>0</c:v>
                </c:pt>
                <c:pt idx="693">
                  <c:v>0</c:v>
                </c:pt>
                <c:pt idx="694">
                  <c:v>0</c:v>
                </c:pt>
                <c:pt idx="695">
                  <c:v>0</c:v>
                </c:pt>
                <c:pt idx="696">
                  <c:v>0</c:v>
                </c:pt>
                <c:pt idx="697">
                  <c:v>0</c:v>
                </c:pt>
                <c:pt idx="698">
                  <c:v>0</c:v>
                </c:pt>
                <c:pt idx="699">
                  <c:v>0</c:v>
                </c:pt>
                <c:pt idx="700">
                  <c:v>0</c:v>
                </c:pt>
                <c:pt idx="701">
                  <c:v>0</c:v>
                </c:pt>
                <c:pt idx="702">
                  <c:v>0</c:v>
                </c:pt>
                <c:pt idx="703">
                  <c:v>0</c:v>
                </c:pt>
                <c:pt idx="704">
                  <c:v>0</c:v>
                </c:pt>
                <c:pt idx="705">
                  <c:v>0</c:v>
                </c:pt>
                <c:pt idx="706">
                  <c:v>0</c:v>
                </c:pt>
                <c:pt idx="707">
                  <c:v>0</c:v>
                </c:pt>
                <c:pt idx="708">
                  <c:v>0</c:v>
                </c:pt>
                <c:pt idx="709">
                  <c:v>0</c:v>
                </c:pt>
                <c:pt idx="710">
                  <c:v>0</c:v>
                </c:pt>
                <c:pt idx="711">
                  <c:v>0</c:v>
                </c:pt>
                <c:pt idx="712">
                  <c:v>0</c:v>
                </c:pt>
                <c:pt idx="713">
                  <c:v>0</c:v>
                </c:pt>
                <c:pt idx="714">
                  <c:v>0</c:v>
                </c:pt>
                <c:pt idx="715">
                  <c:v>0</c:v>
                </c:pt>
                <c:pt idx="716">
                  <c:v>0</c:v>
                </c:pt>
                <c:pt idx="717">
                  <c:v>0</c:v>
                </c:pt>
                <c:pt idx="718">
                  <c:v>0</c:v>
                </c:pt>
                <c:pt idx="719">
                  <c:v>0</c:v>
                </c:pt>
                <c:pt idx="720">
                  <c:v>0</c:v>
                </c:pt>
                <c:pt idx="721">
                  <c:v>0</c:v>
                </c:pt>
                <c:pt idx="722">
                  <c:v>0</c:v>
                </c:pt>
                <c:pt idx="723">
                  <c:v>0</c:v>
                </c:pt>
                <c:pt idx="724">
                  <c:v>0</c:v>
                </c:pt>
                <c:pt idx="725">
                  <c:v>0</c:v>
                </c:pt>
                <c:pt idx="726">
                  <c:v>0</c:v>
                </c:pt>
                <c:pt idx="727">
                  <c:v>0</c:v>
                </c:pt>
                <c:pt idx="728">
                  <c:v>0</c:v>
                </c:pt>
                <c:pt idx="729">
                  <c:v>0</c:v>
                </c:pt>
                <c:pt idx="730">
                  <c:v>0</c:v>
                </c:pt>
                <c:pt idx="731">
                  <c:v>0</c:v>
                </c:pt>
                <c:pt idx="732">
                  <c:v>0</c:v>
                </c:pt>
                <c:pt idx="733">
                  <c:v>0</c:v>
                </c:pt>
                <c:pt idx="734">
                  <c:v>0</c:v>
                </c:pt>
                <c:pt idx="735">
                  <c:v>0</c:v>
                </c:pt>
                <c:pt idx="736">
                  <c:v>0</c:v>
                </c:pt>
                <c:pt idx="737">
                  <c:v>0</c:v>
                </c:pt>
                <c:pt idx="738">
                  <c:v>0</c:v>
                </c:pt>
                <c:pt idx="739">
                  <c:v>0</c:v>
                </c:pt>
                <c:pt idx="740">
                  <c:v>0</c:v>
                </c:pt>
                <c:pt idx="741">
                  <c:v>0</c:v>
                </c:pt>
                <c:pt idx="742">
                  <c:v>0</c:v>
                </c:pt>
                <c:pt idx="743">
                  <c:v>0</c:v>
                </c:pt>
                <c:pt idx="744">
                  <c:v>0</c:v>
                </c:pt>
                <c:pt idx="745">
                  <c:v>0</c:v>
                </c:pt>
                <c:pt idx="746">
                  <c:v>0</c:v>
                </c:pt>
                <c:pt idx="747">
                  <c:v>0</c:v>
                </c:pt>
                <c:pt idx="748">
                  <c:v>0</c:v>
                </c:pt>
                <c:pt idx="749">
                  <c:v>0</c:v>
                </c:pt>
                <c:pt idx="750">
                  <c:v>0</c:v>
                </c:pt>
                <c:pt idx="751">
                  <c:v>0</c:v>
                </c:pt>
                <c:pt idx="752">
                  <c:v>0</c:v>
                </c:pt>
                <c:pt idx="753">
                  <c:v>0</c:v>
                </c:pt>
                <c:pt idx="754">
                  <c:v>0</c:v>
                </c:pt>
                <c:pt idx="755">
                  <c:v>0</c:v>
                </c:pt>
                <c:pt idx="756">
                  <c:v>0</c:v>
                </c:pt>
                <c:pt idx="757">
                  <c:v>0</c:v>
                </c:pt>
                <c:pt idx="758">
                  <c:v>0</c:v>
                </c:pt>
                <c:pt idx="759">
                  <c:v>0</c:v>
                </c:pt>
                <c:pt idx="760">
                  <c:v>0</c:v>
                </c:pt>
                <c:pt idx="761">
                  <c:v>0</c:v>
                </c:pt>
                <c:pt idx="762">
                  <c:v>0</c:v>
                </c:pt>
                <c:pt idx="763">
                  <c:v>0</c:v>
                </c:pt>
                <c:pt idx="764">
                  <c:v>0</c:v>
                </c:pt>
                <c:pt idx="765">
                  <c:v>0</c:v>
                </c:pt>
                <c:pt idx="766">
                  <c:v>0</c:v>
                </c:pt>
                <c:pt idx="767">
                  <c:v>0</c:v>
                </c:pt>
                <c:pt idx="768">
                  <c:v>0</c:v>
                </c:pt>
                <c:pt idx="769">
                  <c:v>0</c:v>
                </c:pt>
                <c:pt idx="770">
                  <c:v>0</c:v>
                </c:pt>
                <c:pt idx="771">
                  <c:v>0</c:v>
                </c:pt>
                <c:pt idx="772">
                  <c:v>0</c:v>
                </c:pt>
                <c:pt idx="773">
                  <c:v>0</c:v>
                </c:pt>
                <c:pt idx="774">
                  <c:v>0</c:v>
                </c:pt>
                <c:pt idx="775">
                  <c:v>0</c:v>
                </c:pt>
                <c:pt idx="776">
                  <c:v>0</c:v>
                </c:pt>
                <c:pt idx="777">
                  <c:v>0</c:v>
                </c:pt>
                <c:pt idx="778">
                  <c:v>0</c:v>
                </c:pt>
                <c:pt idx="779">
                  <c:v>0</c:v>
                </c:pt>
                <c:pt idx="780">
                  <c:v>0</c:v>
                </c:pt>
                <c:pt idx="781">
                  <c:v>0</c:v>
                </c:pt>
                <c:pt idx="782">
                  <c:v>0</c:v>
                </c:pt>
                <c:pt idx="783">
                  <c:v>0</c:v>
                </c:pt>
                <c:pt idx="784">
                  <c:v>0</c:v>
                </c:pt>
                <c:pt idx="785">
                  <c:v>0</c:v>
                </c:pt>
                <c:pt idx="786">
                  <c:v>0</c:v>
                </c:pt>
                <c:pt idx="787">
                  <c:v>0</c:v>
                </c:pt>
                <c:pt idx="788">
                  <c:v>0</c:v>
                </c:pt>
                <c:pt idx="789">
                  <c:v>0</c:v>
                </c:pt>
                <c:pt idx="790">
                  <c:v>0</c:v>
                </c:pt>
                <c:pt idx="791">
                  <c:v>0</c:v>
                </c:pt>
                <c:pt idx="792">
                  <c:v>0</c:v>
                </c:pt>
                <c:pt idx="793">
                  <c:v>0</c:v>
                </c:pt>
                <c:pt idx="794">
                  <c:v>0</c:v>
                </c:pt>
                <c:pt idx="795">
                  <c:v>0</c:v>
                </c:pt>
                <c:pt idx="796">
                  <c:v>0</c:v>
                </c:pt>
                <c:pt idx="797">
                  <c:v>0</c:v>
                </c:pt>
                <c:pt idx="798">
                  <c:v>0</c:v>
                </c:pt>
                <c:pt idx="799">
                  <c:v>0</c:v>
                </c:pt>
                <c:pt idx="800">
                  <c:v>0</c:v>
                </c:pt>
                <c:pt idx="801">
                  <c:v>0</c:v>
                </c:pt>
                <c:pt idx="802">
                  <c:v>0</c:v>
                </c:pt>
                <c:pt idx="803">
                  <c:v>0</c:v>
                </c:pt>
                <c:pt idx="804">
                  <c:v>0</c:v>
                </c:pt>
                <c:pt idx="805">
                  <c:v>0</c:v>
                </c:pt>
                <c:pt idx="806">
                  <c:v>0</c:v>
                </c:pt>
                <c:pt idx="807">
                  <c:v>0</c:v>
                </c:pt>
                <c:pt idx="808">
                  <c:v>0</c:v>
                </c:pt>
                <c:pt idx="809">
                  <c:v>0</c:v>
                </c:pt>
                <c:pt idx="810">
                  <c:v>0</c:v>
                </c:pt>
                <c:pt idx="811">
                  <c:v>0</c:v>
                </c:pt>
                <c:pt idx="812">
                  <c:v>0</c:v>
                </c:pt>
                <c:pt idx="813">
                  <c:v>0</c:v>
                </c:pt>
                <c:pt idx="814">
                  <c:v>0</c:v>
                </c:pt>
                <c:pt idx="815">
                  <c:v>0</c:v>
                </c:pt>
                <c:pt idx="816">
                  <c:v>0</c:v>
                </c:pt>
                <c:pt idx="817">
                  <c:v>0</c:v>
                </c:pt>
                <c:pt idx="818">
                  <c:v>0</c:v>
                </c:pt>
                <c:pt idx="819">
                  <c:v>0</c:v>
                </c:pt>
                <c:pt idx="820">
                  <c:v>0</c:v>
                </c:pt>
                <c:pt idx="821">
                  <c:v>0</c:v>
                </c:pt>
                <c:pt idx="822">
                  <c:v>0</c:v>
                </c:pt>
                <c:pt idx="823">
                  <c:v>0</c:v>
                </c:pt>
                <c:pt idx="824">
                  <c:v>0</c:v>
                </c:pt>
                <c:pt idx="825">
                  <c:v>0</c:v>
                </c:pt>
                <c:pt idx="826">
                  <c:v>0</c:v>
                </c:pt>
                <c:pt idx="827">
                  <c:v>0</c:v>
                </c:pt>
                <c:pt idx="828">
                  <c:v>0</c:v>
                </c:pt>
                <c:pt idx="829">
                  <c:v>0</c:v>
                </c:pt>
                <c:pt idx="830">
                  <c:v>0</c:v>
                </c:pt>
                <c:pt idx="831">
                  <c:v>0</c:v>
                </c:pt>
                <c:pt idx="832">
                  <c:v>0</c:v>
                </c:pt>
                <c:pt idx="833">
                  <c:v>0</c:v>
                </c:pt>
                <c:pt idx="834">
                  <c:v>0</c:v>
                </c:pt>
                <c:pt idx="835">
                  <c:v>0</c:v>
                </c:pt>
                <c:pt idx="836">
                  <c:v>0</c:v>
                </c:pt>
                <c:pt idx="837">
                  <c:v>0</c:v>
                </c:pt>
                <c:pt idx="838">
                  <c:v>0</c:v>
                </c:pt>
                <c:pt idx="839">
                  <c:v>0</c:v>
                </c:pt>
                <c:pt idx="840">
                  <c:v>0</c:v>
                </c:pt>
                <c:pt idx="841">
                  <c:v>0</c:v>
                </c:pt>
                <c:pt idx="842">
                  <c:v>0</c:v>
                </c:pt>
                <c:pt idx="843">
                  <c:v>0</c:v>
                </c:pt>
                <c:pt idx="844">
                  <c:v>0</c:v>
                </c:pt>
                <c:pt idx="845">
                  <c:v>0</c:v>
                </c:pt>
                <c:pt idx="846">
                  <c:v>0</c:v>
                </c:pt>
                <c:pt idx="847">
                  <c:v>0</c:v>
                </c:pt>
                <c:pt idx="848">
                  <c:v>0</c:v>
                </c:pt>
                <c:pt idx="849">
                  <c:v>0</c:v>
                </c:pt>
                <c:pt idx="850">
                  <c:v>0</c:v>
                </c:pt>
                <c:pt idx="851">
                  <c:v>0</c:v>
                </c:pt>
                <c:pt idx="852">
                  <c:v>0</c:v>
                </c:pt>
                <c:pt idx="853">
                  <c:v>0</c:v>
                </c:pt>
                <c:pt idx="854">
                  <c:v>0</c:v>
                </c:pt>
                <c:pt idx="855">
                  <c:v>0</c:v>
                </c:pt>
                <c:pt idx="856">
                  <c:v>0</c:v>
                </c:pt>
                <c:pt idx="857">
                  <c:v>0</c:v>
                </c:pt>
                <c:pt idx="858">
                  <c:v>0</c:v>
                </c:pt>
                <c:pt idx="859">
                  <c:v>0</c:v>
                </c:pt>
                <c:pt idx="860">
                  <c:v>0</c:v>
                </c:pt>
                <c:pt idx="861">
                  <c:v>0</c:v>
                </c:pt>
                <c:pt idx="862">
                  <c:v>0</c:v>
                </c:pt>
                <c:pt idx="863">
                  <c:v>0</c:v>
                </c:pt>
                <c:pt idx="864">
                  <c:v>0</c:v>
                </c:pt>
                <c:pt idx="865">
                  <c:v>0</c:v>
                </c:pt>
                <c:pt idx="866">
                  <c:v>0</c:v>
                </c:pt>
                <c:pt idx="867">
                  <c:v>0</c:v>
                </c:pt>
                <c:pt idx="868">
                  <c:v>0</c:v>
                </c:pt>
                <c:pt idx="869">
                  <c:v>0</c:v>
                </c:pt>
                <c:pt idx="870">
                  <c:v>0</c:v>
                </c:pt>
                <c:pt idx="871">
                  <c:v>0</c:v>
                </c:pt>
                <c:pt idx="872">
                  <c:v>0</c:v>
                </c:pt>
                <c:pt idx="873">
                  <c:v>0</c:v>
                </c:pt>
                <c:pt idx="874">
                  <c:v>0</c:v>
                </c:pt>
                <c:pt idx="875">
                  <c:v>0</c:v>
                </c:pt>
                <c:pt idx="876">
                  <c:v>0</c:v>
                </c:pt>
                <c:pt idx="877">
                  <c:v>0</c:v>
                </c:pt>
                <c:pt idx="878">
                  <c:v>0</c:v>
                </c:pt>
                <c:pt idx="879">
                  <c:v>0</c:v>
                </c:pt>
                <c:pt idx="880">
                  <c:v>0</c:v>
                </c:pt>
                <c:pt idx="881">
                  <c:v>0</c:v>
                </c:pt>
                <c:pt idx="882">
                  <c:v>0</c:v>
                </c:pt>
                <c:pt idx="883">
                  <c:v>0</c:v>
                </c:pt>
                <c:pt idx="884">
                  <c:v>0</c:v>
                </c:pt>
                <c:pt idx="885">
                  <c:v>0</c:v>
                </c:pt>
                <c:pt idx="886">
                  <c:v>0</c:v>
                </c:pt>
                <c:pt idx="887">
                  <c:v>0</c:v>
                </c:pt>
                <c:pt idx="888">
                  <c:v>0</c:v>
                </c:pt>
                <c:pt idx="889">
                  <c:v>0</c:v>
                </c:pt>
                <c:pt idx="890">
                  <c:v>0</c:v>
                </c:pt>
                <c:pt idx="891">
                  <c:v>0</c:v>
                </c:pt>
                <c:pt idx="892">
                  <c:v>0</c:v>
                </c:pt>
                <c:pt idx="893">
                  <c:v>0</c:v>
                </c:pt>
                <c:pt idx="894">
                  <c:v>0</c:v>
                </c:pt>
                <c:pt idx="895">
                  <c:v>0</c:v>
                </c:pt>
                <c:pt idx="896">
                  <c:v>0</c:v>
                </c:pt>
                <c:pt idx="897">
                  <c:v>0</c:v>
                </c:pt>
                <c:pt idx="898">
                  <c:v>0</c:v>
                </c:pt>
                <c:pt idx="899">
                  <c:v>0</c:v>
                </c:pt>
                <c:pt idx="900">
                  <c:v>0</c:v>
                </c:pt>
                <c:pt idx="901">
                  <c:v>0</c:v>
                </c:pt>
                <c:pt idx="902">
                  <c:v>0</c:v>
                </c:pt>
                <c:pt idx="903">
                  <c:v>0</c:v>
                </c:pt>
                <c:pt idx="904">
                  <c:v>0</c:v>
                </c:pt>
                <c:pt idx="905">
                  <c:v>0</c:v>
                </c:pt>
                <c:pt idx="906">
                  <c:v>0</c:v>
                </c:pt>
                <c:pt idx="907">
                  <c:v>0</c:v>
                </c:pt>
                <c:pt idx="908">
                  <c:v>0</c:v>
                </c:pt>
                <c:pt idx="909">
                  <c:v>0</c:v>
                </c:pt>
                <c:pt idx="910">
                  <c:v>0</c:v>
                </c:pt>
                <c:pt idx="911">
                  <c:v>0</c:v>
                </c:pt>
                <c:pt idx="912">
                  <c:v>0</c:v>
                </c:pt>
                <c:pt idx="913">
                  <c:v>0</c:v>
                </c:pt>
                <c:pt idx="914">
                  <c:v>0</c:v>
                </c:pt>
                <c:pt idx="915">
                  <c:v>0</c:v>
                </c:pt>
                <c:pt idx="916">
                  <c:v>0</c:v>
                </c:pt>
                <c:pt idx="917">
                  <c:v>0</c:v>
                </c:pt>
                <c:pt idx="918">
                  <c:v>0</c:v>
                </c:pt>
                <c:pt idx="919">
                  <c:v>0</c:v>
                </c:pt>
                <c:pt idx="920">
                  <c:v>0</c:v>
                </c:pt>
                <c:pt idx="921">
                  <c:v>0</c:v>
                </c:pt>
                <c:pt idx="922">
                  <c:v>0</c:v>
                </c:pt>
                <c:pt idx="923">
                  <c:v>0</c:v>
                </c:pt>
                <c:pt idx="924">
                  <c:v>0</c:v>
                </c:pt>
                <c:pt idx="925">
                  <c:v>0</c:v>
                </c:pt>
                <c:pt idx="926">
                  <c:v>0</c:v>
                </c:pt>
                <c:pt idx="927">
                  <c:v>0</c:v>
                </c:pt>
                <c:pt idx="928">
                  <c:v>0</c:v>
                </c:pt>
                <c:pt idx="929">
                  <c:v>0</c:v>
                </c:pt>
                <c:pt idx="930">
                  <c:v>0</c:v>
                </c:pt>
                <c:pt idx="931">
                  <c:v>0</c:v>
                </c:pt>
                <c:pt idx="932">
                  <c:v>0</c:v>
                </c:pt>
                <c:pt idx="933">
                  <c:v>0</c:v>
                </c:pt>
                <c:pt idx="934">
                  <c:v>0</c:v>
                </c:pt>
                <c:pt idx="935">
                  <c:v>0</c:v>
                </c:pt>
                <c:pt idx="936">
                  <c:v>0</c:v>
                </c:pt>
                <c:pt idx="937">
                  <c:v>0</c:v>
                </c:pt>
                <c:pt idx="938">
                  <c:v>0</c:v>
                </c:pt>
                <c:pt idx="939">
                  <c:v>0</c:v>
                </c:pt>
                <c:pt idx="940">
                  <c:v>0</c:v>
                </c:pt>
                <c:pt idx="941">
                  <c:v>0</c:v>
                </c:pt>
                <c:pt idx="942">
                  <c:v>0</c:v>
                </c:pt>
                <c:pt idx="943">
                  <c:v>0</c:v>
                </c:pt>
                <c:pt idx="944">
                  <c:v>0</c:v>
                </c:pt>
                <c:pt idx="945">
                  <c:v>0</c:v>
                </c:pt>
                <c:pt idx="946">
                  <c:v>0</c:v>
                </c:pt>
                <c:pt idx="947">
                  <c:v>0</c:v>
                </c:pt>
                <c:pt idx="948">
                  <c:v>0</c:v>
                </c:pt>
                <c:pt idx="949">
                  <c:v>0</c:v>
                </c:pt>
                <c:pt idx="950">
                  <c:v>0</c:v>
                </c:pt>
                <c:pt idx="951">
                  <c:v>0</c:v>
                </c:pt>
                <c:pt idx="952">
                  <c:v>0</c:v>
                </c:pt>
                <c:pt idx="953">
                  <c:v>0</c:v>
                </c:pt>
                <c:pt idx="954">
                  <c:v>0</c:v>
                </c:pt>
                <c:pt idx="955">
                  <c:v>0</c:v>
                </c:pt>
                <c:pt idx="956">
                  <c:v>0</c:v>
                </c:pt>
                <c:pt idx="957">
                  <c:v>0</c:v>
                </c:pt>
                <c:pt idx="958">
                  <c:v>0</c:v>
                </c:pt>
                <c:pt idx="959">
                  <c:v>0</c:v>
                </c:pt>
                <c:pt idx="960">
                  <c:v>0</c:v>
                </c:pt>
                <c:pt idx="961">
                  <c:v>0</c:v>
                </c:pt>
                <c:pt idx="962">
                  <c:v>0</c:v>
                </c:pt>
                <c:pt idx="963">
                  <c:v>0</c:v>
                </c:pt>
                <c:pt idx="964">
                  <c:v>0</c:v>
                </c:pt>
                <c:pt idx="965">
                  <c:v>0</c:v>
                </c:pt>
                <c:pt idx="966">
                  <c:v>0</c:v>
                </c:pt>
                <c:pt idx="967">
                  <c:v>0</c:v>
                </c:pt>
                <c:pt idx="968">
                  <c:v>0</c:v>
                </c:pt>
                <c:pt idx="969">
                  <c:v>0</c:v>
                </c:pt>
                <c:pt idx="970">
                  <c:v>0</c:v>
                </c:pt>
                <c:pt idx="971">
                  <c:v>0</c:v>
                </c:pt>
                <c:pt idx="972">
                  <c:v>0</c:v>
                </c:pt>
                <c:pt idx="973">
                  <c:v>0</c:v>
                </c:pt>
                <c:pt idx="974">
                  <c:v>0</c:v>
                </c:pt>
                <c:pt idx="975">
                  <c:v>0</c:v>
                </c:pt>
                <c:pt idx="976">
                  <c:v>0</c:v>
                </c:pt>
                <c:pt idx="977">
                  <c:v>0</c:v>
                </c:pt>
                <c:pt idx="978">
                  <c:v>0</c:v>
                </c:pt>
                <c:pt idx="979">
                  <c:v>0</c:v>
                </c:pt>
                <c:pt idx="980">
                  <c:v>0</c:v>
                </c:pt>
                <c:pt idx="981">
                  <c:v>0</c:v>
                </c:pt>
                <c:pt idx="982">
                  <c:v>0</c:v>
                </c:pt>
                <c:pt idx="983">
                  <c:v>0</c:v>
                </c:pt>
                <c:pt idx="984">
                  <c:v>0</c:v>
                </c:pt>
                <c:pt idx="985">
                  <c:v>0</c:v>
                </c:pt>
                <c:pt idx="986">
                  <c:v>0</c:v>
                </c:pt>
                <c:pt idx="987">
                  <c:v>0</c:v>
                </c:pt>
                <c:pt idx="988">
                  <c:v>0</c:v>
                </c:pt>
                <c:pt idx="989">
                  <c:v>0</c:v>
                </c:pt>
                <c:pt idx="990">
                  <c:v>0</c:v>
                </c:pt>
                <c:pt idx="991">
                  <c:v>0</c:v>
                </c:pt>
                <c:pt idx="992">
                  <c:v>0</c:v>
                </c:pt>
                <c:pt idx="993">
                  <c:v>0</c:v>
                </c:pt>
                <c:pt idx="994">
                  <c:v>0</c:v>
                </c:pt>
                <c:pt idx="995">
                  <c:v>0</c:v>
                </c:pt>
                <c:pt idx="996">
                  <c:v>0</c:v>
                </c:pt>
                <c:pt idx="997">
                  <c:v>0</c:v>
                </c:pt>
                <c:pt idx="998">
                  <c:v>0</c:v>
                </c:pt>
                <c:pt idx="999">
                  <c:v>0</c:v>
                </c:pt>
                <c:pt idx="1000">
                  <c:v>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B357-49F6-823B-EBD92A396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axId val="348723840"/>
        <c:axId val="348766976"/>
      </c:barChart>
      <c:lineChart>
        <c:grouping val="standard"/>
        <c:varyColors val="0"/>
        <c:ser>
          <c:idx val="0"/>
          <c:order val="0"/>
          <c:tx>
            <c:strRef>
              <c:f>'CURVE CHART'!$V$36</c:f>
              <c:strCache>
                <c:ptCount val="1"/>
                <c:pt idx="0">
                  <c:v>Response</c:v>
                </c:pt>
              </c:strCache>
            </c:strRef>
          </c:tx>
          <c:spPr>
            <a:ln w="22225">
              <a:solidFill>
                <a:srgbClr val="5B9BD5"/>
              </a:solidFill>
            </a:ln>
          </c:spPr>
          <c:marker>
            <c:symbol val="none"/>
          </c:marker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CHART'!$H$2:$H$1002</c:f>
              <c:numCache>
                <c:formatCode>General</c:formatCode>
                <c:ptCount val="1001"/>
                <c:pt idx="0">
                  <c:v>0</c:v>
                </c:pt>
                <c:pt idx="1">
                  <c:v>14.455935360165308</c:v>
                </c:pt>
                <c:pt idx="2">
                  <c:v>19.676607804803432</c:v>
                </c:pt>
                <c:pt idx="3">
                  <c:v>23.564800631994864</c:v>
                </c:pt>
                <c:pt idx="4">
                  <c:v>26.780283518624273</c:v>
                </c:pt>
                <c:pt idx="5">
                  <c:v>29.572823604810392</c:v>
                </c:pt>
                <c:pt idx="6">
                  <c:v>32.068563096553127</c:v>
                </c:pt>
                <c:pt idx="7">
                  <c:v>34.341560301311539</c:v>
                </c:pt>
                <c:pt idx="8">
                  <c:v>36.439608577070899</c:v>
                </c:pt>
                <c:pt idx="9">
                  <c:v>38.39563782293223</c:v>
                </c:pt>
                <c:pt idx="10">
                  <c:v>40.233456592163883</c:v>
                </c:pt>
                <c:pt idx="11">
                  <c:v>41.970927545280894</c:v>
                </c:pt>
                <c:pt idx="12">
                  <c:v>43.621851552080521</c:v>
                </c:pt>
                <c:pt idx="13">
                  <c:v>45.197148861040013</c:v>
                </c:pt>
                <c:pt idx="14">
                  <c:v>46.705633155538564</c:v>
                </c:pt>
                <c:pt idx="15">
                  <c:v>48.15453767912458</c:v>
                </c:pt>
                <c:pt idx="16">
                  <c:v>49.549883961229689</c:v>
                </c:pt>
                <c:pt idx="17">
                  <c:v>50.896747055805086</c:v>
                </c:pt>
                <c:pt idx="18">
                  <c:v>52.199450672213068</c:v>
                </c:pt>
                <c:pt idx="19">
                  <c:v>53.461713566027889</c:v>
                </c:pt>
                <c:pt idx="20">
                  <c:v>54.686761269840076</c:v>
                </c:pt>
                <c:pt idx="21">
                  <c:v>55.87741268033605</c:v>
                </c:pt>
                <c:pt idx="22">
                  <c:v>57.036148079236916</c:v>
                </c:pt>
                <c:pt idx="23">
                  <c:v>58.165163225990668</c:v>
                </c:pt>
                <c:pt idx="24">
                  <c:v>59.266412851588342</c:v>
                </c:pt>
                <c:pt idx="25">
                  <c:v>60.341645982253212</c:v>
                </c:pt>
                <c:pt idx="26">
                  <c:v>61.392434890936734</c:v>
                </c:pt>
                <c:pt idx="27">
                  <c:v>62.420199025363225</c:v>
                </c:pt>
                <c:pt idx="28">
                  <c:v>63.426224936821505</c:v>
                </c:pt>
                <c:pt idx="29">
                  <c:v>64.411682996153971</c:v>
                </c:pt>
                <c:pt idx="30">
                  <c:v>65.377641507130178</c:v>
                </c:pt>
                <c:pt idx="31">
                  <c:v>66.325078695131737</c:v>
                </c:pt>
                <c:pt idx="32">
                  <c:v>67.25489294882027</c:v>
                </c:pt>
                <c:pt idx="33">
                  <c:v>68.167911615674385</c:v>
                </c:pt>
                <c:pt idx="34">
                  <c:v>69.064898592976533</c:v>
                </c:pt>
                <c:pt idx="35">
                  <c:v>69.946560909591355</c:v>
                </c:pt>
                <c:pt idx="36">
                  <c:v>70.813554457540434</c:v>
                </c:pt>
                <c:pt idx="37">
                  <c:v>71.666489003640208</c:v>
                </c:pt>
                <c:pt idx="38">
                  <c:v>72.505932588549371</c:v>
                </c:pt>
                <c:pt idx="39">
                  <c:v>73.332415402158801</c:v>
                </c:pt>
                <c:pt idx="40">
                  <c:v>74.146433209429517</c:v>
                </c:pt>
                <c:pt idx="41">
                  <c:v>74.948450388700365</c:v>
                </c:pt>
                <c:pt idx="42">
                  <c:v>75.738902634646962</c:v>
                </c:pt>
                <c:pt idx="43">
                  <c:v>76.518199369955894</c:v>
                </c:pt>
                <c:pt idx="44">
                  <c:v>77.28672590313019</c:v>
                </c:pt>
                <c:pt idx="45">
                  <c:v>78.044845364284456</c:v>
                </c:pt>
                <c:pt idx="46">
                  <c:v>78.792900446161724</c:v>
                </c:pt>
                <c:pt idx="47">
                  <c:v>79.531214973777494</c:v>
                </c:pt>
                <c:pt idx="48">
                  <c:v>80.260095322820462</c:v>
                </c:pt>
                <c:pt idx="49">
                  <c:v>80.97983170421702</c:v>
                </c:pt>
                <c:pt idx="50">
                  <c:v>81.690699329958505</c:v>
                </c:pt>
                <c:pt idx="51">
                  <c:v>82.392959473296557</c:v>
                </c:pt>
                <c:pt idx="52">
                  <c:v>83.086860434773243</c:v>
                </c:pt>
                <c:pt idx="53">
                  <c:v>83.772638424069854</c:v>
                </c:pt>
                <c:pt idx="54">
                  <c:v>84.450518366474483</c:v>
                </c:pt>
                <c:pt idx="55">
                  <c:v>85.120714641667675</c:v>
                </c:pt>
                <c:pt idx="56">
                  <c:v>85.783431761638653</c:v>
                </c:pt>
                <c:pt idx="57">
                  <c:v>86.43886499373528</c:v>
                </c:pt>
                <c:pt idx="58">
                  <c:v>87.087200934173083</c:v>
                </c:pt>
                <c:pt idx="59">
                  <c:v>87.728618036722182</c:v>
                </c:pt>
                <c:pt idx="60">
                  <c:v>88.363287100775494</c:v>
                </c:pt>
                <c:pt idx="61">
                  <c:v>88.991371722541857</c:v>
                </c:pt>
                <c:pt idx="62">
                  <c:v>89.613028712702871</c:v>
                </c:pt>
                <c:pt idx="63">
                  <c:v>90.228408483530274</c:v>
                </c:pt>
                <c:pt idx="64">
                  <c:v>90.837655408143377</c:v>
                </c:pt>
                <c:pt idx="65">
                  <c:v>91.440908154307962</c:v>
                </c:pt>
                <c:pt idx="66">
                  <c:v>92.038299994954599</c:v>
                </c:pt>
                <c:pt idx="67">
                  <c:v>92.629959097357798</c:v>
                </c:pt>
                <c:pt idx="68">
                  <c:v>93.216008792741505</c:v>
                </c:pt>
                <c:pt idx="69">
                  <c:v>93.796567827904013</c:v>
                </c:pt>
                <c:pt idx="70">
                  <c:v>94.371750600302747</c:v>
                </c:pt>
                <c:pt idx="71">
                  <c:v>94.941667377906413</c:v>
                </c:pt>
                <c:pt idx="72">
                  <c:v>95.506424505002087</c:v>
                </c:pt>
                <c:pt idx="73">
                  <c:v>96.066124595034623</c:v>
                </c:pt>
                <c:pt idx="74">
                  <c:v>96.620866711466121</c:v>
                </c:pt>
                <c:pt idx="75">
                  <c:v>97.170746537544929</c:v>
                </c:pt>
                <c:pt idx="76">
                  <c:v>97.715856535806282</c:v>
                </c:pt>
                <c:pt idx="77">
                  <c:v>98.256286098053465</c:v>
                </c:pt>
                <c:pt idx="78">
                  <c:v>98.792121686499414</c:v>
                </c:pt>
                <c:pt idx="79">
                  <c:v>99.32344696669945</c:v>
                </c:pt>
                <c:pt idx="80">
                  <c:v>99.850342932849443</c:v>
                </c:pt>
                <c:pt idx="81">
                  <c:v>100.37288802597713</c:v>
                </c:pt>
                <c:pt idx="82">
                  <c:v>100.89115824551176</c:v>
                </c:pt>
                <c:pt idx="83">
                  <c:v>101.40522725468024</c:v>
                </c:pt>
                <c:pt idx="84">
                  <c:v>101.91516648014201</c:v>
                </c:pt>
                <c:pt idx="85">
                  <c:v>102.42104520623859</c:v>
                </c:pt>
                <c:pt idx="86">
                  <c:v>102.92293066421421</c:v>
                </c:pt>
                <c:pt idx="87">
                  <c:v>103.42088811672561</c:v>
                </c:pt>
                <c:pt idx="88">
                  <c:v>103.91498093794553</c:v>
                </c:pt>
                <c:pt idx="89">
                  <c:v>104.40527068953432</c:v>
                </c:pt>
                <c:pt idx="90">
                  <c:v>104.89181719273545</c:v>
                </c:pt>
                <c:pt idx="91">
                  <c:v>105.37467859683785</c:v>
                </c:pt>
                <c:pt idx="92">
                  <c:v>105.85391144422283</c:v>
                </c:pt>
                <c:pt idx="93">
                  <c:v>106.32957073220112</c:v>
                </c:pt>
                <c:pt idx="94">
                  <c:v>106.80170997183109</c:v>
                </c:pt>
                <c:pt idx="95">
                  <c:v>107.27038124390002</c:v>
                </c:pt>
                <c:pt idx="96">
                  <c:v>107.73563525222619</c:v>
                </c:pt>
                <c:pt idx="97">
                  <c:v>108.19752137444371</c:v>
                </c:pt>
                <c:pt idx="98">
                  <c:v>108.65608771040898</c:v>
                </c:pt>
                <c:pt idx="99">
                  <c:v>109.11138112836663</c:v>
                </c:pt>
                <c:pt idx="100">
                  <c:v>109.56344730899588</c:v>
                </c:pt>
                <c:pt idx="101">
                  <c:v>110.01233078746009</c:v>
                </c:pt>
                <c:pt idx="102">
                  <c:v>110.45807499356445</c:v>
                </c:pt>
                <c:pt idx="103">
                  <c:v>110.90072229012675</c:v>
                </c:pt>
                <c:pt idx="104">
                  <c:v>111.34031400965709</c:v>
                </c:pt>
                <c:pt idx="105">
                  <c:v>111.77689048943617</c:v>
                </c:pt>
                <c:pt idx="106">
                  <c:v>112.21049110507634</c:v>
                </c:pt>
                <c:pt idx="107">
                  <c:v>112.64115430264691</c:v>
                </c:pt>
                <c:pt idx="108">
                  <c:v>113.06891762943322</c:v>
                </c:pt>
                <c:pt idx="109">
                  <c:v>113.4938177634059</c:v>
                </c:pt>
                <c:pt idx="110">
                  <c:v>113.91589054145953</c:v>
                </c:pt>
                <c:pt idx="111">
                  <c:v>114.33517098648933</c:v>
                </c:pt>
                <c:pt idx="112">
                  <c:v>114.75169333335508</c:v>
                </c:pt>
                <c:pt idx="113">
                  <c:v>115.16549105379842</c:v>
                </c:pt>
                <c:pt idx="114">
                  <c:v>115.57659688035355</c:v>
                </c:pt>
                <c:pt idx="115">
                  <c:v>115.98504282930837</c:v>
                </c:pt>
                <c:pt idx="116">
                  <c:v>116.39086022275966</c:v>
                </c:pt>
                <c:pt idx="117">
                  <c:v>116.79407970980189</c:v>
                </c:pt>
                <c:pt idx="118">
                  <c:v>117.1947312868963</c:v>
                </c:pt>
                <c:pt idx="119">
                  <c:v>117.59284431745505</c:v>
                </c:pt>
                <c:pt idx="120">
                  <c:v>117.98844755067755</c:v>
                </c:pt>
                <c:pt idx="121">
                  <c:v>118.38156913967546</c:v>
                </c:pt>
                <c:pt idx="122">
                  <c:v>118.77223665891574</c:v>
                </c:pt>
                <c:pt idx="123">
                  <c:v>119.1604771210155</c:v>
                </c:pt>
                <c:pt idx="124">
                  <c:v>119.54631699291629</c:v>
                </c:pt>
                <c:pt idx="125">
                  <c:v>119.92978221146596</c:v>
                </c:pt>
                <c:pt idx="126">
                  <c:v>120.3108981984344</c:v>
                </c:pt>
                <c:pt idx="127">
                  <c:v>120.6896898749887</c:v>
                </c:pt>
                <c:pt idx="128">
                  <c:v>121.06618167564957</c:v>
                </c:pt>
                <c:pt idx="129">
                  <c:v>121.44039756175366</c:v>
                </c:pt>
                <c:pt idx="130">
                  <c:v>121.81236103444003</c:v>
                </c:pt>
                <c:pt idx="131">
                  <c:v>122.18209514718635</c:v>
                </c:pt>
                <c:pt idx="132">
                  <c:v>122.54962251790596</c:v>
                </c:pt>
                <c:pt idx="133">
                  <c:v>122.91496534063296</c:v>
                </c:pt>
                <c:pt idx="134">
                  <c:v>123.27814539680467</c:v>
                </c:pt>
                <c:pt idx="135">
                  <c:v>123.63918406616489</c:v>
                </c:pt>
                <c:pt idx="136">
                  <c:v>123.9981023372971</c:v>
                </c:pt>
                <c:pt idx="137">
                  <c:v>124.35492081780906</c:v>
                </c:pt>
                <c:pt idx="138">
                  <c:v>124.70965974417669</c:v>
                </c:pt>
                <c:pt idx="139">
                  <c:v>125.06233899126602</c:v>
                </c:pt>
                <c:pt idx="140">
                  <c:v>125.41297808154384</c:v>
                </c:pt>
                <c:pt idx="141">
                  <c:v>125.76159619398798</c:v>
                </c:pt>
                <c:pt idx="142">
                  <c:v>126.10821217271173</c:v>
                </c:pt>
                <c:pt idx="143">
                  <c:v>126.45284453531328</c:v>
                </c:pt>
                <c:pt idx="144">
                  <c:v>126.79551148095724</c:v>
                </c:pt>
                <c:pt idx="145">
                  <c:v>127.13623089820378</c:v>
                </c:pt>
                <c:pt idx="146">
                  <c:v>127.47502037259095</c:v>
                </c:pt>
                <c:pt idx="147">
                  <c:v>127.81189719398199</c:v>
                </c:pt>
                <c:pt idx="148">
                  <c:v>128.14687836368515</c:v>
                </c:pt>
                <c:pt idx="149">
                  <c:v>128.47998060135458</c:v>
                </c:pt>
                <c:pt idx="150">
                  <c:v>128.81122035168167</c:v>
                </c:pt>
                <c:pt idx="151">
                  <c:v>129.14061379088321</c:v>
                </c:pt>
                <c:pt idx="152">
                  <c:v>129.46817683299415</c:v>
                </c:pt>
                <c:pt idx="153">
                  <c:v>129.79392513597315</c:v>
                </c:pt>
                <c:pt idx="154">
                  <c:v>130.11787410762537</c:v>
                </c:pt>
                <c:pt idx="155">
                  <c:v>130.44003891135176</c:v>
                </c:pt>
                <c:pt idx="156">
                  <c:v>130.76043447172995</c:v>
                </c:pt>
                <c:pt idx="157">
                  <c:v>131.07907547993102</c:v>
                </c:pt>
                <c:pt idx="158">
                  <c:v>131.39597639898159</c:v>
                </c:pt>
                <c:pt idx="159">
                  <c:v>131.71115146887274</c:v>
                </c:pt>
                <c:pt idx="160">
                  <c:v>132.02461471152438</c:v>
                </c:pt>
                <c:pt idx="161">
                  <c:v>132.33637993560768</c:v>
                </c:pt>
                <c:pt idx="162">
                  <c:v>132.64646074123192</c:v>
                </c:pt>
                <c:pt idx="163">
                  <c:v>132.95487052449923</c:v>
                </c:pt>
                <c:pt idx="164">
                  <c:v>133.26162248193384</c:v>
                </c:pt>
                <c:pt idx="165">
                  <c:v>133.56672961478657</c:v>
                </c:pt>
                <c:pt idx="166">
                  <c:v>133.87020473322204</c:v>
                </c:pt>
                <c:pt idx="167">
                  <c:v>134.17206046039135</c:v>
                </c:pt>
                <c:pt idx="168">
                  <c:v>134.4723092363937</c:v>
                </c:pt>
                <c:pt idx="169">
                  <c:v>134.77096332212983</c:v>
                </c:pt>
                <c:pt idx="170">
                  <c:v>135.06803480305373</c:v>
                </c:pt>
                <c:pt idx="171">
                  <c:v>135.3635355928231</c:v>
                </c:pt>
                <c:pt idx="172">
                  <c:v>135.65747743685171</c:v>
                </c:pt>
                <c:pt idx="173">
                  <c:v>135.94987191577079</c:v>
                </c:pt>
                <c:pt idx="174">
                  <c:v>136.24073044879543</c:v>
                </c:pt>
                <c:pt idx="175">
                  <c:v>136.53006429700724</c:v>
                </c:pt>
                <c:pt idx="176">
                  <c:v>136.81788456654914</c:v>
                </c:pt>
                <c:pt idx="177">
                  <c:v>137.10420221173788</c:v>
                </c:pt>
                <c:pt idx="178">
                  <c:v>137.38902803809785</c:v>
                </c:pt>
                <c:pt idx="179">
                  <c:v>137.67237270531621</c:v>
                </c:pt>
                <c:pt idx="180">
                  <c:v>137.95424673012329</c:v>
                </c:pt>
                <c:pt idx="181">
                  <c:v>138.23466048910109</c:v>
                </c:pt>
                <c:pt idx="182">
                  <c:v>138.51362422142</c:v>
                </c:pt>
                <c:pt idx="183">
                  <c:v>138.79114803150759</c:v>
                </c:pt>
                <c:pt idx="184">
                  <c:v>139.06724189165215</c:v>
                </c:pt>
                <c:pt idx="185">
                  <c:v>139.34191564454008</c:v>
                </c:pt>
                <c:pt idx="186">
                  <c:v>139.6151790057323</c:v>
                </c:pt>
                <c:pt idx="187">
                  <c:v>139.88704156607983</c:v>
                </c:pt>
                <c:pt idx="188">
                  <c:v>140.15751279408039</c:v>
                </c:pt>
                <c:pt idx="189">
                  <c:v>140.42660203817786</c:v>
                </c:pt>
                <c:pt idx="190">
                  <c:v>140.69431852900775</c:v>
                </c:pt>
                <c:pt idx="191">
                  <c:v>140.96067138158637</c:v>
                </c:pt>
                <c:pt idx="192">
                  <c:v>141.22566959745137</c:v>
                </c:pt>
                <c:pt idx="193">
                  <c:v>141.48932206674792</c:v>
                </c:pt>
                <c:pt idx="194">
                  <c:v>141.7516375702686</c:v>
                </c:pt>
                <c:pt idx="195">
                  <c:v>142.01262478144389</c:v>
                </c:pt>
                <c:pt idx="196">
                  <c:v>142.27229226828749</c:v>
                </c:pt>
                <c:pt idx="197">
                  <c:v>142.53064849529449</c:v>
                </c:pt>
                <c:pt idx="198">
                  <c:v>142.7877018252984</c:v>
                </c:pt>
                <c:pt idx="199">
                  <c:v>143.04346052128338</c:v>
                </c:pt>
                <c:pt idx="200">
                  <c:v>143.29793274815617</c:v>
                </c:pt>
                <c:pt idx="201">
                  <c:v>143.55112657447714</c:v>
                </c:pt>
                <c:pt idx="202">
                  <c:v>143.80304997415303</c:v>
                </c:pt>
                <c:pt idx="203">
                  <c:v>144.05371082809006</c:v>
                </c:pt>
                <c:pt idx="204">
                  <c:v>144.30311692581188</c:v>
                </c:pt>
                <c:pt idx="205">
                  <c:v>144.55127596704025</c:v>
                </c:pt>
                <c:pt idx="206">
                  <c:v>144.79819556324088</c:v>
                </c:pt>
                <c:pt idx="207">
                  <c:v>145.04388323913497</c:v>
                </c:pt>
                <c:pt idx="208">
                  <c:v>145.28834643417838</c:v>
                </c:pt>
                <c:pt idx="209">
                  <c:v>145.53159250400748</c:v>
                </c:pt>
                <c:pt idx="210">
                  <c:v>145.77362872185398</c:v>
                </c:pt>
                <c:pt idx="211">
                  <c:v>146.01446227992892</c:v>
                </c:pt>
                <c:pt idx="212">
                  <c:v>146.25410029077747</c:v>
                </c:pt>
                <c:pt idx="213">
                  <c:v>146.49254978860353</c:v>
                </c:pt>
                <c:pt idx="214">
                  <c:v>146.72981773056731</c:v>
                </c:pt>
                <c:pt idx="215">
                  <c:v>146.96591099805397</c:v>
                </c:pt>
                <c:pt idx="216">
                  <c:v>147.2008363979173</c:v>
                </c:pt>
                <c:pt idx="217">
                  <c:v>147.43460066369465</c:v>
                </c:pt>
                <c:pt idx="218">
                  <c:v>147.66721045679895</c:v>
                </c:pt>
                <c:pt idx="219">
                  <c:v>147.8986723676841</c:v>
                </c:pt>
                <c:pt idx="220">
                  <c:v>148.12899291698727</c:v>
                </c:pt>
                <c:pt idx="221">
                  <c:v>148.35817855664635</c:v>
                </c:pt>
                <c:pt idx="222">
                  <c:v>148.58623567099613</c:v>
                </c:pt>
                <c:pt idx="223">
                  <c:v>148.81317057783994</c:v>
                </c:pt>
                <c:pt idx="224">
                  <c:v>149.03898952950166</c:v>
                </c:pt>
                <c:pt idx="225">
                  <c:v>149.26369871385387</c:v>
                </c:pt>
                <c:pt idx="226">
                  <c:v>149.48730425532796</c:v>
                </c:pt>
                <c:pt idx="227">
                  <c:v>149.70981221590145</c:v>
                </c:pt>
                <c:pt idx="228">
                  <c:v>149.93122859606714</c:v>
                </c:pt>
                <c:pt idx="229">
                  <c:v>150.15155933578208</c:v>
                </c:pt>
                <c:pt idx="230">
                  <c:v>150.37081031539805</c:v>
                </c:pt>
                <c:pt idx="231">
                  <c:v>150.58898735657345</c:v>
                </c:pt>
                <c:pt idx="232">
                  <c:v>150.80609622316777</c:v>
                </c:pt>
                <c:pt idx="233">
                  <c:v>151.02214262211709</c:v>
                </c:pt>
                <c:pt idx="234">
                  <c:v>151.23713220429462</c:v>
                </c:pt>
                <c:pt idx="235">
                  <c:v>151.45107056535232</c:v>
                </c:pt>
                <c:pt idx="236">
                  <c:v>151.66396324654812</c:v>
                </c:pt>
                <c:pt idx="237">
                  <c:v>151.87581573555551</c:v>
                </c:pt>
                <c:pt idx="238">
                  <c:v>152.08663346725899</c:v>
                </c:pt>
                <c:pt idx="239">
                  <c:v>152.29642182453335</c:v>
                </c:pt>
                <c:pt idx="240">
                  <c:v>152.50518613900871</c:v>
                </c:pt>
                <c:pt idx="241">
                  <c:v>152.71293169182044</c:v>
                </c:pt>
                <c:pt idx="242">
                  <c:v>152.9196637143458</c:v>
                </c:pt>
                <c:pt idx="243">
                  <c:v>153.12538738892562</c:v>
                </c:pt>
                <c:pt idx="244">
                  <c:v>153.33010784957366</c:v>
                </c:pt>
                <c:pt idx="245">
                  <c:v>153.53383018267149</c:v>
                </c:pt>
                <c:pt idx="246">
                  <c:v>153.73655942765157</c:v>
                </c:pt>
                <c:pt idx="247">
                  <c:v>153.93830057766721</c:v>
                </c:pt>
                <c:pt idx="248">
                  <c:v>154.1390585802497</c:v>
                </c:pt>
                <c:pt idx="249">
                  <c:v>154.33883833795446</c:v>
                </c:pt>
                <c:pt idx="250">
                  <c:v>154.53764470899418</c:v>
                </c:pt>
                <c:pt idx="251">
                  <c:v>154.73548250786186</c:v>
                </c:pt>
                <c:pt idx="252">
                  <c:v>154.93235650594065</c:v>
                </c:pt>
                <c:pt idx="253">
                  <c:v>155.12827143210464</c:v>
                </c:pt>
                <c:pt idx="254">
                  <c:v>155.32323197330754</c:v>
                </c:pt>
                <c:pt idx="255">
                  <c:v>155.51724277516129</c:v>
                </c:pt>
                <c:pt idx="256">
                  <c:v>155.71030844250373</c:v>
                </c:pt>
                <c:pt idx="257">
                  <c:v>155.90243353995811</c:v>
                </c:pt>
                <c:pt idx="258">
                  <c:v>156.09362259247933</c:v>
                </c:pt>
                <c:pt idx="259">
                  <c:v>156.28388008589428</c:v>
                </c:pt>
                <c:pt idx="260">
                  <c:v>156.47321046742954</c:v>
                </c:pt>
                <c:pt idx="261">
                  <c:v>156.66161814623186</c:v>
                </c:pt>
                <c:pt idx="262">
                  <c:v>156.84910749387885</c:v>
                </c:pt>
                <c:pt idx="263">
                  <c:v>157.03568284488048</c:v>
                </c:pt>
                <c:pt idx="264">
                  <c:v>157.2213484971725</c:v>
                </c:pt>
                <c:pt idx="265">
                  <c:v>157.4061087126012</c:v>
                </c:pt>
                <c:pt idx="266">
                  <c:v>157.58996771739893</c:v>
                </c:pt>
                <c:pt idx="267">
                  <c:v>157.7729297026535</c:v>
                </c:pt>
                <c:pt idx="268">
                  <c:v>157.95499882476724</c:v>
                </c:pt>
                <c:pt idx="269">
                  <c:v>158.13617920590994</c:v>
                </c:pt>
                <c:pt idx="270">
                  <c:v>158.31647493446337</c:v>
                </c:pt>
                <c:pt idx="271">
                  <c:v>158.49589006545824</c:v>
                </c:pt>
                <c:pt idx="272">
                  <c:v>158.67442862100447</c:v>
                </c:pt>
                <c:pt idx="273">
                  <c:v>158.85209459071348</c:v>
                </c:pt>
                <c:pt idx="274">
                  <c:v>159.02889193211391</c:v>
                </c:pt>
                <c:pt idx="275">
                  <c:v>159.20482457106013</c:v>
                </c:pt>
                <c:pt idx="276">
                  <c:v>159.37989640213414</c:v>
                </c:pt>
                <c:pt idx="277">
                  <c:v>159.55411128904117</c:v>
                </c:pt>
                <c:pt idx="278">
                  <c:v>159.72747306499815</c:v>
                </c:pt>
                <c:pt idx="279">
                  <c:v>159.89998553311588</c:v>
                </c:pt>
                <c:pt idx="280">
                  <c:v>160.07165246677562</c:v>
                </c:pt>
                <c:pt idx="281">
                  <c:v>160.24247760999887</c:v>
                </c:pt>
                <c:pt idx="282">
                  <c:v>160.41246467781124</c:v>
                </c:pt>
                <c:pt idx="283">
                  <c:v>160.58161735660101</c:v>
                </c:pt>
                <c:pt idx="284">
                  <c:v>160.74993930447084</c:v>
                </c:pt>
                <c:pt idx="285">
                  <c:v>160.9174341515853</c:v>
                </c:pt>
                <c:pt idx="286">
                  <c:v>161.08410550051113</c:v>
                </c:pt>
                <c:pt idx="287">
                  <c:v>161.24995692655384</c:v>
                </c:pt>
                <c:pt idx="288">
                  <c:v>161.41499197808744</c:v>
                </c:pt>
                <c:pt idx="289">
                  <c:v>161.57921417687976</c:v>
                </c:pt>
                <c:pt idx="290">
                  <c:v>161.74262701841289</c:v>
                </c:pt>
                <c:pt idx="291">
                  <c:v>161.90523397219749</c:v>
                </c:pt>
                <c:pt idx="292">
                  <c:v>162.0670384820834</c:v>
                </c:pt>
                <c:pt idx="293">
                  <c:v>162.22804396656468</c:v>
                </c:pt>
                <c:pt idx="294">
                  <c:v>162.38825381908009</c:v>
                </c:pt>
                <c:pt idx="295">
                  <c:v>162.54767140830884</c:v>
                </c:pt>
                <c:pt idx="296">
                  <c:v>162.70630007846185</c:v>
                </c:pt>
                <c:pt idx="297">
                  <c:v>162.86414314956875</c:v>
                </c:pt>
                <c:pt idx="298">
                  <c:v>163.02120391775981</c:v>
                </c:pt>
                <c:pt idx="299">
                  <c:v>163.17748565554419</c:v>
                </c:pt>
                <c:pt idx="300">
                  <c:v>163.33299161208396</c:v>
                </c:pt>
                <c:pt idx="301">
                  <c:v>163.48772501346332</c:v>
                </c:pt>
                <c:pt idx="302">
                  <c:v>163.64168906295424</c:v>
                </c:pt>
                <c:pt idx="303">
                  <c:v>163.79488694127835</c:v>
                </c:pt>
                <c:pt idx="304">
                  <c:v>163.94732180686398</c:v>
                </c:pt>
                <c:pt idx="305">
                  <c:v>164.09899679610029</c:v>
                </c:pt>
                <c:pt idx="306">
                  <c:v>164.24991502358711</c:v>
                </c:pt>
                <c:pt idx="307">
                  <c:v>164.40007958238115</c:v>
                </c:pt>
                <c:pt idx="308">
                  <c:v>164.54949354423829</c:v>
                </c:pt>
                <c:pt idx="309">
                  <c:v>164.69815995985311</c:v>
                </c:pt>
                <c:pt idx="310">
                  <c:v>164.84608185909383</c:v>
                </c:pt>
                <c:pt idx="311">
                  <c:v>164.9932622512344</c:v>
                </c:pt>
                <c:pt idx="312">
                  <c:v>165.1397041251831</c:v>
                </c:pt>
                <c:pt idx="313">
                  <c:v>165.28541044970785</c:v>
                </c:pt>
                <c:pt idx="314">
                  <c:v>165.43038417365793</c:v>
                </c:pt>
                <c:pt idx="315">
                  <c:v>165.57462822618299</c:v>
                </c:pt>
                <c:pt idx="316">
                  <c:v>165.7181455169482</c:v>
                </c:pt>
                <c:pt idx="317">
                  <c:v>165.86093893634688</c:v>
                </c:pt>
                <c:pt idx="318">
                  <c:v>166.00301135571036</c:v>
                </c:pt>
                <c:pt idx="319">
                  <c:v>166.1443656275132</c:v>
                </c:pt>
                <c:pt idx="320">
                  <c:v>166.28500458557778</c:v>
                </c:pt>
                <c:pt idx="321">
                  <c:v>166.42493104527418</c:v>
                </c:pt>
                <c:pt idx="322">
                  <c:v>166.56414780371796</c:v>
                </c:pt>
                <c:pt idx="323">
                  <c:v>166.702657639965</c:v>
                </c:pt>
                <c:pt idx="324">
                  <c:v>166.84046331520381</c:v>
                </c:pt>
                <c:pt idx="325">
                  <c:v>166.97756757294445</c:v>
                </c:pt>
                <c:pt idx="326">
                  <c:v>167.11397313920617</c:v>
                </c:pt>
                <c:pt idx="327">
                  <c:v>167.24968272270038</c:v>
                </c:pt>
                <c:pt idx="328">
                  <c:v>167.38469901501304</c:v>
                </c:pt>
                <c:pt idx="329">
                  <c:v>167.51902469078357</c:v>
                </c:pt>
                <c:pt idx="330">
                  <c:v>167.65266240788108</c:v>
                </c:pt>
                <c:pt idx="331">
                  <c:v>167.78561480757864</c:v>
                </c:pt>
                <c:pt idx="332">
                  <c:v>167.91788451472513</c:v>
                </c:pt>
                <c:pt idx="333">
                  <c:v>168.04947413791439</c:v>
                </c:pt>
                <c:pt idx="334">
                  <c:v>168.18038626965222</c:v>
                </c:pt>
                <c:pt idx="335">
                  <c:v>168.31062348652122</c:v>
                </c:pt>
                <c:pt idx="336">
                  <c:v>168.44018834934346</c:v>
                </c:pt>
                <c:pt idx="337">
                  <c:v>168.56908340334019</c:v>
                </c:pt>
                <c:pt idx="338">
                  <c:v>168.69731117829065</c:v>
                </c:pt>
                <c:pt idx="339">
                  <c:v>168.82487418868732</c:v>
                </c:pt>
                <c:pt idx="340">
                  <c:v>168.95177493389053</c:v>
                </c:pt>
                <c:pt idx="341">
                  <c:v>169.07801589827986</c:v>
                </c:pt>
                <c:pt idx="342">
                  <c:v>169.20359955140356</c:v>
                </c:pt>
                <c:pt idx="343">
                  <c:v>169.32852834812732</c:v>
                </c:pt>
                <c:pt idx="344">
                  <c:v>169.45280472877897</c:v>
                </c:pt>
                <c:pt idx="345">
                  <c:v>169.5764311192932</c:v>
                </c:pt>
                <c:pt idx="346">
                  <c:v>169.69940993135276</c:v>
                </c:pt>
                <c:pt idx="347">
                  <c:v>169.82174356252952</c:v>
                </c:pt>
                <c:pt idx="348">
                  <c:v>169.94343439642148</c:v>
                </c:pt>
                <c:pt idx="349">
                  <c:v>170.06448480279056</c:v>
                </c:pt>
                <c:pt idx="350">
                  <c:v>170.18489713769608</c:v>
                </c:pt>
                <c:pt idx="351">
                  <c:v>170.30467374362814</c:v>
                </c:pt>
                <c:pt idx="352">
                  <c:v>170.42381694963913</c:v>
                </c:pt>
                <c:pt idx="353">
                  <c:v>170.54232907147238</c:v>
                </c:pt>
                <c:pt idx="354">
                  <c:v>170.66021241169054</c:v>
                </c:pt>
                <c:pt idx="355">
                  <c:v>170.77746925980156</c:v>
                </c:pt>
                <c:pt idx="356">
                  <c:v>170.89410189238325</c:v>
                </c:pt>
                <c:pt idx="357">
                  <c:v>171.01011257320593</c:v>
                </c:pt>
                <c:pt idx="358">
                  <c:v>171.12550355335404</c:v>
                </c:pt>
                <c:pt idx="359">
                  <c:v>171.24027707134593</c:v>
                </c:pt>
                <c:pt idx="360">
                  <c:v>171.35443535325183</c:v>
                </c:pt>
                <c:pt idx="361">
                  <c:v>171.46798061281092</c:v>
                </c:pt>
                <c:pt idx="362">
                  <c:v>171.58091505154661</c:v>
                </c:pt>
                <c:pt idx="363">
                  <c:v>171.69324085887999</c:v>
                </c:pt>
                <c:pt idx="364">
                  <c:v>171.80496021224258</c:v>
                </c:pt>
                <c:pt idx="365">
                  <c:v>171.91607527718742</c:v>
                </c:pt>
                <c:pt idx="366">
                  <c:v>172.02658820749821</c:v>
                </c:pt>
                <c:pt idx="367">
                  <c:v>172.13650114529807</c:v>
                </c:pt>
                <c:pt idx="368">
                  <c:v>172.24581622115576</c:v>
                </c:pt>
                <c:pt idx="369">
                  <c:v>172.35453555419193</c:v>
                </c:pt>
                <c:pt idx="370">
                  <c:v>172.46266125218293</c:v>
                </c:pt>
                <c:pt idx="371">
                  <c:v>172.5701954116638</c:v>
                </c:pt>
                <c:pt idx="372">
                  <c:v>172.67714011803022</c:v>
                </c:pt>
                <c:pt idx="373">
                  <c:v>172.78349744563849</c:v>
                </c:pt>
                <c:pt idx="374">
                  <c:v>172.8892694579053</c:v>
                </c:pt>
                <c:pt idx="375">
                  <c:v>172.99445820740527</c:v>
                </c:pt>
                <c:pt idx="376">
                  <c:v>173.09906573596786</c:v>
                </c:pt>
                <c:pt idx="377">
                  <c:v>173.20309407477299</c:v>
                </c:pt>
                <c:pt idx="378">
                  <c:v>173.30654524444589</c:v>
                </c:pt>
                <c:pt idx="379">
                  <c:v>173.40942125514979</c:v>
                </c:pt>
                <c:pt idx="380">
                  <c:v>173.51172410667837</c:v>
                </c:pt>
                <c:pt idx="381">
                  <c:v>173.61345578854704</c:v>
                </c:pt>
                <c:pt idx="382">
                  <c:v>173.7146182800827</c:v>
                </c:pt>
                <c:pt idx="383">
                  <c:v>173.81521355051285</c:v>
                </c:pt>
                <c:pt idx="384">
                  <c:v>173.91524355905304</c:v>
                </c:pt>
                <c:pt idx="385">
                  <c:v>174.01471025499427</c:v>
                </c:pt>
                <c:pt idx="386">
                  <c:v>174.11361557778835</c:v>
                </c:pt>
                <c:pt idx="387">
                  <c:v>174.21196145713265</c:v>
                </c:pt>
                <c:pt idx="388">
                  <c:v>174.30974981305431</c:v>
                </c:pt>
                <c:pt idx="389">
                  <c:v>174.40698255599219</c:v>
                </c:pt>
                <c:pt idx="390">
                  <c:v>174.50366158687973</c:v>
                </c:pt>
                <c:pt idx="391">
                  <c:v>174.59978879722479</c:v>
                </c:pt>
                <c:pt idx="392">
                  <c:v>174.69536606919021</c:v>
                </c:pt>
                <c:pt idx="393">
                  <c:v>174.79039527567247</c:v>
                </c:pt>
                <c:pt idx="394">
                  <c:v>174.88487828037987</c:v>
                </c:pt>
                <c:pt idx="395">
                  <c:v>174.97881693790941</c:v>
                </c:pt>
                <c:pt idx="396">
                  <c:v>175.07221309382379</c:v>
                </c:pt>
                <c:pt idx="397">
                  <c:v>175.16506858472547</c:v>
                </c:pt>
                <c:pt idx="398">
                  <c:v>175.25738523833266</c:v>
                </c:pt>
                <c:pt idx="399">
                  <c:v>175.34916487355167</c:v>
                </c:pt>
                <c:pt idx="400">
                  <c:v>175.44040930055061</c:v>
                </c:pt>
                <c:pt idx="401">
                  <c:v>175.53112032083092</c:v>
                </c:pt>
                <c:pt idx="402">
                  <c:v>175.62129972729855</c:v>
                </c:pt>
                <c:pt idx="403">
                  <c:v>175.71094930433455</c:v>
                </c:pt>
                <c:pt idx="404">
                  <c:v>175.8000708278642</c:v>
                </c:pt>
                <c:pt idx="405">
                  <c:v>175.88866606542624</c:v>
                </c:pt>
                <c:pt idx="406">
                  <c:v>175.97673677624033</c:v>
                </c:pt>
                <c:pt idx="407">
                  <c:v>176.06428471127472</c:v>
                </c:pt>
                <c:pt idx="408">
                  <c:v>176.15131161331246</c:v>
                </c:pt>
                <c:pt idx="409">
                  <c:v>176.23781921701718</c:v>
                </c:pt>
                <c:pt idx="410">
                  <c:v>176.32380924899789</c:v>
                </c:pt>
                <c:pt idx="411">
                  <c:v>176.40928342787376</c:v>
                </c:pt>
                <c:pt idx="412">
                  <c:v>176.49424346433682</c:v>
                </c:pt>
                <c:pt idx="413">
                  <c:v>176.57869106121569</c:v>
                </c:pt>
                <c:pt idx="414">
                  <c:v>176.66262791353714</c:v>
                </c:pt>
                <c:pt idx="415">
                  <c:v>176.74605570858751</c:v>
                </c:pt>
                <c:pt idx="416">
                  <c:v>176.82897612597404</c:v>
                </c:pt>
                <c:pt idx="417">
                  <c:v>176.91139083768425</c:v>
                </c:pt>
                <c:pt idx="418">
                  <c:v>176.99330150814595</c:v>
                </c:pt>
                <c:pt idx="419">
                  <c:v>177.07470979428575</c:v>
                </c:pt>
                <c:pt idx="420">
                  <c:v>177.15561734558727</c:v>
                </c:pt>
                <c:pt idx="421">
                  <c:v>177.2360258041488</c:v>
                </c:pt>
                <c:pt idx="422">
                  <c:v>177.31593680474003</c:v>
                </c:pt>
                <c:pt idx="423">
                  <c:v>177.39535197485839</c:v>
                </c:pt>
                <c:pt idx="424">
                  <c:v>177.47427293478466</c:v>
                </c:pt>
                <c:pt idx="425">
                  <c:v>177.55270129763827</c:v>
                </c:pt>
                <c:pt idx="426">
                  <c:v>177.63063866943136</c:v>
                </c:pt>
                <c:pt idx="427">
                  <c:v>177.70808664912323</c:v>
                </c:pt>
                <c:pt idx="428">
                  <c:v>177.78504682867307</c:v>
                </c:pt>
                <c:pt idx="429">
                  <c:v>177.8615207930934</c:v>
                </c:pt>
                <c:pt idx="430">
                  <c:v>177.93751012050134</c:v>
                </c:pt>
                <c:pt idx="431">
                  <c:v>178.0130163821714</c:v>
                </c:pt>
                <c:pt idx="432">
                  <c:v>178.08804114258538</c:v>
                </c:pt>
                <c:pt idx="433">
                  <c:v>178.16258595948375</c:v>
                </c:pt>
                <c:pt idx="434">
                  <c:v>178.23665238391538</c:v>
                </c:pt>
                <c:pt idx="435">
                  <c:v>178.31024196028693</c:v>
                </c:pt>
                <c:pt idx="436">
                  <c:v>178.38335622641199</c:v>
                </c:pt>
                <c:pt idx="437">
                  <c:v>178.45599671355944</c:v>
                </c:pt>
                <c:pt idx="438">
                  <c:v>178.52816494650159</c:v>
                </c:pt>
                <c:pt idx="439">
                  <c:v>178.59986244356111</c:v>
                </c:pt>
                <c:pt idx="440">
                  <c:v>178.67109071665865</c:v>
                </c:pt>
                <c:pt idx="441">
                  <c:v>178.74185127135891</c:v>
                </c:pt>
                <c:pt idx="442">
                  <c:v>178.81214560691663</c:v>
                </c:pt>
                <c:pt idx="443">
                  <c:v>178.88197521632219</c:v>
                </c:pt>
                <c:pt idx="444">
                  <c:v>178.95134158634656</c:v>
                </c:pt>
                <c:pt idx="445">
                  <c:v>179.02024619758626</c:v>
                </c:pt>
                <c:pt idx="446">
                  <c:v>179.08869052450683</c:v>
                </c:pt>
                <c:pt idx="447">
                  <c:v>179.15667603548704</c:v>
                </c:pt>
                <c:pt idx="448">
                  <c:v>179.22420419286175</c:v>
                </c:pt>
                <c:pt idx="449">
                  <c:v>179.29127645296495</c:v>
                </c:pt>
                <c:pt idx="450">
                  <c:v>179.35789426617217</c:v>
                </c:pt>
                <c:pt idx="451">
                  <c:v>179.42405907694186</c:v>
                </c:pt>
                <c:pt idx="452">
                  <c:v>179.48977232385744</c:v>
                </c:pt>
                <c:pt idx="453">
                  <c:v>179.55503543966839</c:v>
                </c:pt>
                <c:pt idx="454">
                  <c:v>179.61984985133037</c:v>
                </c:pt>
                <c:pt idx="455">
                  <c:v>179.68421698004607</c:v>
                </c:pt>
                <c:pt idx="456">
                  <c:v>179.74813824130476</c:v>
                </c:pt>
                <c:pt idx="457">
                  <c:v>179.81161504492152</c:v>
                </c:pt>
                <c:pt idx="458">
                  <c:v>179.87464879507681</c:v>
                </c:pt>
                <c:pt idx="459">
                  <c:v>179.9372408903549</c:v>
                </c:pt>
                <c:pt idx="460">
                  <c:v>179.99939272378185</c:v>
                </c:pt>
                <c:pt idx="461">
                  <c:v>180.06110568286411</c:v>
                </c:pt>
                <c:pt idx="462">
                  <c:v>180.12238114962514</c:v>
                </c:pt>
                <c:pt idx="463">
                  <c:v>180.18322050064344</c:v>
                </c:pt>
                <c:pt idx="464">
                  <c:v>180.2436251070888</c:v>
                </c:pt>
                <c:pt idx="465">
                  <c:v>180.30359633475879</c:v>
                </c:pt>
                <c:pt idx="466">
                  <c:v>180.36313554411507</c:v>
                </c:pt>
                <c:pt idx="467">
                  <c:v>180.4222440903188</c:v>
                </c:pt>
                <c:pt idx="468">
                  <c:v>180.48092332326627</c:v>
                </c:pt>
                <c:pt idx="469">
                  <c:v>180.5391745876239</c:v>
                </c:pt>
                <c:pt idx="470">
                  <c:v>180.59699922286256</c:v>
                </c:pt>
                <c:pt idx="471">
                  <c:v>180.65439856329249</c:v>
                </c:pt>
                <c:pt idx="472">
                  <c:v>180.71137393809687</c:v>
                </c:pt>
                <c:pt idx="473">
                  <c:v>180.76792667136567</c:v>
                </c:pt>
                <c:pt idx="474">
                  <c:v>180.82405808212917</c:v>
                </c:pt>
                <c:pt idx="475">
                  <c:v>180.87976948439052</c:v>
                </c:pt>
                <c:pt idx="476">
                  <c:v>180.93506218715896</c:v>
                </c:pt>
                <c:pt idx="477">
                  <c:v>180.98993749448221</c:v>
                </c:pt>
                <c:pt idx="478">
                  <c:v>181.04439670547819</c:v>
                </c:pt>
                <c:pt idx="479">
                  <c:v>181.09844111436689</c:v>
                </c:pt>
                <c:pt idx="480">
                  <c:v>181.15207201050251</c:v>
                </c:pt>
                <c:pt idx="481">
                  <c:v>181.20529067840383</c:v>
                </c:pt>
                <c:pt idx="482">
                  <c:v>181.25809839778532</c:v>
                </c:pt>
                <c:pt idx="483">
                  <c:v>181.31049644358797</c:v>
                </c:pt>
                <c:pt idx="484">
                  <c:v>181.36248608600985</c:v>
                </c:pt>
                <c:pt idx="485">
                  <c:v>181.41406859053518</c:v>
                </c:pt>
                <c:pt idx="486">
                  <c:v>181.46524521796525</c:v>
                </c:pt>
                <c:pt idx="487">
                  <c:v>181.51601722444707</c:v>
                </c:pt>
                <c:pt idx="488">
                  <c:v>181.56638586150279</c:v>
                </c:pt>
                <c:pt idx="489">
                  <c:v>181.61635237605893</c:v>
                </c:pt>
                <c:pt idx="490">
                  <c:v>181.66591801047451</c:v>
                </c:pt>
                <c:pt idx="491">
                  <c:v>181.71508400257002</c:v>
                </c:pt>
                <c:pt idx="492">
                  <c:v>181.76385158565481</c:v>
                </c:pt>
                <c:pt idx="493">
                  <c:v>181.81222198855593</c:v>
                </c:pt>
                <c:pt idx="494">
                  <c:v>181.86019643564472</c:v>
                </c:pt>
                <c:pt idx="495">
                  <c:v>181.90777614686507</c:v>
                </c:pt>
                <c:pt idx="496">
                  <c:v>181.95496233775981</c:v>
                </c:pt>
                <c:pt idx="497">
                  <c:v>182.00175621949799</c:v>
                </c:pt>
                <c:pt idx="498">
                  <c:v>182.04815899890133</c:v>
                </c:pt>
                <c:pt idx="499">
                  <c:v>182.09417187847072</c:v>
                </c:pt>
                <c:pt idx="500">
                  <c:v>182.13979605641217</c:v>
                </c:pt>
                <c:pt idx="501">
                  <c:v>182.18503272666283</c:v>
                </c:pt>
                <c:pt idx="502">
                  <c:v>182.2298830789166</c:v>
                </c:pt>
                <c:pt idx="503">
                  <c:v>182.27434829864953</c:v>
                </c:pt>
                <c:pt idx="504">
                  <c:v>182.3184295671451</c:v>
                </c:pt>
                <c:pt idx="505">
                  <c:v>182.36212806151923</c:v>
                </c:pt>
                <c:pt idx="506">
                  <c:v>182.40544495474475</c:v>
                </c:pt>
                <c:pt idx="507">
                  <c:v>182.44838141567627</c:v>
                </c:pt>
                <c:pt idx="508">
                  <c:v>182.49093860907419</c:v>
                </c:pt>
                <c:pt idx="509">
                  <c:v>182.53311769562896</c:v>
                </c:pt>
                <c:pt idx="510">
                  <c:v>182.57491983198511</c:v>
                </c:pt>
                <c:pt idx="511">
                  <c:v>182.61634617076447</c:v>
                </c:pt>
                <c:pt idx="512">
                  <c:v>182.65739786058984</c:v>
                </c:pt>
                <c:pt idx="513">
                  <c:v>182.69807604610853</c:v>
                </c:pt>
                <c:pt idx="514">
                  <c:v>182.73838186801487</c:v>
                </c:pt>
                <c:pt idx="515">
                  <c:v>182.77831646307328</c:v>
                </c:pt>
                <c:pt idx="516">
                  <c:v>182.81788096414121</c:v>
                </c:pt>
                <c:pt idx="517">
                  <c:v>182.85707650019106</c:v>
                </c:pt>
                <c:pt idx="518">
                  <c:v>182.89590419633257</c:v>
                </c:pt>
                <c:pt idx="519">
                  <c:v>182.9343651738352</c:v>
                </c:pt>
                <c:pt idx="520">
                  <c:v>182.97246055014952</c:v>
                </c:pt>
                <c:pt idx="521">
                  <c:v>183.01019143892913</c:v>
                </c:pt>
                <c:pt idx="522">
                  <c:v>183.04755895005209</c:v>
                </c:pt>
                <c:pt idx="523">
                  <c:v>183.08456418964221</c:v>
                </c:pt>
                <c:pt idx="524">
                  <c:v>183.12120826009004</c:v>
                </c:pt>
                <c:pt idx="525">
                  <c:v>183.15749226007412</c:v>
                </c:pt>
                <c:pt idx="526">
                  <c:v>183.19341728458113</c:v>
                </c:pt>
                <c:pt idx="527">
                  <c:v>183.22898442492721</c:v>
                </c:pt>
                <c:pt idx="528">
                  <c:v>183.26419476877768</c:v>
                </c:pt>
                <c:pt idx="529">
                  <c:v>183.29904940016758</c:v>
                </c:pt>
                <c:pt idx="530">
                  <c:v>183.33354939952173</c:v>
                </c:pt>
                <c:pt idx="531">
                  <c:v>183.36769584367445</c:v>
                </c:pt>
                <c:pt idx="532">
                  <c:v>183.40148980588936</c:v>
                </c:pt>
                <c:pt idx="533">
                  <c:v>183.43493235587891</c:v>
                </c:pt>
                <c:pt idx="534">
                  <c:v>183.4680245598237</c:v>
                </c:pt>
                <c:pt idx="535">
                  <c:v>183.50076748039169</c:v>
                </c:pt>
                <c:pt idx="536">
                  <c:v>183.53316217675732</c:v>
                </c:pt>
                <c:pt idx="537">
                  <c:v>183.56520970462034</c:v>
                </c:pt>
                <c:pt idx="538">
                  <c:v>183.59691111622436</c:v>
                </c:pt>
                <c:pt idx="539">
                  <c:v>183.62826746037592</c:v>
                </c:pt>
                <c:pt idx="540">
                  <c:v>183.65927978246214</c:v>
                </c:pt>
                <c:pt idx="541">
                  <c:v>183.68994912446985</c:v>
                </c:pt>
                <c:pt idx="542">
                  <c:v>183.72027652500287</c:v>
                </c:pt>
                <c:pt idx="543">
                  <c:v>183.75026301930058</c:v>
                </c:pt>
                <c:pt idx="544">
                  <c:v>183.77990963925558</c:v>
                </c:pt>
                <c:pt idx="545">
                  <c:v>183.80921741343093</c:v>
                </c:pt>
                <c:pt idx="546">
                  <c:v>183.83818736707821</c:v>
                </c:pt>
                <c:pt idx="547">
                  <c:v>183.86682052215471</c:v>
                </c:pt>
                <c:pt idx="548">
                  <c:v>183.89511789734067</c:v>
                </c:pt>
                <c:pt idx="549">
                  <c:v>183.9230805080561</c:v>
                </c:pt>
                <c:pt idx="550">
                  <c:v>183.95070936647824</c:v>
                </c:pt>
                <c:pt idx="551">
                  <c:v>183.97800548155783</c:v>
                </c:pt>
                <c:pt idx="552">
                  <c:v>184.00496985903624</c:v>
                </c:pt>
                <c:pt idx="553">
                  <c:v>184.03160350146155</c:v>
                </c:pt>
                <c:pt idx="554">
                  <c:v>184.05790740820544</c:v>
                </c:pt>
                <c:pt idx="555">
                  <c:v>184.08388257547907</c:v>
                </c:pt>
                <c:pt idx="556">
                  <c:v>184.10952999634952</c:v>
                </c:pt>
                <c:pt idx="557">
                  <c:v>184.13485066075543</c:v>
                </c:pt>
                <c:pt idx="558">
                  <c:v>184.1598455555233</c:v>
                </c:pt>
                <c:pt idx="559">
                  <c:v>184.18451566438281</c:v>
                </c:pt>
                <c:pt idx="560">
                  <c:v>184.20886196798281</c:v>
                </c:pt>
                <c:pt idx="561">
                  <c:v>184.2328854439067</c:v>
                </c:pt>
                <c:pt idx="562">
                  <c:v>184.25658706668764</c:v>
                </c:pt>
                <c:pt idx="563">
                  <c:v>184.27996780782422</c:v>
                </c:pt>
                <c:pt idx="564">
                  <c:v>184.3030286357949</c:v>
                </c:pt>
                <c:pt idx="565">
                  <c:v>184.32577051607382</c:v>
                </c:pt>
                <c:pt idx="566">
                  <c:v>184.34819441114513</c:v>
                </c:pt>
                <c:pt idx="567">
                  <c:v>184.37030128051799</c:v>
                </c:pt>
                <c:pt idx="568">
                  <c:v>184.39209208074121</c:v>
                </c:pt>
                <c:pt idx="569">
                  <c:v>184.41356776541767</c:v>
                </c:pt>
                <c:pt idx="570">
                  <c:v>184.43472928521905</c:v>
                </c:pt>
                <c:pt idx="571">
                  <c:v>184.45557758789968</c:v>
                </c:pt>
                <c:pt idx="572">
                  <c:v>184.47611361831127</c:v>
                </c:pt>
                <c:pt idx="573">
                  <c:v>184.49633831841675</c:v>
                </c:pt>
                <c:pt idx="574">
                  <c:v>184.51625262730408</c:v>
                </c:pt>
                <c:pt idx="575">
                  <c:v>184.53585748120037</c:v>
                </c:pt>
                <c:pt idx="576">
                  <c:v>184.55515381348565</c:v>
                </c:pt>
                <c:pt idx="577">
                  <c:v>184.57414255470647</c:v>
                </c:pt>
                <c:pt idx="578">
                  <c:v>184.59282463258941</c:v>
                </c:pt>
                <c:pt idx="579">
                  <c:v>184.6112009720546</c:v>
                </c:pt>
                <c:pt idx="580">
                  <c:v>184.62927249522895</c:v>
                </c:pt>
                <c:pt idx="581">
                  <c:v>184.6470401214597</c:v>
                </c:pt>
                <c:pt idx="582">
                  <c:v>184.66450476732726</c:v>
                </c:pt>
                <c:pt idx="583">
                  <c:v>184.68166734665823</c:v>
                </c:pt>
                <c:pt idx="584">
                  <c:v>184.69852877053873</c:v>
                </c:pt>
                <c:pt idx="585">
                  <c:v>184.71508994732679</c:v>
                </c:pt>
                <c:pt idx="586">
                  <c:v>184.73135178266546</c:v>
                </c:pt>
                <c:pt idx="587">
                  <c:v>184.74731517949519</c:v>
                </c:pt>
                <c:pt idx="588">
                  <c:v>184.76298103806656</c:v>
                </c:pt>
                <c:pt idx="589">
                  <c:v>184.77835025595272</c:v>
                </c:pt>
                <c:pt idx="590">
                  <c:v>184.7934237280617</c:v>
                </c:pt>
                <c:pt idx="591">
                  <c:v>184.80820234664873</c:v>
                </c:pt>
                <c:pt idx="592">
                  <c:v>184.8226870013284</c:v>
                </c:pt>
                <c:pt idx="593">
                  <c:v>184.83687857908683</c:v>
                </c:pt>
                <c:pt idx="594">
                  <c:v>184.85077796429354</c:v>
                </c:pt>
                <c:pt idx="595">
                  <c:v>184.86438603871355</c:v>
                </c:pt>
                <c:pt idx="596">
                  <c:v>184.87770368151905</c:v>
                </c:pt>
                <c:pt idx="597">
                  <c:v>184.89073176930117</c:v>
                </c:pt>
                <c:pt idx="598">
                  <c:v>184.90347117608158</c:v>
                </c:pt>
                <c:pt idx="599">
                  <c:v>184.91592277332438</c:v>
                </c:pt>
                <c:pt idx="600">
                  <c:v>184.92808742994706</c:v>
                </c:pt>
                <c:pt idx="601">
                  <c:v>184.93996601233229</c:v>
                </c:pt>
                <c:pt idx="602">
                  <c:v>184.95155938433913</c:v>
                </c:pt>
                <c:pt idx="603">
                  <c:v>184.9628684073142</c:v>
                </c:pt>
                <c:pt idx="604">
                  <c:v>184.97389394010295</c:v>
                </c:pt>
                <c:pt idx="605">
                  <c:v>184.98463683906056</c:v>
                </c:pt>
                <c:pt idx="606">
                  <c:v>184.99509795806301</c:v>
                </c:pt>
                <c:pt idx="607">
                  <c:v>185.00527814851816</c:v>
                </c:pt>
                <c:pt idx="608">
                  <c:v>185.0151782593762</c:v>
                </c:pt>
                <c:pt idx="609">
                  <c:v>185.02479913714075</c:v>
                </c:pt>
                <c:pt idx="610">
                  <c:v>185.0341416258793</c:v>
                </c:pt>
                <c:pt idx="611">
                  <c:v>185.04320656723411</c:v>
                </c:pt>
                <c:pt idx="612">
                  <c:v>185.05199480043231</c:v>
                </c:pt>
                <c:pt idx="613">
                  <c:v>185.06050716229663</c:v>
                </c:pt>
                <c:pt idx="614">
                  <c:v>185.06874448725571</c:v>
                </c:pt>
                <c:pt idx="615">
                  <c:v>185.07670760735445</c:v>
                </c:pt>
                <c:pt idx="616">
                  <c:v>185.08439735226409</c:v>
                </c:pt>
                <c:pt idx="617">
                  <c:v>185.09181454929248</c:v>
                </c:pt>
                <c:pt idx="618">
                  <c:v>185.0989600233942</c:v>
                </c:pt>
                <c:pt idx="619">
                  <c:v>185.10583459718021</c:v>
                </c:pt>
                <c:pt idx="620">
                  <c:v>185.11243909092843</c:v>
                </c:pt>
                <c:pt idx="621">
                  <c:v>185.11877432259317</c:v>
                </c:pt>
                <c:pt idx="622">
                  <c:v>185.12484110781472</c:v>
                </c:pt>
                <c:pt idx="623">
                  <c:v>185.13064025992969</c:v>
                </c:pt>
                <c:pt idx="624">
                  <c:v>185.13617258998019</c:v>
                </c:pt>
                <c:pt idx="625">
                  <c:v>185.14143890672366</c:v>
                </c:pt>
                <c:pt idx="626">
                  <c:v>185.14644001664223</c:v>
                </c:pt>
                <c:pt idx="627">
                  <c:v>185.15117672395235</c:v>
                </c:pt>
                <c:pt idx="628">
                  <c:v>185.1556498306141</c:v>
                </c:pt>
                <c:pt idx="629">
                  <c:v>185.15986013634037</c:v>
                </c:pt>
                <c:pt idx="630">
                  <c:v>185.16380843860659</c:v>
                </c:pt>
                <c:pt idx="631">
                  <c:v>185.16749553265936</c:v>
                </c:pt>
                <c:pt idx="632">
                  <c:v>185.17092221152592</c:v>
                </c:pt>
                <c:pt idx="633">
                  <c:v>185.17408926602315</c:v>
                </c:pt>
                <c:pt idx="634">
                  <c:v>185.17699748476682</c:v>
                </c:pt>
                <c:pt idx="635">
                  <c:v>185.17964765417986</c:v>
                </c:pt>
                <c:pt idx="636">
                  <c:v>185.18204055850219</c:v>
                </c:pt>
                <c:pt idx="637">
                  <c:v>185.18417697979879</c:v>
                </c:pt>
                <c:pt idx="638">
                  <c:v>185.18605769796878</c:v>
                </c:pt>
                <c:pt idx="639">
                  <c:v>185.18768349075424</c:v>
                </c:pt>
                <c:pt idx="640">
                  <c:v>185.1890551337487</c:v>
                </c:pt>
                <c:pt idx="641">
                  <c:v>185.1901734004056</c:v>
                </c:pt>
                <c:pt idx="642">
                  <c:v>185.19103906204714</c:v>
                </c:pt>
                <c:pt idx="643">
                  <c:v>185.19165288787261</c:v>
                </c:pt>
                <c:pt idx="644">
                  <c:v>185.1920156449668</c:v>
                </c:pt>
                <c:pt idx="645">
                  <c:v>185.19212809830839</c:v>
                </c:pt>
                <c:pt idx="646">
                  <c:v>185.19199101077831</c:v>
                </c:pt>
                <c:pt idx="647">
                  <c:v>185.19160514316775</c:v>
                </c:pt>
                <c:pt idx="648">
                  <c:v>185.19097125418685</c:v>
                </c:pt>
                <c:pt idx="649">
                  <c:v>185.1900901004723</c:v>
                </c:pt>
                <c:pt idx="650">
                  <c:v>185.18896243659592</c:v>
                </c:pt>
                <c:pt idx="651">
                  <c:v>185.18758901507218</c:v>
                </c:pt>
                <c:pt idx="652">
                  <c:v>185.18597058636678</c:v>
                </c:pt>
                <c:pt idx="653">
                  <c:v>185.1841078989041</c:v>
                </c:pt>
                <c:pt idx="654">
                  <c:v>185.18200169907522</c:v>
                </c:pt>
                <c:pt idx="655">
                  <c:v>185.17965273124597</c:v>
                </c:pt>
                <c:pt idx="656">
                  <c:v>185.17706173776452</c:v>
                </c:pt>
                <c:pt idx="657">
                  <c:v>185.17422945896894</c:v>
                </c:pt>
                <c:pt idx="658">
                  <c:v>185.17115663319527</c:v>
                </c:pt>
                <c:pt idx="659">
                  <c:v>185.1678439967848</c:v>
                </c:pt>
                <c:pt idx="660">
                  <c:v>185.16429228409186</c:v>
                </c:pt>
                <c:pt idx="661">
                  <c:v>185.16050222749143</c:v>
                </c:pt>
                <c:pt idx="662">
                  <c:v>185.15647455738622</c:v>
                </c:pt>
                <c:pt idx="663">
                  <c:v>185.15221000221456</c:v>
                </c:pt>
                <c:pt idx="664">
                  <c:v>185.14770928845749</c:v>
                </c:pt>
                <c:pt idx="665">
                  <c:v>185.14297314064643</c:v>
                </c:pt>
                <c:pt idx="666">
                  <c:v>185.13800228136992</c:v>
                </c:pt>
                <c:pt idx="667">
                  <c:v>185.13279743128146</c:v>
                </c:pt>
                <c:pt idx="668">
                  <c:v>185.12735930910637</c:v>
                </c:pt>
                <c:pt idx="669">
                  <c:v>185.12168863164894</c:v>
                </c:pt>
                <c:pt idx="670">
                  <c:v>185.11578611379977</c:v>
                </c:pt>
                <c:pt idx="671">
                  <c:v>185.10965246854272</c:v>
                </c:pt>
                <c:pt idx="672">
                  <c:v>185.10328840696181</c:v>
                </c:pt>
                <c:pt idx="673">
                  <c:v>185.09669463824835</c:v>
                </c:pt>
                <c:pt idx="674">
                  <c:v>185.08987186970768</c:v>
                </c:pt>
                <c:pt idx="675">
                  <c:v>185.08282080676653</c:v>
                </c:pt>
                <c:pt idx="676">
                  <c:v>185.07554215297915</c:v>
                </c:pt>
                <c:pt idx="677">
                  <c:v>185.06803661003482</c:v>
                </c:pt>
                <c:pt idx="678">
                  <c:v>185.06030487776414</c:v>
                </c:pt>
                <c:pt idx="679">
                  <c:v>185.05234765414593</c:v>
                </c:pt>
                <c:pt idx="680">
                  <c:v>185.04416563531396</c:v>
                </c:pt>
                <c:pt idx="681">
                  <c:v>185.03575951556346</c:v>
                </c:pt>
                <c:pt idx="682">
                  <c:v>185.02712998735768</c:v>
                </c:pt>
                <c:pt idx="683">
                  <c:v>185.01827774133486</c:v>
                </c:pt>
                <c:pt idx="684">
                  <c:v>185.00920346631403</c:v>
                </c:pt>
                <c:pt idx="685">
                  <c:v>184.9999078493023</c:v>
                </c:pt>
                <c:pt idx="686">
                  <c:v>184.99039157550055</c:v>
                </c:pt>
                <c:pt idx="687">
                  <c:v>184.98065532831026</c:v>
                </c:pt>
                <c:pt idx="688">
                  <c:v>184.97069978933996</c:v>
                </c:pt>
                <c:pt idx="689">
                  <c:v>184.96052563841113</c:v>
                </c:pt>
                <c:pt idx="690">
                  <c:v>184.95013355356494</c:v>
                </c:pt>
                <c:pt idx="691">
                  <c:v>184.93952421106803</c:v>
                </c:pt>
                <c:pt idx="692">
                  <c:v>184.92869828541919</c:v>
                </c:pt>
                <c:pt idx="693">
                  <c:v>184.91765644935526</c:v>
                </c:pt>
                <c:pt idx="694">
                  <c:v>184.90639937385717</c:v>
                </c:pt>
                <c:pt idx="695">
                  <c:v>184.89492772815635</c:v>
                </c:pt>
                <c:pt idx="696">
                  <c:v>184.88324217974065</c:v>
                </c:pt>
                <c:pt idx="697">
                  <c:v>184.87134339436017</c:v>
                </c:pt>
                <c:pt idx="698">
                  <c:v>184.85923203603352</c:v>
                </c:pt>
                <c:pt idx="699">
                  <c:v>184.84690876705372</c:v>
                </c:pt>
                <c:pt idx="700">
                  <c:v>184.83437424799394</c:v>
                </c:pt>
                <c:pt idx="701">
                  <c:v>184.82162913771361</c:v>
                </c:pt>
                <c:pt idx="702">
                  <c:v>184.80867409336423</c:v>
                </c:pt>
                <c:pt idx="703">
                  <c:v>184.79550977039503</c:v>
                </c:pt>
                <c:pt idx="704">
                  <c:v>184.78213682255887</c:v>
                </c:pt>
                <c:pt idx="705">
                  <c:v>184.76855590191801</c:v>
                </c:pt>
                <c:pt idx="706">
                  <c:v>184.7547676588498</c:v>
                </c:pt>
                <c:pt idx="707">
                  <c:v>184.7407727420522</c:v>
                </c:pt>
                <c:pt idx="708">
                  <c:v>184.72657179854986</c:v>
                </c:pt>
                <c:pt idx="709">
                  <c:v>184.71216547369917</c:v>
                </c:pt>
                <c:pt idx="710">
                  <c:v>184.6975544111944</c:v>
                </c:pt>
                <c:pt idx="711">
                  <c:v>184.68273925307264</c:v>
                </c:pt>
                <c:pt idx="712">
                  <c:v>184.66772063971996</c:v>
                </c:pt>
                <c:pt idx="713">
                  <c:v>184.65249920987651</c:v>
                </c:pt>
                <c:pt idx="714">
                  <c:v>184.63707560064199</c:v>
                </c:pt>
                <c:pt idx="715">
                  <c:v>184.62145044748124</c:v>
                </c:pt>
                <c:pt idx="716">
                  <c:v>184.60562438422943</c:v>
                </c:pt>
                <c:pt idx="717">
                  <c:v>184.58959804309768</c:v>
                </c:pt>
                <c:pt idx="718">
                  <c:v>184.57337205467817</c:v>
                </c:pt>
                <c:pt idx="719">
                  <c:v>184.55694704794959</c:v>
                </c:pt>
                <c:pt idx="720">
                  <c:v>184.54032365028223</c:v>
                </c:pt>
                <c:pt idx="721">
                  <c:v>184.52350248744349</c:v>
                </c:pt>
                <c:pt idx="722">
                  <c:v>184.50648418360285</c:v>
                </c:pt>
                <c:pt idx="723">
                  <c:v>184.48926936133719</c:v>
                </c:pt>
                <c:pt idx="724">
                  <c:v>184.47185864163603</c:v>
                </c:pt>
                <c:pt idx="725">
                  <c:v>184.45425264390633</c:v>
                </c:pt>
                <c:pt idx="726">
                  <c:v>184.4364519859779</c:v>
                </c:pt>
                <c:pt idx="727">
                  <c:v>184.41845728410843</c:v>
                </c:pt>
                <c:pt idx="728">
                  <c:v>184.40026915298847</c:v>
                </c:pt>
                <c:pt idx="729">
                  <c:v>184.38188820574638</c:v>
                </c:pt>
                <c:pt idx="730">
                  <c:v>184.36331505395344</c:v>
                </c:pt>
                <c:pt idx="731">
                  <c:v>184.34455030762877</c:v>
                </c:pt>
                <c:pt idx="732">
                  <c:v>184.32559457524428</c:v>
                </c:pt>
                <c:pt idx="733">
                  <c:v>184.30644846372951</c:v>
                </c:pt>
                <c:pt idx="734">
                  <c:v>184.28711257847661</c:v>
                </c:pt>
                <c:pt idx="735">
                  <c:v>184.26758752334504</c:v>
                </c:pt>
                <c:pt idx="736">
                  <c:v>184.24787390066675</c:v>
                </c:pt>
                <c:pt idx="737">
                  <c:v>184.22797231125043</c:v>
                </c:pt>
                <c:pt idx="738">
                  <c:v>184.20788335438667</c:v>
                </c:pt>
                <c:pt idx="739">
                  <c:v>184.18760762785283</c:v>
                </c:pt>
                <c:pt idx="740">
                  <c:v>184.16714572791733</c:v>
                </c:pt>
                <c:pt idx="741">
                  <c:v>184.14649824934469</c:v>
                </c:pt>
                <c:pt idx="742">
                  <c:v>184.1256657854</c:v>
                </c:pt>
                <c:pt idx="743">
                  <c:v>184.10464892785387</c:v>
                </c:pt>
                <c:pt idx="744">
                  <c:v>184.08344826698655</c:v>
                </c:pt>
                <c:pt idx="745">
                  <c:v>184.0620643915932</c:v>
                </c:pt>
                <c:pt idx="746">
                  <c:v>184.04049788898774</c:v>
                </c:pt>
                <c:pt idx="747">
                  <c:v>184.01874934500808</c:v>
                </c:pt>
                <c:pt idx="748">
                  <c:v>183.99681934402003</c:v>
                </c:pt>
                <c:pt idx="749">
                  <c:v>183.97470846892233</c:v>
                </c:pt>
                <c:pt idx="750">
                  <c:v>183.9524173011508</c:v>
                </c:pt>
                <c:pt idx="751">
                  <c:v>183.92994642068294</c:v>
                </c:pt>
                <c:pt idx="752">
                  <c:v>183.90729640604224</c:v>
                </c:pt>
                <c:pt idx="753">
                  <c:v>183.8844678343028</c:v>
                </c:pt>
                <c:pt idx="754">
                  <c:v>183.86146128109351</c:v>
                </c:pt>
                <c:pt idx="755">
                  <c:v>183.83827732060254</c:v>
                </c:pt>
                <c:pt idx="756">
                  <c:v>183.81491652558168</c:v>
                </c:pt>
                <c:pt idx="757">
                  <c:v>183.79137946735048</c:v>
                </c:pt>
                <c:pt idx="758">
                  <c:v>183.76766671580086</c:v>
                </c:pt>
                <c:pt idx="759">
                  <c:v>183.74377883940107</c:v>
                </c:pt>
                <c:pt idx="760">
                  <c:v>183.71971640520024</c:v>
                </c:pt>
                <c:pt idx="761">
                  <c:v>183.69547997883234</c:v>
                </c:pt>
                <c:pt idx="762">
                  <c:v>183.67107012452061</c:v>
                </c:pt>
                <c:pt idx="763">
                  <c:v>183.64648740508161</c:v>
                </c:pt>
                <c:pt idx="764">
                  <c:v>183.62173238192943</c:v>
                </c:pt>
                <c:pt idx="765">
                  <c:v>183.59680561507997</c:v>
                </c:pt>
                <c:pt idx="766">
                  <c:v>183.57170766315468</c:v>
                </c:pt>
                <c:pt idx="767">
                  <c:v>183.54643908338522</c:v>
                </c:pt>
                <c:pt idx="768">
                  <c:v>183.52100043161701</c:v>
                </c:pt>
                <c:pt idx="769">
                  <c:v>183.49539226231369</c:v>
                </c:pt>
                <c:pt idx="770">
                  <c:v>183.469615128561</c:v>
                </c:pt>
                <c:pt idx="771">
                  <c:v>183.44366958207078</c:v>
                </c:pt>
                <c:pt idx="772">
                  <c:v>183.41755617318503</c:v>
                </c:pt>
                <c:pt idx="773">
                  <c:v>183.3912754508799</c:v>
                </c:pt>
                <c:pt idx="774">
                  <c:v>183.36482796276965</c:v>
                </c:pt>
                <c:pt idx="775">
                  <c:v>183.3382142551105</c:v>
                </c:pt>
                <c:pt idx="776">
                  <c:v>183.31143487280468</c:v>
                </c:pt>
                <c:pt idx="777">
                  <c:v>183.2844903594044</c:v>
                </c:pt>
                <c:pt idx="778">
                  <c:v>183.2573812571155</c:v>
                </c:pt>
                <c:pt idx="779">
                  <c:v>183.23010810680148</c:v>
                </c:pt>
                <c:pt idx="780">
                  <c:v>183.2026714479874</c:v>
                </c:pt>
                <c:pt idx="781">
                  <c:v>183.17507181886356</c:v>
                </c:pt>
                <c:pt idx="782">
                  <c:v>183.14730975628939</c:v>
                </c:pt>
                <c:pt idx="783">
                  <c:v>183.11938579579737</c:v>
                </c:pt>
                <c:pt idx="784">
                  <c:v>183.09130047159655</c:v>
                </c:pt>
                <c:pt idx="785">
                  <c:v>183.06305431657654</c:v>
                </c:pt>
                <c:pt idx="786">
                  <c:v>183.03464786231103</c:v>
                </c:pt>
                <c:pt idx="787">
                  <c:v>183.00608163906182</c:v>
                </c:pt>
                <c:pt idx="788">
                  <c:v>182.97735617578209</c:v>
                </c:pt>
                <c:pt idx="789">
                  <c:v>182.94847200012057</c:v>
                </c:pt>
                <c:pt idx="790">
                  <c:v>182.91942963842496</c:v>
                </c:pt>
                <c:pt idx="791">
                  <c:v>182.89022961574545</c:v>
                </c:pt>
                <c:pt idx="792">
                  <c:v>182.86087245583869</c:v>
                </c:pt>
                <c:pt idx="793">
                  <c:v>182.83135868117111</c:v>
                </c:pt>
                <c:pt idx="794">
                  <c:v>182.80168881292269</c:v>
                </c:pt>
                <c:pt idx="795">
                  <c:v>182.7718633709905</c:v>
                </c:pt>
                <c:pt idx="796">
                  <c:v>182.74188287399215</c:v>
                </c:pt>
                <c:pt idx="797">
                  <c:v>182.71174783926966</c:v>
                </c:pt>
                <c:pt idx="798">
                  <c:v>182.68145878289269</c:v>
                </c:pt>
                <c:pt idx="799">
                  <c:v>182.65101621966207</c:v>
                </c:pt>
                <c:pt idx="800">
                  <c:v>182.62042066311349</c:v>
                </c:pt>
                <c:pt idx="801">
                  <c:v>182.58967262552096</c:v>
                </c:pt>
                <c:pt idx="802">
                  <c:v>182.55877261790005</c:v>
                </c:pt>
                <c:pt idx="803">
                  <c:v>182.52772115001156</c:v>
                </c:pt>
                <c:pt idx="804">
                  <c:v>182.49651873036493</c:v>
                </c:pt>
                <c:pt idx="805">
                  <c:v>182.46516586622164</c:v>
                </c:pt>
                <c:pt idx="806">
                  <c:v>182.4336630635986</c:v>
                </c:pt>
                <c:pt idx="807">
                  <c:v>182.40201082727157</c:v>
                </c:pt>
                <c:pt idx="808">
                  <c:v>182.37020966077841</c:v>
                </c:pt>
                <c:pt idx="809">
                  <c:v>182.33826006642266</c:v>
                </c:pt>
                <c:pt idx="810">
                  <c:v>182.30616254527678</c:v>
                </c:pt>
                <c:pt idx="811">
                  <c:v>182.27391759718549</c:v>
                </c:pt>
                <c:pt idx="812">
                  <c:v>182.24152572076903</c:v>
                </c:pt>
                <c:pt idx="813">
                  <c:v>182.20898741342646</c:v>
                </c:pt>
                <c:pt idx="814">
                  <c:v>182.17630317133899</c:v>
                </c:pt>
                <c:pt idx="815">
                  <c:v>182.14347348947348</c:v>
                </c:pt>
                <c:pt idx="816">
                  <c:v>182.11049886158523</c:v>
                </c:pt>
                <c:pt idx="817">
                  <c:v>182.07737978022155</c:v>
                </c:pt>
                <c:pt idx="818">
                  <c:v>182.0441167367249</c:v>
                </c:pt>
                <c:pt idx="819">
                  <c:v>182.01071022123611</c:v>
                </c:pt>
                <c:pt idx="820">
                  <c:v>181.97716072269762</c:v>
                </c:pt>
                <c:pt idx="821">
                  <c:v>181.94346872885654</c:v>
                </c:pt>
                <c:pt idx="822">
                  <c:v>181.909634726268</c:v>
                </c:pt>
                <c:pt idx="823">
                  <c:v>181.87565920029814</c:v>
                </c:pt>
                <c:pt idx="824">
                  <c:v>181.84154263512738</c:v>
                </c:pt>
                <c:pt idx="825">
                  <c:v>181.80728551375353</c:v>
                </c:pt>
                <c:pt idx="826">
                  <c:v>181.77288831799493</c:v>
                </c:pt>
                <c:pt idx="827">
                  <c:v>181.73835152849324</c:v>
                </c:pt>
                <c:pt idx="828">
                  <c:v>181.70367562471716</c:v>
                </c:pt>
                <c:pt idx="829">
                  <c:v>181.66886108496499</c:v>
                </c:pt>
                <c:pt idx="830">
                  <c:v>181.63390838636772</c:v>
                </c:pt>
                <c:pt idx="831">
                  <c:v>181.59881800489254</c:v>
                </c:pt>
                <c:pt idx="832">
                  <c:v>181.5635904153452</c:v>
                </c:pt>
                <c:pt idx="833">
                  <c:v>181.52822609137357</c:v>
                </c:pt>
                <c:pt idx="834">
                  <c:v>181.49272550547053</c:v>
                </c:pt>
                <c:pt idx="835">
                  <c:v>181.45708912897672</c:v>
                </c:pt>
                <c:pt idx="836">
                  <c:v>181.42131743208392</c:v>
                </c:pt>
                <c:pt idx="837">
                  <c:v>181.38541088383784</c:v>
                </c:pt>
                <c:pt idx="838">
                  <c:v>181.34936995214079</c:v>
                </c:pt>
                <c:pt idx="839">
                  <c:v>181.31319510375516</c:v>
                </c:pt>
                <c:pt idx="840">
                  <c:v>181.27688680430612</c:v>
                </c:pt>
                <c:pt idx="841">
                  <c:v>181.24044551828439</c:v>
                </c:pt>
                <c:pt idx="842">
                  <c:v>181.20387170904942</c:v>
                </c:pt>
                <c:pt idx="843">
                  <c:v>181.16716583883203</c:v>
                </c:pt>
                <c:pt idx="844">
                  <c:v>181.13032836873759</c:v>
                </c:pt>
                <c:pt idx="845">
                  <c:v>181.09335975874879</c:v>
                </c:pt>
                <c:pt idx="846">
                  <c:v>181.05626046772815</c:v>
                </c:pt>
                <c:pt idx="847">
                  <c:v>181.01903095342158</c:v>
                </c:pt>
                <c:pt idx="848">
                  <c:v>180.98167167246052</c:v>
                </c:pt>
                <c:pt idx="849">
                  <c:v>180.94418308036543</c:v>
                </c:pt>
                <c:pt idx="850">
                  <c:v>180.90656563154778</c:v>
                </c:pt>
                <c:pt idx="851">
                  <c:v>180.86881977931378</c:v>
                </c:pt>
                <c:pt idx="852">
                  <c:v>180.83094597586663</c:v>
                </c:pt>
                <c:pt idx="853">
                  <c:v>180.79294467230912</c:v>
                </c:pt>
                <c:pt idx="854">
                  <c:v>180.75481631864719</c:v>
                </c:pt>
                <c:pt idx="855">
                  <c:v>180.71656136379173</c:v>
                </c:pt>
                <c:pt idx="856">
                  <c:v>180.67818025556218</c:v>
                </c:pt>
                <c:pt idx="857">
                  <c:v>180.63967344068868</c:v>
                </c:pt>
                <c:pt idx="858">
                  <c:v>180.60104136481507</c:v>
                </c:pt>
                <c:pt idx="859">
                  <c:v>180.56228447250157</c:v>
                </c:pt>
                <c:pt idx="860">
                  <c:v>180.5234032072274</c:v>
                </c:pt>
                <c:pt idx="861">
                  <c:v>180.48439801139375</c:v>
                </c:pt>
                <c:pt idx="862">
                  <c:v>180.44526932632607</c:v>
                </c:pt>
                <c:pt idx="863">
                  <c:v>180.40601759227701</c:v>
                </c:pt>
                <c:pt idx="864">
                  <c:v>180.36664324842909</c:v>
                </c:pt>
                <c:pt idx="865">
                  <c:v>180.32714673289718</c:v>
                </c:pt>
                <c:pt idx="866">
                  <c:v>180.28752848273132</c:v>
                </c:pt>
                <c:pt idx="867">
                  <c:v>180.24778893391931</c:v>
                </c:pt>
                <c:pt idx="868">
                  <c:v>180.20792852138933</c:v>
                </c:pt>
                <c:pt idx="869">
                  <c:v>180.16794767901237</c:v>
                </c:pt>
                <c:pt idx="870">
                  <c:v>180.12784683960535</c:v>
                </c:pt>
                <c:pt idx="871">
                  <c:v>180.08762643493304</c:v>
                </c:pt>
                <c:pt idx="872">
                  <c:v>180.04728689571118</c:v>
                </c:pt>
                <c:pt idx="873">
                  <c:v>180.0068286516088</c:v>
                </c:pt>
                <c:pt idx="874">
                  <c:v>179.96625213125083</c:v>
                </c:pt>
                <c:pt idx="875">
                  <c:v>179.92555776222062</c:v>
                </c:pt>
                <c:pt idx="876">
                  <c:v>179.88474597106261</c:v>
                </c:pt>
                <c:pt idx="877">
                  <c:v>179.84381718328478</c:v>
                </c:pt>
                <c:pt idx="878">
                  <c:v>179.80277182336113</c:v>
                </c:pt>
                <c:pt idx="879">
                  <c:v>179.76161031473441</c:v>
                </c:pt>
                <c:pt idx="880">
                  <c:v>179.72033307981823</c:v>
                </c:pt>
                <c:pt idx="881">
                  <c:v>179.67894054000004</c:v>
                </c:pt>
                <c:pt idx="882">
                  <c:v>179.63743311564318</c:v>
                </c:pt>
                <c:pt idx="883">
                  <c:v>179.59581122608972</c:v>
                </c:pt>
                <c:pt idx="884">
                  <c:v>179.55407528966262</c:v>
                </c:pt>
                <c:pt idx="885">
                  <c:v>179.51222572366854</c:v>
                </c:pt>
                <c:pt idx="886">
                  <c:v>179.47026294439991</c:v>
                </c:pt>
                <c:pt idx="887">
                  <c:v>179.42818736713767</c:v>
                </c:pt>
                <c:pt idx="888">
                  <c:v>179.38599940615342</c:v>
                </c:pt>
                <c:pt idx="889">
                  <c:v>179.34369947471239</c:v>
                </c:pt>
                <c:pt idx="890">
                  <c:v>179.30128798507513</c:v>
                </c:pt>
                <c:pt idx="891">
                  <c:v>179.25876534850036</c:v>
                </c:pt>
                <c:pt idx="892">
                  <c:v>179.21613197524741</c:v>
                </c:pt>
                <c:pt idx="893">
                  <c:v>179.1733882745784</c:v>
                </c:pt>
                <c:pt idx="894">
                  <c:v>179.13053465476057</c:v>
                </c:pt>
                <c:pt idx="895">
                  <c:v>179.0875715230691</c:v>
                </c:pt>
                <c:pt idx="896">
                  <c:v>179.04449928578887</c:v>
                </c:pt>
                <c:pt idx="897">
                  <c:v>179.00131834821727</c:v>
                </c:pt>
                <c:pt idx="898">
                  <c:v>178.95802911466626</c:v>
                </c:pt>
                <c:pt idx="899">
                  <c:v>178.91463198846512</c:v>
                </c:pt>
                <c:pt idx="900">
                  <c:v>178.87112737196219</c:v>
                </c:pt>
                <c:pt idx="901">
                  <c:v>178.82751566652757</c:v>
                </c:pt>
                <c:pt idx="902">
                  <c:v>178.78379727255552</c:v>
                </c:pt>
                <c:pt idx="903">
                  <c:v>178.73997258946645</c:v>
                </c:pt>
                <c:pt idx="904">
                  <c:v>178.69604201570948</c:v>
                </c:pt>
                <c:pt idx="905">
                  <c:v>178.6520059487645</c:v>
                </c:pt>
                <c:pt idx="906">
                  <c:v>178.60786478514481</c:v>
                </c:pt>
                <c:pt idx="907">
                  <c:v>178.56361892039894</c:v>
                </c:pt>
                <c:pt idx="908">
                  <c:v>178.51926874911331</c:v>
                </c:pt>
                <c:pt idx="909">
                  <c:v>178.47481466491416</c:v>
                </c:pt>
                <c:pt idx="910">
                  <c:v>178.43025706047013</c:v>
                </c:pt>
                <c:pt idx="911">
                  <c:v>178.38559632749426</c:v>
                </c:pt>
                <c:pt idx="912">
                  <c:v>178.34083285674626</c:v>
                </c:pt>
                <c:pt idx="913">
                  <c:v>178.29596703803495</c:v>
                </c:pt>
                <c:pt idx="914">
                  <c:v>178.25099926022003</c:v>
                </c:pt>
                <c:pt idx="915">
                  <c:v>178.20592991121481</c:v>
                </c:pt>
                <c:pt idx="916">
                  <c:v>178.16075937798806</c:v>
                </c:pt>
                <c:pt idx="917">
                  <c:v>178.11548804656644</c:v>
                </c:pt>
                <c:pt idx="918">
                  <c:v>178.07011630203633</c:v>
                </c:pt>
                <c:pt idx="919">
                  <c:v>178.02464452854653</c:v>
                </c:pt>
                <c:pt idx="920">
                  <c:v>177.97907310931001</c:v>
                </c:pt>
                <c:pt idx="921">
                  <c:v>177.93340242660628</c:v>
                </c:pt>
                <c:pt idx="922">
                  <c:v>177.88763286178343</c:v>
                </c:pt>
                <c:pt idx="923">
                  <c:v>177.84176479526036</c:v>
                </c:pt>
                <c:pt idx="924">
                  <c:v>177.79579860652902</c:v>
                </c:pt>
                <c:pt idx="925">
                  <c:v>177.7497346741564</c:v>
                </c:pt>
                <c:pt idx="926">
                  <c:v>177.70357337578656</c:v>
                </c:pt>
                <c:pt idx="927">
                  <c:v>177.65731508814309</c:v>
                </c:pt>
                <c:pt idx="928">
                  <c:v>177.61096018703094</c:v>
                </c:pt>
                <c:pt idx="929">
                  <c:v>177.56450904733873</c:v>
                </c:pt>
                <c:pt idx="930">
                  <c:v>177.51796204304054</c:v>
                </c:pt>
                <c:pt idx="931">
                  <c:v>177.47131954719842</c:v>
                </c:pt>
                <c:pt idx="932">
                  <c:v>177.42458193196421</c:v>
                </c:pt>
                <c:pt idx="933">
                  <c:v>177.37774956858166</c:v>
                </c:pt>
                <c:pt idx="934">
                  <c:v>177.33082282738854</c:v>
                </c:pt>
                <c:pt idx="935">
                  <c:v>177.28380207781876</c:v>
                </c:pt>
                <c:pt idx="936">
                  <c:v>177.2366876884044</c:v>
                </c:pt>
                <c:pt idx="937">
                  <c:v>177.18948002677752</c:v>
                </c:pt>
                <c:pt idx="938">
                  <c:v>177.14217945967269</c:v>
                </c:pt>
                <c:pt idx="939">
                  <c:v>177.09478635292865</c:v>
                </c:pt>
                <c:pt idx="940">
                  <c:v>177.04730107149055</c:v>
                </c:pt>
                <c:pt idx="941">
                  <c:v>176.99972397941175</c:v>
                </c:pt>
                <c:pt idx="942">
                  <c:v>176.95205543985622</c:v>
                </c:pt>
                <c:pt idx="943">
                  <c:v>176.90429581510011</c:v>
                </c:pt>
                <c:pt idx="944">
                  <c:v>176.85644546653407</c:v>
                </c:pt>
                <c:pt idx="945">
                  <c:v>176.80850475466517</c:v>
                </c:pt>
                <c:pt idx="946">
                  <c:v>176.76047403911886</c:v>
                </c:pt>
                <c:pt idx="947">
                  <c:v>176.71235367864102</c:v>
                </c:pt>
                <c:pt idx="948">
                  <c:v>176.66414403109997</c:v>
                </c:pt>
                <c:pt idx="949">
                  <c:v>176.61584545348819</c:v>
                </c:pt>
                <c:pt idx="950">
                  <c:v>176.56745830192477</c:v>
                </c:pt>
                <c:pt idx="951">
                  <c:v>176.51898293165692</c:v>
                </c:pt>
                <c:pt idx="952">
                  <c:v>176.47041969706217</c:v>
                </c:pt>
                <c:pt idx="953">
                  <c:v>176.42176895165017</c:v>
                </c:pt>
                <c:pt idx="954">
                  <c:v>176.37303104806497</c:v>
                </c:pt>
                <c:pt idx="955">
                  <c:v>176.32420633808658</c:v>
                </c:pt>
                <c:pt idx="956">
                  <c:v>176.27529517263289</c:v>
                </c:pt>
                <c:pt idx="957">
                  <c:v>176.22629790176205</c:v>
                </c:pt>
                <c:pt idx="958">
                  <c:v>176.17721487467392</c:v>
                </c:pt>
                <c:pt idx="959">
                  <c:v>176.12804643971236</c:v>
                </c:pt>
                <c:pt idx="960">
                  <c:v>176.07879294436665</c:v>
                </c:pt>
                <c:pt idx="961">
                  <c:v>176.02945473527404</c:v>
                </c:pt>
                <c:pt idx="962">
                  <c:v>175.98003215822106</c:v>
                </c:pt>
                <c:pt idx="963">
                  <c:v>175.93052555814589</c:v>
                </c:pt>
                <c:pt idx="964">
                  <c:v>175.88093527913981</c:v>
                </c:pt>
                <c:pt idx="965">
                  <c:v>175.83126166444933</c:v>
                </c:pt>
                <c:pt idx="966">
                  <c:v>175.78150505647821</c:v>
                </c:pt>
                <c:pt idx="967">
                  <c:v>175.73166579678909</c:v>
                </c:pt>
                <c:pt idx="968">
                  <c:v>175.68174422610528</c:v>
                </c:pt>
                <c:pt idx="969">
                  <c:v>175.63174068431294</c:v>
                </c:pt>
                <c:pt idx="970">
                  <c:v>175.58165551046272</c:v>
                </c:pt>
                <c:pt idx="971">
                  <c:v>175.53148904277165</c:v>
                </c:pt>
                <c:pt idx="972">
                  <c:v>175.48124161862492</c:v>
                </c:pt>
                <c:pt idx="973">
                  <c:v>175.43091357457786</c:v>
                </c:pt>
                <c:pt idx="974">
                  <c:v>175.38050524635767</c:v>
                </c:pt>
                <c:pt idx="975">
                  <c:v>175.33001696886538</c:v>
                </c:pt>
                <c:pt idx="976">
                  <c:v>175.27944907617734</c:v>
                </c:pt>
                <c:pt idx="977">
                  <c:v>175.22880190154746</c:v>
                </c:pt>
                <c:pt idx="978">
                  <c:v>175.17807577740885</c:v>
                </c:pt>
                <c:pt idx="979">
                  <c:v>175.12727103537543</c:v>
                </c:pt>
                <c:pt idx="980">
                  <c:v>175.07638800624406</c:v>
                </c:pt>
                <c:pt idx="981">
                  <c:v>175.02542701999619</c:v>
                </c:pt>
                <c:pt idx="982">
                  <c:v>174.97438840579949</c:v>
                </c:pt>
                <c:pt idx="983">
                  <c:v>174.92327249200989</c:v>
                </c:pt>
                <c:pt idx="984">
                  <c:v>174.87207960617337</c:v>
                </c:pt>
                <c:pt idx="985">
                  <c:v>174.8208100750274</c:v>
                </c:pt>
                <c:pt idx="986">
                  <c:v>174.76946422450322</c:v>
                </c:pt>
                <c:pt idx="987">
                  <c:v>174.71804237972694</c:v>
                </c:pt>
                <c:pt idx="988">
                  <c:v>174.66654486502208</c:v>
                </c:pt>
                <c:pt idx="989">
                  <c:v>174.61497200391065</c:v>
                </c:pt>
                <c:pt idx="990">
                  <c:v>174.56332411911535</c:v>
                </c:pt>
                <c:pt idx="991">
                  <c:v>174.51160153256106</c:v>
                </c:pt>
                <c:pt idx="992">
                  <c:v>174.45980456537671</c:v>
                </c:pt>
                <c:pt idx="993">
                  <c:v>174.40793353789681</c:v>
                </c:pt>
                <c:pt idx="994">
                  <c:v>174.35598876966364</c:v>
                </c:pt>
                <c:pt idx="995">
                  <c:v>174.30397057942841</c:v>
                </c:pt>
                <c:pt idx="996">
                  <c:v>174.25187928515336</c:v>
                </c:pt>
                <c:pt idx="997">
                  <c:v>174.19971520401336</c:v>
                </c:pt>
                <c:pt idx="998">
                  <c:v>174.14747865239761</c:v>
                </c:pt>
                <c:pt idx="999">
                  <c:v>174.09516994591141</c:v>
                </c:pt>
                <c:pt idx="1000">
                  <c:v>174.04278939937777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4-B357-49F6-823B-EBD92A3968FC}"/>
            </c:ext>
          </c:extLst>
        </c:ser>
        <c:ser>
          <c:idx val="1"/>
          <c:order val="1"/>
          <c:tx>
            <c:strRef>
              <c:f>'CURVE CHART'!$I$1</c:f>
              <c:strCache>
                <c:ptCount val="1"/>
                <c:pt idx="0">
                  <c:v>Lower Response Curve</c:v>
                </c:pt>
              </c:strCache>
            </c:strRef>
          </c:tx>
          <c:spPr>
            <a:ln w="12700"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CHART'!$I$2:$I$1002</c:f>
              <c:numCache>
                <c:formatCode>General</c:formatCode>
                <c:ptCount val="1001"/>
                <c:pt idx="0">
                  <c:v>0</c:v>
                </c:pt>
                <c:pt idx="1">
                  <c:v>11.656762884340489</c:v>
                </c:pt>
                <c:pt idx="2">
                  <c:v>15.866531347448841</c:v>
                </c:pt>
                <c:pt idx="3">
                  <c:v>19.001834647161832</c:v>
                </c:pt>
                <c:pt idx="4">
                  <c:v>21.594688076167834</c:v>
                </c:pt>
                <c:pt idx="5">
                  <c:v>23.846495158771937</c:v>
                </c:pt>
                <c:pt idx="6">
                  <c:v>25.85897257732044</c:v>
                </c:pt>
                <c:pt idx="7">
                  <c:v>27.691838372061692</c:v>
                </c:pt>
                <c:pt idx="8">
                  <c:v>29.383631442596464</c:v>
                </c:pt>
                <c:pt idx="9">
                  <c:v>30.960905312862312</c:v>
                </c:pt>
                <c:pt idx="10">
                  <c:v>32.442858371144311</c:v>
                </c:pt>
                <c:pt idx="11">
                  <c:v>33.843894444861405</c:v>
                </c:pt>
                <c:pt idx="12">
                  <c:v>35.175142074838945</c:v>
                </c:pt>
                <c:pt idx="13">
                  <c:v>36.445406969179928</c:v>
                </c:pt>
                <c:pt idx="14">
                  <c:v>37.661796175247886</c:v>
                </c:pt>
                <c:pt idx="15">
                  <c:v>38.830142328761497</c:v>
                </c:pt>
                <c:pt idx="16">
                  <c:v>39.955300981370428</c:v>
                </c:pt>
                <c:pt idx="17">
                  <c:v>41.041364479855446</c:v>
                </c:pt>
                <c:pt idx="18">
                  <c:v>42.091819312884461</c:v>
                </c:pt>
                <c:pt idx="19">
                  <c:v>43.109664155456628</c:v>
                </c:pt>
                <c:pt idx="20">
                  <c:v>44.097499964732208</c:v>
                </c:pt>
                <c:pt idx="21">
                  <c:v>45.057599800838446</c:v>
                </c:pt>
                <c:pt idx="22">
                  <c:v>45.991963676585932</c:v>
                </c:pt>
                <c:pt idx="23">
                  <c:v>46.902362175931934</c:v>
                </c:pt>
                <c:pt idx="24">
                  <c:v>47.790371525879252</c:v>
                </c:pt>
                <c:pt idx="25">
                  <c:v>48.657402080269073</c:v>
                </c:pt>
                <c:pt idx="26">
                  <c:v>49.504721665259154</c:v>
                </c:pt>
                <c:pt idx="27">
                  <c:v>50.333474874065836</c:v>
                </c:pt>
                <c:pt idx="28">
                  <c:v>51.144699136847656</c:v>
                </c:pt>
                <c:pt idx="29">
                  <c:v>51.939338199896802</c:v>
                </c:pt>
                <c:pt idx="30">
                  <c:v>52.718253506172189</c:v>
                </c:pt>
                <c:pt idx="31">
                  <c:v>53.482233862557393</c:v>
                </c:pt>
                <c:pt idx="32">
                  <c:v>54.232003698385107</c:v>
                </c:pt>
                <c:pt idx="33">
                  <c:v>54.968230157851885</c:v>
                </c:pt>
                <c:pt idx="34">
                  <c:v>55.691529221125563</c:v>
                </c:pt>
                <c:pt idx="35">
                  <c:v>56.402471011662158</c:v>
                </c:pt>
                <c:pt idx="36">
                  <c:v>57.101584417948175</c:v>
                </c:pt>
                <c:pt idx="37">
                  <c:v>57.789361134710823</c:v>
                </c:pt>
                <c:pt idx="38">
                  <c:v>58.466259210156771</c:v>
                </c:pt>
                <c:pt idx="39">
                  <c:v>59.132706170951536</c:v>
                </c:pt>
                <c:pt idx="40">
                  <c:v>59.789101784695958</c:v>
                </c:pt>
                <c:pt idx="41">
                  <c:v>60.43582050991175</c:v>
                </c:pt>
                <c:pt idx="42">
                  <c:v>61.073213675613374</c:v>
                </c:pt>
                <c:pt idx="43">
                  <c:v>61.70161142599823</c:v>
                </c:pt>
                <c:pt idx="44">
                  <c:v>62.321324460425821</c:v>
                </c:pt>
                <c:pt idx="45">
                  <c:v>62.932645594375479</c:v>
                </c:pt>
                <c:pt idx="46">
                  <c:v>63.535851163341825</c:v>
                </c:pt>
                <c:pt idx="47">
                  <c:v>64.13120228854099</c:v>
                </c:pt>
                <c:pt idx="48">
                  <c:v>64.718946020659615</c:v>
                </c:pt>
                <c:pt idx="49">
                  <c:v>65.29931637568292</c:v>
                </c:pt>
                <c:pt idx="50">
                  <c:v>65.872535274977153</c:v>
                </c:pt>
                <c:pt idx="51">
                  <c:v>66.438813400194292</c:v>
                </c:pt>
                <c:pt idx="52">
                  <c:v>66.998350972245063</c:v>
                </c:pt>
                <c:pt idx="53">
                  <c:v>67.55133846239103</c:v>
                </c:pt>
                <c:pt idx="54">
                  <c:v>68.097957242552127</c:v>
                </c:pt>
                <c:pt idx="55">
                  <c:v>68.638380181037505</c:v>
                </c:pt>
                <c:pt idx="56">
                  <c:v>69.172772189193694</c:v>
                </c:pt>
                <c:pt idx="57">
                  <c:v>69.701290723810331</c:v>
                </c:pt>
                <c:pt idx="58">
                  <c:v>70.22408624957788</c:v>
                </c:pt>
                <c:pt idx="59">
                  <c:v>70.741302665402387</c:v>
                </c:pt>
                <c:pt idx="60">
                  <c:v>71.253077697966674</c:v>
                </c:pt>
                <c:pt idx="61">
                  <c:v>71.759543265556729</c:v>
                </c:pt>
                <c:pt idx="62">
                  <c:v>72.26082581484566</c:v>
                </c:pt>
                <c:pt idx="63">
                  <c:v>72.757046633051687</c:v>
                </c:pt>
                <c:pt idx="64">
                  <c:v>73.248322137630836</c:v>
                </c:pt>
                <c:pt idx="65">
                  <c:v>73.73476414544065</c:v>
                </c:pt>
                <c:pt idx="66">
                  <c:v>74.21648012313149</c:v>
                </c:pt>
                <c:pt idx="67">
                  <c:v>74.693573420330409</c:v>
                </c:pt>
                <c:pt idx="68">
                  <c:v>75.166143487041722</c:v>
                </c:pt>
                <c:pt idx="69">
                  <c:v>75.634286076548548</c:v>
                </c:pt>
                <c:pt idx="70">
                  <c:v>76.098093434976917</c:v>
                </c:pt>
                <c:pt idx="71">
                  <c:v>76.557654478577035</c:v>
                </c:pt>
                <c:pt idx="72">
                  <c:v>77.013054959678811</c:v>
                </c:pt>
                <c:pt idx="73">
                  <c:v>77.464377622190966</c:v>
                </c:pt>
                <c:pt idx="74">
                  <c:v>77.911702347439686</c:v>
                </c:pt>
                <c:pt idx="75">
                  <c:v>78.35510629106453</c:v>
                </c:pt>
                <c:pt idx="76">
                  <c:v>78.794664011634126</c:v>
                </c:pt>
                <c:pt idx="77">
                  <c:v>79.230447591585843</c:v>
                </c:pt>
                <c:pt idx="78">
                  <c:v>79.662526751037348</c:v>
                </c:pt>
                <c:pt idx="79">
                  <c:v>80.090968954979019</c:v>
                </c:pt>
                <c:pt idx="80">
                  <c:v>80.515839514310002</c:v>
                </c:pt>
                <c:pt idx="81">
                  <c:v>80.937201681143563</c:v>
                </c:pt>
                <c:pt idx="82">
                  <c:v>81.355116738772949</c:v>
                </c:pt>
                <c:pt idx="83">
                  <c:v>81.769644086659227</c:v>
                </c:pt>
                <c:pt idx="84">
                  <c:v>82.180841320773311</c:v>
                </c:pt>
                <c:pt idx="85">
                  <c:v>82.588764309595589</c:v>
                </c:pt>
                <c:pt idx="86">
                  <c:v>82.993467266060208</c:v>
                </c:pt>
                <c:pt idx="87">
                  <c:v>83.395002815700991</c:v>
                </c:pt>
                <c:pt idx="88">
                  <c:v>83.793422061244001</c:v>
                </c:pt>
                <c:pt idx="89">
                  <c:v>84.188774643868385</c:v>
                </c:pt>
                <c:pt idx="90">
                  <c:v>84.581108801341799</c:v>
                </c:pt>
                <c:pt idx="91">
                  <c:v>84.970471423225931</c:v>
                </c:pt>
                <c:pt idx="92">
                  <c:v>85.356908103328124</c:v>
                </c:pt>
                <c:pt idx="93">
                  <c:v>85.740463189564593</c:v>
                </c:pt>
                <c:pt idx="94">
                  <c:v>86.121179831389455</c:v>
                </c:pt>
                <c:pt idx="95">
                  <c:v>86.499100024935984</c:v>
                </c:pt>
                <c:pt idx="96">
                  <c:v>86.874264655997607</c:v>
                </c:pt>
                <c:pt idx="97">
                  <c:v>87.24671354097903</c:v>
                </c:pt>
                <c:pt idx="98">
                  <c:v>87.616485465929514</c:v>
                </c:pt>
                <c:pt idx="99">
                  <c:v>87.98361822376944</c:v>
                </c:pt>
                <c:pt idx="100">
                  <c:v>88.34814864980784</c:v>
                </c:pt>
                <c:pt idx="101">
                  <c:v>88.71011265564961</c:v>
                </c:pt>
                <c:pt idx="102">
                  <c:v>89.06954526157736</c:v>
                </c:pt>
                <c:pt idx="103">
                  <c:v>89.42648062749214</c:v>
                </c:pt>
                <c:pt idx="104">
                  <c:v>89.780952082490828</c:v>
                </c:pt>
                <c:pt idx="105">
                  <c:v>90.132992153151918</c:v>
                </c:pt>
                <c:pt idx="106">
                  <c:v>90.482632590598072</c:v>
                </c:pt>
                <c:pt idx="107">
                  <c:v>90.829904396400792</c:v>
                </c:pt>
                <c:pt idx="108">
                  <c:v>91.174837847383486</c:v>
                </c:pt>
                <c:pt idx="109">
                  <c:v>91.517462519384466</c:v>
                </c:pt>
                <c:pt idx="110">
                  <c:v>91.857807310027596</c:v>
                </c:pt>
                <c:pt idx="111">
                  <c:v>92.19590046055599</c:v>
                </c:pt>
                <c:pt idx="112">
                  <c:v>92.531769576768454</c:v>
                </c:pt>
                <c:pt idx="113">
                  <c:v>92.865441649111844</c:v>
                </c:pt>
                <c:pt idx="114">
                  <c:v>93.196943071961954</c:v>
                </c:pt>
                <c:pt idx="115">
                  <c:v>93.526299662138442</c:v>
                </c:pt>
                <c:pt idx="116">
                  <c:v>93.853536676689444</c:v>
                </c:pt>
                <c:pt idx="117">
                  <c:v>94.178678829977486</c:v>
                </c:pt>
                <c:pt idx="118">
                  <c:v>94.501750310104313</c:v>
                </c:pt>
                <c:pt idx="119">
                  <c:v>94.822774794703037</c:v>
                </c:pt>
                <c:pt idx="120">
                  <c:v>95.141775466126944</c:v>
                </c:pt>
                <c:pt idx="121">
                  <c:v>95.458775026064885</c:v>
                </c:pt>
                <c:pt idx="122">
                  <c:v>95.77379570960683</c:v>
                </c:pt>
                <c:pt idx="123">
                  <c:v>96.086859298786578</c:v>
                </c:pt>
                <c:pt idx="124">
                  <c:v>96.39798713562412</c:v>
                </c:pt>
                <c:pt idx="125">
                  <c:v>96.707200134690439</c:v>
                </c:pt>
                <c:pt idx="126">
                  <c:v>97.014518795215466</c:v>
                </c:pt>
                <c:pt idx="127">
                  <c:v>97.31996321276057</c:v>
                </c:pt>
                <c:pt idx="128">
                  <c:v>97.623553090472356</c:v>
                </c:pt>
                <c:pt idx="129">
                  <c:v>97.925307749938327</c:v>
                </c:pt>
                <c:pt idx="130">
                  <c:v>98.225246141658644</c:v>
                </c:pt>
                <c:pt idx="131">
                  <c:v>98.523386855154925</c:v>
                </c:pt>
                <c:pt idx="132">
                  <c:v>98.819748128724882</c:v>
                </c:pt>
                <c:pt idx="133">
                  <c:v>99.114347858864775</c:v>
                </c:pt>
                <c:pt idx="134">
                  <c:v>99.407203609367158</c:v>
                </c:pt>
                <c:pt idx="135">
                  <c:v>99.698332620112936</c:v>
                </c:pt>
                <c:pt idx="136">
                  <c:v>99.987751815564962</c:v>
                </c:pt>
                <c:pt idx="137">
                  <c:v>100.27547781298053</c:v>
                </c:pt>
                <c:pt idx="138">
                  <c:v>100.56152693034915</c:v>
                </c:pt>
                <c:pt idx="139">
                  <c:v>100.84591519407067</c:v>
                </c:pt>
                <c:pt idx="140">
                  <c:v>101.12865834638252</c:v>
                </c:pt>
                <c:pt idx="141">
                  <c:v>101.40977185254454</c:v>
                </c:pt>
                <c:pt idx="142">
                  <c:v>101.68927090779351</c:v>
                </c:pt>
                <c:pt idx="143">
                  <c:v>101.96717044407578</c:v>
                </c:pt>
                <c:pt idx="144">
                  <c:v>102.24348513656395</c:v>
                </c:pt>
                <c:pt idx="145">
                  <c:v>102.51822940997</c:v>
                </c:pt>
                <c:pt idx="146">
                  <c:v>102.79141744465946</c:v>
                </c:pt>
                <c:pt idx="147">
                  <c:v>103.063063182576</c:v>
                </c:pt>
                <c:pt idx="148">
                  <c:v>103.33318033298251</c:v>
                </c:pt>
                <c:pt idx="149">
                  <c:v>103.60178237802593</c:v>
                </c:pt>
                <c:pt idx="150">
                  <c:v>103.86888257813271</c:v>
                </c:pt>
                <c:pt idx="151">
                  <c:v>104.13449397724082</c:v>
                </c:pt>
                <c:pt idx="152">
                  <c:v>104.39862940787386</c:v>
                </c:pt>
                <c:pt idx="153">
                  <c:v>104.66130149606441</c:v>
                </c:pt>
                <c:pt idx="154">
                  <c:v>104.92252266613006</c:v>
                </c:pt>
                <c:pt idx="155">
                  <c:v>105.18230514530931</c:v>
                </c:pt>
                <c:pt idx="156">
                  <c:v>105.44066096826184</c:v>
                </c:pt>
                <c:pt idx="157">
                  <c:v>105.69760198143641</c:v>
                </c:pt>
                <c:pt idx="158">
                  <c:v>105.95313984731409</c:v>
                </c:pt>
                <c:pt idx="159">
                  <c:v>106.20728604852776</c:v>
                </c:pt>
                <c:pt idx="160">
                  <c:v>106.46005189186542</c:v>
                </c:pt>
                <c:pt idx="161">
                  <c:v>106.7114485121586</c:v>
                </c:pt>
                <c:pt idx="162">
                  <c:v>106.96148687606185</c:v>
                </c:pt>
                <c:pt idx="163">
                  <c:v>107.21017778572546</c:v>
                </c:pt>
                <c:pt idx="164">
                  <c:v>107.45753188236704</c:v>
                </c:pt>
                <c:pt idx="165">
                  <c:v>107.70355964974247</c:v>
                </c:pt>
                <c:pt idx="166">
                  <c:v>107.94827141752249</c:v>
                </c:pt>
                <c:pt idx="167">
                  <c:v>108.19167736457651</c:v>
                </c:pt>
                <c:pt idx="168">
                  <c:v>108.43378752216736</c:v>
                </c:pt>
                <c:pt idx="169">
                  <c:v>108.67461177705844</c:v>
                </c:pt>
                <c:pt idx="170">
                  <c:v>108.91415987453904</c:v>
                </c:pt>
                <c:pt idx="171">
                  <c:v>109.1524414213678</c:v>
                </c:pt>
                <c:pt idx="172">
                  <c:v>109.38946588863742</c:v>
                </c:pt>
                <c:pt idx="173">
                  <c:v>109.62524261456565</c:v>
                </c:pt>
                <c:pt idx="174">
                  <c:v>109.85978080720992</c:v>
                </c:pt>
                <c:pt idx="175">
                  <c:v>110.09308954711425</c:v>
                </c:pt>
                <c:pt idx="176">
                  <c:v>110.3251777898856</c:v>
                </c:pt>
                <c:pt idx="177">
                  <c:v>110.55605436870351</c:v>
                </c:pt>
                <c:pt idx="178">
                  <c:v>110.7857279967666</c:v>
                </c:pt>
                <c:pt idx="179">
                  <c:v>111.01420726967535</c:v>
                </c:pt>
                <c:pt idx="180">
                  <c:v>111.24150066775493</c:v>
                </c:pt>
                <c:pt idx="181">
                  <c:v>111.46761655831975</c:v>
                </c:pt>
                <c:pt idx="182">
                  <c:v>111.69256319788018</c:v>
                </c:pt>
                <c:pt idx="183">
                  <c:v>111.9163487342948</c:v>
                </c:pt>
                <c:pt idx="184">
                  <c:v>112.13898120886964</c:v>
                </c:pt>
                <c:pt idx="185">
                  <c:v>112.36046855840424</c:v>
                </c:pt>
                <c:pt idx="186">
                  <c:v>112.58081861718861</c:v>
                </c:pt>
                <c:pt idx="187">
                  <c:v>112.80003911895106</c:v>
                </c:pt>
                <c:pt idx="188">
                  <c:v>113.01813769875839</c:v>
                </c:pt>
                <c:pt idx="189">
                  <c:v>113.23512189487028</c:v>
                </c:pt>
                <c:pt idx="190">
                  <c:v>113.45099915054971</c:v>
                </c:pt>
                <c:pt idx="191">
                  <c:v>113.66577681582845</c:v>
                </c:pt>
                <c:pt idx="192">
                  <c:v>113.87946214923301</c:v>
                </c:pt>
                <c:pt idx="193">
                  <c:v>114.09206231946686</c:v>
                </c:pt>
                <c:pt idx="194">
                  <c:v>114.30358440705538</c:v>
                </c:pt>
                <c:pt idx="195">
                  <c:v>114.51403540595089</c:v>
                </c:pt>
                <c:pt idx="196">
                  <c:v>114.72342222510127</c:v>
                </c:pt>
                <c:pt idx="197">
                  <c:v>114.9317516899806</c:v>
                </c:pt>
                <c:pt idx="198">
                  <c:v>115.13903054408662</c:v>
                </c:pt>
                <c:pt idx="199">
                  <c:v>115.34526545040201</c:v>
                </c:pt>
                <c:pt idx="200">
                  <c:v>115.55046299282324</c:v>
                </c:pt>
                <c:pt idx="201">
                  <c:v>115.75462967755645</c:v>
                </c:pt>
                <c:pt idx="202">
                  <c:v>115.95777193448235</c:v>
                </c:pt>
                <c:pt idx="203">
                  <c:v>116.15989611848926</c:v>
                </c:pt>
                <c:pt idx="204">
                  <c:v>116.36100851077785</c:v>
                </c:pt>
                <c:pt idx="205">
                  <c:v>116.56111532013558</c:v>
                </c:pt>
                <c:pt idx="206">
                  <c:v>116.76022268418339</c:v>
                </c:pt>
                <c:pt idx="207">
                  <c:v>116.95833667059438</c:v>
                </c:pt>
                <c:pt idx="208">
                  <c:v>117.15546327828675</c:v>
                </c:pt>
                <c:pt idx="209">
                  <c:v>117.35160843858945</c:v>
                </c:pt>
                <c:pt idx="210">
                  <c:v>117.54677801638336</c:v>
                </c:pt>
                <c:pt idx="211">
                  <c:v>117.74097781121692</c:v>
                </c:pt>
                <c:pt idx="212">
                  <c:v>117.93421355839897</c:v>
                </c:pt>
                <c:pt idx="213">
                  <c:v>118.1264909300665</c:v>
                </c:pt>
                <c:pt idx="214">
                  <c:v>118.31781553623128</c:v>
                </c:pt>
                <c:pt idx="215">
                  <c:v>118.50819292580269</c:v>
                </c:pt>
                <c:pt idx="216">
                  <c:v>118.69762858759057</c:v>
                </c:pt>
                <c:pt idx="217">
                  <c:v>118.88612795128496</c:v>
                </c:pt>
                <c:pt idx="218">
                  <c:v>119.0736963884173</c:v>
                </c:pt>
                <c:pt idx="219">
                  <c:v>119.26033921330011</c:v>
                </c:pt>
                <c:pt idx="220">
                  <c:v>119.44606168394816</c:v>
                </c:pt>
                <c:pt idx="221">
                  <c:v>119.63086900297942</c:v>
                </c:pt>
                <c:pt idx="222">
                  <c:v>119.81476631849925</c:v>
                </c:pt>
                <c:pt idx="223">
                  <c:v>119.99775872496419</c:v>
                </c:pt>
                <c:pt idx="224">
                  <c:v>120.1798512640305</c:v>
                </c:pt>
                <c:pt idx="225">
                  <c:v>120.36104892538316</c:v>
                </c:pt>
                <c:pt idx="226">
                  <c:v>120.54135664755037</c:v>
                </c:pt>
                <c:pt idx="227">
                  <c:v>120.72077931869974</c:v>
                </c:pt>
                <c:pt idx="228">
                  <c:v>120.89932177741967</c:v>
                </c:pt>
                <c:pt idx="229">
                  <c:v>121.07698881348472</c:v>
                </c:pt>
                <c:pt idx="230">
                  <c:v>121.25378516860576</c:v>
                </c:pt>
                <c:pt idx="231">
                  <c:v>121.42971553716545</c:v>
                </c:pt>
                <c:pt idx="232">
                  <c:v>121.6047845669393</c:v>
                </c:pt>
                <c:pt idx="233">
                  <c:v>121.77899685980191</c:v>
                </c:pt>
                <c:pt idx="234">
                  <c:v>121.95235697242062</c:v>
                </c:pt>
                <c:pt idx="235">
                  <c:v>122.12486941693429</c:v>
                </c:pt>
                <c:pt idx="236">
                  <c:v>122.29653866162042</c:v>
                </c:pt>
                <c:pt idx="237">
                  <c:v>122.46736913154777</c:v>
                </c:pt>
                <c:pt idx="238">
                  <c:v>122.63736520921798</c:v>
                </c:pt>
                <c:pt idx="239">
                  <c:v>122.8065312351938</c:v>
                </c:pt>
                <c:pt idx="240">
                  <c:v>122.97487150871609</c:v>
                </c:pt>
                <c:pt idx="241">
                  <c:v>123.14239028830859</c:v>
                </c:pt>
                <c:pt idx="242">
                  <c:v>123.30909179237165</c:v>
                </c:pt>
                <c:pt idx="243">
                  <c:v>123.47498019976453</c:v>
                </c:pt>
                <c:pt idx="244">
                  <c:v>123.64005965037713</c:v>
                </c:pt>
                <c:pt idx="245">
                  <c:v>123.8043342456904</c:v>
                </c:pt>
                <c:pt idx="246">
                  <c:v>123.9678080493272</c:v>
                </c:pt>
                <c:pt idx="247">
                  <c:v>124.13048508759253</c:v>
                </c:pt>
                <c:pt idx="248">
                  <c:v>124.29236935000327</c:v>
                </c:pt>
                <c:pt idx="249">
                  <c:v>124.45346478980944</c:v>
                </c:pt>
                <c:pt idx="250">
                  <c:v>124.61377532450457</c:v>
                </c:pt>
                <c:pt idx="251">
                  <c:v>124.77330483632815</c:v>
                </c:pt>
                <c:pt idx="252">
                  <c:v>124.9320571727574</c:v>
                </c:pt>
                <c:pt idx="253">
                  <c:v>125.09003614699174</c:v>
                </c:pt>
                <c:pt idx="254">
                  <c:v>125.24724553842741</c:v>
                </c:pt>
                <c:pt idx="255">
                  <c:v>125.4036890931241</c:v>
                </c:pt>
                <c:pt idx="256">
                  <c:v>125.5593705242627</c:v>
                </c:pt>
                <c:pt idx="257">
                  <c:v>125.71429351259648</c:v>
                </c:pt>
                <c:pt idx="258">
                  <c:v>125.86846170689147</c:v>
                </c:pt>
                <c:pt idx="259">
                  <c:v>126.02187872436224</c:v>
                </c:pt>
                <c:pt idx="260">
                  <c:v>126.1745481510975</c:v>
                </c:pt>
                <c:pt idx="261">
                  <c:v>126.3264735424796</c:v>
                </c:pt>
                <c:pt idx="262">
                  <c:v>126.47765842359652</c:v>
                </c:pt>
                <c:pt idx="263">
                  <c:v>126.62810628964618</c:v>
                </c:pt>
                <c:pt idx="264">
                  <c:v>126.77782060633427</c:v>
                </c:pt>
                <c:pt idx="265">
                  <c:v>126.92680481026527</c:v>
                </c:pt>
                <c:pt idx="266">
                  <c:v>127.07506230932574</c:v>
                </c:pt>
                <c:pt idx="267">
                  <c:v>127.22259648306297</c:v>
                </c:pt>
                <c:pt idx="268">
                  <c:v>127.36941068305505</c:v>
                </c:pt>
                <c:pt idx="269">
                  <c:v>127.51550823327615</c:v>
                </c:pt>
                <c:pt idx="270">
                  <c:v>127.66089243045498</c:v>
                </c:pt>
                <c:pt idx="271">
                  <c:v>127.80556654442712</c:v>
                </c:pt>
                <c:pt idx="272">
                  <c:v>127.94953381848188</c:v>
                </c:pt>
                <c:pt idx="273">
                  <c:v>128.09279746970304</c:v>
                </c:pt>
                <c:pt idx="274">
                  <c:v>128.23536068930386</c:v>
                </c:pt>
                <c:pt idx="275">
                  <c:v>128.37722664295663</c:v>
                </c:pt>
                <c:pt idx="276">
                  <c:v>128.5183984711166</c:v>
                </c:pt>
                <c:pt idx="277">
                  <c:v>128.65887928934117</c:v>
                </c:pt>
                <c:pt idx="278">
                  <c:v>128.79867218860298</c:v>
                </c:pt>
                <c:pt idx="279">
                  <c:v>128.9377802355981</c:v>
                </c:pt>
                <c:pt idx="280">
                  <c:v>129.07620647304987</c:v>
                </c:pt>
                <c:pt idx="281">
                  <c:v>129.21395392000679</c:v>
                </c:pt>
                <c:pt idx="282">
                  <c:v>129.35102557213614</c:v>
                </c:pt>
                <c:pt idx="283">
                  <c:v>129.48742440201309</c:v>
                </c:pt>
                <c:pt idx="284">
                  <c:v>129.62315335940423</c:v>
                </c:pt>
                <c:pt idx="285">
                  <c:v>129.75821537154783</c:v>
                </c:pt>
                <c:pt idx="286">
                  <c:v>129.89261334342834</c:v>
                </c:pt>
                <c:pt idx="287">
                  <c:v>130.02635015804753</c:v>
                </c:pt>
                <c:pt idx="288">
                  <c:v>130.15942867669068</c:v>
                </c:pt>
                <c:pt idx="289">
                  <c:v>130.29185173918876</c:v>
                </c:pt>
                <c:pt idx="290">
                  <c:v>130.42362216417675</c:v>
                </c:pt>
                <c:pt idx="291">
                  <c:v>130.55474274934727</c:v>
                </c:pt>
                <c:pt idx="292">
                  <c:v>130.68521627170091</c:v>
                </c:pt>
                <c:pt idx="293">
                  <c:v>130.81504548779219</c:v>
                </c:pt>
                <c:pt idx="294">
                  <c:v>130.94423313397198</c:v>
                </c:pt>
                <c:pt idx="295">
                  <c:v>131.07278192662594</c:v>
                </c:pt>
                <c:pt idx="296">
                  <c:v>131.20069456240924</c:v>
                </c:pt>
                <c:pt idx="297">
                  <c:v>131.32797371847821</c:v>
                </c:pt>
                <c:pt idx="298">
                  <c:v>131.4546220527175</c:v>
                </c:pt>
                <c:pt idx="299">
                  <c:v>131.58064220396452</c:v>
                </c:pt>
                <c:pt idx="300">
                  <c:v>131.70603679223041</c:v>
                </c:pt>
                <c:pt idx="301">
                  <c:v>131.8308084189172</c:v>
                </c:pt>
                <c:pt idx="302">
                  <c:v>131.9549596670318</c:v>
                </c:pt>
                <c:pt idx="303">
                  <c:v>132.07849310139738</c:v>
                </c:pt>
                <c:pt idx="304">
                  <c:v>132.2014112688606</c:v>
                </c:pt>
                <c:pt idx="305">
                  <c:v>132.32371669849641</c:v>
                </c:pt>
                <c:pt idx="306">
                  <c:v>132.44541190180968</c:v>
                </c:pt>
                <c:pt idx="307">
                  <c:v>132.56649937293361</c:v>
                </c:pt>
                <c:pt idx="308">
                  <c:v>132.68698158882523</c:v>
                </c:pt>
                <c:pt idx="309">
                  <c:v>132.80686100945837</c:v>
                </c:pt>
                <c:pt idx="310">
                  <c:v>132.92614007801328</c:v>
                </c:pt>
                <c:pt idx="311">
                  <c:v>133.04482122106364</c:v>
                </c:pt>
                <c:pt idx="312">
                  <c:v>133.16290684876108</c:v>
                </c:pt>
                <c:pt idx="313">
                  <c:v>133.28039935501661</c:v>
                </c:pt>
                <c:pt idx="314">
                  <c:v>133.39730111767963</c:v>
                </c:pt>
                <c:pt idx="315">
                  <c:v>133.51361449871439</c:v>
                </c:pt>
                <c:pt idx="316">
                  <c:v>133.62934184437358</c:v>
                </c:pt>
                <c:pt idx="317">
                  <c:v>133.74448548536978</c:v>
                </c:pt>
                <c:pt idx="318">
                  <c:v>133.85904773704448</c:v>
                </c:pt>
                <c:pt idx="319">
                  <c:v>133.97303089953388</c:v>
                </c:pt>
                <c:pt idx="320">
                  <c:v>134.08643725793374</c:v>
                </c:pt>
                <c:pt idx="321">
                  <c:v>134.19926908246032</c:v>
                </c:pt>
                <c:pt idx="322">
                  <c:v>134.31152862861032</c:v>
                </c:pt>
                <c:pt idx="323">
                  <c:v>134.42321813731755</c:v>
                </c:pt>
                <c:pt idx="324">
                  <c:v>134.53433983510834</c:v>
                </c:pt>
                <c:pt idx="325">
                  <c:v>134.64489593425361</c:v>
                </c:pt>
                <c:pt idx="326">
                  <c:v>134.75488863292037</c:v>
                </c:pt>
                <c:pt idx="327">
                  <c:v>134.86432011531923</c:v>
                </c:pt>
                <c:pt idx="328">
                  <c:v>134.97319255185133</c:v>
                </c:pt>
                <c:pt idx="329">
                  <c:v>135.08150809925272</c:v>
                </c:pt>
                <c:pt idx="330">
                  <c:v>135.18926890073658</c:v>
                </c:pt>
                <c:pt idx="331">
                  <c:v>135.29647708613351</c:v>
                </c:pt>
                <c:pt idx="332">
                  <c:v>135.40313477203023</c:v>
                </c:pt>
                <c:pt idx="333">
                  <c:v>135.50924406190597</c:v>
                </c:pt>
                <c:pt idx="334">
                  <c:v>135.61480704626717</c:v>
                </c:pt>
                <c:pt idx="335">
                  <c:v>135.71982580278026</c:v>
                </c:pt>
                <c:pt idx="336">
                  <c:v>135.82430239640303</c:v>
                </c:pt>
                <c:pt idx="337">
                  <c:v>135.92823887951323</c:v>
                </c:pt>
                <c:pt idx="338">
                  <c:v>136.03163729203678</c:v>
                </c:pt>
                <c:pt idx="339">
                  <c:v>136.13449966157285</c:v>
                </c:pt>
                <c:pt idx="340">
                  <c:v>136.23682800351853</c:v>
                </c:pt>
                <c:pt idx="341">
                  <c:v>136.33862432119105</c:v>
                </c:pt>
                <c:pt idx="342">
                  <c:v>136.43989060594814</c:v>
                </c:pt>
                <c:pt idx="343">
                  <c:v>136.54062883730793</c:v>
                </c:pt>
                <c:pt idx="344">
                  <c:v>136.64084098306589</c:v>
                </c:pt>
                <c:pt idx="345">
                  <c:v>136.74052899941123</c:v>
                </c:pt>
                <c:pt idx="346">
                  <c:v>136.83969483104096</c:v>
                </c:pt>
                <c:pt idx="347">
                  <c:v>136.93834041127349</c:v>
                </c:pt>
                <c:pt idx="348">
                  <c:v>137.03646766215934</c:v>
                </c:pt>
                <c:pt idx="349">
                  <c:v>137.1340784945919</c:v>
                </c:pt>
                <c:pt idx="350">
                  <c:v>137.23117480841546</c:v>
                </c:pt>
                <c:pt idx="351">
                  <c:v>137.32775849253241</c:v>
                </c:pt>
                <c:pt idx="352">
                  <c:v>137.42383142500947</c:v>
                </c:pt>
                <c:pt idx="353">
                  <c:v>137.51939547318148</c:v>
                </c:pt>
                <c:pt idx="354">
                  <c:v>137.61445249375475</c:v>
                </c:pt>
                <c:pt idx="355">
                  <c:v>137.70900433290879</c:v>
                </c:pt>
                <c:pt idx="356">
                  <c:v>137.80305282639662</c:v>
                </c:pt>
                <c:pt idx="357">
                  <c:v>137.89659979964384</c:v>
                </c:pt>
                <c:pt idx="358">
                  <c:v>137.98964706784653</c:v>
                </c:pt>
                <c:pt idx="359">
                  <c:v>138.08219643606796</c:v>
                </c:pt>
                <c:pt idx="360">
                  <c:v>138.17424969933364</c:v>
                </c:pt>
                <c:pt idx="361">
                  <c:v>138.26580864272572</c:v>
                </c:pt>
                <c:pt idx="362">
                  <c:v>138.35687504147609</c:v>
                </c:pt>
                <c:pt idx="363">
                  <c:v>138.44745066105759</c:v>
                </c:pt>
                <c:pt idx="364">
                  <c:v>138.53753725727523</c:v>
                </c:pt>
                <c:pt idx="365">
                  <c:v>138.62713657635555</c:v>
                </c:pt>
                <c:pt idx="366">
                  <c:v>138.71625035503476</c:v>
                </c:pt>
                <c:pt idx="367">
                  <c:v>138.8048803206463</c:v>
                </c:pt>
                <c:pt idx="368">
                  <c:v>138.89302819120667</c:v>
                </c:pt>
                <c:pt idx="369">
                  <c:v>138.98069567550093</c:v>
                </c:pt>
                <c:pt idx="370">
                  <c:v>139.06788447316657</c:v>
                </c:pt>
                <c:pt idx="371">
                  <c:v>139.15459627477642</c:v>
                </c:pt>
                <c:pt idx="372">
                  <c:v>139.24083276192093</c:v>
                </c:pt>
                <c:pt idx="373">
                  <c:v>139.32659560728879</c:v>
                </c:pt>
                <c:pt idx="374">
                  <c:v>139.41188647474738</c:v>
                </c:pt>
                <c:pt idx="375">
                  <c:v>139.49670701942139</c:v>
                </c:pt>
                <c:pt idx="376">
                  <c:v>139.58105888777098</c:v>
                </c:pt>
                <c:pt idx="377">
                  <c:v>139.66494371766893</c:v>
                </c:pt>
                <c:pt idx="378">
                  <c:v>139.74836313847706</c:v>
                </c:pt>
                <c:pt idx="379">
                  <c:v>139.831318771121</c:v>
                </c:pt>
                <c:pt idx="380">
                  <c:v>139.91381222816469</c:v>
                </c:pt>
                <c:pt idx="381">
                  <c:v>139.99584511388414</c:v>
                </c:pt>
                <c:pt idx="382">
                  <c:v>140.07741902433963</c:v>
                </c:pt>
                <c:pt idx="383">
                  <c:v>140.1585355474476</c:v>
                </c:pt>
                <c:pt idx="384">
                  <c:v>140.2391962630513</c:v>
                </c:pt>
                <c:pt idx="385">
                  <c:v>140.31940274299106</c:v>
                </c:pt>
                <c:pt idx="386">
                  <c:v>140.39915655117332</c:v>
                </c:pt>
                <c:pt idx="387">
                  <c:v>140.47845924363884</c:v>
                </c:pt>
                <c:pt idx="388">
                  <c:v>140.55731236863062</c:v>
                </c:pt>
                <c:pt idx="389">
                  <c:v>140.63571746666005</c:v>
                </c:pt>
                <c:pt idx="390">
                  <c:v>140.71367607057365</c:v>
                </c:pt>
                <c:pt idx="391">
                  <c:v>140.79118970561751</c:v>
                </c:pt>
                <c:pt idx="392">
                  <c:v>140.86825988950221</c:v>
                </c:pt>
                <c:pt idx="393">
                  <c:v>140.94488813246622</c:v>
                </c:pt>
                <c:pt idx="394">
                  <c:v>141.02107593733902</c:v>
                </c:pt>
                <c:pt idx="395">
                  <c:v>141.09682479960307</c:v>
                </c:pt>
                <c:pt idx="396">
                  <c:v>141.17213620745585</c:v>
                </c:pt>
                <c:pt idx="397">
                  <c:v>141.24701164186965</c:v>
                </c:pt>
                <c:pt idx="398">
                  <c:v>141.32145257665272</c:v>
                </c:pt>
                <c:pt idx="399">
                  <c:v>141.39546047850789</c:v>
                </c:pt>
                <c:pt idx="400">
                  <c:v>141.46903680709156</c:v>
                </c:pt>
                <c:pt idx="401">
                  <c:v>141.54218301507183</c:v>
                </c:pt>
                <c:pt idx="402">
                  <c:v>141.61490054818563</c:v>
                </c:pt>
                <c:pt idx="403">
                  <c:v>141.68719084529567</c:v>
                </c:pt>
                <c:pt idx="404">
                  <c:v>141.7590553384463</c:v>
                </c:pt>
                <c:pt idx="405">
                  <c:v>141.83049545291917</c:v>
                </c:pt>
                <c:pt idx="406">
                  <c:v>141.90151260728774</c:v>
                </c:pt>
                <c:pt idx="407">
                  <c:v>141.9721082134719</c:v>
                </c:pt>
                <c:pt idx="408">
                  <c:v>142.04228367679113</c:v>
                </c:pt>
                <c:pt idx="409">
                  <c:v>142.11204039601782</c:v>
                </c:pt>
                <c:pt idx="410">
                  <c:v>142.18137976342936</c:v>
                </c:pt>
                <c:pt idx="411">
                  <c:v>142.25030316486041</c:v>
                </c:pt>
                <c:pt idx="412">
                  <c:v>142.31881197975341</c:v>
                </c:pt>
                <c:pt idx="413">
                  <c:v>142.3869075812101</c:v>
                </c:pt>
                <c:pt idx="414">
                  <c:v>142.45459133604101</c:v>
                </c:pt>
                <c:pt idx="415">
                  <c:v>142.52186460481514</c:v>
                </c:pt>
                <c:pt idx="416">
                  <c:v>142.58872874190919</c:v>
                </c:pt>
                <c:pt idx="417">
                  <c:v>142.65518509555577</c:v>
                </c:pt>
                <c:pt idx="418">
                  <c:v>142.72123500789147</c:v>
                </c:pt>
                <c:pt idx="419">
                  <c:v>142.7868798150042</c:v>
                </c:pt>
                <c:pt idx="420">
                  <c:v>142.85212084698014</c:v>
                </c:pt>
                <c:pt idx="421">
                  <c:v>142.91695942795013</c:v>
                </c:pt>
                <c:pt idx="422">
                  <c:v>142.98139687613556</c:v>
                </c:pt>
                <c:pt idx="423">
                  <c:v>143.04543450389363</c:v>
                </c:pt>
                <c:pt idx="424">
                  <c:v>143.10907361776239</c:v>
                </c:pt>
                <c:pt idx="425">
                  <c:v>143.17231551850517</c:v>
                </c:pt>
                <c:pt idx="426">
                  <c:v>143.23516150115424</c:v>
                </c:pt>
                <c:pt idx="427">
                  <c:v>143.29761285505464</c:v>
                </c:pt>
                <c:pt idx="428">
                  <c:v>143.35967086390693</c:v>
                </c:pt>
                <c:pt idx="429">
                  <c:v>143.42133680580989</c:v>
                </c:pt>
                <c:pt idx="430">
                  <c:v>143.4826119533023</c:v>
                </c:pt>
                <c:pt idx="431">
                  <c:v>143.54349757340518</c:v>
                </c:pt>
                <c:pt idx="432">
                  <c:v>143.60399492766217</c:v>
                </c:pt>
                <c:pt idx="433">
                  <c:v>143.66410527218096</c:v>
                </c:pt>
                <c:pt idx="434">
                  <c:v>143.72382985767334</c:v>
                </c:pt>
                <c:pt idx="435">
                  <c:v>143.78316992949505</c:v>
                </c:pt>
                <c:pt idx="436">
                  <c:v>143.84212672768544</c:v>
                </c:pt>
                <c:pt idx="437">
                  <c:v>143.90070148700639</c:v>
                </c:pt>
                <c:pt idx="438">
                  <c:v>143.95889543698118</c:v>
                </c:pt>
                <c:pt idx="439">
                  <c:v>144.01670980193239</c:v>
                </c:pt>
                <c:pt idx="440">
                  <c:v>144.07414580102014</c:v>
                </c:pt>
                <c:pt idx="441">
                  <c:v>144.13120464827938</c:v>
                </c:pt>
                <c:pt idx="442">
                  <c:v>144.18788755265695</c:v>
                </c:pt>
                <c:pt idx="443">
                  <c:v>144.2441957180483</c:v>
                </c:pt>
                <c:pt idx="444">
                  <c:v>144.30013034333376</c:v>
                </c:pt>
                <c:pt idx="445">
                  <c:v>144.35569262241478</c:v>
                </c:pt>
                <c:pt idx="446">
                  <c:v>144.41088374424908</c:v>
                </c:pt>
                <c:pt idx="447">
                  <c:v>144.46570489288612</c:v>
                </c:pt>
                <c:pt idx="448">
                  <c:v>144.5201572475018</c:v>
                </c:pt>
                <c:pt idx="449">
                  <c:v>144.57424198243319</c:v>
                </c:pt>
                <c:pt idx="450">
                  <c:v>144.62796026721256</c:v>
                </c:pt>
                <c:pt idx="451">
                  <c:v>144.68131326660097</c:v>
                </c:pt>
                <c:pt idx="452">
                  <c:v>144.73430214062196</c:v>
                </c:pt>
                <c:pt idx="453">
                  <c:v>144.78692804459479</c:v>
                </c:pt>
                <c:pt idx="454">
                  <c:v>144.8391921291668</c:v>
                </c:pt>
                <c:pt idx="455">
                  <c:v>144.89109554034647</c:v>
                </c:pt>
                <c:pt idx="456">
                  <c:v>144.94263941953488</c:v>
                </c:pt>
                <c:pt idx="457">
                  <c:v>144.99382490355799</c:v>
                </c:pt>
                <c:pt idx="458">
                  <c:v>145.0446531246979</c:v>
                </c:pt>
                <c:pt idx="459">
                  <c:v>145.09512521072432</c:v>
                </c:pt>
                <c:pt idx="460">
                  <c:v>145.14524228492499</c:v>
                </c:pt>
                <c:pt idx="461">
                  <c:v>145.19500546613671</c:v>
                </c:pt>
                <c:pt idx="462">
                  <c:v>145.24441586877512</c:v>
                </c:pt>
                <c:pt idx="463">
                  <c:v>145.29347460286516</c:v>
                </c:pt>
                <c:pt idx="464">
                  <c:v>145.34218277407047</c:v>
                </c:pt>
                <c:pt idx="465">
                  <c:v>145.39054148372256</c:v>
                </c:pt>
                <c:pt idx="466">
                  <c:v>145.43855182885039</c:v>
                </c:pt>
                <c:pt idx="467">
                  <c:v>145.48621490220876</c:v>
                </c:pt>
                <c:pt idx="468">
                  <c:v>145.53353179230695</c:v>
                </c:pt>
                <c:pt idx="469">
                  <c:v>145.58050358343718</c:v>
                </c:pt>
                <c:pt idx="470">
                  <c:v>145.62713135570212</c:v>
                </c:pt>
                <c:pt idx="471">
                  <c:v>145.6734161850431</c:v>
                </c:pt>
                <c:pt idx="472">
                  <c:v>145.7193591432671</c:v>
                </c:pt>
                <c:pt idx="473">
                  <c:v>145.76496129807421</c:v>
                </c:pt>
                <c:pt idx="474">
                  <c:v>145.8102237130845</c:v>
                </c:pt>
                <c:pt idx="475">
                  <c:v>145.85514744786434</c:v>
                </c:pt>
                <c:pt idx="476">
                  <c:v>145.8997335579532</c:v>
                </c:pt>
                <c:pt idx="477">
                  <c:v>145.9439830948898</c:v>
                </c:pt>
                <c:pt idx="478">
                  <c:v>145.98789710623751</c:v>
                </c:pt>
                <c:pt idx="479">
                  <c:v>146.03147663561035</c:v>
                </c:pt>
                <c:pt idx="480">
                  <c:v>146.0747227226986</c:v>
                </c:pt>
                <c:pt idx="481">
                  <c:v>146.11763640329343</c:v>
                </c:pt>
                <c:pt idx="482">
                  <c:v>146.16021870931212</c:v>
                </c:pt>
                <c:pt idx="483">
                  <c:v>146.20247066882263</c:v>
                </c:pt>
                <c:pt idx="484">
                  <c:v>146.24439330606847</c:v>
                </c:pt>
                <c:pt idx="485">
                  <c:v>146.28598764149206</c:v>
                </c:pt>
                <c:pt idx="486">
                  <c:v>146.32725469175963</c:v>
                </c:pt>
                <c:pt idx="487">
                  <c:v>146.36819546978438</c:v>
                </c:pt>
                <c:pt idx="488">
                  <c:v>146.40881098475023</c:v>
                </c:pt>
                <c:pt idx="489">
                  <c:v>146.44910224213524</c:v>
                </c:pt>
                <c:pt idx="490">
                  <c:v>146.48907024373452</c:v>
                </c:pt>
                <c:pt idx="491">
                  <c:v>146.5287159876834</c:v>
                </c:pt>
                <c:pt idx="492">
                  <c:v>146.56804046847958</c:v>
                </c:pt>
                <c:pt idx="493">
                  <c:v>146.60704467700646</c:v>
                </c:pt>
                <c:pt idx="494">
                  <c:v>146.64572960055435</c:v>
                </c:pt>
                <c:pt idx="495">
                  <c:v>146.68409622284358</c:v>
                </c:pt>
                <c:pt idx="496">
                  <c:v>146.72214552404554</c:v>
                </c:pt>
                <c:pt idx="497">
                  <c:v>146.75987848080482</c:v>
                </c:pt>
                <c:pt idx="498">
                  <c:v>146.79729606626037</c:v>
                </c:pt>
                <c:pt idx="499">
                  <c:v>146.83439925006707</c:v>
                </c:pt>
                <c:pt idx="500">
                  <c:v>146.87118899841653</c:v>
                </c:pt>
                <c:pt idx="501">
                  <c:v>146.90766627405807</c:v>
                </c:pt>
                <c:pt idx="502">
                  <c:v>146.94383203631946</c:v>
                </c:pt>
                <c:pt idx="503">
                  <c:v>146.97968724112724</c:v>
                </c:pt>
                <c:pt idx="504">
                  <c:v>147.01523284102731</c:v>
                </c:pt>
                <c:pt idx="505">
                  <c:v>147.05046978520497</c:v>
                </c:pt>
                <c:pt idx="506">
                  <c:v>147.08539901950465</c:v>
                </c:pt>
                <c:pt idx="507">
                  <c:v>147.12002148644999</c:v>
                </c:pt>
                <c:pt idx="508">
                  <c:v>147.15433812526325</c:v>
                </c:pt>
                <c:pt idx="509">
                  <c:v>147.18834987188478</c:v>
                </c:pt>
                <c:pt idx="510">
                  <c:v>147.22205765899244</c:v>
                </c:pt>
                <c:pt idx="511">
                  <c:v>147.25546241602032</c:v>
                </c:pt>
                <c:pt idx="512">
                  <c:v>147.28856506917791</c:v>
                </c:pt>
                <c:pt idx="513">
                  <c:v>147.32136654146885</c:v>
                </c:pt>
                <c:pt idx="514">
                  <c:v>147.35386775270942</c:v>
                </c:pt>
                <c:pt idx="515">
                  <c:v>147.38606961954684</c:v>
                </c:pt>
                <c:pt idx="516">
                  <c:v>147.41797305547786</c:v>
                </c:pt>
                <c:pt idx="517">
                  <c:v>147.44957897086653</c:v>
                </c:pt>
                <c:pt idx="518">
                  <c:v>147.4808882729622</c:v>
                </c:pt>
                <c:pt idx="519">
                  <c:v>147.51190186591748</c:v>
                </c:pt>
                <c:pt idx="520">
                  <c:v>147.54262065080562</c:v>
                </c:pt>
                <c:pt idx="521">
                  <c:v>147.57304552563809</c:v>
                </c:pt>
                <c:pt idx="522">
                  <c:v>147.60317738538191</c:v>
                </c:pt>
                <c:pt idx="523">
                  <c:v>147.63301712197682</c:v>
                </c:pt>
                <c:pt idx="524">
                  <c:v>147.66256562435214</c:v>
                </c:pt>
                <c:pt idx="525">
                  <c:v>147.69182377844402</c:v>
                </c:pt>
                <c:pt idx="526">
                  <c:v>147.72079246721157</c:v>
                </c:pt>
                <c:pt idx="527">
                  <c:v>147.74947257065412</c:v>
                </c:pt>
                <c:pt idx="528">
                  <c:v>147.77786496582712</c:v>
                </c:pt>
                <c:pt idx="529">
                  <c:v>147.80597052685863</c:v>
                </c:pt>
                <c:pt idx="530">
                  <c:v>147.8337901249657</c:v>
                </c:pt>
                <c:pt idx="531">
                  <c:v>147.86132462846993</c:v>
                </c:pt>
                <c:pt idx="532">
                  <c:v>147.88857490281379</c:v>
                </c:pt>
                <c:pt idx="533">
                  <c:v>147.91554181057614</c:v>
                </c:pt>
                <c:pt idx="534">
                  <c:v>147.94222621148785</c:v>
                </c:pt>
                <c:pt idx="535">
                  <c:v>147.96862896244741</c:v>
                </c:pt>
                <c:pt idx="536">
                  <c:v>147.99475091753618</c:v>
                </c:pt>
                <c:pt idx="537">
                  <c:v>148.02059292803366</c:v>
                </c:pt>
                <c:pt idx="538">
                  <c:v>148.04615584243251</c:v>
                </c:pt>
                <c:pt idx="539">
                  <c:v>148.07144050645377</c:v>
                </c:pt>
                <c:pt idx="540">
                  <c:v>148.09644776306115</c:v>
                </c:pt>
                <c:pt idx="541">
                  <c:v>148.12117845247664</c:v>
                </c:pt>
                <c:pt idx="542">
                  <c:v>148.14563341219417</c:v>
                </c:pt>
                <c:pt idx="543">
                  <c:v>148.1698134769947</c:v>
                </c:pt>
                <c:pt idx="544">
                  <c:v>148.19371947896047</c:v>
                </c:pt>
                <c:pt idx="545">
                  <c:v>148.217352247489</c:v>
                </c:pt>
                <c:pt idx="546">
                  <c:v>148.24071260930739</c:v>
                </c:pt>
                <c:pt idx="547">
                  <c:v>148.26380138848643</c:v>
                </c:pt>
                <c:pt idx="548">
                  <c:v>148.28661940645438</c:v>
                </c:pt>
                <c:pt idx="549">
                  <c:v>148.30916748201062</c:v>
                </c:pt>
                <c:pt idx="550">
                  <c:v>148.33144643133957</c:v>
                </c:pt>
                <c:pt idx="551">
                  <c:v>148.35345706802403</c:v>
                </c:pt>
                <c:pt idx="552">
                  <c:v>148.37520020305877</c:v>
                </c:pt>
                <c:pt idx="553">
                  <c:v>148.39667664486367</c:v>
                </c:pt>
                <c:pt idx="554">
                  <c:v>148.41788719929727</c:v>
                </c:pt>
                <c:pt idx="555">
                  <c:v>148.43883266966955</c:v>
                </c:pt>
                <c:pt idx="556">
                  <c:v>148.45951385675519</c:v>
                </c:pt>
                <c:pt idx="557">
                  <c:v>148.4799315588063</c:v>
                </c:pt>
                <c:pt idx="558">
                  <c:v>148.50008657156533</c:v>
                </c:pt>
                <c:pt idx="559">
                  <c:v>148.51997968827772</c:v>
                </c:pt>
                <c:pt idx="560">
                  <c:v>148.53961169970449</c:v>
                </c:pt>
                <c:pt idx="561">
                  <c:v>148.55898339413486</c:v>
                </c:pt>
                <c:pt idx="562">
                  <c:v>148.57809555739846</c:v>
                </c:pt>
                <c:pt idx="563">
                  <c:v>148.5969489728779</c:v>
                </c:pt>
                <c:pt idx="564">
                  <c:v>148.6155444215205</c:v>
                </c:pt>
                <c:pt idx="565">
                  <c:v>148.63388268185099</c:v>
                </c:pt>
                <c:pt idx="566">
                  <c:v>148.65196452998308</c:v>
                </c:pt>
                <c:pt idx="567">
                  <c:v>148.66979073963151</c:v>
                </c:pt>
                <c:pt idx="568">
                  <c:v>148.68736208212397</c:v>
                </c:pt>
                <c:pt idx="569">
                  <c:v>148.70467932641256</c:v>
                </c:pt>
                <c:pt idx="570">
                  <c:v>148.72174323908587</c:v>
                </c:pt>
                <c:pt idx="571">
                  <c:v>148.73855458437998</c:v>
                </c:pt>
                <c:pt idx="572">
                  <c:v>148.75511412419041</c:v>
                </c:pt>
                <c:pt idx="573">
                  <c:v>148.77142261808322</c:v>
                </c:pt>
                <c:pt idx="574">
                  <c:v>148.78748082330631</c:v>
                </c:pt>
                <c:pt idx="575">
                  <c:v>148.80328949480057</c:v>
                </c:pt>
                <c:pt idx="576">
                  <c:v>148.81884938521119</c:v>
                </c:pt>
                <c:pt idx="577">
                  <c:v>148.83416124489847</c:v>
                </c:pt>
                <c:pt idx="578">
                  <c:v>148.84922582194883</c:v>
                </c:pt>
                <c:pt idx="579">
                  <c:v>148.86404386218564</c:v>
                </c:pt>
                <c:pt idx="580">
                  <c:v>148.87861610917997</c:v>
                </c:pt>
                <c:pt idx="581">
                  <c:v>148.89294330426137</c:v>
                </c:pt>
                <c:pt idx="582">
                  <c:v>148.90702618652841</c:v>
                </c:pt>
                <c:pt idx="583">
                  <c:v>148.92086549285904</c:v>
                </c:pt>
                <c:pt idx="584">
                  <c:v>148.93446195792131</c:v>
                </c:pt>
                <c:pt idx="585">
                  <c:v>148.94781631418363</c:v>
                </c:pt>
                <c:pt idx="586">
                  <c:v>148.96092929192488</c:v>
                </c:pt>
                <c:pt idx="587">
                  <c:v>148.97380161924488</c:v>
                </c:pt>
                <c:pt idx="588">
                  <c:v>148.98643402207432</c:v>
                </c:pt>
                <c:pt idx="589">
                  <c:v>148.99882722418496</c:v>
                </c:pt>
                <c:pt idx="590">
                  <c:v>149.01098194719944</c:v>
                </c:pt>
                <c:pt idx="591">
                  <c:v>149.02289891060133</c:v>
                </c:pt>
                <c:pt idx="592">
                  <c:v>149.03457883174482</c:v>
                </c:pt>
                <c:pt idx="593">
                  <c:v>149.04602242586472</c:v>
                </c:pt>
                <c:pt idx="594">
                  <c:v>149.05723040608569</c:v>
                </c:pt>
                <c:pt idx="595">
                  <c:v>149.06820348343243</c:v>
                </c:pt>
                <c:pt idx="596">
                  <c:v>149.07894236683876</c:v>
                </c:pt>
                <c:pt idx="597">
                  <c:v>149.08944776315721</c:v>
                </c:pt>
                <c:pt idx="598">
                  <c:v>149.09972037716844</c:v>
                </c:pt>
                <c:pt idx="599">
                  <c:v>149.10976091159077</c:v>
                </c:pt>
                <c:pt idx="600">
                  <c:v>149.11957006708897</c:v>
                </c:pt>
                <c:pt idx="601">
                  <c:v>149.1291485422839</c:v>
                </c:pt>
                <c:pt idx="602">
                  <c:v>149.13849703376138</c:v>
                </c:pt>
                <c:pt idx="603">
                  <c:v>149.14761623608138</c:v>
                </c:pt>
                <c:pt idx="604">
                  <c:v>149.15650684178692</c:v>
                </c:pt>
                <c:pt idx="605">
                  <c:v>149.16516954141301</c:v>
                </c:pt>
                <c:pt idx="606">
                  <c:v>149.17360502349553</c:v>
                </c:pt>
                <c:pt idx="607">
                  <c:v>149.18181397458008</c:v>
                </c:pt>
                <c:pt idx="608">
                  <c:v>149.18979707923054</c:v>
                </c:pt>
                <c:pt idx="609">
                  <c:v>149.19755502003801</c:v>
                </c:pt>
                <c:pt idx="610">
                  <c:v>149.20508847762906</c:v>
                </c:pt>
                <c:pt idx="611">
                  <c:v>149.21239813067473</c:v>
                </c:pt>
                <c:pt idx="612">
                  <c:v>149.21948465589858</c:v>
                </c:pt>
                <c:pt idx="613">
                  <c:v>149.22634872808524</c:v>
                </c:pt>
                <c:pt idx="614">
                  <c:v>149.23299102008897</c:v>
                </c:pt>
                <c:pt idx="615">
                  <c:v>149.23941220284178</c:v>
                </c:pt>
                <c:pt idx="616">
                  <c:v>149.24561294536167</c:v>
                </c:pt>
                <c:pt idx="617">
                  <c:v>149.25159391476092</c:v>
                </c:pt>
                <c:pt idx="618">
                  <c:v>149.25735577625409</c:v>
                </c:pt>
                <c:pt idx="619">
                  <c:v>149.26289919316611</c:v>
                </c:pt>
                <c:pt idx="620">
                  <c:v>149.2682248269405</c:v>
                </c:pt>
                <c:pt idx="621">
                  <c:v>149.27333333714708</c:v>
                </c:pt>
                <c:pt idx="622">
                  <c:v>149.27822538148982</c:v>
                </c:pt>
                <c:pt idx="623">
                  <c:v>149.28290161581504</c:v>
                </c:pt>
                <c:pt idx="624">
                  <c:v>149.28736269411885</c:v>
                </c:pt>
                <c:pt idx="625">
                  <c:v>149.29160926855511</c:v>
                </c:pt>
                <c:pt idx="626">
                  <c:v>149.29564198944288</c:v>
                </c:pt>
                <c:pt idx="627">
                  <c:v>149.29946150527434</c:v>
                </c:pt>
                <c:pt idx="628">
                  <c:v>149.30306846272214</c:v>
                </c:pt>
                <c:pt idx="629">
                  <c:v>149.30646350664694</c:v>
                </c:pt>
                <c:pt idx="630">
                  <c:v>149.30964728010511</c:v>
                </c:pt>
                <c:pt idx="631">
                  <c:v>149.31262042435588</c:v>
                </c:pt>
                <c:pt idx="632">
                  <c:v>149.31538357886876</c:v>
                </c:pt>
                <c:pt idx="633">
                  <c:v>149.31793738133092</c:v>
                </c:pt>
                <c:pt idx="634">
                  <c:v>149.32028246765472</c:v>
                </c:pt>
                <c:pt idx="635">
                  <c:v>149.3224194719842</c:v>
                </c:pt>
                <c:pt idx="636">
                  <c:v>149.32434902670312</c:v>
                </c:pt>
                <c:pt idx="637">
                  <c:v>149.32607176244139</c:v>
                </c:pt>
                <c:pt idx="638">
                  <c:v>149.3275883080826</c:v>
                </c:pt>
                <c:pt idx="639">
                  <c:v>149.32889929077081</c:v>
                </c:pt>
                <c:pt idx="640">
                  <c:v>149.33000533591766</c:v>
                </c:pt>
                <c:pt idx="641">
                  <c:v>149.33090706720907</c:v>
                </c:pt>
                <c:pt idx="642">
                  <c:v>149.33160510661241</c:v>
                </c:pt>
                <c:pt idx="643">
                  <c:v>149.33210007438322</c:v>
                </c:pt>
                <c:pt idx="644">
                  <c:v>149.3323925890719</c:v>
                </c:pt>
                <c:pt idx="645">
                  <c:v>149.33248326753068</c:v>
                </c:pt>
                <c:pt idx="646">
                  <c:v>149.33237272492011</c:v>
                </c:pt>
                <c:pt idx="647">
                  <c:v>149.33206157471579</c:v>
                </c:pt>
                <c:pt idx="648">
                  <c:v>149.3315504287151</c:v>
                </c:pt>
                <c:pt idx="649">
                  <c:v>149.33083989704357</c:v>
                </c:pt>
                <c:pt idx="650">
                  <c:v>149.3299305881616</c:v>
                </c:pt>
                <c:pt idx="651">
                  <c:v>149.32882310887067</c:v>
                </c:pt>
                <c:pt idx="652">
                  <c:v>149.32751806432017</c:v>
                </c:pt>
                <c:pt idx="653">
                  <c:v>149.32601605801347</c:v>
                </c:pt>
                <c:pt idx="654">
                  <c:v>149.32431769181437</c:v>
                </c:pt>
                <c:pt idx="655">
                  <c:v>149.32242356595353</c:v>
                </c:pt>
                <c:pt idx="656">
                  <c:v>149.32033427903463</c:v>
                </c:pt>
                <c:pt idx="657">
                  <c:v>149.31805042804058</c:v>
                </c:pt>
                <c:pt idx="658">
                  <c:v>149.31557260833981</c:v>
                </c:pt>
                <c:pt idx="659">
                  <c:v>149.31290141369229</c:v>
                </c:pt>
                <c:pt idx="660">
                  <c:v>149.31003743625581</c:v>
                </c:pt>
                <c:pt idx="661">
                  <c:v>149.306981266592</c:v>
                </c:pt>
                <c:pt idx="662">
                  <c:v>149.30373349367221</c:v>
                </c:pt>
                <c:pt idx="663">
                  <c:v>149.30029470488378</c:v>
                </c:pt>
                <c:pt idx="664">
                  <c:v>149.29666548603566</c:v>
                </c:pt>
                <c:pt idx="665">
                  <c:v>149.29284642136474</c:v>
                </c:pt>
                <c:pt idx="666">
                  <c:v>149.28883809354133</c:v>
                </c:pt>
                <c:pt idx="667">
                  <c:v>149.28464108367527</c:v>
                </c:pt>
                <c:pt idx="668">
                  <c:v>149.28025597132162</c:v>
                </c:pt>
                <c:pt idx="669">
                  <c:v>149.27568333448644</c:v>
                </c:pt>
                <c:pt idx="670">
                  <c:v>149.27092374963263</c:v>
                </c:pt>
                <c:pt idx="671">
                  <c:v>149.26597779168546</c:v>
                </c:pt>
                <c:pt idx="672">
                  <c:v>149.26084603403839</c:v>
                </c:pt>
                <c:pt idx="673">
                  <c:v>149.2555290485586</c:v>
                </c:pt>
                <c:pt idx="674">
                  <c:v>149.25002740559245</c:v>
                </c:pt>
                <c:pt idx="675">
                  <c:v>149.24434167397152</c:v>
                </c:pt>
                <c:pt idx="676">
                  <c:v>149.23847242101743</c:v>
                </c:pt>
                <c:pt idx="677">
                  <c:v>149.23242021254802</c:v>
                </c:pt>
                <c:pt idx="678">
                  <c:v>149.22618561288226</c:v>
                </c:pt>
                <c:pt idx="679">
                  <c:v>149.21976918484603</c:v>
                </c:pt>
                <c:pt idx="680">
                  <c:v>149.2131714897773</c:v>
                </c:pt>
                <c:pt idx="681">
                  <c:v>149.20639308753158</c:v>
                </c:pt>
                <c:pt idx="682">
                  <c:v>149.19943453648719</c:v>
                </c:pt>
                <c:pt idx="683">
                  <c:v>149.19229639355066</c:v>
                </c:pt>
                <c:pt idx="684">
                  <c:v>149.18497921416176</c:v>
                </c:pt>
                <c:pt idx="685">
                  <c:v>149.17748355229901</c:v>
                </c:pt>
                <c:pt idx="686">
                  <c:v>149.1698099604846</c:v>
                </c:pt>
                <c:pt idx="687">
                  <c:v>149.16195898978967</c:v>
                </c:pt>
                <c:pt idx="688">
                  <c:v>149.15393118983957</c:v>
                </c:pt>
                <c:pt idx="689">
                  <c:v>149.14572710881873</c:v>
                </c:pt>
                <c:pt idx="690">
                  <c:v>149.1373472934759</c:v>
                </c:pt>
                <c:pt idx="691">
                  <c:v>149.128792289129</c:v>
                </c:pt>
                <c:pt idx="692">
                  <c:v>149.12006263967027</c:v>
                </c:pt>
                <c:pt idx="693">
                  <c:v>149.11115888757135</c:v>
                </c:pt>
                <c:pt idx="694">
                  <c:v>149.10208157388786</c:v>
                </c:pt>
                <c:pt idx="695">
                  <c:v>149.09283123826475</c:v>
                </c:pt>
                <c:pt idx="696">
                  <c:v>149.08340841894093</c:v>
                </c:pt>
                <c:pt idx="697">
                  <c:v>149.07381365275415</c:v>
                </c:pt>
                <c:pt idx="698">
                  <c:v>149.06404747514591</c:v>
                </c:pt>
                <c:pt idx="699">
                  <c:v>149.05411042016615</c:v>
                </c:pt>
                <c:pt idx="700">
                  <c:v>149.04400302047816</c:v>
                </c:pt>
                <c:pt idx="701">
                  <c:v>149.0337258073632</c:v>
                </c:pt>
                <c:pt idx="702">
                  <c:v>149.02327931072537</c:v>
                </c:pt>
                <c:pt idx="703">
                  <c:v>149.01266405909607</c:v>
                </c:pt>
                <c:pt idx="704">
                  <c:v>149.00188057963888</c:v>
                </c:pt>
                <c:pt idx="705">
                  <c:v>148.99092939815409</c:v>
                </c:pt>
                <c:pt idx="706">
                  <c:v>148.97981103908336</c:v>
                </c:pt>
                <c:pt idx="707">
                  <c:v>148.96852602551411</c:v>
                </c:pt>
                <c:pt idx="708">
                  <c:v>148.95707487918449</c:v>
                </c:pt>
                <c:pt idx="709">
                  <c:v>148.94545812048744</c:v>
                </c:pt>
                <c:pt idx="710">
                  <c:v>148.93367626847558</c:v>
                </c:pt>
                <c:pt idx="711">
                  <c:v>148.92172984086528</c:v>
                </c:pt>
                <c:pt idx="712">
                  <c:v>148.90961935404158</c:v>
                </c:pt>
                <c:pt idx="713">
                  <c:v>148.89734532306224</c:v>
                </c:pt>
                <c:pt idx="714">
                  <c:v>148.88490826166233</c:v>
                </c:pt>
                <c:pt idx="715">
                  <c:v>148.87230868225853</c:v>
                </c:pt>
                <c:pt idx="716">
                  <c:v>148.8595470959535</c:v>
                </c:pt>
                <c:pt idx="717">
                  <c:v>148.84662401254022</c:v>
                </c:pt>
                <c:pt idx="718">
                  <c:v>148.83353994050631</c:v>
                </c:pt>
                <c:pt idx="719">
                  <c:v>148.82029538703821</c:v>
                </c:pt>
                <c:pt idx="720">
                  <c:v>148.80689085802555</c:v>
                </c:pt>
                <c:pt idx="721">
                  <c:v>148.79332685806534</c:v>
                </c:pt>
                <c:pt idx="722">
                  <c:v>148.77960389046612</c:v>
                </c:pt>
                <c:pt idx="723">
                  <c:v>148.76572245725222</c:v>
                </c:pt>
                <c:pt idx="724">
                  <c:v>148.7516830591679</c:v>
                </c:pt>
                <c:pt idx="725">
                  <c:v>148.73748619568144</c:v>
                </c:pt>
                <c:pt idx="726">
                  <c:v>148.72313236498925</c:v>
                </c:pt>
                <c:pt idx="727">
                  <c:v>148.70862206402012</c:v>
                </c:pt>
                <c:pt idx="728">
                  <c:v>148.69395578843901</c:v>
                </c:pt>
                <c:pt idx="729">
                  <c:v>148.67913403265135</c:v>
                </c:pt>
                <c:pt idx="730">
                  <c:v>148.66415728980689</c:v>
                </c:pt>
                <c:pt idx="731">
                  <c:v>148.64902605180384</c:v>
                </c:pt>
                <c:pt idx="732">
                  <c:v>148.63374080929273</c:v>
                </c:pt>
                <c:pt idx="733">
                  <c:v>148.61830205168042</c:v>
                </c:pt>
                <c:pt idx="734">
                  <c:v>148.60271026713406</c:v>
                </c:pt>
                <c:pt idx="735">
                  <c:v>148.5869659425849</c:v>
                </c:pt>
                <c:pt idx="736">
                  <c:v>148.57106956373238</c:v>
                </c:pt>
                <c:pt idx="737">
                  <c:v>148.55502161504782</c:v>
                </c:pt>
                <c:pt idx="738">
                  <c:v>148.53882257977821</c:v>
                </c:pt>
                <c:pt idx="739">
                  <c:v>148.5224729399504</c:v>
                </c:pt>
                <c:pt idx="740">
                  <c:v>148.50597317637448</c:v>
                </c:pt>
                <c:pt idx="741">
                  <c:v>148.48932376864789</c:v>
                </c:pt>
                <c:pt idx="742">
                  <c:v>148.47252519515891</c:v>
                </c:pt>
                <c:pt idx="743">
                  <c:v>148.45557793309072</c:v>
                </c:pt>
                <c:pt idx="744">
                  <c:v>148.43848245842486</c:v>
                </c:pt>
                <c:pt idx="745">
                  <c:v>148.42123924594509</c:v>
                </c:pt>
                <c:pt idx="746">
                  <c:v>148.40384876924105</c:v>
                </c:pt>
                <c:pt idx="747">
                  <c:v>148.38631150071194</c:v>
                </c:pt>
                <c:pt idx="748">
                  <c:v>148.36862791157006</c:v>
                </c:pt>
                <c:pt idx="749">
                  <c:v>148.3507984718446</c:v>
                </c:pt>
                <c:pt idx="750">
                  <c:v>148.33282365038517</c:v>
                </c:pt>
                <c:pt idx="751">
                  <c:v>148.31470391486545</c:v>
                </c:pt>
                <c:pt idx="752">
                  <c:v>148.29643973178665</c:v>
                </c:pt>
                <c:pt idx="753">
                  <c:v>148.27803156648122</c:v>
                </c:pt>
                <c:pt idx="754">
                  <c:v>148.2594798831162</c:v>
                </c:pt>
                <c:pt idx="755">
                  <c:v>148.24078514469701</c:v>
                </c:pt>
                <c:pt idx="756">
                  <c:v>148.2219478130707</c:v>
                </c:pt>
                <c:pt idx="757">
                  <c:v>148.20296834892949</c:v>
                </c:pt>
                <c:pt idx="758">
                  <c:v>148.18384721181437</c:v>
                </c:pt>
                <c:pt idx="759">
                  <c:v>148.16458486011831</c:v>
                </c:pt>
                <c:pt idx="760">
                  <c:v>148.14518175109004</c:v>
                </c:pt>
                <c:pt idx="761">
                  <c:v>148.12563834083704</c:v>
                </c:pt>
                <c:pt idx="762">
                  <c:v>148.10595508432934</c:v>
                </c:pt>
                <c:pt idx="763">
                  <c:v>148.08613243540256</c:v>
                </c:pt>
                <c:pt idx="764">
                  <c:v>148.06617084676151</c:v>
                </c:pt>
                <c:pt idx="765">
                  <c:v>148.04607076998346</c:v>
                </c:pt>
                <c:pt idx="766">
                  <c:v>148.02583265552138</c:v>
                </c:pt>
                <c:pt idx="767">
                  <c:v>148.00545695270739</c:v>
                </c:pt>
                <c:pt idx="768">
                  <c:v>147.98494410975596</c:v>
                </c:pt>
                <c:pt idx="769">
                  <c:v>147.96429457376721</c:v>
                </c:pt>
                <c:pt idx="770">
                  <c:v>147.94350879073025</c:v>
                </c:pt>
                <c:pt idx="771">
                  <c:v>147.92258720552624</c:v>
                </c:pt>
                <c:pt idx="772">
                  <c:v>147.90153026193184</c:v>
                </c:pt>
                <c:pt idx="773">
                  <c:v>147.88033840262236</c:v>
                </c:pt>
                <c:pt idx="774">
                  <c:v>147.85901206917475</c:v>
                </c:pt>
                <c:pt idx="775">
                  <c:v>147.8375517020711</c:v>
                </c:pt>
                <c:pt idx="776">
                  <c:v>147.81595774070155</c:v>
                </c:pt>
                <c:pt idx="777">
                  <c:v>147.7942306233677</c:v>
                </c:pt>
                <c:pt idx="778">
                  <c:v>147.77237078728544</c:v>
                </c:pt>
                <c:pt idx="779">
                  <c:v>147.75037866858824</c:v>
                </c:pt>
                <c:pt idx="780">
                  <c:v>147.72825470233036</c:v>
                </c:pt>
                <c:pt idx="781">
                  <c:v>147.7059993224897</c:v>
                </c:pt>
                <c:pt idx="782">
                  <c:v>147.68361296197105</c:v>
                </c:pt>
                <c:pt idx="783">
                  <c:v>147.66109605260911</c:v>
                </c:pt>
                <c:pt idx="784">
                  <c:v>147.63844902517144</c:v>
                </c:pt>
                <c:pt idx="785">
                  <c:v>147.61567230936168</c:v>
                </c:pt>
                <c:pt idx="786">
                  <c:v>147.59276633382237</c:v>
                </c:pt>
                <c:pt idx="787">
                  <c:v>147.56973152613813</c:v>
                </c:pt>
                <c:pt idx="788">
                  <c:v>147.54656831283839</c:v>
                </c:pt>
                <c:pt idx="789">
                  <c:v>147.52327711940075</c:v>
                </c:pt>
                <c:pt idx="790">
                  <c:v>147.49985837025358</c:v>
                </c:pt>
                <c:pt idx="791">
                  <c:v>147.47631248877917</c:v>
                </c:pt>
                <c:pt idx="792">
                  <c:v>147.45263989731657</c:v>
                </c:pt>
                <c:pt idx="793">
                  <c:v>147.42884101716456</c:v>
                </c:pt>
                <c:pt idx="794">
                  <c:v>147.40491626858451</c:v>
                </c:pt>
                <c:pt idx="795">
                  <c:v>147.38086607080331</c:v>
                </c:pt>
                <c:pt idx="796">
                  <c:v>147.35669084201615</c:v>
                </c:pt>
                <c:pt idx="797">
                  <c:v>147.33239099938962</c:v>
                </c:pt>
                <c:pt idx="798">
                  <c:v>147.30796695906429</c:v>
                </c:pt>
                <c:pt idx="799">
                  <c:v>147.28341913615768</c:v>
                </c:pt>
                <c:pt idx="800">
                  <c:v>147.25874794476704</c:v>
                </c:pt>
                <c:pt idx="801">
                  <c:v>147.23395379797233</c:v>
                </c:pt>
                <c:pt idx="802">
                  <c:v>147.20903710783867</c:v>
                </c:pt>
                <c:pt idx="803">
                  <c:v>147.18399828541948</c:v>
                </c:pt>
                <c:pt idx="804">
                  <c:v>147.15883774075897</c:v>
                </c:pt>
                <c:pt idx="805">
                  <c:v>147.13355588289522</c:v>
                </c:pt>
                <c:pt idx="806">
                  <c:v>147.10815311986264</c:v>
                </c:pt>
                <c:pt idx="807">
                  <c:v>147.08262985869476</c:v>
                </c:pt>
                <c:pt idx="808">
                  <c:v>147.05698650542703</c:v>
                </c:pt>
                <c:pt idx="809">
                  <c:v>147.03122346509954</c:v>
                </c:pt>
                <c:pt idx="810">
                  <c:v>147.0053411417596</c:v>
                </c:pt>
                <c:pt idx="811">
                  <c:v>146.97933993846468</c:v>
                </c:pt>
                <c:pt idx="812">
                  <c:v>146.95322025728473</c:v>
                </c:pt>
                <c:pt idx="813">
                  <c:v>146.92698249930501</c:v>
                </c:pt>
                <c:pt idx="814">
                  <c:v>146.90062706462885</c:v>
                </c:pt>
                <c:pt idx="815">
                  <c:v>146.8741543523802</c:v>
                </c:pt>
                <c:pt idx="816">
                  <c:v>146.84756476070618</c:v>
                </c:pt>
                <c:pt idx="817">
                  <c:v>146.82085868677981</c:v>
                </c:pt>
                <c:pt idx="818">
                  <c:v>146.7940365268025</c:v>
                </c:pt>
                <c:pt idx="819">
                  <c:v>146.76709867600678</c:v>
                </c:pt>
                <c:pt idx="820">
                  <c:v>146.74004552865875</c:v>
                </c:pt>
                <c:pt idx="821">
                  <c:v>146.71287747806079</c:v>
                </c:pt>
                <c:pt idx="822">
                  <c:v>146.68559491655395</c:v>
                </c:pt>
                <c:pt idx="823">
                  <c:v>146.65819823552056</c:v>
                </c:pt>
                <c:pt idx="824">
                  <c:v>146.63068782538693</c:v>
                </c:pt>
                <c:pt idx="825">
                  <c:v>146.60306407562561</c:v>
                </c:pt>
                <c:pt idx="826">
                  <c:v>146.57532737475813</c:v>
                </c:pt>
                <c:pt idx="827">
                  <c:v>146.54747811035725</c:v>
                </c:pt>
                <c:pt idx="828">
                  <c:v>146.51951666904978</c:v>
                </c:pt>
                <c:pt idx="829">
                  <c:v>146.49144343651881</c:v>
                </c:pt>
                <c:pt idx="830">
                  <c:v>146.46325879750617</c:v>
                </c:pt>
                <c:pt idx="831">
                  <c:v>146.43496313581522</c:v>
                </c:pt>
                <c:pt idx="832">
                  <c:v>146.40655683431282</c:v>
                </c:pt>
                <c:pt idx="833">
                  <c:v>146.37804027493209</c:v>
                </c:pt>
                <c:pt idx="834">
                  <c:v>146.34941383867482</c:v>
                </c:pt>
                <c:pt idx="835">
                  <c:v>146.32067790561371</c:v>
                </c:pt>
                <c:pt idx="836">
                  <c:v>146.29183285489503</c:v>
                </c:pt>
                <c:pt idx="837">
                  <c:v>146.26287906474093</c:v>
                </c:pt>
                <c:pt idx="838">
                  <c:v>146.23381691245149</c:v>
                </c:pt>
                <c:pt idx="839">
                  <c:v>146.20464677440771</c:v>
                </c:pt>
                <c:pt idx="840">
                  <c:v>146.17536902607344</c:v>
                </c:pt>
                <c:pt idx="841">
                  <c:v>146.14598404199788</c:v>
                </c:pt>
                <c:pt idx="842">
                  <c:v>146.11649219581793</c:v>
                </c:pt>
                <c:pt idx="843">
                  <c:v>146.08689386026046</c:v>
                </c:pt>
                <c:pt idx="844">
                  <c:v>146.05718940714473</c:v>
                </c:pt>
                <c:pt idx="845">
                  <c:v>146.02737920738483</c:v>
                </c:pt>
                <c:pt idx="846">
                  <c:v>145.99746363099143</c:v>
                </c:pt>
                <c:pt idx="847">
                  <c:v>145.96744304707499</c:v>
                </c:pt>
                <c:pt idx="848">
                  <c:v>145.93731782384711</c:v>
                </c:pt>
                <c:pt idx="849">
                  <c:v>145.9070883286237</c:v>
                </c:pt>
                <c:pt idx="850">
                  <c:v>145.87675492782631</c:v>
                </c:pt>
                <c:pt idx="851">
                  <c:v>145.84631798698527</c:v>
                </c:pt>
                <c:pt idx="852">
                  <c:v>145.8157778707415</c:v>
                </c:pt>
                <c:pt idx="853">
                  <c:v>145.78513494284863</c:v>
                </c:pt>
                <c:pt idx="854">
                  <c:v>145.75438956617572</c:v>
                </c:pt>
                <c:pt idx="855">
                  <c:v>145.72354210270893</c:v>
                </c:pt>
                <c:pt idx="856">
                  <c:v>145.69259291355422</c:v>
                </c:pt>
                <c:pt idx="857">
                  <c:v>145.66154235893922</c:v>
                </c:pt>
                <c:pt idx="858">
                  <c:v>145.63039079821561</c:v>
                </c:pt>
                <c:pt idx="859">
                  <c:v>145.59913858986133</c:v>
                </c:pt>
                <c:pt idx="860">
                  <c:v>145.56778609148247</c:v>
                </c:pt>
                <c:pt idx="861">
                  <c:v>145.53633365981605</c:v>
                </c:pt>
                <c:pt idx="862">
                  <c:v>145.50478165073145</c:v>
                </c:pt>
                <c:pt idx="863">
                  <c:v>145.47313041923317</c:v>
                </c:pt>
                <c:pt idx="864">
                  <c:v>145.44138031946261</c:v>
                </c:pt>
                <c:pt idx="865">
                  <c:v>145.40953170470041</c:v>
                </c:pt>
                <c:pt idx="866">
                  <c:v>145.37758492736847</c:v>
                </c:pt>
                <c:pt idx="867">
                  <c:v>145.3455403390322</c:v>
                </c:pt>
                <c:pt idx="868">
                  <c:v>145.31339829040255</c:v>
                </c:pt>
                <c:pt idx="869">
                  <c:v>145.28115913133789</c:v>
                </c:pt>
                <c:pt idx="870">
                  <c:v>145.24882321084681</c:v>
                </c:pt>
                <c:pt idx="871">
                  <c:v>145.21639087708934</c:v>
                </c:pt>
                <c:pt idx="872">
                  <c:v>145.18386247737965</c:v>
                </c:pt>
                <c:pt idx="873">
                  <c:v>145.15123835818792</c:v>
                </c:pt>
                <c:pt idx="874">
                  <c:v>145.11851886514231</c:v>
                </c:pt>
                <c:pt idx="875">
                  <c:v>145.08570434303118</c:v>
                </c:pt>
                <c:pt idx="876">
                  <c:v>145.05279513580513</c:v>
                </c:pt>
                <c:pt idx="877">
                  <c:v>145.01979158657898</c:v>
                </c:pt>
                <c:pt idx="878">
                  <c:v>144.98669403763373</c:v>
                </c:pt>
                <c:pt idx="879">
                  <c:v>144.9535028304189</c:v>
                </c:pt>
                <c:pt idx="880">
                  <c:v>144.92021830555413</c:v>
                </c:pt>
                <c:pt idx="881">
                  <c:v>144.88684080283153</c:v>
                </c:pt>
                <c:pt idx="882">
                  <c:v>144.85337066121753</c:v>
                </c:pt>
                <c:pt idx="883">
                  <c:v>144.81980821885494</c:v>
                </c:pt>
                <c:pt idx="884">
                  <c:v>144.78615381306483</c:v>
                </c:pt>
                <c:pt idx="885">
                  <c:v>144.75240778034876</c:v>
                </c:pt>
                <c:pt idx="886">
                  <c:v>144.71857045639044</c:v>
                </c:pt>
                <c:pt idx="887">
                  <c:v>144.68464217605796</c:v>
                </c:pt>
                <c:pt idx="888">
                  <c:v>144.65062327340556</c:v>
                </c:pt>
                <c:pt idx="889">
                  <c:v>144.61651408167586</c:v>
                </c:pt>
                <c:pt idx="890">
                  <c:v>144.58231493330146</c:v>
                </c:pt>
                <c:pt idx="891">
                  <c:v>144.54802615990704</c:v>
                </c:pt>
                <c:pt idx="892">
                  <c:v>144.51364809231146</c:v>
                </c:pt>
                <c:pt idx="893">
                  <c:v>144.47918106052938</c:v>
                </c:pt>
                <c:pt idx="894">
                  <c:v>144.44462539377341</c:v>
                </c:pt>
                <c:pt idx="895">
                  <c:v>144.40998142045598</c:v>
                </c:pt>
                <c:pt idx="896">
                  <c:v>144.37524946819107</c:v>
                </c:pt>
                <c:pt idx="897">
                  <c:v>144.3404298637964</c:v>
                </c:pt>
                <c:pt idx="898">
                  <c:v>144.30552293329509</c:v>
                </c:pt>
                <c:pt idx="899">
                  <c:v>144.27052900191779</c:v>
                </c:pt>
                <c:pt idx="900">
                  <c:v>144.23544839410417</c:v>
                </c:pt>
                <c:pt idx="901">
                  <c:v>144.20028143350515</c:v>
                </c:pt>
                <c:pt idx="902">
                  <c:v>144.16502844298469</c:v>
                </c:pt>
                <c:pt idx="903">
                  <c:v>144.12968974462149</c:v>
                </c:pt>
                <c:pt idx="904">
                  <c:v>144.09426565971106</c:v>
                </c:pt>
                <c:pt idx="905">
                  <c:v>144.05875650876737</c:v>
                </c:pt>
                <c:pt idx="906">
                  <c:v>144.0231626115249</c:v>
                </c:pt>
                <c:pt idx="907">
                  <c:v>143.9874842869402</c:v>
                </c:pt>
                <c:pt idx="908">
                  <c:v>143.95172185319404</c:v>
                </c:pt>
                <c:pt idx="909">
                  <c:v>143.91587562769294</c:v>
                </c:pt>
                <c:pt idx="910">
                  <c:v>143.87994592707119</c:v>
                </c:pt>
                <c:pt idx="911">
                  <c:v>143.84393306719252</c:v>
                </c:pt>
                <c:pt idx="912">
                  <c:v>143.807837363152</c:v>
                </c:pt>
                <c:pt idx="913">
                  <c:v>143.77165912927785</c:v>
                </c:pt>
                <c:pt idx="914">
                  <c:v>143.73539867913303</c:v>
                </c:pt>
                <c:pt idx="915">
                  <c:v>143.69905632551726</c:v>
                </c:pt>
                <c:pt idx="916">
                  <c:v>143.66263238046878</c:v>
                </c:pt>
                <c:pt idx="917">
                  <c:v>143.62612715526595</c:v>
                </c:pt>
                <c:pt idx="918">
                  <c:v>143.58954096042908</c:v>
                </c:pt>
                <c:pt idx="919">
                  <c:v>143.55287410572234</c:v>
                </c:pt>
                <c:pt idx="920">
                  <c:v>143.51612690015534</c:v>
                </c:pt>
                <c:pt idx="921">
                  <c:v>143.479299651985</c:v>
                </c:pt>
                <c:pt idx="922">
                  <c:v>143.4423926687171</c:v>
                </c:pt>
                <c:pt idx="923">
                  <c:v>143.40540625710821</c:v>
                </c:pt>
                <c:pt idx="924">
                  <c:v>143.36834072316742</c:v>
                </c:pt>
                <c:pt idx="925">
                  <c:v>143.33119637215796</c:v>
                </c:pt>
                <c:pt idx="926">
                  <c:v>143.2939735085989</c:v>
                </c:pt>
                <c:pt idx="927">
                  <c:v>143.25667243626694</c:v>
                </c:pt>
                <c:pt idx="928">
                  <c:v>143.21929345819814</c:v>
                </c:pt>
                <c:pt idx="929">
                  <c:v>143.18183687668966</c:v>
                </c:pt>
                <c:pt idx="930">
                  <c:v>143.14430299330115</c:v>
                </c:pt>
                <c:pt idx="931">
                  <c:v>143.10669210885686</c:v>
                </c:pt>
                <c:pt idx="932">
                  <c:v>143.06900452344706</c:v>
                </c:pt>
                <c:pt idx="933">
                  <c:v>143.03124053642978</c:v>
                </c:pt>
                <c:pt idx="934">
                  <c:v>142.99340044643253</c:v>
                </c:pt>
                <c:pt idx="935">
                  <c:v>142.95548455135398</c:v>
                </c:pt>
                <c:pt idx="936">
                  <c:v>142.91749314836545</c:v>
                </c:pt>
                <c:pt idx="937">
                  <c:v>142.87942653391275</c:v>
                </c:pt>
                <c:pt idx="938">
                  <c:v>142.84128500371779</c:v>
                </c:pt>
                <c:pt idx="939">
                  <c:v>142.80306885278026</c:v>
                </c:pt>
                <c:pt idx="940">
                  <c:v>142.76477837537917</c:v>
                </c:pt>
                <c:pt idx="941">
                  <c:v>142.72641386507448</c:v>
                </c:pt>
                <c:pt idx="942">
                  <c:v>142.68797561470896</c:v>
                </c:pt>
                <c:pt idx="943">
                  <c:v>142.64946391640953</c:v>
                </c:pt>
                <c:pt idx="944">
                  <c:v>142.61087906158895</c:v>
                </c:pt>
                <c:pt idx="945">
                  <c:v>142.57222134094764</c:v>
                </c:pt>
                <c:pt idx="946">
                  <c:v>142.533491044475</c:v>
                </c:pt>
                <c:pt idx="947">
                  <c:v>142.4946884614512</c:v>
                </c:pt>
                <c:pt idx="948">
                  <c:v>142.45581388044886</c:v>
                </c:pt>
                <c:pt idx="949">
                  <c:v>142.4168675893342</c:v>
                </c:pt>
                <c:pt idx="950">
                  <c:v>142.37784987526933</c:v>
                </c:pt>
                <c:pt idx="951">
                  <c:v>142.33876102471319</c:v>
                </c:pt>
                <c:pt idx="952">
                  <c:v>142.29960132342345</c:v>
                </c:pt>
                <c:pt idx="953">
                  <c:v>142.26037105645804</c:v>
                </c:pt>
                <c:pt idx="954">
                  <c:v>142.22107050817681</c:v>
                </c:pt>
                <c:pt idx="955">
                  <c:v>142.1816999622429</c:v>
                </c:pt>
                <c:pt idx="956">
                  <c:v>142.14225970162431</c:v>
                </c:pt>
                <c:pt idx="957">
                  <c:v>142.10275000859573</c:v>
                </c:pt>
                <c:pt idx="958">
                  <c:v>142.06317116473977</c:v>
                </c:pt>
                <c:pt idx="959">
                  <c:v>142.02352345094877</c:v>
                </c:pt>
                <c:pt idx="960">
                  <c:v>141.98380714742601</c:v>
                </c:pt>
                <c:pt idx="961">
                  <c:v>141.94402253368767</c:v>
                </c:pt>
                <c:pt idx="962">
                  <c:v>141.90416988856398</c:v>
                </c:pt>
                <c:pt idx="963">
                  <c:v>141.86424949020108</c:v>
                </c:pt>
                <c:pt idx="964">
                  <c:v>141.82426161606216</c:v>
                </c:pt>
                <c:pt idx="965">
                  <c:v>141.78420654292935</c:v>
                </c:pt>
                <c:pt idx="966">
                  <c:v>141.74408454690501</c:v>
                </c:pt>
                <c:pt idx="967">
                  <c:v>141.70389590341344</c:v>
                </c:pt>
                <c:pt idx="968">
                  <c:v>141.66364088720201</c:v>
                </c:pt>
                <c:pt idx="969">
                  <c:v>141.62331977234305</c:v>
                </c:pt>
                <c:pt idx="970">
                  <c:v>141.58293283223529</c:v>
                </c:pt>
                <c:pt idx="971">
                  <c:v>141.54248033960508</c:v>
                </c:pt>
                <c:pt idx="972">
                  <c:v>141.50196256650813</c:v>
                </c:pt>
                <c:pt idx="973">
                  <c:v>141.46137978433092</c:v>
                </c:pt>
                <c:pt idx="974">
                  <c:v>141.42073226379222</c:v>
                </c:pt>
                <c:pt idx="975">
                  <c:v>141.38002027494448</c:v>
                </c:pt>
                <c:pt idx="976">
                  <c:v>141.3392440871753</c:v>
                </c:pt>
                <c:pt idx="977">
                  <c:v>141.29840396920901</c:v>
                </c:pt>
                <c:pt idx="978">
                  <c:v>141.25750018910807</c:v>
                </c:pt>
                <c:pt idx="979">
                  <c:v>141.21653301427446</c:v>
                </c:pt>
                <c:pt idx="980">
                  <c:v>141.17550271145117</c:v>
                </c:pt>
                <c:pt idx="981">
                  <c:v>141.13440954672379</c:v>
                </c:pt>
                <c:pt idx="982">
                  <c:v>141.09325378552168</c:v>
                </c:pt>
                <c:pt idx="983">
                  <c:v>141.0520356926196</c:v>
                </c:pt>
                <c:pt idx="984">
                  <c:v>141.01075553213923</c:v>
                </c:pt>
                <c:pt idx="985">
                  <c:v>140.96941356755028</c:v>
                </c:pt>
                <c:pt idx="986">
                  <c:v>140.92801006167238</c:v>
                </c:pt>
                <c:pt idx="987">
                  <c:v>140.88654527667589</c:v>
                </c:pt>
                <c:pt idx="988">
                  <c:v>140.84501947408398</c:v>
                </c:pt>
                <c:pt idx="989">
                  <c:v>140.80343291477359</c:v>
                </c:pt>
                <c:pt idx="990">
                  <c:v>140.76178585897699</c:v>
                </c:pt>
                <c:pt idx="991">
                  <c:v>140.72007856628326</c:v>
                </c:pt>
                <c:pt idx="992">
                  <c:v>140.67831129563956</c:v>
                </c:pt>
                <c:pt idx="993">
                  <c:v>140.6364843053525</c:v>
                </c:pt>
                <c:pt idx="994">
                  <c:v>140.59459785308979</c:v>
                </c:pt>
                <c:pt idx="995">
                  <c:v>140.55265219588136</c:v>
                </c:pt>
                <c:pt idx="996">
                  <c:v>140.5106475901209</c:v>
                </c:pt>
                <c:pt idx="997">
                  <c:v>140.46858429156714</c:v>
                </c:pt>
                <c:pt idx="998">
                  <c:v>140.42646255534535</c:v>
                </c:pt>
                <c:pt idx="999">
                  <c:v>140.38428263594861</c:v>
                </c:pt>
                <c:pt idx="1000">
                  <c:v>140.34204478723925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5-B357-49F6-823B-EBD92A3968FC}"/>
            </c:ext>
          </c:extLst>
        </c:ser>
        <c:ser>
          <c:idx val="2"/>
          <c:order val="2"/>
          <c:tx>
            <c:strRef>
              <c:f>'CURVE CHART'!$J$1</c:f>
              <c:strCache>
                <c:ptCount val="1"/>
                <c:pt idx="0">
                  <c:v>Upper Response Curve</c:v>
                </c:pt>
              </c:strCache>
            </c:strRef>
          </c:tx>
          <c:spPr>
            <a:ln w="12700">
              <a:solidFill>
                <a:schemeClr val="tx1">
                  <a:lumMod val="50000"/>
                  <a:lumOff val="50000"/>
                </a:schemeClr>
              </a:solidFill>
              <a:prstDash val="dash"/>
            </a:ln>
          </c:spPr>
          <c:marker>
            <c:symbol val="none"/>
          </c:marker>
          <c:cat>
            <c:numRef>
              <c:f>'CURVE CHART'!$E$2:$E$1002</c:f>
              <c:numCache>
                <c:formatCode>General</c:formatCode>
                <c:ptCount val="1001"/>
                <c:pt idx="0">
                  <c:v>0</c:v>
                </c:pt>
                <c:pt idx="1">
                  <c:v>9673.5667314000002</c:v>
                </c:pt>
                <c:pt idx="2">
                  <c:v>19347.1334628</c:v>
                </c:pt>
                <c:pt idx="3">
                  <c:v>29020.700194199999</c:v>
                </c:pt>
                <c:pt idx="4">
                  <c:v>38694.266925600001</c:v>
                </c:pt>
                <c:pt idx="5">
                  <c:v>48367.833657000003</c:v>
                </c:pt>
                <c:pt idx="6">
                  <c:v>58041.400388400005</c:v>
                </c:pt>
                <c:pt idx="7">
                  <c:v>67714.9671198</c:v>
                </c:pt>
                <c:pt idx="8">
                  <c:v>77388.533851200002</c:v>
                </c:pt>
                <c:pt idx="9">
                  <c:v>87062.100582600004</c:v>
                </c:pt>
                <c:pt idx="10">
                  <c:v>96735.667314000006</c:v>
                </c:pt>
                <c:pt idx="11">
                  <c:v>106409.23404540001</c:v>
                </c:pt>
                <c:pt idx="12">
                  <c:v>116082.80077680001</c:v>
                </c:pt>
                <c:pt idx="13">
                  <c:v>125756.36750820001</c:v>
                </c:pt>
                <c:pt idx="14">
                  <c:v>135429.9342396</c:v>
                </c:pt>
                <c:pt idx="15">
                  <c:v>145103.500971</c:v>
                </c:pt>
                <c:pt idx="16">
                  <c:v>154777.0677024</c:v>
                </c:pt>
                <c:pt idx="17">
                  <c:v>164450.63443380001</c:v>
                </c:pt>
                <c:pt idx="18">
                  <c:v>174124.20116520001</c:v>
                </c:pt>
                <c:pt idx="19">
                  <c:v>183797.76789660001</c:v>
                </c:pt>
                <c:pt idx="20">
                  <c:v>193471.33462800001</c:v>
                </c:pt>
                <c:pt idx="21">
                  <c:v>203144.90135940001</c:v>
                </c:pt>
                <c:pt idx="22">
                  <c:v>212818.46809080002</c:v>
                </c:pt>
                <c:pt idx="23">
                  <c:v>222492.03482220002</c:v>
                </c:pt>
                <c:pt idx="24">
                  <c:v>232165.60155360002</c:v>
                </c:pt>
                <c:pt idx="25">
                  <c:v>241839.16828500002</c:v>
                </c:pt>
                <c:pt idx="26">
                  <c:v>251512.73501640002</c:v>
                </c:pt>
                <c:pt idx="27">
                  <c:v>261186.30174780003</c:v>
                </c:pt>
                <c:pt idx="28">
                  <c:v>270859.8684792</c:v>
                </c:pt>
                <c:pt idx="29">
                  <c:v>280533.43521059997</c:v>
                </c:pt>
                <c:pt idx="30">
                  <c:v>290207.00194199994</c:v>
                </c:pt>
                <c:pt idx="31">
                  <c:v>299880.56867339992</c:v>
                </c:pt>
                <c:pt idx="32">
                  <c:v>309554.13540479989</c:v>
                </c:pt>
                <c:pt idx="33">
                  <c:v>319227.70213619986</c:v>
                </c:pt>
                <c:pt idx="34">
                  <c:v>328901.26886759984</c:v>
                </c:pt>
                <c:pt idx="35">
                  <c:v>338574.83559899981</c:v>
                </c:pt>
                <c:pt idx="36">
                  <c:v>348248.40233039978</c:v>
                </c:pt>
                <c:pt idx="37">
                  <c:v>357921.96906179975</c:v>
                </c:pt>
                <c:pt idx="38">
                  <c:v>367595.53579319973</c:v>
                </c:pt>
                <c:pt idx="39">
                  <c:v>377269.1025245997</c:v>
                </c:pt>
                <c:pt idx="40">
                  <c:v>386942.66925599967</c:v>
                </c:pt>
                <c:pt idx="41">
                  <c:v>396616.23598739965</c:v>
                </c:pt>
                <c:pt idx="42">
                  <c:v>406289.80271879962</c:v>
                </c:pt>
                <c:pt idx="43">
                  <c:v>415963.36945019959</c:v>
                </c:pt>
                <c:pt idx="44">
                  <c:v>425636.93618159957</c:v>
                </c:pt>
                <c:pt idx="45">
                  <c:v>435310.50291299954</c:v>
                </c:pt>
                <c:pt idx="46">
                  <c:v>444984.06964439951</c:v>
                </c:pt>
                <c:pt idx="47">
                  <c:v>454657.63637579948</c:v>
                </c:pt>
                <c:pt idx="48">
                  <c:v>464331.20310719946</c:v>
                </c:pt>
                <c:pt idx="49">
                  <c:v>474004.76983859943</c:v>
                </c:pt>
                <c:pt idx="50">
                  <c:v>483678.3365699994</c:v>
                </c:pt>
                <c:pt idx="51">
                  <c:v>493351.90330139938</c:v>
                </c:pt>
                <c:pt idx="52">
                  <c:v>503025.47003279935</c:v>
                </c:pt>
                <c:pt idx="53">
                  <c:v>512699.03676419932</c:v>
                </c:pt>
                <c:pt idx="54">
                  <c:v>522372.60349559929</c:v>
                </c:pt>
                <c:pt idx="55">
                  <c:v>532046.17022699933</c:v>
                </c:pt>
                <c:pt idx="56">
                  <c:v>541719.7369583993</c:v>
                </c:pt>
                <c:pt idx="57">
                  <c:v>551393.30368979927</c:v>
                </c:pt>
                <c:pt idx="58">
                  <c:v>561066.87042119924</c:v>
                </c:pt>
                <c:pt idx="59">
                  <c:v>570740.43715259922</c:v>
                </c:pt>
                <c:pt idx="60">
                  <c:v>580414.00388399919</c:v>
                </c:pt>
                <c:pt idx="61">
                  <c:v>590087.57061539916</c:v>
                </c:pt>
                <c:pt idx="62">
                  <c:v>599761.13734679914</c:v>
                </c:pt>
                <c:pt idx="63">
                  <c:v>609434.70407819911</c:v>
                </c:pt>
                <c:pt idx="64">
                  <c:v>619108.27080959908</c:v>
                </c:pt>
                <c:pt idx="65">
                  <c:v>628781.83754099905</c:v>
                </c:pt>
                <c:pt idx="66">
                  <c:v>638455.40427239903</c:v>
                </c:pt>
                <c:pt idx="67">
                  <c:v>648128.971003799</c:v>
                </c:pt>
                <c:pt idx="68">
                  <c:v>657802.53773519897</c:v>
                </c:pt>
                <c:pt idx="69">
                  <c:v>667476.10446659895</c:v>
                </c:pt>
                <c:pt idx="70">
                  <c:v>677149.67119799892</c:v>
                </c:pt>
                <c:pt idx="71">
                  <c:v>686823.23792939889</c:v>
                </c:pt>
                <c:pt idx="72">
                  <c:v>696496.80466079887</c:v>
                </c:pt>
                <c:pt idx="73">
                  <c:v>706170.37139219884</c:v>
                </c:pt>
                <c:pt idx="74">
                  <c:v>715843.93812359881</c:v>
                </c:pt>
                <c:pt idx="75">
                  <c:v>725517.50485499878</c:v>
                </c:pt>
                <c:pt idx="76">
                  <c:v>735191.07158639876</c:v>
                </c:pt>
                <c:pt idx="77">
                  <c:v>744864.63831779873</c:v>
                </c:pt>
                <c:pt idx="78">
                  <c:v>754538.2050491987</c:v>
                </c:pt>
                <c:pt idx="79">
                  <c:v>764211.77178059868</c:v>
                </c:pt>
                <c:pt idx="80">
                  <c:v>773885.33851199865</c:v>
                </c:pt>
                <c:pt idx="81">
                  <c:v>783558.90524339862</c:v>
                </c:pt>
                <c:pt idx="82">
                  <c:v>793232.47197479859</c:v>
                </c:pt>
                <c:pt idx="83">
                  <c:v>802906.03870619857</c:v>
                </c:pt>
                <c:pt idx="84">
                  <c:v>812579.60543759854</c:v>
                </c:pt>
                <c:pt idx="85">
                  <c:v>822253.17216899851</c:v>
                </c:pt>
                <c:pt idx="86">
                  <c:v>831926.73890039849</c:v>
                </c:pt>
                <c:pt idx="87">
                  <c:v>841600.30563179846</c:v>
                </c:pt>
                <c:pt idx="88">
                  <c:v>851273.87236319843</c:v>
                </c:pt>
                <c:pt idx="89">
                  <c:v>860947.43909459841</c:v>
                </c:pt>
                <c:pt idx="90">
                  <c:v>870621.00582599838</c:v>
                </c:pt>
                <c:pt idx="91">
                  <c:v>880294.57255739835</c:v>
                </c:pt>
                <c:pt idx="92">
                  <c:v>889968.13928879832</c:v>
                </c:pt>
                <c:pt idx="93">
                  <c:v>899641.7060201983</c:v>
                </c:pt>
                <c:pt idx="94">
                  <c:v>909315.27275159827</c:v>
                </c:pt>
                <c:pt idx="95">
                  <c:v>918988.83948299824</c:v>
                </c:pt>
                <c:pt idx="96">
                  <c:v>928662.40621439822</c:v>
                </c:pt>
                <c:pt idx="97">
                  <c:v>938335.97294579819</c:v>
                </c:pt>
                <c:pt idx="98">
                  <c:v>948009.53967719816</c:v>
                </c:pt>
                <c:pt idx="99">
                  <c:v>957683.10640859813</c:v>
                </c:pt>
                <c:pt idx="100">
                  <c:v>967356.67313999811</c:v>
                </c:pt>
                <c:pt idx="101">
                  <c:v>977030.23987139808</c:v>
                </c:pt>
                <c:pt idx="102">
                  <c:v>986703.80660279805</c:v>
                </c:pt>
                <c:pt idx="103">
                  <c:v>996377.37333419803</c:v>
                </c:pt>
                <c:pt idx="104">
                  <c:v>1006050.940065598</c:v>
                </c:pt>
                <c:pt idx="105">
                  <c:v>1015724.506796998</c:v>
                </c:pt>
                <c:pt idx="106">
                  <c:v>1025398.0735283979</c:v>
                </c:pt>
                <c:pt idx="107">
                  <c:v>1035071.6402597979</c:v>
                </c:pt>
                <c:pt idx="108">
                  <c:v>1044745.2069911979</c:v>
                </c:pt>
                <c:pt idx="109">
                  <c:v>1054418.7737225979</c:v>
                </c:pt>
                <c:pt idx="110">
                  <c:v>1064092.340453998</c:v>
                </c:pt>
                <c:pt idx="111">
                  <c:v>1073765.907185398</c:v>
                </c:pt>
                <c:pt idx="112">
                  <c:v>1083439.4739167981</c:v>
                </c:pt>
                <c:pt idx="113">
                  <c:v>1093113.0406481982</c:v>
                </c:pt>
                <c:pt idx="114">
                  <c:v>1102786.6073795983</c:v>
                </c:pt>
                <c:pt idx="115">
                  <c:v>1112460.1741109984</c:v>
                </c:pt>
                <c:pt idx="116">
                  <c:v>1122133.7408423985</c:v>
                </c:pt>
                <c:pt idx="117">
                  <c:v>1131807.3075737986</c:v>
                </c:pt>
                <c:pt idx="118">
                  <c:v>1141480.8743051987</c:v>
                </c:pt>
                <c:pt idx="119">
                  <c:v>1151154.4410365988</c:v>
                </c:pt>
                <c:pt idx="120">
                  <c:v>1160828.0077679988</c:v>
                </c:pt>
                <c:pt idx="121">
                  <c:v>1170501.5744993989</c:v>
                </c:pt>
                <c:pt idx="122">
                  <c:v>1180175.141230799</c:v>
                </c:pt>
                <c:pt idx="123">
                  <c:v>1189848.7079621991</c:v>
                </c:pt>
                <c:pt idx="124">
                  <c:v>1199522.2746935992</c:v>
                </c:pt>
                <c:pt idx="125">
                  <c:v>1209195.8414249993</c:v>
                </c:pt>
                <c:pt idx="126">
                  <c:v>1218869.4081563994</c:v>
                </c:pt>
                <c:pt idx="127">
                  <c:v>1228542.9748877995</c:v>
                </c:pt>
                <c:pt idx="128">
                  <c:v>1238216.5416191996</c:v>
                </c:pt>
                <c:pt idx="129">
                  <c:v>1247890.1083505997</c:v>
                </c:pt>
                <c:pt idx="130">
                  <c:v>1257563.6750819997</c:v>
                </c:pt>
                <c:pt idx="131">
                  <c:v>1267237.2418133998</c:v>
                </c:pt>
                <c:pt idx="132">
                  <c:v>1276910.8085447999</c:v>
                </c:pt>
                <c:pt idx="133">
                  <c:v>1286584.3752762</c:v>
                </c:pt>
                <c:pt idx="134">
                  <c:v>1296257.9420076001</c:v>
                </c:pt>
                <c:pt idx="135">
                  <c:v>1305931.5087390002</c:v>
                </c:pt>
                <c:pt idx="136">
                  <c:v>1315605.0754704003</c:v>
                </c:pt>
                <c:pt idx="137">
                  <c:v>1325278.6422018004</c:v>
                </c:pt>
                <c:pt idx="138">
                  <c:v>1334952.2089332005</c:v>
                </c:pt>
                <c:pt idx="139">
                  <c:v>1344625.7756646005</c:v>
                </c:pt>
                <c:pt idx="140">
                  <c:v>1354299.3423960006</c:v>
                </c:pt>
                <c:pt idx="141">
                  <c:v>1363972.9091274007</c:v>
                </c:pt>
                <c:pt idx="142">
                  <c:v>1373646.4758588008</c:v>
                </c:pt>
                <c:pt idx="143">
                  <c:v>1383320.0425902009</c:v>
                </c:pt>
                <c:pt idx="144">
                  <c:v>1392993.609321601</c:v>
                </c:pt>
                <c:pt idx="145">
                  <c:v>1402667.1760530011</c:v>
                </c:pt>
                <c:pt idx="146">
                  <c:v>1412340.7427844012</c:v>
                </c:pt>
                <c:pt idx="147">
                  <c:v>1422014.3095158013</c:v>
                </c:pt>
                <c:pt idx="148">
                  <c:v>1431687.8762472013</c:v>
                </c:pt>
                <c:pt idx="149">
                  <c:v>1441361.4429786014</c:v>
                </c:pt>
                <c:pt idx="150">
                  <c:v>1451035.0097100015</c:v>
                </c:pt>
                <c:pt idx="151">
                  <c:v>1460708.5764414016</c:v>
                </c:pt>
                <c:pt idx="152">
                  <c:v>1470382.1431728017</c:v>
                </c:pt>
                <c:pt idx="153">
                  <c:v>1480055.7099042018</c:v>
                </c:pt>
                <c:pt idx="154">
                  <c:v>1489729.2766356019</c:v>
                </c:pt>
                <c:pt idx="155">
                  <c:v>1499402.843367002</c:v>
                </c:pt>
                <c:pt idx="156">
                  <c:v>1509076.4100984021</c:v>
                </c:pt>
                <c:pt idx="157">
                  <c:v>1518749.9768298022</c:v>
                </c:pt>
                <c:pt idx="158">
                  <c:v>1528423.5435612022</c:v>
                </c:pt>
                <c:pt idx="159">
                  <c:v>1538097.1102926023</c:v>
                </c:pt>
                <c:pt idx="160">
                  <c:v>1547770.6770240024</c:v>
                </c:pt>
                <c:pt idx="161">
                  <c:v>1557444.2437554025</c:v>
                </c:pt>
                <c:pt idx="162">
                  <c:v>1567117.8104868026</c:v>
                </c:pt>
                <c:pt idx="163">
                  <c:v>1576791.3772182027</c:v>
                </c:pt>
                <c:pt idx="164">
                  <c:v>1586464.9439496028</c:v>
                </c:pt>
                <c:pt idx="165">
                  <c:v>1596138.5106810029</c:v>
                </c:pt>
                <c:pt idx="166">
                  <c:v>1605812.077412403</c:v>
                </c:pt>
                <c:pt idx="167">
                  <c:v>1615485.644143803</c:v>
                </c:pt>
                <c:pt idx="168">
                  <c:v>1625159.2108752031</c:v>
                </c:pt>
                <c:pt idx="169">
                  <c:v>1634832.7776066032</c:v>
                </c:pt>
                <c:pt idx="170">
                  <c:v>1644506.3443380033</c:v>
                </c:pt>
                <c:pt idx="171">
                  <c:v>1654179.9110694034</c:v>
                </c:pt>
                <c:pt idx="172">
                  <c:v>1663853.4778008035</c:v>
                </c:pt>
                <c:pt idx="173">
                  <c:v>1673527.0445322036</c:v>
                </c:pt>
                <c:pt idx="174">
                  <c:v>1683200.6112636037</c:v>
                </c:pt>
                <c:pt idx="175">
                  <c:v>1692874.1779950038</c:v>
                </c:pt>
                <c:pt idx="176">
                  <c:v>1702547.7447264038</c:v>
                </c:pt>
                <c:pt idx="177">
                  <c:v>1712221.3114578039</c:v>
                </c:pt>
                <c:pt idx="178">
                  <c:v>1721894.878189204</c:v>
                </c:pt>
                <c:pt idx="179">
                  <c:v>1731568.4449206041</c:v>
                </c:pt>
                <c:pt idx="180">
                  <c:v>1741242.0116520042</c:v>
                </c:pt>
                <c:pt idx="181">
                  <c:v>1750915.5783834043</c:v>
                </c:pt>
                <c:pt idx="182">
                  <c:v>1760589.1451148044</c:v>
                </c:pt>
                <c:pt idx="183">
                  <c:v>1770262.7118462045</c:v>
                </c:pt>
                <c:pt idx="184">
                  <c:v>1779936.2785776046</c:v>
                </c:pt>
                <c:pt idx="185">
                  <c:v>1789609.8453090047</c:v>
                </c:pt>
                <c:pt idx="186">
                  <c:v>1799283.4120404047</c:v>
                </c:pt>
                <c:pt idx="187">
                  <c:v>1808956.9787718048</c:v>
                </c:pt>
                <c:pt idx="188">
                  <c:v>1818630.5455032049</c:v>
                </c:pt>
                <c:pt idx="189">
                  <c:v>1828304.112234605</c:v>
                </c:pt>
                <c:pt idx="190">
                  <c:v>1837977.6789660051</c:v>
                </c:pt>
                <c:pt idx="191">
                  <c:v>1847651.2456974052</c:v>
                </c:pt>
                <c:pt idx="192">
                  <c:v>1857324.8124288053</c:v>
                </c:pt>
                <c:pt idx="193">
                  <c:v>1866998.3791602054</c:v>
                </c:pt>
                <c:pt idx="194">
                  <c:v>1876671.9458916055</c:v>
                </c:pt>
                <c:pt idx="195">
                  <c:v>1886345.5126230055</c:v>
                </c:pt>
                <c:pt idx="196">
                  <c:v>1896019.0793544056</c:v>
                </c:pt>
                <c:pt idx="197">
                  <c:v>1905692.6460858057</c:v>
                </c:pt>
                <c:pt idx="198">
                  <c:v>1915366.2128172058</c:v>
                </c:pt>
                <c:pt idx="199">
                  <c:v>1925039.7795486059</c:v>
                </c:pt>
                <c:pt idx="200">
                  <c:v>1934713.346280006</c:v>
                </c:pt>
                <c:pt idx="201">
                  <c:v>1944386.9130114061</c:v>
                </c:pt>
                <c:pt idx="202">
                  <c:v>1954060.4797428062</c:v>
                </c:pt>
                <c:pt idx="203">
                  <c:v>1963734.0464742063</c:v>
                </c:pt>
                <c:pt idx="204">
                  <c:v>1973407.6132056064</c:v>
                </c:pt>
                <c:pt idx="205">
                  <c:v>1983081.1799370064</c:v>
                </c:pt>
                <c:pt idx="206">
                  <c:v>1992754.7466684065</c:v>
                </c:pt>
                <c:pt idx="207">
                  <c:v>2002428.3133998066</c:v>
                </c:pt>
                <c:pt idx="208">
                  <c:v>2012101.8801312067</c:v>
                </c:pt>
                <c:pt idx="209">
                  <c:v>2021775.4468626068</c:v>
                </c:pt>
                <c:pt idx="210">
                  <c:v>2031449.0135940069</c:v>
                </c:pt>
                <c:pt idx="211">
                  <c:v>2041122.580325407</c:v>
                </c:pt>
                <c:pt idx="212">
                  <c:v>2050796.1470568071</c:v>
                </c:pt>
                <c:pt idx="213">
                  <c:v>2060469.7137882072</c:v>
                </c:pt>
                <c:pt idx="214">
                  <c:v>2070143.2805196072</c:v>
                </c:pt>
                <c:pt idx="215">
                  <c:v>2079816.8472510073</c:v>
                </c:pt>
                <c:pt idx="216">
                  <c:v>2089490.4139824074</c:v>
                </c:pt>
                <c:pt idx="217">
                  <c:v>2099163.9807138075</c:v>
                </c:pt>
                <c:pt idx="218">
                  <c:v>2108837.5474452074</c:v>
                </c:pt>
                <c:pt idx="219">
                  <c:v>2118511.1141766072</c:v>
                </c:pt>
                <c:pt idx="220">
                  <c:v>2128184.6809080071</c:v>
                </c:pt>
                <c:pt idx="221">
                  <c:v>2137858.2476394069</c:v>
                </c:pt>
                <c:pt idx="222">
                  <c:v>2147531.8143708068</c:v>
                </c:pt>
                <c:pt idx="223">
                  <c:v>2157205.3811022067</c:v>
                </c:pt>
                <c:pt idx="224">
                  <c:v>2166878.9478336065</c:v>
                </c:pt>
                <c:pt idx="225">
                  <c:v>2176552.5145650064</c:v>
                </c:pt>
                <c:pt idx="226">
                  <c:v>2186226.0812964062</c:v>
                </c:pt>
                <c:pt idx="227">
                  <c:v>2195899.6480278061</c:v>
                </c:pt>
                <c:pt idx="228">
                  <c:v>2205573.2147592059</c:v>
                </c:pt>
                <c:pt idx="229">
                  <c:v>2215246.7814906058</c:v>
                </c:pt>
                <c:pt idx="230">
                  <c:v>2224920.3482220056</c:v>
                </c:pt>
                <c:pt idx="231">
                  <c:v>2234593.9149534055</c:v>
                </c:pt>
                <c:pt idx="232">
                  <c:v>2244267.4816848054</c:v>
                </c:pt>
                <c:pt idx="233">
                  <c:v>2253941.0484162052</c:v>
                </c:pt>
                <c:pt idx="234">
                  <c:v>2263614.6151476051</c:v>
                </c:pt>
                <c:pt idx="235">
                  <c:v>2273288.1818790049</c:v>
                </c:pt>
                <c:pt idx="236">
                  <c:v>2282961.7486104048</c:v>
                </c:pt>
                <c:pt idx="237">
                  <c:v>2292635.3153418046</c:v>
                </c:pt>
                <c:pt idx="238">
                  <c:v>2302308.8820732045</c:v>
                </c:pt>
                <c:pt idx="239">
                  <c:v>2311982.4488046044</c:v>
                </c:pt>
                <c:pt idx="240">
                  <c:v>2321656.0155360042</c:v>
                </c:pt>
                <c:pt idx="241">
                  <c:v>2331329.5822674041</c:v>
                </c:pt>
                <c:pt idx="242">
                  <c:v>2341003.1489988039</c:v>
                </c:pt>
                <c:pt idx="243">
                  <c:v>2350676.7157302038</c:v>
                </c:pt>
                <c:pt idx="244">
                  <c:v>2360350.2824616036</c:v>
                </c:pt>
                <c:pt idx="245">
                  <c:v>2370023.8491930035</c:v>
                </c:pt>
                <c:pt idx="246">
                  <c:v>2379697.4159244034</c:v>
                </c:pt>
                <c:pt idx="247">
                  <c:v>2389370.9826558032</c:v>
                </c:pt>
                <c:pt idx="248">
                  <c:v>2399044.5493872031</c:v>
                </c:pt>
                <c:pt idx="249">
                  <c:v>2408718.1161186029</c:v>
                </c:pt>
                <c:pt idx="250">
                  <c:v>2418391.6828500028</c:v>
                </c:pt>
                <c:pt idx="251">
                  <c:v>2428065.2495814026</c:v>
                </c:pt>
                <c:pt idx="252">
                  <c:v>2437738.8163128025</c:v>
                </c:pt>
                <c:pt idx="253">
                  <c:v>2447412.3830442023</c:v>
                </c:pt>
                <c:pt idx="254">
                  <c:v>2457085.9497756022</c:v>
                </c:pt>
                <c:pt idx="255">
                  <c:v>2466759.5165070021</c:v>
                </c:pt>
                <c:pt idx="256">
                  <c:v>2476433.0832384019</c:v>
                </c:pt>
                <c:pt idx="257">
                  <c:v>2486106.6499698018</c:v>
                </c:pt>
                <c:pt idx="258">
                  <c:v>2495780.2167012016</c:v>
                </c:pt>
                <c:pt idx="259">
                  <c:v>2505453.7834326015</c:v>
                </c:pt>
                <c:pt idx="260">
                  <c:v>2515127.3501640013</c:v>
                </c:pt>
                <c:pt idx="261">
                  <c:v>2524800.9168954012</c:v>
                </c:pt>
                <c:pt idx="262">
                  <c:v>2534474.4836268011</c:v>
                </c:pt>
                <c:pt idx="263">
                  <c:v>2544148.0503582009</c:v>
                </c:pt>
                <c:pt idx="264">
                  <c:v>2553821.6170896008</c:v>
                </c:pt>
                <c:pt idx="265">
                  <c:v>2563495.1838210006</c:v>
                </c:pt>
                <c:pt idx="266">
                  <c:v>2573168.7505524005</c:v>
                </c:pt>
                <c:pt idx="267">
                  <c:v>2582842.3172838003</c:v>
                </c:pt>
                <c:pt idx="268">
                  <c:v>2592515.8840152002</c:v>
                </c:pt>
                <c:pt idx="269">
                  <c:v>2602189.4507466001</c:v>
                </c:pt>
                <c:pt idx="270">
                  <c:v>2611863.0174779999</c:v>
                </c:pt>
                <c:pt idx="271">
                  <c:v>2621536.5842093998</c:v>
                </c:pt>
                <c:pt idx="272">
                  <c:v>2631210.1509407996</c:v>
                </c:pt>
                <c:pt idx="273">
                  <c:v>2640883.7176721995</c:v>
                </c:pt>
                <c:pt idx="274">
                  <c:v>2650557.2844035993</c:v>
                </c:pt>
                <c:pt idx="275">
                  <c:v>2660230.8511349992</c:v>
                </c:pt>
                <c:pt idx="276">
                  <c:v>2669904.417866399</c:v>
                </c:pt>
                <c:pt idx="277">
                  <c:v>2679577.9845977989</c:v>
                </c:pt>
                <c:pt idx="278">
                  <c:v>2689251.5513291988</c:v>
                </c:pt>
                <c:pt idx="279">
                  <c:v>2698925.1180605986</c:v>
                </c:pt>
                <c:pt idx="280">
                  <c:v>2708598.6847919985</c:v>
                </c:pt>
                <c:pt idx="281">
                  <c:v>2718272.2515233983</c:v>
                </c:pt>
                <c:pt idx="282">
                  <c:v>2727945.8182547982</c:v>
                </c:pt>
                <c:pt idx="283">
                  <c:v>2737619.384986198</c:v>
                </c:pt>
                <c:pt idx="284">
                  <c:v>2747292.9517175979</c:v>
                </c:pt>
                <c:pt idx="285">
                  <c:v>2756966.5184489978</c:v>
                </c:pt>
                <c:pt idx="286">
                  <c:v>2766640.0851803976</c:v>
                </c:pt>
                <c:pt idx="287">
                  <c:v>2776313.6519117975</c:v>
                </c:pt>
                <c:pt idx="288">
                  <c:v>2785987.2186431973</c:v>
                </c:pt>
                <c:pt idx="289">
                  <c:v>2795660.7853745972</c:v>
                </c:pt>
                <c:pt idx="290">
                  <c:v>2805334.352105997</c:v>
                </c:pt>
                <c:pt idx="291">
                  <c:v>2815007.9188373969</c:v>
                </c:pt>
                <c:pt idx="292">
                  <c:v>2824681.4855687968</c:v>
                </c:pt>
                <c:pt idx="293">
                  <c:v>2834355.0523001966</c:v>
                </c:pt>
                <c:pt idx="294">
                  <c:v>2844028.6190315965</c:v>
                </c:pt>
                <c:pt idx="295">
                  <c:v>2853702.1857629963</c:v>
                </c:pt>
                <c:pt idx="296">
                  <c:v>2863375.7524943962</c:v>
                </c:pt>
                <c:pt idx="297">
                  <c:v>2873049.319225796</c:v>
                </c:pt>
                <c:pt idx="298">
                  <c:v>2882722.8859571959</c:v>
                </c:pt>
                <c:pt idx="299">
                  <c:v>2892396.4526885957</c:v>
                </c:pt>
                <c:pt idx="300">
                  <c:v>2902070.0194199956</c:v>
                </c:pt>
                <c:pt idx="301">
                  <c:v>2911743.5861513955</c:v>
                </c:pt>
                <c:pt idx="302">
                  <c:v>2921417.1528827953</c:v>
                </c:pt>
                <c:pt idx="303">
                  <c:v>2931090.7196141952</c:v>
                </c:pt>
                <c:pt idx="304">
                  <c:v>2940764.286345595</c:v>
                </c:pt>
                <c:pt idx="305">
                  <c:v>2950437.8530769949</c:v>
                </c:pt>
                <c:pt idx="306">
                  <c:v>2960111.4198083947</c:v>
                </c:pt>
                <c:pt idx="307">
                  <c:v>2969784.9865397946</c:v>
                </c:pt>
                <c:pt idx="308">
                  <c:v>2979458.5532711945</c:v>
                </c:pt>
                <c:pt idx="309">
                  <c:v>2989132.1200025943</c:v>
                </c:pt>
                <c:pt idx="310">
                  <c:v>2998805.6867339942</c:v>
                </c:pt>
                <c:pt idx="311">
                  <c:v>3008479.253465394</c:v>
                </c:pt>
                <c:pt idx="312">
                  <c:v>3018152.8201967939</c:v>
                </c:pt>
                <c:pt idx="313">
                  <c:v>3027826.3869281937</c:v>
                </c:pt>
                <c:pt idx="314">
                  <c:v>3037499.9536595936</c:v>
                </c:pt>
                <c:pt idx="315">
                  <c:v>3047173.5203909934</c:v>
                </c:pt>
                <c:pt idx="316">
                  <c:v>3056847.0871223933</c:v>
                </c:pt>
                <c:pt idx="317">
                  <c:v>3066520.6538537932</c:v>
                </c:pt>
                <c:pt idx="318">
                  <c:v>3076194.220585193</c:v>
                </c:pt>
                <c:pt idx="319">
                  <c:v>3085867.7873165929</c:v>
                </c:pt>
                <c:pt idx="320">
                  <c:v>3095541.3540479927</c:v>
                </c:pt>
                <c:pt idx="321">
                  <c:v>3105214.9207793926</c:v>
                </c:pt>
                <c:pt idx="322">
                  <c:v>3114888.4875107924</c:v>
                </c:pt>
                <c:pt idx="323">
                  <c:v>3124562.0542421923</c:v>
                </c:pt>
                <c:pt idx="324">
                  <c:v>3134235.6209735922</c:v>
                </c:pt>
                <c:pt idx="325">
                  <c:v>3143909.187704992</c:v>
                </c:pt>
                <c:pt idx="326">
                  <c:v>3153582.7544363919</c:v>
                </c:pt>
                <c:pt idx="327">
                  <c:v>3163256.3211677917</c:v>
                </c:pt>
                <c:pt idx="328">
                  <c:v>3172929.8878991916</c:v>
                </c:pt>
                <c:pt idx="329">
                  <c:v>3182603.4546305914</c:v>
                </c:pt>
                <c:pt idx="330">
                  <c:v>3192277.0213619913</c:v>
                </c:pt>
                <c:pt idx="331">
                  <c:v>3201950.5880933912</c:v>
                </c:pt>
                <c:pt idx="332">
                  <c:v>3211624.154824791</c:v>
                </c:pt>
                <c:pt idx="333">
                  <c:v>3221297.7215561909</c:v>
                </c:pt>
                <c:pt idx="334">
                  <c:v>3230971.2882875907</c:v>
                </c:pt>
                <c:pt idx="335">
                  <c:v>3240644.8550189906</c:v>
                </c:pt>
                <c:pt idx="336">
                  <c:v>3250318.4217503904</c:v>
                </c:pt>
                <c:pt idx="337">
                  <c:v>3259991.9884817903</c:v>
                </c:pt>
                <c:pt idx="338">
                  <c:v>3269665.5552131901</c:v>
                </c:pt>
                <c:pt idx="339">
                  <c:v>3279339.12194459</c:v>
                </c:pt>
                <c:pt idx="340">
                  <c:v>3289012.6886759899</c:v>
                </c:pt>
                <c:pt idx="341">
                  <c:v>3298686.2554073897</c:v>
                </c:pt>
                <c:pt idx="342">
                  <c:v>3308359.8221387896</c:v>
                </c:pt>
                <c:pt idx="343">
                  <c:v>3318033.3888701894</c:v>
                </c:pt>
                <c:pt idx="344">
                  <c:v>3327706.9556015893</c:v>
                </c:pt>
                <c:pt idx="345">
                  <c:v>3337380.5223329891</c:v>
                </c:pt>
                <c:pt idx="346">
                  <c:v>3347054.089064389</c:v>
                </c:pt>
                <c:pt idx="347">
                  <c:v>3356727.6557957889</c:v>
                </c:pt>
                <c:pt idx="348">
                  <c:v>3366401.2225271887</c:v>
                </c:pt>
                <c:pt idx="349">
                  <c:v>3376074.7892585886</c:v>
                </c:pt>
                <c:pt idx="350">
                  <c:v>3385748.3559899884</c:v>
                </c:pt>
                <c:pt idx="351">
                  <c:v>3395421.9227213883</c:v>
                </c:pt>
                <c:pt idx="352">
                  <c:v>3405095.4894527881</c:v>
                </c:pt>
                <c:pt idx="353">
                  <c:v>3414769.056184188</c:v>
                </c:pt>
                <c:pt idx="354">
                  <c:v>3424442.6229155879</c:v>
                </c:pt>
                <c:pt idx="355">
                  <c:v>3434116.1896469877</c:v>
                </c:pt>
                <c:pt idx="356">
                  <c:v>3443789.7563783876</c:v>
                </c:pt>
                <c:pt idx="357">
                  <c:v>3453463.3231097874</c:v>
                </c:pt>
                <c:pt idx="358">
                  <c:v>3463136.8898411873</c:v>
                </c:pt>
                <c:pt idx="359">
                  <c:v>3472810.4565725871</c:v>
                </c:pt>
                <c:pt idx="360">
                  <c:v>3482484.023303987</c:v>
                </c:pt>
                <c:pt idx="361">
                  <c:v>3492157.5900353868</c:v>
                </c:pt>
                <c:pt idx="362">
                  <c:v>3501831.1567667867</c:v>
                </c:pt>
                <c:pt idx="363">
                  <c:v>3511504.7234981866</c:v>
                </c:pt>
                <c:pt idx="364">
                  <c:v>3521178.2902295864</c:v>
                </c:pt>
                <c:pt idx="365">
                  <c:v>3530851.8569609863</c:v>
                </c:pt>
                <c:pt idx="366">
                  <c:v>3540525.4236923861</c:v>
                </c:pt>
                <c:pt idx="367">
                  <c:v>3550198.990423786</c:v>
                </c:pt>
                <c:pt idx="368">
                  <c:v>3559872.5571551858</c:v>
                </c:pt>
                <c:pt idx="369">
                  <c:v>3569546.1238865857</c:v>
                </c:pt>
                <c:pt idx="370">
                  <c:v>3579219.6906179856</c:v>
                </c:pt>
                <c:pt idx="371">
                  <c:v>3588893.2573493854</c:v>
                </c:pt>
                <c:pt idx="372">
                  <c:v>3598566.8240807853</c:v>
                </c:pt>
                <c:pt idx="373">
                  <c:v>3608240.3908121851</c:v>
                </c:pt>
                <c:pt idx="374">
                  <c:v>3617913.957543585</c:v>
                </c:pt>
                <c:pt idx="375">
                  <c:v>3627587.5242749848</c:v>
                </c:pt>
                <c:pt idx="376">
                  <c:v>3637261.0910063847</c:v>
                </c:pt>
                <c:pt idx="377">
                  <c:v>3646934.6577377846</c:v>
                </c:pt>
                <c:pt idx="378">
                  <c:v>3656608.2244691844</c:v>
                </c:pt>
                <c:pt idx="379">
                  <c:v>3666281.7912005843</c:v>
                </c:pt>
                <c:pt idx="380">
                  <c:v>3675955.3579319841</c:v>
                </c:pt>
                <c:pt idx="381">
                  <c:v>3685628.924663384</c:v>
                </c:pt>
                <c:pt idx="382">
                  <c:v>3695302.4913947838</c:v>
                </c:pt>
                <c:pt idx="383">
                  <c:v>3704976.0581261837</c:v>
                </c:pt>
                <c:pt idx="384">
                  <c:v>3714649.6248575835</c:v>
                </c:pt>
                <c:pt idx="385">
                  <c:v>3724323.1915889834</c:v>
                </c:pt>
                <c:pt idx="386">
                  <c:v>3733996.7583203833</c:v>
                </c:pt>
                <c:pt idx="387">
                  <c:v>3743670.3250517831</c:v>
                </c:pt>
                <c:pt idx="388">
                  <c:v>3753343.891783183</c:v>
                </c:pt>
                <c:pt idx="389">
                  <c:v>3763017.4585145828</c:v>
                </c:pt>
                <c:pt idx="390">
                  <c:v>3772691.0252459827</c:v>
                </c:pt>
                <c:pt idx="391">
                  <c:v>3782364.5919773825</c:v>
                </c:pt>
                <c:pt idx="392">
                  <c:v>3792038.1587087824</c:v>
                </c:pt>
                <c:pt idx="393">
                  <c:v>3801711.7254401823</c:v>
                </c:pt>
                <c:pt idx="394">
                  <c:v>3811385.2921715821</c:v>
                </c:pt>
                <c:pt idx="395">
                  <c:v>3821058.858902982</c:v>
                </c:pt>
                <c:pt idx="396">
                  <c:v>3830732.4256343818</c:v>
                </c:pt>
                <c:pt idx="397">
                  <c:v>3840405.9923657817</c:v>
                </c:pt>
                <c:pt idx="398">
                  <c:v>3850079.5590971815</c:v>
                </c:pt>
                <c:pt idx="399">
                  <c:v>3859753.1258285814</c:v>
                </c:pt>
                <c:pt idx="400">
                  <c:v>3869426.6925599813</c:v>
                </c:pt>
                <c:pt idx="401">
                  <c:v>3879100.2592913811</c:v>
                </c:pt>
                <c:pt idx="402">
                  <c:v>3888773.826022781</c:v>
                </c:pt>
                <c:pt idx="403">
                  <c:v>3898447.3927541808</c:v>
                </c:pt>
                <c:pt idx="404">
                  <c:v>3908120.9594855807</c:v>
                </c:pt>
                <c:pt idx="405">
                  <c:v>3917794.5262169805</c:v>
                </c:pt>
                <c:pt idx="406">
                  <c:v>3927468.0929483804</c:v>
                </c:pt>
                <c:pt idx="407">
                  <c:v>3937141.6596797802</c:v>
                </c:pt>
                <c:pt idx="408">
                  <c:v>3946815.2264111801</c:v>
                </c:pt>
                <c:pt idx="409">
                  <c:v>3956488.79314258</c:v>
                </c:pt>
                <c:pt idx="410">
                  <c:v>3966162.3598739798</c:v>
                </c:pt>
                <c:pt idx="411">
                  <c:v>3975835.9266053797</c:v>
                </c:pt>
                <c:pt idx="412">
                  <c:v>3985509.4933367795</c:v>
                </c:pt>
                <c:pt idx="413">
                  <c:v>3995183.0600681794</c:v>
                </c:pt>
                <c:pt idx="414">
                  <c:v>4004856.6267995792</c:v>
                </c:pt>
                <c:pt idx="415">
                  <c:v>4014530.1935309791</c:v>
                </c:pt>
                <c:pt idx="416">
                  <c:v>4024203.760262379</c:v>
                </c:pt>
                <c:pt idx="417">
                  <c:v>4033877.3269937788</c:v>
                </c:pt>
                <c:pt idx="418">
                  <c:v>4043550.8937251787</c:v>
                </c:pt>
                <c:pt idx="419">
                  <c:v>4053224.4604565785</c:v>
                </c:pt>
                <c:pt idx="420">
                  <c:v>4062898.0271879784</c:v>
                </c:pt>
                <c:pt idx="421">
                  <c:v>4072571.5939193782</c:v>
                </c:pt>
                <c:pt idx="422">
                  <c:v>4082245.1606507781</c:v>
                </c:pt>
                <c:pt idx="423">
                  <c:v>4091918.727382178</c:v>
                </c:pt>
                <c:pt idx="424">
                  <c:v>4101592.2941135778</c:v>
                </c:pt>
                <c:pt idx="425">
                  <c:v>4111265.8608449777</c:v>
                </c:pt>
                <c:pt idx="426">
                  <c:v>4120939.4275763775</c:v>
                </c:pt>
                <c:pt idx="427">
                  <c:v>4130612.9943077774</c:v>
                </c:pt>
                <c:pt idx="428">
                  <c:v>4140286.5610391772</c:v>
                </c:pt>
                <c:pt idx="429">
                  <c:v>4149960.1277705771</c:v>
                </c:pt>
                <c:pt idx="430">
                  <c:v>4159633.6945019769</c:v>
                </c:pt>
                <c:pt idx="431">
                  <c:v>4169307.2612333768</c:v>
                </c:pt>
                <c:pt idx="432">
                  <c:v>4178980.8279647767</c:v>
                </c:pt>
                <c:pt idx="433">
                  <c:v>4188654.3946961765</c:v>
                </c:pt>
                <c:pt idx="434">
                  <c:v>4198327.9614275768</c:v>
                </c:pt>
                <c:pt idx="435">
                  <c:v>4208001.5281589767</c:v>
                </c:pt>
                <c:pt idx="436">
                  <c:v>4217675.0948903766</c:v>
                </c:pt>
                <c:pt idx="437">
                  <c:v>4227348.6616217764</c:v>
                </c:pt>
                <c:pt idx="438">
                  <c:v>4237022.2283531763</c:v>
                </c:pt>
                <c:pt idx="439">
                  <c:v>4246695.7950845761</c:v>
                </c:pt>
                <c:pt idx="440">
                  <c:v>4256369.361815976</c:v>
                </c:pt>
                <c:pt idx="441">
                  <c:v>4266042.9285473758</c:v>
                </c:pt>
                <c:pt idx="442">
                  <c:v>4275716.4952787757</c:v>
                </c:pt>
                <c:pt idx="443">
                  <c:v>4285390.0620101755</c:v>
                </c:pt>
                <c:pt idx="444">
                  <c:v>4295063.6287415754</c:v>
                </c:pt>
                <c:pt idx="445">
                  <c:v>4304737.1954729753</c:v>
                </c:pt>
                <c:pt idx="446">
                  <c:v>4314410.7622043751</c:v>
                </c:pt>
                <c:pt idx="447">
                  <c:v>4324084.328935775</c:v>
                </c:pt>
                <c:pt idx="448">
                  <c:v>4333757.8956671748</c:v>
                </c:pt>
                <c:pt idx="449">
                  <c:v>4343431.4623985747</c:v>
                </c:pt>
                <c:pt idx="450">
                  <c:v>4353105.0291299745</c:v>
                </c:pt>
                <c:pt idx="451">
                  <c:v>4362778.5958613744</c:v>
                </c:pt>
                <c:pt idx="452">
                  <c:v>4372452.1625927743</c:v>
                </c:pt>
                <c:pt idx="453">
                  <c:v>4382125.7293241741</c:v>
                </c:pt>
                <c:pt idx="454">
                  <c:v>4391799.296055574</c:v>
                </c:pt>
                <c:pt idx="455">
                  <c:v>4401472.8627869738</c:v>
                </c:pt>
                <c:pt idx="456">
                  <c:v>4411146.4295183737</c:v>
                </c:pt>
                <c:pt idx="457">
                  <c:v>4420819.9962497735</c:v>
                </c:pt>
                <c:pt idx="458">
                  <c:v>4430493.5629811734</c:v>
                </c:pt>
                <c:pt idx="459">
                  <c:v>4440167.1297125733</c:v>
                </c:pt>
                <c:pt idx="460">
                  <c:v>4449840.6964439731</c:v>
                </c:pt>
                <c:pt idx="461">
                  <c:v>4459514.263175373</c:v>
                </c:pt>
                <c:pt idx="462">
                  <c:v>4469187.8299067728</c:v>
                </c:pt>
                <c:pt idx="463">
                  <c:v>4478861.3966381727</c:v>
                </c:pt>
                <c:pt idx="464">
                  <c:v>4488534.9633695725</c:v>
                </c:pt>
                <c:pt idx="465">
                  <c:v>4498208.5301009724</c:v>
                </c:pt>
                <c:pt idx="466">
                  <c:v>4507882.0968323722</c:v>
                </c:pt>
                <c:pt idx="467">
                  <c:v>4517555.6635637721</c:v>
                </c:pt>
                <c:pt idx="468">
                  <c:v>4527229.230295172</c:v>
                </c:pt>
                <c:pt idx="469">
                  <c:v>4536902.7970265718</c:v>
                </c:pt>
                <c:pt idx="470">
                  <c:v>4546576.3637579717</c:v>
                </c:pt>
                <c:pt idx="471">
                  <c:v>4556249.9304893715</c:v>
                </c:pt>
                <c:pt idx="472">
                  <c:v>4565923.4972207714</c:v>
                </c:pt>
                <c:pt idx="473">
                  <c:v>4575597.0639521712</c:v>
                </c:pt>
                <c:pt idx="474">
                  <c:v>4585270.6306835711</c:v>
                </c:pt>
                <c:pt idx="475">
                  <c:v>4594944.197414971</c:v>
                </c:pt>
                <c:pt idx="476">
                  <c:v>4604617.7641463708</c:v>
                </c:pt>
                <c:pt idx="477">
                  <c:v>4614291.3308777707</c:v>
                </c:pt>
                <c:pt idx="478">
                  <c:v>4623964.8976091705</c:v>
                </c:pt>
                <c:pt idx="479">
                  <c:v>4633638.4643405704</c:v>
                </c:pt>
                <c:pt idx="480">
                  <c:v>4643312.0310719702</c:v>
                </c:pt>
                <c:pt idx="481">
                  <c:v>4652985.5978033701</c:v>
                </c:pt>
                <c:pt idx="482">
                  <c:v>4662659.16453477</c:v>
                </c:pt>
                <c:pt idx="483">
                  <c:v>4672332.7312661698</c:v>
                </c:pt>
                <c:pt idx="484">
                  <c:v>4682006.2979975697</c:v>
                </c:pt>
                <c:pt idx="485">
                  <c:v>4691679.8647289695</c:v>
                </c:pt>
                <c:pt idx="486">
                  <c:v>4701353.4314603694</c:v>
                </c:pt>
                <c:pt idx="487">
                  <c:v>4711026.9981917692</c:v>
                </c:pt>
                <c:pt idx="488">
                  <c:v>4720700.5649231691</c:v>
                </c:pt>
                <c:pt idx="489">
                  <c:v>4730374.1316545689</c:v>
                </c:pt>
                <c:pt idx="490">
                  <c:v>4740047.6983859688</c:v>
                </c:pt>
                <c:pt idx="491">
                  <c:v>4749721.2651173687</c:v>
                </c:pt>
                <c:pt idx="492">
                  <c:v>4759394.8318487685</c:v>
                </c:pt>
                <c:pt idx="493">
                  <c:v>4769068.3985801684</c:v>
                </c:pt>
                <c:pt idx="494">
                  <c:v>4778741.9653115682</c:v>
                </c:pt>
                <c:pt idx="495">
                  <c:v>4788415.5320429681</c:v>
                </c:pt>
                <c:pt idx="496">
                  <c:v>4798089.0987743679</c:v>
                </c:pt>
                <c:pt idx="497">
                  <c:v>4807762.6655057678</c:v>
                </c:pt>
                <c:pt idx="498">
                  <c:v>4817436.2322371677</c:v>
                </c:pt>
                <c:pt idx="499">
                  <c:v>4827109.7989685675</c:v>
                </c:pt>
                <c:pt idx="500">
                  <c:v>4836783.3656999674</c:v>
                </c:pt>
                <c:pt idx="501">
                  <c:v>4846456.9324313672</c:v>
                </c:pt>
                <c:pt idx="502">
                  <c:v>4856130.4991627671</c:v>
                </c:pt>
                <c:pt idx="503">
                  <c:v>4865804.0658941669</c:v>
                </c:pt>
                <c:pt idx="504">
                  <c:v>4875477.6326255668</c:v>
                </c:pt>
                <c:pt idx="505">
                  <c:v>4885151.1993569667</c:v>
                </c:pt>
                <c:pt idx="506">
                  <c:v>4894824.7660883665</c:v>
                </c:pt>
                <c:pt idx="507">
                  <c:v>4904498.3328197664</c:v>
                </c:pt>
                <c:pt idx="508">
                  <c:v>4914171.8995511662</c:v>
                </c:pt>
                <c:pt idx="509">
                  <c:v>4923845.4662825661</c:v>
                </c:pt>
                <c:pt idx="510">
                  <c:v>4933519.0330139659</c:v>
                </c:pt>
                <c:pt idx="511">
                  <c:v>4943192.5997453658</c:v>
                </c:pt>
                <c:pt idx="512">
                  <c:v>4952866.1664767656</c:v>
                </c:pt>
                <c:pt idx="513">
                  <c:v>4962539.7332081655</c:v>
                </c:pt>
                <c:pt idx="514">
                  <c:v>4972213.2999395654</c:v>
                </c:pt>
                <c:pt idx="515">
                  <c:v>4981886.8666709652</c:v>
                </c:pt>
                <c:pt idx="516">
                  <c:v>4991560.4334023651</c:v>
                </c:pt>
                <c:pt idx="517">
                  <c:v>5001234.0001337649</c:v>
                </c:pt>
                <c:pt idx="518">
                  <c:v>5010907.5668651648</c:v>
                </c:pt>
                <c:pt idx="519">
                  <c:v>5020581.1335965646</c:v>
                </c:pt>
                <c:pt idx="520">
                  <c:v>5030254.7003279645</c:v>
                </c:pt>
                <c:pt idx="521">
                  <c:v>5039928.2670593644</c:v>
                </c:pt>
                <c:pt idx="522">
                  <c:v>5049601.8337907642</c:v>
                </c:pt>
                <c:pt idx="523">
                  <c:v>5059275.4005221641</c:v>
                </c:pt>
                <c:pt idx="524">
                  <c:v>5068948.9672535639</c:v>
                </c:pt>
                <c:pt idx="525">
                  <c:v>5078622.5339849638</c:v>
                </c:pt>
                <c:pt idx="526">
                  <c:v>5088296.1007163636</c:v>
                </c:pt>
                <c:pt idx="527">
                  <c:v>5097969.6674477635</c:v>
                </c:pt>
                <c:pt idx="528">
                  <c:v>5107643.2341791634</c:v>
                </c:pt>
                <c:pt idx="529">
                  <c:v>5117316.8009105632</c:v>
                </c:pt>
                <c:pt idx="530">
                  <c:v>5126990.3676419631</c:v>
                </c:pt>
                <c:pt idx="531">
                  <c:v>5136663.9343733629</c:v>
                </c:pt>
                <c:pt idx="532">
                  <c:v>5146337.5011047628</c:v>
                </c:pt>
                <c:pt idx="533">
                  <c:v>5156011.0678361626</c:v>
                </c:pt>
                <c:pt idx="534">
                  <c:v>5165684.6345675625</c:v>
                </c:pt>
                <c:pt idx="535">
                  <c:v>5175358.2012989623</c:v>
                </c:pt>
                <c:pt idx="536">
                  <c:v>5185031.7680303622</c:v>
                </c:pt>
                <c:pt idx="537">
                  <c:v>5194705.3347617621</c:v>
                </c:pt>
                <c:pt idx="538">
                  <c:v>5204378.9014931619</c:v>
                </c:pt>
                <c:pt idx="539">
                  <c:v>5214052.4682245618</c:v>
                </c:pt>
                <c:pt idx="540">
                  <c:v>5223726.0349559616</c:v>
                </c:pt>
                <c:pt idx="541">
                  <c:v>5233399.6016873615</c:v>
                </c:pt>
                <c:pt idx="542">
                  <c:v>5243073.1684187613</c:v>
                </c:pt>
                <c:pt idx="543">
                  <c:v>5252746.7351501612</c:v>
                </c:pt>
                <c:pt idx="544">
                  <c:v>5262420.3018815611</c:v>
                </c:pt>
                <c:pt idx="545">
                  <c:v>5272093.8686129609</c:v>
                </c:pt>
                <c:pt idx="546">
                  <c:v>5281767.4353443608</c:v>
                </c:pt>
                <c:pt idx="547">
                  <c:v>5291441.0020757606</c:v>
                </c:pt>
                <c:pt idx="548">
                  <c:v>5301114.5688071605</c:v>
                </c:pt>
                <c:pt idx="549">
                  <c:v>5310788.1355385603</c:v>
                </c:pt>
                <c:pt idx="550">
                  <c:v>5320461.7022699602</c:v>
                </c:pt>
                <c:pt idx="551">
                  <c:v>5330135.2690013601</c:v>
                </c:pt>
                <c:pt idx="552">
                  <c:v>5339808.8357327599</c:v>
                </c:pt>
                <c:pt idx="553">
                  <c:v>5349482.4024641598</c:v>
                </c:pt>
                <c:pt idx="554">
                  <c:v>5359155.9691955596</c:v>
                </c:pt>
                <c:pt idx="555">
                  <c:v>5368829.5359269595</c:v>
                </c:pt>
                <c:pt idx="556">
                  <c:v>5378503.1026583593</c:v>
                </c:pt>
                <c:pt idx="557">
                  <c:v>5388176.6693897592</c:v>
                </c:pt>
                <c:pt idx="558">
                  <c:v>5397850.236121159</c:v>
                </c:pt>
                <c:pt idx="559">
                  <c:v>5407523.8028525589</c:v>
                </c:pt>
                <c:pt idx="560">
                  <c:v>5417197.3695839588</c:v>
                </c:pt>
                <c:pt idx="561">
                  <c:v>5426870.9363153586</c:v>
                </c:pt>
                <c:pt idx="562">
                  <c:v>5436544.5030467585</c:v>
                </c:pt>
                <c:pt idx="563">
                  <c:v>5446218.0697781583</c:v>
                </c:pt>
                <c:pt idx="564">
                  <c:v>5455891.6365095582</c:v>
                </c:pt>
                <c:pt idx="565">
                  <c:v>5465565.203240958</c:v>
                </c:pt>
                <c:pt idx="566">
                  <c:v>5475238.7699723579</c:v>
                </c:pt>
                <c:pt idx="567">
                  <c:v>5484912.3367037578</c:v>
                </c:pt>
                <c:pt idx="568">
                  <c:v>5494585.9034351576</c:v>
                </c:pt>
                <c:pt idx="569">
                  <c:v>5504259.4701665575</c:v>
                </c:pt>
                <c:pt idx="570">
                  <c:v>5513933.0368979573</c:v>
                </c:pt>
                <c:pt idx="571">
                  <c:v>5523606.6036293572</c:v>
                </c:pt>
                <c:pt idx="572">
                  <c:v>5533280.170360757</c:v>
                </c:pt>
                <c:pt idx="573">
                  <c:v>5542953.7370921569</c:v>
                </c:pt>
                <c:pt idx="574">
                  <c:v>5552627.3038235568</c:v>
                </c:pt>
                <c:pt idx="575">
                  <c:v>5562300.8705549566</c:v>
                </c:pt>
                <c:pt idx="576">
                  <c:v>5571974.4372863565</c:v>
                </c:pt>
                <c:pt idx="577">
                  <c:v>5581648.0040177563</c:v>
                </c:pt>
                <c:pt idx="578">
                  <c:v>5591321.5707491562</c:v>
                </c:pt>
                <c:pt idx="579">
                  <c:v>5600995.137480556</c:v>
                </c:pt>
                <c:pt idx="580">
                  <c:v>5610668.7042119559</c:v>
                </c:pt>
                <c:pt idx="581">
                  <c:v>5620342.2709433557</c:v>
                </c:pt>
                <c:pt idx="582">
                  <c:v>5630015.8376747556</c:v>
                </c:pt>
                <c:pt idx="583">
                  <c:v>5639689.4044061555</c:v>
                </c:pt>
                <c:pt idx="584">
                  <c:v>5649362.9711375553</c:v>
                </c:pt>
                <c:pt idx="585">
                  <c:v>5659036.5378689552</c:v>
                </c:pt>
                <c:pt idx="586">
                  <c:v>5668710.104600355</c:v>
                </c:pt>
                <c:pt idx="587">
                  <c:v>5678383.6713317549</c:v>
                </c:pt>
                <c:pt idx="588">
                  <c:v>5688057.2380631547</c:v>
                </c:pt>
                <c:pt idx="589">
                  <c:v>5697730.8047945546</c:v>
                </c:pt>
                <c:pt idx="590">
                  <c:v>5707404.3715259545</c:v>
                </c:pt>
                <c:pt idx="591">
                  <c:v>5717077.9382573543</c:v>
                </c:pt>
                <c:pt idx="592">
                  <c:v>5726751.5049887542</c:v>
                </c:pt>
                <c:pt idx="593">
                  <c:v>5736425.071720154</c:v>
                </c:pt>
                <c:pt idx="594">
                  <c:v>5746098.6384515539</c:v>
                </c:pt>
                <c:pt idx="595">
                  <c:v>5755772.2051829537</c:v>
                </c:pt>
                <c:pt idx="596">
                  <c:v>5765445.7719143536</c:v>
                </c:pt>
                <c:pt idx="597">
                  <c:v>5775119.3386457535</c:v>
                </c:pt>
                <c:pt idx="598">
                  <c:v>5784792.9053771533</c:v>
                </c:pt>
                <c:pt idx="599">
                  <c:v>5794466.4721085532</c:v>
                </c:pt>
                <c:pt idx="600">
                  <c:v>5804140.038839953</c:v>
                </c:pt>
                <c:pt idx="601">
                  <c:v>5813813.6055713529</c:v>
                </c:pt>
                <c:pt idx="602">
                  <c:v>5823487.1723027527</c:v>
                </c:pt>
                <c:pt idx="603">
                  <c:v>5833160.7390341526</c:v>
                </c:pt>
                <c:pt idx="604">
                  <c:v>5842834.3057655524</c:v>
                </c:pt>
                <c:pt idx="605">
                  <c:v>5852507.8724969523</c:v>
                </c:pt>
                <c:pt idx="606">
                  <c:v>5862181.4392283522</c:v>
                </c:pt>
                <c:pt idx="607">
                  <c:v>5871855.005959752</c:v>
                </c:pt>
                <c:pt idx="608">
                  <c:v>5881528.5726911519</c:v>
                </c:pt>
                <c:pt idx="609">
                  <c:v>5891202.1394225517</c:v>
                </c:pt>
                <c:pt idx="610">
                  <c:v>5900875.7061539516</c:v>
                </c:pt>
                <c:pt idx="611">
                  <c:v>5910549.2728853514</c:v>
                </c:pt>
                <c:pt idx="612">
                  <c:v>5920222.8396167513</c:v>
                </c:pt>
                <c:pt idx="613">
                  <c:v>5929896.4063481512</c:v>
                </c:pt>
                <c:pt idx="614">
                  <c:v>5939569.973079551</c:v>
                </c:pt>
                <c:pt idx="615">
                  <c:v>5949243.5398109509</c:v>
                </c:pt>
                <c:pt idx="616">
                  <c:v>5958917.1065423507</c:v>
                </c:pt>
                <c:pt idx="617">
                  <c:v>5968590.6732737506</c:v>
                </c:pt>
                <c:pt idx="618">
                  <c:v>5978264.2400051504</c:v>
                </c:pt>
                <c:pt idx="619">
                  <c:v>5987937.8067365503</c:v>
                </c:pt>
                <c:pt idx="620">
                  <c:v>5997611.3734679502</c:v>
                </c:pt>
                <c:pt idx="621">
                  <c:v>6007284.94019935</c:v>
                </c:pt>
                <c:pt idx="622">
                  <c:v>6016958.5069307499</c:v>
                </c:pt>
                <c:pt idx="623">
                  <c:v>6026632.0736621497</c:v>
                </c:pt>
                <c:pt idx="624">
                  <c:v>6036305.6403935496</c:v>
                </c:pt>
                <c:pt idx="625">
                  <c:v>6045979.2071249494</c:v>
                </c:pt>
                <c:pt idx="626">
                  <c:v>6055652.7738563493</c:v>
                </c:pt>
                <c:pt idx="627">
                  <c:v>6065326.3405877491</c:v>
                </c:pt>
                <c:pt idx="628">
                  <c:v>6074999.907319149</c:v>
                </c:pt>
                <c:pt idx="629">
                  <c:v>6084673.4740505489</c:v>
                </c:pt>
                <c:pt idx="630">
                  <c:v>6094347.0407819487</c:v>
                </c:pt>
                <c:pt idx="631">
                  <c:v>6104020.6075133486</c:v>
                </c:pt>
                <c:pt idx="632">
                  <c:v>6113694.1742447484</c:v>
                </c:pt>
                <c:pt idx="633">
                  <c:v>6123367.7409761483</c:v>
                </c:pt>
                <c:pt idx="634">
                  <c:v>6133041.3077075481</c:v>
                </c:pt>
                <c:pt idx="635">
                  <c:v>6142714.874438948</c:v>
                </c:pt>
                <c:pt idx="636">
                  <c:v>6152388.4411703479</c:v>
                </c:pt>
                <c:pt idx="637">
                  <c:v>6162062.0079017477</c:v>
                </c:pt>
                <c:pt idx="638">
                  <c:v>6171735.5746331476</c:v>
                </c:pt>
                <c:pt idx="639">
                  <c:v>6181409.1413645474</c:v>
                </c:pt>
                <c:pt idx="640">
                  <c:v>6191082.7080959473</c:v>
                </c:pt>
                <c:pt idx="641">
                  <c:v>6200756.2748273471</c:v>
                </c:pt>
                <c:pt idx="642">
                  <c:v>6210429.841558747</c:v>
                </c:pt>
                <c:pt idx="643">
                  <c:v>6220103.4082901469</c:v>
                </c:pt>
                <c:pt idx="644">
                  <c:v>6229776.9750215467</c:v>
                </c:pt>
                <c:pt idx="645">
                  <c:v>6239450.5417529466</c:v>
                </c:pt>
                <c:pt idx="646">
                  <c:v>6249124.1084843464</c:v>
                </c:pt>
                <c:pt idx="647">
                  <c:v>6258797.6752157463</c:v>
                </c:pt>
                <c:pt idx="648">
                  <c:v>6268471.2419471461</c:v>
                </c:pt>
                <c:pt idx="649">
                  <c:v>6278144.808678546</c:v>
                </c:pt>
                <c:pt idx="650">
                  <c:v>6287818.3754099458</c:v>
                </c:pt>
                <c:pt idx="651">
                  <c:v>6297491.9421413457</c:v>
                </c:pt>
                <c:pt idx="652">
                  <c:v>6307165.5088727456</c:v>
                </c:pt>
                <c:pt idx="653">
                  <c:v>6316839.0756041454</c:v>
                </c:pt>
                <c:pt idx="654">
                  <c:v>6326512.6423355453</c:v>
                </c:pt>
                <c:pt idx="655">
                  <c:v>6336186.2090669451</c:v>
                </c:pt>
                <c:pt idx="656">
                  <c:v>6345859.775798345</c:v>
                </c:pt>
                <c:pt idx="657">
                  <c:v>6355533.3425297448</c:v>
                </c:pt>
                <c:pt idx="658">
                  <c:v>6365206.9092611447</c:v>
                </c:pt>
                <c:pt idx="659">
                  <c:v>6374880.4759925446</c:v>
                </c:pt>
                <c:pt idx="660">
                  <c:v>6384554.0427239444</c:v>
                </c:pt>
                <c:pt idx="661">
                  <c:v>6394227.6094553443</c:v>
                </c:pt>
                <c:pt idx="662">
                  <c:v>6403901.1761867441</c:v>
                </c:pt>
                <c:pt idx="663">
                  <c:v>6413574.742918144</c:v>
                </c:pt>
                <c:pt idx="664">
                  <c:v>6423248.3096495438</c:v>
                </c:pt>
                <c:pt idx="665">
                  <c:v>6432921.8763809437</c:v>
                </c:pt>
                <c:pt idx="666">
                  <c:v>6442595.4431123435</c:v>
                </c:pt>
                <c:pt idx="667">
                  <c:v>6452269.0098437434</c:v>
                </c:pt>
                <c:pt idx="668">
                  <c:v>6461942.5765751433</c:v>
                </c:pt>
                <c:pt idx="669">
                  <c:v>6471616.1433065431</c:v>
                </c:pt>
                <c:pt idx="670">
                  <c:v>6481289.710037943</c:v>
                </c:pt>
                <c:pt idx="671">
                  <c:v>6490963.2767693428</c:v>
                </c:pt>
                <c:pt idx="672">
                  <c:v>6500636.8435007427</c:v>
                </c:pt>
                <c:pt idx="673">
                  <c:v>6510310.4102321425</c:v>
                </c:pt>
                <c:pt idx="674">
                  <c:v>6519983.9769635424</c:v>
                </c:pt>
                <c:pt idx="675">
                  <c:v>6529657.5436949423</c:v>
                </c:pt>
                <c:pt idx="676">
                  <c:v>6539331.1104263421</c:v>
                </c:pt>
                <c:pt idx="677">
                  <c:v>6549004.677157742</c:v>
                </c:pt>
                <c:pt idx="678">
                  <c:v>6558678.2438891418</c:v>
                </c:pt>
                <c:pt idx="679">
                  <c:v>6568351.8106205417</c:v>
                </c:pt>
                <c:pt idx="680">
                  <c:v>6578025.3773519415</c:v>
                </c:pt>
                <c:pt idx="681">
                  <c:v>6587698.9440833414</c:v>
                </c:pt>
                <c:pt idx="682">
                  <c:v>6597372.5108147413</c:v>
                </c:pt>
                <c:pt idx="683">
                  <c:v>6607046.0775461411</c:v>
                </c:pt>
                <c:pt idx="684">
                  <c:v>6616719.644277541</c:v>
                </c:pt>
                <c:pt idx="685">
                  <c:v>6626393.2110089408</c:v>
                </c:pt>
                <c:pt idx="686">
                  <c:v>6636066.7777403407</c:v>
                </c:pt>
                <c:pt idx="687">
                  <c:v>6645740.3444717405</c:v>
                </c:pt>
                <c:pt idx="688">
                  <c:v>6655413.9112031404</c:v>
                </c:pt>
                <c:pt idx="689">
                  <c:v>6665087.4779345402</c:v>
                </c:pt>
                <c:pt idx="690">
                  <c:v>6674761.0446659401</c:v>
                </c:pt>
                <c:pt idx="691">
                  <c:v>6684434.61139734</c:v>
                </c:pt>
                <c:pt idx="692">
                  <c:v>6694108.1781287398</c:v>
                </c:pt>
                <c:pt idx="693">
                  <c:v>6703781.7448601397</c:v>
                </c:pt>
                <c:pt idx="694">
                  <c:v>6713455.3115915395</c:v>
                </c:pt>
                <c:pt idx="695">
                  <c:v>6723128.8783229394</c:v>
                </c:pt>
                <c:pt idx="696">
                  <c:v>6732802.4450543392</c:v>
                </c:pt>
                <c:pt idx="697">
                  <c:v>6742476.0117857391</c:v>
                </c:pt>
                <c:pt idx="698">
                  <c:v>6752149.578517139</c:v>
                </c:pt>
                <c:pt idx="699">
                  <c:v>6761823.1452485388</c:v>
                </c:pt>
                <c:pt idx="700">
                  <c:v>6771496.7119799387</c:v>
                </c:pt>
                <c:pt idx="701">
                  <c:v>6781170.2787113385</c:v>
                </c:pt>
                <c:pt idx="702">
                  <c:v>6790843.8454427384</c:v>
                </c:pt>
                <c:pt idx="703">
                  <c:v>6800517.4121741382</c:v>
                </c:pt>
                <c:pt idx="704">
                  <c:v>6810190.9789055381</c:v>
                </c:pt>
                <c:pt idx="705">
                  <c:v>6819864.545636938</c:v>
                </c:pt>
                <c:pt idx="706">
                  <c:v>6829538.1123683378</c:v>
                </c:pt>
                <c:pt idx="707">
                  <c:v>6839211.6790997377</c:v>
                </c:pt>
                <c:pt idx="708">
                  <c:v>6848885.2458311375</c:v>
                </c:pt>
                <c:pt idx="709">
                  <c:v>6858558.8125625374</c:v>
                </c:pt>
                <c:pt idx="710">
                  <c:v>6868232.3792939372</c:v>
                </c:pt>
                <c:pt idx="711">
                  <c:v>6877905.9460253371</c:v>
                </c:pt>
                <c:pt idx="712">
                  <c:v>6887579.5127567369</c:v>
                </c:pt>
                <c:pt idx="713">
                  <c:v>6897253.0794881368</c:v>
                </c:pt>
                <c:pt idx="714">
                  <c:v>6906926.6462195367</c:v>
                </c:pt>
                <c:pt idx="715">
                  <c:v>6916600.2129509365</c:v>
                </c:pt>
                <c:pt idx="716">
                  <c:v>6926273.7796823364</c:v>
                </c:pt>
                <c:pt idx="717">
                  <c:v>6935947.3464137362</c:v>
                </c:pt>
                <c:pt idx="718">
                  <c:v>6945620.9131451361</c:v>
                </c:pt>
                <c:pt idx="719">
                  <c:v>6955294.4798765359</c:v>
                </c:pt>
                <c:pt idx="720">
                  <c:v>6964968.0466079358</c:v>
                </c:pt>
                <c:pt idx="721">
                  <c:v>6974641.6133393357</c:v>
                </c:pt>
                <c:pt idx="722">
                  <c:v>6984315.1800707355</c:v>
                </c:pt>
                <c:pt idx="723">
                  <c:v>6993988.7468021354</c:v>
                </c:pt>
                <c:pt idx="724">
                  <c:v>7003662.3135335352</c:v>
                </c:pt>
                <c:pt idx="725">
                  <c:v>7013335.8802649351</c:v>
                </c:pt>
                <c:pt idx="726">
                  <c:v>7023009.4469963349</c:v>
                </c:pt>
                <c:pt idx="727">
                  <c:v>7032683.0137277348</c:v>
                </c:pt>
                <c:pt idx="728">
                  <c:v>7042356.5804591347</c:v>
                </c:pt>
                <c:pt idx="729">
                  <c:v>7052030.1471905345</c:v>
                </c:pt>
                <c:pt idx="730">
                  <c:v>7061703.7139219344</c:v>
                </c:pt>
                <c:pt idx="731">
                  <c:v>7071377.2806533342</c:v>
                </c:pt>
                <c:pt idx="732">
                  <c:v>7081050.8473847341</c:v>
                </c:pt>
                <c:pt idx="733">
                  <c:v>7090724.4141161339</c:v>
                </c:pt>
                <c:pt idx="734">
                  <c:v>7100397.9808475338</c:v>
                </c:pt>
                <c:pt idx="735">
                  <c:v>7110071.5475789336</c:v>
                </c:pt>
                <c:pt idx="736">
                  <c:v>7119745.1143103335</c:v>
                </c:pt>
                <c:pt idx="737">
                  <c:v>7129418.6810417334</c:v>
                </c:pt>
                <c:pt idx="738">
                  <c:v>7139092.2477731332</c:v>
                </c:pt>
                <c:pt idx="739">
                  <c:v>7148765.8145045331</c:v>
                </c:pt>
                <c:pt idx="740">
                  <c:v>7158439.3812359329</c:v>
                </c:pt>
                <c:pt idx="741">
                  <c:v>7168112.9479673328</c:v>
                </c:pt>
                <c:pt idx="742">
                  <c:v>7177786.5146987326</c:v>
                </c:pt>
                <c:pt idx="743">
                  <c:v>7187460.0814301325</c:v>
                </c:pt>
                <c:pt idx="744">
                  <c:v>7197133.6481615324</c:v>
                </c:pt>
                <c:pt idx="745">
                  <c:v>7206807.2148929322</c:v>
                </c:pt>
                <c:pt idx="746">
                  <c:v>7216480.7816243321</c:v>
                </c:pt>
                <c:pt idx="747">
                  <c:v>7226154.3483557319</c:v>
                </c:pt>
                <c:pt idx="748">
                  <c:v>7235827.9150871318</c:v>
                </c:pt>
                <c:pt idx="749">
                  <c:v>7245501.4818185316</c:v>
                </c:pt>
                <c:pt idx="750">
                  <c:v>7255175.0485499315</c:v>
                </c:pt>
                <c:pt idx="751">
                  <c:v>7264848.6152813314</c:v>
                </c:pt>
                <c:pt idx="752">
                  <c:v>7274522.1820127312</c:v>
                </c:pt>
                <c:pt idx="753">
                  <c:v>7284195.7487441311</c:v>
                </c:pt>
                <c:pt idx="754">
                  <c:v>7293869.3154755309</c:v>
                </c:pt>
                <c:pt idx="755">
                  <c:v>7303542.8822069308</c:v>
                </c:pt>
                <c:pt idx="756">
                  <c:v>7313216.4489383306</c:v>
                </c:pt>
                <c:pt idx="757">
                  <c:v>7322890.0156697305</c:v>
                </c:pt>
                <c:pt idx="758">
                  <c:v>7332563.5824011303</c:v>
                </c:pt>
                <c:pt idx="759">
                  <c:v>7342237.1491325302</c:v>
                </c:pt>
                <c:pt idx="760">
                  <c:v>7351910.7158639301</c:v>
                </c:pt>
                <c:pt idx="761">
                  <c:v>7361584.2825953299</c:v>
                </c:pt>
                <c:pt idx="762">
                  <c:v>7371257.8493267298</c:v>
                </c:pt>
                <c:pt idx="763">
                  <c:v>7380931.4160581296</c:v>
                </c:pt>
                <c:pt idx="764">
                  <c:v>7390604.9827895295</c:v>
                </c:pt>
                <c:pt idx="765">
                  <c:v>7400278.5495209293</c:v>
                </c:pt>
                <c:pt idx="766">
                  <c:v>7409952.1162523292</c:v>
                </c:pt>
                <c:pt idx="767">
                  <c:v>7419625.6829837291</c:v>
                </c:pt>
                <c:pt idx="768">
                  <c:v>7429299.2497151289</c:v>
                </c:pt>
                <c:pt idx="769">
                  <c:v>7438972.8164465288</c:v>
                </c:pt>
                <c:pt idx="770">
                  <c:v>7448646.3831779286</c:v>
                </c:pt>
                <c:pt idx="771">
                  <c:v>7458319.9499093285</c:v>
                </c:pt>
                <c:pt idx="772">
                  <c:v>7467993.5166407283</c:v>
                </c:pt>
                <c:pt idx="773">
                  <c:v>7477667.0833721282</c:v>
                </c:pt>
                <c:pt idx="774">
                  <c:v>7487340.6501035281</c:v>
                </c:pt>
                <c:pt idx="775">
                  <c:v>7497014.2168349279</c:v>
                </c:pt>
                <c:pt idx="776">
                  <c:v>7506687.7835663278</c:v>
                </c:pt>
                <c:pt idx="777">
                  <c:v>7516361.3502977276</c:v>
                </c:pt>
                <c:pt idx="778">
                  <c:v>7526034.9170291275</c:v>
                </c:pt>
                <c:pt idx="779">
                  <c:v>7535708.4837605273</c:v>
                </c:pt>
                <c:pt idx="780">
                  <c:v>7545382.0504919272</c:v>
                </c:pt>
                <c:pt idx="781">
                  <c:v>7555055.617223327</c:v>
                </c:pt>
                <c:pt idx="782">
                  <c:v>7564729.1839547269</c:v>
                </c:pt>
                <c:pt idx="783">
                  <c:v>7574402.7506861268</c:v>
                </c:pt>
                <c:pt idx="784">
                  <c:v>7584076.3174175266</c:v>
                </c:pt>
                <c:pt idx="785">
                  <c:v>7593749.8841489265</c:v>
                </c:pt>
                <c:pt idx="786">
                  <c:v>7603423.4508803263</c:v>
                </c:pt>
                <c:pt idx="787">
                  <c:v>7613097.0176117262</c:v>
                </c:pt>
                <c:pt idx="788">
                  <c:v>7622770.584343126</c:v>
                </c:pt>
                <c:pt idx="789">
                  <c:v>7632444.1510745259</c:v>
                </c:pt>
                <c:pt idx="790">
                  <c:v>7642117.7178059258</c:v>
                </c:pt>
                <c:pt idx="791">
                  <c:v>7651791.2845373256</c:v>
                </c:pt>
                <c:pt idx="792">
                  <c:v>7661464.8512687255</c:v>
                </c:pt>
                <c:pt idx="793">
                  <c:v>7671138.4180001253</c:v>
                </c:pt>
                <c:pt idx="794">
                  <c:v>7680811.9847315252</c:v>
                </c:pt>
                <c:pt idx="795">
                  <c:v>7690485.551462925</c:v>
                </c:pt>
                <c:pt idx="796">
                  <c:v>7700159.1181943249</c:v>
                </c:pt>
                <c:pt idx="797">
                  <c:v>7709832.6849257248</c:v>
                </c:pt>
                <c:pt idx="798">
                  <c:v>7719506.2516571246</c:v>
                </c:pt>
                <c:pt idx="799">
                  <c:v>7729179.8183885245</c:v>
                </c:pt>
                <c:pt idx="800">
                  <c:v>7738853.3851199243</c:v>
                </c:pt>
                <c:pt idx="801">
                  <c:v>7748526.9518513242</c:v>
                </c:pt>
                <c:pt idx="802">
                  <c:v>7758200.518582724</c:v>
                </c:pt>
                <c:pt idx="803">
                  <c:v>7767874.0853141239</c:v>
                </c:pt>
                <c:pt idx="804">
                  <c:v>7777547.6520455237</c:v>
                </c:pt>
                <c:pt idx="805">
                  <c:v>7787221.2187769236</c:v>
                </c:pt>
                <c:pt idx="806">
                  <c:v>7796894.7855083235</c:v>
                </c:pt>
                <c:pt idx="807">
                  <c:v>7806568.3522397233</c:v>
                </c:pt>
                <c:pt idx="808">
                  <c:v>7816241.9189711232</c:v>
                </c:pt>
                <c:pt idx="809">
                  <c:v>7825915.485702523</c:v>
                </c:pt>
                <c:pt idx="810">
                  <c:v>7835589.0524339229</c:v>
                </c:pt>
                <c:pt idx="811">
                  <c:v>7845262.6191653227</c:v>
                </c:pt>
                <c:pt idx="812">
                  <c:v>7854936.1858967226</c:v>
                </c:pt>
                <c:pt idx="813">
                  <c:v>7864609.7526281225</c:v>
                </c:pt>
                <c:pt idx="814">
                  <c:v>7874283.3193595223</c:v>
                </c:pt>
                <c:pt idx="815">
                  <c:v>7883956.8860909222</c:v>
                </c:pt>
                <c:pt idx="816">
                  <c:v>7893630.452822322</c:v>
                </c:pt>
                <c:pt idx="817">
                  <c:v>7903304.0195537219</c:v>
                </c:pt>
                <c:pt idx="818">
                  <c:v>7912977.5862851217</c:v>
                </c:pt>
                <c:pt idx="819">
                  <c:v>7922651.1530165216</c:v>
                </c:pt>
                <c:pt idx="820">
                  <c:v>7932324.7197479215</c:v>
                </c:pt>
                <c:pt idx="821">
                  <c:v>7941998.2864793213</c:v>
                </c:pt>
                <c:pt idx="822">
                  <c:v>7951671.8532107212</c:v>
                </c:pt>
                <c:pt idx="823">
                  <c:v>7961345.419942121</c:v>
                </c:pt>
                <c:pt idx="824">
                  <c:v>7971018.9866735209</c:v>
                </c:pt>
                <c:pt idx="825">
                  <c:v>7980692.5534049207</c:v>
                </c:pt>
                <c:pt idx="826">
                  <c:v>7990366.1201363206</c:v>
                </c:pt>
                <c:pt idx="827">
                  <c:v>8000039.6868677204</c:v>
                </c:pt>
                <c:pt idx="828">
                  <c:v>8009713.2535991203</c:v>
                </c:pt>
                <c:pt idx="829">
                  <c:v>8019386.8203305202</c:v>
                </c:pt>
                <c:pt idx="830">
                  <c:v>8029060.38706192</c:v>
                </c:pt>
                <c:pt idx="831">
                  <c:v>8038733.9537933199</c:v>
                </c:pt>
                <c:pt idx="832">
                  <c:v>8048407.5205247197</c:v>
                </c:pt>
                <c:pt idx="833">
                  <c:v>8058081.0872561196</c:v>
                </c:pt>
                <c:pt idx="834">
                  <c:v>8067754.6539875194</c:v>
                </c:pt>
                <c:pt idx="835">
                  <c:v>8077428.2207189193</c:v>
                </c:pt>
                <c:pt idx="836">
                  <c:v>8087101.7874503192</c:v>
                </c:pt>
                <c:pt idx="837">
                  <c:v>8096775.354181719</c:v>
                </c:pt>
                <c:pt idx="838">
                  <c:v>8106448.9209131189</c:v>
                </c:pt>
                <c:pt idx="839">
                  <c:v>8116122.4876445187</c:v>
                </c:pt>
                <c:pt idx="840">
                  <c:v>8125796.0543759186</c:v>
                </c:pt>
                <c:pt idx="841">
                  <c:v>8135469.6211073184</c:v>
                </c:pt>
                <c:pt idx="842">
                  <c:v>8145143.1878387183</c:v>
                </c:pt>
                <c:pt idx="843">
                  <c:v>8154816.7545701182</c:v>
                </c:pt>
                <c:pt idx="844">
                  <c:v>8164490.321301518</c:v>
                </c:pt>
                <c:pt idx="845">
                  <c:v>8174163.8880329179</c:v>
                </c:pt>
                <c:pt idx="846">
                  <c:v>8183837.4547643177</c:v>
                </c:pt>
                <c:pt idx="847">
                  <c:v>8193511.0214957176</c:v>
                </c:pt>
                <c:pt idx="848">
                  <c:v>8203184.5882271174</c:v>
                </c:pt>
                <c:pt idx="849">
                  <c:v>8212858.1549585173</c:v>
                </c:pt>
                <c:pt idx="850">
                  <c:v>8222531.7216899171</c:v>
                </c:pt>
                <c:pt idx="851">
                  <c:v>8232205.288421317</c:v>
                </c:pt>
                <c:pt idx="852">
                  <c:v>8241878.8551527169</c:v>
                </c:pt>
                <c:pt idx="853">
                  <c:v>8251552.4218841167</c:v>
                </c:pt>
                <c:pt idx="854">
                  <c:v>8261225.9886155166</c:v>
                </c:pt>
                <c:pt idx="855">
                  <c:v>8270899.5553469164</c:v>
                </c:pt>
                <c:pt idx="856">
                  <c:v>8280573.1220783163</c:v>
                </c:pt>
                <c:pt idx="857">
                  <c:v>8290246.6888097161</c:v>
                </c:pt>
                <c:pt idx="858">
                  <c:v>8299920.255541116</c:v>
                </c:pt>
                <c:pt idx="859">
                  <c:v>8309593.8222725159</c:v>
                </c:pt>
                <c:pt idx="860">
                  <c:v>8319267.3890039157</c:v>
                </c:pt>
                <c:pt idx="861">
                  <c:v>8328940.9557353156</c:v>
                </c:pt>
                <c:pt idx="862">
                  <c:v>8338614.5224667154</c:v>
                </c:pt>
                <c:pt idx="863">
                  <c:v>8348288.0891981153</c:v>
                </c:pt>
                <c:pt idx="864">
                  <c:v>8357961.6559295151</c:v>
                </c:pt>
                <c:pt idx="865">
                  <c:v>8367635.222660915</c:v>
                </c:pt>
                <c:pt idx="866">
                  <c:v>8377308.7893923149</c:v>
                </c:pt>
                <c:pt idx="867">
                  <c:v>8386982.3561237147</c:v>
                </c:pt>
                <c:pt idx="868">
                  <c:v>8396655.9228551146</c:v>
                </c:pt>
                <c:pt idx="869">
                  <c:v>8406329.4895865154</c:v>
                </c:pt>
                <c:pt idx="870">
                  <c:v>8416003.0563179161</c:v>
                </c:pt>
                <c:pt idx="871">
                  <c:v>8425676.6230493169</c:v>
                </c:pt>
                <c:pt idx="872">
                  <c:v>8435350.1897807177</c:v>
                </c:pt>
                <c:pt idx="873">
                  <c:v>8445023.7565121185</c:v>
                </c:pt>
                <c:pt idx="874">
                  <c:v>8454697.3232435193</c:v>
                </c:pt>
                <c:pt idx="875">
                  <c:v>8464370.8899749201</c:v>
                </c:pt>
                <c:pt idx="876">
                  <c:v>8474044.4567063209</c:v>
                </c:pt>
                <c:pt idx="877">
                  <c:v>8483718.0234377217</c:v>
                </c:pt>
                <c:pt idx="878">
                  <c:v>8493391.5901691224</c:v>
                </c:pt>
                <c:pt idx="879">
                  <c:v>8503065.1569005232</c:v>
                </c:pt>
                <c:pt idx="880">
                  <c:v>8512738.723631924</c:v>
                </c:pt>
                <c:pt idx="881">
                  <c:v>8522412.2903633248</c:v>
                </c:pt>
                <c:pt idx="882">
                  <c:v>8532085.8570947256</c:v>
                </c:pt>
                <c:pt idx="883">
                  <c:v>8541759.4238261264</c:v>
                </c:pt>
                <c:pt idx="884">
                  <c:v>8551432.9905575272</c:v>
                </c:pt>
                <c:pt idx="885">
                  <c:v>8561106.557288928</c:v>
                </c:pt>
                <c:pt idx="886">
                  <c:v>8570780.1240203287</c:v>
                </c:pt>
                <c:pt idx="887">
                  <c:v>8580453.6907517295</c:v>
                </c:pt>
                <c:pt idx="888">
                  <c:v>8590127.2574831303</c:v>
                </c:pt>
                <c:pt idx="889">
                  <c:v>8599800.8242145311</c:v>
                </c:pt>
                <c:pt idx="890">
                  <c:v>8609474.3909459319</c:v>
                </c:pt>
                <c:pt idx="891">
                  <c:v>8619147.9576773327</c:v>
                </c:pt>
                <c:pt idx="892">
                  <c:v>8628821.5244087335</c:v>
                </c:pt>
                <c:pt idx="893">
                  <c:v>8638495.0911401343</c:v>
                </c:pt>
                <c:pt idx="894">
                  <c:v>8648168.657871535</c:v>
                </c:pt>
                <c:pt idx="895">
                  <c:v>8657842.2246029358</c:v>
                </c:pt>
                <c:pt idx="896">
                  <c:v>8667515.7913343366</c:v>
                </c:pt>
                <c:pt idx="897">
                  <c:v>8677189.3580657374</c:v>
                </c:pt>
                <c:pt idx="898">
                  <c:v>8686862.9247971382</c:v>
                </c:pt>
                <c:pt idx="899">
                  <c:v>8696536.491528539</c:v>
                </c:pt>
                <c:pt idx="900">
                  <c:v>8706210.0582599398</c:v>
                </c:pt>
                <c:pt idx="901">
                  <c:v>8715883.6249913406</c:v>
                </c:pt>
                <c:pt idx="902">
                  <c:v>8725557.1917227414</c:v>
                </c:pt>
                <c:pt idx="903">
                  <c:v>8735230.7584541421</c:v>
                </c:pt>
                <c:pt idx="904">
                  <c:v>8744904.3251855429</c:v>
                </c:pt>
                <c:pt idx="905">
                  <c:v>8754577.8919169437</c:v>
                </c:pt>
                <c:pt idx="906">
                  <c:v>8764251.4586483445</c:v>
                </c:pt>
                <c:pt idx="907">
                  <c:v>8773925.0253797453</c:v>
                </c:pt>
                <c:pt idx="908">
                  <c:v>8783598.5921111461</c:v>
                </c:pt>
                <c:pt idx="909">
                  <c:v>8793272.1588425469</c:v>
                </c:pt>
                <c:pt idx="910">
                  <c:v>8802945.7255739477</c:v>
                </c:pt>
                <c:pt idx="911">
                  <c:v>8812619.2923053484</c:v>
                </c:pt>
                <c:pt idx="912">
                  <c:v>8822292.8590367492</c:v>
                </c:pt>
                <c:pt idx="913">
                  <c:v>8831966.42576815</c:v>
                </c:pt>
                <c:pt idx="914">
                  <c:v>8841639.9924995508</c:v>
                </c:pt>
                <c:pt idx="915">
                  <c:v>8851313.5592309516</c:v>
                </c:pt>
                <c:pt idx="916">
                  <c:v>8860987.1259623524</c:v>
                </c:pt>
                <c:pt idx="917">
                  <c:v>8870660.6926937532</c:v>
                </c:pt>
                <c:pt idx="918">
                  <c:v>8880334.259425154</c:v>
                </c:pt>
                <c:pt idx="919">
                  <c:v>8890007.8261565547</c:v>
                </c:pt>
                <c:pt idx="920">
                  <c:v>8899681.3928879555</c:v>
                </c:pt>
                <c:pt idx="921">
                  <c:v>8909354.9596193563</c:v>
                </c:pt>
                <c:pt idx="922">
                  <c:v>8919028.5263507571</c:v>
                </c:pt>
                <c:pt idx="923">
                  <c:v>8928702.0930821579</c:v>
                </c:pt>
                <c:pt idx="924">
                  <c:v>8938375.6598135587</c:v>
                </c:pt>
                <c:pt idx="925">
                  <c:v>8948049.2265449595</c:v>
                </c:pt>
                <c:pt idx="926">
                  <c:v>8957722.7932763603</c:v>
                </c:pt>
                <c:pt idx="927">
                  <c:v>8967396.360007761</c:v>
                </c:pt>
                <c:pt idx="928">
                  <c:v>8977069.9267391618</c:v>
                </c:pt>
                <c:pt idx="929">
                  <c:v>8986743.4934705626</c:v>
                </c:pt>
                <c:pt idx="930">
                  <c:v>8996417.0602019634</c:v>
                </c:pt>
                <c:pt idx="931">
                  <c:v>9006090.6269333642</c:v>
                </c:pt>
                <c:pt idx="932">
                  <c:v>9015764.193664765</c:v>
                </c:pt>
                <c:pt idx="933">
                  <c:v>9025437.7603961658</c:v>
                </c:pt>
                <c:pt idx="934">
                  <c:v>9035111.3271275666</c:v>
                </c:pt>
                <c:pt idx="935">
                  <c:v>9044784.8938589673</c:v>
                </c:pt>
                <c:pt idx="936">
                  <c:v>9054458.4605903681</c:v>
                </c:pt>
                <c:pt idx="937">
                  <c:v>9064132.0273217689</c:v>
                </c:pt>
                <c:pt idx="938">
                  <c:v>9073805.5940531697</c:v>
                </c:pt>
                <c:pt idx="939">
                  <c:v>9083479.1607845705</c:v>
                </c:pt>
                <c:pt idx="940">
                  <c:v>9093152.7275159713</c:v>
                </c:pt>
                <c:pt idx="941">
                  <c:v>9102826.2942473721</c:v>
                </c:pt>
                <c:pt idx="942">
                  <c:v>9112499.8609787729</c:v>
                </c:pt>
                <c:pt idx="943">
                  <c:v>9122173.4277101737</c:v>
                </c:pt>
                <c:pt idx="944">
                  <c:v>9131846.9944415744</c:v>
                </c:pt>
                <c:pt idx="945">
                  <c:v>9141520.5611729752</c:v>
                </c:pt>
                <c:pt idx="946">
                  <c:v>9151194.127904376</c:v>
                </c:pt>
                <c:pt idx="947">
                  <c:v>9160867.6946357768</c:v>
                </c:pt>
                <c:pt idx="948">
                  <c:v>9170541.2613671776</c:v>
                </c:pt>
                <c:pt idx="949">
                  <c:v>9180214.8280985784</c:v>
                </c:pt>
                <c:pt idx="950">
                  <c:v>9189888.3948299792</c:v>
                </c:pt>
                <c:pt idx="951">
                  <c:v>9199561.96156138</c:v>
                </c:pt>
                <c:pt idx="952">
                  <c:v>9209235.5282927807</c:v>
                </c:pt>
                <c:pt idx="953">
                  <c:v>9218909.0950241815</c:v>
                </c:pt>
                <c:pt idx="954">
                  <c:v>9228582.6617555823</c:v>
                </c:pt>
                <c:pt idx="955">
                  <c:v>9238256.2284869831</c:v>
                </c:pt>
                <c:pt idx="956">
                  <c:v>9247929.7952183839</c:v>
                </c:pt>
                <c:pt idx="957">
                  <c:v>9257603.3619497847</c:v>
                </c:pt>
                <c:pt idx="958">
                  <c:v>9267276.9286811855</c:v>
                </c:pt>
                <c:pt idx="959">
                  <c:v>9276950.4954125863</c:v>
                </c:pt>
                <c:pt idx="960">
                  <c:v>9286624.062143987</c:v>
                </c:pt>
                <c:pt idx="961">
                  <c:v>9296297.6288753878</c:v>
                </c:pt>
                <c:pt idx="962">
                  <c:v>9305971.1956067886</c:v>
                </c:pt>
                <c:pt idx="963">
                  <c:v>9315644.7623381894</c:v>
                </c:pt>
                <c:pt idx="964">
                  <c:v>9325318.3290695902</c:v>
                </c:pt>
                <c:pt idx="965">
                  <c:v>9334991.895800991</c:v>
                </c:pt>
                <c:pt idx="966">
                  <c:v>9344665.4625323918</c:v>
                </c:pt>
                <c:pt idx="967">
                  <c:v>9354339.0292637926</c:v>
                </c:pt>
                <c:pt idx="968">
                  <c:v>9364012.5959951933</c:v>
                </c:pt>
                <c:pt idx="969">
                  <c:v>9373686.1627265941</c:v>
                </c:pt>
                <c:pt idx="970">
                  <c:v>9383359.7294579949</c:v>
                </c:pt>
                <c:pt idx="971">
                  <c:v>9393033.2961893957</c:v>
                </c:pt>
                <c:pt idx="972">
                  <c:v>9402706.8629207965</c:v>
                </c:pt>
                <c:pt idx="973">
                  <c:v>9412380.4296521973</c:v>
                </c:pt>
                <c:pt idx="974">
                  <c:v>9422053.9963835981</c:v>
                </c:pt>
                <c:pt idx="975">
                  <c:v>9431727.5631149989</c:v>
                </c:pt>
                <c:pt idx="976">
                  <c:v>9441401.1298463996</c:v>
                </c:pt>
                <c:pt idx="977">
                  <c:v>9451074.6965778004</c:v>
                </c:pt>
                <c:pt idx="978">
                  <c:v>9460748.2633092012</c:v>
                </c:pt>
                <c:pt idx="979">
                  <c:v>9470421.830040602</c:v>
                </c:pt>
                <c:pt idx="980">
                  <c:v>9480095.3967720028</c:v>
                </c:pt>
                <c:pt idx="981">
                  <c:v>9489768.9635034036</c:v>
                </c:pt>
                <c:pt idx="982">
                  <c:v>9499442.5302348044</c:v>
                </c:pt>
                <c:pt idx="983">
                  <c:v>9509116.0969662052</c:v>
                </c:pt>
                <c:pt idx="984">
                  <c:v>9518789.663697606</c:v>
                </c:pt>
                <c:pt idx="985">
                  <c:v>9528463.2304290067</c:v>
                </c:pt>
                <c:pt idx="986">
                  <c:v>9538136.7971604075</c:v>
                </c:pt>
                <c:pt idx="987">
                  <c:v>9547810.3638918083</c:v>
                </c:pt>
                <c:pt idx="988">
                  <c:v>9557483.9306232091</c:v>
                </c:pt>
                <c:pt idx="989">
                  <c:v>9567157.4973546099</c:v>
                </c:pt>
                <c:pt idx="990">
                  <c:v>9576831.0640860107</c:v>
                </c:pt>
                <c:pt idx="991">
                  <c:v>9586504.6308174115</c:v>
                </c:pt>
                <c:pt idx="992">
                  <c:v>9596178.1975488123</c:v>
                </c:pt>
                <c:pt idx="993">
                  <c:v>9605851.764280213</c:v>
                </c:pt>
                <c:pt idx="994">
                  <c:v>9615525.3310116138</c:v>
                </c:pt>
                <c:pt idx="995">
                  <c:v>9625198.8977430146</c:v>
                </c:pt>
                <c:pt idx="996">
                  <c:v>9634872.4644744154</c:v>
                </c:pt>
                <c:pt idx="997">
                  <c:v>9644546.0312058162</c:v>
                </c:pt>
                <c:pt idx="998">
                  <c:v>9654219.597937217</c:v>
                </c:pt>
                <c:pt idx="999">
                  <c:v>9663893.1646686178</c:v>
                </c:pt>
                <c:pt idx="1000">
                  <c:v>9673566.7314000186</c:v>
                </c:pt>
              </c:numCache>
            </c:numRef>
          </c:cat>
          <c:val>
            <c:numRef>
              <c:f>'CURVE CHART'!$J$2:$J$1002</c:f>
              <c:numCache>
                <c:formatCode>General</c:formatCode>
                <c:ptCount val="1001"/>
                <c:pt idx="0">
                  <c:v>0</c:v>
                </c:pt>
                <c:pt idx="1">
                  <c:v>17.255107835990128</c:v>
                </c:pt>
                <c:pt idx="2">
                  <c:v>23.486684262158025</c:v>
                </c:pt>
                <c:pt idx="3">
                  <c:v>28.127766616827895</c:v>
                </c:pt>
                <c:pt idx="4">
                  <c:v>31.965878961080715</c:v>
                </c:pt>
                <c:pt idx="5">
                  <c:v>35.299152050848846</c:v>
                </c:pt>
                <c:pt idx="6">
                  <c:v>38.278153615785818</c:v>
                </c:pt>
                <c:pt idx="7">
                  <c:v>40.991282230561389</c:v>
                </c:pt>
                <c:pt idx="8">
                  <c:v>43.495585711545338</c:v>
                </c:pt>
                <c:pt idx="9">
                  <c:v>45.830370333002151</c:v>
                </c:pt>
                <c:pt idx="10">
                  <c:v>48.024054813183461</c:v>
                </c:pt>
                <c:pt idx="11">
                  <c:v>50.09796064570039</c:v>
                </c:pt>
                <c:pt idx="12">
                  <c:v>52.068561029322105</c:v>
                </c:pt>
                <c:pt idx="13">
                  <c:v>53.948890752900105</c:v>
                </c:pt>
                <c:pt idx="14">
                  <c:v>55.749470135829249</c:v>
                </c:pt>
                <c:pt idx="15">
                  <c:v>57.478933029487671</c:v>
                </c:pt>
                <c:pt idx="16">
                  <c:v>59.144466941088965</c:v>
                </c:pt>
                <c:pt idx="17">
                  <c:v>60.752129631754741</c:v>
                </c:pt>
                <c:pt idx="18">
                  <c:v>62.307082031541682</c:v>
                </c:pt>
                <c:pt idx="19">
                  <c:v>63.813762976599165</c:v>
                </c:pt>
                <c:pt idx="20">
                  <c:v>65.276022574947959</c:v>
                </c:pt>
                <c:pt idx="21">
                  <c:v>66.697225559833655</c:v>
                </c:pt>
                <c:pt idx="22">
                  <c:v>68.080332481887908</c:v>
                </c:pt>
                <c:pt idx="23">
                  <c:v>69.427964276049408</c:v>
                </c:pt>
                <c:pt idx="24">
                  <c:v>70.742454177297446</c:v>
                </c:pt>
                <c:pt idx="25">
                  <c:v>72.025889884237372</c:v>
                </c:pt>
                <c:pt idx="26">
                  <c:v>73.280148116614328</c:v>
                </c:pt>
                <c:pt idx="27">
                  <c:v>74.506923176660621</c:v>
                </c:pt>
                <c:pt idx="28">
                  <c:v>75.707750736795361</c:v>
                </c:pt>
                <c:pt idx="29">
                  <c:v>76.884027792411132</c:v>
                </c:pt>
                <c:pt idx="30">
                  <c:v>78.037029508088182</c:v>
                </c:pt>
                <c:pt idx="31">
                  <c:v>79.167923527706108</c:v>
                </c:pt>
                <c:pt idx="32">
                  <c:v>80.277782199255441</c:v>
                </c:pt>
                <c:pt idx="33">
                  <c:v>81.367593073496906</c:v>
                </c:pt>
                <c:pt idx="34">
                  <c:v>82.438267964827517</c:v>
                </c:pt>
                <c:pt idx="35">
                  <c:v>83.490650807520552</c:v>
                </c:pt>
                <c:pt idx="36">
                  <c:v>84.525524497132722</c:v>
                </c:pt>
                <c:pt idx="37">
                  <c:v>85.543616872569601</c:v>
                </c:pt>
                <c:pt idx="38">
                  <c:v>86.545605966941991</c:v>
                </c:pt>
                <c:pt idx="39">
                  <c:v>87.532124633366081</c:v>
                </c:pt>
                <c:pt idx="40">
                  <c:v>88.50376463416309</c:v>
                </c:pt>
                <c:pt idx="41">
                  <c:v>89.46108026748901</c:v>
                </c:pt>
                <c:pt idx="42">
                  <c:v>90.404591593680564</c:v>
                </c:pt>
                <c:pt idx="43">
                  <c:v>91.334787313913566</c:v>
                </c:pt>
                <c:pt idx="44">
                  <c:v>92.25212734583458</c:v>
                </c:pt>
                <c:pt idx="45">
                  <c:v>93.157045134193453</c:v>
                </c:pt>
                <c:pt idx="46">
                  <c:v>94.049949728981645</c:v>
                </c:pt>
                <c:pt idx="47">
                  <c:v>94.931227659014013</c:v>
                </c:pt>
                <c:pt idx="48">
                  <c:v>95.801244624981308</c:v>
                </c:pt>
                <c:pt idx="49">
                  <c:v>96.660347032751133</c:v>
                </c:pt>
                <c:pt idx="50">
                  <c:v>97.508863384939872</c:v>
                </c:pt>
                <c:pt idx="51">
                  <c:v>98.347105546398836</c:v>
                </c:pt>
                <c:pt idx="52">
                  <c:v>99.175369897301451</c:v>
                </c:pt>
                <c:pt idx="53">
                  <c:v>99.993938385748677</c:v>
                </c:pt>
                <c:pt idx="54">
                  <c:v>100.80307949039685</c:v>
                </c:pt>
                <c:pt idx="55">
                  <c:v>101.60304910229785</c:v>
                </c:pt>
                <c:pt idx="56">
                  <c:v>102.39409133408363</c:v>
                </c:pt>
                <c:pt idx="57">
                  <c:v>103.17643926366026</c:v>
                </c:pt>
                <c:pt idx="58">
                  <c:v>103.95031561876831</c:v>
                </c:pt>
                <c:pt idx="59">
                  <c:v>104.71593340804199</c:v>
                </c:pt>
                <c:pt idx="60">
                  <c:v>105.47349650358433</c:v>
                </c:pt>
                <c:pt idx="61">
                  <c:v>106.22320017952701</c:v>
                </c:pt>
                <c:pt idx="62">
                  <c:v>106.96523161056011</c:v>
                </c:pt>
                <c:pt idx="63">
                  <c:v>107.69977033400886</c:v>
                </c:pt>
                <c:pt idx="64">
                  <c:v>108.42698867865595</c:v>
                </c:pt>
                <c:pt idx="65">
                  <c:v>109.14705216317529</c:v>
                </c:pt>
                <c:pt idx="66">
                  <c:v>109.86011986677774</c:v>
                </c:pt>
                <c:pt idx="67">
                  <c:v>110.56634477438519</c:v>
                </c:pt>
                <c:pt idx="68">
                  <c:v>111.26587409844129</c:v>
                </c:pt>
                <c:pt idx="69">
                  <c:v>111.95884957925951</c:v>
                </c:pt>
                <c:pt idx="70">
                  <c:v>112.64540776562859</c:v>
                </c:pt>
                <c:pt idx="71">
                  <c:v>113.32568027723582</c:v>
                </c:pt>
                <c:pt idx="72">
                  <c:v>113.99979405032536</c:v>
                </c:pt>
                <c:pt idx="73">
                  <c:v>114.66787156787829</c:v>
                </c:pt>
                <c:pt idx="74">
                  <c:v>115.33003107549258</c:v>
                </c:pt>
                <c:pt idx="75">
                  <c:v>115.98638678402536</c:v>
                </c:pt>
                <c:pt idx="76">
                  <c:v>116.63704905997845</c:v>
                </c:pt>
                <c:pt idx="77">
                  <c:v>117.2821246045211</c:v>
                </c:pt>
                <c:pt idx="78">
                  <c:v>117.92171662196149</c:v>
                </c:pt>
                <c:pt idx="79">
                  <c:v>118.5559249784199</c:v>
                </c:pt>
                <c:pt idx="80">
                  <c:v>119.1848463513889</c:v>
                </c:pt>
                <c:pt idx="81">
                  <c:v>119.80857437081073</c:v>
                </c:pt>
                <c:pt idx="82">
                  <c:v>120.4271997522506</c:v>
                </c:pt>
                <c:pt idx="83">
                  <c:v>121.04081042270127</c:v>
                </c:pt>
                <c:pt idx="84">
                  <c:v>121.64949163951071</c:v>
                </c:pt>
                <c:pt idx="85">
                  <c:v>122.25332610288162</c:v>
                </c:pt>
                <c:pt idx="86">
                  <c:v>122.85239406236822</c:v>
                </c:pt>
                <c:pt idx="87">
                  <c:v>123.44677341775024</c:v>
                </c:pt>
                <c:pt idx="88">
                  <c:v>124.03653981464709</c:v>
                </c:pt>
                <c:pt idx="89">
                  <c:v>124.62176673520025</c:v>
                </c:pt>
                <c:pt idx="90">
                  <c:v>125.20252558412909</c:v>
                </c:pt>
                <c:pt idx="91">
                  <c:v>125.77888577044979</c:v>
                </c:pt>
                <c:pt idx="92">
                  <c:v>126.35091478511757</c:v>
                </c:pt>
                <c:pt idx="93">
                  <c:v>126.91867827483766</c:v>
                </c:pt>
                <c:pt idx="94">
                  <c:v>127.48224011227273</c:v>
                </c:pt>
                <c:pt idx="95">
                  <c:v>128.04166246286408</c:v>
                </c:pt>
                <c:pt idx="96">
                  <c:v>128.59700584845478</c:v>
                </c:pt>
                <c:pt idx="97">
                  <c:v>129.1483292079084</c:v>
                </c:pt>
                <c:pt idx="98">
                  <c:v>129.69568995488848</c:v>
                </c:pt>
                <c:pt idx="99">
                  <c:v>130.23914403296382</c:v>
                </c:pt>
                <c:pt idx="100">
                  <c:v>130.77874596818396</c:v>
                </c:pt>
                <c:pt idx="101">
                  <c:v>131.31454891927058</c:v>
                </c:pt>
                <c:pt idx="102">
                  <c:v>131.84660472555157</c:v>
                </c:pt>
                <c:pt idx="103">
                  <c:v>132.37496395276139</c:v>
                </c:pt>
                <c:pt idx="104">
                  <c:v>132.8996759368234</c:v>
                </c:pt>
                <c:pt idx="105">
                  <c:v>133.42078882572045</c:v>
                </c:pt>
                <c:pt idx="106">
                  <c:v>133.93834961955463</c:v>
                </c:pt>
                <c:pt idx="107">
                  <c:v>134.45240420889306</c:v>
                </c:pt>
                <c:pt idx="108">
                  <c:v>134.96299741148297</c:v>
                </c:pt>
                <c:pt idx="109">
                  <c:v>135.47017300742735</c:v>
                </c:pt>
                <c:pt idx="110">
                  <c:v>135.9739737728915</c:v>
                </c:pt>
                <c:pt idx="111">
                  <c:v>136.47444151242269</c:v>
                </c:pt>
                <c:pt idx="112">
                  <c:v>136.97161708994173</c:v>
                </c:pt>
                <c:pt idx="113">
                  <c:v>137.46554045848501</c:v>
                </c:pt>
                <c:pt idx="114">
                  <c:v>137.95625068874517</c:v>
                </c:pt>
                <c:pt idx="115">
                  <c:v>138.44378599647831</c:v>
                </c:pt>
                <c:pt idx="116">
                  <c:v>138.92818376882988</c:v>
                </c:pt>
                <c:pt idx="117">
                  <c:v>139.40948058962633</c:v>
                </c:pt>
                <c:pt idx="118">
                  <c:v>139.88771226368829</c:v>
                </c:pt>
                <c:pt idx="119">
                  <c:v>140.36291384020709</c:v>
                </c:pt>
                <c:pt idx="120">
                  <c:v>140.83511963522818</c:v>
                </c:pt>
                <c:pt idx="121">
                  <c:v>141.30436325328606</c:v>
                </c:pt>
                <c:pt idx="122">
                  <c:v>141.77067760822467</c:v>
                </c:pt>
                <c:pt idx="123">
                  <c:v>142.23409494324446</c:v>
                </c:pt>
                <c:pt idx="124">
                  <c:v>142.69464685020847</c:v>
                </c:pt>
                <c:pt idx="125">
                  <c:v>143.15236428824153</c:v>
                </c:pt>
                <c:pt idx="126">
                  <c:v>143.60727760165335</c:v>
                </c:pt>
                <c:pt idx="127">
                  <c:v>144.05941653721686</c:v>
                </c:pt>
                <c:pt idx="128">
                  <c:v>144.50881026082681</c:v>
                </c:pt>
                <c:pt idx="129">
                  <c:v>144.95548737356901</c:v>
                </c:pt>
                <c:pt idx="130">
                  <c:v>145.39947592722143</c:v>
                </c:pt>
                <c:pt idx="131">
                  <c:v>145.84080343921778</c:v>
                </c:pt>
                <c:pt idx="132">
                  <c:v>146.27949690708704</c:v>
                </c:pt>
                <c:pt idx="133">
                  <c:v>146.71558282240116</c:v>
                </c:pt>
                <c:pt idx="134">
                  <c:v>147.14908718424223</c:v>
                </c:pt>
                <c:pt idx="135">
                  <c:v>147.58003551221688</c:v>
                </c:pt>
                <c:pt idx="136">
                  <c:v>148.00845285902926</c:v>
                </c:pt>
                <c:pt idx="137">
                  <c:v>148.43436382263761</c:v>
                </c:pt>
                <c:pt idx="138">
                  <c:v>148.85779255800426</c:v>
                </c:pt>
                <c:pt idx="139">
                  <c:v>149.27876278846139</c:v>
                </c:pt>
                <c:pt idx="140">
                  <c:v>149.6972978167052</c:v>
                </c:pt>
                <c:pt idx="141">
                  <c:v>150.11342053543143</c:v>
                </c:pt>
                <c:pt idx="142">
                  <c:v>150.52715343762998</c:v>
                </c:pt>
                <c:pt idx="143">
                  <c:v>150.9385186265508</c:v>
                </c:pt>
                <c:pt idx="144">
                  <c:v>151.34753782535057</c:v>
                </c:pt>
                <c:pt idx="145">
                  <c:v>151.75423238643759</c:v>
                </c:pt>
                <c:pt idx="146">
                  <c:v>152.15862330052244</c:v>
                </c:pt>
                <c:pt idx="147">
                  <c:v>152.56073120538801</c:v>
                </c:pt>
                <c:pt idx="148">
                  <c:v>152.9605763943878</c:v>
                </c:pt>
                <c:pt idx="149">
                  <c:v>153.35817882468325</c:v>
                </c:pt>
                <c:pt idx="150">
                  <c:v>153.75355812523063</c:v>
                </c:pt>
                <c:pt idx="151">
                  <c:v>154.14673360452562</c:v>
                </c:pt>
                <c:pt idx="152">
                  <c:v>154.53772425811448</c:v>
                </c:pt>
                <c:pt idx="153">
                  <c:v>154.92654877588188</c:v>
                </c:pt>
                <c:pt idx="154">
                  <c:v>155.31322554912066</c:v>
                </c:pt>
                <c:pt idx="155">
                  <c:v>155.69777267739423</c:v>
                </c:pt>
                <c:pt idx="156">
                  <c:v>156.08020797519808</c:v>
                </c:pt>
                <c:pt idx="157">
                  <c:v>156.46054897842563</c:v>
                </c:pt>
                <c:pt idx="158">
                  <c:v>156.83881295064913</c:v>
                </c:pt>
                <c:pt idx="159">
                  <c:v>157.21501688921774</c:v>
                </c:pt>
                <c:pt idx="160">
                  <c:v>157.5891775311834</c:v>
                </c:pt>
                <c:pt idx="161">
                  <c:v>157.96131135905679</c:v>
                </c:pt>
                <c:pt idx="162">
                  <c:v>158.33143460640201</c:v>
                </c:pt>
                <c:pt idx="163">
                  <c:v>158.69956326327301</c:v>
                </c:pt>
                <c:pt idx="164">
                  <c:v>159.06571308150069</c:v>
                </c:pt>
                <c:pt idx="165">
                  <c:v>159.42989957983067</c:v>
                </c:pt>
                <c:pt idx="166">
                  <c:v>159.79213804892166</c:v>
                </c:pt>
                <c:pt idx="167">
                  <c:v>160.15244355620624</c:v>
                </c:pt>
                <c:pt idx="168">
                  <c:v>160.51083095062006</c:v>
                </c:pt>
                <c:pt idx="169">
                  <c:v>160.86731486720123</c:v>
                </c:pt>
                <c:pt idx="170">
                  <c:v>161.22190973156847</c:v>
                </c:pt>
                <c:pt idx="171">
                  <c:v>161.57462976427843</c:v>
                </c:pt>
                <c:pt idx="172">
                  <c:v>161.92548898506604</c:v>
                </c:pt>
                <c:pt idx="173">
                  <c:v>162.27450121697595</c:v>
                </c:pt>
                <c:pt idx="174">
                  <c:v>162.62168009038098</c:v>
                </c:pt>
                <c:pt idx="175">
                  <c:v>162.96703904690023</c:v>
                </c:pt>
                <c:pt idx="176">
                  <c:v>163.31059134321271</c:v>
                </c:pt>
                <c:pt idx="177">
                  <c:v>163.65235005477228</c:v>
                </c:pt>
                <c:pt idx="178">
                  <c:v>163.99232807942914</c:v>
                </c:pt>
                <c:pt idx="179">
                  <c:v>164.33053814095706</c:v>
                </c:pt>
                <c:pt idx="180">
                  <c:v>164.66699279249164</c:v>
                </c:pt>
                <c:pt idx="181">
                  <c:v>165.00170441988249</c:v>
                </c:pt>
                <c:pt idx="182">
                  <c:v>165.33468524495984</c:v>
                </c:pt>
                <c:pt idx="183">
                  <c:v>165.66594732872039</c:v>
                </c:pt>
                <c:pt idx="184">
                  <c:v>165.99550257443468</c:v>
                </c:pt>
                <c:pt idx="185">
                  <c:v>166.32336273067594</c:v>
                </c:pt>
                <c:pt idx="186">
                  <c:v>166.64953939427599</c:v>
                </c:pt>
                <c:pt idx="187">
                  <c:v>166.97404401320864</c:v>
                </c:pt>
                <c:pt idx="188">
                  <c:v>167.29688788940237</c:v>
                </c:pt>
                <c:pt idx="189">
                  <c:v>167.61808218148545</c:v>
                </c:pt>
                <c:pt idx="190">
                  <c:v>167.93763790746578</c:v>
                </c:pt>
                <c:pt idx="191">
                  <c:v>168.25556594734431</c:v>
                </c:pt>
                <c:pt idx="192">
                  <c:v>168.57187704566977</c:v>
                </c:pt>
                <c:pt idx="193">
                  <c:v>168.88658181402903</c:v>
                </c:pt>
                <c:pt idx="194">
                  <c:v>169.19969073348184</c:v>
                </c:pt>
                <c:pt idx="195">
                  <c:v>169.51121415693692</c:v>
                </c:pt>
                <c:pt idx="196">
                  <c:v>169.82116231147373</c:v>
                </c:pt>
                <c:pt idx="197">
                  <c:v>170.12954530060841</c:v>
                </c:pt>
                <c:pt idx="198">
                  <c:v>170.43637310651022</c:v>
                </c:pt>
                <c:pt idx="199">
                  <c:v>170.74165559216479</c:v>
                </c:pt>
                <c:pt idx="200">
                  <c:v>171.04540250348913</c:v>
                </c:pt>
                <c:pt idx="201">
                  <c:v>171.34762347139787</c:v>
                </c:pt>
                <c:pt idx="202">
                  <c:v>171.64832801382374</c:v>
                </c:pt>
                <c:pt idx="203">
                  <c:v>171.94752553769086</c:v>
                </c:pt>
                <c:pt idx="204">
                  <c:v>172.24522534084596</c:v>
                </c:pt>
                <c:pt idx="205">
                  <c:v>172.54143661394497</c:v>
                </c:pt>
                <c:pt idx="206">
                  <c:v>172.83616844229843</c:v>
                </c:pt>
                <c:pt idx="207">
                  <c:v>173.12942980767559</c:v>
                </c:pt>
                <c:pt idx="208">
                  <c:v>173.42122959007006</c:v>
                </c:pt>
                <c:pt idx="209">
                  <c:v>173.71157656942552</c:v>
                </c:pt>
                <c:pt idx="210">
                  <c:v>174.00047942732465</c:v>
                </c:pt>
                <c:pt idx="211">
                  <c:v>174.28794674864091</c:v>
                </c:pt>
                <c:pt idx="212">
                  <c:v>174.57398702315601</c:v>
                </c:pt>
                <c:pt idx="213">
                  <c:v>174.85860864714058</c:v>
                </c:pt>
                <c:pt idx="214">
                  <c:v>175.14181992490336</c:v>
                </c:pt>
                <c:pt idx="215">
                  <c:v>175.42362907030528</c:v>
                </c:pt>
                <c:pt idx="216">
                  <c:v>175.70404420824408</c:v>
                </c:pt>
                <c:pt idx="217">
                  <c:v>175.98307337610436</c:v>
                </c:pt>
                <c:pt idx="218">
                  <c:v>176.26072452518062</c:v>
                </c:pt>
                <c:pt idx="219">
                  <c:v>176.53700552206811</c:v>
                </c:pt>
                <c:pt idx="220">
                  <c:v>176.81192415002644</c:v>
                </c:pt>
                <c:pt idx="221">
                  <c:v>177.08548811031329</c:v>
                </c:pt>
                <c:pt idx="222">
                  <c:v>177.35770502349305</c:v>
                </c:pt>
                <c:pt idx="223">
                  <c:v>177.62858243071574</c:v>
                </c:pt>
                <c:pt idx="224">
                  <c:v>177.89812779497288</c:v>
                </c:pt>
                <c:pt idx="225">
                  <c:v>178.16634850232461</c:v>
                </c:pt>
                <c:pt idx="226">
                  <c:v>178.43325186310557</c:v>
                </c:pt>
                <c:pt idx="227">
                  <c:v>178.6988451131032</c:v>
                </c:pt>
                <c:pt idx="228">
                  <c:v>178.96313541471463</c:v>
                </c:pt>
                <c:pt idx="229">
                  <c:v>179.22612985807945</c:v>
                </c:pt>
                <c:pt idx="230">
                  <c:v>179.48783546219033</c:v>
                </c:pt>
                <c:pt idx="231">
                  <c:v>179.7482591759815</c:v>
                </c:pt>
                <c:pt idx="232">
                  <c:v>180.00740787939625</c:v>
                </c:pt>
                <c:pt idx="233">
                  <c:v>180.2652883844323</c:v>
                </c:pt>
                <c:pt idx="234">
                  <c:v>180.52190743616868</c:v>
                </c:pt>
                <c:pt idx="235">
                  <c:v>180.77727171377035</c:v>
                </c:pt>
                <c:pt idx="236">
                  <c:v>181.03138783147585</c:v>
                </c:pt>
                <c:pt idx="237">
                  <c:v>181.28426233956327</c:v>
                </c:pt>
                <c:pt idx="238">
                  <c:v>181.53590172530005</c:v>
                </c:pt>
                <c:pt idx="239">
                  <c:v>181.78631241387296</c:v>
                </c:pt>
                <c:pt idx="240">
                  <c:v>182.03550076930134</c:v>
                </c:pt>
                <c:pt idx="241">
                  <c:v>182.28347309533234</c:v>
                </c:pt>
                <c:pt idx="242">
                  <c:v>182.53023563631996</c:v>
                </c:pt>
                <c:pt idx="243">
                  <c:v>182.77579457808673</c:v>
                </c:pt>
                <c:pt idx="244">
                  <c:v>183.02015604877022</c:v>
                </c:pt>
                <c:pt idx="245">
                  <c:v>183.26332611965262</c:v>
                </c:pt>
                <c:pt idx="246">
                  <c:v>183.50531080597594</c:v>
                </c:pt>
                <c:pt idx="247">
                  <c:v>183.74611606774192</c:v>
                </c:pt>
                <c:pt idx="248">
                  <c:v>183.98574781049615</c:v>
                </c:pt>
                <c:pt idx="249">
                  <c:v>184.22421188609948</c:v>
                </c:pt>
                <c:pt idx="250">
                  <c:v>184.46151409348383</c:v>
                </c:pt>
                <c:pt idx="251">
                  <c:v>184.6976601793956</c:v>
                </c:pt>
                <c:pt idx="252">
                  <c:v>184.9326558391239</c:v>
                </c:pt>
                <c:pt idx="253">
                  <c:v>185.16650671721754</c:v>
                </c:pt>
                <c:pt idx="254">
                  <c:v>185.39921840818769</c:v>
                </c:pt>
                <c:pt idx="255">
                  <c:v>185.6307964571985</c:v>
                </c:pt>
                <c:pt idx="256">
                  <c:v>185.86124636074476</c:v>
                </c:pt>
                <c:pt idx="257">
                  <c:v>186.09057356731978</c:v>
                </c:pt>
                <c:pt idx="258">
                  <c:v>186.31878347806727</c:v>
                </c:pt>
                <c:pt idx="259">
                  <c:v>186.54588144742635</c:v>
                </c:pt>
                <c:pt idx="260">
                  <c:v>186.77187278376164</c:v>
                </c:pt>
                <c:pt idx="261">
                  <c:v>186.99676274998416</c:v>
                </c:pt>
                <c:pt idx="262">
                  <c:v>187.2205565641612</c:v>
                </c:pt>
                <c:pt idx="263">
                  <c:v>187.44325940011481</c:v>
                </c:pt>
                <c:pt idx="264">
                  <c:v>187.66487638801075</c:v>
                </c:pt>
                <c:pt idx="265">
                  <c:v>187.88541261493717</c:v>
                </c:pt>
                <c:pt idx="266">
                  <c:v>188.10487312547215</c:v>
                </c:pt>
                <c:pt idx="267">
                  <c:v>188.32326292224406</c:v>
                </c:pt>
                <c:pt idx="268">
                  <c:v>188.54058696647945</c:v>
                </c:pt>
                <c:pt idx="269">
                  <c:v>188.75685017854374</c:v>
                </c:pt>
                <c:pt idx="270">
                  <c:v>188.97205743847178</c:v>
                </c:pt>
                <c:pt idx="271">
                  <c:v>189.18621358648943</c:v>
                </c:pt>
                <c:pt idx="272">
                  <c:v>189.39932342352708</c:v>
                </c:pt>
                <c:pt idx="273">
                  <c:v>189.61139171172394</c:v>
                </c:pt>
                <c:pt idx="274">
                  <c:v>189.82242317492396</c:v>
                </c:pt>
                <c:pt idx="275">
                  <c:v>190.03242249916366</c:v>
                </c:pt>
                <c:pt idx="276">
                  <c:v>190.2413943331517</c:v>
                </c:pt>
                <c:pt idx="277">
                  <c:v>190.4493432887412</c:v>
                </c:pt>
                <c:pt idx="278">
                  <c:v>190.65627394139338</c:v>
                </c:pt>
                <c:pt idx="279">
                  <c:v>190.86219083063366</c:v>
                </c:pt>
                <c:pt idx="280">
                  <c:v>191.0670984605014</c:v>
                </c:pt>
                <c:pt idx="281">
                  <c:v>191.27100129999098</c:v>
                </c:pt>
                <c:pt idx="282">
                  <c:v>191.47390378348638</c:v>
                </c:pt>
                <c:pt idx="283">
                  <c:v>191.67581031118897</c:v>
                </c:pt>
                <c:pt idx="284">
                  <c:v>191.87672524953749</c:v>
                </c:pt>
                <c:pt idx="285">
                  <c:v>192.07665293162276</c:v>
                </c:pt>
                <c:pt idx="286">
                  <c:v>192.27559765759395</c:v>
                </c:pt>
                <c:pt idx="287">
                  <c:v>192.47356369506014</c:v>
                </c:pt>
                <c:pt idx="288">
                  <c:v>192.6705552794842</c:v>
                </c:pt>
                <c:pt idx="289">
                  <c:v>192.86657661457079</c:v>
                </c:pt>
                <c:pt idx="290">
                  <c:v>193.06163187264903</c:v>
                </c:pt>
                <c:pt idx="291">
                  <c:v>193.25572519504775</c:v>
                </c:pt>
                <c:pt idx="292">
                  <c:v>193.44886069246596</c:v>
                </c:pt>
                <c:pt idx="293">
                  <c:v>193.64104244533721</c:v>
                </c:pt>
                <c:pt idx="294">
                  <c:v>193.83227450418821</c:v>
                </c:pt>
                <c:pt idx="295">
                  <c:v>194.02256088999178</c:v>
                </c:pt>
                <c:pt idx="296">
                  <c:v>194.21190559451446</c:v>
                </c:pt>
                <c:pt idx="297">
                  <c:v>194.40031258065932</c:v>
                </c:pt>
                <c:pt idx="298">
                  <c:v>194.58778578280217</c:v>
                </c:pt>
                <c:pt idx="299">
                  <c:v>194.77432910712392</c:v>
                </c:pt>
                <c:pt idx="300">
                  <c:v>194.95994643193751</c:v>
                </c:pt>
                <c:pt idx="301">
                  <c:v>195.14464160800949</c:v>
                </c:pt>
                <c:pt idx="302">
                  <c:v>195.32841845887674</c:v>
                </c:pt>
                <c:pt idx="303">
                  <c:v>195.51128078115934</c:v>
                </c:pt>
                <c:pt idx="304">
                  <c:v>195.69323234486743</c:v>
                </c:pt>
                <c:pt idx="305">
                  <c:v>195.87427689370421</c:v>
                </c:pt>
                <c:pt idx="306">
                  <c:v>196.05441814536459</c:v>
                </c:pt>
                <c:pt idx="307">
                  <c:v>196.2336597918287</c:v>
                </c:pt>
                <c:pt idx="308">
                  <c:v>196.41200549965137</c:v>
                </c:pt>
                <c:pt idx="309">
                  <c:v>196.58945891024788</c:v>
                </c:pt>
                <c:pt idx="310">
                  <c:v>196.76602364017441</c:v>
                </c:pt>
                <c:pt idx="311">
                  <c:v>196.94170328140515</c:v>
                </c:pt>
                <c:pt idx="312">
                  <c:v>197.11650140160515</c:v>
                </c:pt>
                <c:pt idx="313">
                  <c:v>197.29042154439912</c:v>
                </c:pt>
                <c:pt idx="314">
                  <c:v>197.46346722963625</c:v>
                </c:pt>
                <c:pt idx="315">
                  <c:v>197.6356419536516</c:v>
                </c:pt>
                <c:pt idx="316">
                  <c:v>197.80694918952281</c:v>
                </c:pt>
                <c:pt idx="317">
                  <c:v>197.97739238732404</c:v>
                </c:pt>
                <c:pt idx="318">
                  <c:v>198.14697497437623</c:v>
                </c:pt>
                <c:pt idx="319">
                  <c:v>198.31570035549251</c:v>
                </c:pt>
                <c:pt idx="320">
                  <c:v>198.48357191322188</c:v>
                </c:pt>
                <c:pt idx="321">
                  <c:v>198.65059300808807</c:v>
                </c:pt>
                <c:pt idx="322">
                  <c:v>198.81676697882563</c:v>
                </c:pt>
                <c:pt idx="323">
                  <c:v>198.98209714261245</c:v>
                </c:pt>
                <c:pt idx="324">
                  <c:v>199.1465867952993</c:v>
                </c:pt>
                <c:pt idx="325">
                  <c:v>199.31023921163529</c:v>
                </c:pt>
                <c:pt idx="326">
                  <c:v>199.47305764549196</c:v>
                </c:pt>
                <c:pt idx="327">
                  <c:v>199.6350453300816</c:v>
                </c:pt>
                <c:pt idx="328">
                  <c:v>199.79620547817481</c:v>
                </c:pt>
                <c:pt idx="329">
                  <c:v>199.95654128231442</c:v>
                </c:pt>
                <c:pt idx="330">
                  <c:v>200.11605591502561</c:v>
                </c:pt>
                <c:pt idx="331">
                  <c:v>200.2747525290238</c:v>
                </c:pt>
                <c:pt idx="332">
                  <c:v>200.43263425742006</c:v>
                </c:pt>
                <c:pt idx="333">
                  <c:v>200.58970421392283</c:v>
                </c:pt>
                <c:pt idx="334">
                  <c:v>200.74596549303732</c:v>
                </c:pt>
                <c:pt idx="335">
                  <c:v>200.90142117026218</c:v>
                </c:pt>
                <c:pt idx="336">
                  <c:v>201.05607430228392</c:v>
                </c:pt>
                <c:pt idx="337">
                  <c:v>201.20992792716717</c:v>
                </c:pt>
                <c:pt idx="338">
                  <c:v>201.36298506454455</c:v>
                </c:pt>
                <c:pt idx="339">
                  <c:v>201.51524871580185</c:v>
                </c:pt>
                <c:pt idx="340">
                  <c:v>201.66672186426254</c:v>
                </c:pt>
                <c:pt idx="341">
                  <c:v>201.81740747536867</c:v>
                </c:pt>
                <c:pt idx="342">
                  <c:v>201.967308496859</c:v>
                </c:pt>
                <c:pt idx="343">
                  <c:v>202.11642785894671</c:v>
                </c:pt>
                <c:pt idx="344">
                  <c:v>202.26476847449206</c:v>
                </c:pt>
                <c:pt idx="345">
                  <c:v>202.41233323917521</c:v>
                </c:pt>
                <c:pt idx="346">
                  <c:v>202.55912503166462</c:v>
                </c:pt>
                <c:pt idx="347">
                  <c:v>202.70514671378555</c:v>
                </c:pt>
                <c:pt idx="348">
                  <c:v>202.85040113068368</c:v>
                </c:pt>
                <c:pt idx="349">
                  <c:v>202.99489111098922</c:v>
                </c:pt>
                <c:pt idx="350">
                  <c:v>203.13861946697673</c:v>
                </c:pt>
                <c:pt idx="351">
                  <c:v>203.28158899472393</c:v>
                </c:pt>
                <c:pt idx="352">
                  <c:v>203.4238024742688</c:v>
                </c:pt>
                <c:pt idx="353">
                  <c:v>203.56526266976329</c:v>
                </c:pt>
                <c:pt idx="354">
                  <c:v>203.70597232962635</c:v>
                </c:pt>
                <c:pt idx="355">
                  <c:v>203.84593418669436</c:v>
                </c:pt>
                <c:pt idx="356">
                  <c:v>203.9851509583699</c:v>
                </c:pt>
                <c:pt idx="357">
                  <c:v>204.12362534676805</c:v>
                </c:pt>
                <c:pt idx="358">
                  <c:v>204.26136003886157</c:v>
                </c:pt>
                <c:pt idx="359">
                  <c:v>204.39835770662393</c:v>
                </c:pt>
                <c:pt idx="360">
                  <c:v>204.53462100717007</c:v>
                </c:pt>
                <c:pt idx="361">
                  <c:v>204.67015258289612</c:v>
                </c:pt>
                <c:pt idx="362">
                  <c:v>204.80495506161719</c:v>
                </c:pt>
                <c:pt idx="363">
                  <c:v>204.93903105670242</c:v>
                </c:pt>
                <c:pt idx="364">
                  <c:v>205.07238316720995</c:v>
                </c:pt>
                <c:pt idx="365">
                  <c:v>205.20501397801928</c:v>
                </c:pt>
                <c:pt idx="366">
                  <c:v>205.33692605996168</c:v>
                </c:pt>
                <c:pt idx="367">
                  <c:v>205.46812196994983</c:v>
                </c:pt>
                <c:pt idx="368">
                  <c:v>205.59860425110489</c:v>
                </c:pt>
                <c:pt idx="369">
                  <c:v>205.72837543288293</c:v>
                </c:pt>
                <c:pt idx="370">
                  <c:v>205.85743803119931</c:v>
                </c:pt>
                <c:pt idx="371">
                  <c:v>205.98579454855121</c:v>
                </c:pt>
                <c:pt idx="372">
                  <c:v>206.11344747413955</c:v>
                </c:pt>
                <c:pt idx="373">
                  <c:v>206.24039928398821</c:v>
                </c:pt>
                <c:pt idx="374">
                  <c:v>206.36665244106325</c:v>
                </c:pt>
                <c:pt idx="375">
                  <c:v>206.49220939538921</c:v>
                </c:pt>
                <c:pt idx="376">
                  <c:v>206.61707258416476</c:v>
                </c:pt>
                <c:pt idx="377">
                  <c:v>206.74124443187708</c:v>
                </c:pt>
                <c:pt idx="378">
                  <c:v>206.86472735041474</c:v>
                </c:pt>
                <c:pt idx="379">
                  <c:v>206.98752373917864</c:v>
                </c:pt>
                <c:pt idx="380">
                  <c:v>207.10963598519206</c:v>
                </c:pt>
                <c:pt idx="381">
                  <c:v>207.23106646320997</c:v>
                </c:pt>
                <c:pt idx="382">
                  <c:v>207.35181753582583</c:v>
                </c:pt>
                <c:pt idx="383">
                  <c:v>207.4718915535781</c:v>
                </c:pt>
                <c:pt idx="384">
                  <c:v>207.59129085505481</c:v>
                </c:pt>
                <c:pt idx="385">
                  <c:v>207.71001776699751</c:v>
                </c:pt>
                <c:pt idx="386">
                  <c:v>207.82807460440341</c:v>
                </c:pt>
                <c:pt idx="387">
                  <c:v>207.94546367062648</c:v>
                </c:pt>
                <c:pt idx="388">
                  <c:v>208.06218725747803</c:v>
                </c:pt>
                <c:pt idx="389">
                  <c:v>208.17824764532438</c:v>
                </c:pt>
                <c:pt idx="390">
                  <c:v>208.2936471031858</c:v>
                </c:pt>
                <c:pt idx="391">
                  <c:v>208.40838788883207</c:v>
                </c:pt>
                <c:pt idx="392">
                  <c:v>208.52247224887824</c:v>
                </c:pt>
                <c:pt idx="393">
                  <c:v>208.63590241887874</c:v>
                </c:pt>
                <c:pt idx="394">
                  <c:v>208.74868062342074</c:v>
                </c:pt>
                <c:pt idx="395">
                  <c:v>208.86080907621579</c:v>
                </c:pt>
                <c:pt idx="396">
                  <c:v>208.97228998019176</c:v>
                </c:pt>
                <c:pt idx="397">
                  <c:v>209.08312552758136</c:v>
                </c:pt>
                <c:pt idx="398">
                  <c:v>209.1933179000126</c:v>
                </c:pt>
                <c:pt idx="399">
                  <c:v>209.30286926859551</c:v>
                </c:pt>
                <c:pt idx="400">
                  <c:v>209.4117817940097</c:v>
                </c:pt>
                <c:pt idx="401">
                  <c:v>209.52005762659002</c:v>
                </c:pt>
                <c:pt idx="402">
                  <c:v>209.6276989064115</c:v>
                </c:pt>
                <c:pt idx="403">
                  <c:v>209.73470776337342</c:v>
                </c:pt>
                <c:pt idx="404">
                  <c:v>209.84108631728213</c:v>
                </c:pt>
                <c:pt idx="405">
                  <c:v>209.94683667793336</c:v>
                </c:pt>
                <c:pt idx="406">
                  <c:v>210.05196094519295</c:v>
                </c:pt>
                <c:pt idx="407">
                  <c:v>210.15646120907761</c:v>
                </c:pt>
                <c:pt idx="408">
                  <c:v>210.26033954983382</c:v>
                </c:pt>
                <c:pt idx="409">
                  <c:v>210.36359803801653</c:v>
                </c:pt>
                <c:pt idx="410">
                  <c:v>210.46623873456645</c:v>
                </c:pt>
                <c:pt idx="411">
                  <c:v>210.56826369088714</c:v>
                </c:pt>
                <c:pt idx="412">
                  <c:v>210.66967494892023</c:v>
                </c:pt>
                <c:pt idx="413">
                  <c:v>210.77047454122135</c:v>
                </c:pt>
                <c:pt idx="414">
                  <c:v>210.8706644910333</c:v>
                </c:pt>
                <c:pt idx="415">
                  <c:v>210.97024681235993</c:v>
                </c:pt>
                <c:pt idx="416">
                  <c:v>211.06922351003891</c:v>
                </c:pt>
                <c:pt idx="417">
                  <c:v>211.16759657981274</c:v>
                </c:pt>
                <c:pt idx="418">
                  <c:v>211.26536800840046</c:v>
                </c:pt>
                <c:pt idx="419">
                  <c:v>211.36253977356733</c:v>
                </c:pt>
                <c:pt idx="420">
                  <c:v>211.45911384419446</c:v>
                </c:pt>
                <c:pt idx="421">
                  <c:v>211.55509218034751</c:v>
                </c:pt>
                <c:pt idx="422">
                  <c:v>211.65047673334456</c:v>
                </c:pt>
                <c:pt idx="423">
                  <c:v>211.74526944582317</c:v>
                </c:pt>
                <c:pt idx="424">
                  <c:v>211.83947225180694</c:v>
                </c:pt>
                <c:pt idx="425">
                  <c:v>211.93308707677139</c:v>
                </c:pt>
                <c:pt idx="426">
                  <c:v>212.02611583770855</c:v>
                </c:pt>
                <c:pt idx="427">
                  <c:v>212.11856044319185</c:v>
                </c:pt>
                <c:pt idx="428">
                  <c:v>212.21042279343928</c:v>
                </c:pt>
                <c:pt idx="429">
                  <c:v>212.30170478037695</c:v>
                </c:pt>
                <c:pt idx="430">
                  <c:v>212.39240828770042</c:v>
                </c:pt>
                <c:pt idx="431">
                  <c:v>212.48253519093765</c:v>
                </c:pt>
                <c:pt idx="432">
                  <c:v>212.57208735750859</c:v>
                </c:pt>
                <c:pt idx="433">
                  <c:v>212.66106664678654</c:v>
                </c:pt>
                <c:pt idx="434">
                  <c:v>212.74947491015743</c:v>
                </c:pt>
                <c:pt idx="435">
                  <c:v>212.83731399107882</c:v>
                </c:pt>
                <c:pt idx="436">
                  <c:v>212.92458572513857</c:v>
                </c:pt>
                <c:pt idx="437">
                  <c:v>213.01129194011253</c:v>
                </c:pt>
                <c:pt idx="438">
                  <c:v>213.09743445602203</c:v>
                </c:pt>
                <c:pt idx="439">
                  <c:v>213.18301508518988</c:v>
                </c:pt>
                <c:pt idx="440">
                  <c:v>213.2680356322972</c:v>
                </c:pt>
                <c:pt idx="441">
                  <c:v>213.35249789443847</c:v>
                </c:pt>
                <c:pt idx="442">
                  <c:v>213.43640366117631</c:v>
                </c:pt>
                <c:pt idx="443">
                  <c:v>213.5197547145961</c:v>
                </c:pt>
                <c:pt idx="444">
                  <c:v>213.60255282935941</c:v>
                </c:pt>
                <c:pt idx="445">
                  <c:v>213.68479977275777</c:v>
                </c:pt>
                <c:pt idx="446">
                  <c:v>213.76649730476464</c:v>
                </c:pt>
                <c:pt idx="447">
                  <c:v>213.84764717808804</c:v>
                </c:pt>
                <c:pt idx="448">
                  <c:v>213.92825113822173</c:v>
                </c:pt>
                <c:pt idx="449">
                  <c:v>214.00831092349677</c:v>
                </c:pt>
                <c:pt idx="450">
                  <c:v>214.08782826513178</c:v>
                </c:pt>
                <c:pt idx="451">
                  <c:v>214.16680488728275</c:v>
                </c:pt>
                <c:pt idx="452">
                  <c:v>214.24524250709297</c:v>
                </c:pt>
                <c:pt idx="453">
                  <c:v>214.32314283474204</c:v>
                </c:pt>
                <c:pt idx="454">
                  <c:v>214.40050757349394</c:v>
                </c:pt>
                <c:pt idx="455">
                  <c:v>214.47733841974573</c:v>
                </c:pt>
                <c:pt idx="456">
                  <c:v>214.55363706307463</c:v>
                </c:pt>
                <c:pt idx="457">
                  <c:v>214.62940518628508</c:v>
                </c:pt>
                <c:pt idx="458">
                  <c:v>214.70464446545571</c:v>
                </c:pt>
                <c:pt idx="459">
                  <c:v>214.77935656998548</c:v>
                </c:pt>
                <c:pt idx="460">
                  <c:v>214.85354316263877</c:v>
                </c:pt>
                <c:pt idx="461">
                  <c:v>214.92720589959157</c:v>
                </c:pt>
                <c:pt idx="462">
                  <c:v>215.00034643047522</c:v>
                </c:pt>
                <c:pt idx="463">
                  <c:v>215.07296639842173</c:v>
                </c:pt>
                <c:pt idx="464">
                  <c:v>215.14506744010717</c:v>
                </c:pt>
                <c:pt idx="465">
                  <c:v>215.21665118579506</c:v>
                </c:pt>
                <c:pt idx="466">
                  <c:v>215.28771925937977</c:v>
                </c:pt>
                <c:pt idx="467">
                  <c:v>215.3582732784289</c:v>
                </c:pt>
                <c:pt idx="468">
                  <c:v>215.42831485422562</c:v>
                </c:pt>
                <c:pt idx="469">
                  <c:v>215.49784559181066</c:v>
                </c:pt>
                <c:pt idx="470">
                  <c:v>215.56686709002304</c:v>
                </c:pt>
                <c:pt idx="471">
                  <c:v>215.63538094154191</c:v>
                </c:pt>
                <c:pt idx="472">
                  <c:v>215.70338873292667</c:v>
                </c:pt>
                <c:pt idx="473">
                  <c:v>215.77089204465716</c:v>
                </c:pt>
                <c:pt idx="474">
                  <c:v>215.83789245117387</c:v>
                </c:pt>
                <c:pt idx="475">
                  <c:v>215.90439152091673</c:v>
                </c:pt>
                <c:pt idx="476">
                  <c:v>215.97039081636473</c:v>
                </c:pt>
                <c:pt idx="477">
                  <c:v>216.03589189407467</c:v>
                </c:pt>
                <c:pt idx="478">
                  <c:v>216.10089630471887</c:v>
                </c:pt>
                <c:pt idx="479">
                  <c:v>216.16540559312347</c:v>
                </c:pt>
                <c:pt idx="480">
                  <c:v>216.22942129830648</c:v>
                </c:pt>
                <c:pt idx="481">
                  <c:v>216.29294495351422</c:v>
                </c:pt>
                <c:pt idx="482">
                  <c:v>216.35597808625852</c:v>
                </c:pt>
                <c:pt idx="483">
                  <c:v>216.41852221835333</c:v>
                </c:pt>
                <c:pt idx="484">
                  <c:v>216.48057886595123</c:v>
                </c:pt>
                <c:pt idx="485">
                  <c:v>216.54214953957833</c:v>
                </c:pt>
                <c:pt idx="486">
                  <c:v>216.60323574417092</c:v>
                </c:pt>
                <c:pt idx="487">
                  <c:v>216.66383897910981</c:v>
                </c:pt>
                <c:pt idx="488">
                  <c:v>216.72396073825541</c:v>
                </c:pt>
                <c:pt idx="489">
                  <c:v>216.78360250998267</c:v>
                </c:pt>
                <c:pt idx="490">
                  <c:v>216.84276577721451</c:v>
                </c:pt>
                <c:pt idx="491">
                  <c:v>216.90145201745665</c:v>
                </c:pt>
                <c:pt idx="492">
                  <c:v>216.95966270283003</c:v>
                </c:pt>
                <c:pt idx="493">
                  <c:v>217.01739930010547</c:v>
                </c:pt>
                <c:pt idx="494">
                  <c:v>217.07466327073516</c:v>
                </c:pt>
                <c:pt idx="495">
                  <c:v>217.1314560708866</c:v>
                </c:pt>
                <c:pt idx="496">
                  <c:v>217.1877791514741</c:v>
                </c:pt>
                <c:pt idx="497">
                  <c:v>217.2436339581912</c:v>
                </c:pt>
                <c:pt idx="498">
                  <c:v>217.29902193154228</c:v>
                </c:pt>
                <c:pt idx="499">
                  <c:v>217.35394450687437</c:v>
                </c:pt>
                <c:pt idx="500">
                  <c:v>217.4084031144078</c:v>
                </c:pt>
                <c:pt idx="501">
                  <c:v>217.46239917926763</c:v>
                </c:pt>
                <c:pt idx="502">
                  <c:v>217.51593412151379</c:v>
                </c:pt>
                <c:pt idx="503">
                  <c:v>217.56900935617185</c:v>
                </c:pt>
                <c:pt idx="504">
                  <c:v>217.62162629326295</c:v>
                </c:pt>
                <c:pt idx="505">
                  <c:v>217.67378633783355</c:v>
                </c:pt>
                <c:pt idx="506">
                  <c:v>217.72549088998491</c:v>
                </c:pt>
                <c:pt idx="507">
                  <c:v>217.77674134490258</c:v>
                </c:pt>
                <c:pt idx="508">
                  <c:v>217.82753909288516</c:v>
                </c:pt>
                <c:pt idx="509">
                  <c:v>217.87788551937319</c:v>
                </c:pt>
                <c:pt idx="510">
                  <c:v>217.92778200497784</c:v>
                </c:pt>
                <c:pt idx="511">
                  <c:v>217.97722992550865</c:v>
                </c:pt>
                <c:pt idx="512">
                  <c:v>218.02623065200183</c:v>
                </c:pt>
                <c:pt idx="513">
                  <c:v>218.0747855507482</c:v>
                </c:pt>
                <c:pt idx="514">
                  <c:v>218.12289598332032</c:v>
                </c:pt>
                <c:pt idx="515">
                  <c:v>218.17056330659977</c:v>
                </c:pt>
                <c:pt idx="516">
                  <c:v>218.21778887280459</c:v>
                </c:pt>
                <c:pt idx="517">
                  <c:v>218.26457402951559</c:v>
                </c:pt>
                <c:pt idx="518">
                  <c:v>218.31092011970296</c:v>
                </c:pt>
                <c:pt idx="519">
                  <c:v>218.35682848175293</c:v>
                </c:pt>
                <c:pt idx="520">
                  <c:v>218.40230044949342</c:v>
                </c:pt>
                <c:pt idx="521">
                  <c:v>218.44733735222019</c:v>
                </c:pt>
                <c:pt idx="522">
                  <c:v>218.49194051472227</c:v>
                </c:pt>
                <c:pt idx="523">
                  <c:v>218.53611125730762</c:v>
                </c:pt>
                <c:pt idx="524">
                  <c:v>218.57985089582795</c:v>
                </c:pt>
                <c:pt idx="525">
                  <c:v>218.62316074170423</c:v>
                </c:pt>
                <c:pt idx="526">
                  <c:v>218.66604210195072</c:v>
                </c:pt>
                <c:pt idx="527">
                  <c:v>218.70849627920032</c:v>
                </c:pt>
                <c:pt idx="528">
                  <c:v>218.75052457172831</c:v>
                </c:pt>
                <c:pt idx="529">
                  <c:v>218.79212827347652</c:v>
                </c:pt>
                <c:pt idx="530">
                  <c:v>218.83330867407781</c:v>
                </c:pt>
                <c:pt idx="531">
                  <c:v>218.87406705887898</c:v>
                </c:pt>
                <c:pt idx="532">
                  <c:v>218.91440470896495</c:v>
                </c:pt>
                <c:pt idx="533">
                  <c:v>218.95432290118174</c:v>
                </c:pt>
                <c:pt idx="534">
                  <c:v>218.99382290815956</c:v>
                </c:pt>
                <c:pt idx="535">
                  <c:v>219.03290599833599</c:v>
                </c:pt>
                <c:pt idx="536">
                  <c:v>219.07157343597848</c:v>
                </c:pt>
                <c:pt idx="537">
                  <c:v>219.10982648120702</c:v>
                </c:pt>
                <c:pt idx="538">
                  <c:v>219.14766639001627</c:v>
                </c:pt>
                <c:pt idx="539">
                  <c:v>219.18509441429813</c:v>
                </c:pt>
                <c:pt idx="540">
                  <c:v>219.22211180186315</c:v>
                </c:pt>
                <c:pt idx="541">
                  <c:v>219.25871979646305</c:v>
                </c:pt>
                <c:pt idx="542">
                  <c:v>219.2949196378116</c:v>
                </c:pt>
                <c:pt idx="543">
                  <c:v>219.3307125616065</c:v>
                </c:pt>
                <c:pt idx="544">
                  <c:v>219.36609979955068</c:v>
                </c:pt>
                <c:pt idx="545">
                  <c:v>219.40108257937288</c:v>
                </c:pt>
                <c:pt idx="546">
                  <c:v>219.43566212484907</c:v>
                </c:pt>
                <c:pt idx="547">
                  <c:v>219.46983965582305</c:v>
                </c:pt>
                <c:pt idx="548">
                  <c:v>219.50361638822699</c:v>
                </c:pt>
                <c:pt idx="549">
                  <c:v>219.53699353410164</c:v>
                </c:pt>
                <c:pt idx="550">
                  <c:v>219.56997230161693</c:v>
                </c:pt>
                <c:pt idx="551">
                  <c:v>219.60255389509166</c:v>
                </c:pt>
                <c:pt idx="552">
                  <c:v>219.63473951501373</c:v>
                </c:pt>
                <c:pt idx="553">
                  <c:v>219.66653035805945</c:v>
                </c:pt>
                <c:pt idx="554">
                  <c:v>219.69792761711363</c:v>
                </c:pt>
                <c:pt idx="555">
                  <c:v>219.72893248128861</c:v>
                </c:pt>
                <c:pt idx="556">
                  <c:v>219.75954613594388</c:v>
                </c:pt>
                <c:pt idx="557">
                  <c:v>219.78976976270462</c:v>
                </c:pt>
                <c:pt idx="558">
                  <c:v>219.81960453948128</c:v>
                </c:pt>
                <c:pt idx="559">
                  <c:v>219.84905164048797</c:v>
                </c:pt>
                <c:pt idx="560">
                  <c:v>219.87811223626119</c:v>
                </c:pt>
                <c:pt idx="561">
                  <c:v>219.90678749367856</c:v>
                </c:pt>
                <c:pt idx="562">
                  <c:v>219.93507857597689</c:v>
                </c:pt>
                <c:pt idx="563">
                  <c:v>219.96298664277057</c:v>
                </c:pt>
                <c:pt idx="564">
                  <c:v>219.99051285006931</c:v>
                </c:pt>
                <c:pt idx="565">
                  <c:v>220.01765835029667</c:v>
                </c:pt>
                <c:pt idx="566">
                  <c:v>220.04442429230724</c:v>
                </c:pt>
                <c:pt idx="567">
                  <c:v>220.07081182140453</c:v>
                </c:pt>
                <c:pt idx="568">
                  <c:v>220.09682207935853</c:v>
                </c:pt>
                <c:pt idx="569">
                  <c:v>220.1224562044228</c:v>
                </c:pt>
                <c:pt idx="570">
                  <c:v>220.14771533135226</c:v>
                </c:pt>
                <c:pt idx="571">
                  <c:v>220.17260059141941</c:v>
                </c:pt>
                <c:pt idx="572">
                  <c:v>220.19711311243216</c:v>
                </c:pt>
                <c:pt idx="573">
                  <c:v>220.2212540187503</c:v>
                </c:pt>
                <c:pt idx="574">
                  <c:v>220.24502443130186</c:v>
                </c:pt>
                <c:pt idx="575">
                  <c:v>220.26842546760017</c:v>
                </c:pt>
                <c:pt idx="576">
                  <c:v>220.29145824176013</c:v>
                </c:pt>
                <c:pt idx="577">
                  <c:v>220.3141238645145</c:v>
                </c:pt>
                <c:pt idx="578">
                  <c:v>220.33642344323005</c:v>
                </c:pt>
                <c:pt idx="579">
                  <c:v>220.35835808192357</c:v>
                </c:pt>
                <c:pt idx="580">
                  <c:v>220.37992888127795</c:v>
                </c:pt>
                <c:pt idx="581">
                  <c:v>220.40113693865803</c:v>
                </c:pt>
                <c:pt idx="582">
                  <c:v>220.42198334812613</c:v>
                </c:pt>
                <c:pt idx="583">
                  <c:v>220.44246920045745</c:v>
                </c:pt>
                <c:pt idx="584">
                  <c:v>220.46259558315614</c:v>
                </c:pt>
                <c:pt idx="585">
                  <c:v>220.48236358047001</c:v>
                </c:pt>
                <c:pt idx="586">
                  <c:v>220.50177427340608</c:v>
                </c:pt>
                <c:pt idx="587">
                  <c:v>220.52082873974553</c:v>
                </c:pt>
                <c:pt idx="588">
                  <c:v>220.53952805405882</c:v>
                </c:pt>
                <c:pt idx="589">
                  <c:v>220.55787328772053</c:v>
                </c:pt>
                <c:pt idx="590">
                  <c:v>220.57586550892401</c:v>
                </c:pt>
                <c:pt idx="591">
                  <c:v>220.59350578269616</c:v>
                </c:pt>
                <c:pt idx="592">
                  <c:v>220.61079517091198</c:v>
                </c:pt>
                <c:pt idx="593">
                  <c:v>220.62773473230899</c:v>
                </c:pt>
                <c:pt idx="594">
                  <c:v>220.64432552250142</c:v>
                </c:pt>
                <c:pt idx="595">
                  <c:v>220.6605685939947</c:v>
                </c:pt>
                <c:pt idx="596">
                  <c:v>220.6764649961994</c:v>
                </c:pt>
                <c:pt idx="597">
                  <c:v>220.69201577544518</c:v>
                </c:pt>
                <c:pt idx="598">
                  <c:v>220.70722197499475</c:v>
                </c:pt>
                <c:pt idx="599">
                  <c:v>220.72208463505802</c:v>
                </c:pt>
                <c:pt idx="600">
                  <c:v>220.73660479280517</c:v>
                </c:pt>
                <c:pt idx="601">
                  <c:v>220.75078348238071</c:v>
                </c:pt>
                <c:pt idx="602">
                  <c:v>220.76462173491689</c:v>
                </c:pt>
                <c:pt idx="603">
                  <c:v>220.77812057854706</c:v>
                </c:pt>
                <c:pt idx="604">
                  <c:v>220.79128103841902</c:v>
                </c:pt>
                <c:pt idx="605">
                  <c:v>220.80410413670813</c:v>
                </c:pt>
                <c:pt idx="606">
                  <c:v>220.81659089263056</c:v>
                </c:pt>
                <c:pt idx="607">
                  <c:v>220.82874232245629</c:v>
                </c:pt>
                <c:pt idx="608">
                  <c:v>220.84055943952188</c:v>
                </c:pt>
                <c:pt idx="609">
                  <c:v>220.85204325424354</c:v>
                </c:pt>
                <c:pt idx="610">
                  <c:v>220.86319477412957</c:v>
                </c:pt>
                <c:pt idx="611">
                  <c:v>220.87401500379352</c:v>
                </c:pt>
                <c:pt idx="612">
                  <c:v>220.88450494496612</c:v>
                </c:pt>
                <c:pt idx="613">
                  <c:v>220.89466559650808</c:v>
                </c:pt>
                <c:pt idx="614">
                  <c:v>220.90449795442251</c:v>
                </c:pt>
                <c:pt idx="615">
                  <c:v>220.91400301186715</c:v>
                </c:pt>
                <c:pt idx="616">
                  <c:v>220.92318175916654</c:v>
                </c:pt>
                <c:pt idx="617">
                  <c:v>220.93203518382407</c:v>
                </c:pt>
                <c:pt idx="618">
                  <c:v>220.94056427053431</c:v>
                </c:pt>
                <c:pt idx="619">
                  <c:v>220.9487700011943</c:v>
                </c:pt>
                <c:pt idx="620">
                  <c:v>220.95665335491643</c:v>
                </c:pt>
                <c:pt idx="621">
                  <c:v>220.96421530803929</c:v>
                </c:pt>
                <c:pt idx="622">
                  <c:v>220.97145683413964</c:v>
                </c:pt>
                <c:pt idx="623">
                  <c:v>220.97837890404435</c:v>
                </c:pt>
                <c:pt idx="624">
                  <c:v>220.98498248584153</c:v>
                </c:pt>
                <c:pt idx="625">
                  <c:v>220.99126854489225</c:v>
                </c:pt>
                <c:pt idx="626">
                  <c:v>220.99723804384161</c:v>
                </c:pt>
                <c:pt idx="627">
                  <c:v>221.00289194263038</c:v>
                </c:pt>
                <c:pt idx="628">
                  <c:v>221.00823119850608</c:v>
                </c:pt>
                <c:pt idx="629">
                  <c:v>221.01325676603383</c:v>
                </c:pt>
                <c:pt idx="630">
                  <c:v>221.01796959710808</c:v>
                </c:pt>
                <c:pt idx="631">
                  <c:v>221.02237064096289</c:v>
                </c:pt>
                <c:pt idx="632">
                  <c:v>221.02646084418311</c:v>
                </c:pt>
                <c:pt idx="633">
                  <c:v>221.03024115071537</c:v>
                </c:pt>
                <c:pt idx="634">
                  <c:v>221.03371250187891</c:v>
                </c:pt>
                <c:pt idx="635">
                  <c:v>221.03687583637554</c:v>
                </c:pt>
                <c:pt idx="636">
                  <c:v>221.03973209030133</c:v>
                </c:pt>
                <c:pt idx="637">
                  <c:v>221.0422821971562</c:v>
                </c:pt>
                <c:pt idx="638">
                  <c:v>221.04452708785502</c:v>
                </c:pt>
                <c:pt idx="639">
                  <c:v>221.0464676907377</c:v>
                </c:pt>
                <c:pt idx="640">
                  <c:v>221.04810493157976</c:v>
                </c:pt>
                <c:pt idx="641">
                  <c:v>221.04943973360213</c:v>
                </c:pt>
                <c:pt idx="642">
                  <c:v>221.05047301748189</c:v>
                </c:pt>
                <c:pt idx="643">
                  <c:v>221.05120570136205</c:v>
                </c:pt>
                <c:pt idx="644">
                  <c:v>221.05163870086173</c:v>
                </c:pt>
                <c:pt idx="645">
                  <c:v>221.05177292908616</c:v>
                </c:pt>
                <c:pt idx="646">
                  <c:v>221.05160929663651</c:v>
                </c:pt>
                <c:pt idx="647">
                  <c:v>221.05114871161973</c:v>
                </c:pt>
                <c:pt idx="648">
                  <c:v>221.05039207965862</c:v>
                </c:pt>
                <c:pt idx="649">
                  <c:v>221.04934030390106</c:v>
                </c:pt>
                <c:pt idx="650">
                  <c:v>221.04799428503026</c:v>
                </c:pt>
                <c:pt idx="651">
                  <c:v>221.04635492127372</c:v>
                </c:pt>
                <c:pt idx="652">
                  <c:v>221.04442310841341</c:v>
                </c:pt>
                <c:pt idx="653">
                  <c:v>221.04219973979474</c:v>
                </c:pt>
                <c:pt idx="654">
                  <c:v>221.03968570633609</c:v>
                </c:pt>
                <c:pt idx="655">
                  <c:v>221.03688189653846</c:v>
                </c:pt>
                <c:pt idx="656">
                  <c:v>221.03378919649441</c:v>
                </c:pt>
                <c:pt idx="657">
                  <c:v>221.03040848989733</c:v>
                </c:pt>
                <c:pt idx="658">
                  <c:v>221.02674065805078</c:v>
                </c:pt>
                <c:pt idx="659">
                  <c:v>221.02278657987733</c:v>
                </c:pt>
                <c:pt idx="660">
                  <c:v>221.01854713192796</c:v>
                </c:pt>
                <c:pt idx="661">
                  <c:v>221.01402318839089</c:v>
                </c:pt>
                <c:pt idx="662">
                  <c:v>221.00921562110022</c:v>
                </c:pt>
                <c:pt idx="663">
                  <c:v>221.00412529954539</c:v>
                </c:pt>
                <c:pt idx="664">
                  <c:v>220.99875309087938</c:v>
                </c:pt>
                <c:pt idx="665">
                  <c:v>220.99309985992815</c:v>
                </c:pt>
                <c:pt idx="666">
                  <c:v>220.98716646919854</c:v>
                </c:pt>
                <c:pt idx="667">
                  <c:v>220.98095377888768</c:v>
                </c:pt>
                <c:pt idx="668">
                  <c:v>220.97446264689111</c:v>
                </c:pt>
                <c:pt idx="669">
                  <c:v>220.96769392881143</c:v>
                </c:pt>
                <c:pt idx="670">
                  <c:v>220.96064847796694</c:v>
                </c:pt>
                <c:pt idx="671">
                  <c:v>220.95332714539998</c:v>
                </c:pt>
                <c:pt idx="672">
                  <c:v>220.94573077988522</c:v>
                </c:pt>
                <c:pt idx="673">
                  <c:v>220.93786022793813</c:v>
                </c:pt>
                <c:pt idx="674">
                  <c:v>220.92971633382294</c:v>
                </c:pt>
                <c:pt idx="675">
                  <c:v>220.92129993956158</c:v>
                </c:pt>
                <c:pt idx="676">
                  <c:v>220.9126118849409</c:v>
                </c:pt>
                <c:pt idx="677">
                  <c:v>220.90365300752168</c:v>
                </c:pt>
                <c:pt idx="678">
                  <c:v>220.89442414264605</c:v>
                </c:pt>
                <c:pt idx="679">
                  <c:v>220.88492612344589</c:v>
                </c:pt>
                <c:pt idx="680">
                  <c:v>220.87515978085065</c:v>
                </c:pt>
                <c:pt idx="681">
                  <c:v>220.86512594359533</c:v>
                </c:pt>
                <c:pt idx="682">
                  <c:v>220.8548254382282</c:v>
                </c:pt>
                <c:pt idx="683">
                  <c:v>220.84425908911908</c:v>
                </c:pt>
                <c:pt idx="684">
                  <c:v>220.83342771846637</c:v>
                </c:pt>
                <c:pt idx="685">
                  <c:v>220.82233214630563</c:v>
                </c:pt>
                <c:pt idx="686">
                  <c:v>220.81097319051653</c:v>
                </c:pt>
                <c:pt idx="687">
                  <c:v>220.79935166683089</c:v>
                </c:pt>
                <c:pt idx="688">
                  <c:v>220.78746838884035</c:v>
                </c:pt>
                <c:pt idx="689">
                  <c:v>220.77532416800355</c:v>
                </c:pt>
                <c:pt idx="690">
                  <c:v>220.76291981365398</c:v>
                </c:pt>
                <c:pt idx="691">
                  <c:v>220.75025613300713</c:v>
                </c:pt>
                <c:pt idx="692">
                  <c:v>220.73733393116814</c:v>
                </c:pt>
                <c:pt idx="693">
                  <c:v>220.72415401113921</c:v>
                </c:pt>
                <c:pt idx="694">
                  <c:v>220.71071717382651</c:v>
                </c:pt>
                <c:pt idx="695">
                  <c:v>220.69702421804797</c:v>
                </c:pt>
                <c:pt idx="696">
                  <c:v>220.68307594054036</c:v>
                </c:pt>
                <c:pt idx="697">
                  <c:v>220.66887313596618</c:v>
                </c:pt>
                <c:pt idx="698">
                  <c:v>220.65441659692115</c:v>
                </c:pt>
                <c:pt idx="699">
                  <c:v>220.63970711394128</c:v>
                </c:pt>
                <c:pt idx="700">
                  <c:v>220.62474547550974</c:v>
                </c:pt>
                <c:pt idx="701">
                  <c:v>220.60953246806406</c:v>
                </c:pt>
                <c:pt idx="702">
                  <c:v>220.59406887600315</c:v>
                </c:pt>
                <c:pt idx="703">
                  <c:v>220.57835548169402</c:v>
                </c:pt>
                <c:pt idx="704">
                  <c:v>220.56239306547889</c:v>
                </c:pt>
                <c:pt idx="705">
                  <c:v>220.54618240568195</c:v>
                </c:pt>
                <c:pt idx="706">
                  <c:v>220.52972427861627</c:v>
                </c:pt>
                <c:pt idx="707">
                  <c:v>220.51301945859032</c:v>
                </c:pt>
                <c:pt idx="708">
                  <c:v>220.49606871791525</c:v>
                </c:pt>
                <c:pt idx="709">
                  <c:v>220.47887282691096</c:v>
                </c:pt>
                <c:pt idx="710">
                  <c:v>220.46143255391326</c:v>
                </c:pt>
                <c:pt idx="711">
                  <c:v>220.44374866528003</c:v>
                </c:pt>
                <c:pt idx="712">
                  <c:v>220.4258219253984</c:v>
                </c:pt>
                <c:pt idx="713">
                  <c:v>220.40765309669081</c:v>
                </c:pt>
                <c:pt idx="714">
                  <c:v>220.38924293962168</c:v>
                </c:pt>
                <c:pt idx="715">
                  <c:v>220.37059221270394</c:v>
                </c:pt>
                <c:pt idx="716">
                  <c:v>220.35170167250538</c:v>
                </c:pt>
                <c:pt idx="717">
                  <c:v>220.33257207365517</c:v>
                </c:pt>
                <c:pt idx="718">
                  <c:v>220.31320416885009</c:v>
                </c:pt>
                <c:pt idx="719">
                  <c:v>220.293598708861</c:v>
                </c:pt>
                <c:pt idx="720">
                  <c:v>220.27375644253894</c:v>
                </c:pt>
                <c:pt idx="721">
                  <c:v>220.25367811682165</c:v>
                </c:pt>
                <c:pt idx="722">
                  <c:v>220.23336447673964</c:v>
                </c:pt>
                <c:pt idx="723">
                  <c:v>220.21281626542222</c:v>
                </c:pt>
                <c:pt idx="724">
                  <c:v>220.19203422410419</c:v>
                </c:pt>
                <c:pt idx="725">
                  <c:v>220.17101909213122</c:v>
                </c:pt>
                <c:pt idx="726">
                  <c:v>220.14977160696657</c:v>
                </c:pt>
                <c:pt idx="727">
                  <c:v>220.12829250419679</c:v>
                </c:pt>
                <c:pt idx="728">
                  <c:v>220.10658251753796</c:v>
                </c:pt>
                <c:pt idx="729">
                  <c:v>220.08464237884147</c:v>
                </c:pt>
                <c:pt idx="730">
                  <c:v>220.06247281810002</c:v>
                </c:pt>
                <c:pt idx="731">
                  <c:v>220.04007456345374</c:v>
                </c:pt>
                <c:pt idx="732">
                  <c:v>220.01744834119586</c:v>
                </c:pt>
                <c:pt idx="733">
                  <c:v>219.99459487577863</c:v>
                </c:pt>
                <c:pt idx="734">
                  <c:v>219.97151488981919</c:v>
                </c:pt>
                <c:pt idx="735">
                  <c:v>219.94820910410525</c:v>
                </c:pt>
                <c:pt idx="736">
                  <c:v>219.92467823760114</c:v>
                </c:pt>
                <c:pt idx="737">
                  <c:v>219.90092300745309</c:v>
                </c:pt>
                <c:pt idx="738">
                  <c:v>219.87694412899518</c:v>
                </c:pt>
                <c:pt idx="739">
                  <c:v>219.85274231575531</c:v>
                </c:pt>
                <c:pt idx="740">
                  <c:v>219.82831827946018</c:v>
                </c:pt>
                <c:pt idx="741">
                  <c:v>219.80367273004151</c:v>
                </c:pt>
                <c:pt idx="742">
                  <c:v>219.77880637564112</c:v>
                </c:pt>
                <c:pt idx="743">
                  <c:v>219.75371992261702</c:v>
                </c:pt>
                <c:pt idx="744">
                  <c:v>219.7284140755483</c:v>
                </c:pt>
                <c:pt idx="745">
                  <c:v>219.7028895372413</c:v>
                </c:pt>
                <c:pt idx="746">
                  <c:v>219.67714700873447</c:v>
                </c:pt>
                <c:pt idx="747">
                  <c:v>219.65118718930424</c:v>
                </c:pt>
                <c:pt idx="748">
                  <c:v>219.62501077647005</c:v>
                </c:pt>
                <c:pt idx="749">
                  <c:v>219.59861846600012</c:v>
                </c:pt>
                <c:pt idx="750">
                  <c:v>219.57201095191644</c:v>
                </c:pt>
                <c:pt idx="751">
                  <c:v>219.54518892650043</c:v>
                </c:pt>
                <c:pt idx="752">
                  <c:v>219.51815308029785</c:v>
                </c:pt>
                <c:pt idx="753">
                  <c:v>219.49090410212443</c:v>
                </c:pt>
                <c:pt idx="754">
                  <c:v>219.46344267907082</c:v>
                </c:pt>
                <c:pt idx="755">
                  <c:v>219.4357694965081</c:v>
                </c:pt>
                <c:pt idx="756">
                  <c:v>219.40788523809269</c:v>
                </c:pt>
                <c:pt idx="757">
                  <c:v>219.3797905857715</c:v>
                </c:pt>
                <c:pt idx="758">
                  <c:v>219.35148621978738</c:v>
                </c:pt>
                <c:pt idx="759">
                  <c:v>219.32297281868384</c:v>
                </c:pt>
                <c:pt idx="760">
                  <c:v>219.29425105931048</c:v>
                </c:pt>
                <c:pt idx="761">
                  <c:v>219.26532161682766</c:v>
                </c:pt>
                <c:pt idx="762">
                  <c:v>219.23618516471194</c:v>
                </c:pt>
                <c:pt idx="763">
                  <c:v>219.2068423747607</c:v>
                </c:pt>
                <c:pt idx="764">
                  <c:v>219.17729391709742</c:v>
                </c:pt>
                <c:pt idx="765">
                  <c:v>219.14754046017649</c:v>
                </c:pt>
                <c:pt idx="766">
                  <c:v>219.11758267078801</c:v>
                </c:pt>
                <c:pt idx="767">
                  <c:v>219.08742121406306</c:v>
                </c:pt>
                <c:pt idx="768">
                  <c:v>219.05705675347807</c:v>
                </c:pt>
                <c:pt idx="769">
                  <c:v>219.0264899508602</c:v>
                </c:pt>
                <c:pt idx="770">
                  <c:v>218.99572146639181</c:v>
                </c:pt>
                <c:pt idx="771">
                  <c:v>218.96475195861535</c:v>
                </c:pt>
                <c:pt idx="772">
                  <c:v>218.93358208443823</c:v>
                </c:pt>
                <c:pt idx="773">
                  <c:v>218.90221249913751</c:v>
                </c:pt>
                <c:pt idx="774">
                  <c:v>218.87064385636458</c:v>
                </c:pt>
                <c:pt idx="775">
                  <c:v>218.83887680814993</c:v>
                </c:pt>
                <c:pt idx="776">
                  <c:v>218.80691200490782</c:v>
                </c:pt>
                <c:pt idx="777">
                  <c:v>218.77475009544114</c:v>
                </c:pt>
                <c:pt idx="778">
                  <c:v>218.74239172694561</c:v>
                </c:pt>
                <c:pt idx="779">
                  <c:v>218.70983754501472</c:v>
                </c:pt>
                <c:pt idx="780">
                  <c:v>218.67708819364447</c:v>
                </c:pt>
                <c:pt idx="781">
                  <c:v>218.64414431523741</c:v>
                </c:pt>
                <c:pt idx="782">
                  <c:v>218.61100655060775</c:v>
                </c:pt>
                <c:pt idx="783">
                  <c:v>218.57767553898569</c:v>
                </c:pt>
                <c:pt idx="784">
                  <c:v>218.5441519180217</c:v>
                </c:pt>
                <c:pt idx="785">
                  <c:v>218.51043632379142</c:v>
                </c:pt>
                <c:pt idx="786">
                  <c:v>218.47652939079975</c:v>
                </c:pt>
                <c:pt idx="787">
                  <c:v>218.44243175198554</c:v>
                </c:pt>
                <c:pt idx="788">
                  <c:v>218.40814403872582</c:v>
                </c:pt>
                <c:pt idx="789">
                  <c:v>218.37366688084046</c:v>
                </c:pt>
                <c:pt idx="790">
                  <c:v>218.33900090659637</c:v>
                </c:pt>
                <c:pt idx="791">
                  <c:v>218.30414674271177</c:v>
                </c:pt>
                <c:pt idx="792">
                  <c:v>218.26910501436083</c:v>
                </c:pt>
                <c:pt idx="793">
                  <c:v>218.23387634517769</c:v>
                </c:pt>
                <c:pt idx="794">
                  <c:v>218.19846135726092</c:v>
                </c:pt>
                <c:pt idx="795">
                  <c:v>218.16286067117773</c:v>
                </c:pt>
                <c:pt idx="796">
                  <c:v>218.12707490596819</c:v>
                </c:pt>
                <c:pt idx="797">
                  <c:v>218.09110467914977</c:v>
                </c:pt>
                <c:pt idx="798">
                  <c:v>218.05495060672112</c:v>
                </c:pt>
                <c:pt idx="799">
                  <c:v>218.01861330316649</c:v>
                </c:pt>
                <c:pt idx="800">
                  <c:v>217.98209338145998</c:v>
                </c:pt>
                <c:pt idx="801">
                  <c:v>217.94539145306962</c:v>
                </c:pt>
                <c:pt idx="802">
                  <c:v>217.90850812796145</c:v>
                </c:pt>
                <c:pt idx="803">
                  <c:v>217.8714440146037</c:v>
                </c:pt>
                <c:pt idx="804">
                  <c:v>217.83419971997091</c:v>
                </c:pt>
                <c:pt idx="805">
                  <c:v>217.79677584954806</c:v>
                </c:pt>
                <c:pt idx="806">
                  <c:v>217.75917300733462</c:v>
                </c:pt>
                <c:pt idx="807">
                  <c:v>217.7213917958484</c:v>
                </c:pt>
                <c:pt idx="808">
                  <c:v>217.68343281612982</c:v>
                </c:pt>
                <c:pt idx="809">
                  <c:v>217.64529666774587</c:v>
                </c:pt>
                <c:pt idx="810">
                  <c:v>217.60698394879398</c:v>
                </c:pt>
                <c:pt idx="811">
                  <c:v>217.56849525590633</c:v>
                </c:pt>
                <c:pt idx="812">
                  <c:v>217.52983118425337</c:v>
                </c:pt>
                <c:pt idx="813">
                  <c:v>217.4909923275479</c:v>
                </c:pt>
                <c:pt idx="814">
                  <c:v>217.45197927804918</c:v>
                </c:pt>
                <c:pt idx="815">
                  <c:v>217.41279262656678</c:v>
                </c:pt>
                <c:pt idx="816">
                  <c:v>217.37343296246428</c:v>
                </c:pt>
                <c:pt idx="817">
                  <c:v>217.33390087366334</c:v>
                </c:pt>
                <c:pt idx="818">
                  <c:v>217.29419694664733</c:v>
                </c:pt>
                <c:pt idx="819">
                  <c:v>217.25432176646549</c:v>
                </c:pt>
                <c:pt idx="820">
                  <c:v>217.21427591673651</c:v>
                </c:pt>
                <c:pt idx="821">
                  <c:v>217.17405997965233</c:v>
                </c:pt>
                <c:pt idx="822">
                  <c:v>217.1336745359821</c:v>
                </c:pt>
                <c:pt idx="823">
                  <c:v>217.09312016507573</c:v>
                </c:pt>
                <c:pt idx="824">
                  <c:v>217.05239744486786</c:v>
                </c:pt>
                <c:pt idx="825">
                  <c:v>217.0115069518815</c:v>
                </c:pt>
                <c:pt idx="826">
                  <c:v>216.97044926123175</c:v>
                </c:pt>
                <c:pt idx="827">
                  <c:v>216.92922494662929</c:v>
                </c:pt>
                <c:pt idx="828">
                  <c:v>216.88783458038461</c:v>
                </c:pt>
                <c:pt idx="829">
                  <c:v>216.84627873341122</c:v>
                </c:pt>
                <c:pt idx="830">
                  <c:v>216.80455797522933</c:v>
                </c:pt>
                <c:pt idx="831">
                  <c:v>216.76267287396988</c:v>
                </c:pt>
                <c:pt idx="832">
                  <c:v>216.72062399637761</c:v>
                </c:pt>
                <c:pt idx="833">
                  <c:v>216.6784119078151</c:v>
                </c:pt>
                <c:pt idx="834">
                  <c:v>216.63603717226627</c:v>
                </c:pt>
                <c:pt idx="835">
                  <c:v>216.59350035233976</c:v>
                </c:pt>
                <c:pt idx="836">
                  <c:v>216.55080200927284</c:v>
                </c:pt>
                <c:pt idx="837">
                  <c:v>216.5079427029348</c:v>
                </c:pt>
                <c:pt idx="838">
                  <c:v>216.46492299183012</c:v>
                </c:pt>
                <c:pt idx="839">
                  <c:v>216.42174343310268</c:v>
                </c:pt>
                <c:pt idx="840">
                  <c:v>216.37840458253882</c:v>
                </c:pt>
                <c:pt idx="841">
                  <c:v>216.33490699457093</c:v>
                </c:pt>
                <c:pt idx="842">
                  <c:v>216.29125122228092</c:v>
                </c:pt>
                <c:pt idx="843">
                  <c:v>216.24743781740361</c:v>
                </c:pt>
                <c:pt idx="844">
                  <c:v>216.20346733033045</c:v>
                </c:pt>
                <c:pt idx="845">
                  <c:v>216.15934031011278</c:v>
                </c:pt>
                <c:pt idx="846">
                  <c:v>216.1150573044649</c:v>
                </c:pt>
                <c:pt idx="847">
                  <c:v>216.07061885976822</c:v>
                </c:pt>
                <c:pt idx="848">
                  <c:v>216.02602552107399</c:v>
                </c:pt>
                <c:pt idx="849">
                  <c:v>215.9812778321072</c:v>
                </c:pt>
                <c:pt idx="850">
                  <c:v>215.9363763352693</c:v>
                </c:pt>
                <c:pt idx="851">
                  <c:v>215.89132157164232</c:v>
                </c:pt>
                <c:pt idx="852">
                  <c:v>215.84611408099175</c:v>
                </c:pt>
                <c:pt idx="853">
                  <c:v>215.80075440176967</c:v>
                </c:pt>
                <c:pt idx="854">
                  <c:v>215.75524307111868</c:v>
                </c:pt>
                <c:pt idx="855">
                  <c:v>215.70958062487458</c:v>
                </c:pt>
                <c:pt idx="856">
                  <c:v>215.6637675975702</c:v>
                </c:pt>
                <c:pt idx="857">
                  <c:v>215.61780452243818</c:v>
                </c:pt>
                <c:pt idx="858">
                  <c:v>215.57169193141453</c:v>
                </c:pt>
                <c:pt idx="859">
                  <c:v>215.52543035514188</c:v>
                </c:pt>
                <c:pt idx="860">
                  <c:v>215.47902032297239</c:v>
                </c:pt>
                <c:pt idx="861">
                  <c:v>215.43246236297151</c:v>
                </c:pt>
                <c:pt idx="862">
                  <c:v>215.38575700192069</c:v>
                </c:pt>
                <c:pt idx="863">
                  <c:v>215.3389047653209</c:v>
                </c:pt>
                <c:pt idx="864">
                  <c:v>215.29190617739562</c:v>
                </c:pt>
                <c:pt idx="865">
                  <c:v>215.24476176109397</c:v>
                </c:pt>
                <c:pt idx="866">
                  <c:v>215.19747203809416</c:v>
                </c:pt>
                <c:pt idx="867">
                  <c:v>215.15003752880642</c:v>
                </c:pt>
                <c:pt idx="868">
                  <c:v>215.10245875237615</c:v>
                </c:pt>
                <c:pt idx="869">
                  <c:v>215.05473622668686</c:v>
                </c:pt>
                <c:pt idx="870">
                  <c:v>215.00687046836393</c:v>
                </c:pt>
                <c:pt idx="871">
                  <c:v>214.9588619927768</c:v>
                </c:pt>
                <c:pt idx="872">
                  <c:v>214.91071131404274</c:v>
                </c:pt>
                <c:pt idx="873">
                  <c:v>214.86241894502973</c:v>
                </c:pt>
                <c:pt idx="874">
                  <c:v>214.81398539735937</c:v>
                </c:pt>
                <c:pt idx="875">
                  <c:v>214.76541118141006</c:v>
                </c:pt>
                <c:pt idx="876">
                  <c:v>214.7166968063201</c:v>
                </c:pt>
                <c:pt idx="877">
                  <c:v>214.66784277999062</c:v>
                </c:pt>
                <c:pt idx="878">
                  <c:v>214.61884960908856</c:v>
                </c:pt>
                <c:pt idx="879">
                  <c:v>214.56971779904995</c:v>
                </c:pt>
                <c:pt idx="880">
                  <c:v>214.52044785408239</c:v>
                </c:pt>
                <c:pt idx="881">
                  <c:v>214.47104027716856</c:v>
                </c:pt>
                <c:pt idx="882">
                  <c:v>214.42149557006886</c:v>
                </c:pt>
                <c:pt idx="883">
                  <c:v>214.37181423332453</c:v>
                </c:pt>
                <c:pt idx="884">
                  <c:v>214.32199676626047</c:v>
                </c:pt>
                <c:pt idx="885">
                  <c:v>214.27204366698834</c:v>
                </c:pt>
                <c:pt idx="886">
                  <c:v>214.2219554324094</c:v>
                </c:pt>
                <c:pt idx="887">
                  <c:v>214.17173255821737</c:v>
                </c:pt>
                <c:pt idx="888">
                  <c:v>214.12137553890133</c:v>
                </c:pt>
                <c:pt idx="889">
                  <c:v>214.07088486774896</c:v>
                </c:pt>
                <c:pt idx="890">
                  <c:v>214.02026103684884</c:v>
                </c:pt>
                <c:pt idx="891">
                  <c:v>213.96950453709371</c:v>
                </c:pt>
                <c:pt idx="892">
                  <c:v>213.91861585818341</c:v>
                </c:pt>
                <c:pt idx="893">
                  <c:v>213.86759548862742</c:v>
                </c:pt>
                <c:pt idx="894">
                  <c:v>213.81644391574778</c:v>
                </c:pt>
                <c:pt idx="895">
                  <c:v>213.76516162568225</c:v>
                </c:pt>
                <c:pt idx="896">
                  <c:v>213.71374910338668</c:v>
                </c:pt>
                <c:pt idx="897">
                  <c:v>213.66220683263813</c:v>
                </c:pt>
                <c:pt idx="898">
                  <c:v>213.61053529603745</c:v>
                </c:pt>
                <c:pt idx="899">
                  <c:v>213.5587349750125</c:v>
                </c:pt>
                <c:pt idx="900">
                  <c:v>213.50680634982024</c:v>
                </c:pt>
                <c:pt idx="901">
                  <c:v>213.45474989955002</c:v>
                </c:pt>
                <c:pt idx="902">
                  <c:v>213.4025661021264</c:v>
                </c:pt>
                <c:pt idx="903">
                  <c:v>213.35025543431144</c:v>
                </c:pt>
                <c:pt idx="904">
                  <c:v>213.29781837170793</c:v>
                </c:pt>
                <c:pt idx="905">
                  <c:v>213.24525538876168</c:v>
                </c:pt>
                <c:pt idx="906">
                  <c:v>213.19256695876479</c:v>
                </c:pt>
                <c:pt idx="907">
                  <c:v>213.1397535538577</c:v>
                </c:pt>
                <c:pt idx="908">
                  <c:v>213.08681564503257</c:v>
                </c:pt>
                <c:pt idx="909">
                  <c:v>213.03375370213539</c:v>
                </c:pt>
                <c:pt idx="910">
                  <c:v>212.98056819386912</c:v>
                </c:pt>
                <c:pt idx="911">
                  <c:v>212.92725958779602</c:v>
                </c:pt>
                <c:pt idx="912">
                  <c:v>212.87382835034057</c:v>
                </c:pt>
                <c:pt idx="913">
                  <c:v>212.82027494679207</c:v>
                </c:pt>
                <c:pt idx="914">
                  <c:v>212.76659984130708</c:v>
                </c:pt>
                <c:pt idx="915">
                  <c:v>212.71280349691239</c:v>
                </c:pt>
                <c:pt idx="916">
                  <c:v>212.65888637550739</c:v>
                </c:pt>
                <c:pt idx="917">
                  <c:v>212.60484893786696</c:v>
                </c:pt>
                <c:pt idx="918">
                  <c:v>212.55069164364363</c:v>
                </c:pt>
                <c:pt idx="919">
                  <c:v>212.49641495137078</c:v>
                </c:pt>
                <c:pt idx="920">
                  <c:v>212.4420193184647</c:v>
                </c:pt>
                <c:pt idx="921">
                  <c:v>212.38750520122758</c:v>
                </c:pt>
                <c:pt idx="922">
                  <c:v>212.33287305484978</c:v>
                </c:pt>
                <c:pt idx="923">
                  <c:v>212.27812333341254</c:v>
                </c:pt>
                <c:pt idx="924">
                  <c:v>212.22325648989062</c:v>
                </c:pt>
                <c:pt idx="925">
                  <c:v>212.16827297615484</c:v>
                </c:pt>
                <c:pt idx="926">
                  <c:v>212.11317324297428</c:v>
                </c:pt>
                <c:pt idx="927">
                  <c:v>212.05795774001928</c:v>
                </c:pt>
                <c:pt idx="928">
                  <c:v>212.00262691586374</c:v>
                </c:pt>
                <c:pt idx="929">
                  <c:v>211.94718121798783</c:v>
                </c:pt>
                <c:pt idx="930">
                  <c:v>211.89162109277996</c:v>
                </c:pt>
                <c:pt idx="931">
                  <c:v>211.83594698554003</c:v>
                </c:pt>
                <c:pt idx="932">
                  <c:v>211.78015934048142</c:v>
                </c:pt>
                <c:pt idx="933">
                  <c:v>211.72425860073358</c:v>
                </c:pt>
                <c:pt idx="934">
                  <c:v>211.66824520834456</c:v>
                </c:pt>
                <c:pt idx="935">
                  <c:v>211.61211960428361</c:v>
                </c:pt>
                <c:pt idx="936">
                  <c:v>211.55588222844335</c:v>
                </c:pt>
                <c:pt idx="937">
                  <c:v>211.49953351964231</c:v>
                </c:pt>
                <c:pt idx="938">
                  <c:v>211.44307391562759</c:v>
                </c:pt>
                <c:pt idx="939">
                  <c:v>211.38650385307707</c:v>
                </c:pt>
                <c:pt idx="940">
                  <c:v>211.32982376760199</c:v>
                </c:pt>
                <c:pt idx="941">
                  <c:v>211.27303409374909</c:v>
                </c:pt>
                <c:pt idx="942">
                  <c:v>211.21613526500352</c:v>
                </c:pt>
                <c:pt idx="943">
                  <c:v>211.15912771379075</c:v>
                </c:pt>
                <c:pt idx="944">
                  <c:v>211.10201187147919</c:v>
                </c:pt>
                <c:pt idx="945">
                  <c:v>211.04478816838275</c:v>
                </c:pt>
                <c:pt idx="946">
                  <c:v>210.98745703376278</c:v>
                </c:pt>
                <c:pt idx="947">
                  <c:v>210.93001889583084</c:v>
                </c:pt>
                <c:pt idx="948">
                  <c:v>210.87247418175113</c:v>
                </c:pt>
                <c:pt idx="949">
                  <c:v>210.81482331764218</c:v>
                </c:pt>
                <c:pt idx="950">
                  <c:v>210.75706672858024</c:v>
                </c:pt>
                <c:pt idx="951">
                  <c:v>210.69920483860071</c:v>
                </c:pt>
                <c:pt idx="952">
                  <c:v>210.64123807070092</c:v>
                </c:pt>
                <c:pt idx="953">
                  <c:v>210.58316684684232</c:v>
                </c:pt>
                <c:pt idx="954">
                  <c:v>210.52499158795317</c:v>
                </c:pt>
                <c:pt idx="955">
                  <c:v>210.46671271393026</c:v>
                </c:pt>
                <c:pt idx="956">
                  <c:v>210.40833064364151</c:v>
                </c:pt>
                <c:pt idx="957">
                  <c:v>210.3498457949284</c:v>
                </c:pt>
                <c:pt idx="958">
                  <c:v>210.2912585846081</c:v>
                </c:pt>
                <c:pt idx="959">
                  <c:v>210.23256942847598</c:v>
                </c:pt>
                <c:pt idx="960">
                  <c:v>210.17377874130736</c:v>
                </c:pt>
                <c:pt idx="961">
                  <c:v>210.11488693686047</c:v>
                </c:pt>
                <c:pt idx="962">
                  <c:v>210.0558944278782</c:v>
                </c:pt>
                <c:pt idx="963">
                  <c:v>209.99680162609076</c:v>
                </c:pt>
                <c:pt idx="964">
                  <c:v>209.93760894221745</c:v>
                </c:pt>
                <c:pt idx="965">
                  <c:v>209.87831678596936</c:v>
                </c:pt>
                <c:pt idx="966">
                  <c:v>209.81892556605146</c:v>
                </c:pt>
                <c:pt idx="967">
                  <c:v>209.75943569016479</c:v>
                </c:pt>
                <c:pt idx="968">
                  <c:v>209.69984756500861</c:v>
                </c:pt>
                <c:pt idx="969">
                  <c:v>209.64016159628284</c:v>
                </c:pt>
                <c:pt idx="970">
                  <c:v>209.58037818869022</c:v>
                </c:pt>
                <c:pt idx="971">
                  <c:v>209.52049774593826</c:v>
                </c:pt>
                <c:pt idx="972">
                  <c:v>209.46052067074174</c:v>
                </c:pt>
                <c:pt idx="973">
                  <c:v>209.40044736482483</c:v>
                </c:pt>
                <c:pt idx="974">
                  <c:v>209.34027822892318</c:v>
                </c:pt>
                <c:pt idx="975">
                  <c:v>209.2800136627863</c:v>
                </c:pt>
                <c:pt idx="976">
                  <c:v>209.21965406517941</c:v>
                </c:pt>
                <c:pt idx="977">
                  <c:v>209.15919983388594</c:v>
                </c:pt>
                <c:pt idx="978">
                  <c:v>209.09865136570966</c:v>
                </c:pt>
                <c:pt idx="979">
                  <c:v>209.03800905647645</c:v>
                </c:pt>
                <c:pt idx="980">
                  <c:v>208.977273301037</c:v>
                </c:pt>
                <c:pt idx="981">
                  <c:v>208.91644449326861</c:v>
                </c:pt>
                <c:pt idx="982">
                  <c:v>208.85552302607735</c:v>
                </c:pt>
                <c:pt idx="983">
                  <c:v>208.79450929140023</c:v>
                </c:pt>
                <c:pt idx="984">
                  <c:v>208.73340368020757</c:v>
                </c:pt>
                <c:pt idx="985">
                  <c:v>208.67220658250454</c:v>
                </c:pt>
                <c:pt idx="986">
                  <c:v>208.6109183873341</c:v>
                </c:pt>
                <c:pt idx="987">
                  <c:v>208.54953948277802</c:v>
                </c:pt>
                <c:pt idx="988">
                  <c:v>208.4880702559602</c:v>
                </c:pt>
                <c:pt idx="989">
                  <c:v>208.42651109304776</c:v>
                </c:pt>
                <c:pt idx="990">
                  <c:v>208.36486237925371</c:v>
                </c:pt>
                <c:pt idx="991">
                  <c:v>208.30312449883888</c:v>
                </c:pt>
                <c:pt idx="992">
                  <c:v>208.24129783511387</c:v>
                </c:pt>
                <c:pt idx="993">
                  <c:v>208.17938277044118</c:v>
                </c:pt>
                <c:pt idx="994">
                  <c:v>208.11737968623751</c:v>
                </c:pt>
                <c:pt idx="995">
                  <c:v>208.05528896297548</c:v>
                </c:pt>
                <c:pt idx="996">
                  <c:v>207.99311098018586</c:v>
                </c:pt>
                <c:pt idx="997">
                  <c:v>207.93084611645961</c:v>
                </c:pt>
                <c:pt idx="998">
                  <c:v>207.86849474944992</c:v>
                </c:pt>
                <c:pt idx="999">
                  <c:v>207.80605725587426</c:v>
                </c:pt>
                <c:pt idx="1000">
                  <c:v>207.74353401151632</c:v>
                </c:pt>
              </c:numCache>
            </c:numRef>
          </c:val>
          <c:smooth val="0"/>
          <c:extLst>
            <c:ext xmlns:c16="http://schemas.microsoft.com/office/drawing/2014/chart" uri="{C3380CC4-5D6E-409C-BE32-E72D297353CC}">
              <c16:uniqueId val="{00000006-B357-49F6-823B-EBD92A3968FC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marker val="1"/>
        <c:smooth val="0"/>
        <c:axId val="348723840"/>
        <c:axId val="348766976"/>
      </c:lineChart>
      <c:catAx>
        <c:axId val="348723840"/>
        <c:scaling>
          <c:orientation val="minMax"/>
        </c:scaling>
        <c:delete val="0"/>
        <c:axPos val="b"/>
        <c:title>
          <c:tx>
            <c:rich>
              <a:bodyPr/>
              <a:lstStyle/>
              <a:p>
                <a:pPr>
                  <a:defRPr/>
                </a:pPr>
                <a:r>
                  <a:rPr lang="en-US" sz="1100" b="0">
                    <a:latin typeface="Arial" panose="020B0604020202020204" pitchFamily="34" charset="0"/>
                    <a:cs typeface="Arial" panose="020B0604020202020204" pitchFamily="34" charset="0"/>
                  </a:rPr>
                  <a:t>WEEKLY</a:t>
                </a:r>
                <a:r>
                  <a:rPr lang="en-US" sz="1100" b="0" baseline="0">
                    <a:latin typeface="Arial" panose="020B0604020202020204" pitchFamily="34" charset="0"/>
                    <a:cs typeface="Arial" panose="020B0604020202020204" pitchFamily="34" charset="0"/>
                  </a:rPr>
                  <a:t> SUPPORT</a:t>
                </a:r>
                <a:endParaRPr lang="en-US" sz="1100" b="0">
                  <a:latin typeface="Arial" panose="020B0604020202020204" pitchFamily="34" charset="0"/>
                  <a:cs typeface="Arial" panose="020B0604020202020204" pitchFamily="34" charset="0"/>
                </a:endParaRP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solidFill>
              <a:srgbClr val="D9D9D9"/>
            </a:solidFill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348766976"/>
        <c:crosses val="autoZero"/>
        <c:auto val="1"/>
        <c:lblAlgn val="ctr"/>
        <c:lblOffset val="100"/>
        <c:noMultiLvlLbl val="0"/>
      </c:catAx>
      <c:valAx>
        <c:axId val="348766976"/>
        <c:scaling>
          <c:orientation val="minMax"/>
          <c:min val="0"/>
        </c:scaling>
        <c:delete val="0"/>
        <c:axPos val="l"/>
        <c:majorGridlines>
          <c:spPr>
            <a:ln>
              <a:solidFill>
                <a:srgbClr val="D9D9D9"/>
              </a:solidFill>
            </a:ln>
          </c:spPr>
        </c:majorGridlines>
        <c:title>
          <c:tx>
            <c:rich>
              <a:bodyPr rot="-5400000" vert="horz"/>
              <a:lstStyle/>
              <a:p>
                <a:pPr>
                  <a:defRPr sz="1200" b="0">
                    <a:latin typeface="Arial" panose="020B0604020202020204" pitchFamily="34" charset="0"/>
                    <a:cs typeface="Arial" panose="020B0604020202020204" pitchFamily="34" charset="0"/>
                  </a:defRPr>
                </a:pPr>
                <a:r>
                  <a:rPr lang="en-US" sz="1100" b="0">
                    <a:latin typeface="Arial" panose="020B0604020202020204" pitchFamily="34" charset="0"/>
                    <a:cs typeface="Arial" panose="020B0604020202020204" pitchFamily="34" charset="0"/>
                  </a:rPr>
                  <a:t>RESPONSE</a:t>
                </a:r>
              </a:p>
            </c:rich>
          </c:tx>
          <c:overlay val="0"/>
        </c:title>
        <c:numFmt formatCode="#,##0" sourceLinked="0"/>
        <c:majorTickMark val="none"/>
        <c:minorTickMark val="none"/>
        <c:tickLblPos val="nextTo"/>
        <c:spPr>
          <a:noFill/>
          <a:ln>
            <a:noFill/>
          </a:ln>
        </c:spPr>
        <c:txPr>
          <a:bodyPr/>
          <a:lstStyle/>
          <a:p>
            <a:pPr>
              <a:defRPr>
                <a:latin typeface="Arial" panose="020B0604020202020204" pitchFamily="34" charset="0"/>
                <a:cs typeface="Arial" panose="020B0604020202020204" pitchFamily="34" charset="0"/>
              </a:defRPr>
            </a:pPr>
            <a:endParaRPr lang="en-US"/>
          </a:p>
        </c:txPr>
        <c:crossAx val="348723840"/>
        <c:crosses val="autoZero"/>
        <c:crossBetween val="between"/>
      </c:valAx>
      <c:spPr>
        <a:noFill/>
        <a:ln>
          <a:noFill/>
        </a:ln>
      </c:spPr>
    </c:plotArea>
    <c:legend>
      <c:legendPos val="b"/>
      <c:legendEntry>
        <c:idx val="3"/>
        <c:delete val="1"/>
      </c:legendEntry>
      <c:legendEntry>
        <c:idx val="4"/>
        <c:delete val="1"/>
      </c:legendEntry>
      <c:legendEntry>
        <c:idx val="5"/>
        <c:delete val="1"/>
      </c:legendEntry>
      <c:legendEntry>
        <c:idx val="6"/>
        <c:delete val="1"/>
      </c:legendEntry>
      <c:layout>
        <c:manualLayout>
          <c:xMode val="edge"/>
          <c:yMode val="edge"/>
          <c:x val="0.29343571727602674"/>
          <c:y val="0.88397633579908674"/>
          <c:w val="0.42841199538423841"/>
          <c:h val="7.0545635427677403E-2"/>
        </c:manualLayout>
      </c:layout>
      <c:overlay val="0"/>
      <c:txPr>
        <a:bodyPr/>
        <a:lstStyle/>
        <a:p>
          <a:pPr>
            <a:defRPr>
              <a:latin typeface="Arial" panose="020B0604020202020204" pitchFamily="34" charset="0"/>
              <a:cs typeface="Arial" panose="020B0604020202020204" pitchFamily="34" charset="0"/>
            </a:defRPr>
          </a:pPr>
          <a:endParaRPr lang="en-US"/>
        </a:p>
      </c:txPr>
    </c:legend>
    <c:plotVisOnly val="0"/>
    <c:dispBlanksAs val="gap"/>
    <c:showDLblsOverMax val="0"/>
  </c:chart>
  <c:spPr>
    <a:noFill/>
    <a:ln>
      <a:noFill/>
    </a:ln>
  </c:spPr>
  <c:printSettings>
    <c:headerFooter/>
    <c:pageMargins b="0.75" l="0.7" r="0.7" t="0.75" header="0.3" footer="0.3"/>
    <c:pageSetup/>
  </c:printSettings>
</c:chartSpace>
</file>

<file path=xl/charts/chart5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Arial" panose="020B0604020202020204" pitchFamily="34" charset="0"/>
              </a:defRPr>
            </a:pPr>
            <a:r>
              <a:rPr lang="en-US" sz="1400">
                <a:latin typeface="Arial Narrow" panose="020B0606020202030204" pitchFamily="34" charset="0"/>
                <a:cs typeface="Arial" panose="020B0604020202020204" pitchFamily="34" charset="0"/>
              </a:rPr>
              <a:t>ROI OVERVIEW</a:t>
            </a:r>
          </a:p>
        </c:rich>
      </c:tx>
      <c:layout>
        <c:manualLayout>
          <c:xMode val="edge"/>
          <c:yMode val="edge"/>
          <c:x val="0.42498736187388342"/>
          <c:y val="6.2487280014134561E-2"/>
        </c:manualLayout>
      </c:layout>
      <c:overlay val="0"/>
      <c:spPr>
        <a:noFill/>
        <a:ln>
          <a:noFill/>
        </a:ln>
        <a:effectLst/>
      </c:spPr>
    </c:title>
    <c:autoTitleDeleted val="0"/>
    <c:plotArea>
      <c:layout>
        <c:manualLayout>
          <c:layoutTarget val="inner"/>
          <c:xMode val="edge"/>
          <c:yMode val="edge"/>
          <c:x val="1.792260462528927E-2"/>
          <c:y val="0.23745564655932078"/>
          <c:w val="0.96415479074942145"/>
          <c:h val="0.47026306843775517"/>
        </c:manualLayout>
      </c:layout>
      <c:barChart>
        <c:barDir val="col"/>
        <c:grouping val="clustered"/>
        <c:varyColors val="0"/>
        <c:ser>
          <c:idx val="0"/>
          <c:order val="0"/>
          <c:tx>
            <c:strRef>
              <c:f>SIMULATOR!$O$18</c:f>
              <c:strCache>
                <c:ptCount val="1"/>
                <c:pt idx="0">
                  <c:v>BASE</c:v>
                </c:pt>
              </c:strCache>
            </c:strRef>
          </c:tx>
          <c:spPr>
            <a:solidFill>
              <a:schemeClr val="bg1">
                <a:lumMod val="65000"/>
              </a:schemeClr>
            </a:solidFill>
            <a:ln>
              <a:noFill/>
            </a:ln>
            <a:effectLst/>
          </c:spPr>
          <c:invertIfNegative val="0"/>
          <c:dLbls>
            <c:numFmt formatCode="#,##0.00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SIMULATOR!$N$19:$N$22</c:f>
              <c:strCache>
                <c:ptCount val="4"/>
                <c:pt idx="0">
                  <c:v>TOTAL PLAN</c:v>
                </c:pt>
                <c:pt idx="1">
                  <c:v>OPEN TV</c:v>
                </c:pt>
                <c:pt idx="2">
                  <c:v>SOCIAL</c:v>
                </c:pt>
                <c:pt idx="3">
                  <c:v>ONLINE VIDEO</c:v>
                </c:pt>
              </c:strCache>
            </c:strRef>
          </c:cat>
          <c:val>
            <c:numRef>
              <c:f>SIMULATOR!$O$19:$O$22</c:f>
              <c:numCache>
                <c:formatCode>_(* #,##0.00_);_(* \(#,##0.00\);_(* "-"??_);_(@_)</c:formatCode>
                <c:ptCount val="4"/>
                <c:pt idx="0">
                  <c:v>3.328656084599928</c:v>
                </c:pt>
                <c:pt idx="1">
                  <c:v>3.2966377931688751</c:v>
                </c:pt>
                <c:pt idx="2">
                  <c:v>3.2554953283474046</c:v>
                </c:pt>
                <c:pt idx="3">
                  <c:v>3.9415913710538883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D97B-487C-93B5-9C3F212076F8}"/>
            </c:ext>
          </c:extLst>
        </c:ser>
        <c:ser>
          <c:idx val="1"/>
          <c:order val="1"/>
          <c:tx>
            <c:strRef>
              <c:f>SIMULATOR!$P$18</c:f>
              <c:strCache>
                <c:ptCount val="1"/>
                <c:pt idx="0">
                  <c:v>ADJUSTED</c:v>
                </c:pt>
              </c:strCache>
            </c:strRef>
          </c:tx>
          <c:spPr>
            <a:solidFill>
              <a:srgbClr val="AC72D8"/>
            </a:solidFill>
            <a:ln>
              <a:noFill/>
            </a:ln>
            <a:effectLst/>
          </c:spPr>
          <c:invertIfNegative val="0"/>
          <c:dLbls>
            <c:numFmt formatCode="#,##0.00;;;" sourceLinked="0"/>
            <c:spPr>
              <a:noFill/>
              <a:ln>
                <a:noFill/>
              </a:ln>
              <a:effectLst/>
            </c:spPr>
            <c:txPr>
              <a:bodyPr rot="0" spcFirstLastPara="1" vertOverflow="ellipsis" vert="horz" wrap="square" anchor="ctr" anchorCtr="1"/>
              <a:lstStyle/>
              <a:p>
                <a:pPr>
                  <a:defRPr sz="1100" b="0" i="0" u="none" strike="noStrike" kern="1200" baseline="0">
                    <a:solidFill>
                      <a:schemeClr val="tx1">
                        <a:lumMod val="75000"/>
                        <a:lumOff val="25000"/>
                      </a:schemeClr>
                    </a:solidFill>
                    <a:latin typeface="Arial Narrow" panose="020B0606020202030204" pitchFamily="34" charset="0"/>
                    <a:ea typeface="+mn-ea"/>
                    <a:cs typeface="+mn-cs"/>
                  </a:defRPr>
                </a:pPr>
                <a:endParaRPr lang="en-US"/>
              </a:p>
            </c:txPr>
            <c:showLegendKey val="0"/>
            <c:showVal val="1"/>
            <c:showCatName val="0"/>
            <c:showSerName val="0"/>
            <c:showPercent val="0"/>
            <c:showBubbleSize val="0"/>
            <c:showLeaderLines val="0"/>
            <c:extLst>
              <c:ext xmlns:c15="http://schemas.microsoft.com/office/drawing/2012/chart" uri="{CE6537A1-D6FC-4f65-9D91-7224C49458BB}">
                <c15:showLeaderLines val="1"/>
                <c15:leaderLines>
                  <c:spPr>
                    <a:ln w="9525" cap="flat" cmpd="sng" algn="ctr">
                      <a:solidFill>
                        <a:schemeClr val="tx1">
                          <a:lumMod val="35000"/>
                          <a:lumOff val="65000"/>
                        </a:schemeClr>
                      </a:solidFill>
                      <a:round/>
                    </a:ln>
                    <a:effectLst/>
                  </c:spPr>
                </c15:leaderLines>
              </c:ext>
            </c:extLst>
          </c:dLbls>
          <c:cat>
            <c:strRef>
              <c:f>SIMULATOR!$N$19:$N$22</c:f>
              <c:strCache>
                <c:ptCount val="4"/>
                <c:pt idx="0">
                  <c:v>TOTAL PLAN</c:v>
                </c:pt>
                <c:pt idx="1">
                  <c:v>OPEN TV</c:v>
                </c:pt>
                <c:pt idx="2">
                  <c:v>SOCIAL</c:v>
                </c:pt>
                <c:pt idx="3">
                  <c:v>ONLINE VIDEO</c:v>
                </c:pt>
              </c:strCache>
            </c:strRef>
          </c:cat>
          <c:val>
            <c:numRef>
              <c:f>SIMULATOR!$P$19:$P$22</c:f>
              <c:numCache>
                <c:formatCode>_(* #,##0.00_);_(* \(#,##0.00\);_(* "-"??_);_(@_)</c:formatCode>
                <c:ptCount val="4"/>
                <c:pt idx="0">
                  <c:v>4.874421261379287</c:v>
                </c:pt>
                <c:pt idx="1">
                  <c:v>0.22983811351044836</c:v>
                </c:pt>
                <c:pt idx="2">
                  <c:v>4.6611093706155611</c:v>
                </c:pt>
                <c:pt idx="3">
                  <c:v>6.0743977478438014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D97B-487C-93B5-9C3F212076F8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90"/>
        <c:overlap val="-27"/>
        <c:axId val="350039040"/>
        <c:axId val="350057216"/>
      </c:barChart>
      <c:catAx>
        <c:axId val="350039040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11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Arial Narrow" panose="020B0606020202030204" pitchFamily="34" charset="0"/>
                <a:ea typeface="+mn-ea"/>
                <a:cs typeface="+mn-cs"/>
              </a:defRPr>
            </a:pPr>
            <a:endParaRPr lang="en-US"/>
          </a:p>
        </c:txPr>
        <c:crossAx val="350057216"/>
        <c:crosses val="autoZero"/>
        <c:auto val="1"/>
        <c:lblAlgn val="ctr"/>
        <c:lblOffset val="100"/>
        <c:noMultiLvlLbl val="0"/>
      </c:catAx>
      <c:valAx>
        <c:axId val="350057216"/>
        <c:scaling>
          <c:orientation val="minMax"/>
        </c:scaling>
        <c:delete val="1"/>
        <c:axPos val="l"/>
        <c:numFmt formatCode="_(* #,##0.00_);_(* \(#,##0.00\);_(* &quot;-&quot;??_);_(@_)" sourceLinked="1"/>
        <c:majorTickMark val="none"/>
        <c:minorTickMark val="none"/>
        <c:tickLblPos val="nextTo"/>
        <c:crossAx val="350039040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b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1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Arial Narrow" panose="020B0606020202030204" pitchFamily="34" charset="0"/>
              <a:ea typeface="+mn-ea"/>
              <a:cs typeface="+mn-cs"/>
            </a:defRPr>
          </a:pPr>
          <a:endParaRPr lang="en-US"/>
        </a:p>
      </c:txPr>
    </c:legend>
    <c:plotVisOnly val="0"/>
    <c:dispBlanksAs val="gap"/>
    <c:showDLblsOverMax val="0"/>
  </c:chart>
  <c:spPr>
    <a:solidFill>
      <a:schemeClr val="bg1"/>
    </a:solidFill>
    <a:ln w="9525" cap="flat" cmpd="sng" algn="ctr">
      <a:noFill/>
      <a:round/>
    </a:ln>
    <a:effectLst/>
  </c:spPr>
  <c:txPr>
    <a:bodyPr/>
    <a:lstStyle/>
    <a:p>
      <a:pPr>
        <a:defRPr sz="1400">
          <a:latin typeface="Archivo Narrow" panose="02000000000000000000" pitchFamily="50" charset="0"/>
        </a:defRPr>
      </a:pPr>
      <a:endParaRPr lang="en-US"/>
    </a:p>
  </c:txPr>
  <c:printSettings>
    <c:headerFooter/>
    <c:pageMargins b="0.75" l="0.7" r="0.7" t="0.75" header="0.3" footer="0.3"/>
    <c:pageSetup/>
  </c:printSettings>
</c:chartSpace>
</file>

<file path=xl/drawings/_rels/drawing1.xml.rels><?xml version="1.0" encoding="UTF-8" standalone="yes"?>
<Relationships xmlns="http://schemas.openxmlformats.org/package/2006/relationships"><Relationship Id="rId3" Type="http://schemas.microsoft.com/office/2007/relationships/hdphoto" Target="../media/hdphoto1.wdp"/><Relationship Id="rId2" Type="http://schemas.openxmlformats.org/officeDocument/2006/relationships/image" Target="../media/image3.png"/><Relationship Id="rId1" Type="http://schemas.openxmlformats.org/officeDocument/2006/relationships/image" Target="../media/image2.png"/></Relationships>
</file>

<file path=xl/drawings/_rels/drawing2.xml.rels><?xml version="1.0" encoding="UTF-8" standalone="yes"?>
<Relationships xmlns="http://schemas.openxmlformats.org/package/2006/relationships"><Relationship Id="rId8" Type="http://schemas.openxmlformats.org/officeDocument/2006/relationships/chart" Target="../charts/chart3.xml"/><Relationship Id="rId3" Type="http://schemas.openxmlformats.org/officeDocument/2006/relationships/image" Target="../media/image2.png"/><Relationship Id="rId7" Type="http://schemas.openxmlformats.org/officeDocument/2006/relationships/chart" Target="../charts/chart2.xml"/><Relationship Id="rId2" Type="http://schemas.openxmlformats.org/officeDocument/2006/relationships/image" Target="../media/image5.png"/><Relationship Id="rId1" Type="http://schemas.openxmlformats.org/officeDocument/2006/relationships/image" Target="../media/image4.png"/><Relationship Id="rId6" Type="http://schemas.openxmlformats.org/officeDocument/2006/relationships/chart" Target="../charts/chart1.xml"/><Relationship Id="rId5" Type="http://schemas.microsoft.com/office/2007/relationships/hdphoto" Target="../media/hdphoto2.wdp"/><Relationship Id="rId4" Type="http://schemas.openxmlformats.org/officeDocument/2006/relationships/image" Target="../media/image6.png"/><Relationship Id="rId9" Type="http://schemas.openxmlformats.org/officeDocument/2006/relationships/image" Target="../media/image7.emf"/></Relationships>
</file>

<file path=xl/drawings/_rels/drawing3.xml.rels><?xml version="1.0" encoding="UTF-8" standalone="yes"?>
<Relationships xmlns="http://schemas.openxmlformats.org/package/2006/relationships"><Relationship Id="rId3" Type="http://schemas.openxmlformats.org/officeDocument/2006/relationships/image" Target="../media/image9.png"/><Relationship Id="rId2" Type="http://schemas.openxmlformats.org/officeDocument/2006/relationships/image" Target="../media/image8.jpeg"/><Relationship Id="rId1" Type="http://schemas.openxmlformats.org/officeDocument/2006/relationships/chart" Target="../charts/chart4.xml"/><Relationship Id="rId4" Type="http://schemas.microsoft.com/office/2007/relationships/hdphoto" Target="../media/hdphoto3.wdp"/></Relationships>
</file>

<file path=xl/drawings/_rels/drawing4.xml.rels><?xml version="1.0" encoding="UTF-8" standalone="yes"?>
<Relationships xmlns="http://schemas.openxmlformats.org/package/2006/relationships"><Relationship Id="rId3" Type="http://schemas.openxmlformats.org/officeDocument/2006/relationships/image" Target="../media/image10.png"/><Relationship Id="rId2" Type="http://schemas.openxmlformats.org/officeDocument/2006/relationships/image" Target="../media/image8.jpeg"/><Relationship Id="rId1" Type="http://schemas.openxmlformats.org/officeDocument/2006/relationships/chart" Target="../charts/chart5.xml"/><Relationship Id="rId4" Type="http://schemas.microsoft.com/office/2007/relationships/hdphoto" Target="../media/hdphoto4.wdp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0</xdr:colOff>
      <xdr:row>0</xdr:row>
      <xdr:rowOff>0</xdr:rowOff>
    </xdr:from>
    <xdr:to>
      <xdr:col>9</xdr:col>
      <xdr:colOff>0</xdr:colOff>
      <xdr:row>4</xdr:row>
      <xdr:rowOff>6350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0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1"/>
        <a:srcRect l="9357"/>
        <a:stretch/>
      </xdr:blipFill>
      <xdr:spPr>
        <a:xfrm>
          <a:off x="0" y="0"/>
          <a:ext cx="10461625" cy="736600"/>
        </a:xfrm>
        <a:prstGeom prst="rect">
          <a:avLst/>
        </a:prstGeom>
      </xdr:spPr>
    </xdr:pic>
    <xdr:clientData/>
  </xdr:twoCellAnchor>
  <xdr:twoCellAnchor editAs="absolute">
    <xdr:from>
      <xdr:col>0</xdr:col>
      <xdr:colOff>100332</xdr:colOff>
      <xdr:row>0</xdr:row>
      <xdr:rowOff>10160</xdr:rowOff>
    </xdr:from>
    <xdr:to>
      <xdr:col>1</xdr:col>
      <xdr:colOff>543641</xdr:colOff>
      <xdr:row>3</xdr:row>
      <xdr:rowOff>136842</xdr:rowOff>
    </xdr:to>
    <xdr:pic>
      <xdr:nvPicPr>
        <xdr:cNvPr id="5" name="Picture 4">
          <a:extLst>
            <a:ext uri="{FF2B5EF4-FFF2-40B4-BE49-F238E27FC236}">
              <a16:creationId xmlns:a16="http://schemas.microsoft.com/office/drawing/2014/main" id="{00000000-0008-0000-0000-000005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duotone>
            <a:srgbClr val="707276">
              <a:shade val="45000"/>
              <a:satMod val="135000"/>
            </a:srgb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3">
                  <a14:imgEffect>
                    <a14:backgroundRemoval t="32240" b="92471" l="10000" r="90000">
                      <a14:foregroundMark x1="30314" y1="65233" x2="30314" y2="652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4711"/>
        <a:stretch/>
      </xdr:blipFill>
      <xdr:spPr>
        <a:xfrm>
          <a:off x="101602" y="6350"/>
          <a:ext cx="620792" cy="673100"/>
        </a:xfrm>
        <a:prstGeom prst="rect">
          <a:avLst/>
        </a:prstGeom>
      </xdr:spPr>
    </xdr:pic>
    <xdr:clientData/>
  </xdr:twoCellAnchor>
  <xdr:twoCellAnchor editAs="absolute">
    <xdr:from>
      <xdr:col>1</xdr:col>
      <xdr:colOff>647734</xdr:colOff>
      <xdr:row>0</xdr:row>
      <xdr:rowOff>46672</xdr:rowOff>
    </xdr:from>
    <xdr:to>
      <xdr:col>1</xdr:col>
      <xdr:colOff>711550</xdr:colOff>
      <xdr:row>3</xdr:row>
      <xdr:rowOff>135095</xdr:rowOff>
    </xdr:to>
    <xdr:grpSp>
      <xdr:nvGrpSpPr>
        <xdr:cNvPr id="6" name="Group 5">
          <a:extLst>
            <a:ext uri="{FF2B5EF4-FFF2-40B4-BE49-F238E27FC236}">
              <a16:creationId xmlns:a16="http://schemas.microsoft.com/office/drawing/2014/main" id="{00000000-0008-0000-0000-000006000000}"/>
            </a:ext>
          </a:extLst>
        </xdr:cNvPr>
        <xdr:cNvGrpSpPr>
          <a:grpSpLocks/>
        </xdr:cNvGrpSpPr>
      </xdr:nvGrpSpPr>
      <xdr:grpSpPr bwMode="auto">
        <a:xfrm>
          <a:off x="814422" y="46672"/>
          <a:ext cx="63816" cy="731361"/>
          <a:chOff x="2995440" y="1581873"/>
          <a:chExt cx="239058" cy="2943414"/>
        </a:xfrm>
      </xdr:grpSpPr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000-000007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000-000008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9" name="Isosceles Triangle 8">
            <a:extLst>
              <a:ext uri="{FF2B5EF4-FFF2-40B4-BE49-F238E27FC236}">
                <a16:creationId xmlns:a16="http://schemas.microsoft.com/office/drawing/2014/main" id="{00000000-0008-0000-0000-000009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 editAs="absolute">
    <xdr:from>
      <xdr:col>1</xdr:col>
      <xdr:colOff>790001</xdr:colOff>
      <xdr:row>0</xdr:row>
      <xdr:rowOff>67626</xdr:rowOff>
    </xdr:from>
    <xdr:to>
      <xdr:col>6</xdr:col>
      <xdr:colOff>1273810</xdr:colOff>
      <xdr:row>3</xdr:row>
      <xdr:rowOff>153985</xdr:rowOff>
    </xdr:to>
    <xdr:sp macro="" textlink="">
      <xdr:nvSpPr>
        <xdr:cNvPr id="12" name="TextBox 11">
          <a:extLst>
            <a:ext uri="{FF2B5EF4-FFF2-40B4-BE49-F238E27FC236}">
              <a16:creationId xmlns:a16="http://schemas.microsoft.com/office/drawing/2014/main" id="{00000000-0008-0000-0000-00000C000000}"/>
            </a:ext>
          </a:extLst>
        </xdr:cNvPr>
        <xdr:cNvSpPr txBox="1"/>
      </xdr:nvSpPr>
      <xdr:spPr>
        <a:xfrm>
          <a:off x="1206561" y="71436"/>
          <a:ext cx="3013014" cy="634999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600" b="1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PREDICTIVE</a:t>
          </a:r>
          <a:r>
            <a:rPr lang="en-US" sz="1600" b="1" baseline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 ROI INPUT SUMMARY</a:t>
          </a:r>
          <a:endParaRPr lang="en-US" sz="2000" b="1">
            <a:solidFill>
              <a:schemeClr val="bg1"/>
            </a:solidFill>
            <a:latin typeface="Arial Narrow" panose="020B0606020202030204" pitchFamily="34" charset="0"/>
            <a:cs typeface="Segoe UI" panose="020B0502040204020203" pitchFamily="34" charset="0"/>
          </a:endParaRPr>
        </a:p>
        <a:p>
          <a:r>
            <a:rPr lang="en-US" sz="2000" b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AYUDIN - PERU - FY2021</a:t>
          </a:r>
        </a:p>
      </xdr:txBody>
    </xdr:sp>
    <xdr:clientData/>
  </xdr:twoCellAnchor>
  <xdr:twoCellAnchor>
    <xdr:from>
      <xdr:col>0</xdr:col>
      <xdr:colOff>6350</xdr:colOff>
      <xdr:row>32</xdr:row>
      <xdr:rowOff>1</xdr:rowOff>
    </xdr:from>
    <xdr:to>
      <xdr:col>5</xdr:col>
      <xdr:colOff>228600</xdr:colOff>
      <xdr:row>33</xdr:row>
      <xdr:rowOff>44450</xdr:rowOff>
    </xdr:to>
    <xdr:sp macro="" textlink="">
      <xdr:nvSpPr>
        <xdr:cNvPr id="13" name="TextBox 12">
          <a:extLst>
            <a:ext uri="{FF2B5EF4-FFF2-40B4-BE49-F238E27FC236}">
              <a16:creationId xmlns:a16="http://schemas.microsoft.com/office/drawing/2014/main" id="{00000000-0008-0000-0000-00000D000000}"/>
            </a:ext>
          </a:extLst>
        </xdr:cNvPr>
        <xdr:cNvSpPr txBox="1"/>
      </xdr:nvSpPr>
      <xdr:spPr>
        <a:xfrm>
          <a:off x="6350" y="5842001"/>
          <a:ext cx="7326313" cy="227012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800" b="1" i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POWERED BY NIELSEN'S GLOBAL ANALYTICS INCUBATOR</a:t>
          </a:r>
        </a:p>
      </xdr:txBody>
    </xdr:sp>
    <xdr:clientData/>
  </xdr:twoCellAnchor>
  <xdr:twoCellAnchor>
    <xdr:from>
      <xdr:col>0</xdr:col>
      <xdr:colOff>31750</xdr:colOff>
      <xdr:row>33</xdr:row>
      <xdr:rowOff>6349</xdr:rowOff>
    </xdr:from>
    <xdr:to>
      <xdr:col>5</xdr:col>
      <xdr:colOff>133350</xdr:colOff>
      <xdr:row>34</xdr:row>
      <xdr:rowOff>46037</xdr:rowOff>
    </xdr:to>
    <xdr:sp macro="" textlink="">
      <xdr:nvSpPr>
        <xdr:cNvPr id="14" name="Shape 15">
          <a:extLst>
            <a:ext uri="{FF2B5EF4-FFF2-40B4-BE49-F238E27FC236}">
              <a16:creationId xmlns:a16="http://schemas.microsoft.com/office/drawing/2014/main" id="{00000000-0008-0000-0000-00000E000000}"/>
            </a:ext>
          </a:extLst>
        </xdr:cNvPr>
        <xdr:cNvSpPr/>
      </xdr:nvSpPr>
      <xdr:spPr>
        <a:xfrm>
          <a:off x="31750" y="6030912"/>
          <a:ext cx="7205663" cy="222250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b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80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Copyright © 2021 The Nielsen Company. Confidential and proprietary.</a:t>
          </a:r>
        </a:p>
      </xdr:txBody>
    </xdr:sp>
    <xdr:clientData/>
  </xdr:twoCellAnchor>
  <xdr:oneCellAnchor>
    <xdr:from>
      <xdr:col>2</xdr:col>
      <xdr:colOff>1595438</xdr:colOff>
      <xdr:row>31</xdr:row>
      <xdr:rowOff>35720</xdr:rowOff>
    </xdr:from>
    <xdr:ext cx="1583532" cy="781240"/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000-00000B000000}"/>
            </a:ext>
          </a:extLst>
        </xdr:cNvPr>
        <xdr:cNvSpPr txBox="1"/>
      </xdr:nvSpPr>
      <xdr:spPr>
        <a:xfrm>
          <a:off x="3821907" y="6607970"/>
          <a:ext cx="1583532" cy="781240"/>
        </a:xfrm>
        <a:prstGeom prst="rect">
          <a:avLst/>
        </a:prstGeom>
        <a:noFill/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tx1"/>
        </a:fontRef>
      </xdr:style>
      <xdr:txBody>
        <a:bodyPr vertOverflow="clip" horzOverflow="clip" wrap="square" rtlCol="0" anchor="t">
          <a:spAutoFit/>
        </a:bodyPr>
        <a:lstStyle/>
        <a:p>
          <a:pPr algn="ctr"/>
          <a:r>
            <a:rPr lang="en-US" sz="1100">
              <a:solidFill>
                <a:srgbClr val="FF0000"/>
              </a:solidFill>
            </a:rPr>
            <a:t>Influencers not measureable</a:t>
          </a:r>
        </a:p>
        <a:p>
          <a:pPr algn="ctr"/>
          <a:r>
            <a:rPr lang="en-US" sz="1100">
              <a:solidFill>
                <a:srgbClr val="FF0000"/>
              </a:solidFill>
            </a:rPr>
            <a:t> in PROI at this</a:t>
          </a:r>
        </a:p>
        <a:p>
          <a:pPr algn="ctr"/>
          <a:r>
            <a:rPr lang="en-US" sz="1100">
              <a:solidFill>
                <a:srgbClr val="FF0000"/>
              </a:solidFill>
            </a:rPr>
            <a:t> time so it was removed</a:t>
          </a:r>
          <a:endParaRPr lang="en-US" sz="900">
            <a:solidFill>
              <a:srgbClr val="FF0000"/>
            </a:solidFill>
          </a:endParaRPr>
        </a:p>
      </xdr:txBody>
    </xdr:sp>
    <xdr:clientData/>
  </xdr:one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0</xdr:col>
      <xdr:colOff>355600</xdr:colOff>
      <xdr:row>39</xdr:row>
      <xdr:rowOff>127000</xdr:rowOff>
    </xdr:from>
    <xdr:to>
      <xdr:col>4</xdr:col>
      <xdr:colOff>747268</xdr:colOff>
      <xdr:row>51</xdr:row>
      <xdr:rowOff>177800</xdr:rowOff>
    </xdr:to>
    <xdr:pic>
      <xdr:nvPicPr>
        <xdr:cNvPr id="2" name="Picture 1">
          <a:extLst>
            <a:ext uri="{FF2B5EF4-FFF2-40B4-BE49-F238E27FC236}">
              <a16:creationId xmlns:a16="http://schemas.microsoft.com/office/drawing/2014/main" id="{00000000-0008-0000-0100-000002000000}"/>
            </a:ext>
          </a:extLst>
        </xdr:cNvPr>
        <xdr:cNvPicPr>
          <a:picLocks noChangeAspect="1" noChangeArrowheads="1"/>
        </xdr:cNvPicPr>
      </xdr:nvPicPr>
      <xdr:blipFill>
        <a:blip xmlns:r="http://schemas.openxmlformats.org/officeDocument/2006/relationships" r:embed="rId1">
          <a:extLst>
            <a:ext uri="{28A0092B-C50C-407E-A947-70E740481C1C}">
              <a14:useLocalDpi xmlns:a14="http://schemas.microsoft.com/office/drawing/2010/main" val="0"/>
            </a:ext>
          </a:extLst>
        </a:blip>
        <a:srcRect/>
        <a:stretch>
          <a:fillRect/>
        </a:stretch>
      </xdr:blipFill>
      <xdr:spPr bwMode="auto">
        <a:xfrm>
          <a:off x="358140" y="7261860"/>
          <a:ext cx="3373628" cy="224028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393700</xdr:colOff>
      <xdr:row>11</xdr:row>
      <xdr:rowOff>114302</xdr:rowOff>
    </xdr:from>
    <xdr:to>
      <xdr:col>4</xdr:col>
      <xdr:colOff>785368</xdr:colOff>
      <xdr:row>15</xdr:row>
      <xdr:rowOff>436794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100-000003000000}"/>
            </a:ext>
          </a:extLst>
        </xdr:cNvPr>
        <xdr:cNvPicPr>
          <a:picLocks noChangeAspect="1" noChangeArrowheads="1"/>
        </xdr:cNvPicPr>
      </xdr:nvPicPr>
      <xdr:blipFill rotWithShape="1">
        <a:blip xmlns:r="http://schemas.openxmlformats.org/officeDocument/2006/relationships" r:embed="rId2">
          <a:extLst>
            <a:ext uri="{28A0092B-C50C-407E-A947-70E740481C1C}">
              <a14:useLocalDpi xmlns:a14="http://schemas.microsoft.com/office/drawing/2010/main" val="0"/>
            </a:ext>
          </a:extLst>
        </a:blip>
        <a:srcRect b="7193"/>
        <a:stretch/>
      </xdr:blipFill>
      <xdr:spPr bwMode="auto">
        <a:xfrm>
          <a:off x="396240" y="2125982"/>
          <a:ext cx="3373628" cy="798742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pic>
    <xdr:clientData/>
  </xdr:twoCellAnchor>
  <xdr:twoCellAnchor>
    <xdr:from>
      <xdr:col>0</xdr:col>
      <xdr:colOff>1</xdr:colOff>
      <xdr:row>0</xdr:row>
      <xdr:rowOff>0</xdr:rowOff>
    </xdr:from>
    <xdr:to>
      <xdr:col>25</xdr:col>
      <xdr:colOff>0</xdr:colOff>
      <xdr:row>6</xdr:row>
      <xdr:rowOff>139327</xdr:rowOff>
    </xdr:to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1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/>
        <a:srcRect l="9357"/>
        <a:stretch/>
      </xdr:blipFill>
      <xdr:spPr>
        <a:xfrm>
          <a:off x="1" y="0"/>
          <a:ext cx="23240999" cy="1234067"/>
        </a:xfrm>
        <a:prstGeom prst="rect">
          <a:avLst/>
        </a:prstGeom>
      </xdr:spPr>
    </xdr:pic>
    <xdr:clientData/>
  </xdr:twoCellAnchor>
  <xdr:absoluteAnchor>
    <xdr:pos x="1395335" y="185204"/>
    <xdr:ext cx="12665554" cy="988276"/>
    <xdr:sp macro="" textlink="">
      <xdr:nvSpPr>
        <xdr:cNvPr id="5" name="TextBox 4">
          <a:extLst>
            <a:ext uri="{FF2B5EF4-FFF2-40B4-BE49-F238E27FC236}">
              <a16:creationId xmlns:a16="http://schemas.microsoft.com/office/drawing/2014/main" id="{00000000-0008-0000-0100-000005000000}"/>
            </a:ext>
          </a:extLst>
        </xdr:cNvPr>
        <xdr:cNvSpPr txBox="1"/>
      </xdr:nvSpPr>
      <xdr:spPr>
        <a:xfrm>
          <a:off x="1395335" y="185204"/>
          <a:ext cx="12665554" cy="9882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2400" b="1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PREDICTIVE ROI</a:t>
          </a:r>
          <a:r>
            <a:rPr lang="en-US" sz="2400" b="1" baseline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 RESULTS OVERVIEW</a:t>
          </a:r>
          <a:endParaRPr lang="en-US" sz="3200" b="0">
            <a:solidFill>
              <a:schemeClr val="bg1"/>
            </a:solidFill>
            <a:latin typeface="Arial Narrow" panose="020B0606020202030204" pitchFamily="34" charset="0"/>
            <a:cs typeface="Segoe UI" panose="020B0502040204020203" pitchFamily="34" charset="0"/>
          </a:endParaRPr>
        </a:p>
        <a:p>
          <a:r>
            <a:rPr lang="en-US" sz="3200" b="0" baseline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AYUDIN - PERU - FY2021</a:t>
          </a:r>
        </a:p>
      </xdr:txBody>
    </xdr:sp>
    <xdr:clientData/>
  </xdr:absoluteAnchor>
  <xdr:absoluteAnchor>
    <xdr:pos x="108456" y="8047"/>
    <xdr:ext cx="1124934" cy="1190097"/>
    <xdr:pic>
      <xdr:nvPicPr>
        <xdr:cNvPr id="6" name="Picture 5">
          <a:extLst>
            <a:ext uri="{FF2B5EF4-FFF2-40B4-BE49-F238E27FC236}">
              <a16:creationId xmlns:a16="http://schemas.microsoft.com/office/drawing/2014/main" id="{00000000-0008-0000-0100-000006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4" cstate="print">
          <a:duotone>
            <a:srgbClr val="707276">
              <a:shade val="45000"/>
              <a:satMod val="135000"/>
            </a:srgb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5">
                  <a14:imgEffect>
                    <a14:backgroundRemoval t="32240" b="92471" l="10000" r="90000">
                      <a14:foregroundMark x1="30314" y1="65233" x2="30314" y2="652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4711"/>
        <a:stretch/>
      </xdr:blipFill>
      <xdr:spPr>
        <a:xfrm>
          <a:off x="108456" y="8047"/>
          <a:ext cx="1124934" cy="1190097"/>
        </a:xfrm>
        <a:prstGeom prst="rect">
          <a:avLst/>
        </a:prstGeom>
      </xdr:spPr>
    </xdr:pic>
    <xdr:clientData/>
  </xdr:absoluteAnchor>
  <xdr:absoluteAnchor>
    <xdr:pos x="1248244" y="153530"/>
    <xdr:ext cx="64221" cy="953466"/>
    <xdr:grpSp>
      <xdr:nvGrpSpPr>
        <xdr:cNvPr id="7" name="Group 6">
          <a:extLst>
            <a:ext uri="{FF2B5EF4-FFF2-40B4-BE49-F238E27FC236}">
              <a16:creationId xmlns:a16="http://schemas.microsoft.com/office/drawing/2014/main" id="{00000000-0008-0000-0100-000007000000}"/>
            </a:ext>
          </a:extLst>
        </xdr:cNvPr>
        <xdr:cNvGrpSpPr>
          <a:grpSpLocks/>
        </xdr:cNvGrpSpPr>
      </xdr:nvGrpSpPr>
      <xdr:grpSpPr bwMode="auto">
        <a:xfrm>
          <a:off x="1248244" y="153530"/>
          <a:ext cx="64221" cy="953466"/>
          <a:chOff x="2995440" y="1581873"/>
          <a:chExt cx="239058" cy="2943414"/>
        </a:xfrm>
      </xdr:grpSpPr>
      <xdr:cxnSp macro="">
        <xdr:nvCxnSpPr>
          <xdr:cNvPr id="8" name="Straight Connector 7">
            <a:extLst>
              <a:ext uri="{FF2B5EF4-FFF2-40B4-BE49-F238E27FC236}">
                <a16:creationId xmlns:a16="http://schemas.microsoft.com/office/drawing/2014/main" id="{00000000-0008-0000-0100-000008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9" name="Straight Connector 8">
            <a:extLst>
              <a:ext uri="{FF2B5EF4-FFF2-40B4-BE49-F238E27FC236}">
                <a16:creationId xmlns:a16="http://schemas.microsoft.com/office/drawing/2014/main" id="{00000000-0008-0000-0100-000009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0" name="Isosceles Triangle 9">
            <a:extLst>
              <a:ext uri="{FF2B5EF4-FFF2-40B4-BE49-F238E27FC236}">
                <a16:creationId xmlns:a16="http://schemas.microsoft.com/office/drawing/2014/main" id="{00000000-0008-0000-0100-00000A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absoluteAnchor>
  <xdr:twoCellAnchor>
    <xdr:from>
      <xdr:col>0</xdr:col>
      <xdr:colOff>392206</xdr:colOff>
      <xdr:row>9</xdr:row>
      <xdr:rowOff>381000</xdr:rowOff>
    </xdr:from>
    <xdr:to>
      <xdr:col>4</xdr:col>
      <xdr:colOff>784411</xdr:colOff>
      <xdr:row>11</xdr:row>
      <xdr:rowOff>110828</xdr:rowOff>
    </xdr:to>
    <xdr:sp macro="" textlink="">
      <xdr:nvSpPr>
        <xdr:cNvPr id="11" name="Rectangle 10">
          <a:extLst>
            <a:ext uri="{FF2B5EF4-FFF2-40B4-BE49-F238E27FC236}">
              <a16:creationId xmlns:a16="http://schemas.microsoft.com/office/drawing/2014/main" id="{00000000-0008-0000-0100-00000B000000}"/>
            </a:ext>
          </a:extLst>
        </xdr:cNvPr>
        <xdr:cNvSpPr/>
      </xdr:nvSpPr>
      <xdr:spPr>
        <a:xfrm>
          <a:off x="394746" y="1828800"/>
          <a:ext cx="3374165" cy="292438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latin typeface="Arial Narrow" panose="020B0606020202030204" pitchFamily="34" charset="0"/>
            </a:rPr>
            <a:t>PLAN OVERVIEW</a:t>
          </a:r>
        </a:p>
      </xdr:txBody>
    </xdr:sp>
    <xdr:clientData/>
  </xdr:twoCellAnchor>
  <xdr:twoCellAnchor>
    <xdr:from>
      <xdr:col>0</xdr:col>
      <xdr:colOff>392206</xdr:colOff>
      <xdr:row>17</xdr:row>
      <xdr:rowOff>149955</xdr:rowOff>
    </xdr:from>
    <xdr:to>
      <xdr:col>4</xdr:col>
      <xdr:colOff>784411</xdr:colOff>
      <xdr:row>20</xdr:row>
      <xdr:rowOff>14720</xdr:rowOff>
    </xdr:to>
    <xdr:sp macro="" textlink="">
      <xdr:nvSpPr>
        <xdr:cNvPr id="12" name="Rectangle 11">
          <a:extLst>
            <a:ext uri="{FF2B5EF4-FFF2-40B4-BE49-F238E27FC236}">
              <a16:creationId xmlns:a16="http://schemas.microsoft.com/office/drawing/2014/main" id="{00000000-0008-0000-0100-00000C000000}"/>
            </a:ext>
          </a:extLst>
        </xdr:cNvPr>
        <xdr:cNvSpPr/>
      </xdr:nvSpPr>
      <xdr:spPr>
        <a:xfrm>
          <a:off x="394746" y="3258915"/>
          <a:ext cx="3374165" cy="415945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latin typeface="Arial Narrow" panose="020B0606020202030204" pitchFamily="34" charset="0"/>
            </a:rPr>
            <a:t>PREDICTED</a:t>
          </a:r>
          <a:r>
            <a:rPr lang="en-US" sz="2400" b="1" baseline="0">
              <a:latin typeface="Arial Narrow" panose="020B0606020202030204" pitchFamily="34" charset="0"/>
            </a:rPr>
            <a:t> </a:t>
          </a:r>
          <a:r>
            <a:rPr lang="en-US" sz="2400" b="1">
              <a:latin typeface="Arial Narrow" panose="020B0606020202030204" pitchFamily="34" charset="0"/>
            </a:rPr>
            <a:t>ROI</a:t>
          </a:r>
        </a:p>
      </xdr:txBody>
    </xdr:sp>
    <xdr:clientData/>
  </xdr:twoCellAnchor>
  <xdr:twoCellAnchor>
    <xdr:from>
      <xdr:col>6</xdr:col>
      <xdr:colOff>79788</xdr:colOff>
      <xdr:row>9</xdr:row>
      <xdr:rowOff>12700</xdr:rowOff>
    </xdr:from>
    <xdr:to>
      <xdr:col>7</xdr:col>
      <xdr:colOff>872713</xdr:colOff>
      <xdr:row>12</xdr:row>
      <xdr:rowOff>15625</xdr:rowOff>
    </xdr:to>
    <xdr:sp macro="" textlink="">
      <xdr:nvSpPr>
        <xdr:cNvPr id="13" name="Rectangle 12">
          <a:extLst>
            <a:ext uri="{FF2B5EF4-FFF2-40B4-BE49-F238E27FC236}">
              <a16:creationId xmlns:a16="http://schemas.microsoft.com/office/drawing/2014/main" id="{00000000-0008-0000-0100-00000D000000}"/>
            </a:ext>
          </a:extLst>
        </xdr:cNvPr>
        <xdr:cNvSpPr/>
      </xdr:nvSpPr>
      <xdr:spPr>
        <a:xfrm>
          <a:off x="5331238" y="1661160"/>
          <a:ext cx="2200085" cy="551565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OPEN TV</a:t>
          </a:r>
        </a:p>
      </xdr:txBody>
    </xdr:sp>
    <xdr:clientData/>
  </xdr:twoCellAnchor>
  <xdr:twoCellAnchor>
    <xdr:from>
      <xdr:col>9</xdr:col>
      <xdr:colOff>140192</xdr:colOff>
      <xdr:row>12</xdr:row>
      <xdr:rowOff>58116</xdr:rowOff>
    </xdr:from>
    <xdr:to>
      <xdr:col>10</xdr:col>
      <xdr:colOff>858242</xdr:colOff>
      <xdr:row>12</xdr:row>
      <xdr:rowOff>156960</xdr:rowOff>
    </xdr:to>
    <xdr:grpSp>
      <xdr:nvGrpSpPr>
        <xdr:cNvPr id="14" name="Group 13">
          <a:extLst>
            <a:ext uri="{FF2B5EF4-FFF2-40B4-BE49-F238E27FC236}">
              <a16:creationId xmlns:a16="http://schemas.microsoft.com/office/drawing/2014/main" id="{00000000-0008-0000-0100-00000E000000}"/>
            </a:ext>
          </a:extLst>
        </xdr:cNvPr>
        <xdr:cNvGrpSpPr>
          <a:grpSpLocks/>
        </xdr:cNvGrpSpPr>
      </xdr:nvGrpSpPr>
      <xdr:grpSpPr bwMode="auto">
        <a:xfrm rot="5400000">
          <a:off x="8907995" y="1634463"/>
          <a:ext cx="98844" cy="2051550"/>
          <a:chOff x="2995440" y="1581873"/>
          <a:chExt cx="239058" cy="2943414"/>
        </a:xfrm>
      </xdr:grpSpPr>
      <xdr:cxnSp macro="">
        <xdr:nvCxnSpPr>
          <xdr:cNvPr id="15" name="Straight Connector 14">
            <a:extLst>
              <a:ext uri="{FF2B5EF4-FFF2-40B4-BE49-F238E27FC236}">
                <a16:creationId xmlns:a16="http://schemas.microsoft.com/office/drawing/2014/main" id="{00000000-0008-0000-0100-00000F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6" name="Straight Connector 15">
            <a:extLst>
              <a:ext uri="{FF2B5EF4-FFF2-40B4-BE49-F238E27FC236}">
                <a16:creationId xmlns:a16="http://schemas.microsoft.com/office/drawing/2014/main" id="{00000000-0008-0000-0100-000010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7" name="Isosceles Triangle 16">
            <a:extLst>
              <a:ext uri="{FF2B5EF4-FFF2-40B4-BE49-F238E27FC236}">
                <a16:creationId xmlns:a16="http://schemas.microsoft.com/office/drawing/2014/main" id="{00000000-0008-0000-0100-000011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>
    <xdr:from>
      <xdr:col>12</xdr:col>
      <xdr:colOff>111885</xdr:colOff>
      <xdr:row>12</xdr:row>
      <xdr:rowOff>44692</xdr:rowOff>
    </xdr:from>
    <xdr:to>
      <xdr:col>13</xdr:col>
      <xdr:colOff>824220</xdr:colOff>
      <xdr:row>12</xdr:row>
      <xdr:rowOff>143536</xdr:rowOff>
    </xdr:to>
    <xdr:grpSp>
      <xdr:nvGrpSpPr>
        <xdr:cNvPr id="18" name="Group 17">
          <a:extLst>
            <a:ext uri="{FF2B5EF4-FFF2-40B4-BE49-F238E27FC236}">
              <a16:creationId xmlns:a16="http://schemas.microsoft.com/office/drawing/2014/main" id="{00000000-0008-0000-0100-000012000000}"/>
            </a:ext>
          </a:extLst>
        </xdr:cNvPr>
        <xdr:cNvGrpSpPr>
          <a:grpSpLocks/>
        </xdr:cNvGrpSpPr>
      </xdr:nvGrpSpPr>
      <xdr:grpSpPr bwMode="auto">
        <a:xfrm rot="5400000">
          <a:off x="11524781" y="1623896"/>
          <a:ext cx="98844" cy="2045835"/>
          <a:chOff x="2995440" y="1581873"/>
          <a:chExt cx="239058" cy="2943414"/>
        </a:xfrm>
      </xdr:grpSpPr>
      <xdr:cxnSp macro="">
        <xdr:nvCxnSpPr>
          <xdr:cNvPr id="19" name="Straight Connector 18">
            <a:extLst>
              <a:ext uri="{FF2B5EF4-FFF2-40B4-BE49-F238E27FC236}">
                <a16:creationId xmlns:a16="http://schemas.microsoft.com/office/drawing/2014/main" id="{00000000-0008-0000-0100-000013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0" name="Straight Connector 19">
            <a:extLst>
              <a:ext uri="{FF2B5EF4-FFF2-40B4-BE49-F238E27FC236}">
                <a16:creationId xmlns:a16="http://schemas.microsoft.com/office/drawing/2014/main" id="{00000000-0008-0000-0100-000014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1" name="Isosceles Triangle 20">
            <a:extLst>
              <a:ext uri="{FF2B5EF4-FFF2-40B4-BE49-F238E27FC236}">
                <a16:creationId xmlns:a16="http://schemas.microsoft.com/office/drawing/2014/main" id="{00000000-0008-0000-0100-000015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>
    <xdr:from>
      <xdr:col>15</xdr:col>
      <xdr:colOff>89929</xdr:colOff>
      <xdr:row>12</xdr:row>
      <xdr:rowOff>47415</xdr:rowOff>
    </xdr:from>
    <xdr:to>
      <xdr:col>16</xdr:col>
      <xdr:colOff>786117</xdr:colOff>
      <xdr:row>12</xdr:row>
      <xdr:rowOff>146259</xdr:rowOff>
    </xdr:to>
    <xdr:grpSp>
      <xdr:nvGrpSpPr>
        <xdr:cNvPr id="22" name="Group 21">
          <a:extLst>
            <a:ext uri="{FF2B5EF4-FFF2-40B4-BE49-F238E27FC236}">
              <a16:creationId xmlns:a16="http://schemas.microsoft.com/office/drawing/2014/main" id="{00000000-0008-0000-0100-000016000000}"/>
            </a:ext>
          </a:extLst>
        </xdr:cNvPr>
        <xdr:cNvGrpSpPr>
          <a:grpSpLocks/>
        </xdr:cNvGrpSpPr>
      </xdr:nvGrpSpPr>
      <xdr:grpSpPr bwMode="auto">
        <a:xfrm rot="5400000">
          <a:off x="14247476" y="1625168"/>
          <a:ext cx="98844" cy="2048738"/>
          <a:chOff x="2995440" y="1581873"/>
          <a:chExt cx="239058" cy="2943414"/>
        </a:xfrm>
      </xdr:grpSpPr>
      <xdr:cxnSp macro="">
        <xdr:nvCxnSpPr>
          <xdr:cNvPr id="23" name="Straight Connector 22">
            <a:extLst>
              <a:ext uri="{FF2B5EF4-FFF2-40B4-BE49-F238E27FC236}">
                <a16:creationId xmlns:a16="http://schemas.microsoft.com/office/drawing/2014/main" id="{00000000-0008-0000-0100-000017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4" name="Straight Connector 23">
            <a:extLst>
              <a:ext uri="{FF2B5EF4-FFF2-40B4-BE49-F238E27FC236}">
                <a16:creationId xmlns:a16="http://schemas.microsoft.com/office/drawing/2014/main" id="{00000000-0008-0000-0100-000018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5" name="Isosceles Triangle 24">
            <a:extLst>
              <a:ext uri="{FF2B5EF4-FFF2-40B4-BE49-F238E27FC236}">
                <a16:creationId xmlns:a16="http://schemas.microsoft.com/office/drawing/2014/main" id="{00000000-0008-0000-0100-000019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>
    <xdr:from>
      <xdr:col>18</xdr:col>
      <xdr:colOff>143266</xdr:colOff>
      <xdr:row>12</xdr:row>
      <xdr:rowOff>51408</xdr:rowOff>
    </xdr:from>
    <xdr:to>
      <xdr:col>19</xdr:col>
      <xdr:colOff>823306</xdr:colOff>
      <xdr:row>12</xdr:row>
      <xdr:rowOff>150252</xdr:rowOff>
    </xdr:to>
    <xdr:grpSp>
      <xdr:nvGrpSpPr>
        <xdr:cNvPr id="26" name="Group 25">
          <a:extLst>
            <a:ext uri="{FF2B5EF4-FFF2-40B4-BE49-F238E27FC236}">
              <a16:creationId xmlns:a16="http://schemas.microsoft.com/office/drawing/2014/main" id="{00000000-0008-0000-0100-00001A000000}"/>
            </a:ext>
          </a:extLst>
        </xdr:cNvPr>
        <xdr:cNvGrpSpPr>
          <a:grpSpLocks/>
        </xdr:cNvGrpSpPr>
      </xdr:nvGrpSpPr>
      <xdr:grpSpPr bwMode="auto">
        <a:xfrm rot="5400000">
          <a:off x="16931164" y="1627710"/>
          <a:ext cx="98844" cy="2051640"/>
          <a:chOff x="2995440" y="1581873"/>
          <a:chExt cx="239058" cy="2943414"/>
        </a:xfrm>
      </xdr:grpSpPr>
      <xdr:cxnSp macro="">
        <xdr:nvCxnSpPr>
          <xdr:cNvPr id="27" name="Straight Connector 26">
            <a:extLst>
              <a:ext uri="{FF2B5EF4-FFF2-40B4-BE49-F238E27FC236}">
                <a16:creationId xmlns:a16="http://schemas.microsoft.com/office/drawing/2014/main" id="{00000000-0008-0000-0100-00001B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28" name="Straight Connector 27">
            <a:extLst>
              <a:ext uri="{FF2B5EF4-FFF2-40B4-BE49-F238E27FC236}">
                <a16:creationId xmlns:a16="http://schemas.microsoft.com/office/drawing/2014/main" id="{00000000-0008-0000-0100-00001C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29" name="Isosceles Triangle 28">
            <a:extLst>
              <a:ext uri="{FF2B5EF4-FFF2-40B4-BE49-F238E27FC236}">
                <a16:creationId xmlns:a16="http://schemas.microsoft.com/office/drawing/2014/main" id="{00000000-0008-0000-0100-00001D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>
    <xdr:from>
      <xdr:col>8</xdr:col>
      <xdr:colOff>292100</xdr:colOff>
      <xdr:row>9</xdr:row>
      <xdr:rowOff>12700</xdr:rowOff>
    </xdr:from>
    <xdr:to>
      <xdr:col>10</xdr:col>
      <xdr:colOff>1016000</xdr:colOff>
      <xdr:row>11</xdr:row>
      <xdr:rowOff>181633</xdr:rowOff>
    </xdr:to>
    <xdr:sp macro="" textlink="">
      <xdr:nvSpPr>
        <xdr:cNvPr id="30" name="Rectangle 29">
          <a:extLst>
            <a:ext uri="{FF2B5EF4-FFF2-40B4-BE49-F238E27FC236}">
              <a16:creationId xmlns:a16="http://schemas.microsoft.com/office/drawing/2014/main" id="{00000000-0008-0000-0100-00001E000000}"/>
            </a:ext>
          </a:extLst>
        </xdr:cNvPr>
        <xdr:cNvSpPr/>
      </xdr:nvSpPr>
      <xdr:spPr>
        <a:xfrm>
          <a:off x="8084820" y="1661160"/>
          <a:ext cx="2453640" cy="53088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SOCIAL</a:t>
          </a:r>
        </a:p>
      </xdr:txBody>
    </xdr:sp>
    <xdr:clientData/>
  </xdr:twoCellAnchor>
  <xdr:twoCellAnchor>
    <xdr:from>
      <xdr:col>12</xdr:col>
      <xdr:colOff>71620</xdr:colOff>
      <xdr:row>9</xdr:row>
      <xdr:rowOff>12700</xdr:rowOff>
    </xdr:from>
    <xdr:to>
      <xdr:col>13</xdr:col>
      <xdr:colOff>878152</xdr:colOff>
      <xdr:row>11</xdr:row>
      <xdr:rowOff>184357</xdr:rowOff>
    </xdr:to>
    <xdr:sp macro="" textlink="">
      <xdr:nvSpPr>
        <xdr:cNvPr id="31" name="Rectangle 30">
          <a:extLst>
            <a:ext uri="{FF2B5EF4-FFF2-40B4-BE49-F238E27FC236}">
              <a16:creationId xmlns:a16="http://schemas.microsoft.com/office/drawing/2014/main" id="{00000000-0008-0000-0100-00001F000000}"/>
            </a:ext>
          </a:extLst>
        </xdr:cNvPr>
        <xdr:cNvSpPr/>
      </xdr:nvSpPr>
      <xdr:spPr>
        <a:xfrm>
          <a:off x="10959330" y="1661160"/>
          <a:ext cx="2202262" cy="533607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ONLINE VIDEO</a:t>
          </a:r>
          <a:endParaRPr lang="en-US" sz="2000" b="1" baseline="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15</xdr:col>
      <xdr:colOff>47122</xdr:colOff>
      <xdr:row>9</xdr:row>
      <xdr:rowOff>76200</xdr:rowOff>
    </xdr:from>
    <xdr:to>
      <xdr:col>16</xdr:col>
      <xdr:colOff>840047</xdr:colOff>
      <xdr:row>12</xdr:row>
      <xdr:rowOff>4743</xdr:rowOff>
    </xdr:to>
    <xdr:sp macro="" textlink="">
      <xdr:nvSpPr>
        <xdr:cNvPr id="32" name="Rectangle 31">
          <a:extLst>
            <a:ext uri="{FF2B5EF4-FFF2-40B4-BE49-F238E27FC236}">
              <a16:creationId xmlns:a16="http://schemas.microsoft.com/office/drawing/2014/main" id="{00000000-0008-0000-0100-000020000000}"/>
            </a:ext>
          </a:extLst>
        </xdr:cNvPr>
        <xdr:cNvSpPr/>
      </xdr:nvSpPr>
      <xdr:spPr>
        <a:xfrm>
          <a:off x="13802492" y="1722120"/>
          <a:ext cx="2208975" cy="478453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PAY TV</a:t>
          </a:r>
          <a:endParaRPr lang="en-US" sz="2000" b="1" baseline="0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17</xdr:col>
      <xdr:colOff>364659</xdr:colOff>
      <xdr:row>9</xdr:row>
      <xdr:rowOff>114300</xdr:rowOff>
    </xdr:from>
    <xdr:to>
      <xdr:col>19</xdr:col>
      <xdr:colOff>939787</xdr:colOff>
      <xdr:row>11</xdr:row>
      <xdr:rowOff>152609</xdr:rowOff>
    </xdr:to>
    <xdr:sp macro="" textlink="">
      <xdr:nvSpPr>
        <xdr:cNvPr id="33" name="Rectangle 32">
          <a:extLst>
            <a:ext uri="{FF2B5EF4-FFF2-40B4-BE49-F238E27FC236}">
              <a16:creationId xmlns:a16="http://schemas.microsoft.com/office/drawing/2014/main" id="{00000000-0008-0000-0100-000021000000}"/>
            </a:ext>
          </a:extLst>
        </xdr:cNvPr>
        <xdr:cNvSpPr/>
      </xdr:nvSpPr>
      <xdr:spPr>
        <a:xfrm>
          <a:off x="16484769" y="1760220"/>
          <a:ext cx="2382338" cy="40406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DIGITAL DISPLAY</a:t>
          </a:r>
        </a:p>
      </xdr:txBody>
    </xdr:sp>
    <xdr:clientData/>
  </xdr:twoCellAnchor>
  <xdr:twoCellAnchor>
    <xdr:from>
      <xdr:col>4</xdr:col>
      <xdr:colOff>1090387</xdr:colOff>
      <xdr:row>17</xdr:row>
      <xdr:rowOff>157843</xdr:rowOff>
    </xdr:from>
    <xdr:to>
      <xdr:col>24</xdr:col>
      <xdr:colOff>393700</xdr:colOff>
      <xdr:row>30</xdr:row>
      <xdr:rowOff>152401</xdr:rowOff>
    </xdr:to>
    <xdr:graphicFrame macro="">
      <xdr:nvGraphicFramePr>
        <xdr:cNvPr id="34" name="Chart 33">
          <a:extLst>
            <a:ext uri="{FF2B5EF4-FFF2-40B4-BE49-F238E27FC236}">
              <a16:creationId xmlns:a16="http://schemas.microsoft.com/office/drawing/2014/main" id="{00000000-0008-0000-0100-00002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6"/>
        </a:graphicData>
      </a:graphic>
    </xdr:graphicFrame>
    <xdr:clientData/>
  </xdr:twoCellAnchor>
  <xdr:twoCellAnchor>
    <xdr:from>
      <xdr:col>0</xdr:col>
      <xdr:colOff>367715</xdr:colOff>
      <xdr:row>31</xdr:row>
      <xdr:rowOff>150121</xdr:rowOff>
    </xdr:from>
    <xdr:to>
      <xdr:col>4</xdr:col>
      <xdr:colOff>759920</xdr:colOff>
      <xdr:row>32</xdr:row>
      <xdr:rowOff>321162</xdr:rowOff>
    </xdr:to>
    <xdr:sp macro="" textlink="">
      <xdr:nvSpPr>
        <xdr:cNvPr id="35" name="Rectangle 34">
          <a:extLst>
            <a:ext uri="{FF2B5EF4-FFF2-40B4-BE49-F238E27FC236}">
              <a16:creationId xmlns:a16="http://schemas.microsoft.com/office/drawing/2014/main" id="{00000000-0008-0000-0100-000023000000}"/>
            </a:ext>
          </a:extLst>
        </xdr:cNvPr>
        <xdr:cNvSpPr/>
      </xdr:nvSpPr>
      <xdr:spPr>
        <a:xfrm>
          <a:off x="365175" y="5819401"/>
          <a:ext cx="3381785" cy="212951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Arial Narrow" panose="020B0606020202030204" pitchFamily="34" charset="0"/>
            </a:rPr>
            <a:t>UPPER</a:t>
          </a:r>
        </a:p>
      </xdr:txBody>
    </xdr:sp>
    <xdr:clientData/>
  </xdr:twoCellAnchor>
  <xdr:twoCellAnchor>
    <xdr:from>
      <xdr:col>0</xdr:col>
      <xdr:colOff>336017</xdr:colOff>
      <xdr:row>34</xdr:row>
      <xdr:rowOff>290372</xdr:rowOff>
    </xdr:from>
    <xdr:to>
      <xdr:col>4</xdr:col>
      <xdr:colOff>728222</xdr:colOff>
      <xdr:row>36</xdr:row>
      <xdr:rowOff>31140</xdr:rowOff>
    </xdr:to>
    <xdr:sp macro="" textlink="">
      <xdr:nvSpPr>
        <xdr:cNvPr id="36" name="Rectangle 35">
          <a:extLst>
            <a:ext uri="{FF2B5EF4-FFF2-40B4-BE49-F238E27FC236}">
              <a16:creationId xmlns:a16="http://schemas.microsoft.com/office/drawing/2014/main" id="{00000000-0008-0000-0100-000024000000}"/>
            </a:ext>
          </a:extLst>
        </xdr:cNvPr>
        <xdr:cNvSpPr/>
      </xdr:nvSpPr>
      <xdr:spPr>
        <a:xfrm>
          <a:off x="334747" y="6399072"/>
          <a:ext cx="3381785" cy="214478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Arial Narrow" panose="020B0606020202030204" pitchFamily="34" charset="0"/>
            </a:rPr>
            <a:t>LOWER</a:t>
          </a:r>
        </a:p>
      </xdr:txBody>
    </xdr:sp>
    <xdr:clientData/>
  </xdr:twoCellAnchor>
  <xdr:twoCellAnchor>
    <xdr:from>
      <xdr:col>0</xdr:col>
      <xdr:colOff>381002</xdr:colOff>
      <xdr:row>20</xdr:row>
      <xdr:rowOff>29029</xdr:rowOff>
    </xdr:from>
    <xdr:to>
      <xdr:col>4</xdr:col>
      <xdr:colOff>775608</xdr:colOff>
      <xdr:row>30</xdr:row>
      <xdr:rowOff>178709</xdr:rowOff>
    </xdr:to>
    <xdr:graphicFrame macro="">
      <xdr:nvGraphicFramePr>
        <xdr:cNvPr id="37" name="Chart 36">
          <a:extLst>
            <a:ext uri="{FF2B5EF4-FFF2-40B4-BE49-F238E27FC236}">
              <a16:creationId xmlns:a16="http://schemas.microsoft.com/office/drawing/2014/main" id="{00000000-0008-0000-0100-00002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7"/>
        </a:graphicData>
      </a:graphic>
    </xdr:graphicFrame>
    <xdr:clientData/>
  </xdr:twoCellAnchor>
  <xdr:twoCellAnchor>
    <xdr:from>
      <xdr:col>6</xdr:col>
      <xdr:colOff>871838</xdr:colOff>
      <xdr:row>33</xdr:row>
      <xdr:rowOff>76900</xdr:rowOff>
    </xdr:from>
    <xdr:to>
      <xdr:col>6</xdr:col>
      <xdr:colOff>1208422</xdr:colOff>
      <xdr:row>34</xdr:row>
      <xdr:rowOff>206007</xdr:rowOff>
    </xdr:to>
    <xdr:grpSp>
      <xdr:nvGrpSpPr>
        <xdr:cNvPr id="38" name="Group 37">
          <a:extLst>
            <a:ext uri="{FF2B5EF4-FFF2-40B4-BE49-F238E27FC236}">
              <a16:creationId xmlns:a16="http://schemas.microsoft.com/office/drawing/2014/main" id="{00000000-0008-0000-0100-000026000000}"/>
            </a:ext>
          </a:extLst>
        </xdr:cNvPr>
        <xdr:cNvGrpSpPr/>
      </xdr:nvGrpSpPr>
      <xdr:grpSpPr>
        <a:xfrm>
          <a:off x="5901038" y="7677850"/>
          <a:ext cx="336584" cy="472007"/>
          <a:chOff x="7351719" y="1606635"/>
          <a:chExt cx="407265" cy="598404"/>
        </a:xfrm>
      </xdr:grpSpPr>
      <xdr:grpSp>
        <xdr:nvGrpSpPr>
          <xdr:cNvPr id="39" name="Group 38">
            <a:extLst>
              <a:ext uri="{FF2B5EF4-FFF2-40B4-BE49-F238E27FC236}">
                <a16:creationId xmlns:a16="http://schemas.microsoft.com/office/drawing/2014/main" id="{00000000-0008-0000-0100-000027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42" name="Freeform 5">
              <a:extLst>
                <a:ext uri="{FF2B5EF4-FFF2-40B4-BE49-F238E27FC236}">
                  <a16:creationId xmlns:a16="http://schemas.microsoft.com/office/drawing/2014/main" id="{00000000-0008-0000-0100-00002A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43" name="Rectangle 42">
              <a:extLst>
                <a:ext uri="{FF2B5EF4-FFF2-40B4-BE49-F238E27FC236}">
                  <a16:creationId xmlns:a16="http://schemas.microsoft.com/office/drawing/2014/main" id="{00000000-0008-0000-0100-00002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40" name="Freeform 12">
            <a:extLst>
              <a:ext uri="{FF2B5EF4-FFF2-40B4-BE49-F238E27FC236}">
                <a16:creationId xmlns:a16="http://schemas.microsoft.com/office/drawing/2014/main" id="{00000000-0008-0000-0100-000028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41" name="Rectangle 40">
            <a:extLst>
              <a:ext uri="{FF2B5EF4-FFF2-40B4-BE49-F238E27FC236}">
                <a16:creationId xmlns:a16="http://schemas.microsoft.com/office/drawing/2014/main" id="{00000000-0008-0000-0100-000029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9</xdr:col>
      <xdr:colOff>783912</xdr:colOff>
      <xdr:row>33</xdr:row>
      <xdr:rowOff>76900</xdr:rowOff>
    </xdr:from>
    <xdr:to>
      <xdr:col>9</xdr:col>
      <xdr:colOff>1126846</xdr:colOff>
      <xdr:row>34</xdr:row>
      <xdr:rowOff>206007</xdr:rowOff>
    </xdr:to>
    <xdr:grpSp>
      <xdr:nvGrpSpPr>
        <xdr:cNvPr id="44" name="Group 43">
          <a:extLst>
            <a:ext uri="{FF2B5EF4-FFF2-40B4-BE49-F238E27FC236}">
              <a16:creationId xmlns:a16="http://schemas.microsoft.com/office/drawing/2014/main" id="{00000000-0008-0000-0100-00002C000000}"/>
            </a:ext>
          </a:extLst>
        </xdr:cNvPr>
        <xdr:cNvGrpSpPr/>
      </xdr:nvGrpSpPr>
      <xdr:grpSpPr>
        <a:xfrm>
          <a:off x="8575362" y="7677850"/>
          <a:ext cx="342934" cy="472007"/>
          <a:chOff x="7351719" y="1606635"/>
          <a:chExt cx="407265" cy="598404"/>
        </a:xfrm>
      </xdr:grpSpPr>
      <xdr:grpSp>
        <xdr:nvGrpSpPr>
          <xdr:cNvPr id="45" name="Group 44">
            <a:extLst>
              <a:ext uri="{FF2B5EF4-FFF2-40B4-BE49-F238E27FC236}">
                <a16:creationId xmlns:a16="http://schemas.microsoft.com/office/drawing/2014/main" id="{00000000-0008-0000-0100-00002D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48" name="Freeform 5">
              <a:extLst>
                <a:ext uri="{FF2B5EF4-FFF2-40B4-BE49-F238E27FC236}">
                  <a16:creationId xmlns:a16="http://schemas.microsoft.com/office/drawing/2014/main" id="{00000000-0008-0000-0100-000030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49" name="Rectangle 48">
              <a:extLst>
                <a:ext uri="{FF2B5EF4-FFF2-40B4-BE49-F238E27FC236}">
                  <a16:creationId xmlns:a16="http://schemas.microsoft.com/office/drawing/2014/main" id="{00000000-0008-0000-0100-000031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46" name="Freeform 12">
            <a:extLst>
              <a:ext uri="{FF2B5EF4-FFF2-40B4-BE49-F238E27FC236}">
                <a16:creationId xmlns:a16="http://schemas.microsoft.com/office/drawing/2014/main" id="{00000000-0008-0000-0100-00002E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47" name="Rectangle 46">
            <a:extLst>
              <a:ext uri="{FF2B5EF4-FFF2-40B4-BE49-F238E27FC236}">
                <a16:creationId xmlns:a16="http://schemas.microsoft.com/office/drawing/2014/main" id="{00000000-0008-0000-0100-00002F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12</xdr:col>
      <xdr:colOff>782792</xdr:colOff>
      <xdr:row>33</xdr:row>
      <xdr:rowOff>76900</xdr:rowOff>
    </xdr:from>
    <xdr:to>
      <xdr:col>12</xdr:col>
      <xdr:colOff>1118106</xdr:colOff>
      <xdr:row>34</xdr:row>
      <xdr:rowOff>206007</xdr:rowOff>
    </xdr:to>
    <xdr:grpSp>
      <xdr:nvGrpSpPr>
        <xdr:cNvPr id="50" name="Group 49">
          <a:extLst>
            <a:ext uri="{FF2B5EF4-FFF2-40B4-BE49-F238E27FC236}">
              <a16:creationId xmlns:a16="http://schemas.microsoft.com/office/drawing/2014/main" id="{00000000-0008-0000-0100-000032000000}"/>
            </a:ext>
          </a:extLst>
        </xdr:cNvPr>
        <xdr:cNvGrpSpPr/>
      </xdr:nvGrpSpPr>
      <xdr:grpSpPr>
        <a:xfrm>
          <a:off x="11222192" y="7677850"/>
          <a:ext cx="335314" cy="472007"/>
          <a:chOff x="7351719" y="1606635"/>
          <a:chExt cx="407265" cy="598404"/>
        </a:xfrm>
      </xdr:grpSpPr>
      <xdr:grpSp>
        <xdr:nvGrpSpPr>
          <xdr:cNvPr id="51" name="Group 50">
            <a:extLst>
              <a:ext uri="{FF2B5EF4-FFF2-40B4-BE49-F238E27FC236}">
                <a16:creationId xmlns:a16="http://schemas.microsoft.com/office/drawing/2014/main" id="{00000000-0008-0000-0100-000033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54" name="Freeform 5">
              <a:extLst>
                <a:ext uri="{FF2B5EF4-FFF2-40B4-BE49-F238E27FC236}">
                  <a16:creationId xmlns:a16="http://schemas.microsoft.com/office/drawing/2014/main" id="{00000000-0008-0000-0100-000036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55" name="Rectangle 54">
              <a:extLst>
                <a:ext uri="{FF2B5EF4-FFF2-40B4-BE49-F238E27FC236}">
                  <a16:creationId xmlns:a16="http://schemas.microsoft.com/office/drawing/2014/main" id="{00000000-0008-0000-0100-000037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52" name="Freeform 12">
            <a:extLst>
              <a:ext uri="{FF2B5EF4-FFF2-40B4-BE49-F238E27FC236}">
                <a16:creationId xmlns:a16="http://schemas.microsoft.com/office/drawing/2014/main" id="{00000000-0008-0000-0100-000034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53" name="Rectangle 52">
            <a:extLst>
              <a:ext uri="{FF2B5EF4-FFF2-40B4-BE49-F238E27FC236}">
                <a16:creationId xmlns:a16="http://schemas.microsoft.com/office/drawing/2014/main" id="{00000000-0008-0000-0100-000035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0</xdr:col>
      <xdr:colOff>356509</xdr:colOff>
      <xdr:row>33</xdr:row>
      <xdr:rowOff>123712</xdr:rowOff>
    </xdr:from>
    <xdr:to>
      <xdr:col>4</xdr:col>
      <xdr:colOff>748714</xdr:colOff>
      <xdr:row>34</xdr:row>
      <xdr:rowOff>160282</xdr:rowOff>
    </xdr:to>
    <xdr:sp macro="" textlink="">
      <xdr:nvSpPr>
        <xdr:cNvPr id="68" name="Rectangle 67">
          <a:extLst>
            <a:ext uri="{FF2B5EF4-FFF2-40B4-BE49-F238E27FC236}">
              <a16:creationId xmlns:a16="http://schemas.microsoft.com/office/drawing/2014/main" id="{00000000-0008-0000-0100-000044000000}"/>
            </a:ext>
          </a:extLst>
        </xdr:cNvPr>
        <xdr:cNvSpPr/>
      </xdr:nvSpPr>
      <xdr:spPr>
        <a:xfrm>
          <a:off x="359049" y="6160022"/>
          <a:ext cx="3374165" cy="219450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tx1"/>
              </a:solidFill>
              <a:latin typeface="Arial Narrow" panose="020B0606020202030204" pitchFamily="34" charset="0"/>
            </a:rPr>
            <a:t>ROI ZONE</a:t>
          </a:r>
        </a:p>
      </xdr:txBody>
    </xdr:sp>
    <xdr:clientData/>
  </xdr:twoCellAnchor>
  <xdr:twoCellAnchor>
    <xdr:from>
      <xdr:col>4</xdr:col>
      <xdr:colOff>1082040</xdr:colOff>
      <xdr:row>38</xdr:row>
      <xdr:rowOff>157134</xdr:rowOff>
    </xdr:from>
    <xdr:to>
      <xdr:col>24</xdr:col>
      <xdr:colOff>381000</xdr:colOff>
      <xdr:row>51</xdr:row>
      <xdr:rowOff>153146</xdr:rowOff>
    </xdr:to>
    <xdr:graphicFrame macro="">
      <xdr:nvGraphicFramePr>
        <xdr:cNvPr id="69" name="Chart 68">
          <a:extLst>
            <a:ext uri="{FF2B5EF4-FFF2-40B4-BE49-F238E27FC236}">
              <a16:creationId xmlns:a16="http://schemas.microsoft.com/office/drawing/2014/main" id="{00000000-0008-0000-0100-000045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8"/>
        </a:graphicData>
      </a:graphic>
    </xdr:graphicFrame>
    <xdr:clientData/>
  </xdr:twoCellAnchor>
  <xdr:twoCellAnchor>
    <xdr:from>
      <xdr:col>0</xdr:col>
      <xdr:colOff>143756</xdr:colOff>
      <xdr:row>55</xdr:row>
      <xdr:rowOff>809</xdr:rowOff>
    </xdr:from>
    <xdr:to>
      <xdr:col>4</xdr:col>
      <xdr:colOff>860932</xdr:colOff>
      <xdr:row>56</xdr:row>
      <xdr:rowOff>173450</xdr:rowOff>
    </xdr:to>
    <xdr:sp macro="" textlink="">
      <xdr:nvSpPr>
        <xdr:cNvPr id="70" name="Rectangle 69">
          <a:extLst>
            <a:ext uri="{FF2B5EF4-FFF2-40B4-BE49-F238E27FC236}">
              <a16:creationId xmlns:a16="http://schemas.microsoft.com/office/drawing/2014/main" id="{00000000-0008-0000-0100-000046000000}"/>
            </a:ext>
          </a:extLst>
        </xdr:cNvPr>
        <xdr:cNvSpPr/>
      </xdr:nvSpPr>
      <xdr:spPr>
        <a:xfrm>
          <a:off x="142486" y="10059209"/>
          <a:ext cx="3702946" cy="35933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800" b="1">
              <a:solidFill>
                <a:schemeClr val="tx1"/>
              </a:solidFill>
              <a:latin typeface="Arial Narrow" panose="020B0606020202030204" pitchFamily="34" charset="0"/>
            </a:rPr>
            <a:t>RESPONSE ZONE</a:t>
          </a:r>
        </a:p>
      </xdr:txBody>
    </xdr:sp>
    <xdr:clientData/>
  </xdr:twoCellAnchor>
  <xdr:twoCellAnchor>
    <xdr:from>
      <xdr:col>0</xdr:col>
      <xdr:colOff>340178</xdr:colOff>
      <xdr:row>38</xdr:row>
      <xdr:rowOff>95250</xdr:rowOff>
    </xdr:from>
    <xdr:to>
      <xdr:col>4</xdr:col>
      <xdr:colOff>732383</xdr:colOff>
      <xdr:row>40</xdr:row>
      <xdr:rowOff>150515</xdr:rowOff>
    </xdr:to>
    <xdr:sp macro="" textlink="">
      <xdr:nvSpPr>
        <xdr:cNvPr id="71" name="Rectangle 70">
          <a:extLst>
            <a:ext uri="{FF2B5EF4-FFF2-40B4-BE49-F238E27FC236}">
              <a16:creationId xmlns:a16="http://schemas.microsoft.com/office/drawing/2014/main" id="{00000000-0008-0000-0100-000047000000}"/>
            </a:ext>
          </a:extLst>
        </xdr:cNvPr>
        <xdr:cNvSpPr/>
      </xdr:nvSpPr>
      <xdr:spPr>
        <a:xfrm>
          <a:off x="340178" y="7048500"/>
          <a:ext cx="3380515" cy="417215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400" b="1">
              <a:latin typeface="Arial Narrow" panose="020B0606020202030204" pitchFamily="34" charset="0"/>
            </a:rPr>
            <a:t>PREDICTED RESPONSE</a:t>
          </a:r>
        </a:p>
      </xdr:txBody>
    </xdr:sp>
    <xdr:clientData/>
  </xdr:twoCellAnchor>
  <xdr:twoCellAnchor>
    <xdr:from>
      <xdr:col>1</xdr:col>
      <xdr:colOff>431154</xdr:colOff>
      <xdr:row>41</xdr:row>
      <xdr:rowOff>158427</xdr:rowOff>
    </xdr:from>
    <xdr:to>
      <xdr:col>4</xdr:col>
      <xdr:colOff>27959</xdr:colOff>
      <xdr:row>50</xdr:row>
      <xdr:rowOff>82574</xdr:rowOff>
    </xdr:to>
    <xdr:pic>
      <xdr:nvPicPr>
        <xdr:cNvPr id="72" name="Picture 71">
          <a:extLst>
            <a:ext uri="{FF2B5EF4-FFF2-40B4-BE49-F238E27FC236}">
              <a16:creationId xmlns:a16="http://schemas.microsoft.com/office/drawing/2014/main" id="{00000000-0008-0000-0100-000048000000}"/>
            </a:ext>
          </a:extLst>
        </xdr:cNvPr>
        <xdr:cNvPicPr>
          <a:picLocks noChangeAspect="1"/>
        </xdr:cNvPicPr>
      </xdr:nvPicPr>
      <xdr:blipFill>
        <a:blip xmlns:r="http://schemas.openxmlformats.org/officeDocument/2006/relationships" r:embed="rId9">
          <a:extLst>
            <a:ext uri="{28A0092B-C50C-407E-A947-70E740481C1C}">
              <a14:useLocalDpi xmlns:a14="http://schemas.microsoft.com/office/drawing/2010/main" val="0"/>
            </a:ext>
          </a:extLst>
        </a:blip>
        <a:stretch>
          <a:fillRect/>
        </a:stretch>
      </xdr:blipFill>
      <xdr:spPr>
        <a:xfrm>
          <a:off x="1073774" y="7657777"/>
          <a:ext cx="1938685" cy="1570067"/>
        </a:xfrm>
        <a:prstGeom prst="rect">
          <a:avLst/>
        </a:prstGeom>
      </xdr:spPr>
    </xdr:pic>
    <xdr:clientData/>
  </xdr:twoCellAnchor>
  <xdr:twoCellAnchor>
    <xdr:from>
      <xdr:col>6</xdr:col>
      <xdr:colOff>902320</xdr:colOff>
      <xdr:row>55</xdr:row>
      <xdr:rowOff>76900</xdr:rowOff>
    </xdr:from>
    <xdr:to>
      <xdr:col>6</xdr:col>
      <xdr:colOff>1238904</xdr:colOff>
      <xdr:row>56</xdr:row>
      <xdr:rowOff>206007</xdr:rowOff>
    </xdr:to>
    <xdr:grpSp>
      <xdr:nvGrpSpPr>
        <xdr:cNvPr id="73" name="Group 72">
          <a:extLst>
            <a:ext uri="{FF2B5EF4-FFF2-40B4-BE49-F238E27FC236}">
              <a16:creationId xmlns:a16="http://schemas.microsoft.com/office/drawing/2014/main" id="{00000000-0008-0000-0100-000049000000}"/>
            </a:ext>
          </a:extLst>
        </xdr:cNvPr>
        <xdr:cNvGrpSpPr/>
      </xdr:nvGrpSpPr>
      <xdr:grpSpPr>
        <a:xfrm>
          <a:off x="5931520" y="12668950"/>
          <a:ext cx="336584" cy="452957"/>
          <a:chOff x="7351719" y="1606635"/>
          <a:chExt cx="407265" cy="598404"/>
        </a:xfrm>
      </xdr:grpSpPr>
      <xdr:grpSp>
        <xdr:nvGrpSpPr>
          <xdr:cNvPr id="74" name="Group 73">
            <a:extLst>
              <a:ext uri="{FF2B5EF4-FFF2-40B4-BE49-F238E27FC236}">
                <a16:creationId xmlns:a16="http://schemas.microsoft.com/office/drawing/2014/main" id="{00000000-0008-0000-0100-00004A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77" name="Freeform 5">
              <a:extLst>
                <a:ext uri="{FF2B5EF4-FFF2-40B4-BE49-F238E27FC236}">
                  <a16:creationId xmlns:a16="http://schemas.microsoft.com/office/drawing/2014/main" id="{00000000-0008-0000-0100-00004D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78" name="Rectangle 77">
              <a:extLst>
                <a:ext uri="{FF2B5EF4-FFF2-40B4-BE49-F238E27FC236}">
                  <a16:creationId xmlns:a16="http://schemas.microsoft.com/office/drawing/2014/main" id="{00000000-0008-0000-0100-00004E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75" name="Freeform 12">
            <a:extLst>
              <a:ext uri="{FF2B5EF4-FFF2-40B4-BE49-F238E27FC236}">
                <a16:creationId xmlns:a16="http://schemas.microsoft.com/office/drawing/2014/main" id="{00000000-0008-0000-0100-00004B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76" name="Rectangle 75">
            <a:extLst>
              <a:ext uri="{FF2B5EF4-FFF2-40B4-BE49-F238E27FC236}">
                <a16:creationId xmlns:a16="http://schemas.microsoft.com/office/drawing/2014/main" id="{00000000-0008-0000-0100-00004C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oneCellAnchor>
    <xdr:from>
      <xdr:col>6</xdr:col>
      <xdr:colOff>695325</xdr:colOff>
      <xdr:row>55</xdr:row>
      <xdr:rowOff>85725</xdr:rowOff>
    </xdr:from>
    <xdr:ext cx="381000" cy="527050"/>
    <xdr:sp macro="" textlink="">
      <xdr:nvSpPr>
        <xdr:cNvPr id="79" name="AutoShape 27">
          <a:extLst>
            <a:ext uri="{FF2B5EF4-FFF2-40B4-BE49-F238E27FC236}">
              <a16:creationId xmlns:a16="http://schemas.microsoft.com/office/drawing/2014/main" id="{00000000-0008-0000-0100-00004F000000}"/>
            </a:ext>
          </a:extLst>
        </xdr:cNvPr>
        <xdr:cNvSpPr>
          <a:spLocks noChangeAspect="1" noChangeArrowheads="1"/>
        </xdr:cNvSpPr>
      </xdr:nvSpPr>
      <xdr:spPr bwMode="auto">
        <a:xfrm>
          <a:off x="5948045" y="10146665"/>
          <a:ext cx="381000" cy="5270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9</xdr:col>
      <xdr:colOff>852492</xdr:colOff>
      <xdr:row>55</xdr:row>
      <xdr:rowOff>76900</xdr:rowOff>
    </xdr:from>
    <xdr:to>
      <xdr:col>9</xdr:col>
      <xdr:colOff>1187806</xdr:colOff>
      <xdr:row>56</xdr:row>
      <xdr:rowOff>206007</xdr:rowOff>
    </xdr:to>
    <xdr:grpSp>
      <xdr:nvGrpSpPr>
        <xdr:cNvPr id="80" name="Group 79">
          <a:extLst>
            <a:ext uri="{FF2B5EF4-FFF2-40B4-BE49-F238E27FC236}">
              <a16:creationId xmlns:a16="http://schemas.microsoft.com/office/drawing/2014/main" id="{00000000-0008-0000-0100-000050000000}"/>
            </a:ext>
          </a:extLst>
        </xdr:cNvPr>
        <xdr:cNvGrpSpPr/>
      </xdr:nvGrpSpPr>
      <xdr:grpSpPr>
        <a:xfrm>
          <a:off x="8643942" y="12668950"/>
          <a:ext cx="335314" cy="452957"/>
          <a:chOff x="7351719" y="1606635"/>
          <a:chExt cx="407265" cy="598404"/>
        </a:xfrm>
      </xdr:grpSpPr>
      <xdr:grpSp>
        <xdr:nvGrpSpPr>
          <xdr:cNvPr id="81" name="Group 80">
            <a:extLst>
              <a:ext uri="{FF2B5EF4-FFF2-40B4-BE49-F238E27FC236}">
                <a16:creationId xmlns:a16="http://schemas.microsoft.com/office/drawing/2014/main" id="{00000000-0008-0000-0100-000051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84" name="Freeform 5">
              <a:extLst>
                <a:ext uri="{FF2B5EF4-FFF2-40B4-BE49-F238E27FC236}">
                  <a16:creationId xmlns:a16="http://schemas.microsoft.com/office/drawing/2014/main" id="{00000000-0008-0000-0100-000054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85" name="Rectangle 84">
              <a:extLst>
                <a:ext uri="{FF2B5EF4-FFF2-40B4-BE49-F238E27FC236}">
                  <a16:creationId xmlns:a16="http://schemas.microsoft.com/office/drawing/2014/main" id="{00000000-0008-0000-0100-000055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82" name="Freeform 12">
            <a:extLst>
              <a:ext uri="{FF2B5EF4-FFF2-40B4-BE49-F238E27FC236}">
                <a16:creationId xmlns:a16="http://schemas.microsoft.com/office/drawing/2014/main" id="{00000000-0008-0000-0100-000052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83" name="Rectangle 82">
            <a:extLst>
              <a:ext uri="{FF2B5EF4-FFF2-40B4-BE49-F238E27FC236}">
                <a16:creationId xmlns:a16="http://schemas.microsoft.com/office/drawing/2014/main" id="{00000000-0008-0000-0100-000053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12</xdr:col>
      <xdr:colOff>805652</xdr:colOff>
      <xdr:row>55</xdr:row>
      <xdr:rowOff>76900</xdr:rowOff>
    </xdr:from>
    <xdr:to>
      <xdr:col>12</xdr:col>
      <xdr:colOff>1140966</xdr:colOff>
      <xdr:row>56</xdr:row>
      <xdr:rowOff>206007</xdr:rowOff>
    </xdr:to>
    <xdr:grpSp>
      <xdr:nvGrpSpPr>
        <xdr:cNvPr id="86" name="Group 85">
          <a:extLst>
            <a:ext uri="{FF2B5EF4-FFF2-40B4-BE49-F238E27FC236}">
              <a16:creationId xmlns:a16="http://schemas.microsoft.com/office/drawing/2014/main" id="{00000000-0008-0000-0100-000056000000}"/>
            </a:ext>
          </a:extLst>
        </xdr:cNvPr>
        <xdr:cNvGrpSpPr/>
      </xdr:nvGrpSpPr>
      <xdr:grpSpPr>
        <a:xfrm>
          <a:off x="11245052" y="12668950"/>
          <a:ext cx="335314" cy="452957"/>
          <a:chOff x="7351719" y="1606635"/>
          <a:chExt cx="407265" cy="598404"/>
        </a:xfrm>
      </xdr:grpSpPr>
      <xdr:grpSp>
        <xdr:nvGrpSpPr>
          <xdr:cNvPr id="87" name="Group 86">
            <a:extLst>
              <a:ext uri="{FF2B5EF4-FFF2-40B4-BE49-F238E27FC236}">
                <a16:creationId xmlns:a16="http://schemas.microsoft.com/office/drawing/2014/main" id="{00000000-0008-0000-0100-000057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90" name="Freeform 5">
              <a:extLst>
                <a:ext uri="{FF2B5EF4-FFF2-40B4-BE49-F238E27FC236}">
                  <a16:creationId xmlns:a16="http://schemas.microsoft.com/office/drawing/2014/main" id="{00000000-0008-0000-0100-00005A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91" name="Rectangle 90">
              <a:extLst>
                <a:ext uri="{FF2B5EF4-FFF2-40B4-BE49-F238E27FC236}">
                  <a16:creationId xmlns:a16="http://schemas.microsoft.com/office/drawing/2014/main" id="{00000000-0008-0000-0100-00005B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88" name="Freeform 12">
            <a:extLst>
              <a:ext uri="{FF2B5EF4-FFF2-40B4-BE49-F238E27FC236}">
                <a16:creationId xmlns:a16="http://schemas.microsoft.com/office/drawing/2014/main" id="{00000000-0008-0000-0100-000058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89" name="Rectangle 88">
            <a:extLst>
              <a:ext uri="{FF2B5EF4-FFF2-40B4-BE49-F238E27FC236}">
                <a16:creationId xmlns:a16="http://schemas.microsoft.com/office/drawing/2014/main" id="{00000000-0008-0000-0100-000059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0</xdr:col>
      <xdr:colOff>384045</xdr:colOff>
      <xdr:row>53</xdr:row>
      <xdr:rowOff>98404</xdr:rowOff>
    </xdr:from>
    <xdr:to>
      <xdr:col>4</xdr:col>
      <xdr:colOff>776250</xdr:colOff>
      <xdr:row>54</xdr:row>
      <xdr:rowOff>269445</xdr:rowOff>
    </xdr:to>
    <xdr:sp macro="" textlink="">
      <xdr:nvSpPr>
        <xdr:cNvPr id="104" name="Rectangle 103">
          <a:extLst>
            <a:ext uri="{FF2B5EF4-FFF2-40B4-BE49-F238E27FC236}">
              <a16:creationId xmlns:a16="http://schemas.microsoft.com/office/drawing/2014/main" id="{00000000-0008-0000-0100-000068000000}"/>
            </a:ext>
          </a:extLst>
        </xdr:cNvPr>
        <xdr:cNvSpPr/>
      </xdr:nvSpPr>
      <xdr:spPr>
        <a:xfrm>
          <a:off x="384045" y="9794854"/>
          <a:ext cx="3381785" cy="266291"/>
        </a:xfrm>
        <a:prstGeom prst="rect">
          <a:avLst/>
        </a:prstGeom>
        <a:solidFill>
          <a:srgbClr val="00B0F0"/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latin typeface="Arial Narrow" panose="020B0606020202030204" pitchFamily="34" charset="0"/>
            </a:rPr>
            <a:t>UPPER</a:t>
          </a:r>
        </a:p>
      </xdr:txBody>
    </xdr:sp>
    <xdr:clientData/>
  </xdr:twoCellAnchor>
  <xdr:twoCellAnchor>
    <xdr:from>
      <xdr:col>0</xdr:col>
      <xdr:colOff>352347</xdr:colOff>
      <xdr:row>56</xdr:row>
      <xdr:rowOff>238655</xdr:rowOff>
    </xdr:from>
    <xdr:to>
      <xdr:col>4</xdr:col>
      <xdr:colOff>744552</xdr:colOff>
      <xdr:row>57</xdr:row>
      <xdr:rowOff>305995</xdr:rowOff>
    </xdr:to>
    <xdr:sp macro="" textlink="">
      <xdr:nvSpPr>
        <xdr:cNvPr id="105" name="Rectangle 104">
          <a:extLst>
            <a:ext uri="{FF2B5EF4-FFF2-40B4-BE49-F238E27FC236}">
              <a16:creationId xmlns:a16="http://schemas.microsoft.com/office/drawing/2014/main" id="{00000000-0008-0000-0100-000069000000}"/>
            </a:ext>
          </a:extLst>
        </xdr:cNvPr>
        <xdr:cNvSpPr/>
      </xdr:nvSpPr>
      <xdr:spPr>
        <a:xfrm>
          <a:off x="353617" y="10421515"/>
          <a:ext cx="3381785" cy="186720"/>
        </a:xfrm>
        <a:prstGeom prst="rect">
          <a:avLst/>
        </a:prstGeom>
        <a:solidFill>
          <a:schemeClr val="bg1">
            <a:lumMod val="95000"/>
          </a:schemeClr>
        </a:solidFill>
        <a:ln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800" b="1">
              <a:solidFill>
                <a:schemeClr val="tx1"/>
              </a:solidFill>
              <a:latin typeface="Arial Narrow" panose="020B0606020202030204" pitchFamily="34" charset="0"/>
            </a:rPr>
            <a:t>LOWER</a:t>
          </a:r>
        </a:p>
      </xdr:txBody>
    </xdr:sp>
    <xdr:clientData/>
  </xdr:twoCellAnchor>
  <xdr:oneCellAnchor>
    <xdr:from>
      <xdr:col>6</xdr:col>
      <xdr:colOff>695325</xdr:colOff>
      <xdr:row>33</xdr:row>
      <xdr:rowOff>85725</xdr:rowOff>
    </xdr:from>
    <xdr:ext cx="381000" cy="552450"/>
    <xdr:sp macro="" textlink="">
      <xdr:nvSpPr>
        <xdr:cNvPr id="106" name="AutoShape 1">
          <a:extLst>
            <a:ext uri="{FF2B5EF4-FFF2-40B4-BE49-F238E27FC236}">
              <a16:creationId xmlns:a16="http://schemas.microsoft.com/office/drawing/2014/main" id="{00000000-0008-0000-0100-00006A000000}"/>
            </a:ext>
          </a:extLst>
        </xdr:cNvPr>
        <xdr:cNvSpPr>
          <a:spLocks noChangeAspect="1" noChangeArrowheads="1"/>
        </xdr:cNvSpPr>
      </xdr:nvSpPr>
      <xdr:spPr bwMode="auto">
        <a:xfrm>
          <a:off x="5948045" y="6123305"/>
          <a:ext cx="381000" cy="552450"/>
        </a:xfrm>
        <a:prstGeom prst="rect">
          <a:avLst/>
        </a:prstGeom>
        <a:noFill/>
        <a:extLst>
          <a:ext uri="{909E8E84-426E-40DD-AFC4-6F175D3DCCD1}">
            <a14:hiddenFill xmlns:a14="http://schemas.microsoft.com/office/drawing/2010/main">
              <a:solidFill>
                <a:srgbClr val="FFFFFF"/>
              </a:solidFill>
            </a14:hiddenFill>
          </a:ext>
        </a:extLst>
      </xdr:spPr>
    </xdr:sp>
    <xdr:clientData/>
  </xdr:oneCellAnchor>
  <xdr:twoCellAnchor>
    <xdr:from>
      <xdr:col>0</xdr:col>
      <xdr:colOff>203200</xdr:colOff>
      <xdr:row>64</xdr:row>
      <xdr:rowOff>99483</xdr:rowOff>
    </xdr:from>
    <xdr:to>
      <xdr:col>12</xdr:col>
      <xdr:colOff>889000</xdr:colOff>
      <xdr:row>66</xdr:row>
      <xdr:rowOff>137583</xdr:rowOff>
    </xdr:to>
    <xdr:sp macro="" textlink="">
      <xdr:nvSpPr>
        <xdr:cNvPr id="107" name="Shape 15">
          <a:extLst>
            <a:ext uri="{FF2B5EF4-FFF2-40B4-BE49-F238E27FC236}">
              <a16:creationId xmlns:a16="http://schemas.microsoft.com/office/drawing/2014/main" id="{00000000-0008-0000-0100-00006B000000}"/>
            </a:ext>
          </a:extLst>
        </xdr:cNvPr>
        <xdr:cNvSpPr/>
      </xdr:nvSpPr>
      <xdr:spPr>
        <a:xfrm>
          <a:off x="205740" y="11801263"/>
          <a:ext cx="11574780" cy="403860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b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20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Copyright © 2021 The Nielsen Company. Confidential and proprietary.</a:t>
          </a:r>
        </a:p>
      </xdr:txBody>
    </xdr:sp>
    <xdr:clientData/>
  </xdr:twoCellAnchor>
  <xdr:twoCellAnchor>
    <xdr:from>
      <xdr:col>0</xdr:col>
      <xdr:colOff>215900</xdr:colOff>
      <xdr:row>63</xdr:row>
      <xdr:rowOff>25400</xdr:rowOff>
    </xdr:from>
    <xdr:to>
      <xdr:col>20</xdr:col>
      <xdr:colOff>241300</xdr:colOff>
      <xdr:row>65</xdr:row>
      <xdr:rowOff>63500</xdr:rowOff>
    </xdr:to>
    <xdr:sp macro="" textlink="">
      <xdr:nvSpPr>
        <xdr:cNvPr id="108" name="Shape 15">
          <a:extLst>
            <a:ext uri="{FF2B5EF4-FFF2-40B4-BE49-F238E27FC236}">
              <a16:creationId xmlns:a16="http://schemas.microsoft.com/office/drawing/2014/main" id="{00000000-0008-0000-0100-00006C000000}"/>
            </a:ext>
          </a:extLst>
        </xdr:cNvPr>
        <xdr:cNvSpPr/>
      </xdr:nvSpPr>
      <xdr:spPr>
        <a:xfrm>
          <a:off x="213360" y="11544300"/>
          <a:ext cx="18897600" cy="403860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b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14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Lower</a:t>
          </a:r>
          <a:r>
            <a:rPr lang="en-US" sz="14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and </a:t>
          </a:r>
          <a:r>
            <a:rPr lang="en-US" sz="14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Upper</a:t>
          </a:r>
          <a:r>
            <a:rPr lang="en-US" sz="14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bounds of the ROI and Response</a:t>
          </a:r>
          <a:r>
            <a:rPr lang="en-US" sz="14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zones </a:t>
          </a:r>
          <a:r>
            <a:rPr lang="en-US" sz="14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above represent the prediction interval associated with the point prediction, and give an indication of the uncertainty around where a future observation will fall.</a:t>
          </a:r>
        </a:p>
      </xdr:txBody>
    </xdr:sp>
    <xdr:clientData/>
  </xdr:twoCellAnchor>
  <xdr:twoCellAnchor>
    <xdr:from>
      <xdr:col>1</xdr:col>
      <xdr:colOff>696385</xdr:colOff>
      <xdr:row>36</xdr:row>
      <xdr:rowOff>167217</xdr:rowOff>
    </xdr:from>
    <xdr:to>
      <xdr:col>5</xdr:col>
      <xdr:colOff>880161</xdr:colOff>
      <xdr:row>38</xdr:row>
      <xdr:rowOff>9658</xdr:rowOff>
    </xdr:to>
    <xdr:sp macro="" textlink="">
      <xdr:nvSpPr>
        <xdr:cNvPr id="109" name="Rectangle 108">
          <a:extLst>
            <a:ext uri="{FF2B5EF4-FFF2-40B4-BE49-F238E27FC236}">
              <a16:creationId xmlns:a16="http://schemas.microsoft.com/office/drawing/2014/main" id="{00000000-0008-0000-0100-00006D000000}"/>
            </a:ext>
          </a:extLst>
        </xdr:cNvPr>
        <xdr:cNvSpPr/>
      </xdr:nvSpPr>
      <xdr:spPr>
        <a:xfrm>
          <a:off x="1339005" y="6753437"/>
          <a:ext cx="3702946" cy="20820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400" b="1" i="0">
              <a:solidFill>
                <a:schemeClr val="tx1">
                  <a:lumMod val="50000"/>
                  <a:lumOff val="50000"/>
                </a:schemeClr>
              </a:solidFill>
              <a:latin typeface="Arial Narrow" panose="020B0606020202030204" pitchFamily="34" charset="0"/>
            </a:rPr>
            <a:t>ROI DEFINITION</a:t>
          </a:r>
        </a:p>
      </xdr:txBody>
    </xdr:sp>
    <xdr:clientData/>
  </xdr:twoCellAnchor>
  <xdr:twoCellAnchor>
    <xdr:from>
      <xdr:col>1</xdr:col>
      <xdr:colOff>535519</xdr:colOff>
      <xdr:row>58</xdr:row>
      <xdr:rowOff>177800</xdr:rowOff>
    </xdr:from>
    <xdr:to>
      <xdr:col>5</xdr:col>
      <xdr:colOff>719295</xdr:colOff>
      <xdr:row>60</xdr:row>
      <xdr:rowOff>20241</xdr:rowOff>
    </xdr:to>
    <xdr:sp macro="" textlink="">
      <xdr:nvSpPr>
        <xdr:cNvPr id="110" name="Rectangle 109">
          <a:extLst>
            <a:ext uri="{FF2B5EF4-FFF2-40B4-BE49-F238E27FC236}">
              <a16:creationId xmlns:a16="http://schemas.microsoft.com/office/drawing/2014/main" id="{00000000-0008-0000-0100-00006E000000}"/>
            </a:ext>
          </a:extLst>
        </xdr:cNvPr>
        <xdr:cNvSpPr/>
      </xdr:nvSpPr>
      <xdr:spPr>
        <a:xfrm>
          <a:off x="1175599" y="10782300"/>
          <a:ext cx="3702946" cy="214551"/>
        </a:xfrm>
        <a:prstGeom prst="rect">
          <a:avLst/>
        </a:prstGeom>
        <a:noFill/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r"/>
          <a:r>
            <a:rPr lang="en-US" sz="1400" b="1" i="0">
              <a:solidFill>
                <a:schemeClr val="tx1">
                  <a:lumMod val="50000"/>
                  <a:lumOff val="50000"/>
                </a:schemeClr>
              </a:solidFill>
              <a:latin typeface="Arial Narrow" panose="020B0606020202030204" pitchFamily="34" charset="0"/>
              <a:cs typeface="Arial" panose="020B0604020202020204" pitchFamily="34" charset="0"/>
            </a:rPr>
            <a:t>RESPONSE DEFINITION</a:t>
          </a:r>
        </a:p>
      </xdr:txBody>
    </xdr:sp>
    <xdr:clientData/>
  </xdr:twoCellAnchor>
  <xdr:twoCellAnchor>
    <xdr:from>
      <xdr:col>21</xdr:col>
      <xdr:colOff>28966</xdr:colOff>
      <xdr:row>12</xdr:row>
      <xdr:rowOff>43788</xdr:rowOff>
    </xdr:from>
    <xdr:to>
      <xdr:col>22</xdr:col>
      <xdr:colOff>747106</xdr:colOff>
      <xdr:row>12</xdr:row>
      <xdr:rowOff>142632</xdr:rowOff>
    </xdr:to>
    <xdr:grpSp>
      <xdr:nvGrpSpPr>
        <xdr:cNvPr id="111" name="Group 110">
          <a:extLst>
            <a:ext uri="{FF2B5EF4-FFF2-40B4-BE49-F238E27FC236}">
              <a16:creationId xmlns:a16="http://schemas.microsoft.com/office/drawing/2014/main" id="{00000000-0008-0000-0100-00006F000000}"/>
            </a:ext>
          </a:extLst>
        </xdr:cNvPr>
        <xdr:cNvGrpSpPr>
          <a:grpSpLocks/>
        </xdr:cNvGrpSpPr>
      </xdr:nvGrpSpPr>
      <xdr:grpSpPr bwMode="auto">
        <a:xfrm rot="5400000">
          <a:off x="19455289" y="1610565"/>
          <a:ext cx="98844" cy="2070690"/>
          <a:chOff x="2995440" y="1581873"/>
          <a:chExt cx="239058" cy="2943414"/>
        </a:xfrm>
      </xdr:grpSpPr>
      <xdr:cxnSp macro="">
        <xdr:nvCxnSpPr>
          <xdr:cNvPr id="112" name="Straight Connector 111">
            <a:extLst>
              <a:ext uri="{FF2B5EF4-FFF2-40B4-BE49-F238E27FC236}">
                <a16:creationId xmlns:a16="http://schemas.microsoft.com/office/drawing/2014/main" id="{00000000-0008-0000-0100-000070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13" name="Straight Connector 112">
            <a:extLst>
              <a:ext uri="{FF2B5EF4-FFF2-40B4-BE49-F238E27FC236}">
                <a16:creationId xmlns:a16="http://schemas.microsoft.com/office/drawing/2014/main" id="{00000000-0008-0000-0100-000071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14" name="Isosceles Triangle 113">
            <a:extLst>
              <a:ext uri="{FF2B5EF4-FFF2-40B4-BE49-F238E27FC236}">
                <a16:creationId xmlns:a16="http://schemas.microsoft.com/office/drawing/2014/main" id="{00000000-0008-0000-0100-000072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>
    <xdr:from>
      <xdr:col>20</xdr:col>
      <xdr:colOff>256709</xdr:colOff>
      <xdr:row>9</xdr:row>
      <xdr:rowOff>88900</xdr:rowOff>
    </xdr:from>
    <xdr:to>
      <xdr:col>23</xdr:col>
      <xdr:colOff>44437</xdr:colOff>
      <xdr:row>12</xdr:row>
      <xdr:rowOff>6559</xdr:rowOff>
    </xdr:to>
    <xdr:sp macro="" textlink="">
      <xdr:nvSpPr>
        <xdr:cNvPr id="115" name="Rectangle 114">
          <a:extLst>
            <a:ext uri="{FF2B5EF4-FFF2-40B4-BE49-F238E27FC236}">
              <a16:creationId xmlns:a16="http://schemas.microsoft.com/office/drawing/2014/main" id="{00000000-0008-0000-0100-000073000000}"/>
            </a:ext>
          </a:extLst>
        </xdr:cNvPr>
        <xdr:cNvSpPr/>
      </xdr:nvSpPr>
      <xdr:spPr>
        <a:xfrm>
          <a:off x="19121289" y="1737360"/>
          <a:ext cx="2382338" cy="465029"/>
        </a:xfrm>
        <a:prstGeom prst="rect">
          <a:avLst/>
        </a:prstGeom>
        <a:solidFill>
          <a:schemeClr val="bg1"/>
        </a:solidFill>
        <a:ln>
          <a:noFill/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2000" b="1">
              <a:solidFill>
                <a:srgbClr val="00B0F0"/>
              </a:solidFill>
              <a:latin typeface="Arial Narrow" panose="020B0606020202030204" pitchFamily="34" charset="0"/>
            </a:rPr>
            <a:t>PAID</a:t>
          </a:r>
          <a:r>
            <a:rPr lang="en-US" sz="2000" b="1" baseline="0">
              <a:solidFill>
                <a:srgbClr val="00B0F0"/>
              </a:solidFill>
              <a:latin typeface="Arial Narrow" panose="020B0606020202030204" pitchFamily="34" charset="0"/>
            </a:rPr>
            <a:t> SEARCH</a:t>
          </a:r>
          <a:endParaRPr lang="en-US" sz="2000" b="1">
            <a:solidFill>
              <a:srgbClr val="00B0F0"/>
            </a:solidFill>
            <a:latin typeface="Arial Narrow" panose="020B0606020202030204" pitchFamily="34" charset="0"/>
          </a:endParaRPr>
        </a:p>
      </xdr:txBody>
    </xdr:sp>
    <xdr:clientData/>
  </xdr:twoCellAnchor>
  <xdr:twoCellAnchor>
    <xdr:from>
      <xdr:col>6</xdr:col>
      <xdr:colOff>109712</xdr:colOff>
      <xdr:row>12</xdr:row>
      <xdr:rowOff>58116</xdr:rowOff>
    </xdr:from>
    <xdr:to>
      <xdr:col>7</xdr:col>
      <xdr:colOff>820142</xdr:colOff>
      <xdr:row>12</xdr:row>
      <xdr:rowOff>156960</xdr:rowOff>
    </xdr:to>
    <xdr:grpSp>
      <xdr:nvGrpSpPr>
        <xdr:cNvPr id="128" name="Group 127">
          <a:extLst>
            <a:ext uri="{FF2B5EF4-FFF2-40B4-BE49-F238E27FC236}">
              <a16:creationId xmlns:a16="http://schemas.microsoft.com/office/drawing/2014/main" id="{00000000-0008-0000-0100-000080000000}"/>
            </a:ext>
          </a:extLst>
        </xdr:cNvPr>
        <xdr:cNvGrpSpPr>
          <a:grpSpLocks/>
        </xdr:cNvGrpSpPr>
      </xdr:nvGrpSpPr>
      <xdr:grpSpPr bwMode="auto">
        <a:xfrm rot="5400000">
          <a:off x="6120980" y="1628748"/>
          <a:ext cx="98844" cy="2062980"/>
          <a:chOff x="2995440" y="1581873"/>
          <a:chExt cx="239058" cy="2943414"/>
        </a:xfrm>
      </xdr:grpSpPr>
      <xdr:cxnSp macro="">
        <xdr:nvCxnSpPr>
          <xdr:cNvPr id="129" name="Straight Connector 128">
            <a:extLst>
              <a:ext uri="{FF2B5EF4-FFF2-40B4-BE49-F238E27FC236}">
                <a16:creationId xmlns:a16="http://schemas.microsoft.com/office/drawing/2014/main" id="{00000000-0008-0000-0100-000081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130" name="Straight Connector 129">
            <a:extLst>
              <a:ext uri="{FF2B5EF4-FFF2-40B4-BE49-F238E27FC236}">
                <a16:creationId xmlns:a16="http://schemas.microsoft.com/office/drawing/2014/main" id="{00000000-0008-0000-0100-000082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>
                <a:lumMod val="85000"/>
              </a:schemeClr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131" name="Isosceles Triangle 130">
            <a:extLst>
              <a:ext uri="{FF2B5EF4-FFF2-40B4-BE49-F238E27FC236}">
                <a16:creationId xmlns:a16="http://schemas.microsoft.com/office/drawing/2014/main" id="{00000000-0008-0000-0100-000083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>
                <a:lumMod val="85000"/>
              </a:schemeClr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</xdr:wsDr>
</file>

<file path=xl/drawings/drawing3.xml><?xml version="1.0" encoding="utf-8"?>
<xdr:wsDr xmlns:xdr="http://schemas.openxmlformats.org/drawingml/2006/spreadsheetDrawing" xmlns:a="http://schemas.openxmlformats.org/drawingml/2006/main">
  <xdr:twoCellAnchor>
    <xdr:from>
      <xdr:col>11</xdr:col>
      <xdr:colOff>96843</xdr:colOff>
      <xdr:row>3</xdr:row>
      <xdr:rowOff>166686</xdr:rowOff>
    </xdr:from>
    <xdr:to>
      <xdr:col>14</xdr:col>
      <xdr:colOff>79376</xdr:colOff>
      <xdr:row>7</xdr:row>
      <xdr:rowOff>23811</xdr:rowOff>
    </xdr:to>
    <xdr:sp macro="" textlink="">
      <xdr:nvSpPr>
        <xdr:cNvPr id="28" name="TextBox 27">
          <a:extLst>
            <a:ext uri="{FF2B5EF4-FFF2-40B4-BE49-F238E27FC236}">
              <a16:creationId xmlns:a16="http://schemas.microsoft.com/office/drawing/2014/main" id="{00000000-0008-0000-0400-00001C000000}"/>
            </a:ext>
          </a:extLst>
        </xdr:cNvPr>
        <xdr:cNvSpPr txBox="1"/>
      </xdr:nvSpPr>
      <xdr:spPr>
        <a:xfrm>
          <a:off x="7161218" y="984249"/>
          <a:ext cx="1816096" cy="49212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RESPONSE ZONE</a:t>
          </a:r>
        </a:p>
      </xdr:txBody>
    </xdr:sp>
    <xdr:clientData/>
  </xdr:twoCellAnchor>
  <xdr:twoCellAnchor>
    <xdr:from>
      <xdr:col>0</xdr:col>
      <xdr:colOff>150813</xdr:colOff>
      <xdr:row>16</xdr:row>
      <xdr:rowOff>206378</xdr:rowOff>
    </xdr:from>
    <xdr:to>
      <xdr:col>3</xdr:col>
      <xdr:colOff>111125</xdr:colOff>
      <xdr:row>20</xdr:row>
      <xdr:rowOff>71440</xdr:rowOff>
    </xdr:to>
    <xdr:sp macro="" textlink="">
      <xdr:nvSpPr>
        <xdr:cNvPr id="11" name="TextBox 10">
          <a:extLst>
            <a:ext uri="{FF2B5EF4-FFF2-40B4-BE49-F238E27FC236}">
              <a16:creationId xmlns:a16="http://schemas.microsoft.com/office/drawing/2014/main" id="{00000000-0008-0000-0400-00000B000000}"/>
            </a:ext>
          </a:extLst>
        </xdr:cNvPr>
        <xdr:cNvSpPr txBox="1"/>
      </xdr:nvSpPr>
      <xdr:spPr>
        <a:xfrm>
          <a:off x="150813" y="3111503"/>
          <a:ext cx="1873250" cy="642937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ROI ZONE</a:t>
          </a:r>
        </a:p>
      </xdr:txBody>
    </xdr:sp>
    <xdr:clientData/>
  </xdr:twoCellAnchor>
  <xdr:twoCellAnchor>
    <xdr:from>
      <xdr:col>5</xdr:col>
      <xdr:colOff>408772</xdr:colOff>
      <xdr:row>10</xdr:row>
      <xdr:rowOff>134952</xdr:rowOff>
    </xdr:from>
    <xdr:to>
      <xdr:col>15</xdr:col>
      <xdr:colOff>579429</xdr:colOff>
      <xdr:row>27</xdr:row>
      <xdr:rowOff>7952</xdr:rowOff>
    </xdr:to>
    <xdr:graphicFrame macro="">
      <xdr:nvGraphicFramePr>
        <xdr:cNvPr id="3" name="Chart 2">
          <a:extLst>
            <a:ext uri="{FF2B5EF4-FFF2-40B4-BE49-F238E27FC236}">
              <a16:creationId xmlns:a16="http://schemas.microsoft.com/office/drawing/2014/main" id="{00000000-0008-0000-0400-00000300000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5</xdr:col>
      <xdr:colOff>587364</xdr:colOff>
      <xdr:row>26</xdr:row>
      <xdr:rowOff>150822</xdr:rowOff>
    </xdr:from>
    <xdr:to>
      <xdr:col>16</xdr:col>
      <xdr:colOff>182554</xdr:colOff>
      <xdr:row>28</xdr:row>
      <xdr:rowOff>79383</xdr:rowOff>
    </xdr:to>
    <xdr:sp macro="" textlink="">
      <xdr:nvSpPr>
        <xdr:cNvPr id="4" name="Shape 15">
          <a:extLst>
            <a:ext uri="{FF2B5EF4-FFF2-40B4-BE49-F238E27FC236}">
              <a16:creationId xmlns:a16="http://schemas.microsoft.com/office/drawing/2014/main" id="{00000000-0008-0000-0400-000004000000}"/>
            </a:ext>
          </a:extLst>
        </xdr:cNvPr>
        <xdr:cNvSpPr/>
      </xdr:nvSpPr>
      <xdr:spPr>
        <a:xfrm>
          <a:off x="3619489" y="6056322"/>
          <a:ext cx="6683378" cy="293686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b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*The</a:t>
          </a:r>
          <a:r>
            <a:rPr lang="en-US" sz="8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'dotted lines' above represent the </a:t>
          </a: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Lower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and </a:t>
          </a: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Upper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bounds of the</a:t>
          </a:r>
          <a:r>
            <a:rPr lang="en-US" sz="8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response curve, and are the same as the bounds of the corresponding predicted result in the </a:t>
          </a:r>
          <a:r>
            <a:rPr lang="en-US" sz="800" b="1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Results Overview</a:t>
          </a:r>
          <a:r>
            <a:rPr lang="en-US" sz="8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.</a:t>
          </a:r>
          <a:endParaRPr lang="en-US" sz="800">
            <a:solidFill>
              <a:sysClr val="windowText" lastClr="000000"/>
            </a:solidFill>
            <a:latin typeface="Arial" panose="020B0604020202020204" pitchFamily="34" charset="0"/>
            <a:ea typeface="Open Sans"/>
            <a:cs typeface="Arial" panose="020B0604020202020204" pitchFamily="34" charset="0"/>
            <a:sym typeface="Open Sans"/>
          </a:endParaRPr>
        </a:p>
      </xdr:txBody>
    </xdr:sp>
    <xdr:clientData/>
  </xdr:twoCellAnchor>
  <xdr:twoCellAnchor>
    <xdr:from>
      <xdr:col>1</xdr:col>
      <xdr:colOff>31750</xdr:colOff>
      <xdr:row>2</xdr:row>
      <xdr:rowOff>365122</xdr:rowOff>
    </xdr:from>
    <xdr:to>
      <xdr:col>4</xdr:col>
      <xdr:colOff>506413</xdr:colOff>
      <xdr:row>4</xdr:row>
      <xdr:rowOff>31747</xdr:rowOff>
    </xdr:to>
    <xdr:sp macro="" textlink="">
      <xdr:nvSpPr>
        <xdr:cNvPr id="5" name="Rectangle 4">
          <a:extLst>
            <a:ext uri="{FF2B5EF4-FFF2-40B4-BE49-F238E27FC236}">
              <a16:creationId xmlns:a16="http://schemas.microsoft.com/office/drawing/2014/main" id="{00000000-0008-0000-0400-000005000000}"/>
            </a:ext>
          </a:extLst>
        </xdr:cNvPr>
        <xdr:cNvSpPr/>
      </xdr:nvSpPr>
      <xdr:spPr>
        <a:xfrm>
          <a:off x="222250" y="801685"/>
          <a:ext cx="2808288" cy="230187"/>
        </a:xfrm>
        <a:prstGeom prst="rect">
          <a:avLst/>
        </a:prstGeom>
        <a:solidFill>
          <a:srgbClr val="00B0F0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PLAN OVERVIEW</a:t>
          </a:r>
        </a:p>
      </xdr:txBody>
    </xdr:sp>
    <xdr:clientData/>
  </xdr:twoCellAnchor>
  <xdr:twoCellAnchor>
    <xdr:from>
      <xdr:col>1</xdr:col>
      <xdr:colOff>1577</xdr:colOff>
      <xdr:row>11</xdr:row>
      <xdr:rowOff>81037</xdr:rowOff>
    </xdr:from>
    <xdr:to>
      <xdr:col>4</xdr:col>
      <xdr:colOff>475160</xdr:colOff>
      <xdr:row>12</xdr:row>
      <xdr:rowOff>117931</xdr:rowOff>
    </xdr:to>
    <xdr:sp macro="" textlink="">
      <xdr:nvSpPr>
        <xdr:cNvPr id="6" name="Rectangle 5">
          <a:extLst>
            <a:ext uri="{FF2B5EF4-FFF2-40B4-BE49-F238E27FC236}">
              <a16:creationId xmlns:a16="http://schemas.microsoft.com/office/drawing/2014/main" id="{00000000-0008-0000-0400-000006000000}"/>
            </a:ext>
          </a:extLst>
        </xdr:cNvPr>
        <xdr:cNvSpPr/>
      </xdr:nvSpPr>
      <xdr:spPr>
        <a:xfrm>
          <a:off x="192077" y="2073350"/>
          <a:ext cx="2807208" cy="219456"/>
        </a:xfrm>
        <a:prstGeom prst="rect">
          <a:avLst/>
        </a:prstGeom>
        <a:solidFill>
          <a:srgbClr val="00B0F0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PREDICTED ROI</a:t>
          </a:r>
        </a:p>
      </xdr:txBody>
    </xdr:sp>
    <xdr:clientData/>
  </xdr:twoCellAnchor>
  <xdr:twoCellAnchor>
    <xdr:from>
      <xdr:col>6</xdr:col>
      <xdr:colOff>9737</xdr:colOff>
      <xdr:row>2</xdr:row>
      <xdr:rowOff>358762</xdr:rowOff>
    </xdr:from>
    <xdr:to>
      <xdr:col>10</xdr:col>
      <xdr:colOff>7070</xdr:colOff>
      <xdr:row>4</xdr:row>
      <xdr:rowOff>25387</xdr:rowOff>
    </xdr:to>
    <xdr:sp macro="" textlink="">
      <xdr:nvSpPr>
        <xdr:cNvPr id="7" name="Rectangle 6">
          <a:extLst>
            <a:ext uri="{FF2B5EF4-FFF2-40B4-BE49-F238E27FC236}">
              <a16:creationId xmlns:a16="http://schemas.microsoft.com/office/drawing/2014/main" id="{00000000-0008-0000-0400-000007000000}"/>
            </a:ext>
          </a:extLst>
        </xdr:cNvPr>
        <xdr:cNvSpPr/>
      </xdr:nvSpPr>
      <xdr:spPr>
        <a:xfrm>
          <a:off x="3653050" y="795325"/>
          <a:ext cx="2807208" cy="230187"/>
        </a:xfrm>
        <a:prstGeom prst="rect">
          <a:avLst/>
        </a:prstGeom>
        <a:solidFill>
          <a:srgbClr val="00B0F0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200" b="1">
              <a:latin typeface="Arial" panose="020B0604020202020204" pitchFamily="34" charset="0"/>
              <a:cs typeface="Arial" panose="020B0604020202020204" pitchFamily="34" charset="0"/>
            </a:rPr>
            <a:t>PREDICTED RESPONSE</a:t>
          </a:r>
        </a:p>
      </xdr:txBody>
    </xdr:sp>
    <xdr:clientData/>
  </xdr:twoCellAnchor>
  <xdr:twoCellAnchor>
    <xdr:from>
      <xdr:col>0</xdr:col>
      <xdr:colOff>161903</xdr:colOff>
      <xdr:row>16</xdr:row>
      <xdr:rowOff>11232</xdr:rowOff>
    </xdr:from>
    <xdr:to>
      <xdr:col>3</xdr:col>
      <xdr:colOff>103187</xdr:colOff>
      <xdr:row>16</xdr:row>
      <xdr:rowOff>222252</xdr:rowOff>
    </xdr:to>
    <xdr:sp macro="" textlink="">
      <xdr:nvSpPr>
        <xdr:cNvPr id="8" name="Rectangle 7">
          <a:extLst>
            <a:ext uri="{FF2B5EF4-FFF2-40B4-BE49-F238E27FC236}">
              <a16:creationId xmlns:a16="http://schemas.microsoft.com/office/drawing/2014/main" id="{00000000-0008-0000-0400-000008000000}"/>
            </a:ext>
          </a:extLst>
        </xdr:cNvPr>
        <xdr:cNvSpPr/>
      </xdr:nvSpPr>
      <xdr:spPr>
        <a:xfrm>
          <a:off x="161903" y="3019545"/>
          <a:ext cx="1854222" cy="211020"/>
        </a:xfrm>
        <a:prstGeom prst="rect">
          <a:avLst/>
        </a:prstGeom>
        <a:solidFill>
          <a:srgbClr val="FFC000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MAX MARGINAL</a:t>
          </a:r>
        </a:p>
      </xdr:txBody>
    </xdr:sp>
    <xdr:clientData/>
  </xdr:twoCellAnchor>
  <xdr:twoCellAnchor>
    <xdr:from>
      <xdr:col>0</xdr:col>
      <xdr:colOff>155543</xdr:colOff>
      <xdr:row>20</xdr:row>
      <xdr:rowOff>4917</xdr:rowOff>
    </xdr:from>
    <xdr:to>
      <xdr:col>3</xdr:col>
      <xdr:colOff>98837</xdr:colOff>
      <xdr:row>20</xdr:row>
      <xdr:rowOff>215229</xdr:rowOff>
    </xdr:to>
    <xdr:sp macro="" textlink="">
      <xdr:nvSpPr>
        <xdr:cNvPr id="10" name="Rectangle 9">
          <a:extLst>
            <a:ext uri="{FF2B5EF4-FFF2-40B4-BE49-F238E27FC236}">
              <a16:creationId xmlns:a16="http://schemas.microsoft.com/office/drawing/2014/main" id="{00000000-0008-0000-0400-00000A000000}"/>
            </a:ext>
          </a:extLst>
        </xdr:cNvPr>
        <xdr:cNvSpPr/>
      </xdr:nvSpPr>
      <xdr:spPr>
        <a:xfrm>
          <a:off x="155543" y="3791105"/>
          <a:ext cx="1856232" cy="210312"/>
        </a:xfrm>
        <a:prstGeom prst="rect">
          <a:avLst/>
        </a:prstGeom>
        <a:solidFill>
          <a:srgbClr val="4472C4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MAX TOTAL</a:t>
          </a:r>
        </a:p>
      </xdr:txBody>
    </xdr:sp>
    <xdr:clientData/>
  </xdr:twoCellAnchor>
  <xdr:twoCellAnchor>
    <xdr:from>
      <xdr:col>11</xdr:col>
      <xdr:colOff>99994</xdr:colOff>
      <xdr:row>2</xdr:row>
      <xdr:rowOff>362063</xdr:rowOff>
    </xdr:from>
    <xdr:to>
      <xdr:col>14</xdr:col>
      <xdr:colOff>55562</xdr:colOff>
      <xdr:row>4</xdr:row>
      <xdr:rowOff>16750</xdr:rowOff>
    </xdr:to>
    <xdr:sp macro="" textlink="">
      <xdr:nvSpPr>
        <xdr:cNvPr id="26" name="Rectangle 25">
          <a:extLst>
            <a:ext uri="{FF2B5EF4-FFF2-40B4-BE49-F238E27FC236}">
              <a16:creationId xmlns:a16="http://schemas.microsoft.com/office/drawing/2014/main" id="{00000000-0008-0000-0400-00001A000000}"/>
            </a:ext>
          </a:extLst>
        </xdr:cNvPr>
        <xdr:cNvSpPr/>
      </xdr:nvSpPr>
      <xdr:spPr>
        <a:xfrm>
          <a:off x="7164369" y="798626"/>
          <a:ext cx="1789131" cy="210312"/>
        </a:xfrm>
        <a:prstGeom prst="rect">
          <a:avLst/>
        </a:prstGeom>
        <a:solidFill>
          <a:srgbClr val="FFC000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solidFill>
                <a:sysClr val="windowText" lastClr="000000"/>
              </a:solidFill>
              <a:latin typeface="Arial" panose="020B0604020202020204" pitchFamily="34" charset="0"/>
              <a:cs typeface="Arial" panose="020B0604020202020204" pitchFamily="34" charset="0"/>
            </a:rPr>
            <a:t>MAX MARGINAL</a:t>
          </a:r>
        </a:p>
      </xdr:txBody>
    </xdr:sp>
    <xdr:clientData/>
  </xdr:twoCellAnchor>
  <xdr:twoCellAnchor>
    <xdr:from>
      <xdr:col>11</xdr:col>
      <xdr:colOff>101572</xdr:colOff>
      <xdr:row>6</xdr:row>
      <xdr:rowOff>173189</xdr:rowOff>
    </xdr:from>
    <xdr:to>
      <xdr:col>14</xdr:col>
      <xdr:colOff>60233</xdr:colOff>
      <xdr:row>8</xdr:row>
      <xdr:rowOff>26313</xdr:rowOff>
    </xdr:to>
    <xdr:sp macro="" textlink="">
      <xdr:nvSpPr>
        <xdr:cNvPr id="27" name="Rectangle 26">
          <a:extLst>
            <a:ext uri="{FF2B5EF4-FFF2-40B4-BE49-F238E27FC236}">
              <a16:creationId xmlns:a16="http://schemas.microsoft.com/office/drawing/2014/main" id="{00000000-0008-0000-0400-00001B000000}"/>
            </a:ext>
          </a:extLst>
        </xdr:cNvPr>
        <xdr:cNvSpPr/>
      </xdr:nvSpPr>
      <xdr:spPr>
        <a:xfrm>
          <a:off x="7165947" y="1443189"/>
          <a:ext cx="1792224" cy="210312"/>
        </a:xfrm>
        <a:prstGeom prst="rect">
          <a:avLst/>
        </a:prstGeom>
        <a:solidFill>
          <a:srgbClr val="4472C4"/>
        </a:solidFill>
        <a:ln w="12700">
          <a:solidFill>
            <a:schemeClr val="bg1">
              <a:lumMod val="75000"/>
            </a:schemeClr>
          </a:solidFill>
        </a:ln>
      </xdr:spPr>
      <xdr:style>
        <a:lnRef idx="2">
          <a:schemeClr val="accent1">
            <a:shade val="50000"/>
          </a:schemeClr>
        </a:lnRef>
        <a:fillRef idx="1">
          <a:schemeClr val="accent1"/>
        </a:fillRef>
        <a:effectRef idx="0">
          <a:schemeClr val="accent1"/>
        </a:effectRef>
        <a:fontRef idx="minor">
          <a:schemeClr val="lt1"/>
        </a:fontRef>
      </xdr:style>
      <xdr:txBody>
        <a:bodyPr vertOverflow="clip" horzOverflow="clip" rtlCol="0" anchor="ctr"/>
        <a:lstStyle/>
        <a:p>
          <a:pPr algn="ctr"/>
          <a:r>
            <a:rPr lang="en-US" sz="1000" b="1">
              <a:solidFill>
                <a:schemeClr val="bg1"/>
              </a:solidFill>
              <a:latin typeface="Arial" panose="020B0604020202020204" pitchFamily="34" charset="0"/>
              <a:cs typeface="Arial" panose="020B0604020202020204" pitchFamily="34" charset="0"/>
            </a:rPr>
            <a:t>MAX TOTAL</a:t>
          </a:r>
        </a:p>
      </xdr:txBody>
    </xdr:sp>
    <xdr:clientData/>
  </xdr:twoCellAnchor>
  <xdr:twoCellAnchor>
    <xdr:from>
      <xdr:col>14</xdr:col>
      <xdr:colOff>509638</xdr:colOff>
      <xdr:row>4</xdr:row>
      <xdr:rowOff>73027</xdr:rowOff>
    </xdr:from>
    <xdr:to>
      <xdr:col>15</xdr:col>
      <xdr:colOff>111126</xdr:colOff>
      <xdr:row>6</xdr:row>
      <xdr:rowOff>101772</xdr:rowOff>
    </xdr:to>
    <xdr:grpSp>
      <xdr:nvGrpSpPr>
        <xdr:cNvPr id="29" name="Group 28">
          <a:extLst>
            <a:ext uri="{FF2B5EF4-FFF2-40B4-BE49-F238E27FC236}">
              <a16:creationId xmlns:a16="http://schemas.microsoft.com/office/drawing/2014/main" id="{00000000-0008-0000-0400-00001D000000}"/>
            </a:ext>
          </a:extLst>
        </xdr:cNvPr>
        <xdr:cNvGrpSpPr/>
      </xdr:nvGrpSpPr>
      <xdr:grpSpPr>
        <a:xfrm>
          <a:off x="8998794" y="1942308"/>
          <a:ext cx="184895" cy="314495"/>
          <a:chOff x="7351719" y="1606635"/>
          <a:chExt cx="407265" cy="598404"/>
        </a:xfrm>
      </xdr:grpSpPr>
      <xdr:grpSp>
        <xdr:nvGrpSpPr>
          <xdr:cNvPr id="30" name="Group 29">
            <a:extLst>
              <a:ext uri="{FF2B5EF4-FFF2-40B4-BE49-F238E27FC236}">
                <a16:creationId xmlns:a16="http://schemas.microsoft.com/office/drawing/2014/main" id="{00000000-0008-0000-0400-00001E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33" name="Freeform 5">
              <a:extLst>
                <a:ext uri="{FF2B5EF4-FFF2-40B4-BE49-F238E27FC236}">
                  <a16:creationId xmlns:a16="http://schemas.microsoft.com/office/drawing/2014/main" id="{00000000-0008-0000-0400-000021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34" name="Rectangle 33">
              <a:extLst>
                <a:ext uri="{FF2B5EF4-FFF2-40B4-BE49-F238E27FC236}">
                  <a16:creationId xmlns:a16="http://schemas.microsoft.com/office/drawing/2014/main" id="{00000000-0008-0000-0400-000022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31" name="Freeform 12">
            <a:extLst>
              <a:ext uri="{FF2B5EF4-FFF2-40B4-BE49-F238E27FC236}">
                <a16:creationId xmlns:a16="http://schemas.microsoft.com/office/drawing/2014/main" id="{00000000-0008-0000-0400-00001F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2" name="Rectangle 31">
            <a:extLst>
              <a:ext uri="{FF2B5EF4-FFF2-40B4-BE49-F238E27FC236}">
                <a16:creationId xmlns:a16="http://schemas.microsoft.com/office/drawing/2014/main" id="{00000000-0008-0000-0400-000020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3</xdr:col>
      <xdr:colOff>471540</xdr:colOff>
      <xdr:row>17</xdr:row>
      <xdr:rowOff>138114</xdr:rowOff>
    </xdr:from>
    <xdr:to>
      <xdr:col>4</xdr:col>
      <xdr:colOff>73028</xdr:colOff>
      <xdr:row>19</xdr:row>
      <xdr:rowOff>79546</xdr:rowOff>
    </xdr:to>
    <xdr:grpSp>
      <xdr:nvGrpSpPr>
        <xdr:cNvPr id="35" name="Group 34">
          <a:extLst>
            <a:ext uri="{FF2B5EF4-FFF2-40B4-BE49-F238E27FC236}">
              <a16:creationId xmlns:a16="http://schemas.microsoft.com/office/drawing/2014/main" id="{00000000-0008-0000-0400-000023000000}"/>
            </a:ext>
          </a:extLst>
        </xdr:cNvPr>
        <xdr:cNvGrpSpPr/>
      </xdr:nvGrpSpPr>
      <xdr:grpSpPr>
        <a:xfrm>
          <a:off x="2293196" y="4400552"/>
          <a:ext cx="184895" cy="322432"/>
          <a:chOff x="7351719" y="1606635"/>
          <a:chExt cx="407265" cy="598404"/>
        </a:xfrm>
      </xdr:grpSpPr>
      <xdr:grpSp>
        <xdr:nvGrpSpPr>
          <xdr:cNvPr id="36" name="Group 35">
            <a:extLst>
              <a:ext uri="{FF2B5EF4-FFF2-40B4-BE49-F238E27FC236}">
                <a16:creationId xmlns:a16="http://schemas.microsoft.com/office/drawing/2014/main" id="{00000000-0008-0000-0400-000024000000}"/>
              </a:ext>
            </a:extLst>
          </xdr:cNvPr>
          <xdr:cNvGrpSpPr>
            <a:grpSpLocks noChangeAspect="1"/>
          </xdr:cNvGrpSpPr>
        </xdr:nvGrpSpPr>
        <xdr:grpSpPr bwMode="auto">
          <a:xfrm rot="10800000">
            <a:off x="7471646" y="1606635"/>
            <a:ext cx="287338" cy="344488"/>
            <a:chOff x="2331" y="1083"/>
            <a:chExt cx="181" cy="217"/>
          </a:xfrm>
        </xdr:grpSpPr>
        <xdr:sp macro="" textlink="">
          <xdr:nvSpPr>
            <xdr:cNvPr id="39" name="Freeform 5">
              <a:extLst>
                <a:ext uri="{FF2B5EF4-FFF2-40B4-BE49-F238E27FC236}">
                  <a16:creationId xmlns:a16="http://schemas.microsoft.com/office/drawing/2014/main" id="{00000000-0008-0000-0400-000027000000}"/>
                </a:ext>
              </a:extLst>
            </xdr:cNvPr>
            <xdr:cNvSpPr>
              <a:spLocks/>
            </xdr:cNvSpPr>
          </xdr:nvSpPr>
          <xdr:spPr bwMode="auto">
            <a:xfrm>
              <a:off x="2331" y="1200"/>
              <a:ext cx="181" cy="100"/>
            </a:xfrm>
            <a:custGeom>
              <a:avLst/>
              <a:gdLst>
                <a:gd name="T0" fmla="*/ 89 w 181"/>
                <a:gd name="T1" fmla="*/ 100 h 100"/>
                <a:gd name="T2" fmla="*/ 0 w 181"/>
                <a:gd name="T3" fmla="*/ 7 h 100"/>
                <a:gd name="T4" fmla="*/ 8 w 181"/>
                <a:gd name="T5" fmla="*/ 0 h 100"/>
                <a:gd name="T6" fmla="*/ 89 w 181"/>
                <a:gd name="T7" fmla="*/ 85 h 100"/>
                <a:gd name="T8" fmla="*/ 173 w 181"/>
                <a:gd name="T9" fmla="*/ 0 h 100"/>
                <a:gd name="T10" fmla="*/ 181 w 181"/>
                <a:gd name="T11" fmla="*/ 8 h 100"/>
                <a:gd name="T12" fmla="*/ 89 w 181"/>
                <a:gd name="T13" fmla="*/ 100 h 100"/>
              </a:gdLst>
              <a:ahLst/>
              <a:cxnLst>
                <a:cxn ang="0">
                  <a:pos x="T0" y="T1"/>
                </a:cxn>
                <a:cxn ang="0">
                  <a:pos x="T2" y="T3"/>
                </a:cxn>
                <a:cxn ang="0">
                  <a:pos x="T4" y="T5"/>
                </a:cxn>
                <a:cxn ang="0">
                  <a:pos x="T6" y="T7"/>
                </a:cxn>
                <a:cxn ang="0">
                  <a:pos x="T8" y="T9"/>
                </a:cxn>
                <a:cxn ang="0">
                  <a:pos x="T10" y="T11"/>
                </a:cxn>
                <a:cxn ang="0">
                  <a:pos x="T12" y="T13"/>
                </a:cxn>
              </a:cxnLst>
              <a:rect l="0" t="0" r="r" b="b"/>
              <a:pathLst>
                <a:path w="181" h="100">
                  <a:moveTo>
                    <a:pt x="89" y="100"/>
                  </a:moveTo>
                  <a:lnTo>
                    <a:pt x="0" y="7"/>
                  </a:lnTo>
                  <a:lnTo>
                    <a:pt x="8" y="0"/>
                  </a:lnTo>
                  <a:lnTo>
                    <a:pt x="89" y="85"/>
                  </a:lnTo>
                  <a:lnTo>
                    <a:pt x="173" y="0"/>
                  </a:lnTo>
                  <a:lnTo>
                    <a:pt x="181" y="8"/>
                  </a:lnTo>
                  <a:lnTo>
                    <a:pt x="89" y="100"/>
                  </a:lnTo>
                  <a:close/>
                </a:path>
              </a:pathLst>
            </a:cu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round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  <xdr:sp macro="" textlink="">
          <xdr:nvSpPr>
            <xdr:cNvPr id="40" name="Rectangle 39">
              <a:extLst>
                <a:ext uri="{FF2B5EF4-FFF2-40B4-BE49-F238E27FC236}">
                  <a16:creationId xmlns:a16="http://schemas.microsoft.com/office/drawing/2014/main" id="{00000000-0008-0000-0400-000028000000}"/>
                </a:ext>
              </a:extLst>
            </xdr:cNvPr>
            <xdr:cNvSpPr>
              <a:spLocks noChangeArrowheads="1"/>
            </xdr:cNvSpPr>
          </xdr:nvSpPr>
          <xdr:spPr bwMode="auto">
            <a:xfrm>
              <a:off x="2416" y="1083"/>
              <a:ext cx="10" cy="203"/>
            </a:xfrm>
            <a:prstGeom prst="rect">
              <a:avLst/>
            </a:prstGeom>
            <a:solidFill>
              <a:srgbClr val="85C63F"/>
            </a:solidFill>
            <a:ln>
              <a:noFill/>
            </a:ln>
            <a:extLst>
              <a:ext uri="{91240B29-F687-4F45-9708-019B960494DF}">
                <a14:hiddenLine xmlns:a14="http://schemas.microsoft.com/office/drawing/2010/main" w="9525">
                  <a:solidFill>
                    <a:srgbClr val="000000"/>
                  </a:solidFill>
                  <a:miter lim="800000"/>
                  <a:headEnd/>
                  <a:tailEnd/>
                </a14:hiddenLine>
              </a:ext>
            </a:extLst>
          </xdr:spPr>
          <xdr:txBody>
            <a:bodyPr vert="horz" wrap="square" lIns="91440" tIns="45720" rIns="91440" bIns="45720" numCol="1" anchor="t" anchorCtr="0" compatLnSpc="1">
              <a:prstTxWarp prst="textNoShape">
                <a:avLst/>
              </a:prstTxWarp>
            </a:bodyPr>
            <a:lstStyle>
              <a:defPPr>
                <a:defRPr lang="en-US"/>
              </a:defPPr>
              <a:lvl1pPr marL="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1pPr>
              <a:lvl2pPr marL="457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2pPr>
              <a:lvl3pPr marL="914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3pPr>
              <a:lvl4pPr marL="1371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4pPr>
              <a:lvl5pPr marL="18288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5pPr>
              <a:lvl6pPr marL="22860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6pPr>
              <a:lvl7pPr marL="27432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7pPr>
              <a:lvl8pPr marL="32004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8pPr>
              <a:lvl9pPr marL="3657600" algn="l" defTabSz="457200" rtl="0" eaLnBrk="1" latinLnBrk="0" hangingPunct="1">
                <a:defRPr sz="1800" kern="1200">
                  <a:solidFill>
                    <a:schemeClr val="tx1"/>
                  </a:solidFill>
                  <a:latin typeface="+mn-lt"/>
                  <a:ea typeface="+mn-ea"/>
                  <a:cs typeface="+mn-cs"/>
                </a:defRPr>
              </a:lvl9pPr>
            </a:lstStyle>
            <a:p>
              <a:endParaRPr lang="en-US"/>
            </a:p>
          </xdr:txBody>
        </xdr:sp>
      </xdr:grpSp>
      <xdr:sp macro="" textlink="">
        <xdr:nvSpPr>
          <xdr:cNvPr id="37" name="Freeform 12">
            <a:extLst>
              <a:ext uri="{FF2B5EF4-FFF2-40B4-BE49-F238E27FC236}">
                <a16:creationId xmlns:a16="http://schemas.microsoft.com/office/drawing/2014/main" id="{00000000-0008-0000-0400-000025000000}"/>
              </a:ext>
            </a:extLst>
          </xdr:cNvPr>
          <xdr:cNvSpPr>
            <a:spLocks/>
          </xdr:cNvSpPr>
        </xdr:nvSpPr>
        <xdr:spPr bwMode="auto">
          <a:xfrm>
            <a:off x="7351719" y="2046289"/>
            <a:ext cx="287338" cy="158750"/>
          </a:xfrm>
          <a:custGeom>
            <a:avLst/>
            <a:gdLst>
              <a:gd name="T0" fmla="*/ 89 w 181"/>
              <a:gd name="T1" fmla="*/ 100 h 100"/>
              <a:gd name="T2" fmla="*/ 0 w 181"/>
              <a:gd name="T3" fmla="*/ 7 h 100"/>
              <a:gd name="T4" fmla="*/ 8 w 181"/>
              <a:gd name="T5" fmla="*/ 0 h 100"/>
              <a:gd name="T6" fmla="*/ 89 w 181"/>
              <a:gd name="T7" fmla="*/ 85 h 100"/>
              <a:gd name="T8" fmla="*/ 173 w 181"/>
              <a:gd name="T9" fmla="*/ 0 h 100"/>
              <a:gd name="T10" fmla="*/ 181 w 181"/>
              <a:gd name="T11" fmla="*/ 8 h 100"/>
              <a:gd name="T12" fmla="*/ 89 w 181"/>
              <a:gd name="T13" fmla="*/ 100 h 100"/>
            </a:gdLst>
            <a:ahLst/>
            <a:cxnLst>
              <a:cxn ang="0">
                <a:pos x="T0" y="T1"/>
              </a:cxn>
              <a:cxn ang="0">
                <a:pos x="T2" y="T3"/>
              </a:cxn>
              <a:cxn ang="0">
                <a:pos x="T4" y="T5"/>
              </a:cxn>
              <a:cxn ang="0">
                <a:pos x="T6" y="T7"/>
              </a:cxn>
              <a:cxn ang="0">
                <a:pos x="T8" y="T9"/>
              </a:cxn>
              <a:cxn ang="0">
                <a:pos x="T10" y="T11"/>
              </a:cxn>
              <a:cxn ang="0">
                <a:pos x="T12" y="T13"/>
              </a:cxn>
            </a:cxnLst>
            <a:rect l="0" t="0" r="r" b="b"/>
            <a:pathLst>
              <a:path w="181" h="100">
                <a:moveTo>
                  <a:pt x="89" y="100"/>
                </a:moveTo>
                <a:lnTo>
                  <a:pt x="0" y="7"/>
                </a:lnTo>
                <a:lnTo>
                  <a:pt x="8" y="0"/>
                </a:lnTo>
                <a:lnTo>
                  <a:pt x="89" y="85"/>
                </a:lnTo>
                <a:lnTo>
                  <a:pt x="173" y="0"/>
                </a:lnTo>
                <a:lnTo>
                  <a:pt x="181" y="8"/>
                </a:lnTo>
                <a:lnTo>
                  <a:pt x="89" y="100"/>
                </a:lnTo>
                <a:close/>
              </a:path>
            </a:pathLst>
          </a:cu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round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  <xdr:sp macro="" textlink="">
        <xdr:nvSpPr>
          <xdr:cNvPr id="38" name="Rectangle 37">
            <a:extLst>
              <a:ext uri="{FF2B5EF4-FFF2-40B4-BE49-F238E27FC236}">
                <a16:creationId xmlns:a16="http://schemas.microsoft.com/office/drawing/2014/main" id="{00000000-0008-0000-0400-000026000000}"/>
              </a:ext>
            </a:extLst>
          </xdr:cNvPr>
          <xdr:cNvSpPr>
            <a:spLocks noChangeArrowheads="1"/>
          </xdr:cNvSpPr>
        </xdr:nvSpPr>
        <xdr:spPr bwMode="auto">
          <a:xfrm>
            <a:off x="7486657" y="1860552"/>
            <a:ext cx="15875" cy="322263"/>
          </a:xfrm>
          <a:prstGeom prst="rect">
            <a:avLst/>
          </a:prstGeom>
          <a:solidFill>
            <a:srgbClr val="DD0014"/>
          </a:solidFill>
          <a:ln>
            <a:noFill/>
          </a:ln>
          <a:extLst>
            <a:ext uri="{91240B29-F687-4F45-9708-019B960494DF}">
              <a14:hiddenLine xmlns:a14="http://schemas.microsoft.com/office/drawing/2010/main" w="9525">
                <a:solidFill>
                  <a:srgbClr val="000000"/>
                </a:solidFill>
                <a:miter lim="800000"/>
                <a:headEnd/>
                <a:tailEnd/>
              </a14:hiddenLine>
            </a:ext>
          </a:extLst>
        </xdr:spPr>
        <xdr:txBody>
          <a:bodyPr vert="horz" wrap="square" lIns="91440" tIns="45720" rIns="91440" bIns="45720" numCol="1" anchor="t" anchorCtr="0" compatLnSpc="1">
            <a:prstTxWarp prst="textNoShape">
              <a:avLst/>
            </a:prstTxWarp>
          </a:bodyPr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endParaRPr lang="en-US"/>
          </a:p>
        </xdr:txBody>
      </xdr:sp>
    </xdr:grpSp>
    <xdr:clientData/>
  </xdr:twoCellAnchor>
  <xdr:twoCellAnchor>
    <xdr:from>
      <xdr:col>0</xdr:col>
      <xdr:colOff>0</xdr:colOff>
      <xdr:row>0</xdr:row>
      <xdr:rowOff>7935</xdr:rowOff>
    </xdr:from>
    <xdr:to>
      <xdr:col>19</xdr:col>
      <xdr:colOff>0</xdr:colOff>
      <xdr:row>0</xdr:row>
      <xdr:rowOff>898749</xdr:rowOff>
    </xdr:to>
    <xdr:pic>
      <xdr:nvPicPr>
        <xdr:cNvPr id="43" name="Picture 42">
          <a:extLst>
            <a:ext uri="{FF2B5EF4-FFF2-40B4-BE49-F238E27FC236}">
              <a16:creationId xmlns:a16="http://schemas.microsoft.com/office/drawing/2014/main" id="{00000000-0008-0000-0400-00002B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52" b="60412"/>
        <a:stretch/>
      </xdr:blipFill>
      <xdr:spPr>
        <a:xfrm>
          <a:off x="0" y="7935"/>
          <a:ext cx="12033250" cy="890814"/>
        </a:xfrm>
        <a:prstGeom prst="rect">
          <a:avLst/>
        </a:prstGeom>
      </xdr:spPr>
    </xdr:pic>
    <xdr:clientData/>
  </xdr:twoCellAnchor>
  <xdr:twoCellAnchor editAs="absolute">
    <xdr:from>
      <xdr:col>0</xdr:col>
      <xdr:colOff>89852</xdr:colOff>
      <xdr:row>0</xdr:row>
      <xdr:rowOff>80645</xdr:rowOff>
    </xdr:from>
    <xdr:to>
      <xdr:col>1</xdr:col>
      <xdr:colOff>622576</xdr:colOff>
      <xdr:row>0</xdr:row>
      <xdr:rowOff>821373</xdr:rowOff>
    </xdr:to>
    <xdr:pic>
      <xdr:nvPicPr>
        <xdr:cNvPr id="44" name="Picture 43">
          <a:extLst>
            <a:ext uri="{FF2B5EF4-FFF2-40B4-BE49-F238E27FC236}">
              <a16:creationId xmlns:a16="http://schemas.microsoft.com/office/drawing/2014/main" id="{00000000-0008-0000-0400-00002C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duotone>
            <a:srgbClr val="707276">
              <a:shade val="45000"/>
              <a:satMod val="135000"/>
            </a:srgb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32240" b="92471" l="10000" r="90000">
                      <a14:foregroundMark x1="30314" y1="65233" x2="30314" y2="652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24711"/>
        <a:stretch/>
      </xdr:blipFill>
      <xdr:spPr>
        <a:xfrm>
          <a:off x="87312" y="79375"/>
          <a:ext cx="723224" cy="738188"/>
        </a:xfrm>
        <a:prstGeom prst="rect">
          <a:avLst/>
        </a:prstGeom>
      </xdr:spPr>
    </xdr:pic>
    <xdr:clientData/>
  </xdr:twoCellAnchor>
  <xdr:twoCellAnchor editAs="absolute">
    <xdr:from>
      <xdr:col>1</xdr:col>
      <xdr:colOff>661343</xdr:colOff>
      <xdr:row>0</xdr:row>
      <xdr:rowOff>70165</xdr:rowOff>
    </xdr:from>
    <xdr:to>
      <xdr:col>1</xdr:col>
      <xdr:colOff>707668</xdr:colOff>
      <xdr:row>0</xdr:row>
      <xdr:rowOff>832165</xdr:rowOff>
    </xdr:to>
    <xdr:grpSp>
      <xdr:nvGrpSpPr>
        <xdr:cNvPr id="45" name="Group 44">
          <a:extLst>
            <a:ext uri="{FF2B5EF4-FFF2-40B4-BE49-F238E27FC236}">
              <a16:creationId xmlns:a16="http://schemas.microsoft.com/office/drawing/2014/main" id="{00000000-0008-0000-0400-00002D000000}"/>
            </a:ext>
          </a:extLst>
        </xdr:cNvPr>
        <xdr:cNvGrpSpPr>
          <a:grpSpLocks/>
        </xdr:cNvGrpSpPr>
      </xdr:nvGrpSpPr>
      <xdr:grpSpPr bwMode="auto">
        <a:xfrm>
          <a:off x="839937" y="70165"/>
          <a:ext cx="46325" cy="762000"/>
          <a:chOff x="2995440" y="1581873"/>
          <a:chExt cx="239058" cy="2943414"/>
        </a:xfrm>
      </xdr:grpSpPr>
      <xdr:cxnSp macro="">
        <xdr:nvCxnSpPr>
          <xdr:cNvPr id="46" name="Straight Connector 45">
            <a:extLst>
              <a:ext uri="{FF2B5EF4-FFF2-40B4-BE49-F238E27FC236}">
                <a16:creationId xmlns:a16="http://schemas.microsoft.com/office/drawing/2014/main" id="{00000000-0008-0000-0400-00002E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47" name="Straight Connector 46">
            <a:extLst>
              <a:ext uri="{FF2B5EF4-FFF2-40B4-BE49-F238E27FC236}">
                <a16:creationId xmlns:a16="http://schemas.microsoft.com/office/drawing/2014/main" id="{00000000-0008-0000-0400-00002F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48" name="Isosceles Triangle 47">
            <a:extLst>
              <a:ext uri="{FF2B5EF4-FFF2-40B4-BE49-F238E27FC236}">
                <a16:creationId xmlns:a16="http://schemas.microsoft.com/office/drawing/2014/main" id="{00000000-0008-0000-0400-000030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twoCellAnchor>
  <xdr:twoCellAnchor editAs="absolute">
    <xdr:from>
      <xdr:col>1</xdr:col>
      <xdr:colOff>713105</xdr:colOff>
      <xdr:row>0</xdr:row>
      <xdr:rowOff>30479</xdr:rowOff>
    </xdr:from>
    <xdr:to>
      <xdr:col>19</xdr:col>
      <xdr:colOff>0</xdr:colOff>
      <xdr:row>0</xdr:row>
      <xdr:rowOff>873125</xdr:rowOff>
    </xdr:to>
    <xdr:sp macro="" textlink="">
      <xdr:nvSpPr>
        <xdr:cNvPr id="49" name="TextBox 48">
          <a:extLst>
            <a:ext uri="{FF2B5EF4-FFF2-40B4-BE49-F238E27FC236}">
              <a16:creationId xmlns:a16="http://schemas.microsoft.com/office/drawing/2014/main" id="{00000000-0008-0000-0400-000031000000}"/>
            </a:ext>
          </a:extLst>
        </xdr:cNvPr>
        <xdr:cNvSpPr txBox="1"/>
      </xdr:nvSpPr>
      <xdr:spPr>
        <a:xfrm>
          <a:off x="904875" y="31749"/>
          <a:ext cx="11128375" cy="841376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="1" baseline="0">
              <a:solidFill>
                <a:schemeClr val="bg1"/>
              </a:solidFill>
              <a:latin typeface="Arial Narrow" panose="020B0606020202030204" pitchFamily="34" charset="0"/>
              <a:cs typeface="Arial" panose="020B0604020202020204" pitchFamily="34" charset="0"/>
            </a:rPr>
            <a:t>PREDICTIVE ROI RESPONSE CURVES</a:t>
          </a:r>
          <a:endParaRPr lang="en-US" sz="2000" b="0">
            <a:solidFill>
              <a:schemeClr val="bg1"/>
            </a:solidFill>
            <a:latin typeface="Arial Narrow" panose="020B0606020202030204" pitchFamily="34" charset="0"/>
            <a:cs typeface="Arial" panose="020B0604020202020204" pitchFamily="34" charset="0"/>
          </a:endParaRPr>
        </a:p>
        <a:p>
          <a:r>
            <a:rPr lang="en-US" sz="2000" b="0" baseline="0">
              <a:solidFill>
                <a:schemeClr val="bg1"/>
              </a:solidFill>
              <a:latin typeface="Arial Narrow" panose="020B0606020202030204" pitchFamily="34" charset="0"/>
              <a:cs typeface="Arial" panose="020B0604020202020204" pitchFamily="34" charset="0"/>
            </a:rPr>
            <a:t>AYUDIN - PERU - FY2021</a:t>
          </a:r>
        </a:p>
      </xdr:txBody>
    </xdr:sp>
    <xdr:clientData/>
  </xdr:twoCellAnchor>
  <xdr:twoCellAnchor>
    <xdr:from>
      <xdr:col>0</xdr:col>
      <xdr:colOff>15874</xdr:colOff>
      <xdr:row>29</xdr:row>
      <xdr:rowOff>103187</xdr:rowOff>
    </xdr:from>
    <xdr:to>
      <xdr:col>7</xdr:col>
      <xdr:colOff>103187</xdr:colOff>
      <xdr:row>31</xdr:row>
      <xdr:rowOff>0</xdr:rowOff>
    </xdr:to>
    <xdr:sp macro="" textlink="">
      <xdr:nvSpPr>
        <xdr:cNvPr id="50" name="Shape 15">
          <a:extLst>
            <a:ext uri="{FF2B5EF4-FFF2-40B4-BE49-F238E27FC236}">
              <a16:creationId xmlns:a16="http://schemas.microsoft.com/office/drawing/2014/main" id="{00000000-0008-0000-0400-000032000000}"/>
            </a:ext>
          </a:extLst>
        </xdr:cNvPr>
        <xdr:cNvSpPr/>
      </xdr:nvSpPr>
      <xdr:spPr>
        <a:xfrm>
          <a:off x="15874" y="6619875"/>
          <a:ext cx="4341813" cy="261938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b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80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Copyright © 2021 The Nielsen Company. Confidential and proprietary.</a:t>
          </a:r>
        </a:p>
      </xdr:txBody>
    </xdr:sp>
    <xdr:clientData/>
  </xdr:twoCellAnchor>
</xdr:wsDr>
</file>

<file path=xl/drawings/drawing4.xml><?xml version="1.0" encoding="utf-8"?>
<xdr:wsDr xmlns:xdr="http://schemas.openxmlformats.org/drawingml/2006/spreadsheetDrawing" xmlns:a="http://schemas.openxmlformats.org/drawingml/2006/main">
  <xdr:twoCellAnchor>
    <xdr:from>
      <xdr:col>10</xdr:col>
      <xdr:colOff>285272</xdr:colOff>
      <xdr:row>12</xdr:row>
      <xdr:rowOff>185103</xdr:rowOff>
    </xdr:from>
    <xdr:to>
      <xdr:col>18</xdr:col>
      <xdr:colOff>287813</xdr:colOff>
      <xdr:row>28</xdr:row>
      <xdr:rowOff>107156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00000000-0008-0000-0700-000002000000}"/>
            </a:ext>
          </a:extLst>
        </xdr:cNvPr>
        <xdr:cNvGraphicFramePr>
          <a:graphicFrameLocks/>
        </xdr:cNvGraphicFramePr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  <xdr:twoCellAnchor>
    <xdr:from>
      <xdr:col>0</xdr:col>
      <xdr:colOff>0</xdr:colOff>
      <xdr:row>0</xdr:row>
      <xdr:rowOff>0</xdr:rowOff>
    </xdr:from>
    <xdr:to>
      <xdr:col>20</xdr:col>
      <xdr:colOff>0</xdr:colOff>
      <xdr:row>4</xdr:row>
      <xdr:rowOff>166688</xdr:rowOff>
    </xdr:to>
    <xdr:pic>
      <xdr:nvPicPr>
        <xdr:cNvPr id="3" name="Picture 2">
          <a:extLst>
            <a:ext uri="{FF2B5EF4-FFF2-40B4-BE49-F238E27FC236}">
              <a16:creationId xmlns:a16="http://schemas.microsoft.com/office/drawing/2014/main" id="{00000000-0008-0000-0700-000003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2" cstate="print">
          <a:extLst>
            <a:ext uri="{28A0092B-C50C-407E-A947-70E740481C1C}">
              <a14:useLocalDpi xmlns:a14="http://schemas.microsoft.com/office/drawing/2010/main" val="0"/>
            </a:ext>
          </a:extLst>
        </a:blip>
        <a:srcRect t="28352" b="60412"/>
        <a:stretch/>
      </xdr:blipFill>
      <xdr:spPr>
        <a:xfrm>
          <a:off x="0" y="0"/>
          <a:ext cx="17062450" cy="903288"/>
        </a:xfrm>
        <a:prstGeom prst="rect">
          <a:avLst/>
        </a:prstGeom>
      </xdr:spPr>
    </xdr:pic>
    <xdr:clientData/>
  </xdr:twoCellAnchor>
  <xdr:absoluteAnchor>
    <xdr:pos x="63505" y="95257"/>
    <xdr:ext cx="769938" cy="704880"/>
    <xdr:pic>
      <xdr:nvPicPr>
        <xdr:cNvPr id="4" name="Picture 3">
          <a:extLst>
            <a:ext uri="{FF2B5EF4-FFF2-40B4-BE49-F238E27FC236}">
              <a16:creationId xmlns:a16="http://schemas.microsoft.com/office/drawing/2014/main" id="{00000000-0008-0000-0700-000004000000}"/>
            </a:ext>
          </a:extLst>
        </xdr:cNvPr>
        <xdr:cNvPicPr>
          <a:picLocks noChangeAspect="1"/>
        </xdr:cNvPicPr>
      </xdr:nvPicPr>
      <xdr:blipFill rotWithShape="1">
        <a:blip xmlns:r="http://schemas.openxmlformats.org/officeDocument/2006/relationships" r:embed="rId3" cstate="print">
          <a:duotone>
            <a:srgbClr val="707276">
              <a:shade val="45000"/>
              <a:satMod val="135000"/>
            </a:srgbClr>
            <a:prstClr val="white"/>
          </a:duotone>
          <a:extLst>
            <a:ext uri="{BEBA8EAE-BF5A-486C-A8C5-ECC9F3942E4B}">
              <a14:imgProps xmlns:a14="http://schemas.microsoft.com/office/drawing/2010/main">
                <a14:imgLayer r:embed="rId4">
                  <a14:imgEffect>
                    <a14:backgroundRemoval t="32240" b="92471" l="10000" r="90000">
                      <a14:foregroundMark x1="30314" y1="65233" x2="30314" y2="65233"/>
                    </a14:backgroundRemoval>
                  </a14:imgEffect>
                </a14:imgLayer>
              </a14:imgProps>
            </a:ext>
            <a:ext uri="{28A0092B-C50C-407E-A947-70E740481C1C}">
              <a14:useLocalDpi xmlns:a14="http://schemas.microsoft.com/office/drawing/2010/main" val="0"/>
            </a:ext>
          </a:extLst>
        </a:blip>
        <a:srcRect t="35278"/>
        <a:stretch/>
      </xdr:blipFill>
      <xdr:spPr>
        <a:xfrm>
          <a:off x="63505" y="95257"/>
          <a:ext cx="769938" cy="704880"/>
        </a:xfrm>
        <a:prstGeom prst="rect">
          <a:avLst/>
        </a:prstGeom>
      </xdr:spPr>
    </xdr:pic>
    <xdr:clientData/>
  </xdr:absoluteAnchor>
  <xdr:absoluteAnchor>
    <xdr:pos x="957405" y="112256"/>
    <xdr:ext cx="57499" cy="660845"/>
    <xdr:grpSp>
      <xdr:nvGrpSpPr>
        <xdr:cNvPr id="5" name="Group 4">
          <a:extLst>
            <a:ext uri="{FF2B5EF4-FFF2-40B4-BE49-F238E27FC236}">
              <a16:creationId xmlns:a16="http://schemas.microsoft.com/office/drawing/2014/main" id="{00000000-0008-0000-0700-000005000000}"/>
            </a:ext>
          </a:extLst>
        </xdr:cNvPr>
        <xdr:cNvGrpSpPr>
          <a:grpSpLocks/>
        </xdr:cNvGrpSpPr>
      </xdr:nvGrpSpPr>
      <xdr:grpSpPr bwMode="auto">
        <a:xfrm>
          <a:off x="957405" y="112256"/>
          <a:ext cx="57499" cy="660845"/>
          <a:chOff x="2995440" y="1581873"/>
          <a:chExt cx="239058" cy="2943414"/>
        </a:xfrm>
      </xdr:grpSpPr>
      <xdr:cxnSp macro="">
        <xdr:nvCxnSpPr>
          <xdr:cNvPr id="6" name="Straight Connector 5">
            <a:extLst>
              <a:ext uri="{FF2B5EF4-FFF2-40B4-BE49-F238E27FC236}">
                <a16:creationId xmlns:a16="http://schemas.microsoft.com/office/drawing/2014/main" id="{00000000-0008-0000-0700-000006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2157109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cxnSp macro="">
        <xdr:nvCxnSpPr>
          <xdr:cNvPr id="7" name="Straight Connector 6">
            <a:extLst>
              <a:ext uri="{FF2B5EF4-FFF2-40B4-BE49-F238E27FC236}">
                <a16:creationId xmlns:a16="http://schemas.microsoft.com/office/drawing/2014/main" id="{00000000-0008-0000-0700-000007000000}"/>
              </a:ext>
            </a:extLst>
          </xdr:cNvPr>
          <xdr:cNvCxnSpPr>
            <a:cxnSpLocks noChangeShapeType="1"/>
          </xdr:cNvCxnSpPr>
        </xdr:nvCxnSpPr>
        <xdr:spPr bwMode="auto">
          <a:xfrm rot="16200000" flipH="1">
            <a:off x="2435215" y="3950051"/>
            <a:ext cx="1150472" cy="0"/>
          </a:xfrm>
          <a:prstGeom prst="line">
            <a:avLst/>
          </a:prstGeom>
          <a:noFill/>
          <a:ln w="3175" algn="ctr">
            <a:solidFill>
              <a:schemeClr val="bg1"/>
            </a:solidFill>
            <a:round/>
            <a:headEnd/>
            <a:tailEnd/>
          </a:ln>
          <a:extLst>
            <a:ext uri="{909E8E84-426E-40DD-AFC4-6F175D3DCCD1}">
              <a14:hiddenFill xmlns:a14="http://schemas.microsoft.com/office/drawing/2010/main">
                <a:noFill/>
              </a14:hiddenFill>
            </a:ext>
          </a:extLst>
        </xdr:spPr>
      </xdr:cxnSp>
      <xdr:sp macro="" textlink="">
        <xdr:nvSpPr>
          <xdr:cNvPr id="8" name="Isosceles Triangle 7">
            <a:extLst>
              <a:ext uri="{FF2B5EF4-FFF2-40B4-BE49-F238E27FC236}">
                <a16:creationId xmlns:a16="http://schemas.microsoft.com/office/drawing/2014/main" id="{00000000-0008-0000-0700-000008000000}"/>
              </a:ext>
            </a:extLst>
          </xdr:cNvPr>
          <xdr:cNvSpPr/>
        </xdr:nvSpPr>
        <xdr:spPr>
          <a:xfrm rot="5400000">
            <a:off x="2975990" y="2934052"/>
            <a:ext cx="277957" cy="239058"/>
          </a:xfrm>
          <a:prstGeom prst="triangle">
            <a:avLst/>
          </a:prstGeom>
          <a:solidFill>
            <a:srgbClr val="00AEEF"/>
          </a:solidFill>
          <a:ln w="9525" cap="flat" cmpd="sng" algn="ctr">
            <a:solidFill>
              <a:schemeClr val="bg1"/>
            </a:solidFill>
            <a:prstDash val="solid"/>
          </a:ln>
          <a:effectLst/>
        </xdr:spPr>
        <xdr:txBody>
          <a:bodyPr wrap="square" anchor="ctr"/>
          <a:lstStyle>
            <a:defPPr>
              <a:defRPr lang="en-US"/>
            </a:defPPr>
            <a:lvl1pPr marL="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1pPr>
            <a:lvl2pPr marL="457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2pPr>
            <a:lvl3pPr marL="914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3pPr>
            <a:lvl4pPr marL="1371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4pPr>
            <a:lvl5pPr marL="18288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5pPr>
            <a:lvl6pPr marL="22860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6pPr>
            <a:lvl7pPr marL="27432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7pPr>
            <a:lvl8pPr marL="32004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8pPr>
            <a:lvl9pPr marL="3657600" algn="l" defTabSz="457200" rtl="0" eaLnBrk="1" latinLnBrk="0" hangingPunct="1">
              <a:defRPr sz="1800" kern="1200">
                <a:solidFill>
                  <a:schemeClr val="tx1"/>
                </a:solidFill>
                <a:latin typeface="+mn-lt"/>
                <a:ea typeface="+mn-ea"/>
                <a:cs typeface="+mn-cs"/>
              </a:defRPr>
            </a:lvl9pPr>
          </a:lstStyle>
          <a:p>
            <a:pPr algn="ctr" defTabSz="457189">
              <a:defRPr/>
            </a:pPr>
            <a:endParaRPr lang="en-US" kern="0">
              <a:solidFill>
                <a:srgbClr val="FFFFFF"/>
              </a:solidFill>
              <a:latin typeface="+mj-lt"/>
              <a:sym typeface="Arial"/>
            </a:endParaRPr>
          </a:p>
        </xdr:txBody>
      </xdr:sp>
    </xdr:grpSp>
    <xdr:clientData/>
  </xdr:absoluteAnchor>
  <xdr:absoluteAnchor>
    <xdr:pos x="1142991" y="31749"/>
    <xdr:ext cx="9913937" cy="833438"/>
    <xdr:sp macro="" textlink="">
      <xdr:nvSpPr>
        <xdr:cNvPr id="9" name="TextBox 8">
          <a:extLst>
            <a:ext uri="{FF2B5EF4-FFF2-40B4-BE49-F238E27FC236}">
              <a16:creationId xmlns:a16="http://schemas.microsoft.com/office/drawing/2014/main" id="{00000000-0008-0000-0700-000009000000}"/>
            </a:ext>
          </a:extLst>
        </xdr:cNvPr>
        <xdr:cNvSpPr txBox="1"/>
      </xdr:nvSpPr>
      <xdr:spPr>
        <a:xfrm>
          <a:off x="1142991" y="31749"/>
          <a:ext cx="9913937" cy="833438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ctr"/>
        <a:lstStyle/>
        <a:p>
          <a:r>
            <a:rPr lang="en-US" sz="1600" b="1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PREDICTIVE</a:t>
          </a:r>
          <a:r>
            <a:rPr lang="en-US" sz="1600" b="1" baseline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 ROI SIMULATOR</a:t>
          </a:r>
          <a:endParaRPr lang="en-US" sz="2000" b="0">
            <a:solidFill>
              <a:schemeClr val="bg1"/>
            </a:solidFill>
            <a:latin typeface="Arial Narrow" panose="020B0606020202030204" pitchFamily="34" charset="0"/>
            <a:cs typeface="Segoe UI" panose="020B0502040204020203" pitchFamily="34" charset="0"/>
          </a:endParaRPr>
        </a:p>
        <a:p>
          <a:r>
            <a:rPr lang="en-US" sz="2000" b="0" baseline="0">
              <a:solidFill>
                <a:schemeClr val="bg1"/>
              </a:solidFill>
              <a:latin typeface="Arial Narrow" panose="020B0606020202030204" pitchFamily="34" charset="0"/>
              <a:cs typeface="Segoe UI" panose="020B0502040204020203" pitchFamily="34" charset="0"/>
            </a:rPr>
            <a:t>AYUDIN - PERU - FY2021</a:t>
          </a:r>
        </a:p>
      </xdr:txBody>
    </xdr:sp>
    <xdr:clientData/>
  </xdr:absoluteAnchor>
  <xdr:twoCellAnchor>
    <xdr:from>
      <xdr:col>0</xdr:col>
      <xdr:colOff>39687</xdr:colOff>
      <xdr:row>5</xdr:row>
      <xdr:rowOff>55562</xdr:rowOff>
    </xdr:from>
    <xdr:to>
      <xdr:col>18</xdr:col>
      <xdr:colOff>261937</xdr:colOff>
      <xdr:row>6</xdr:row>
      <xdr:rowOff>103187</xdr:rowOff>
    </xdr:to>
    <xdr:sp macro="" textlink="">
      <xdr:nvSpPr>
        <xdr:cNvPr id="10" name="TextBox 9">
          <a:extLst>
            <a:ext uri="{FF2B5EF4-FFF2-40B4-BE49-F238E27FC236}">
              <a16:creationId xmlns:a16="http://schemas.microsoft.com/office/drawing/2014/main" id="{00000000-0008-0000-0700-00000A000000}"/>
            </a:ext>
          </a:extLst>
        </xdr:cNvPr>
        <xdr:cNvSpPr txBox="1"/>
      </xdr:nvSpPr>
      <xdr:spPr>
        <a:xfrm>
          <a:off x="39687" y="976312"/>
          <a:ext cx="16065500" cy="231775"/>
        </a:xfrm>
        <a:prstGeom prst="rect">
          <a:avLst/>
        </a:prstGeom>
        <a:noFill/>
        <a:ln w="9525" cmpd="sng">
          <a:noFill/>
        </a:ln>
      </xdr:spPr>
      <xdr:style>
        <a:lnRef idx="0">
          <a:scrgbClr r="0" g="0" b="0"/>
        </a:lnRef>
        <a:fillRef idx="0">
          <a:scrgbClr r="0" g="0" b="0"/>
        </a:fillRef>
        <a:effectRef idx="0">
          <a:scrgbClr r="0" g="0" b="0"/>
        </a:effectRef>
        <a:fontRef idx="minor">
          <a:schemeClr val="dk1"/>
        </a:fontRef>
      </xdr:style>
      <xdr:txBody>
        <a:bodyPr vertOverflow="clip" horzOverflow="clip" wrap="square" rtlCol="0" anchor="t"/>
        <a:lstStyle/>
        <a:p>
          <a:r>
            <a:rPr lang="en-US" sz="1000" b="1">
              <a:latin typeface="Arial" panose="020B0604020202020204" pitchFamily="34" charset="0"/>
              <a:cs typeface="Arial" panose="020B0604020202020204" pitchFamily="34" charset="0"/>
            </a:rPr>
            <a:t>INSTRUCTIONS: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 To simulate different media scenarios, 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edit the corresponding Spend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 and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Weeks on Air inputs in the </a:t>
          </a:r>
          <a:r>
            <a:rPr lang="en-US" sz="1000" b="1">
              <a:solidFill>
                <a:srgbClr val="896FA9"/>
              </a:solidFill>
              <a:latin typeface="Arial" panose="020B0604020202020204" pitchFamily="34" charset="0"/>
              <a:cs typeface="Arial" panose="020B0604020202020204" pitchFamily="34" charset="0"/>
            </a:rPr>
            <a:t>light purple cells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of the </a:t>
          </a:r>
          <a:r>
            <a:rPr lang="en-US" sz="1000" b="1" u="none">
              <a:solidFill>
                <a:srgbClr val="7030A0"/>
              </a:solidFill>
              <a:latin typeface="Arial" panose="020B0604020202020204" pitchFamily="34" charset="0"/>
              <a:cs typeface="Arial" panose="020B0604020202020204" pitchFamily="34" charset="0"/>
            </a:rPr>
            <a:t>ADJUSTED PLAN</a:t>
          </a:r>
          <a:r>
            <a:rPr lang="en-US" sz="1000" u="none">
              <a:latin typeface="Arial" panose="020B0604020202020204" pitchFamily="34" charset="0"/>
              <a:cs typeface="Arial" panose="020B0604020202020204" pitchFamily="34" charset="0"/>
            </a:rPr>
            <a:t> section.</a:t>
          </a:r>
          <a:r>
            <a:rPr lang="en-US" sz="1000">
              <a:latin typeface="Arial" panose="020B0604020202020204" pitchFamily="34" charset="0"/>
              <a:cs typeface="Arial" panose="020B0604020202020204" pitchFamily="34" charset="0"/>
            </a:rPr>
            <a:t> Results will automatically update in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 the outputs to the right as Adjusted Plan inputs are changed. Note that you can also overwrite the </a:t>
          </a:r>
          <a:r>
            <a:rPr lang="en-US" sz="1000" b="1" baseline="0">
              <a:solidFill>
                <a:schemeClr val="tx1">
                  <a:lumMod val="50000"/>
                  <a:lumOff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BASE PLAN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 inputs in the </a:t>
          </a:r>
          <a:r>
            <a:rPr lang="en-US" sz="1000" b="1" baseline="0">
              <a:solidFill>
                <a:schemeClr val="bg1">
                  <a:lumMod val="50000"/>
                </a:schemeClr>
              </a:solidFill>
              <a:latin typeface="Arial" panose="020B0604020202020204" pitchFamily="34" charset="0"/>
              <a:cs typeface="Arial" panose="020B0604020202020204" pitchFamily="34" charset="0"/>
            </a:rPr>
            <a:t>light grey cells</a:t>
          </a:r>
          <a:r>
            <a:rPr lang="en-US" sz="1000" baseline="0">
              <a:latin typeface="Arial" panose="020B0604020202020204" pitchFamily="34" charset="0"/>
              <a:cs typeface="Arial" panose="020B0604020202020204" pitchFamily="34" charset="0"/>
            </a:rPr>
            <a:t>, if you wish, to reset the 'base' scenario to compare against.</a:t>
          </a:r>
          <a:endParaRPr lang="en-US" sz="1000">
            <a:latin typeface="Arial" panose="020B0604020202020204" pitchFamily="34" charset="0"/>
            <a:cs typeface="Arial" panose="020B0604020202020204" pitchFamily="34" charset="0"/>
          </a:endParaRPr>
        </a:p>
      </xdr:txBody>
    </xdr:sp>
    <xdr:clientData/>
  </xdr:twoCellAnchor>
  <xdr:twoCellAnchor>
    <xdr:from>
      <xdr:col>15</xdr:col>
      <xdr:colOff>460379</xdr:colOff>
      <xdr:row>0</xdr:row>
      <xdr:rowOff>7923</xdr:rowOff>
    </xdr:from>
    <xdr:to>
      <xdr:col>19</xdr:col>
      <xdr:colOff>603254</xdr:colOff>
      <xdr:row>1</xdr:row>
      <xdr:rowOff>87298</xdr:rowOff>
    </xdr:to>
    <xdr:sp macro="" textlink="">
      <xdr:nvSpPr>
        <xdr:cNvPr id="11" name="Shape 15">
          <a:extLst>
            <a:ext uri="{FF2B5EF4-FFF2-40B4-BE49-F238E27FC236}">
              <a16:creationId xmlns:a16="http://schemas.microsoft.com/office/drawing/2014/main" id="{00000000-0008-0000-0700-00000B000000}"/>
            </a:ext>
          </a:extLst>
        </xdr:cNvPr>
        <xdr:cNvSpPr/>
      </xdr:nvSpPr>
      <xdr:spPr>
        <a:xfrm>
          <a:off x="13503279" y="7923"/>
          <a:ext cx="3552825" cy="263525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r" rtl="0">
            <a:spcBef>
              <a:spcPts val="0"/>
            </a:spcBef>
            <a:buSzPct val="25000"/>
            <a:buNone/>
          </a:pPr>
          <a:r>
            <a:rPr lang="en-US" sz="600">
              <a:solidFill>
                <a:schemeClr val="bg1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Copyright © 2021 The Nielsen Company. Confidential and proprietary.</a:t>
          </a:r>
        </a:p>
      </xdr:txBody>
    </xdr:sp>
    <xdr:clientData/>
  </xdr:twoCellAnchor>
</xdr:wsDr>
</file>

<file path=xl/drawings/drawing5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198120</xdr:colOff>
      <xdr:row>9</xdr:row>
      <xdr:rowOff>59366</xdr:rowOff>
    </xdr:from>
    <xdr:to>
      <xdr:col>28</xdr:col>
      <xdr:colOff>83508</xdr:colOff>
      <xdr:row>11</xdr:row>
      <xdr:rowOff>129851</xdr:rowOff>
    </xdr:to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00000000-0008-0000-0900-000002000000}"/>
            </a:ext>
          </a:extLst>
        </xdr:cNvPr>
        <xdr:cNvSpPr/>
      </xdr:nvSpPr>
      <xdr:spPr>
        <a:xfrm>
          <a:off x="19952970" y="1640516"/>
          <a:ext cx="8057838" cy="432435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Lower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and </a:t>
          </a: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Upper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bounds of the ROI and Response</a:t>
          </a:r>
          <a:r>
            <a:rPr lang="en-US" sz="8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zones 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above represent the prediction interval associated with the point prediction, and give an indication of the uncertainty around where a future observation will fall.</a:t>
          </a:r>
        </a:p>
      </xdr:txBody>
    </xdr:sp>
    <xdr:clientData/>
  </xdr:twoCellAnchor>
</xdr:wsDr>
</file>

<file path=xl/drawings/drawing6.xml><?xml version="1.0" encoding="utf-8"?>
<xdr:wsDr xmlns:xdr="http://schemas.openxmlformats.org/drawingml/2006/spreadsheetDrawing" xmlns:a="http://schemas.openxmlformats.org/drawingml/2006/main">
  <xdr:twoCellAnchor>
    <xdr:from>
      <xdr:col>19</xdr:col>
      <xdr:colOff>213360</xdr:colOff>
      <xdr:row>9</xdr:row>
      <xdr:rowOff>35871</xdr:rowOff>
    </xdr:from>
    <xdr:to>
      <xdr:col>28</xdr:col>
      <xdr:colOff>100018</xdr:colOff>
      <xdr:row>11</xdr:row>
      <xdr:rowOff>98736</xdr:rowOff>
    </xdr:to>
    <xdr:sp macro="" textlink="">
      <xdr:nvSpPr>
        <xdr:cNvPr id="2" name="Shape 15">
          <a:extLst>
            <a:ext uri="{FF2B5EF4-FFF2-40B4-BE49-F238E27FC236}">
              <a16:creationId xmlns:a16="http://schemas.microsoft.com/office/drawing/2014/main" id="{00000000-0008-0000-0E00-000002000000}"/>
            </a:ext>
          </a:extLst>
        </xdr:cNvPr>
        <xdr:cNvSpPr/>
      </xdr:nvSpPr>
      <xdr:spPr>
        <a:xfrm>
          <a:off x="20977860" y="1617021"/>
          <a:ext cx="8059108" cy="424815"/>
        </a:xfrm>
        <a:prstGeom prst="rect">
          <a:avLst/>
        </a:prstGeom>
        <a:noFill/>
        <a:ln>
          <a:noFill/>
        </a:ln>
      </xdr:spPr>
      <xdr:txBody>
        <a:bodyPr wrap="square" lIns="91425" tIns="45700" rIns="91425" bIns="45700" anchor="t" anchorCtr="0">
          <a:noAutofit/>
        </a:bodyPr>
        <a:lstStyle>
          <a:def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</a:defPPr>
          <a:lvl1pPr marR="0" lvl="0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1pPr>
          <a:lvl2pPr marR="0" lvl="1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2pPr>
          <a:lvl3pPr marR="0" lvl="2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3pPr>
          <a:lvl4pPr marR="0" lvl="3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4pPr>
          <a:lvl5pPr marR="0" lvl="4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5pPr>
          <a:lvl6pPr marR="0" lvl="5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6pPr>
          <a:lvl7pPr marR="0" lvl="6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7pPr>
          <a:lvl8pPr marR="0" lvl="7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8pPr>
          <a:lvl9pPr marR="0" lvl="8" algn="l" rtl="0">
            <a:lnSpc>
              <a:spcPct val="100000"/>
            </a:lnSpc>
            <a:spcBef>
              <a:spcPts val="0"/>
            </a:spcBef>
            <a:spcAft>
              <a:spcPts val="0"/>
            </a:spcAft>
            <a:buNone/>
            <a:defRPr sz="1400" b="0" i="0" u="none" strike="noStrike" cap="none">
              <a:solidFill>
                <a:srgbClr val="000000"/>
              </a:solidFill>
              <a:latin typeface="Arial"/>
              <a:ea typeface="Arial"/>
              <a:cs typeface="Arial"/>
              <a:sym typeface="Arial"/>
            </a:defRPr>
          </a:lvl9pPr>
        </a:lstStyle>
        <a:p>
          <a:pPr marL="0" marR="0" lvl="0" indent="0" algn="l" rtl="0">
            <a:spcBef>
              <a:spcPts val="0"/>
            </a:spcBef>
            <a:buSzPct val="25000"/>
            <a:buNone/>
          </a:pP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Lower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and </a:t>
          </a:r>
          <a:r>
            <a:rPr lang="en-US" sz="800" i="1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Upper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bounds of the ROI and Response</a:t>
          </a:r>
          <a:r>
            <a:rPr lang="en-US" sz="800" baseline="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 zones </a:t>
          </a:r>
          <a:r>
            <a:rPr lang="en-US" sz="800">
              <a:solidFill>
                <a:sysClr val="windowText" lastClr="000000"/>
              </a:solidFill>
              <a:latin typeface="Arial" panose="020B0604020202020204" pitchFamily="34" charset="0"/>
              <a:ea typeface="Open Sans"/>
              <a:cs typeface="Arial" panose="020B0604020202020204" pitchFamily="34" charset="0"/>
              <a:sym typeface="Open Sans"/>
            </a:rPr>
            <a:t>above represent the prediction interval associated with the point prediction, and give an indication of the uncertainty around where a future observation will fall.</a:t>
          </a:r>
        </a:p>
      </xdr:txBody>
    </xdr:sp>
    <xdr:clientData/>
  </xdr:twoCellAnchor>
</xdr:wsDr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3" Type="http://schemas.openxmlformats.org/officeDocument/2006/relationships/image" Target="../media/image1.png"/><Relationship Id="rId2" Type="http://schemas.openxmlformats.org/officeDocument/2006/relationships/drawing" Target="../drawings/drawing1.xml"/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rinterSettings" Target="../printerSettings/printerSettings2.bin"/></Relationships>
</file>

<file path=xl/worksheets/_rels/sheet3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3.bin"/></Relationships>
</file>

<file path=xl/worksheets/_rels/sheet4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4.bin"/></Relationships>
</file>

<file path=xl/worksheets/_rels/sheet5.xml.rels><?xml version="1.0" encoding="UTF-8" standalone="yes"?>
<Relationships xmlns="http://schemas.openxmlformats.org/package/2006/relationships"><Relationship Id="rId1" Type="http://schemas.openxmlformats.org/officeDocument/2006/relationships/drawing" Target="../drawings/drawing3.xml"/></Relationships>
</file>

<file path=xl/worksheets/_rels/sheet8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4.xml"/><Relationship Id="rId1" Type="http://schemas.openxmlformats.org/officeDocument/2006/relationships/printerSettings" Target="../printerSettings/printerSettings5.bin"/></Relationships>
</file>

<file path=xl/worksheets/_rels/sheet9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6.bin"/></Relationships>
</file>

<file path=xl/worksheets/_rels/sheet10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5.xml"/><Relationship Id="rId1" Type="http://schemas.openxmlformats.org/officeDocument/2006/relationships/printerSettings" Target="../printerSettings/printerSettings7.bin"/></Relationships>
</file>

<file path=xl/worksheets/_rels/sheet15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6.xml"/><Relationship Id="rId1" Type="http://schemas.openxmlformats.org/officeDocument/2006/relationships/printerSettings" Target="../printerSettings/printerSettings8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sheetPr>
    <tabColor rgb="FF00B0F0"/>
  </sheetPr>
  <dimension ref="A1:I86"/>
  <sheetViews>
    <sheetView showGridLines="0" zoomScale="80" zoomScaleNormal="80" workbookViewId="0">
      <selection activeCell="C24" sqref="C24"/>
    </sheetView>
  </sheetViews>
  <sheetFormatPr defaultColWidth="0" defaultRowHeight="15" zeroHeight="1"/>
  <cols>
    <col min="1" max="1" width="2.5703125" customWidth="1"/>
    <col min="2" max="2" width="30.85546875" customWidth="1"/>
    <col min="3" max="3" width="24.85546875" bestFit="1" customWidth="1"/>
    <col min="4" max="8" width="22.7109375" customWidth="1"/>
    <col min="9" max="9" width="2.5703125" customWidth="1"/>
    <col min="10" max="16384" width="8.5703125" hidden="1"/>
  </cols>
  <sheetData>
    <row r="1" spans="1:9" ht="16.5">
      <c r="A1" s="78"/>
      <c r="B1" s="78"/>
      <c r="C1" s="78"/>
      <c r="D1" s="78"/>
      <c r="E1" s="78"/>
      <c r="F1" s="78"/>
      <c r="G1" s="78"/>
      <c r="H1" s="78"/>
      <c r="I1" s="78"/>
    </row>
    <row r="2" spans="1:9" ht="16.5">
      <c r="A2" s="78"/>
      <c r="B2" s="78"/>
      <c r="C2" s="78"/>
      <c r="D2" s="78"/>
      <c r="E2" s="78"/>
      <c r="F2" s="78"/>
      <c r="G2" s="78"/>
      <c r="H2" s="78"/>
      <c r="I2" s="78"/>
    </row>
    <row r="3" spans="1:9" ht="16.5">
      <c r="A3" s="78"/>
      <c r="B3" s="78"/>
      <c r="C3" s="78"/>
      <c r="D3" s="78"/>
      <c r="E3" s="78"/>
      <c r="F3" s="78"/>
      <c r="G3" s="78"/>
      <c r="H3" s="78"/>
      <c r="I3" s="78"/>
    </row>
    <row r="4" spans="1:9" ht="16.5">
      <c r="A4" s="78"/>
      <c r="B4" s="78"/>
      <c r="C4" s="78"/>
      <c r="D4" s="78"/>
      <c r="E4" s="78"/>
      <c r="F4" s="78"/>
      <c r="G4" s="78"/>
      <c r="H4" s="78"/>
      <c r="I4" s="78"/>
    </row>
    <row r="5" spans="1:9"/>
    <row r="6" spans="1:9"/>
    <row r="7" spans="1:9" ht="16.5">
      <c r="B7" s="326" t="s">
        <v>114</v>
      </c>
      <c r="C7" s="326"/>
    </row>
    <row r="8" spans="1:9" ht="16.5">
      <c r="B8" s="86" t="s">
        <v>15</v>
      </c>
      <c r="C8" s="85" t="s">
        <v>6187</v>
      </c>
    </row>
    <row r="9" spans="1:9" ht="16.5">
      <c r="B9" s="86" t="s">
        <v>16</v>
      </c>
      <c r="C9" s="85" t="s">
        <v>6188</v>
      </c>
    </row>
    <row r="10" spans="1:9" ht="16.5">
      <c r="B10" s="86" t="s">
        <v>17</v>
      </c>
      <c r="C10" s="85" t="s">
        <v>6189</v>
      </c>
    </row>
    <row r="11" spans="1:9" ht="16.5">
      <c r="B11" s="86" t="s">
        <v>18</v>
      </c>
      <c r="C11" s="85" t="s">
        <v>6190</v>
      </c>
    </row>
    <row r="12" spans="1:9" ht="16.5">
      <c r="B12" s="86" t="s">
        <v>19</v>
      </c>
      <c r="C12" s="85" t="s">
        <v>3164</v>
      </c>
    </row>
    <row r="13" spans="1:9" ht="16.5">
      <c r="B13" s="86" t="s">
        <v>113</v>
      </c>
      <c r="C13" s="85" t="s">
        <v>3167</v>
      </c>
    </row>
    <row r="14" spans="1:9" ht="16.5">
      <c r="B14" s="86" t="s">
        <v>112</v>
      </c>
      <c r="C14" s="85" t="s">
        <v>143</v>
      </c>
    </row>
    <row r="15" spans="1:9" ht="16.5">
      <c r="B15" s="86" t="s">
        <v>6191</v>
      </c>
      <c r="C15" s="148">
        <v>124223767.58284</v>
      </c>
    </row>
    <row r="16" spans="1:9" ht="16.5">
      <c r="B16" s="86" t="s">
        <v>111</v>
      </c>
      <c r="C16" s="85" t="s">
        <v>146</v>
      </c>
    </row>
    <row r="17" spans="1:9" ht="16.5">
      <c r="B17" s="86" t="s">
        <v>147</v>
      </c>
      <c r="C17" s="81">
        <v>1170736.2760000001</v>
      </c>
    </row>
    <row r="18" spans="1:9" ht="16.5">
      <c r="B18" s="86" t="s">
        <v>6192</v>
      </c>
      <c r="C18" s="81">
        <v>140491078</v>
      </c>
    </row>
    <row r="19" spans="1:9"/>
    <row r="20" spans="1:9" ht="16.5">
      <c r="B20" s="327" t="s">
        <v>110</v>
      </c>
      <c r="C20" s="328"/>
      <c r="D20" s="328"/>
      <c r="E20" s="328"/>
      <c r="F20" s="328"/>
      <c r="G20" s="328"/>
      <c r="H20" s="329"/>
    </row>
    <row r="21" spans="1:9" ht="16.5">
      <c r="B21" s="80" t="s">
        <v>20</v>
      </c>
      <c r="C21" s="85" t="s">
        <v>148</v>
      </c>
      <c r="D21" s="85" t="s">
        <v>65</v>
      </c>
      <c r="E21" s="85" t="s">
        <v>63</v>
      </c>
      <c r="F21" s="85"/>
      <c r="G21" s="85"/>
      <c r="H21" s="85"/>
    </row>
    <row r="22" spans="1:9" ht="16.5">
      <c r="A22" s="88"/>
      <c r="B22" s="80" t="s">
        <v>109</v>
      </c>
      <c r="C22" s="85" t="s">
        <v>3165</v>
      </c>
      <c r="D22" s="85" t="s">
        <v>3169</v>
      </c>
      <c r="E22" s="85" t="s">
        <v>3171</v>
      </c>
      <c r="F22" s="85"/>
      <c r="G22" s="155"/>
      <c r="H22" s="155"/>
      <c r="I22" s="88"/>
    </row>
    <row r="23" spans="1:9" ht="16.5">
      <c r="B23" s="80" t="s">
        <v>6185</v>
      </c>
      <c r="C23" s="81">
        <v>988455</v>
      </c>
      <c r="D23" s="81">
        <v>247093.86000000002</v>
      </c>
      <c r="E23" s="81">
        <v>81128</v>
      </c>
      <c r="F23" s="81"/>
      <c r="G23" s="81"/>
      <c r="H23" s="81"/>
    </row>
    <row r="24" spans="1:9" ht="16.5">
      <c r="B24" s="149" t="s">
        <v>22</v>
      </c>
      <c r="C24" s="150">
        <v>39</v>
      </c>
      <c r="D24" s="150">
        <v>40</v>
      </c>
      <c r="E24" s="151">
        <v>6</v>
      </c>
      <c r="F24" s="150"/>
      <c r="G24" s="150"/>
      <c r="H24" s="150"/>
    </row>
    <row r="25" spans="1:9" ht="16.5">
      <c r="B25" s="80" t="s">
        <v>108</v>
      </c>
      <c r="C25" s="83">
        <v>3218</v>
      </c>
      <c r="D25" s="83">
        <v>58627677.160000004</v>
      </c>
      <c r="E25" s="84">
        <v>24440266</v>
      </c>
      <c r="F25" s="83"/>
      <c r="G25" s="83"/>
      <c r="H25" s="83"/>
    </row>
    <row r="26" spans="1:9" ht="16.5">
      <c r="B26" s="80" t="s">
        <v>107</v>
      </c>
      <c r="C26" s="85" t="s">
        <v>54</v>
      </c>
      <c r="D26" s="85" t="s">
        <v>106</v>
      </c>
      <c r="E26" s="85" t="s">
        <v>106</v>
      </c>
      <c r="F26" s="85"/>
      <c r="G26" s="85"/>
      <c r="H26" s="85"/>
    </row>
    <row r="27" spans="1:9" ht="16.5">
      <c r="B27" s="80" t="s">
        <v>25</v>
      </c>
      <c r="C27" s="85" t="s">
        <v>3166</v>
      </c>
      <c r="D27" s="85" t="s">
        <v>3170</v>
      </c>
      <c r="E27" s="85" t="s">
        <v>3172</v>
      </c>
      <c r="F27" s="85"/>
      <c r="G27" s="85"/>
      <c r="H27" s="85"/>
    </row>
    <row r="28" spans="1:9" ht="16.5">
      <c r="A28" s="87"/>
      <c r="B28" s="80" t="s">
        <v>26</v>
      </c>
      <c r="C28" s="82">
        <v>7210212</v>
      </c>
      <c r="D28" s="82">
        <v>18000000</v>
      </c>
      <c r="E28" s="82">
        <v>20100000</v>
      </c>
      <c r="F28" s="82"/>
      <c r="G28" s="82"/>
      <c r="H28" s="82"/>
      <c r="I28" s="87"/>
    </row>
    <row r="29" spans="1:9" ht="16.5">
      <c r="B29" s="80" t="s">
        <v>105</v>
      </c>
      <c r="C29" s="79" t="s">
        <v>133</v>
      </c>
      <c r="D29" s="79" t="s">
        <v>104</v>
      </c>
      <c r="E29" s="79" t="s">
        <v>104</v>
      </c>
      <c r="F29" s="79"/>
      <c r="G29" s="79"/>
      <c r="H29" s="79"/>
    </row>
    <row r="30" spans="1:9" ht="16.5">
      <c r="B30" s="80" t="s">
        <v>6186</v>
      </c>
      <c r="C30" s="148">
        <v>307.16438781852082</v>
      </c>
      <c r="D30" s="148">
        <v>4.2146281751135986</v>
      </c>
      <c r="E30" s="152">
        <v>3.3194401402996188</v>
      </c>
      <c r="F30" s="152"/>
      <c r="G30" s="152"/>
      <c r="H30" s="152"/>
    </row>
    <row r="31" spans="1:9" ht="16.5">
      <c r="B31" s="80" t="s">
        <v>139</v>
      </c>
      <c r="C31" s="79" t="s">
        <v>133</v>
      </c>
      <c r="D31" s="79" t="s">
        <v>140</v>
      </c>
      <c r="E31" s="79" t="s">
        <v>140</v>
      </c>
      <c r="F31" s="79"/>
      <c r="G31" s="79"/>
      <c r="H31" s="79"/>
    </row>
    <row r="32" spans="1:9"/>
    <row r="33"/>
    <row r="34"/>
    <row r="35"/>
    <row r="36"/>
    <row r="58" ht="37.5" hidden="1" customHeight="1"/>
    <row r="86" ht="37.5" hidden="1" customHeight="1"/>
  </sheetData>
  <mergeCells count="2">
    <mergeCell ref="B7:C7"/>
    <mergeCell ref="B20:H20"/>
  </mergeCells>
  <pageMargins left="0.7" right="0.7" top="0.75" bottom="0.75" header="0.3" footer="0.3"/>
  <pageSetup orientation="portrait" r:id="rId1"/>
  <drawing r:id="rId2"/>
  <picture r:id="rId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100-000000000000}">
  <sheetPr>
    <tabColor rgb="FF00B0F0"/>
  </sheetPr>
  <dimension ref="A1:AA67"/>
  <sheetViews>
    <sheetView showGridLines="0" topLeftCell="A13" zoomScale="50" zoomScaleNormal="50" workbookViewId="0">
      <selection activeCell="P18" sqref="P18"/>
    </sheetView>
  </sheetViews>
  <sheetFormatPr defaultColWidth="0" defaultRowHeight="0" customHeight="1" zeroHeight="1"/>
  <cols>
    <col min="1" max="1" width="9.140625" customWidth="1"/>
    <col min="2" max="2" width="15.28515625" customWidth="1"/>
    <col min="3" max="4" width="9.140625" customWidth="1"/>
    <col min="5" max="5" width="16.85546875" bestFit="1" customWidth="1"/>
    <col min="6" max="6" width="15.5703125" customWidth="1"/>
    <col min="7" max="7" width="20.140625" customWidth="1"/>
    <col min="8" max="8" width="16.28515625" customWidth="1"/>
    <col min="9" max="9" width="4.85546875" customWidth="1"/>
    <col min="10" max="10" width="20" customWidth="1"/>
    <col min="11" max="11" width="15" customWidth="1"/>
    <col min="12" max="12" width="4.42578125" customWidth="1"/>
    <col min="13" max="13" width="20" customWidth="1"/>
    <col min="14" max="14" width="16.28515625" customWidth="1"/>
    <col min="15" max="15" width="4.85546875" customWidth="1"/>
    <col min="16" max="16" width="20.28515625" customWidth="1"/>
    <col min="17" max="17" width="13.5703125" customWidth="1"/>
    <col min="18" max="18" width="5.42578125" customWidth="1"/>
    <col min="19" max="19" width="20.42578125" customWidth="1"/>
    <col min="20" max="20" width="13.42578125" customWidth="1"/>
    <col min="21" max="21" width="5.42578125" customWidth="1"/>
    <col min="22" max="22" width="20.140625" customWidth="1"/>
    <col min="23" max="23" width="11.5703125" customWidth="1"/>
    <col min="24" max="24" width="5.42578125" customWidth="1"/>
    <col min="25" max="25" width="20.140625" customWidth="1"/>
    <col min="26" max="26" width="11.5703125" hidden="1" customWidth="1"/>
    <col min="27" max="27" width="14.5703125" hidden="1" customWidth="1"/>
    <col min="28" max="16384" width="9.140625" hidden="1"/>
  </cols>
  <sheetData>
    <row r="1" spans="1:24" ht="15">
      <c r="A1" s="89"/>
      <c r="B1" s="89"/>
      <c r="C1" s="89"/>
      <c r="D1" s="89"/>
      <c r="E1" s="89"/>
      <c r="F1" s="89"/>
      <c r="G1" s="89"/>
      <c r="H1" s="89"/>
      <c r="I1" s="89"/>
      <c r="J1" s="89"/>
      <c r="K1" s="89"/>
      <c r="L1" s="89"/>
      <c r="M1" s="89"/>
      <c r="N1" s="89"/>
      <c r="O1" s="89"/>
      <c r="P1" s="89"/>
      <c r="Q1" s="89"/>
      <c r="R1" s="89"/>
      <c r="S1" s="89"/>
      <c r="T1" s="89"/>
      <c r="U1" s="89"/>
      <c r="V1" s="89"/>
      <c r="X1" s="89"/>
    </row>
    <row r="2" spans="1:24" ht="15">
      <c r="A2" s="89"/>
      <c r="B2" s="89"/>
      <c r="C2" s="89"/>
      <c r="D2" s="89"/>
      <c r="E2" s="89"/>
      <c r="F2" s="89"/>
      <c r="G2" s="89"/>
      <c r="H2" s="89"/>
      <c r="I2" s="89"/>
      <c r="J2" s="89"/>
      <c r="K2" s="89"/>
      <c r="L2" s="89"/>
      <c r="M2" s="89"/>
      <c r="N2" s="89"/>
      <c r="O2" s="89"/>
      <c r="P2" s="89"/>
      <c r="Q2" s="89"/>
      <c r="R2" s="89"/>
      <c r="S2" s="89"/>
      <c r="T2" s="89"/>
      <c r="U2" s="89"/>
      <c r="V2" s="89"/>
      <c r="X2" s="89"/>
    </row>
    <row r="3" spans="1:24" ht="15">
      <c r="A3" s="89"/>
      <c r="B3" s="89"/>
      <c r="C3" s="89"/>
      <c r="D3" s="89"/>
      <c r="E3" s="89"/>
      <c r="F3" s="89"/>
      <c r="G3" s="89"/>
      <c r="H3" s="89"/>
      <c r="I3" s="89"/>
      <c r="J3" s="89"/>
      <c r="K3" s="89"/>
      <c r="L3" s="89"/>
      <c r="M3" s="89"/>
      <c r="N3" s="89"/>
      <c r="O3" s="89"/>
      <c r="P3" s="89"/>
      <c r="Q3" s="89"/>
      <c r="R3" s="89"/>
      <c r="S3" s="89"/>
      <c r="T3" s="89"/>
      <c r="U3" s="89"/>
      <c r="V3" s="89"/>
      <c r="X3" s="89"/>
    </row>
    <row r="4" spans="1:24" ht="15">
      <c r="A4" s="89"/>
      <c r="B4" s="89"/>
      <c r="C4" s="89"/>
      <c r="D4" s="89"/>
      <c r="E4" s="89"/>
      <c r="F4" s="89"/>
      <c r="G4" s="89"/>
      <c r="H4" s="89"/>
      <c r="I4" s="89"/>
      <c r="J4" s="89"/>
      <c r="K4" s="89"/>
      <c r="L4" s="89"/>
      <c r="M4" s="89"/>
      <c r="N4" s="89"/>
      <c r="O4" s="89"/>
      <c r="P4" s="89"/>
      <c r="Q4" s="89"/>
      <c r="R4" s="89"/>
      <c r="S4" s="89"/>
      <c r="T4" s="89"/>
      <c r="U4" s="89"/>
      <c r="V4" s="89"/>
      <c r="X4" s="89"/>
    </row>
    <row r="5" spans="1:24" ht="15">
      <c r="A5" s="89"/>
      <c r="B5" s="89"/>
      <c r="C5" s="89"/>
      <c r="D5" s="89"/>
      <c r="E5" s="89"/>
      <c r="F5" s="89"/>
      <c r="G5" s="89"/>
      <c r="H5" s="89"/>
      <c r="I5" s="89"/>
      <c r="J5" s="89"/>
      <c r="K5" s="89"/>
      <c r="L5" s="89"/>
      <c r="M5" s="89"/>
      <c r="N5" s="89"/>
      <c r="O5" s="89"/>
      <c r="P5" s="89"/>
      <c r="Q5" s="89"/>
      <c r="R5" s="89"/>
      <c r="S5" s="89"/>
      <c r="T5" s="89"/>
      <c r="U5" s="89"/>
      <c r="V5" s="89"/>
      <c r="X5" s="89"/>
    </row>
    <row r="6" spans="1:24" ht="15">
      <c r="A6" s="89"/>
      <c r="B6" s="89"/>
      <c r="C6" s="89"/>
      <c r="D6" s="89"/>
      <c r="E6" s="89"/>
      <c r="F6" s="89"/>
      <c r="G6" s="89"/>
      <c r="H6" s="89"/>
      <c r="I6" s="89"/>
      <c r="J6" s="89"/>
      <c r="K6" s="89"/>
      <c r="L6" s="89"/>
      <c r="M6" s="89"/>
      <c r="N6" s="89"/>
      <c r="O6" s="89"/>
      <c r="P6" s="89"/>
      <c r="Q6" s="89"/>
      <c r="R6" s="89"/>
      <c r="S6" s="89"/>
      <c r="T6" s="89"/>
      <c r="U6" s="89"/>
      <c r="V6" s="89"/>
      <c r="X6" s="89"/>
    </row>
    <row r="7" spans="1:24" ht="15">
      <c r="A7" s="89"/>
      <c r="B7" s="89"/>
      <c r="C7" s="89"/>
      <c r="D7" s="89"/>
      <c r="E7" s="89"/>
      <c r="F7" s="89"/>
      <c r="G7" s="89"/>
      <c r="H7" s="89"/>
      <c r="I7" s="89"/>
      <c r="J7" s="89"/>
      <c r="K7" s="89"/>
      <c r="L7" s="89"/>
      <c r="M7" s="89"/>
      <c r="N7" s="89"/>
      <c r="O7" s="89"/>
      <c r="P7" s="89"/>
      <c r="Q7" s="89"/>
      <c r="R7" s="89"/>
      <c r="S7" s="89"/>
      <c r="T7" s="89"/>
      <c r="U7" s="89"/>
      <c r="V7" s="89"/>
      <c r="X7" s="89"/>
    </row>
    <row r="8" spans="1:24" ht="27" customHeight="1">
      <c r="A8" s="89"/>
      <c r="B8" s="89"/>
      <c r="C8" s="89"/>
      <c r="D8" s="89"/>
      <c r="E8" s="89"/>
      <c r="F8" s="89"/>
      <c r="G8" s="89"/>
      <c r="H8" s="89"/>
      <c r="I8" s="89"/>
      <c r="J8" s="89"/>
      <c r="K8" s="89"/>
      <c r="L8" s="89"/>
      <c r="M8" s="89"/>
      <c r="N8" s="89"/>
      <c r="O8" s="89"/>
      <c r="P8" s="89"/>
      <c r="Q8" s="89"/>
      <c r="R8" s="89"/>
      <c r="S8" s="89"/>
      <c r="T8" s="89"/>
      <c r="U8" s="89"/>
      <c r="V8" s="89"/>
      <c r="X8" s="89"/>
    </row>
    <row r="9" spans="1:24" ht="29.45" hidden="1" customHeight="1">
      <c r="A9" s="89"/>
      <c r="B9" s="330" t="s">
        <v>117</v>
      </c>
      <c r="C9" s="330"/>
      <c r="D9" s="330"/>
      <c r="E9" s="330"/>
      <c r="F9" s="331" t="str">
        <f>'RESULTS OVERVIEW LISTS'!A1</f>
        <v>PERU</v>
      </c>
      <c r="G9" s="331"/>
      <c r="H9" s="331"/>
    </row>
    <row r="10" spans="1:24" ht="38.450000000000003" customHeight="1">
      <c r="A10" s="89"/>
      <c r="B10" s="89"/>
      <c r="C10" s="89"/>
      <c r="D10" s="89"/>
      <c r="E10" s="89"/>
      <c r="F10" s="89"/>
      <c r="G10" s="90"/>
      <c r="H10" s="90"/>
      <c r="I10" s="90"/>
      <c r="J10" s="90"/>
      <c r="K10" s="90"/>
      <c r="L10" s="90"/>
      <c r="M10" s="90"/>
      <c r="N10" s="90"/>
      <c r="O10" s="90"/>
      <c r="P10" s="90"/>
      <c r="Q10" s="90"/>
      <c r="R10" s="90"/>
      <c r="S10" s="90"/>
      <c r="T10" s="90"/>
      <c r="U10" s="89"/>
      <c r="V10" s="89"/>
      <c r="X10" s="89"/>
    </row>
    <row r="11" spans="1:24" ht="15">
      <c r="A11" s="89"/>
      <c r="B11" s="89"/>
      <c r="C11" s="89"/>
      <c r="D11" s="89"/>
      <c r="E11" s="89"/>
      <c r="F11" s="89"/>
      <c r="G11" s="98"/>
      <c r="H11" s="89"/>
      <c r="I11" s="89"/>
      <c r="J11" s="98"/>
      <c r="K11" s="89"/>
      <c r="L11" s="89"/>
      <c r="M11" s="98"/>
      <c r="N11" s="89"/>
      <c r="O11" s="89"/>
      <c r="P11" s="98"/>
      <c r="Q11" s="89"/>
      <c r="R11" s="89"/>
      <c r="S11" s="98"/>
      <c r="T11" s="89"/>
      <c r="U11" s="89"/>
      <c r="V11" s="89"/>
      <c r="X11" s="89"/>
    </row>
    <row r="12" spans="1:24" ht="15">
      <c r="A12" s="89"/>
      <c r="B12" s="89"/>
      <c r="C12" s="89"/>
      <c r="D12" s="89"/>
      <c r="E12" s="89"/>
      <c r="F12" s="89"/>
      <c r="G12" s="89"/>
      <c r="H12" s="89"/>
      <c r="I12" s="89"/>
      <c r="J12" s="89"/>
      <c r="K12" s="89"/>
      <c r="L12" s="89"/>
      <c r="M12" s="89"/>
      <c r="N12" s="89"/>
      <c r="O12" s="89"/>
      <c r="P12" s="89"/>
      <c r="Q12" s="89"/>
      <c r="R12" s="89"/>
      <c r="S12" s="89"/>
      <c r="T12" s="89"/>
      <c r="U12" s="89"/>
      <c r="V12" s="89"/>
      <c r="X12" s="89"/>
    </row>
    <row r="13" spans="1:24" ht="15">
      <c r="A13" s="89"/>
      <c r="B13" s="89"/>
      <c r="C13" s="89"/>
      <c r="D13" s="89"/>
      <c r="E13" s="89"/>
      <c r="F13" s="89"/>
      <c r="G13" s="89"/>
      <c r="H13" s="89"/>
      <c r="I13" s="89"/>
      <c r="J13" s="89"/>
      <c r="K13" s="89"/>
      <c r="L13" s="89"/>
      <c r="M13" s="89"/>
      <c r="N13" s="89"/>
      <c r="O13" s="89"/>
      <c r="P13" s="89"/>
      <c r="Q13" s="89"/>
      <c r="R13" s="89"/>
      <c r="S13" s="89"/>
      <c r="T13" s="89"/>
      <c r="U13" s="89"/>
      <c r="V13" s="89"/>
      <c r="X13" s="89"/>
    </row>
    <row r="14" spans="1:24" ht="38.25" customHeight="1">
      <c r="A14" s="89"/>
      <c r="B14" s="89"/>
      <c r="C14" s="89"/>
      <c r="D14" s="89"/>
      <c r="E14" s="89"/>
      <c r="F14" s="91" t="s">
        <v>29</v>
      </c>
      <c r="G14" s="154">
        <f>IFERROR(VLOOKUP($F$9&amp;"_"&amp;'RESULTS OVERVIEW LISTS'!$D1,'RESULTS OVERVIEW DATA'!$A:$J,10,FALSE),"")</f>
        <v>988455</v>
      </c>
      <c r="H14" s="92" t="str">
        <f>IFERROR(VLOOKUP($F$9&amp;"_"&amp;'RESULTS OVERVIEW LISTS'!$D1,'RESULTS OVERVIEW DATA'!$A:$K,11,FALSE),"")</f>
        <v>PEN</v>
      </c>
      <c r="I14" s="89"/>
      <c r="J14" s="154">
        <f>IFERROR(VLOOKUP($F$9&amp;"_"&amp;'RESULTS OVERVIEW LISTS'!$D2,'RESULTS OVERVIEW DATA'!$A:$J,10,FALSE),"")</f>
        <v>247093.86000000002</v>
      </c>
      <c r="K14" s="92" t="str">
        <f>IFERROR(VLOOKUP($F$9&amp;"_"&amp;'RESULTS OVERVIEW LISTS'!$D2,'RESULTS OVERVIEW DATA'!$A:$K,11,FALSE),"")</f>
        <v>PEN</v>
      </c>
      <c r="L14" s="89"/>
      <c r="M14" s="154">
        <f>IFERROR(VLOOKUP($F$9&amp;"_"&amp;'RESULTS OVERVIEW LISTS'!$D3,'RESULTS OVERVIEW DATA'!$A:$J,10,FALSE),"")</f>
        <v>81128</v>
      </c>
      <c r="N14" s="92" t="str">
        <f>IFERROR(VLOOKUP($F$9&amp;"_"&amp;'RESULTS OVERVIEW LISTS'!$D3,'RESULTS OVERVIEW DATA'!$A:$K,11,FALSE),"")</f>
        <v>PEN</v>
      </c>
      <c r="O14" s="89"/>
      <c r="P14" s="154" t="str">
        <f>IFERROR(VLOOKUP($F$9&amp;"_"&amp;'RESULTS OVERVIEW LISTS'!$D4,'RESULTS OVERVIEW DATA'!$A:$J,10,FALSE),"")</f>
        <v/>
      </c>
      <c r="Q14" s="92" t="str">
        <f>IFERROR(VLOOKUP($F$9&amp;"_"&amp;'RESULTS OVERVIEW LISTS'!$D4,'RESULTS OVERVIEW DATA'!$A:$K,11,FALSE),"")</f>
        <v/>
      </c>
      <c r="R14" s="89"/>
      <c r="S14" s="154" t="str">
        <f>IFERROR(VLOOKUP($F$9&amp;"_"&amp;'RESULTS OVERVIEW LISTS'!$D5,'RESULTS OVERVIEW DATA'!$A:$J,10,FALSE),"")</f>
        <v/>
      </c>
      <c r="T14" s="92" t="str">
        <f>IFERROR(VLOOKUP($F$9&amp;"_"&amp;'RESULTS OVERVIEW LISTS'!$D5,'RESULTS OVERVIEW DATA'!$A:$K,11,FALSE),"")</f>
        <v/>
      </c>
      <c r="U14" s="89"/>
      <c r="V14" s="154" t="str">
        <f>IFERROR(VLOOKUP($F$9&amp;"_"&amp;'RESULTS OVERVIEW LISTS'!$D6,'RESULTS OVERVIEW DATA'!$A:$J,10,FALSE),"")</f>
        <v/>
      </c>
      <c r="W14" s="92" t="str">
        <f>IFERROR(VLOOKUP($F$9&amp;"_"&amp;'RESULTS OVERVIEW LISTS'!$D6,'RESULTS OVERVIEW DATA'!$A:$K,11,FALSE),"")</f>
        <v/>
      </c>
      <c r="X14" s="89"/>
    </row>
    <row r="15" spans="1:24" ht="38.25" customHeight="1">
      <c r="A15" s="89"/>
      <c r="B15" s="89"/>
      <c r="C15" s="89"/>
      <c r="D15" s="89"/>
      <c r="E15" s="89"/>
      <c r="F15" s="93" t="s">
        <v>32</v>
      </c>
      <c r="G15" s="154">
        <f>IFERROR(VLOOKUP($F$9&amp;"_"&amp;'RESULTS OVERVIEW LISTS'!$D1,'RESULTS OVERVIEW DATA'!$A:$L,12,FALSE),"")</f>
        <v>307.16438781852082</v>
      </c>
      <c r="H15" s="92" t="str">
        <f>IFERROR(VLOOKUP($F$9&amp;"_"&amp;'RESULTS OVERVIEW LISTS'!$D1,'RESULTS OVERVIEW DATA'!$A:$M,13,FALSE),"")</f>
        <v>PER GRP</v>
      </c>
      <c r="I15" s="89"/>
      <c r="J15" s="154">
        <f>IFERROR(VLOOKUP($F$9&amp;"_"&amp;'RESULTS OVERVIEW LISTS'!$D2,'RESULTS OVERVIEW DATA'!$A:$L,12,FALSE),"")</f>
        <v>4.2146281751135986</v>
      </c>
      <c r="K15" s="92" t="str">
        <f>IFERROR(VLOOKUP($F$9&amp;"_"&amp;'RESULTS OVERVIEW LISTS'!$D2,'RESULTS OVERVIEW DATA'!$A:$M,13,FALSE),"")</f>
        <v>PER M IMPs</v>
      </c>
      <c r="L15" s="89"/>
      <c r="M15" s="136">
        <f>IFERROR(VLOOKUP($F$9&amp;"_"&amp;'RESULTS OVERVIEW LISTS'!$D3,'RESULTS OVERVIEW DATA'!$A:$L,12,FALSE),"")</f>
        <v>3.3194401402996188</v>
      </c>
      <c r="N15" s="92" t="str">
        <f>IFERROR(VLOOKUP($F$9&amp;"_"&amp;'RESULTS OVERVIEW LISTS'!$D3,'RESULTS OVERVIEW DATA'!$A:$M,13,FALSE),"")</f>
        <v>PER M IMPs</v>
      </c>
      <c r="O15" s="89"/>
      <c r="P15" s="136" t="str">
        <f>IFERROR(VLOOKUP($F$9&amp;"_"&amp;'RESULTS OVERVIEW LISTS'!$D4,'RESULTS OVERVIEW DATA'!$A:$L,12,FALSE),"")</f>
        <v/>
      </c>
      <c r="Q15" s="92" t="str">
        <f>IFERROR(VLOOKUP($F$9&amp;"_"&amp;'RESULTS OVERVIEW LISTS'!$D4,'RESULTS OVERVIEW DATA'!$A:$M,13,FALSE),"")</f>
        <v/>
      </c>
      <c r="R15" s="89"/>
      <c r="S15" s="136" t="str">
        <f>IFERROR(VLOOKUP($F$9&amp;"_"&amp;'RESULTS OVERVIEW LISTS'!$D5,'RESULTS OVERVIEW DATA'!$A:$L,12,FALSE),"")</f>
        <v/>
      </c>
      <c r="T15" s="92" t="str">
        <f>IFERROR(VLOOKUP($F$9&amp;"_"&amp;'RESULTS OVERVIEW LISTS'!$D5,'RESULTS OVERVIEW DATA'!$A:$M,13,FALSE),"")</f>
        <v/>
      </c>
      <c r="U15" s="89"/>
      <c r="V15" s="136" t="str">
        <f>IFERROR(VLOOKUP($F$9&amp;"_"&amp;'RESULTS OVERVIEW LISTS'!$D6,'RESULTS OVERVIEW DATA'!$A:$L,12,FALSE),"")</f>
        <v/>
      </c>
      <c r="W15" s="92" t="str">
        <f>IFERROR(VLOOKUP($F$9&amp;"_"&amp;'RESULTS OVERVIEW LISTS'!$D6,'RESULTS OVERVIEW DATA'!$A:$M,13,FALSE),"")</f>
        <v/>
      </c>
      <c r="X15" s="89"/>
    </row>
    <row r="16" spans="1:24" ht="38.25" customHeight="1">
      <c r="A16" s="89"/>
      <c r="B16" s="89"/>
      <c r="C16" s="89"/>
      <c r="D16" s="89"/>
      <c r="E16" s="89"/>
      <c r="F16" s="91" t="s">
        <v>23</v>
      </c>
      <c r="G16" s="154">
        <f>IFERROR(VLOOKUP($F$9&amp;"_"&amp;'RESULTS OVERVIEW LISTS'!$D1,'RESULTS OVERVIEW DATA'!$A:$H,8,FALSE),"")</f>
        <v>3218</v>
      </c>
      <c r="H16" s="92" t="str">
        <f>IFERROR(VLOOKUP($F$9&amp;"_"&amp;'RESULTS OVERVIEW LISTS'!$D1,'RESULTS OVERVIEW DATA'!$A:$I,9,FALSE),"")</f>
        <v>GRPs</v>
      </c>
      <c r="I16" s="89"/>
      <c r="J16" s="154">
        <f>IFERROR(VLOOKUP($F$9&amp;"_"&amp;'RESULTS OVERVIEW LISTS'!$D2,'RESULTS OVERVIEW DATA'!$A:$H,8,FALSE),"")</f>
        <v>58.627677160000005</v>
      </c>
      <c r="K16" s="92" t="str">
        <f>IFERROR(VLOOKUP($F$9&amp;"_"&amp;'RESULTS OVERVIEW LISTS'!$D2,'RESULTS OVERVIEW DATA'!$A:$I,9,FALSE),"")</f>
        <v>MM IMPs</v>
      </c>
      <c r="L16" s="89"/>
      <c r="M16" s="136">
        <f>IFERROR(VLOOKUP($F$9&amp;"_"&amp;'RESULTS OVERVIEW LISTS'!$D3,'RESULTS OVERVIEW DATA'!$A:$H,8,FALSE),"")</f>
        <v>24.440266000000001</v>
      </c>
      <c r="N16" s="92" t="str">
        <f>IFERROR(VLOOKUP($F$9&amp;"_"&amp;'RESULTS OVERVIEW LISTS'!$D3,'RESULTS OVERVIEW DATA'!$A:$I,9,FALSE),"")</f>
        <v>MM IMPs</v>
      </c>
      <c r="O16" s="89"/>
      <c r="P16" s="94" t="str">
        <f>IFERROR(VLOOKUP($F$9&amp;"_"&amp;'RESULTS OVERVIEW LISTS'!$D4,'RESULTS OVERVIEW DATA'!$A:$H,8,FALSE),"")</f>
        <v/>
      </c>
      <c r="Q16" s="92" t="str">
        <f>IFERROR(VLOOKUP($F$9&amp;"_"&amp;'RESULTS OVERVIEW LISTS'!$D4,'RESULTS OVERVIEW DATA'!$A:$I,9,FALSE),"")</f>
        <v/>
      </c>
      <c r="R16" s="89"/>
      <c r="S16" s="94" t="str">
        <f>IFERROR(VLOOKUP($F$9&amp;"_"&amp;'RESULTS OVERVIEW LISTS'!$D5,'RESULTS OVERVIEW DATA'!$A:$H,8,FALSE),"")</f>
        <v/>
      </c>
      <c r="T16" s="92" t="str">
        <f>IFERROR(VLOOKUP($F$9&amp;"_"&amp;'RESULTS OVERVIEW LISTS'!$D5,'RESULTS OVERVIEW DATA'!$A:$I,9,FALSE),"")</f>
        <v/>
      </c>
      <c r="U16" s="89"/>
      <c r="V16" s="136" t="str">
        <f>IFERROR(VLOOKUP($F$9&amp;"_"&amp;'RESULTS OVERVIEW LISTS'!$D6,'RESULTS OVERVIEW DATA'!$A:$H,8,FALSE),"")</f>
        <v/>
      </c>
      <c r="W16" s="92" t="str">
        <f>IFERROR(VLOOKUP($F$9&amp;"_"&amp;'RESULTS OVERVIEW LISTS'!$D6,'RESULTS OVERVIEW DATA'!$A:$I,9,FALSE),"")</f>
        <v/>
      </c>
      <c r="X16" s="89"/>
    </row>
    <row r="17" spans="1:24" ht="15">
      <c r="A17" s="89"/>
      <c r="B17" s="89"/>
      <c r="C17" s="89"/>
      <c r="D17" s="89"/>
      <c r="E17" s="89"/>
      <c r="F17" s="89"/>
      <c r="G17" s="95"/>
      <c r="H17" s="89"/>
      <c r="I17" s="89"/>
      <c r="J17" s="96"/>
      <c r="K17" s="89"/>
      <c r="L17" s="89"/>
      <c r="M17" s="96"/>
      <c r="N17" s="89"/>
      <c r="O17" s="89"/>
      <c r="P17" s="96"/>
      <c r="Q17" s="89"/>
      <c r="R17" s="89"/>
      <c r="S17" s="96"/>
      <c r="T17" s="89"/>
      <c r="U17" s="89"/>
      <c r="V17" s="89"/>
      <c r="X17" s="89"/>
    </row>
    <row r="18" spans="1:24" ht="15">
      <c r="A18" s="89"/>
      <c r="B18" s="89"/>
      <c r="C18" s="89"/>
      <c r="D18" s="89"/>
      <c r="E18" s="89"/>
      <c r="F18" s="89"/>
      <c r="G18" s="89"/>
      <c r="H18" s="89"/>
      <c r="I18" s="89"/>
      <c r="J18" s="89"/>
      <c r="K18" s="89"/>
      <c r="L18" s="89"/>
      <c r="M18" s="89"/>
      <c r="N18" s="89"/>
      <c r="O18" s="89"/>
      <c r="P18" s="89"/>
      <c r="Q18" s="89"/>
      <c r="R18" s="89"/>
      <c r="S18" s="89"/>
      <c r="T18" s="89"/>
      <c r="U18" s="89"/>
      <c r="V18" s="89"/>
      <c r="X18" s="89"/>
    </row>
    <row r="19" spans="1:24" ht="15">
      <c r="A19" s="89"/>
      <c r="B19" s="89"/>
      <c r="C19" s="89"/>
      <c r="D19" s="89"/>
      <c r="E19" s="89"/>
      <c r="F19" s="89"/>
      <c r="G19" s="89"/>
      <c r="H19" s="89"/>
      <c r="I19" s="89"/>
      <c r="J19" s="89"/>
      <c r="K19" s="89"/>
      <c r="L19" s="89"/>
      <c r="M19" s="89"/>
      <c r="N19" s="89"/>
      <c r="O19" s="89"/>
      <c r="P19" s="89"/>
      <c r="Q19" s="89"/>
      <c r="R19" s="89"/>
      <c r="S19" s="89"/>
      <c r="T19" s="89"/>
      <c r="U19" s="89"/>
      <c r="V19" s="89"/>
      <c r="X19" s="89"/>
    </row>
    <row r="20" spans="1:24" ht="15">
      <c r="A20" s="89"/>
      <c r="B20" s="89"/>
      <c r="C20" s="89"/>
      <c r="D20" s="89"/>
      <c r="E20" s="89"/>
      <c r="F20" s="89"/>
      <c r="G20" s="89"/>
      <c r="H20" s="89"/>
      <c r="I20" s="89"/>
      <c r="J20" s="89"/>
      <c r="K20" s="89"/>
      <c r="L20" s="89"/>
      <c r="M20" s="89"/>
      <c r="N20" s="89"/>
      <c r="O20" s="89"/>
      <c r="P20" s="89"/>
      <c r="Q20" s="89"/>
      <c r="R20" s="89"/>
      <c r="S20" s="89"/>
      <c r="T20" s="89"/>
      <c r="U20" s="89"/>
      <c r="V20" s="89"/>
      <c r="X20" s="89"/>
    </row>
    <row r="21" spans="1:24" ht="15">
      <c r="A21" s="89"/>
      <c r="B21" s="89"/>
      <c r="C21" s="89"/>
      <c r="D21" s="89"/>
      <c r="E21" s="89"/>
      <c r="F21" s="89"/>
      <c r="G21" s="89"/>
      <c r="H21" s="89"/>
      <c r="I21" s="89"/>
      <c r="J21" s="89"/>
      <c r="K21" s="89"/>
      <c r="L21" s="89"/>
      <c r="M21" s="89"/>
      <c r="N21" s="89"/>
      <c r="O21" s="89"/>
      <c r="P21" s="89"/>
      <c r="Q21" s="89"/>
      <c r="R21" s="89"/>
      <c r="S21" s="89"/>
      <c r="T21" s="89"/>
      <c r="U21" s="89"/>
      <c r="V21" s="89"/>
      <c r="X21" s="89"/>
    </row>
    <row r="22" spans="1:24" ht="15">
      <c r="A22" s="89"/>
      <c r="B22" s="89"/>
      <c r="C22" s="89"/>
      <c r="D22" s="89"/>
      <c r="E22" s="89"/>
      <c r="F22" s="89"/>
      <c r="G22" s="89"/>
      <c r="H22" s="89"/>
      <c r="I22" s="89"/>
      <c r="J22" s="89"/>
      <c r="K22" s="89"/>
      <c r="L22" s="89"/>
      <c r="M22" s="89"/>
      <c r="N22" s="89"/>
      <c r="O22" s="89"/>
      <c r="P22" s="89"/>
      <c r="Q22" s="89"/>
      <c r="R22" s="89"/>
      <c r="S22" s="89"/>
      <c r="T22" s="89"/>
      <c r="U22" s="89"/>
      <c r="V22" s="89"/>
      <c r="X22" s="89"/>
    </row>
    <row r="23" spans="1:24" ht="15">
      <c r="A23" s="89"/>
      <c r="B23" s="89"/>
      <c r="C23" s="89"/>
      <c r="D23" s="89"/>
      <c r="E23" s="89"/>
      <c r="F23" s="89"/>
      <c r="G23" s="89"/>
      <c r="H23" s="89"/>
      <c r="I23" s="89"/>
      <c r="J23" s="89"/>
      <c r="K23" s="89"/>
      <c r="L23" s="89"/>
      <c r="M23" s="89"/>
      <c r="N23" s="89"/>
      <c r="O23" s="89"/>
      <c r="P23" s="89"/>
      <c r="Q23" s="89"/>
      <c r="R23" s="89"/>
      <c r="S23" s="89"/>
      <c r="T23" s="89"/>
      <c r="U23" s="89"/>
      <c r="V23" s="89"/>
      <c r="X23" s="89"/>
    </row>
    <row r="24" spans="1:24" ht="15">
      <c r="A24" s="89"/>
      <c r="B24" s="89"/>
      <c r="C24" s="89"/>
      <c r="D24" s="89"/>
      <c r="E24" s="89"/>
      <c r="F24" s="89"/>
      <c r="G24" s="89"/>
      <c r="H24" s="89"/>
      <c r="I24" s="89"/>
      <c r="J24" s="89"/>
      <c r="K24" s="89"/>
      <c r="L24" s="89"/>
      <c r="M24" s="89"/>
      <c r="N24" s="89"/>
      <c r="O24" s="89"/>
      <c r="P24" s="89"/>
      <c r="Q24" s="89"/>
      <c r="R24" s="89"/>
      <c r="S24" s="89"/>
      <c r="T24" s="89"/>
      <c r="U24" s="89"/>
      <c r="V24" s="89"/>
      <c r="X24" s="89"/>
    </row>
    <row r="25" spans="1:24" ht="15">
      <c r="A25" s="89"/>
      <c r="B25" s="89"/>
      <c r="C25" s="89"/>
      <c r="D25" s="89"/>
      <c r="E25" s="89"/>
      <c r="F25" s="89"/>
      <c r="G25" s="89"/>
      <c r="H25" s="89"/>
      <c r="I25" s="89"/>
      <c r="J25" s="89"/>
      <c r="K25" s="89"/>
      <c r="L25" s="89"/>
      <c r="M25" s="89"/>
      <c r="N25" s="89"/>
      <c r="O25" s="89"/>
      <c r="P25" s="89"/>
      <c r="Q25" s="89"/>
      <c r="R25" s="89"/>
      <c r="S25" s="89"/>
      <c r="T25" s="89"/>
      <c r="U25" s="89"/>
      <c r="V25" s="89"/>
      <c r="X25" s="89"/>
    </row>
    <row r="26" spans="1:24" ht="15">
      <c r="A26" s="89"/>
      <c r="B26" s="89"/>
      <c r="C26" s="89"/>
      <c r="D26" s="89"/>
      <c r="E26" s="89"/>
      <c r="F26" s="89"/>
      <c r="G26" s="89"/>
      <c r="H26" s="89"/>
      <c r="I26" s="89"/>
      <c r="J26" s="89"/>
      <c r="K26" s="89"/>
      <c r="L26" s="89"/>
      <c r="M26" s="89"/>
      <c r="N26" s="89"/>
      <c r="O26" s="89"/>
      <c r="P26" s="89"/>
      <c r="Q26" s="89"/>
      <c r="R26" s="89"/>
      <c r="S26" s="89"/>
      <c r="T26" s="89"/>
      <c r="U26" s="89"/>
      <c r="V26" s="89"/>
      <c r="X26" s="89"/>
    </row>
    <row r="27" spans="1:24" ht="15">
      <c r="A27" s="89"/>
      <c r="B27" s="89"/>
      <c r="C27" s="89"/>
      <c r="D27" s="89"/>
      <c r="E27" s="89"/>
      <c r="F27" s="89"/>
      <c r="G27" s="89"/>
      <c r="H27" s="89"/>
      <c r="I27" s="89"/>
      <c r="J27" s="89"/>
      <c r="K27" s="89"/>
      <c r="L27" s="89"/>
      <c r="M27" s="89"/>
      <c r="N27" s="89"/>
      <c r="O27" s="89"/>
      <c r="P27" s="89"/>
      <c r="Q27" s="89"/>
      <c r="R27" s="89"/>
      <c r="S27" s="89"/>
      <c r="T27" s="89"/>
      <c r="U27" s="89"/>
      <c r="V27" s="89"/>
      <c r="X27" s="89"/>
    </row>
    <row r="28" spans="1:24" ht="15">
      <c r="A28" s="89"/>
      <c r="B28" s="89"/>
      <c r="C28" s="89"/>
      <c r="D28" s="89"/>
      <c r="E28" s="89"/>
      <c r="F28" s="89"/>
      <c r="G28" s="89"/>
      <c r="H28" s="89"/>
      <c r="I28" s="89"/>
      <c r="J28" s="89"/>
      <c r="K28" s="89"/>
      <c r="L28" s="89"/>
      <c r="M28" s="89"/>
      <c r="N28" s="89"/>
      <c r="O28" s="89"/>
      <c r="P28" s="89"/>
      <c r="Q28" s="89"/>
      <c r="R28" s="89"/>
      <c r="S28" s="89"/>
      <c r="T28" s="89"/>
      <c r="U28" s="89"/>
      <c r="V28" s="89"/>
      <c r="X28" s="89"/>
    </row>
    <row r="29" spans="1:24" ht="15">
      <c r="A29" s="89"/>
      <c r="B29" s="89"/>
      <c r="C29" s="89"/>
      <c r="D29" s="89"/>
      <c r="E29" s="89"/>
      <c r="F29" s="89"/>
      <c r="G29" s="89"/>
      <c r="H29" s="89"/>
      <c r="I29" s="89"/>
      <c r="J29" s="89"/>
      <c r="K29" s="89"/>
      <c r="L29" s="89"/>
      <c r="M29" s="89"/>
      <c r="N29" s="89"/>
      <c r="O29" s="89"/>
      <c r="P29" s="89"/>
      <c r="Q29" s="89"/>
      <c r="R29" s="89"/>
      <c r="S29" s="89"/>
      <c r="T29" s="89"/>
      <c r="U29" s="89"/>
      <c r="V29" s="89"/>
      <c r="X29" s="89"/>
    </row>
    <row r="30" spans="1:24" ht="15">
      <c r="A30" s="89"/>
      <c r="B30" s="89"/>
      <c r="C30" s="89"/>
      <c r="D30" s="89"/>
      <c r="E30" s="89"/>
      <c r="F30" s="89"/>
      <c r="G30" s="89"/>
      <c r="H30" s="89"/>
      <c r="I30" s="89"/>
      <c r="J30" s="89"/>
      <c r="K30" s="89"/>
      <c r="L30" s="89"/>
      <c r="M30" s="89"/>
      <c r="N30" s="89"/>
      <c r="O30" s="89"/>
      <c r="P30" s="89"/>
      <c r="Q30" s="89"/>
      <c r="R30" s="89"/>
      <c r="S30" s="89"/>
      <c r="T30" s="89"/>
      <c r="U30" s="89"/>
      <c r="V30" s="89"/>
      <c r="X30" s="89"/>
    </row>
    <row r="31" spans="1:24" ht="15">
      <c r="A31" s="89"/>
      <c r="B31" s="89"/>
      <c r="C31" s="89"/>
      <c r="D31" s="89"/>
      <c r="E31" s="89"/>
      <c r="F31" s="89"/>
      <c r="G31" s="89"/>
      <c r="H31" s="89"/>
      <c r="I31" s="89"/>
      <c r="J31" s="89"/>
      <c r="K31" s="89"/>
      <c r="L31" s="89"/>
      <c r="M31" s="89"/>
      <c r="N31" s="89"/>
      <c r="O31" s="89"/>
      <c r="P31" s="89"/>
      <c r="Q31" s="89"/>
      <c r="R31" s="89"/>
      <c r="S31" s="89"/>
      <c r="T31" s="89"/>
      <c r="U31" s="89"/>
      <c r="V31" s="89"/>
      <c r="X31" s="89"/>
    </row>
    <row r="32" spans="1:24" ht="15">
      <c r="A32" s="89"/>
      <c r="B32" s="89"/>
      <c r="C32" s="89"/>
      <c r="D32" s="89"/>
      <c r="E32" s="89"/>
      <c r="F32" s="89"/>
      <c r="G32" s="89"/>
      <c r="H32" s="89"/>
      <c r="I32" s="89"/>
      <c r="J32" s="89"/>
      <c r="K32" s="89"/>
      <c r="L32" s="89"/>
      <c r="M32" s="89"/>
      <c r="N32" s="89"/>
      <c r="O32" s="89"/>
      <c r="P32" s="89"/>
      <c r="Q32" s="89"/>
      <c r="R32" s="89"/>
      <c r="S32" s="89"/>
      <c r="T32" s="89"/>
      <c r="U32" s="89"/>
      <c r="V32" s="89"/>
      <c r="X32" s="89"/>
    </row>
    <row r="33" spans="1:24" ht="25.5" customHeight="1">
      <c r="A33" s="89"/>
      <c r="B33" s="89"/>
      <c r="C33" s="89"/>
      <c r="D33" s="89"/>
      <c r="E33" s="89"/>
      <c r="F33" s="283"/>
      <c r="G33" s="281">
        <f>IFERROR(VLOOKUP($F$9&amp;"_"&amp;'RESULTS OVERVIEW LISTS'!$D1,'RESULTS OVERVIEW DATA'!$A:$V,16,FALSE),"")</f>
        <v>3.6453171664160835</v>
      </c>
      <c r="H33" s="282"/>
      <c r="I33" s="282"/>
      <c r="J33" s="281">
        <f>IFERROR(VLOOKUP($F$9&amp;"_"&amp;'RESULTS OVERVIEW LISTS'!$D2,'RESULTS OVERVIEW DATA'!$A:$V,16,FALSE),"")</f>
        <v>3.8858725880159302</v>
      </c>
      <c r="K33" s="282"/>
      <c r="L33" s="282"/>
      <c r="M33" s="281">
        <f>IFERROR(VLOOKUP($F$9&amp;"_"&amp;'RESULTS OVERVIEW LISTS'!$D3,'RESULTS OVERVIEW DATA'!$A:$V,16,FALSE),"")</f>
        <v>4.9023279253990717</v>
      </c>
      <c r="N33" s="282"/>
      <c r="O33" s="282"/>
      <c r="P33" s="281" t="str">
        <f>IFERROR(VLOOKUP($F$9&amp;"_"&amp;'RESULTS OVERVIEW LISTS'!$D4,'RESULTS OVERVIEW DATA'!$A:$V,16,FALSE),"")</f>
        <v/>
      </c>
      <c r="Q33" s="282"/>
      <c r="R33" s="282"/>
      <c r="S33" s="281" t="str">
        <f>IFERROR(VLOOKUP($F$9&amp;"_"&amp;'RESULTS OVERVIEW LISTS'!$D5,'RESULTS OVERVIEW DATA'!$A:$V,16,FALSE),"")</f>
        <v/>
      </c>
      <c r="T33" s="153"/>
      <c r="U33" s="153"/>
      <c r="V33" s="281" t="str">
        <f>IFERROR(VLOOKUP($F$9&amp;"_"&amp;'RESULTS OVERVIEW LISTS'!$D6,'RESULTS OVERVIEW DATA'!$A:$V,16,FALSE),"")</f>
        <v/>
      </c>
      <c r="W33" s="280"/>
      <c r="X33" s="279"/>
    </row>
    <row r="34" spans="1:24" ht="26.25">
      <c r="A34" s="89"/>
      <c r="B34" s="89"/>
      <c r="C34" s="89"/>
      <c r="D34" s="89"/>
      <c r="E34" s="89"/>
      <c r="F34" s="283"/>
      <c r="G34" s="284"/>
      <c r="H34" s="282"/>
      <c r="I34" s="282"/>
      <c r="J34" s="284"/>
      <c r="K34" s="282"/>
      <c r="L34" s="282"/>
      <c r="M34" s="284"/>
      <c r="N34" s="282"/>
      <c r="O34" s="282"/>
      <c r="P34" s="284"/>
      <c r="Q34" s="282"/>
      <c r="R34" s="282"/>
      <c r="S34" s="284"/>
      <c r="T34" s="153"/>
      <c r="U34" s="153"/>
      <c r="V34" s="284"/>
      <c r="W34" s="280"/>
      <c r="X34" s="279"/>
    </row>
    <row r="35" spans="1:24" ht="26.25">
      <c r="A35" s="89"/>
      <c r="B35" s="89"/>
      <c r="C35" s="89"/>
      <c r="D35" s="89"/>
      <c r="E35" s="89"/>
      <c r="F35" s="279"/>
      <c r="G35" s="282"/>
      <c r="H35" s="282"/>
      <c r="I35" s="282"/>
      <c r="J35" s="282"/>
      <c r="K35" s="282"/>
      <c r="L35" s="282"/>
      <c r="M35" s="282"/>
      <c r="N35" s="282"/>
      <c r="O35" s="282"/>
      <c r="P35" s="284"/>
      <c r="Q35" s="282"/>
      <c r="R35" s="282"/>
      <c r="S35" s="282"/>
      <c r="T35" s="153"/>
      <c r="U35" s="153"/>
      <c r="V35" s="282"/>
      <c r="W35" s="280"/>
      <c r="X35" s="279"/>
    </row>
    <row r="36" spans="1:24" ht="26.25">
      <c r="A36" s="89"/>
      <c r="B36" s="89"/>
      <c r="C36" s="89"/>
      <c r="D36" s="89"/>
      <c r="E36" s="89"/>
      <c r="F36" s="283"/>
      <c r="G36" s="281">
        <f>IFERROR(VLOOKUP($F$9&amp;"_"&amp;'RESULTS OVERVIEW LISTS'!$D1,'RESULTS OVERVIEW DATA'!$A:$V,15,FALSE),"")</f>
        <v>2.9479584199216662</v>
      </c>
      <c r="H36" s="282"/>
      <c r="I36" s="282"/>
      <c r="J36" s="281">
        <f>IFERROR(VLOOKUP($F$9&amp;"_"&amp;'RESULTS OVERVIEW LISTS'!$D2,'RESULTS OVERVIEW DATA'!$A:$V,15,FALSE),"")</f>
        <v>2.6251180686788791</v>
      </c>
      <c r="K36" s="282"/>
      <c r="L36" s="282"/>
      <c r="M36" s="281">
        <f>IFERROR(VLOOKUP($F$9&amp;"_"&amp;'RESULTS OVERVIEW LISTS'!$D3,'RESULTS OVERVIEW DATA'!$A:$V,15,FALSE),"")</f>
        <v>2.9808548167087046</v>
      </c>
      <c r="N36" s="282"/>
      <c r="O36" s="282"/>
      <c r="P36" s="281" t="str">
        <f>IFERROR(VLOOKUP($F$9&amp;"_"&amp;'RESULTS OVERVIEW LISTS'!$D4,'RESULTS OVERVIEW DATA'!$A:$V,15,FALSE),"")</f>
        <v/>
      </c>
      <c r="Q36" s="282"/>
      <c r="R36" s="282"/>
      <c r="S36" s="281" t="str">
        <f>IFERROR(VLOOKUP($F$9&amp;"_"&amp;'RESULTS OVERVIEW LISTS'!$D5,'RESULTS OVERVIEW DATA'!$A:$V,15,FALSE),"")</f>
        <v/>
      </c>
      <c r="T36" s="153"/>
      <c r="U36" s="153"/>
      <c r="V36" s="281" t="str">
        <f>IFERROR(VLOOKUP($F$9&amp;"_"&amp;'RESULTS OVERVIEW LISTS'!$D6,'RESULTS OVERVIEW DATA'!$A:$V,15,FALSE),"")</f>
        <v/>
      </c>
      <c r="W36" s="280"/>
      <c r="X36" s="279"/>
    </row>
    <row r="37" spans="1:24" ht="15">
      <c r="A37" s="89"/>
      <c r="B37" s="89"/>
      <c r="C37" s="89"/>
      <c r="D37" s="89"/>
      <c r="E37" s="89"/>
      <c r="F37" s="89"/>
      <c r="G37" s="89"/>
      <c r="H37" s="89"/>
      <c r="I37" s="89"/>
      <c r="J37" s="89"/>
      <c r="K37" s="89"/>
      <c r="L37" s="89"/>
      <c r="M37" s="89"/>
      <c r="N37" s="89"/>
      <c r="O37" s="89"/>
      <c r="P37" s="89"/>
      <c r="Q37" s="89"/>
      <c r="R37" s="89"/>
      <c r="S37" s="89"/>
      <c r="T37" s="89"/>
      <c r="U37" s="89"/>
      <c r="V37" s="89"/>
      <c r="X37" s="89"/>
    </row>
    <row r="38" spans="1:24" ht="31.5" customHeight="1">
      <c r="A38" s="89"/>
      <c r="B38" s="89"/>
      <c r="C38" s="89"/>
      <c r="D38" s="89"/>
      <c r="E38" s="89"/>
      <c r="F38" s="89"/>
      <c r="G38" s="132" t="str">
        <f>IFERROR(VLOOKUP($F$9&amp;"_"&amp;'RESULTS OVERVIEW LISTS'!$D1,'RESULTS OVERVIEW DATA'!$A:$V,17,FALSE),"")</f>
        <v>NOS PER S/.1 SPENT</v>
      </c>
      <c r="H38" s="89"/>
      <c r="I38" s="89"/>
      <c r="J38" s="132" t="str">
        <f>IFERROR(VLOOKUP($F$9&amp;"_"&amp;'RESULTS OVERVIEW LISTS'!$D2,'RESULTS OVERVIEW DATA'!$A:$V,17,FALSE),"")</f>
        <v>NOS PER S/.1 SPENT</v>
      </c>
      <c r="K38" s="89"/>
      <c r="L38" s="89"/>
      <c r="M38" s="132" t="str">
        <f>IFERROR(VLOOKUP($F$9&amp;"_"&amp;'RESULTS OVERVIEW LISTS'!$D3,'RESULTS OVERVIEW DATA'!$A:$V,17,FALSE),"")</f>
        <v>NOS PER S/.1 SPENT</v>
      </c>
      <c r="N38" s="89"/>
      <c r="O38" s="89"/>
      <c r="P38" s="132" t="str">
        <f>IFERROR(VLOOKUP($F$9&amp;"_"&amp;'RESULTS OVERVIEW LISTS'!$D4,'RESULTS OVERVIEW DATA'!$A:$V,17,FALSE),"")</f>
        <v/>
      </c>
      <c r="Q38" s="89"/>
      <c r="R38" s="89"/>
      <c r="S38" s="132" t="str">
        <f>IFERROR(VLOOKUP($F$9&amp;"_"&amp;'RESULTS OVERVIEW LISTS'!$D5,'RESULTS OVERVIEW DATA'!$A:$V,17,FALSE),"")</f>
        <v/>
      </c>
      <c r="T38" s="89"/>
      <c r="U38" s="89"/>
      <c r="V38" s="132" t="str">
        <f>IFERROR(VLOOKUP($F$9&amp;"_"&amp;'RESULTS OVERVIEW LISTS'!$D6,'RESULTS OVERVIEW DATA'!$A:$V,17,FALSE),"")</f>
        <v/>
      </c>
      <c r="X38" s="89"/>
    </row>
    <row r="39" spans="1:24" ht="15">
      <c r="A39" s="89"/>
      <c r="B39" s="89"/>
      <c r="C39" s="89"/>
      <c r="D39" s="89"/>
      <c r="E39" s="89"/>
      <c r="F39" s="89"/>
      <c r="G39" s="89"/>
      <c r="H39" s="89"/>
      <c r="I39" s="89"/>
      <c r="J39" s="89"/>
      <c r="K39" s="89"/>
      <c r="L39" s="89"/>
      <c r="M39" s="89"/>
      <c r="N39" s="89"/>
      <c r="O39" s="89"/>
      <c r="P39" s="89"/>
      <c r="Q39" s="89"/>
      <c r="R39" s="89"/>
      <c r="S39" s="89"/>
      <c r="T39" s="89"/>
      <c r="U39" s="89"/>
      <c r="V39" s="89"/>
      <c r="X39" s="89"/>
    </row>
    <row r="40" spans="1:24" ht="15">
      <c r="A40" s="89"/>
      <c r="B40" s="89"/>
      <c r="C40" s="89"/>
      <c r="D40" s="89"/>
      <c r="E40" s="89"/>
      <c r="F40" s="89"/>
      <c r="G40" s="89"/>
      <c r="H40" s="89"/>
      <c r="I40" s="89"/>
      <c r="J40" s="89"/>
      <c r="K40" s="89"/>
      <c r="L40" s="89"/>
      <c r="M40" s="89"/>
      <c r="N40" s="89"/>
      <c r="O40" s="89"/>
      <c r="P40" s="89"/>
      <c r="Q40" s="89"/>
      <c r="R40" s="89"/>
      <c r="S40" s="89"/>
      <c r="T40" s="89"/>
      <c r="U40" s="89"/>
      <c r="V40" s="89"/>
      <c r="X40" s="89"/>
    </row>
    <row r="41" spans="1:24" ht="15">
      <c r="A41" s="89"/>
      <c r="B41" s="89"/>
      <c r="C41" s="89"/>
      <c r="D41" s="89"/>
      <c r="E41" s="89"/>
      <c r="F41" s="89"/>
      <c r="G41" s="89"/>
      <c r="H41" s="89"/>
      <c r="I41" s="89"/>
      <c r="J41" s="89"/>
      <c r="K41" s="89"/>
      <c r="L41" s="89"/>
      <c r="M41" s="89"/>
      <c r="N41" s="89"/>
      <c r="O41" s="89"/>
      <c r="P41" s="89"/>
      <c r="Q41" s="89"/>
      <c r="R41" s="89"/>
      <c r="S41" s="89"/>
      <c r="T41" s="89"/>
      <c r="U41" s="89"/>
      <c r="V41" s="89"/>
      <c r="X41" s="89"/>
    </row>
    <row r="42" spans="1:24" ht="15">
      <c r="A42" s="89"/>
      <c r="B42" s="89"/>
      <c r="C42" s="89"/>
      <c r="D42" s="89"/>
      <c r="E42" s="89"/>
      <c r="F42" s="89"/>
      <c r="G42" s="89"/>
      <c r="H42" s="89"/>
      <c r="I42" s="89"/>
      <c r="J42" s="89"/>
      <c r="K42" s="89"/>
      <c r="L42" s="89"/>
      <c r="M42" s="89"/>
      <c r="N42" s="89"/>
      <c r="O42" s="89"/>
      <c r="P42" s="89"/>
      <c r="Q42" s="89"/>
      <c r="R42" s="89"/>
      <c r="S42" s="89"/>
      <c r="T42" s="89"/>
      <c r="U42" s="89"/>
      <c r="V42" s="89"/>
      <c r="X42" s="89"/>
    </row>
    <row r="43" spans="1:24" ht="15">
      <c r="A43" s="89"/>
      <c r="B43" s="89"/>
      <c r="C43" s="89"/>
      <c r="D43" s="89"/>
      <c r="E43" s="89"/>
      <c r="F43" s="89"/>
      <c r="G43" s="89"/>
      <c r="H43" s="89"/>
      <c r="I43" s="89"/>
      <c r="J43" s="89"/>
      <c r="K43" s="89"/>
      <c r="L43" s="89"/>
      <c r="M43" s="89"/>
      <c r="N43" s="89"/>
      <c r="O43" s="89"/>
      <c r="P43" s="89"/>
      <c r="Q43" s="89"/>
      <c r="R43" s="89"/>
      <c r="S43" s="89"/>
      <c r="T43" s="89"/>
      <c r="U43" s="89"/>
      <c r="V43" s="89"/>
      <c r="X43" s="89"/>
    </row>
    <row r="44" spans="1:24" ht="15">
      <c r="A44" s="89"/>
      <c r="B44" s="89"/>
      <c r="C44" s="89"/>
      <c r="D44" s="89"/>
      <c r="E44" s="89"/>
      <c r="F44" s="89"/>
      <c r="G44" s="89"/>
      <c r="H44" s="89"/>
      <c r="I44" s="89"/>
      <c r="J44" s="89"/>
      <c r="K44" s="89"/>
      <c r="L44" s="89"/>
      <c r="M44" s="89"/>
      <c r="N44" s="89"/>
      <c r="O44" s="89"/>
      <c r="P44" s="89"/>
      <c r="Q44" s="89"/>
      <c r="R44" s="89"/>
      <c r="S44" s="89"/>
      <c r="T44" s="89"/>
      <c r="U44" s="89"/>
      <c r="V44" s="89"/>
      <c r="X44" s="89"/>
    </row>
    <row r="45" spans="1:24" ht="15">
      <c r="A45" s="89"/>
      <c r="B45" s="89"/>
      <c r="C45" s="89"/>
      <c r="D45" s="89"/>
      <c r="E45" s="89"/>
      <c r="F45" s="89"/>
      <c r="G45" s="89"/>
      <c r="H45" s="89"/>
      <c r="I45" s="89"/>
      <c r="J45" s="89"/>
      <c r="K45" s="89"/>
      <c r="L45" s="89"/>
      <c r="M45" s="89"/>
      <c r="N45" s="89"/>
      <c r="O45" s="89"/>
      <c r="P45" s="89"/>
      <c r="Q45" s="89"/>
      <c r="R45" s="89"/>
      <c r="S45" s="89"/>
      <c r="T45" s="89"/>
      <c r="U45" s="89"/>
      <c r="V45" s="89"/>
      <c r="X45" s="89"/>
    </row>
    <row r="46" spans="1:24" ht="15">
      <c r="A46" s="89"/>
      <c r="B46" s="89"/>
      <c r="C46" s="89"/>
      <c r="D46" s="89"/>
      <c r="E46" s="89"/>
      <c r="F46" s="89"/>
      <c r="G46" s="89"/>
      <c r="H46" s="89"/>
      <c r="I46" s="89"/>
      <c r="J46" s="89"/>
      <c r="K46" s="89"/>
      <c r="L46" s="89"/>
      <c r="M46" s="89"/>
      <c r="N46" s="89"/>
      <c r="O46" s="89"/>
      <c r="P46" s="89"/>
      <c r="Q46" s="89"/>
      <c r="R46" s="89"/>
      <c r="S46" s="89"/>
      <c r="T46" s="89"/>
      <c r="U46" s="89"/>
      <c r="V46" s="89"/>
      <c r="X46" s="89"/>
    </row>
    <row r="47" spans="1:24" ht="15">
      <c r="A47" s="89"/>
      <c r="B47" s="89"/>
      <c r="C47" s="89"/>
      <c r="D47" s="89"/>
      <c r="E47" s="89"/>
      <c r="F47" s="89"/>
      <c r="G47" s="89"/>
      <c r="H47" s="89"/>
      <c r="I47" s="89"/>
      <c r="J47" s="89"/>
      <c r="K47" s="89"/>
      <c r="L47" s="89"/>
      <c r="M47" s="89"/>
      <c r="N47" s="89"/>
      <c r="O47" s="89"/>
      <c r="P47" s="89"/>
      <c r="Q47" s="89"/>
      <c r="R47" s="89"/>
      <c r="S47" s="89"/>
      <c r="T47" s="89"/>
      <c r="U47" s="89"/>
      <c r="V47" s="89"/>
      <c r="X47" s="89"/>
    </row>
    <row r="48" spans="1:24" ht="15">
      <c r="A48" s="89"/>
      <c r="B48" s="89"/>
      <c r="C48" s="89"/>
      <c r="D48" s="89"/>
      <c r="E48" s="89"/>
      <c r="F48" s="89"/>
      <c r="G48" s="89"/>
      <c r="H48" s="89"/>
      <c r="I48" s="89"/>
      <c r="J48" s="89"/>
      <c r="K48" s="89"/>
      <c r="L48" s="89"/>
      <c r="M48" s="89"/>
      <c r="N48" s="89"/>
      <c r="O48" s="89"/>
      <c r="P48" s="89"/>
      <c r="Q48" s="89"/>
      <c r="R48" s="89"/>
      <c r="S48" s="89"/>
      <c r="T48" s="89"/>
      <c r="U48" s="89"/>
      <c r="V48" s="89"/>
      <c r="X48" s="89"/>
    </row>
    <row r="49" spans="1:24" ht="15">
      <c r="A49" s="89"/>
      <c r="B49" s="89"/>
      <c r="C49" s="89"/>
      <c r="D49" s="89"/>
      <c r="E49" s="89"/>
      <c r="F49" s="89"/>
      <c r="G49" s="89"/>
      <c r="H49" s="89"/>
      <c r="I49" s="89"/>
      <c r="J49" s="89"/>
      <c r="K49" s="89"/>
      <c r="L49" s="89"/>
      <c r="M49" s="89"/>
      <c r="N49" s="89"/>
      <c r="O49" s="89"/>
      <c r="P49" s="89"/>
      <c r="Q49" s="89"/>
      <c r="R49" s="89"/>
      <c r="S49" s="89"/>
      <c r="T49" s="89"/>
      <c r="U49" s="89"/>
      <c r="V49" s="89"/>
      <c r="X49" s="89"/>
    </row>
    <row r="50" spans="1:24" ht="15">
      <c r="A50" s="89"/>
      <c r="B50" s="89"/>
      <c r="C50" s="89"/>
      <c r="D50" s="89"/>
      <c r="E50" s="89"/>
      <c r="F50" s="89"/>
      <c r="G50" s="89"/>
      <c r="H50" s="89"/>
      <c r="I50" s="89"/>
      <c r="J50" s="89"/>
      <c r="K50" s="89"/>
      <c r="L50" s="89"/>
      <c r="M50" s="89"/>
      <c r="N50" s="89"/>
      <c r="O50" s="89"/>
      <c r="P50" s="89"/>
      <c r="Q50" s="89"/>
      <c r="R50" s="89"/>
      <c r="S50" s="89"/>
      <c r="T50" s="89"/>
      <c r="U50" s="89"/>
      <c r="V50" s="89"/>
      <c r="X50" s="89"/>
    </row>
    <row r="51" spans="1:24" ht="15">
      <c r="A51" s="89"/>
      <c r="B51" s="89"/>
      <c r="C51" s="89"/>
      <c r="D51" s="89"/>
      <c r="E51" s="89"/>
      <c r="F51" s="89"/>
      <c r="G51" s="89"/>
      <c r="H51" s="89"/>
      <c r="I51" s="89"/>
      <c r="J51" s="89"/>
      <c r="K51" s="89"/>
      <c r="L51" s="89"/>
      <c r="M51" s="89"/>
      <c r="N51" s="89"/>
      <c r="O51" s="89"/>
      <c r="P51" s="89"/>
      <c r="Q51" s="89"/>
      <c r="R51" s="89"/>
      <c r="S51" s="89"/>
      <c r="T51" s="89"/>
      <c r="U51" s="89"/>
      <c r="V51" s="89"/>
      <c r="X51" s="89"/>
    </row>
    <row r="52" spans="1:24" ht="15">
      <c r="A52" s="89"/>
      <c r="B52" s="89"/>
      <c r="C52" s="89"/>
      <c r="D52" s="89"/>
      <c r="E52" s="89"/>
      <c r="F52" s="89"/>
      <c r="G52" s="89"/>
      <c r="H52" s="89"/>
      <c r="I52" s="89"/>
      <c r="J52" s="89"/>
      <c r="K52" s="89"/>
      <c r="L52" s="89"/>
      <c r="M52" s="89"/>
      <c r="N52" s="89"/>
      <c r="O52" s="89"/>
      <c r="P52" s="89"/>
      <c r="Q52" s="89"/>
      <c r="R52" s="89"/>
      <c r="S52" s="89"/>
      <c r="T52" s="89"/>
      <c r="U52" s="89"/>
      <c r="V52" s="89"/>
      <c r="X52" s="89"/>
    </row>
    <row r="53" spans="1:24" ht="15">
      <c r="A53" s="89"/>
      <c r="B53" s="89"/>
      <c r="C53" s="89"/>
      <c r="D53" s="89"/>
      <c r="E53" s="89"/>
      <c r="F53" s="89"/>
      <c r="G53" s="89"/>
      <c r="H53" s="89"/>
      <c r="I53" s="89"/>
      <c r="J53" s="89"/>
      <c r="K53" s="89"/>
      <c r="L53" s="89"/>
      <c r="M53" s="89"/>
      <c r="N53" s="89"/>
      <c r="O53" s="89"/>
      <c r="P53" s="89"/>
      <c r="Q53" s="89"/>
      <c r="R53" s="89"/>
      <c r="S53" s="89"/>
      <c r="T53" s="89"/>
      <c r="U53" s="89"/>
      <c r="V53" s="89"/>
      <c r="X53" s="89"/>
    </row>
    <row r="54" spans="1:24" ht="15">
      <c r="A54" s="89"/>
      <c r="B54" s="89"/>
      <c r="C54" s="89"/>
      <c r="D54" s="89"/>
      <c r="E54" s="89"/>
      <c r="F54" s="89"/>
      <c r="G54" s="89"/>
      <c r="H54" s="89"/>
      <c r="I54" s="89"/>
      <c r="J54" s="89"/>
      <c r="K54" s="89"/>
      <c r="L54" s="89"/>
      <c r="M54" s="89"/>
      <c r="N54" s="89"/>
      <c r="O54" s="89"/>
      <c r="P54" s="89"/>
      <c r="Q54" s="89"/>
      <c r="R54" s="89"/>
      <c r="S54" s="89"/>
      <c r="T54" s="89"/>
      <c r="U54" s="89"/>
      <c r="V54" s="89"/>
      <c r="X54" s="89"/>
    </row>
    <row r="55" spans="1:24" ht="25.5" customHeight="1">
      <c r="A55" s="89"/>
      <c r="B55" s="89"/>
      <c r="C55" s="89"/>
      <c r="D55" s="89"/>
      <c r="E55" s="89"/>
      <c r="F55" s="89"/>
      <c r="G55" s="275">
        <f>IFERROR(VLOOKUP($F$9&amp;"_"&amp;'RESULTS OVERVIEW LISTS'!$D1,'RESULTS OVERVIEW DATA'!$A:$V,20,FALSE),"")</f>
        <v>10.552626383936779</v>
      </c>
      <c r="H55" s="274"/>
      <c r="I55" s="274"/>
      <c r="J55" s="275">
        <f>IFERROR(VLOOKUP($F$9&amp;"_"&amp;'RESULTS OVERVIEW LISTS'!$D2,'RESULTS OVERVIEW DATA'!$A:$V,20,FALSE),"")</f>
        <v>154.34842469865595</v>
      </c>
      <c r="K55" s="274"/>
      <c r="L55" s="274"/>
      <c r="M55" s="275">
        <f>IFERROR(VLOOKUP($F$9&amp;"_"&amp;'RESULTS OVERVIEW LISTS'!$D3,'RESULTS OVERVIEW DATA'!$A:$V,20,FALSE),"")</f>
        <v>153.36334721789274</v>
      </c>
      <c r="N55" s="274"/>
      <c r="O55" s="274"/>
      <c r="P55" s="275" t="str">
        <f>IFERROR(VLOOKUP($F$9&amp;"_"&amp;'RESULTS OVERVIEW LISTS'!$D4,'RESULTS OVERVIEW DATA'!$A:$V,20,FALSE),"")</f>
        <v/>
      </c>
      <c r="Q55" s="274"/>
      <c r="R55" s="274"/>
      <c r="S55" s="275" t="str">
        <f>IFERROR(VLOOKUP($F$9&amp;"_"&amp;'RESULTS OVERVIEW LISTS'!$D5,'RESULTS OVERVIEW DATA'!$A:$V,20,FALSE),"")</f>
        <v/>
      </c>
      <c r="T55" s="274"/>
      <c r="U55" s="274"/>
      <c r="V55" s="275" t="str">
        <f>IFERROR(VLOOKUP($F$9&amp;"_"&amp;'RESULTS OVERVIEW LISTS'!$D6,'RESULTS OVERVIEW DATA'!$A:$V,20,FALSE),"")</f>
        <v/>
      </c>
      <c r="W55" s="278"/>
      <c r="X55" s="89"/>
    </row>
    <row r="56" spans="1:24" ht="25.5" customHeight="1">
      <c r="A56" s="89"/>
      <c r="B56" s="89"/>
      <c r="C56" s="89"/>
      <c r="D56" s="89"/>
      <c r="E56" s="89"/>
      <c r="F56" s="89"/>
      <c r="G56" s="277"/>
      <c r="H56" s="89"/>
      <c r="I56" s="89"/>
      <c r="J56" s="277"/>
      <c r="K56" s="89"/>
      <c r="L56" s="89"/>
      <c r="M56" s="277"/>
      <c r="N56" s="89"/>
      <c r="O56" s="89"/>
      <c r="P56" s="277"/>
      <c r="Q56" s="89"/>
      <c r="R56" s="89"/>
      <c r="S56" s="277"/>
      <c r="T56" s="89"/>
      <c r="U56" s="89"/>
      <c r="V56" s="277"/>
      <c r="X56" s="89"/>
    </row>
    <row r="57" spans="1:24" ht="25.5" customHeight="1">
      <c r="A57" s="89"/>
      <c r="B57" s="89"/>
      <c r="C57" s="89"/>
      <c r="D57" s="89"/>
      <c r="E57" s="89"/>
      <c r="F57" s="89"/>
      <c r="G57" s="276"/>
      <c r="H57" s="89"/>
      <c r="I57" s="89"/>
      <c r="J57" s="276"/>
      <c r="K57" s="89"/>
      <c r="L57" s="89"/>
      <c r="M57" s="276"/>
      <c r="N57" s="89"/>
      <c r="O57" s="89"/>
      <c r="P57" s="277"/>
      <c r="Q57" s="89"/>
      <c r="R57" s="89"/>
      <c r="S57" s="276"/>
      <c r="T57" s="89"/>
      <c r="U57" s="89"/>
      <c r="V57" s="276"/>
      <c r="X57" s="89"/>
    </row>
    <row r="58" spans="1:24" ht="26.25">
      <c r="A58" s="89"/>
      <c r="B58" s="89"/>
      <c r="C58" s="89"/>
      <c r="D58" s="89"/>
      <c r="E58" s="89"/>
      <c r="F58" s="89"/>
      <c r="G58" s="275">
        <f>IFERROR(VLOOKUP($F$9&amp;"_"&amp;'RESULTS OVERVIEW LISTS'!$D1,'RESULTS OVERVIEW DATA'!$A:$V,19,FALSE),"")</f>
        <v>8.533881245619753</v>
      </c>
      <c r="H58" s="274"/>
      <c r="I58" s="274"/>
      <c r="J58" s="275">
        <f>IFERROR(VLOOKUP($F$9&amp;"_"&amp;'RESULTS OVERVIEW LISTS'!$D2,'RESULTS OVERVIEW DATA'!$A:$V,19,FALSE),"")</f>
        <v>104.27074727003426</v>
      </c>
      <c r="K58" s="274"/>
      <c r="L58" s="274"/>
      <c r="M58" s="275">
        <f>IFERROR(VLOOKUP($F$9&amp;"_"&amp;'RESULTS OVERVIEW LISTS'!$D3,'RESULTS OVERVIEW DATA'!$A:$V,19,FALSE),"")</f>
        <v>93.252405636208167</v>
      </c>
      <c r="N58" s="274"/>
      <c r="O58" s="274"/>
      <c r="P58" s="275" t="str">
        <f>IFERROR(VLOOKUP($F$9&amp;"_"&amp;'RESULTS OVERVIEW LISTS'!$D4,'RESULTS OVERVIEW DATA'!$A:$V,19,FALSE),"")</f>
        <v/>
      </c>
      <c r="Q58" s="274"/>
      <c r="R58" s="274"/>
      <c r="S58" s="275" t="str">
        <f>IFERROR(VLOOKUP($F$9&amp;"_"&amp;'RESULTS OVERVIEW LISTS'!$D5,'RESULTS OVERVIEW DATA'!$A:$V,19,FALSE),"")</f>
        <v/>
      </c>
      <c r="T58" s="274"/>
      <c r="U58" s="274"/>
      <c r="V58" s="275" t="str">
        <f>IFERROR(VLOOKUP($F$9&amp;"_"&amp;'RESULTS OVERVIEW LISTS'!$D6,'RESULTS OVERVIEW DATA'!$A:$V,19,FALSE),"")</f>
        <v/>
      </c>
      <c r="X58" s="89"/>
    </row>
    <row r="59" spans="1:24" ht="15">
      <c r="A59" s="89"/>
      <c r="B59" s="89"/>
      <c r="C59" s="89"/>
      <c r="D59" s="89"/>
      <c r="E59" s="89"/>
      <c r="F59" s="89"/>
      <c r="G59" s="89"/>
      <c r="H59" s="89"/>
      <c r="I59" s="89"/>
      <c r="J59" s="89"/>
      <c r="K59" s="89"/>
      <c r="L59" s="89"/>
      <c r="M59" s="89"/>
      <c r="N59" s="89"/>
      <c r="O59" s="89"/>
      <c r="P59" s="89"/>
      <c r="Q59" s="89"/>
      <c r="R59" s="89"/>
      <c r="S59" s="89"/>
      <c r="T59" s="89"/>
      <c r="U59" s="89"/>
      <c r="V59" s="89"/>
      <c r="X59" s="89"/>
    </row>
    <row r="60" spans="1:24" ht="31.5" customHeight="1">
      <c r="A60" s="89"/>
      <c r="B60" s="89"/>
      <c r="C60" s="89"/>
      <c r="D60" s="89"/>
      <c r="E60" s="89"/>
      <c r="F60" s="89"/>
      <c r="G60" s="97" t="str">
        <f>IFERROR(VLOOKUP($F$9&amp;"_"&amp;'RESULTS OVERVIEW LISTS'!$D1,'RESULTS OVERVIEW DATA'!$A:$V,21,FALSE),"")</f>
        <v>SU PER GRP</v>
      </c>
      <c r="H60" s="89"/>
      <c r="I60" s="89"/>
      <c r="J60" s="97" t="str">
        <f>IFERROR(VLOOKUP($F$9&amp;"_"&amp;'RESULTS OVERVIEW LISTS'!$D2,'RESULTS OVERVIEW DATA'!$A:$V,21,FALSE),"")</f>
        <v>SU PER MM IMPs</v>
      </c>
      <c r="K60" s="89"/>
      <c r="L60" s="89"/>
      <c r="M60" s="97" t="str">
        <f>IFERROR(VLOOKUP($F$9&amp;"_"&amp;'RESULTS OVERVIEW LISTS'!$D3,'RESULTS OVERVIEW DATA'!$A:$V,21,FALSE),"")</f>
        <v>SU PER MM IMPs</v>
      </c>
      <c r="N60" s="89"/>
      <c r="O60" s="89"/>
      <c r="P60" s="97" t="str">
        <f>IFERROR(VLOOKUP($F$9&amp;"_"&amp;'RESULTS OVERVIEW LISTS'!$D4,'RESULTS OVERVIEW DATA'!$A:$V,21,FALSE),"")</f>
        <v/>
      </c>
      <c r="Q60" s="89"/>
      <c r="R60" s="89"/>
      <c r="S60" s="97" t="str">
        <f>IFERROR(VLOOKUP($F$9&amp;"_"&amp;'RESULTS OVERVIEW LISTS'!$D5,'RESULTS OVERVIEW DATA'!$A:$V,21,FALSE),"")</f>
        <v/>
      </c>
      <c r="T60" s="89"/>
      <c r="U60" s="89"/>
      <c r="V60" s="97" t="str">
        <f>IFERROR(VLOOKUP($F$9&amp;"_"&amp;'RESULTS OVERVIEW LISTS'!$D6,'RESULTS OVERVIEW DATA'!$A:$V,21,FALSE),"")</f>
        <v/>
      </c>
      <c r="X60" s="89"/>
    </row>
    <row r="61" spans="1:24" ht="15">
      <c r="A61" s="89"/>
      <c r="B61" s="89"/>
      <c r="C61" s="89"/>
      <c r="D61" s="89"/>
      <c r="E61" s="89"/>
      <c r="F61" s="89"/>
      <c r="G61" s="89"/>
      <c r="H61" s="89"/>
      <c r="I61" s="89"/>
      <c r="J61" s="89"/>
      <c r="K61" s="89"/>
      <c r="L61" s="89"/>
      <c r="M61" s="89"/>
      <c r="N61" s="89"/>
      <c r="O61" s="89"/>
      <c r="P61" s="89"/>
      <c r="Q61" s="89"/>
      <c r="R61" s="89"/>
      <c r="S61" s="89"/>
      <c r="T61" s="89"/>
      <c r="U61" s="89"/>
      <c r="V61" s="89"/>
      <c r="X61" s="89"/>
    </row>
    <row r="62" spans="1:24" ht="15">
      <c r="A62" s="89"/>
      <c r="B62" s="89"/>
      <c r="C62" s="89"/>
      <c r="D62" s="89"/>
      <c r="E62" s="89"/>
      <c r="F62" s="89"/>
      <c r="G62" s="274"/>
      <c r="H62" s="89"/>
      <c r="I62" s="89"/>
      <c r="J62" s="274"/>
      <c r="K62" s="89"/>
      <c r="L62" s="89"/>
      <c r="M62" s="274"/>
      <c r="N62" s="89"/>
      <c r="O62" s="89"/>
      <c r="P62" s="274"/>
      <c r="Q62" s="89"/>
      <c r="R62" s="89"/>
      <c r="S62" s="274"/>
      <c r="T62" s="89"/>
      <c r="U62" s="89"/>
      <c r="V62" s="274"/>
      <c r="X62" s="89"/>
    </row>
    <row r="63" spans="1:24" ht="15">
      <c r="A63" s="89"/>
      <c r="B63" s="89"/>
      <c r="C63" s="89"/>
      <c r="D63" s="89"/>
      <c r="E63" s="89"/>
      <c r="F63" s="89"/>
      <c r="G63" s="89"/>
      <c r="H63" s="89"/>
      <c r="I63" s="89"/>
      <c r="J63" s="89"/>
      <c r="K63" s="89"/>
      <c r="L63" s="89"/>
      <c r="M63" s="89"/>
      <c r="N63" s="89"/>
      <c r="O63" s="89"/>
      <c r="P63" s="89"/>
      <c r="Q63" s="89"/>
      <c r="R63" s="89"/>
      <c r="S63" s="89"/>
      <c r="T63" s="89"/>
      <c r="U63" s="89"/>
      <c r="V63" s="89"/>
      <c r="X63" s="89"/>
    </row>
    <row r="64" spans="1:24" ht="15">
      <c r="A64" s="89"/>
      <c r="B64" s="89"/>
      <c r="C64" s="89"/>
      <c r="D64" s="89"/>
      <c r="E64" s="89"/>
      <c r="F64" s="89"/>
      <c r="G64" s="89"/>
      <c r="H64" s="89"/>
      <c r="I64" s="89"/>
      <c r="J64" s="89"/>
      <c r="K64" s="89"/>
      <c r="L64" s="89"/>
      <c r="M64" s="89"/>
      <c r="N64" s="89"/>
      <c r="O64" s="89"/>
      <c r="P64" s="89"/>
      <c r="Q64" s="89"/>
      <c r="R64" s="89"/>
      <c r="S64" s="89"/>
      <c r="T64" s="89"/>
      <c r="U64" s="89"/>
      <c r="V64" s="89"/>
      <c r="X64" s="89"/>
    </row>
    <row r="65" spans="1:24" ht="15">
      <c r="A65" s="89"/>
      <c r="B65" s="89"/>
      <c r="C65" s="89"/>
      <c r="D65" s="89"/>
      <c r="E65" s="89"/>
      <c r="F65" s="89"/>
      <c r="G65" s="89"/>
      <c r="H65" s="89"/>
      <c r="I65" s="89"/>
      <c r="J65" s="89"/>
      <c r="K65" s="89"/>
      <c r="L65" s="89"/>
      <c r="M65" s="89"/>
      <c r="N65" s="89"/>
      <c r="O65" s="89"/>
      <c r="P65" s="89"/>
      <c r="Q65" s="89"/>
      <c r="R65" s="89"/>
      <c r="S65" s="89"/>
      <c r="T65" s="89"/>
      <c r="U65" s="89"/>
      <c r="V65" s="89"/>
      <c r="X65" s="89"/>
    </row>
    <row r="66" spans="1:24" ht="15">
      <c r="A66" s="89"/>
      <c r="B66" s="89"/>
      <c r="C66" s="89"/>
      <c r="D66" s="89"/>
      <c r="E66" s="89"/>
      <c r="F66" s="89"/>
      <c r="G66" s="89"/>
      <c r="H66" s="89"/>
      <c r="I66" s="89"/>
      <c r="J66" s="89"/>
      <c r="K66" s="89"/>
      <c r="L66" s="89"/>
      <c r="M66" s="89"/>
      <c r="N66" s="89"/>
      <c r="O66" s="89"/>
      <c r="P66" s="89"/>
      <c r="Q66" s="89"/>
      <c r="R66" s="89"/>
      <c r="S66" s="89"/>
      <c r="T66" s="89"/>
      <c r="U66" s="89"/>
      <c r="V66" s="89"/>
      <c r="X66" s="89"/>
    </row>
    <row r="67" spans="1:24" ht="15">
      <c r="A67" s="89"/>
      <c r="B67" s="89"/>
      <c r="C67" s="89"/>
      <c r="D67" s="89"/>
      <c r="E67" s="89"/>
      <c r="F67" s="89"/>
      <c r="G67" s="89"/>
      <c r="H67" s="89"/>
      <c r="I67" s="89"/>
      <c r="J67" s="89"/>
      <c r="K67" s="89"/>
      <c r="L67" s="89"/>
      <c r="M67" s="89"/>
      <c r="N67" s="89"/>
      <c r="O67" s="89"/>
      <c r="P67" s="89"/>
      <c r="Q67" s="89"/>
      <c r="R67" s="89"/>
      <c r="S67" s="89"/>
      <c r="T67" s="89"/>
      <c r="U67" s="89"/>
      <c r="V67" s="89"/>
      <c r="X67" s="89"/>
    </row>
  </sheetData>
  <mergeCells count="2">
    <mergeCell ref="B9:E9"/>
    <mergeCell ref="F9:H9"/>
  </mergeCells>
  <pageMargins left="0.7" right="0.7" top="0.75" bottom="0.75" header="0.3" footer="0.3"/>
  <pageSetup orientation="portrait" r:id="rId1"/>
  <drawing r:id="rId2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errorTitle="Invalid Entry" error="Please select an option from the drop-down list." xr:uid="{00000000-0002-0000-0100-000000000000}">
          <x14:formula1>
            <xm:f>'RESULTS OVERVIEW LISTS'!$A$1</xm:f>
          </x14:formula1>
          <xm:sqref>F9:H9</xm:sqref>
        </x14:dataValidation>
      </x14:dataValidations>
    </ext>
  </extLst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200-000000000000}">
  <sheetPr>
    <tabColor rgb="FFFFC000"/>
  </sheetPr>
  <dimension ref="A1:J6"/>
  <sheetViews>
    <sheetView zoomScale="80" zoomScaleNormal="80" workbookViewId="0"/>
  </sheetViews>
  <sheetFormatPr defaultRowHeight="15"/>
  <cols>
    <col min="1" max="1" width="15.5703125" customWidth="1"/>
    <col min="4" max="4" width="24.5703125" bestFit="1" customWidth="1"/>
    <col min="5" max="5" width="15.140625" customWidth="1"/>
    <col min="7" max="7" width="10.42578125" bestFit="1" customWidth="1"/>
  </cols>
  <sheetData>
    <row r="1" spans="1:10">
      <c r="A1" t="str">
        <f>RESULTS!B4</f>
        <v>PERU</v>
      </c>
      <c r="D1" t="str">
        <f>RESULTS!G4</f>
        <v>OPEN TV</v>
      </c>
      <c r="E1" s="287" t="str">
        <f>IFERROR(VLOOKUP('RESULTS OVERVIEW'!$F$9&amp;"_"&amp;'RESULTS OVERVIEW LISTS'!$D1,'RESULTS OVERVIEW DATA'!$A:$V,2,FALSE),"")</f>
        <v>OPEN TV</v>
      </c>
      <c r="F1" s="286">
        <f>IFERROR(VLOOKUP('RESULTS OVERVIEW'!$F$9&amp;"_"&amp;'RESULTS OVERVIEW LISTS'!$D1,'RESULTS OVERVIEW DATA'!$A:$V,14,FALSE),NA())</f>
        <v>3.2966377931688751</v>
      </c>
      <c r="G1" s="285">
        <f>IFERROR(VLOOKUP('RESULTS OVERVIEW'!$F$9&amp;"_"&amp;'RESULTS OVERVIEW LISTS'!$D1,'RESULTS OVERVIEW DATA'!$A:$V,18,FALSE),NA())</f>
        <v>9.5432538147782662</v>
      </c>
      <c r="H1" s="288">
        <f>IFERROR(VLOOKUP('RESULTS OVERVIEW'!$F$9&amp;"_"&amp;'RESULTS OVERVIEW LISTS'!$D1,'RESULTS OVERVIEW DATA'!$A:$V,22,FALSE),NA())</f>
        <v>3.328656084599928</v>
      </c>
      <c r="J1" s="288">
        <f>IFERROR(H1,NA())</f>
        <v>3.328656084599928</v>
      </c>
    </row>
    <row r="2" spans="1:10">
      <c r="D2" t="str">
        <f>RESULTS!G5</f>
        <v>SOCIAL</v>
      </c>
      <c r="E2" s="287" t="str">
        <f>IFERROR(VLOOKUP('RESULTS OVERVIEW'!$F$9&amp;"_"&amp;'RESULTS OVERVIEW LISTS'!$D2,'RESULTS OVERVIEW DATA'!$A:$V,2,FALSE),"")</f>
        <v>SOCIAL</v>
      </c>
      <c r="F2" s="286">
        <f>IFERROR(VLOOKUP('RESULTS OVERVIEW'!$F$9&amp;"_"&amp;'RESULTS OVERVIEW LISTS'!$D2,'RESULTS OVERVIEW DATA'!$A:$V,14,FALSE),NA())</f>
        <v>3.2554953283474046</v>
      </c>
      <c r="G2" s="285">
        <f>IFERROR(VLOOKUP('RESULTS OVERVIEW'!$F$9&amp;"_"&amp;'RESULTS OVERVIEW LISTS'!$D2,'RESULTS OVERVIEW DATA'!$A:$V,18,FALSE),NA())</f>
        <v>129.30958598434512</v>
      </c>
      <c r="H2" s="288" t="str">
        <f>IFERROR(VLOOKUP('RESULTS OVERVIEW'!$F$9&amp;"_"&amp;'RESULTS OVERVIEW LISTS'!$D2,'RESULTS OVERVIEW DATA'!$A:$V,22,FALSE),NA())</f>
        <v/>
      </c>
    </row>
    <row r="3" spans="1:10">
      <c r="D3" t="str">
        <f>RESULTS!G6</f>
        <v>ONLINE VIDEO</v>
      </c>
      <c r="E3" s="287" t="str">
        <f>IFERROR(VLOOKUP('RESULTS OVERVIEW'!$F$9&amp;"_"&amp;'RESULTS OVERVIEW LISTS'!$D3,'RESULTS OVERVIEW DATA'!$A:$V,2,FALSE),"")</f>
        <v>ONLINE VIDEO</v>
      </c>
      <c r="F3" s="286">
        <f>IFERROR(VLOOKUP('RESULTS OVERVIEW'!$F$9&amp;"_"&amp;'RESULTS OVERVIEW LISTS'!$D3,'RESULTS OVERVIEW DATA'!$A:$V,14,FALSE),NA())</f>
        <v>3.9415913710538883</v>
      </c>
      <c r="G3" s="285">
        <f>IFERROR(VLOOKUP('RESULTS OVERVIEW'!$F$9&amp;"_"&amp;'RESULTS OVERVIEW LISTS'!$D3,'RESULTS OVERVIEW DATA'!$A:$V,18,FALSE),NA())</f>
        <v>123.30787642705047</v>
      </c>
      <c r="H3" s="288" t="str">
        <f>IFERROR(VLOOKUP('RESULTS OVERVIEW'!$F$9&amp;"_"&amp;'RESULTS OVERVIEW LISTS'!$D3,'RESULTS OVERVIEW DATA'!$A:$V,22,FALSE),NA())</f>
        <v/>
      </c>
    </row>
    <row r="4" spans="1:10">
      <c r="D4" t="str">
        <f>RESULTS!G7</f>
        <v/>
      </c>
      <c r="E4" s="287" t="str">
        <f>IFERROR(VLOOKUP('RESULTS OVERVIEW'!$F$9&amp;"_"&amp;'RESULTS OVERVIEW LISTS'!$D4,'RESULTS OVERVIEW DATA'!$A:$V,2,FALSE),"")</f>
        <v/>
      </c>
      <c r="F4" s="286" t="str">
        <f>IFERROR(VLOOKUP('RESULTS OVERVIEW'!$F$9&amp;"_"&amp;'RESULTS OVERVIEW LISTS'!$D4,'RESULTS OVERVIEW DATA'!$A:$V,14,FALSE),NA())</f>
        <v/>
      </c>
      <c r="G4" s="285" t="str">
        <f>IFERROR(VLOOKUP('RESULTS OVERVIEW'!$F$9&amp;"_"&amp;'RESULTS OVERVIEW LISTS'!$D4,'RESULTS OVERVIEW DATA'!$A:$V,18,FALSE),NA())</f>
        <v/>
      </c>
      <c r="H4" s="288" t="str">
        <f>IFERROR(VLOOKUP('RESULTS OVERVIEW'!$F$9&amp;"_"&amp;'RESULTS OVERVIEW LISTS'!$D4,'RESULTS OVERVIEW DATA'!$A:$V,22,FALSE),NA())</f>
        <v/>
      </c>
    </row>
    <row r="5" spans="1:10">
      <c r="D5" t="str">
        <f>RESULTS!G8</f>
        <v/>
      </c>
      <c r="E5" s="287" t="str">
        <f>IFERROR(VLOOKUP('RESULTS OVERVIEW'!$F$9&amp;"_"&amp;'RESULTS OVERVIEW LISTS'!$D5,'RESULTS OVERVIEW DATA'!$A:$V,2,FALSE),"")</f>
        <v/>
      </c>
      <c r="F5" s="286" t="str">
        <f>IFERROR(VLOOKUP('RESULTS OVERVIEW'!$F$9&amp;"_"&amp;'RESULTS OVERVIEW LISTS'!$D5,'RESULTS OVERVIEW DATA'!$A:$V,14,FALSE),NA())</f>
        <v/>
      </c>
      <c r="G5" s="285" t="str">
        <f>IFERROR(VLOOKUP('RESULTS OVERVIEW'!$F$9&amp;"_"&amp;'RESULTS OVERVIEW LISTS'!$D5,'RESULTS OVERVIEW DATA'!$A:$V,18,FALSE),NA())</f>
        <v/>
      </c>
      <c r="H5" s="288" t="str">
        <f>IFERROR(VLOOKUP('RESULTS OVERVIEW'!$F$9&amp;"_"&amp;'RESULTS OVERVIEW LISTS'!$D5,'RESULTS OVERVIEW DATA'!$A:$V,22,FALSE),NA())</f>
        <v/>
      </c>
    </row>
    <row r="6" spans="1:10">
      <c r="D6" t="str">
        <f>RESULTS!G9</f>
        <v/>
      </c>
      <c r="E6" s="287" t="str">
        <f>IFERROR(VLOOKUP('RESULTS OVERVIEW'!$F$9&amp;"_"&amp;'RESULTS OVERVIEW LISTS'!$D6,'RESULTS OVERVIEW DATA'!$A:$V,2,FALSE),"")</f>
        <v/>
      </c>
      <c r="F6" s="286" t="str">
        <f>IFERROR(VLOOKUP('RESULTS OVERVIEW'!$F$9&amp;"_"&amp;'RESULTS OVERVIEW LISTS'!$D6,'RESULTS OVERVIEW DATA'!$A:$V,14,FALSE),NA())</f>
        <v/>
      </c>
      <c r="G6" s="285" t="str">
        <f>IFERROR(VLOOKUP('RESULTS OVERVIEW'!$F$9&amp;"_"&amp;'RESULTS OVERVIEW LISTS'!$D6,'RESULTS OVERVIEW DATA'!$A:$V,18,FALSE),NA())</f>
        <v/>
      </c>
      <c r="H6" s="288" t="str">
        <f>IFERROR(VLOOKUP('RESULTS OVERVIEW'!$F$9&amp;"_"&amp;'RESULTS OVERVIEW LISTS'!$D6,'RESULTS OVERVIEW DATA'!$A:$V,22,FALSE),NA())</f>
        <v/>
      </c>
    </row>
  </sheetData>
  <pageMargins left="0.7" right="0.7" top="0.75" bottom="0.75" header="0.3" footer="0.3"/>
  <pageSetup orientation="portrait" verticalDpi="300" r:id="rId1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300-000000000000}">
  <sheetPr>
    <tabColor rgb="FFFFC000"/>
  </sheetPr>
  <dimension ref="A1:V7"/>
  <sheetViews>
    <sheetView showGridLines="0" zoomScale="80" zoomScaleNormal="80" workbookViewId="0"/>
  </sheetViews>
  <sheetFormatPr defaultRowHeight="14.45" customHeight="1"/>
  <cols>
    <col min="1" max="1" width="28.42578125" customWidth="1"/>
    <col min="2" max="2" width="16.140625" bestFit="1" customWidth="1"/>
    <col min="3" max="3" width="14.5703125" bestFit="1" customWidth="1"/>
    <col min="4" max="4" width="14.5703125" customWidth="1"/>
    <col min="5" max="5" width="18.5703125" bestFit="1" customWidth="1"/>
    <col min="6" max="6" width="22.28515625" bestFit="1" customWidth="1"/>
    <col min="7" max="7" width="15.140625" bestFit="1" customWidth="1"/>
    <col min="8" max="8" width="18.42578125" customWidth="1"/>
    <col min="9" max="9" width="19.5703125" customWidth="1"/>
    <col min="10" max="10" width="10.5703125" bestFit="1" customWidth="1"/>
    <col min="11" max="11" width="11.5703125" bestFit="1" customWidth="1"/>
    <col min="12" max="12" width="7.7109375" bestFit="1" customWidth="1"/>
    <col min="13" max="13" width="11.42578125" bestFit="1" customWidth="1"/>
    <col min="14" max="14" width="6" bestFit="1" customWidth="1"/>
    <col min="15" max="15" width="7.140625" bestFit="1" customWidth="1"/>
    <col min="16" max="16" width="6.85546875" bestFit="1" customWidth="1"/>
    <col min="17" max="17" width="27.42578125" bestFit="1" customWidth="1"/>
    <col min="18" max="18" width="11.42578125" bestFit="1" customWidth="1"/>
    <col min="19" max="20" width="7.42578125" bestFit="1" customWidth="1"/>
    <col min="21" max="21" width="24.140625" customWidth="1"/>
    <col min="22" max="22" width="16.28515625" bestFit="1" customWidth="1"/>
  </cols>
  <sheetData>
    <row r="1" spans="1:22" ht="14.45" customHeight="1">
      <c r="A1" s="68" t="str">
        <f>"UNIQUE ID"</f>
        <v>UNIQUE ID</v>
      </c>
      <c r="B1" s="68" t="str">
        <f>RESULTS!G3</f>
        <v>TACTIC</v>
      </c>
      <c r="C1" s="68" t="str">
        <f>RESULTS!I3</f>
        <v>WEEKS ON AIR</v>
      </c>
      <c r="D1" s="68" t="str">
        <f>RESULTS!J3</f>
        <v>EXECUTION</v>
      </c>
      <c r="E1" s="68" t="str">
        <f>RESULTS!K3</f>
        <v>EXECUTION LABEL</v>
      </c>
      <c r="F1" s="68" t="str">
        <f>RESULTS!L3</f>
        <v>EXECUTION UNIVERSE</v>
      </c>
      <c r="G1" s="68" t="str">
        <f>RESULTS!M3</f>
        <v>UNIVERSE SIZE</v>
      </c>
      <c r="H1" s="68" t="str">
        <f>RESULTS!N3</f>
        <v>NORMALIZED EXECUTION</v>
      </c>
      <c r="I1" s="68" t="str">
        <f>RESULTS!O3</f>
        <v>NORMALIZED EXECUTION LABEL</v>
      </c>
      <c r="J1" s="68" t="str">
        <f>RESULTS!P3</f>
        <v>SPEND</v>
      </c>
      <c r="K1" s="68" t="str">
        <f>RESULTS!Q3</f>
        <v>CURRENCY</v>
      </c>
      <c r="L1" s="68" t="str">
        <f>RESULTS!R3</f>
        <v>CPP</v>
      </c>
      <c r="M1" s="68" t="str">
        <f>RESULTS!S3</f>
        <v>CPP LABEL</v>
      </c>
      <c r="N1" s="70" t="str">
        <f>RESULTS!U3</f>
        <v>ROI</v>
      </c>
      <c r="O1" s="71" t="str">
        <f>RESULTS!V3</f>
        <v>Lower</v>
      </c>
      <c r="P1" s="71" t="str">
        <f>RESULTS!W3</f>
        <v>Upper</v>
      </c>
      <c r="Q1" s="70" t="str">
        <f>RESULTS!X3</f>
        <v>ROI DEFINITION</v>
      </c>
      <c r="R1" s="70" t="str">
        <f>RESULTS!Y3</f>
        <v>RESPONSE</v>
      </c>
      <c r="S1" s="71" t="str">
        <f>RESULTS!Z3</f>
        <v>Lower</v>
      </c>
      <c r="T1" s="71" t="str">
        <f>RESULTS!AA3</f>
        <v>Upper</v>
      </c>
      <c r="U1" s="70" t="str">
        <f>RESULTS!AB3</f>
        <v>RESPONSE DEFINITION</v>
      </c>
      <c r="V1" s="133" t="str">
        <f>RESULTS!AC3</f>
        <v>TOTAL PLAN ROI</v>
      </c>
    </row>
    <row r="2" spans="1:22" ht="14.45" customHeight="1">
      <c r="A2" s="100" t="str">
        <f>RESULTS!B4&amp;"_"&amp;RESULTS!G4</f>
        <v>PERU_OPEN TV</v>
      </c>
      <c r="B2" s="249" t="str">
        <f>RESULTS!G4</f>
        <v>OPEN TV</v>
      </c>
      <c r="C2" s="249">
        <f>RESULTS!I4</f>
        <v>39</v>
      </c>
      <c r="D2" s="75">
        <f>RESULTS!J4</f>
        <v>3218</v>
      </c>
      <c r="E2" s="249" t="str">
        <f>RESULTS!K4</f>
        <v>GRPs</v>
      </c>
      <c r="F2" s="249" t="str">
        <f>RESULTS!L4</f>
        <v>Total Housewives</v>
      </c>
      <c r="G2" s="75">
        <f>RESULTS!M4</f>
        <v>7210212</v>
      </c>
      <c r="H2" s="74">
        <f>RESULTS!N4</f>
        <v>3218</v>
      </c>
      <c r="I2" s="249" t="str">
        <f>RESULTS!O4</f>
        <v>GRPs</v>
      </c>
      <c r="J2" s="75">
        <f>RESULTS!P4</f>
        <v>988455</v>
      </c>
      <c r="K2" s="249" t="str">
        <f>RESULTS!Q4</f>
        <v>PEN</v>
      </c>
      <c r="L2" s="75">
        <f>RESULTS!R4</f>
        <v>307.16438781852082</v>
      </c>
      <c r="M2" s="249" t="str">
        <f>RESULTS!S4</f>
        <v>PER GRP</v>
      </c>
      <c r="N2" s="158">
        <f>RESULTS!U4</f>
        <v>3.2966377931688751</v>
      </c>
      <c r="O2" s="159">
        <f>RESULTS!V4</f>
        <v>2.9479584199216662</v>
      </c>
      <c r="P2" s="159">
        <f>RESULTS!W4</f>
        <v>3.6453171664160835</v>
      </c>
      <c r="Q2" s="67" t="str">
        <f>RESULTS!X4</f>
        <v>NOS PER S/.1 SPENT</v>
      </c>
      <c r="R2" s="250">
        <f>RESULTS!Y4</f>
        <v>9.5432538147782662</v>
      </c>
      <c r="S2" s="251">
        <f>RESULTS!Z4</f>
        <v>8.533881245619753</v>
      </c>
      <c r="T2" s="251">
        <f>RESULTS!AA4</f>
        <v>10.552626383936779</v>
      </c>
      <c r="U2" s="67" t="str">
        <f>RESULTS!AB4</f>
        <v>SU PER GRP</v>
      </c>
      <c r="V2" s="252">
        <f>RESULTS!AC4</f>
        <v>3.328656084599928</v>
      </c>
    </row>
    <row r="3" spans="1:22" ht="14.45" customHeight="1">
      <c r="A3" s="100" t="str">
        <f>RESULTS!B5&amp;"_"&amp;RESULTS!G5</f>
        <v>PERU_SOCIAL</v>
      </c>
      <c r="B3" s="249" t="str">
        <f>RESULTS!G5</f>
        <v>SOCIAL</v>
      </c>
      <c r="C3" s="249">
        <f>RESULTS!I5</f>
        <v>40</v>
      </c>
      <c r="D3" s="75">
        <f>RESULTS!J5</f>
        <v>58627677.160000004</v>
      </c>
      <c r="E3" s="249" t="str">
        <f>RESULTS!K5</f>
        <v>IMPs</v>
      </c>
      <c r="F3" s="249" t="str">
        <f>RESULTS!L5</f>
        <v>HM 25-65</v>
      </c>
      <c r="G3" s="75">
        <f>RESULTS!M5</f>
        <v>18000000</v>
      </c>
      <c r="H3" s="74">
        <f>RESULTS!N5</f>
        <v>58.627677160000005</v>
      </c>
      <c r="I3" s="249" t="str">
        <f>RESULTS!O5</f>
        <v>MM IMPs</v>
      </c>
      <c r="J3" s="75">
        <f>RESULTS!P5</f>
        <v>247093.86000000002</v>
      </c>
      <c r="K3" s="249" t="str">
        <f>RESULTS!Q5</f>
        <v>PEN</v>
      </c>
      <c r="L3" s="75">
        <f>RESULTS!R5</f>
        <v>4.2146281751135986</v>
      </c>
      <c r="M3" s="249" t="str">
        <f>RESULTS!S5</f>
        <v>PER M IMPs</v>
      </c>
      <c r="N3" s="158">
        <f>RESULTS!U5</f>
        <v>3.2554953283474046</v>
      </c>
      <c r="O3" s="159">
        <f>RESULTS!V5</f>
        <v>2.6251180686788791</v>
      </c>
      <c r="P3" s="159">
        <f>RESULTS!W5</f>
        <v>3.8858725880159302</v>
      </c>
      <c r="Q3" s="67" t="str">
        <f>RESULTS!X5</f>
        <v>NOS PER S/.1 SPENT</v>
      </c>
      <c r="R3" s="250">
        <f>RESULTS!Y5</f>
        <v>129.30958598434512</v>
      </c>
      <c r="S3" s="251">
        <f>RESULTS!Z5</f>
        <v>104.27074727003426</v>
      </c>
      <c r="T3" s="251">
        <f>RESULTS!AA5</f>
        <v>154.34842469865595</v>
      </c>
      <c r="U3" s="67" t="str">
        <f>RESULTS!AB5</f>
        <v>SU PER MM IMPs</v>
      </c>
      <c r="V3" s="134" t="str">
        <f>RESULTS!AC5</f>
        <v/>
      </c>
    </row>
    <row r="4" spans="1:22" ht="14.45" customHeight="1">
      <c r="A4" s="100" t="str">
        <f>RESULTS!B6&amp;"_"&amp;RESULTS!G6</f>
        <v>PERU_ONLINE VIDEO</v>
      </c>
      <c r="B4" s="249" t="str">
        <f>RESULTS!G6</f>
        <v>ONLINE VIDEO</v>
      </c>
      <c r="C4" s="249">
        <f>RESULTS!I6</f>
        <v>6</v>
      </c>
      <c r="D4" s="75">
        <f>RESULTS!J6</f>
        <v>24440266</v>
      </c>
      <c r="E4" s="249" t="str">
        <f>RESULTS!K6</f>
        <v>IMPs</v>
      </c>
      <c r="F4" s="249" t="str">
        <f>RESULTS!L6</f>
        <v>HM 25-64</v>
      </c>
      <c r="G4" s="75">
        <f>RESULTS!M6</f>
        <v>20100000</v>
      </c>
      <c r="H4" s="74">
        <f>RESULTS!N6</f>
        <v>24.440266000000001</v>
      </c>
      <c r="I4" s="249" t="str">
        <f>RESULTS!O6</f>
        <v>MM IMPs</v>
      </c>
      <c r="J4" s="75">
        <f>RESULTS!P6</f>
        <v>81128</v>
      </c>
      <c r="K4" s="249" t="str">
        <f>RESULTS!Q6</f>
        <v>PEN</v>
      </c>
      <c r="L4" s="253">
        <f>RESULTS!R6</f>
        <v>3.3194401402996188</v>
      </c>
      <c r="M4" s="249" t="str">
        <f>RESULTS!S6</f>
        <v>PER M IMPs</v>
      </c>
      <c r="N4" s="158">
        <f>RESULTS!U6</f>
        <v>3.9415913710538883</v>
      </c>
      <c r="O4" s="159">
        <f>RESULTS!V6</f>
        <v>2.9808548167087046</v>
      </c>
      <c r="P4" s="159">
        <f>RESULTS!W6</f>
        <v>4.9023279253990717</v>
      </c>
      <c r="Q4" s="67" t="str">
        <f>RESULTS!X6</f>
        <v>NOS PER S/.1 SPENT</v>
      </c>
      <c r="R4" s="250">
        <f>RESULTS!Y6</f>
        <v>123.30787642705047</v>
      </c>
      <c r="S4" s="251">
        <f>RESULTS!Z6</f>
        <v>93.252405636208167</v>
      </c>
      <c r="T4" s="251">
        <f>RESULTS!AA6</f>
        <v>153.36334721789274</v>
      </c>
      <c r="U4" s="67" t="str">
        <f>RESULTS!AB6</f>
        <v>SU PER MM IMPs</v>
      </c>
      <c r="V4" s="134" t="str">
        <f>RESULTS!AC6</f>
        <v/>
      </c>
    </row>
    <row r="5" spans="1:22" ht="14.45" customHeight="1">
      <c r="A5" s="100" t="str">
        <f>RESULTS!B7&amp;"_"&amp;RESULTS!G7</f>
        <v>PERU_</v>
      </c>
      <c r="B5" s="249" t="str">
        <f>RESULTS!G7</f>
        <v/>
      </c>
      <c r="C5" s="249" t="str">
        <f>RESULTS!I7</f>
        <v/>
      </c>
      <c r="D5" s="75" t="str">
        <f>RESULTS!J7</f>
        <v/>
      </c>
      <c r="E5" s="249" t="str">
        <f>RESULTS!K7</f>
        <v/>
      </c>
      <c r="F5" s="249" t="str">
        <f>RESULTS!L7</f>
        <v/>
      </c>
      <c r="G5" s="75" t="str">
        <f>RESULTS!M7</f>
        <v/>
      </c>
      <c r="H5" s="74" t="str">
        <f>RESULTS!N7</f>
        <v/>
      </c>
      <c r="I5" s="249" t="str">
        <f>RESULTS!O7</f>
        <v/>
      </c>
      <c r="J5" s="75" t="str">
        <f>RESULTS!P7</f>
        <v/>
      </c>
      <c r="K5" s="249" t="str">
        <f>RESULTS!Q7</f>
        <v/>
      </c>
      <c r="L5" s="253" t="str">
        <f>RESULTS!R7</f>
        <v/>
      </c>
      <c r="M5" s="249" t="str">
        <f>RESULTS!S7</f>
        <v/>
      </c>
      <c r="N5" s="158" t="str">
        <f>RESULTS!U7</f>
        <v/>
      </c>
      <c r="O5" s="159" t="str">
        <f>RESULTS!V7</f>
        <v/>
      </c>
      <c r="P5" s="159" t="str">
        <f>RESULTS!W7</f>
        <v/>
      </c>
      <c r="Q5" s="67" t="str">
        <f>RESULTS!X7</f>
        <v/>
      </c>
      <c r="R5" s="250" t="str">
        <f>RESULTS!Y7</f>
        <v/>
      </c>
      <c r="S5" s="251" t="str">
        <f>RESULTS!Z7</f>
        <v/>
      </c>
      <c r="T5" s="251" t="str">
        <f>RESULTS!AA7</f>
        <v/>
      </c>
      <c r="U5" s="67" t="str">
        <f>RESULTS!AB7</f>
        <v/>
      </c>
      <c r="V5" s="134" t="str">
        <f>RESULTS!AC7</f>
        <v/>
      </c>
    </row>
    <row r="6" spans="1:22" ht="14.45" customHeight="1">
      <c r="A6" s="100" t="str">
        <f>RESULTS!B8&amp;"_"&amp;RESULTS!G8</f>
        <v>PERU_</v>
      </c>
      <c r="B6" s="249" t="str">
        <f>RESULTS!G8</f>
        <v/>
      </c>
      <c r="C6" s="249" t="str">
        <f>RESULTS!I8</f>
        <v/>
      </c>
      <c r="D6" s="75" t="str">
        <f>RESULTS!J8</f>
        <v/>
      </c>
      <c r="E6" s="249" t="str">
        <f>RESULTS!K8</f>
        <v/>
      </c>
      <c r="F6" s="249" t="str">
        <f>RESULTS!L8</f>
        <v/>
      </c>
      <c r="G6" s="75" t="str">
        <f>RESULTS!M8</f>
        <v/>
      </c>
      <c r="H6" s="74" t="str">
        <f>RESULTS!N8</f>
        <v/>
      </c>
      <c r="I6" s="249" t="str">
        <f>RESULTS!O8</f>
        <v/>
      </c>
      <c r="J6" s="75" t="str">
        <f>RESULTS!P8</f>
        <v/>
      </c>
      <c r="K6" s="249" t="str">
        <f>RESULTS!Q8</f>
        <v/>
      </c>
      <c r="L6" s="253" t="str">
        <f>RESULTS!R8</f>
        <v/>
      </c>
      <c r="M6" s="249" t="str">
        <f>RESULTS!S8</f>
        <v/>
      </c>
      <c r="N6" s="158" t="str">
        <f>RESULTS!U8</f>
        <v/>
      </c>
      <c r="O6" s="159" t="str">
        <f>RESULTS!V8</f>
        <v/>
      </c>
      <c r="P6" s="159" t="str">
        <f>RESULTS!W8</f>
        <v/>
      </c>
      <c r="Q6" s="67" t="str">
        <f>RESULTS!X8</f>
        <v/>
      </c>
      <c r="R6" s="250" t="str">
        <f>RESULTS!Y8</f>
        <v/>
      </c>
      <c r="S6" s="251" t="str">
        <f>RESULTS!Z8</f>
        <v/>
      </c>
      <c r="T6" s="251" t="str">
        <f>RESULTS!AA8</f>
        <v/>
      </c>
      <c r="U6" s="67" t="str">
        <f>RESULTS!AB8</f>
        <v/>
      </c>
      <c r="V6" s="134" t="str">
        <f>RESULTS!AC8</f>
        <v/>
      </c>
    </row>
    <row r="7" spans="1:22" ht="14.45" customHeight="1">
      <c r="A7" s="100" t="str">
        <f>RESULTS!B9&amp;"_"&amp;RESULTS!G9</f>
        <v>PERU_</v>
      </c>
      <c r="B7" s="249" t="str">
        <f>RESULTS!G9</f>
        <v/>
      </c>
      <c r="C7" s="249" t="str">
        <f>RESULTS!I9</f>
        <v/>
      </c>
      <c r="D7" s="75" t="str">
        <f>RESULTS!J9</f>
        <v/>
      </c>
      <c r="E7" s="249" t="str">
        <f>RESULTS!K9</f>
        <v/>
      </c>
      <c r="F7" s="249" t="str">
        <f>RESULTS!L9</f>
        <v/>
      </c>
      <c r="G7" s="75" t="str">
        <f>RESULTS!M9</f>
        <v/>
      </c>
      <c r="H7" s="74" t="str">
        <f>RESULTS!N9</f>
        <v/>
      </c>
      <c r="I7" s="249" t="str">
        <f>RESULTS!O9</f>
        <v/>
      </c>
      <c r="J7" s="75" t="str">
        <f>RESULTS!P9</f>
        <v/>
      </c>
      <c r="K7" s="249" t="str">
        <f>RESULTS!Q9</f>
        <v/>
      </c>
      <c r="L7" s="253" t="str">
        <f>RESULTS!R9</f>
        <v/>
      </c>
      <c r="M7" s="249" t="str">
        <f>RESULTS!S9</f>
        <v/>
      </c>
      <c r="N7" s="158" t="str">
        <f>RESULTS!U9</f>
        <v/>
      </c>
      <c r="O7" s="159" t="str">
        <f>RESULTS!V9</f>
        <v/>
      </c>
      <c r="P7" s="159" t="str">
        <f>RESULTS!W9</f>
        <v/>
      </c>
      <c r="Q7" s="67" t="str">
        <f>RESULTS!X9</f>
        <v/>
      </c>
      <c r="R7" s="250" t="str">
        <f>RESULTS!Y9</f>
        <v/>
      </c>
      <c r="S7" s="251" t="str">
        <f>RESULTS!Z9</f>
        <v/>
      </c>
      <c r="T7" s="251" t="str">
        <f>RESULTS!AA9</f>
        <v/>
      </c>
      <c r="U7" s="67" t="str">
        <f>RESULTS!AB9</f>
        <v/>
      </c>
      <c r="V7" s="134" t="str">
        <f>RESULTS!AC9</f>
        <v/>
      </c>
    </row>
  </sheetData>
  <pageMargins left="0.7" right="0.7" top="0.75" bottom="0.75" header="0.3" footer="0.3"/>
  <pageSetup orientation="portrait" r:id="rId1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400-000000000000}">
  <sheetPr codeName="Sheet9">
    <tabColor rgb="FF00B0F0"/>
  </sheetPr>
  <dimension ref="A1:S31"/>
  <sheetViews>
    <sheetView showGridLines="0" zoomScale="80" zoomScaleNormal="80" workbookViewId="0">
      <selection activeCell="C2" sqref="C2:Q2"/>
    </sheetView>
  </sheetViews>
  <sheetFormatPr defaultColWidth="0" defaultRowHeight="15" zeroHeight="1"/>
  <cols>
    <col min="1" max="1" width="2.7109375" customWidth="1"/>
    <col min="2" max="2" width="15.85546875" customWidth="1"/>
    <col min="3" max="4" width="8.7109375" customWidth="1"/>
    <col min="5" max="5" width="7.28515625" customWidth="1"/>
    <col min="6" max="9" width="8.7109375" customWidth="1"/>
    <col min="10" max="10" width="14" customWidth="1"/>
    <col min="11" max="17" width="8.7109375" customWidth="1"/>
    <col min="18" max="18" width="15.85546875" customWidth="1"/>
    <col min="19" max="19" width="2.7109375" customWidth="1"/>
    <col min="20" max="16384" width="8.7109375" hidden="1"/>
  </cols>
  <sheetData>
    <row r="1" spans="2:17" ht="84.95" customHeight="1"/>
    <row r="2" spans="2:17" ht="20.100000000000001" customHeight="1">
      <c r="B2" s="66" t="s">
        <v>102</v>
      </c>
      <c r="C2" s="332" t="s">
        <v>65</v>
      </c>
      <c r="D2" s="333"/>
      <c r="E2" s="333"/>
      <c r="F2" s="333"/>
      <c r="G2" s="333"/>
      <c r="H2" s="333"/>
      <c r="I2" s="333"/>
      <c r="J2" s="333"/>
      <c r="K2" s="333"/>
      <c r="L2" s="333"/>
      <c r="M2" s="333"/>
      <c r="N2" s="333"/>
      <c r="O2" s="333"/>
      <c r="P2" s="333"/>
      <c r="Q2" s="334"/>
    </row>
    <row r="3" spans="2:17" ht="30" customHeight="1"/>
    <row r="4" spans="2:17" ht="14.1" customHeight="1">
      <c r="O4" s="340">
        <f>'CURVE CHART'!V29</f>
        <v>172.13650114529807</v>
      </c>
      <c r="P4" s="340"/>
    </row>
    <row r="5" spans="2:17" ht="7.5" customHeight="1"/>
    <row r="6" spans="2:17">
      <c r="B6" s="62" t="s">
        <v>29</v>
      </c>
      <c r="C6" s="335" t="str">
        <f>IFERROR(IF('CURVE CHART'!V17="","",'CURVE CHART'!V19&amp;" ")&amp;TEXT('CURVE CHART'!V17,"#,##0"),"")</f>
        <v>S/. 247,094</v>
      </c>
      <c r="D6" s="335"/>
      <c r="E6" s="63" t="str">
        <f>IF(C6="","",'CURVE CHART'!V18)</f>
        <v>PEN</v>
      </c>
      <c r="G6" s="343">
        <f>'CURVE CHART'!V31</f>
        <v>129.30958598434512</v>
      </c>
      <c r="H6" s="343"/>
      <c r="I6" s="343"/>
      <c r="J6" s="343"/>
    </row>
    <row r="7" spans="2:17">
      <c r="B7" s="62" t="s">
        <v>32</v>
      </c>
      <c r="C7" s="336" t="str">
        <f>IFERROR(IF('CURVE CHART'!V20="","",'CURVE CHART'!V19&amp;" ")&amp;TEXT('CURVE CHART'!V20,"#,##0.00"),"")</f>
        <v>S/. 4.21</v>
      </c>
      <c r="D7" s="336"/>
      <c r="E7" s="63" t="str">
        <f>IF(C7="","",'CURVE CHART'!V21)</f>
        <v>PER M IMPs</v>
      </c>
      <c r="G7" s="343"/>
      <c r="H7" s="343"/>
      <c r="I7" s="343"/>
      <c r="J7" s="343"/>
    </row>
    <row r="8" spans="2:17" ht="14.1" customHeight="1">
      <c r="B8" s="62" t="s">
        <v>23</v>
      </c>
      <c r="C8" s="337">
        <f>IFERROR('CURVE CHART'!V11,"")</f>
        <v>58627677.160000004</v>
      </c>
      <c r="D8" s="337"/>
      <c r="E8" s="63" t="str">
        <f>IF(C8="","",'CURVE CHART'!V12)</f>
        <v>IMPs</v>
      </c>
      <c r="G8" s="343"/>
      <c r="H8" s="343"/>
      <c r="I8" s="343"/>
      <c r="J8" s="343"/>
      <c r="O8" s="340">
        <f>'CURVE CHART'!V30</f>
        <v>185.19212809830839</v>
      </c>
      <c r="P8" s="340"/>
    </row>
    <row r="9" spans="2:17">
      <c r="B9" s="62" t="s">
        <v>22</v>
      </c>
      <c r="C9" s="338">
        <f>IF(C8="","",'CURVE CHART'!V10)</f>
        <v>40</v>
      </c>
      <c r="D9" s="338"/>
      <c r="E9" s="63"/>
      <c r="G9" s="339" t="str">
        <f>IF(G6="","",'CURVE CHART'!V26)</f>
        <v>SU PER MM IMPs</v>
      </c>
      <c r="H9" s="339"/>
      <c r="I9" s="339"/>
      <c r="J9" s="339"/>
    </row>
    <row r="10" spans="2:17">
      <c r="B10" s="62" t="s">
        <v>141</v>
      </c>
      <c r="C10" s="337">
        <f>IFERROR('CURVE CHART'!V14,"")</f>
        <v>18000000</v>
      </c>
      <c r="D10" s="337"/>
      <c r="E10" s="63" t="str">
        <f>IF(C10="","",'CURVE CHART'!V13)</f>
        <v>HM 25-65</v>
      </c>
      <c r="G10" s="65"/>
      <c r="H10" s="65"/>
      <c r="I10" s="65"/>
      <c r="J10" s="65"/>
    </row>
    <row r="11" spans="2:17">
      <c r="K11" s="64" t="str">
        <f>IFERROR(IF(G6="","NO CURVE RESULT TO DISPLAY",""),"")</f>
        <v/>
      </c>
    </row>
    <row r="12" spans="2:17"/>
    <row r="13" spans="2:17">
      <c r="B13" s="341">
        <f>'CURVE CHART'!V34</f>
        <v>3.2554953283474046</v>
      </c>
      <c r="C13" s="341"/>
      <c r="D13" s="341"/>
      <c r="E13" s="341"/>
    </row>
    <row r="14" spans="2:17">
      <c r="B14" s="341"/>
      <c r="C14" s="341"/>
      <c r="D14" s="341"/>
      <c r="E14" s="341"/>
    </row>
    <row r="15" spans="2:17">
      <c r="B15" s="341"/>
      <c r="C15" s="341"/>
      <c r="D15" s="341"/>
      <c r="E15" s="341"/>
    </row>
    <row r="16" spans="2:17">
      <c r="B16" s="341"/>
      <c r="C16" s="341"/>
      <c r="D16" s="341"/>
      <c r="E16" s="341"/>
    </row>
    <row r="17" spans="2:5" ht="18">
      <c r="D17" s="342">
        <f>'CURVE CHART'!V32</f>
        <v>4.3337048143084234</v>
      </c>
      <c r="E17" s="342"/>
    </row>
    <row r="18" spans="2:5"/>
    <row r="19" spans="2:5"/>
    <row r="20" spans="2:5"/>
    <row r="21" spans="2:5" ht="18">
      <c r="D21" s="342">
        <f>'CURVE CHART'!V33</f>
        <v>4.6623929949303706</v>
      </c>
      <c r="E21" s="342"/>
    </row>
    <row r="22" spans="2:5"/>
    <row r="23" spans="2:5">
      <c r="B23" s="339" t="str">
        <f>IF(B13="","",IF('CURVE CHART'!V24="","","ROI= "&amp;'CURVE CHART'!V24))</f>
        <v>ROI= NOS PER S/.1 SPENT</v>
      </c>
      <c r="C23" s="339"/>
      <c r="D23" s="339"/>
      <c r="E23" s="339"/>
    </row>
    <row r="24" spans="2:5"/>
    <row r="25" spans="2:5"/>
    <row r="26" spans="2:5"/>
    <row r="27" spans="2:5"/>
    <row r="28" spans="2:5"/>
    <row r="29" spans="2:5"/>
    <row r="30" spans="2:5"/>
    <row r="31" spans="2:5"/>
  </sheetData>
  <mergeCells count="14">
    <mergeCell ref="B23:E23"/>
    <mergeCell ref="O4:P4"/>
    <mergeCell ref="O8:P8"/>
    <mergeCell ref="B13:E16"/>
    <mergeCell ref="D17:E17"/>
    <mergeCell ref="D21:E21"/>
    <mergeCell ref="G6:J8"/>
    <mergeCell ref="G9:J9"/>
    <mergeCell ref="C10:D10"/>
    <mergeCell ref="C2:Q2"/>
    <mergeCell ref="C6:D6"/>
    <mergeCell ref="C7:D7"/>
    <mergeCell ref="C8:D8"/>
    <mergeCell ref="C9:D9"/>
  </mergeCells>
  <pageMargins left="0.7" right="0.7" top="0.75" bottom="0.75" header="0.3" footer="0.3"/>
  <drawing r:id="rId1"/>
  <extLst>
    <ext xmlns:x14="http://schemas.microsoft.com/office/spreadsheetml/2009/9/main" uri="{CCE6A557-97BC-4b89-ADB6-D9C93CAAB3DF}">
      <x14:dataValidations xmlns:xm="http://schemas.microsoft.com/office/excel/2006/main" count="1">
        <x14:dataValidation type="list" allowBlank="1" showErrorMessage="1" errorTitle="Invalid Entry" error="Please select an option from the drop-down list." xr:uid="{00000000-0002-0000-0400-000000000000}">
          <x14:formula1>
            <xm:f>'CURVE LIST'!$A$1:$A$3</xm:f>
          </x14:formula1>
          <xm:sqref>C2:Q2</xm:sqref>
        </x14:dataValidation>
      </x14:dataValidations>
    </ext>
  </extLst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500-000000000000}">
  <sheetPr codeName="Sheet8">
    <tabColor rgb="FFFFC000"/>
  </sheetPr>
  <dimension ref="A1:C6"/>
  <sheetViews>
    <sheetView zoomScale="80" zoomScaleNormal="80" workbookViewId="0"/>
  </sheetViews>
  <sheetFormatPr defaultRowHeight="15"/>
  <cols>
    <col min="1" max="1" width="24.140625" customWidth="1"/>
    <col min="3" max="3" width="84.140625" bestFit="1" customWidth="1"/>
  </cols>
  <sheetData>
    <row r="1" spans="1:3">
      <c r="A1" t="str">
        <f>'CURVE FACTS'!I2</f>
        <v>OPEN TV</v>
      </c>
      <c r="B1">
        <f>'CURVE FACTS'!A2</f>
        <v>1</v>
      </c>
      <c r="C1" t="str">
        <f>'CURVE FACTS'!B2</f>
        <v>PERU_HOUSEHOLD CARE_DISH CARE_AYUDÍN_FY2021_OPEN TV</v>
      </c>
    </row>
    <row r="2" spans="1:3">
      <c r="A2" t="str">
        <f>'CURVE FACTS'!I3</f>
        <v>SOCIAL</v>
      </c>
      <c r="B2">
        <f>'CURVE FACTS'!A3</f>
        <v>2</v>
      </c>
      <c r="C2" t="str">
        <f>'CURVE FACTS'!B3</f>
        <v>PERU_HOUSEHOLD CARE_DISH CARE_AYUDÍN_FY2021_SOCIAL</v>
      </c>
    </row>
    <row r="3" spans="1:3">
      <c r="A3" t="str">
        <f>'CURVE FACTS'!I4</f>
        <v>ONLINE VIDEO</v>
      </c>
      <c r="B3">
        <f>'CURVE FACTS'!A4</f>
        <v>4</v>
      </c>
      <c r="C3" t="str">
        <f>'CURVE FACTS'!B4</f>
        <v>PERU_HOUSEHOLD CARE_DISH CARE_AYUDÍN_FY2021_ONLINE VIDEO</v>
      </c>
    </row>
    <row r="4" spans="1:3">
      <c r="A4">
        <f>'CURVE FACTS'!I5</f>
        <v>0</v>
      </c>
      <c r="B4">
        <f>'CURVE FACTS'!A5</f>
        <v>0</v>
      </c>
      <c r="C4">
        <f>'CURVE FACTS'!B5</f>
        <v>0</v>
      </c>
    </row>
    <row r="5" spans="1:3">
      <c r="A5">
        <f>'CURVE FACTS'!I6</f>
        <v>0</v>
      </c>
      <c r="B5">
        <f>'CURVE FACTS'!A6</f>
        <v>0</v>
      </c>
      <c r="C5">
        <f>'CURVE FACTS'!B6</f>
        <v>0</v>
      </c>
    </row>
    <row r="6" spans="1:3">
      <c r="A6">
        <f>'CURVE FACTS'!I7</f>
        <v>0</v>
      </c>
      <c r="B6">
        <f>'CURVE FACTS'!A7</f>
        <v>0</v>
      </c>
      <c r="C6">
        <f>'CURVE FACTS'!B7</f>
        <v>0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600-000000000000}">
  <sheetPr codeName="Sheet7">
    <tabColor rgb="FFFFC000"/>
  </sheetPr>
  <dimension ref="A1:V1002"/>
  <sheetViews>
    <sheetView zoomScale="80" zoomScaleNormal="80" workbookViewId="0"/>
  </sheetViews>
  <sheetFormatPr defaultRowHeight="15"/>
  <cols>
    <col min="5" max="7" width="8.7109375" customWidth="1"/>
    <col min="18" max="20" width="5.7109375" customWidth="1"/>
    <col min="21" max="21" width="18.140625" customWidth="1"/>
    <col min="22" max="22" width="12.7109375" customWidth="1"/>
  </cols>
  <sheetData>
    <row r="1" spans="1:22">
      <c r="A1" s="40" t="s">
        <v>69</v>
      </c>
      <c r="B1" s="51" t="s">
        <v>72</v>
      </c>
      <c r="C1" s="51" t="s">
        <v>75</v>
      </c>
      <c r="D1" s="39" t="s">
        <v>70</v>
      </c>
      <c r="E1" s="58" t="str">
        <f>IF($E$2="","","Weekly Support")</f>
        <v>Weekly Support</v>
      </c>
      <c r="F1" s="39" t="s">
        <v>81</v>
      </c>
      <c r="G1" s="39" t="s">
        <v>82</v>
      </c>
      <c r="H1" s="39" t="s">
        <v>83</v>
      </c>
      <c r="I1" s="39" t="s">
        <v>84</v>
      </c>
      <c r="J1" s="39" t="s">
        <v>85</v>
      </c>
      <c r="K1" s="55" t="s">
        <v>91</v>
      </c>
      <c r="L1" s="55" t="s">
        <v>92</v>
      </c>
      <c r="M1" s="55" t="s">
        <v>94</v>
      </c>
      <c r="N1" s="55" t="s">
        <v>93</v>
      </c>
      <c r="O1" s="55" t="s">
        <v>98</v>
      </c>
      <c r="P1" s="55" t="s">
        <v>99</v>
      </c>
      <c r="Q1" s="55" t="s">
        <v>100</v>
      </c>
      <c r="U1" s="56" t="s">
        <v>75</v>
      </c>
      <c r="V1" s="57">
        <f>IFERROR(VLOOKUP('RESPONSE CURVES'!$C$2,'CURVE LIST'!A:C,2,FALSE),"NA")</f>
        <v>2</v>
      </c>
    </row>
    <row r="2" spans="1:22">
      <c r="A2" s="41">
        <f>ROW()-2</f>
        <v>0</v>
      </c>
      <c r="B2" t="str">
        <f>C2&amp;"_"&amp;D2</f>
        <v>2_1</v>
      </c>
      <c r="C2">
        <f t="shared" ref="C2:C65" si="0">$V$1</f>
        <v>2</v>
      </c>
      <c r="D2">
        <f>A2+1</f>
        <v>1</v>
      </c>
      <c r="E2">
        <f>IFERROR(VLOOKUP($B2,'CURVE DATA'!$A:$AM,15,FALSE),"")</f>
        <v>0</v>
      </c>
      <c r="F2">
        <f>IFERROR(VLOOKUP($B2,'CURVE DATA'!$A:$AM,34,FALSE),NA())</f>
        <v>0</v>
      </c>
      <c r="G2">
        <f>IFERROR(VLOOKUP($B2,'CURVE DATA'!$A:$AM,35,FALSE),NA())</f>
        <v>0</v>
      </c>
      <c r="H2">
        <f>IFERROR(VLOOKUP($B2,'CURVE DATA'!$A:$AM,37,FALSE),NA())</f>
        <v>0</v>
      </c>
      <c r="I2">
        <f>IFERROR(VLOOKUP($B2,'CURVE DATA'!$A:$AM,38,FALSE),NA())</f>
        <v>0</v>
      </c>
      <c r="J2">
        <f>IFERROR(VLOOKUP($B2,'CURVE DATA'!$A:$AM,39,FALSE),NA())</f>
        <v>0</v>
      </c>
      <c r="K2" t="str">
        <f>IFERROR(IF(F2=MAX(F:F),H2,""),NA())</f>
        <v/>
      </c>
      <c r="L2" t="str">
        <f>IFERROR(IF(G2=MAX(G:G),H2,""),NA())</f>
        <v/>
      </c>
      <c r="M2" s="60">
        <f>IFERROR(ABS(E2-IFERROR($V$11/$V$10,"NA")),NA())</f>
        <v>1465691.929</v>
      </c>
      <c r="N2" t="str">
        <f>IFERROR(IF(M2=MIN(M:M),H2,""),NA())</f>
        <v/>
      </c>
      <c r="O2" t="str">
        <f>IFERROR(IF(F2=MAX(F:F),E2,""),NA())</f>
        <v/>
      </c>
      <c r="P2" t="str">
        <f>IFERROR(IF(G2=MAX(G:G),E2,""),NA())</f>
        <v/>
      </c>
      <c r="Q2" t="str">
        <f>IFERROR(IF(AND(E2&gt;=IFERROR(AVERAGE(O:O),NA()),E2&lt;=IFERROR(AVERAGE(P:P),NA())),H2,""),NA())</f>
        <v/>
      </c>
    </row>
    <row r="3" spans="1:22">
      <c r="A3" s="41">
        <f t="shared" ref="A3:A66" si="1">ROW()-2</f>
        <v>1</v>
      </c>
      <c r="B3" t="str">
        <f t="shared" ref="B3:B66" si="2">C3&amp;"_"&amp;D3</f>
        <v>2_2</v>
      </c>
      <c r="C3">
        <f t="shared" si="0"/>
        <v>2</v>
      </c>
      <c r="D3">
        <f t="shared" ref="D3:D66" si="3">A3+1</f>
        <v>2</v>
      </c>
      <c r="E3">
        <f>IFERROR(VLOOKUP($B3,'CURVE DATA'!$A:$AM,15,FALSE),"")</f>
        <v>9673.5667314000002</v>
      </c>
      <c r="F3">
        <f>IFERROR(VLOOKUP($B3,'CURVE DATA'!$A:$AM,34,FALSE),NA())</f>
        <v>2.2817651798386285E-2</v>
      </c>
      <c r="G3">
        <f>IFERROR(VLOOKUP($B3,'CURVE DATA'!$A:$AM,35,FALSE),NA())</f>
        <v>2.2817651798386285E-2</v>
      </c>
      <c r="H3">
        <f>IFERROR(VLOOKUP($B3,'CURVE DATA'!$A:$AM,37,FALSE),NA())</f>
        <v>14.455935360165308</v>
      </c>
      <c r="I3">
        <f>IFERROR(VLOOKUP($B3,'CURVE DATA'!$A:$AM,38,FALSE),NA())</f>
        <v>11.656762884340489</v>
      </c>
      <c r="J3">
        <f>IFERROR(VLOOKUP($B3,'CURVE DATA'!$A:$AM,39,FALSE),NA())</f>
        <v>17.255107835990128</v>
      </c>
      <c r="K3" t="str">
        <f t="shared" ref="K3:K66" si="4">IFERROR(IF(F3=MAX(F:F),H3,""),NA())</f>
        <v/>
      </c>
      <c r="L3" t="str">
        <f t="shared" ref="L3:L66" si="5">IFERROR(IF(G3=MAX(G:G),H3,""),NA())</f>
        <v/>
      </c>
      <c r="M3" s="60">
        <f t="shared" ref="M3:M66" si="6">IFERROR(ABS(E3-IFERROR($V$11/$V$10,"NA")),NA())</f>
        <v>1456018.3622685999</v>
      </c>
      <c r="N3" t="str">
        <f t="shared" ref="N3:N66" si="7">IFERROR(IF(M3=MIN(M:M),H3,""),NA())</f>
        <v/>
      </c>
      <c r="O3" t="str">
        <f t="shared" ref="O3:O66" si="8">IFERROR(IF(F3=MAX(F:F),E3,""),NA())</f>
        <v/>
      </c>
      <c r="P3" t="str">
        <f t="shared" ref="P3:P66" si="9">IFERROR(IF(G3=MAX(G:G),E3,""),NA())</f>
        <v/>
      </c>
      <c r="Q3" t="str">
        <f t="shared" ref="Q3:Q66" si="10">IFERROR(IF(AND(E3&gt;=IFERROR(AVERAGE(O:O),NA()),E3&lt;=IFERROR(AVERAGE(P:P),NA())),H3,""),NA())</f>
        <v/>
      </c>
      <c r="U3" s="26" t="s">
        <v>15</v>
      </c>
      <c r="V3" s="28" t="str">
        <f>IFERROR(VLOOKUP($V$1,'CURVE FACTS'!$A:$BQ,MATCH($U3,'CURVE FACTS'!$1:$1,0),FALSE),"")</f>
        <v>PERU</v>
      </c>
    </row>
    <row r="4" spans="1:22">
      <c r="A4" s="41">
        <f t="shared" si="1"/>
        <v>2</v>
      </c>
      <c r="B4" t="str">
        <f t="shared" si="2"/>
        <v>2_3</v>
      </c>
      <c r="C4">
        <f t="shared" si="0"/>
        <v>2</v>
      </c>
      <c r="D4">
        <f t="shared" si="3"/>
        <v>3</v>
      </c>
      <c r="E4">
        <f>IFERROR(VLOOKUP($B4,'CURVE DATA'!$A:$AM,15,FALSE),"")</f>
        <v>19347.1334628</v>
      </c>
      <c r="F4">
        <f>IFERROR(VLOOKUP($B4,'CURVE DATA'!$A:$AM,34,FALSE),NA())</f>
        <v>3.9298561961202703E-2</v>
      </c>
      <c r="G4">
        <f>IFERROR(VLOOKUP($B4,'CURVE DATA'!$A:$AM,35,FALSE),NA())</f>
        <v>3.1058106879794493E-2</v>
      </c>
      <c r="H4">
        <f>IFERROR(VLOOKUP($B4,'CURVE DATA'!$A:$AM,37,FALSE),NA())</f>
        <v>19.676607804803432</v>
      </c>
      <c r="I4">
        <f>IFERROR(VLOOKUP($B4,'CURVE DATA'!$A:$AM,38,FALSE),NA())</f>
        <v>15.866531347448841</v>
      </c>
      <c r="J4">
        <f>IFERROR(VLOOKUP($B4,'CURVE DATA'!$A:$AM,39,FALSE),NA())</f>
        <v>23.486684262158025</v>
      </c>
      <c r="K4" t="str">
        <f t="shared" si="4"/>
        <v/>
      </c>
      <c r="L4" t="str">
        <f t="shared" si="5"/>
        <v/>
      </c>
      <c r="M4" s="60">
        <f t="shared" si="6"/>
        <v>1446344.7955372001</v>
      </c>
      <c r="N4" t="str">
        <f t="shared" si="7"/>
        <v/>
      </c>
      <c r="O4" t="str">
        <f t="shared" si="8"/>
        <v/>
      </c>
      <c r="P4" t="str">
        <f t="shared" si="9"/>
        <v/>
      </c>
      <c r="Q4" t="str">
        <f t="shared" si="10"/>
        <v/>
      </c>
      <c r="U4" s="26" t="s">
        <v>16</v>
      </c>
      <c r="V4" s="28" t="str">
        <f>IFERROR(VLOOKUP($V$1,'CURVE FACTS'!$A:$BQ,MATCH($U4,'CURVE FACTS'!$1:$1,0),FALSE),"")</f>
        <v>HOUSEHOLD CARE</v>
      </c>
    </row>
    <row r="5" spans="1:22">
      <c r="A5" s="41">
        <f t="shared" si="1"/>
        <v>3</v>
      </c>
      <c r="B5" t="str">
        <f t="shared" si="2"/>
        <v>2_4</v>
      </c>
      <c r="C5">
        <f t="shared" si="0"/>
        <v>2</v>
      </c>
      <c r="D5">
        <f t="shared" si="3"/>
        <v>4</v>
      </c>
      <c r="E5">
        <f>IFERROR(VLOOKUP($B5,'CURVE DATA'!$A:$AM,15,FALSE),"")</f>
        <v>29020.700194199999</v>
      </c>
      <c r="F5">
        <f>IFERROR(VLOOKUP($B5,'CURVE DATA'!$A:$AM,34,FALSE),NA())</f>
        <v>4.9469803081822063E-2</v>
      </c>
      <c r="G5">
        <f>IFERROR(VLOOKUP($B5,'CURVE DATA'!$A:$AM,35,FALSE),NA())</f>
        <v>3.7195338947137016E-2</v>
      </c>
      <c r="H5">
        <f>IFERROR(VLOOKUP($B5,'CURVE DATA'!$A:$AM,37,FALSE),NA())</f>
        <v>23.564800631994864</v>
      </c>
      <c r="I5">
        <f>IFERROR(VLOOKUP($B5,'CURVE DATA'!$A:$AM,38,FALSE),NA())</f>
        <v>19.001834647161832</v>
      </c>
      <c r="J5">
        <f>IFERROR(VLOOKUP($B5,'CURVE DATA'!$A:$AM,39,FALSE),NA())</f>
        <v>28.127766616827895</v>
      </c>
      <c r="K5" t="str">
        <f t="shared" si="4"/>
        <v/>
      </c>
      <c r="L5" t="str">
        <f t="shared" si="5"/>
        <v/>
      </c>
      <c r="M5" s="60">
        <f t="shared" si="6"/>
        <v>1436671.2288058</v>
      </c>
      <c r="N5" t="str">
        <f t="shared" si="7"/>
        <v/>
      </c>
      <c r="O5" t="str">
        <f t="shared" si="8"/>
        <v/>
      </c>
      <c r="P5" t="str">
        <f t="shared" si="9"/>
        <v/>
      </c>
      <c r="Q5" t="str">
        <f t="shared" si="10"/>
        <v/>
      </c>
      <c r="U5" s="26" t="s">
        <v>17</v>
      </c>
      <c r="V5" s="28" t="str">
        <f>IFERROR(VLOOKUP($V$1,'CURVE FACTS'!$A:$BQ,MATCH($U5,'CURVE FACTS'!$1:$1,0),FALSE),"")</f>
        <v>DISH CARE</v>
      </c>
    </row>
    <row r="6" spans="1:22">
      <c r="A6" s="41">
        <f t="shared" si="1"/>
        <v>4</v>
      </c>
      <c r="B6" t="str">
        <f t="shared" si="2"/>
        <v>2_5</v>
      </c>
      <c r="C6">
        <f t="shared" si="0"/>
        <v>2</v>
      </c>
      <c r="D6">
        <f t="shared" si="3"/>
        <v>5</v>
      </c>
      <c r="E6">
        <f>IFERROR(VLOOKUP($B6,'CURVE DATA'!$A:$AM,15,FALSE),"")</f>
        <v>38694.266925600001</v>
      </c>
      <c r="F6">
        <f>IFERROR(VLOOKUP($B6,'CURVE DATA'!$A:$AM,34,FALSE),NA())</f>
        <v>5.7496970641743854E-2</v>
      </c>
      <c r="G6">
        <f>IFERROR(VLOOKUP($B6,'CURVE DATA'!$A:$AM,35,FALSE),NA())</f>
        <v>4.2270746870788724E-2</v>
      </c>
      <c r="H6">
        <f>IFERROR(VLOOKUP($B6,'CURVE DATA'!$A:$AM,37,FALSE),NA())</f>
        <v>26.780283518624273</v>
      </c>
      <c r="I6">
        <f>IFERROR(VLOOKUP($B6,'CURVE DATA'!$A:$AM,38,FALSE),NA())</f>
        <v>21.594688076167834</v>
      </c>
      <c r="J6">
        <f>IFERROR(VLOOKUP($B6,'CURVE DATA'!$A:$AM,39,FALSE),NA())</f>
        <v>31.965878961080715</v>
      </c>
      <c r="K6" t="str">
        <f t="shared" si="4"/>
        <v/>
      </c>
      <c r="L6" t="str">
        <f t="shared" si="5"/>
        <v/>
      </c>
      <c r="M6" s="60">
        <f t="shared" si="6"/>
        <v>1426997.6620744001</v>
      </c>
      <c r="N6" t="str">
        <f t="shared" si="7"/>
        <v/>
      </c>
      <c r="O6" t="str">
        <f t="shared" si="8"/>
        <v/>
      </c>
      <c r="P6" t="str">
        <f t="shared" si="9"/>
        <v/>
      </c>
      <c r="Q6" t="str">
        <f t="shared" si="10"/>
        <v/>
      </c>
      <c r="U6" s="26" t="s">
        <v>18</v>
      </c>
      <c r="V6" s="28" t="str">
        <f>IFERROR(VLOOKUP($V$1,'CURVE FACTS'!$A:$BQ,MATCH($U6,'CURVE FACTS'!$1:$1,0),FALSE),"")</f>
        <v>AYUDÍN</v>
      </c>
    </row>
    <row r="7" spans="1:22">
      <c r="A7" s="41">
        <f t="shared" si="1"/>
        <v>5</v>
      </c>
      <c r="B7" t="str">
        <f t="shared" si="2"/>
        <v>2_6</v>
      </c>
      <c r="C7">
        <f t="shared" si="0"/>
        <v>2</v>
      </c>
      <c r="D7">
        <f t="shared" si="3"/>
        <v>6</v>
      </c>
      <c r="E7">
        <f>IFERROR(VLOOKUP($B7,'CURVE DATA'!$A:$AM,15,FALSE),"")</f>
        <v>48367.833657000003</v>
      </c>
      <c r="F7">
        <f>IFERROR(VLOOKUP($B7,'CURVE DATA'!$A:$AM,34,FALSE),NA())</f>
        <v>6.4309862892023381E-2</v>
      </c>
      <c r="G7">
        <f>IFERROR(VLOOKUP($B7,'CURVE DATA'!$A:$AM,35,FALSE),NA())</f>
        <v>4.6678570075035661E-2</v>
      </c>
      <c r="H7">
        <f>IFERROR(VLOOKUP($B7,'CURVE DATA'!$A:$AM,37,FALSE),NA())</f>
        <v>29.572823604810392</v>
      </c>
      <c r="I7">
        <f>IFERROR(VLOOKUP($B7,'CURVE DATA'!$A:$AM,38,FALSE),NA())</f>
        <v>23.846495158771937</v>
      </c>
      <c r="J7">
        <f>IFERROR(VLOOKUP($B7,'CURVE DATA'!$A:$AM,39,FALSE),NA())</f>
        <v>35.299152050848846</v>
      </c>
      <c r="K7" t="str">
        <f t="shared" si="4"/>
        <v/>
      </c>
      <c r="L7" t="str">
        <f t="shared" si="5"/>
        <v/>
      </c>
      <c r="M7" s="60">
        <f t="shared" si="6"/>
        <v>1417324.095343</v>
      </c>
      <c r="N7" t="str">
        <f t="shared" si="7"/>
        <v/>
      </c>
      <c r="O7" t="str">
        <f t="shared" si="8"/>
        <v/>
      </c>
      <c r="P7" t="str">
        <f t="shared" si="9"/>
        <v/>
      </c>
      <c r="Q7" t="str">
        <f t="shared" si="10"/>
        <v/>
      </c>
      <c r="U7" s="26" t="s">
        <v>19</v>
      </c>
      <c r="V7" s="28" t="str">
        <f>IFERROR(VLOOKUP($V$1,'CURVE FACTS'!$A:$BQ,MATCH($U7,'CURVE FACTS'!$1:$1,0),FALSE),"")</f>
        <v>FY2021</v>
      </c>
    </row>
    <row r="8" spans="1:22">
      <c r="A8" s="41">
        <f t="shared" si="1"/>
        <v>6</v>
      </c>
      <c r="B8" t="str">
        <f t="shared" si="2"/>
        <v>2_7</v>
      </c>
      <c r="C8">
        <f t="shared" si="0"/>
        <v>2</v>
      </c>
      <c r="D8">
        <f t="shared" si="3"/>
        <v>7</v>
      </c>
      <c r="E8">
        <f>IFERROR(VLOOKUP($B8,'CURVE DATA'!$A:$AM,15,FALSE),"")</f>
        <v>58041.400388400005</v>
      </c>
      <c r="F8">
        <f>IFERROR(VLOOKUP($B8,'CURVE DATA'!$A:$AM,34,FALSE),NA())</f>
        <v>7.0314639253508837E-2</v>
      </c>
      <c r="G8">
        <f>IFERROR(VLOOKUP($B8,'CURVE DATA'!$A:$AM,35,FALSE),NA())</f>
        <v>5.0617914938114524E-2</v>
      </c>
      <c r="H8">
        <f>IFERROR(VLOOKUP($B8,'CURVE DATA'!$A:$AM,37,FALSE),NA())</f>
        <v>32.068563096553127</v>
      </c>
      <c r="I8">
        <f>IFERROR(VLOOKUP($B8,'CURVE DATA'!$A:$AM,38,FALSE),NA())</f>
        <v>25.85897257732044</v>
      </c>
      <c r="J8">
        <f>IFERROR(VLOOKUP($B8,'CURVE DATA'!$A:$AM,39,FALSE),NA())</f>
        <v>38.278153615785818</v>
      </c>
      <c r="K8" t="str">
        <f t="shared" si="4"/>
        <v/>
      </c>
      <c r="L8" t="str">
        <f t="shared" si="5"/>
        <v/>
      </c>
      <c r="M8" s="60">
        <f t="shared" si="6"/>
        <v>1407650.5286115999</v>
      </c>
      <c r="N8" t="str">
        <f t="shared" si="7"/>
        <v/>
      </c>
      <c r="O8" t="str">
        <f t="shared" si="8"/>
        <v/>
      </c>
      <c r="P8" t="str">
        <f t="shared" si="9"/>
        <v/>
      </c>
      <c r="Q8" t="str">
        <f t="shared" si="10"/>
        <v/>
      </c>
      <c r="U8" s="26" t="s">
        <v>20</v>
      </c>
      <c r="V8" s="28" t="str">
        <f>IFERROR(VLOOKUP($V$1,'CURVE FACTS'!$A:$BQ,MATCH($U8,'CURVE FACTS'!$1:$1,0),FALSE),"")</f>
        <v>SOCIAL</v>
      </c>
    </row>
    <row r="9" spans="1:22">
      <c r="A9" s="41">
        <f t="shared" si="1"/>
        <v>7</v>
      </c>
      <c r="B9" t="str">
        <f t="shared" si="2"/>
        <v>2_8</v>
      </c>
      <c r="C9">
        <f t="shared" si="0"/>
        <v>2</v>
      </c>
      <c r="D9">
        <f t="shared" si="3"/>
        <v>8</v>
      </c>
      <c r="E9">
        <f>IFERROR(VLOOKUP($B9,'CURVE DATA'!$A:$AM,15,FALSE),"")</f>
        <v>67714.9671198</v>
      </c>
      <c r="F9">
        <f>IFERROR(VLOOKUP($B9,'CURVE DATA'!$A:$AM,34,FALSE),NA())</f>
        <v>7.5732250486307537E-2</v>
      </c>
      <c r="G9">
        <f>IFERROR(VLOOKUP($B9,'CURVE DATA'!$A:$AM,35,FALSE),NA())</f>
        <v>5.4205677159284947E-2</v>
      </c>
      <c r="H9">
        <f>IFERROR(VLOOKUP($B9,'CURVE DATA'!$A:$AM,37,FALSE),NA())</f>
        <v>34.341560301311539</v>
      </c>
      <c r="I9">
        <f>IFERROR(VLOOKUP($B9,'CURVE DATA'!$A:$AM,38,FALSE),NA())</f>
        <v>27.691838372061692</v>
      </c>
      <c r="J9">
        <f>IFERROR(VLOOKUP($B9,'CURVE DATA'!$A:$AM,39,FALSE),NA())</f>
        <v>40.991282230561389</v>
      </c>
      <c r="K9" t="str">
        <f t="shared" si="4"/>
        <v/>
      </c>
      <c r="L9" t="str">
        <f t="shared" si="5"/>
        <v/>
      </c>
      <c r="M9" s="60">
        <f t="shared" si="6"/>
        <v>1397976.9618802001</v>
      </c>
      <c r="N9" t="str">
        <f t="shared" si="7"/>
        <v/>
      </c>
      <c r="O9" t="str">
        <f t="shared" si="8"/>
        <v/>
      </c>
      <c r="P9" t="str">
        <f t="shared" si="9"/>
        <v/>
      </c>
      <c r="Q9" t="str">
        <f t="shared" si="10"/>
        <v/>
      </c>
      <c r="U9" s="27" t="s">
        <v>21</v>
      </c>
      <c r="V9" s="28" t="str">
        <f>IFERROR(VLOOKUP($V$1,'CURVE FACTS'!$A:$BQ,MATCH($U9,'CURVE FACTS'!$1:$1,0),FALSE),"")</f>
        <v>FB/IG Brand</v>
      </c>
    </row>
    <row r="10" spans="1:22">
      <c r="A10" s="41">
        <f t="shared" si="1"/>
        <v>8</v>
      </c>
      <c r="B10" t="str">
        <f t="shared" si="2"/>
        <v>2_9</v>
      </c>
      <c r="C10">
        <f t="shared" si="0"/>
        <v>2</v>
      </c>
      <c r="D10">
        <f t="shared" si="3"/>
        <v>9</v>
      </c>
      <c r="E10">
        <f>IFERROR(VLOOKUP($B10,'CURVE DATA'!$A:$AM,15,FALSE),"")</f>
        <v>77388.533851200002</v>
      </c>
      <c r="F10">
        <f>IFERROR(VLOOKUP($B10,'CURVE DATA'!$A:$AM,34,FALSE),NA())</f>
        <v>8.0698620753595157E-2</v>
      </c>
      <c r="G10">
        <f>IFERROR(VLOOKUP($B10,'CURVE DATA'!$A:$AM,35,FALSE),NA())</f>
        <v>5.7517295108573729E-2</v>
      </c>
      <c r="H10">
        <f>IFERROR(VLOOKUP($B10,'CURVE DATA'!$A:$AM,37,FALSE),NA())</f>
        <v>36.439608577070899</v>
      </c>
      <c r="I10">
        <f>IFERROR(VLOOKUP($B10,'CURVE DATA'!$A:$AM,38,FALSE),NA())</f>
        <v>29.383631442596464</v>
      </c>
      <c r="J10">
        <f>IFERROR(VLOOKUP($B10,'CURVE DATA'!$A:$AM,39,FALSE),NA())</f>
        <v>43.495585711545338</v>
      </c>
      <c r="K10" t="str">
        <f t="shared" si="4"/>
        <v/>
      </c>
      <c r="L10" t="str">
        <f t="shared" si="5"/>
        <v/>
      </c>
      <c r="M10" s="60">
        <f t="shared" si="6"/>
        <v>1388303.3951488</v>
      </c>
      <c r="N10" t="str">
        <f t="shared" si="7"/>
        <v/>
      </c>
      <c r="O10" t="str">
        <f t="shared" si="8"/>
        <v/>
      </c>
      <c r="P10" t="str">
        <f t="shared" si="9"/>
        <v/>
      </c>
      <c r="Q10" t="str">
        <f t="shared" si="10"/>
        <v/>
      </c>
      <c r="U10" s="27" t="s">
        <v>22</v>
      </c>
      <c r="V10" s="28">
        <f>IFERROR(VLOOKUP($V$1,'CURVE FACTS'!$A:$BQ,MATCH($U10,'CURVE FACTS'!$1:$1,0),FALSE),"")</f>
        <v>40</v>
      </c>
    </row>
    <row r="11" spans="1:22">
      <c r="A11" s="41">
        <f t="shared" si="1"/>
        <v>9</v>
      </c>
      <c r="B11" t="str">
        <f t="shared" si="2"/>
        <v>2_10</v>
      </c>
      <c r="C11">
        <f t="shared" si="0"/>
        <v>2</v>
      </c>
      <c r="D11">
        <f t="shared" si="3"/>
        <v>10</v>
      </c>
      <c r="E11">
        <f>IFERROR(VLOOKUP($B11,'CURVE DATA'!$A:$AM,15,FALSE),"")</f>
        <v>87062.100582600004</v>
      </c>
      <c r="F11">
        <f>IFERROR(VLOOKUP($B11,'CURVE DATA'!$A:$AM,34,FALSE),NA())</f>
        <v>8.5304355450764022E-2</v>
      </c>
      <c r="G11">
        <f>IFERROR(VLOOKUP($B11,'CURVE DATA'!$A:$AM,35,FALSE),NA())</f>
        <v>6.0604746257705983E-2</v>
      </c>
      <c r="H11">
        <f>IFERROR(VLOOKUP($B11,'CURVE DATA'!$A:$AM,37,FALSE),NA())</f>
        <v>38.39563782293223</v>
      </c>
      <c r="I11">
        <f>IFERROR(VLOOKUP($B11,'CURVE DATA'!$A:$AM,38,FALSE),NA())</f>
        <v>30.960905312862312</v>
      </c>
      <c r="J11">
        <f>IFERROR(VLOOKUP($B11,'CURVE DATA'!$A:$AM,39,FALSE),NA())</f>
        <v>45.830370333002151</v>
      </c>
      <c r="K11" t="str">
        <f t="shared" si="4"/>
        <v/>
      </c>
      <c r="L11" t="str">
        <f t="shared" si="5"/>
        <v/>
      </c>
      <c r="M11" s="60">
        <f t="shared" si="6"/>
        <v>1378629.8284173999</v>
      </c>
      <c r="N11" t="str">
        <f t="shared" si="7"/>
        <v/>
      </c>
      <c r="O11" t="str">
        <f t="shared" si="8"/>
        <v/>
      </c>
      <c r="P11" t="str">
        <f t="shared" si="9"/>
        <v/>
      </c>
      <c r="Q11" t="str">
        <f t="shared" si="10"/>
        <v/>
      </c>
      <c r="U11" s="26" t="s">
        <v>23</v>
      </c>
      <c r="V11" s="29">
        <f>IFERROR(VLOOKUP($V$1,'CURVE FACTS'!$A:$BQ,MATCH($U11,'CURVE FACTS'!$1:$1,0),FALSE),"")</f>
        <v>58627677.160000004</v>
      </c>
    </row>
    <row r="12" spans="1:22">
      <c r="A12" s="41">
        <f t="shared" si="1"/>
        <v>10</v>
      </c>
      <c r="B12" t="str">
        <f t="shared" si="2"/>
        <v>2_11</v>
      </c>
      <c r="C12">
        <f t="shared" si="0"/>
        <v>2</v>
      </c>
      <c r="D12">
        <f t="shared" si="3"/>
        <v>11</v>
      </c>
      <c r="E12">
        <f>IFERROR(VLOOKUP($B12,'CURVE DATA'!$A:$AM,15,FALSE),"")</f>
        <v>96735.667314000006</v>
      </c>
      <c r="F12">
        <f>IFERROR(VLOOKUP($B12,'CURVE DATA'!$A:$AM,34,FALSE),NA())</f>
        <v>8.9613390596571696E-2</v>
      </c>
      <c r="G12">
        <f>IFERROR(VLOOKUP($B12,'CURVE DATA'!$A:$AM,35,FALSE),NA())</f>
        <v>6.3505610691592551E-2</v>
      </c>
      <c r="H12">
        <f>IFERROR(VLOOKUP($B12,'CURVE DATA'!$A:$AM,37,FALSE),NA())</f>
        <v>40.233456592163883</v>
      </c>
      <c r="I12">
        <f>IFERROR(VLOOKUP($B12,'CURVE DATA'!$A:$AM,38,FALSE),NA())</f>
        <v>32.442858371144311</v>
      </c>
      <c r="J12">
        <f>IFERROR(VLOOKUP($B12,'CURVE DATA'!$A:$AM,39,FALSE),NA())</f>
        <v>48.024054813183461</v>
      </c>
      <c r="K12" t="str">
        <f t="shared" si="4"/>
        <v/>
      </c>
      <c r="L12" t="str">
        <f t="shared" si="5"/>
        <v/>
      </c>
      <c r="M12" s="60">
        <f t="shared" si="6"/>
        <v>1368956.261686</v>
      </c>
      <c r="N12" t="str">
        <f t="shared" si="7"/>
        <v/>
      </c>
      <c r="O12" t="str">
        <f t="shared" si="8"/>
        <v/>
      </c>
      <c r="P12" t="str">
        <f t="shared" si="9"/>
        <v/>
      </c>
      <c r="Q12" t="str">
        <f t="shared" si="10"/>
        <v/>
      </c>
      <c r="U12" s="26" t="s">
        <v>24</v>
      </c>
      <c r="V12" s="28" t="str">
        <f>IFERROR(VLOOKUP($V$1,'CURVE FACTS'!$A:$BQ,MATCH($U12,'CURVE FACTS'!$1:$1,0),FALSE),"")</f>
        <v>IMPs</v>
      </c>
    </row>
    <row r="13" spans="1:22">
      <c r="A13" s="41">
        <f t="shared" si="1"/>
        <v>11</v>
      </c>
      <c r="B13" t="str">
        <f t="shared" si="2"/>
        <v>2_12</v>
      </c>
      <c r="C13">
        <f t="shared" si="0"/>
        <v>2</v>
      </c>
      <c r="D13">
        <f t="shared" si="3"/>
        <v>12</v>
      </c>
      <c r="E13">
        <f>IFERROR(VLOOKUP($B13,'CURVE DATA'!$A:$AM,15,FALSE),"")</f>
        <v>106409.23404540001</v>
      </c>
      <c r="F13">
        <f>IFERROR(VLOOKUP($B13,'CURVE DATA'!$A:$AM,34,FALSE),NA())</f>
        <v>9.3672809737050264E-2</v>
      </c>
      <c r="G13">
        <f>IFERROR(VLOOKUP($B13,'CURVE DATA'!$A:$AM,35,FALSE),NA())</f>
        <v>6.6248083332088703E-2</v>
      </c>
      <c r="H13">
        <f>IFERROR(VLOOKUP($B13,'CURVE DATA'!$A:$AM,37,FALSE),NA())</f>
        <v>41.970927545280894</v>
      </c>
      <c r="I13">
        <f>IFERROR(VLOOKUP($B13,'CURVE DATA'!$A:$AM,38,FALSE),NA())</f>
        <v>33.843894444861405</v>
      </c>
      <c r="J13">
        <f>IFERROR(VLOOKUP($B13,'CURVE DATA'!$A:$AM,39,FALSE),NA())</f>
        <v>50.09796064570039</v>
      </c>
      <c r="K13" t="str">
        <f t="shared" si="4"/>
        <v/>
      </c>
      <c r="L13" t="str">
        <f t="shared" si="5"/>
        <v/>
      </c>
      <c r="M13" s="60">
        <f t="shared" si="6"/>
        <v>1359282.6949546</v>
      </c>
      <c r="N13" t="str">
        <f t="shared" si="7"/>
        <v/>
      </c>
      <c r="O13" t="str">
        <f t="shared" si="8"/>
        <v/>
      </c>
      <c r="P13" t="str">
        <f t="shared" si="9"/>
        <v/>
      </c>
      <c r="Q13" t="str">
        <f t="shared" si="10"/>
        <v/>
      </c>
      <c r="U13" s="26" t="s">
        <v>25</v>
      </c>
      <c r="V13" s="28" t="str">
        <f>IFERROR(VLOOKUP($V$1,'CURVE FACTS'!$A:$BQ,MATCH($U13,'CURVE FACTS'!$1:$1,0),FALSE),"")</f>
        <v>HM 25-65</v>
      </c>
    </row>
    <row r="14" spans="1:22">
      <c r="A14" s="41">
        <f t="shared" si="1"/>
        <v>12</v>
      </c>
      <c r="B14" t="str">
        <f t="shared" si="2"/>
        <v>2_13</v>
      </c>
      <c r="C14">
        <f t="shared" si="0"/>
        <v>2</v>
      </c>
      <c r="D14">
        <f t="shared" si="3"/>
        <v>13</v>
      </c>
      <c r="E14">
        <f>IFERROR(VLOOKUP($B14,'CURVE DATA'!$A:$AM,15,FALSE),"")</f>
        <v>116082.80077680001</v>
      </c>
      <c r="F14">
        <f>IFERROR(VLOOKUP($B14,'CURVE DATA'!$A:$AM,34,FALSE),NA())</f>
        <v>9.7518457633751152E-2</v>
      </c>
      <c r="G14">
        <f>IFERROR(VLOOKUP($B14,'CURVE DATA'!$A:$AM,35,FALSE),NA())</f>
        <v>6.8853947857227246E-2</v>
      </c>
      <c r="H14">
        <f>IFERROR(VLOOKUP($B14,'CURVE DATA'!$A:$AM,37,FALSE),NA())</f>
        <v>43.621851552080521</v>
      </c>
      <c r="I14">
        <f>IFERROR(VLOOKUP($B14,'CURVE DATA'!$A:$AM,38,FALSE),NA())</f>
        <v>35.175142074838945</v>
      </c>
      <c r="J14">
        <f>IFERROR(VLOOKUP($B14,'CURVE DATA'!$A:$AM,39,FALSE),NA())</f>
        <v>52.068561029322105</v>
      </c>
      <c r="K14" t="str">
        <f t="shared" si="4"/>
        <v/>
      </c>
      <c r="L14" t="str">
        <f t="shared" si="5"/>
        <v/>
      </c>
      <c r="M14" s="60">
        <f t="shared" si="6"/>
        <v>1349609.1282232001</v>
      </c>
      <c r="N14" t="str">
        <f t="shared" si="7"/>
        <v/>
      </c>
      <c r="O14" t="str">
        <f t="shared" si="8"/>
        <v/>
      </c>
      <c r="P14" t="str">
        <f t="shared" si="9"/>
        <v/>
      </c>
      <c r="Q14" t="str">
        <f t="shared" si="10"/>
        <v/>
      </c>
      <c r="U14" s="27" t="s">
        <v>26</v>
      </c>
      <c r="V14" s="29">
        <f>IFERROR(VLOOKUP($V$1,'CURVE FACTS'!$A:$BQ,MATCH($U14,'CURVE FACTS'!$1:$1,0),FALSE),"")</f>
        <v>18000000</v>
      </c>
    </row>
    <row r="15" spans="1:22">
      <c r="A15" s="41">
        <f t="shared" si="1"/>
        <v>13</v>
      </c>
      <c r="B15" t="str">
        <f t="shared" si="2"/>
        <v>2_14</v>
      </c>
      <c r="C15">
        <f t="shared" si="0"/>
        <v>2</v>
      </c>
      <c r="D15">
        <f t="shared" si="3"/>
        <v>14</v>
      </c>
      <c r="E15">
        <f>IFERROR(VLOOKUP($B15,'CURVE DATA'!$A:$AM,15,FALSE),"")</f>
        <v>125756.36750820001</v>
      </c>
      <c r="F15">
        <f>IFERROR(VLOOKUP($B15,'CURVE DATA'!$A:$AM,34,FALSE),NA())</f>
        <v>0.10117835990874187</v>
      </c>
      <c r="G15">
        <f>IFERROR(VLOOKUP($B15,'CURVE DATA'!$A:$AM,35,FALSE),NA())</f>
        <v>7.1340441091959139E-2</v>
      </c>
      <c r="H15">
        <f>IFERROR(VLOOKUP($B15,'CURVE DATA'!$A:$AM,37,FALSE),NA())</f>
        <v>45.197148861040013</v>
      </c>
      <c r="I15">
        <f>IFERROR(VLOOKUP($B15,'CURVE DATA'!$A:$AM,38,FALSE),NA())</f>
        <v>36.445406969179928</v>
      </c>
      <c r="J15">
        <f>IFERROR(VLOOKUP($B15,'CURVE DATA'!$A:$AM,39,FALSE),NA())</f>
        <v>53.948890752900105</v>
      </c>
      <c r="K15" t="str">
        <f t="shared" si="4"/>
        <v/>
      </c>
      <c r="L15" t="str">
        <f t="shared" si="5"/>
        <v/>
      </c>
      <c r="M15" s="60">
        <f t="shared" si="6"/>
        <v>1339935.5614918</v>
      </c>
      <c r="N15" t="str">
        <f t="shared" si="7"/>
        <v/>
      </c>
      <c r="O15" t="str">
        <f t="shared" si="8"/>
        <v/>
      </c>
      <c r="P15" t="str">
        <f t="shared" si="9"/>
        <v/>
      </c>
      <c r="Q15" t="str">
        <f t="shared" si="10"/>
        <v/>
      </c>
      <c r="U15" s="26" t="s">
        <v>27</v>
      </c>
      <c r="V15" s="30">
        <f>IFERROR(VLOOKUP($V$1,'CURVE FACTS'!$A:$BQ,MATCH($U15,'CURVE FACTS'!$1:$1,0),FALSE),"")</f>
        <v>58.627677160000005</v>
      </c>
    </row>
    <row r="16" spans="1:22">
      <c r="A16" s="41">
        <f t="shared" si="1"/>
        <v>14</v>
      </c>
      <c r="B16" t="str">
        <f t="shared" si="2"/>
        <v>2_15</v>
      </c>
      <c r="C16">
        <f t="shared" si="0"/>
        <v>2</v>
      </c>
      <c r="D16">
        <f t="shared" si="3"/>
        <v>15</v>
      </c>
      <c r="E16">
        <f>IFERROR(VLOOKUP($B16,'CURVE DATA'!$A:$AM,15,FALSE),"")</f>
        <v>135429.9342396</v>
      </c>
      <c r="F16">
        <f>IFERROR(VLOOKUP($B16,'CURVE DATA'!$A:$AM,34,FALSE),NA())</f>
        <v>0.10467491300587646</v>
      </c>
      <c r="G16">
        <f>IFERROR(VLOOKUP($B16,'CURVE DATA'!$A:$AM,35,FALSE),NA())</f>
        <v>7.3721474800096082E-2</v>
      </c>
      <c r="H16">
        <f>IFERROR(VLOOKUP($B16,'CURVE DATA'!$A:$AM,37,FALSE),NA())</f>
        <v>46.705633155538564</v>
      </c>
      <c r="I16">
        <f>IFERROR(VLOOKUP($B16,'CURVE DATA'!$A:$AM,38,FALSE),NA())</f>
        <v>37.661796175247886</v>
      </c>
      <c r="J16">
        <f>IFERROR(VLOOKUP($B16,'CURVE DATA'!$A:$AM,39,FALSE),NA())</f>
        <v>55.749470135829249</v>
      </c>
      <c r="K16" t="str">
        <f t="shared" si="4"/>
        <v/>
      </c>
      <c r="L16" t="str">
        <f t="shared" si="5"/>
        <v/>
      </c>
      <c r="M16" s="60">
        <f t="shared" si="6"/>
        <v>1330261.9947603999</v>
      </c>
      <c r="N16" t="str">
        <f t="shared" si="7"/>
        <v/>
      </c>
      <c r="O16" t="str">
        <f t="shared" si="8"/>
        <v/>
      </c>
      <c r="P16" t="str">
        <f t="shared" si="9"/>
        <v/>
      </c>
      <c r="Q16" t="str">
        <f t="shared" si="10"/>
        <v/>
      </c>
      <c r="U16" s="26" t="s">
        <v>28</v>
      </c>
      <c r="V16" s="28" t="str">
        <f>IFERROR(VLOOKUP($V$1,'CURVE FACTS'!$A:$BQ,MATCH($U16,'CURVE FACTS'!$1:$1,0),FALSE),"")</f>
        <v>MM IMPs</v>
      </c>
    </row>
    <row r="17" spans="1:22">
      <c r="A17" s="41">
        <f t="shared" si="1"/>
        <v>15</v>
      </c>
      <c r="B17" t="str">
        <f t="shared" si="2"/>
        <v>2_16</v>
      </c>
      <c r="C17">
        <f t="shared" si="0"/>
        <v>2</v>
      </c>
      <c r="D17">
        <f t="shared" si="3"/>
        <v>16</v>
      </c>
      <c r="E17">
        <f>IFERROR(VLOOKUP($B17,'CURVE DATA'!$A:$AM,15,FALSE),"")</f>
        <v>145103.500971</v>
      </c>
      <c r="F17">
        <f>IFERROR(VLOOKUP($B17,'CURVE DATA'!$A:$AM,34,FALSE),NA())</f>
        <v>0.10802634482538052</v>
      </c>
      <c r="G17">
        <f>IFERROR(VLOOKUP($B17,'CURVE DATA'!$A:$AM,35,FALSE),NA())</f>
        <v>7.6008466135115055E-2</v>
      </c>
      <c r="H17">
        <f>IFERROR(VLOOKUP($B17,'CURVE DATA'!$A:$AM,37,FALSE),NA())</f>
        <v>48.15453767912458</v>
      </c>
      <c r="I17">
        <f>IFERROR(VLOOKUP($B17,'CURVE DATA'!$A:$AM,38,FALSE),NA())</f>
        <v>38.830142328761497</v>
      </c>
      <c r="J17">
        <f>IFERROR(VLOOKUP($B17,'CURVE DATA'!$A:$AM,39,FALSE),NA())</f>
        <v>57.478933029487671</v>
      </c>
      <c r="K17" t="str">
        <f t="shared" si="4"/>
        <v/>
      </c>
      <c r="L17" t="str">
        <f t="shared" si="5"/>
        <v/>
      </c>
      <c r="M17" s="60">
        <f t="shared" si="6"/>
        <v>1320588.4280290001</v>
      </c>
      <c r="N17" t="str">
        <f t="shared" si="7"/>
        <v/>
      </c>
      <c r="O17" t="str">
        <f t="shared" si="8"/>
        <v/>
      </c>
      <c r="P17" t="str">
        <f t="shared" si="9"/>
        <v/>
      </c>
      <c r="Q17" t="str">
        <f t="shared" si="10"/>
        <v/>
      </c>
      <c r="U17" s="26" t="s">
        <v>29</v>
      </c>
      <c r="V17" s="29">
        <f>IFERROR(VLOOKUP($V$1,'CURVE FACTS'!$A:$BQ,MATCH($U17,'CURVE FACTS'!$1:$1,0),FALSE),"")</f>
        <v>247093.86000000002</v>
      </c>
    </row>
    <row r="18" spans="1:22">
      <c r="A18" s="41">
        <f t="shared" si="1"/>
        <v>16</v>
      </c>
      <c r="B18" t="str">
        <f t="shared" si="2"/>
        <v>2_17</v>
      </c>
      <c r="C18">
        <f t="shared" si="0"/>
        <v>2</v>
      </c>
      <c r="D18">
        <f t="shared" si="3"/>
        <v>17</v>
      </c>
      <c r="E18">
        <f>IFERROR(VLOOKUP($B18,'CURVE DATA'!$A:$AM,15,FALSE),"")</f>
        <v>154777.0677024</v>
      </c>
      <c r="F18">
        <f>IFERROR(VLOOKUP($B18,'CURVE DATA'!$A:$AM,34,FALSE),NA())</f>
        <v>0.1112477223271221</v>
      </c>
      <c r="G18">
        <f>IFERROR(VLOOKUP($B18,'CURVE DATA'!$A:$AM,35,FALSE),NA())</f>
        <v>7.821091964711549E-2</v>
      </c>
      <c r="H18">
        <f>IFERROR(VLOOKUP($B18,'CURVE DATA'!$A:$AM,37,FALSE),NA())</f>
        <v>49.549883961229689</v>
      </c>
      <c r="I18">
        <f>IFERROR(VLOOKUP($B18,'CURVE DATA'!$A:$AM,38,FALSE),NA())</f>
        <v>39.955300981370428</v>
      </c>
      <c r="J18">
        <f>IFERROR(VLOOKUP($B18,'CURVE DATA'!$A:$AM,39,FALSE),NA())</f>
        <v>59.144466941088965</v>
      </c>
      <c r="K18" t="str">
        <f t="shared" si="4"/>
        <v/>
      </c>
      <c r="L18" t="str">
        <f t="shared" si="5"/>
        <v/>
      </c>
      <c r="M18" s="60">
        <f t="shared" si="6"/>
        <v>1310914.8612976</v>
      </c>
      <c r="N18" t="str">
        <f t="shared" si="7"/>
        <v/>
      </c>
      <c r="O18" t="str">
        <f t="shared" si="8"/>
        <v/>
      </c>
      <c r="P18" t="str">
        <f t="shared" si="9"/>
        <v/>
      </c>
      <c r="Q18" t="str">
        <f t="shared" si="10"/>
        <v/>
      </c>
      <c r="U18" s="26" t="s">
        <v>30</v>
      </c>
      <c r="V18" s="28" t="str">
        <f>IFERROR(VLOOKUP($V$1,'CURVE FACTS'!$A:$BQ,MATCH($U18,'CURVE FACTS'!$1:$1,0),FALSE),"")</f>
        <v>PEN</v>
      </c>
    </row>
    <row r="19" spans="1:22">
      <c r="A19" s="41">
        <f t="shared" si="1"/>
        <v>17</v>
      </c>
      <c r="B19" t="str">
        <f t="shared" si="2"/>
        <v>2_18</v>
      </c>
      <c r="C19">
        <f t="shared" si="0"/>
        <v>2</v>
      </c>
      <c r="D19">
        <f t="shared" si="3"/>
        <v>18</v>
      </c>
      <c r="E19">
        <f>IFERROR(VLOOKUP($B19,'CURVE DATA'!$A:$AM,15,FALSE),"")</f>
        <v>164450.63443380001</v>
      </c>
      <c r="F19">
        <f>IFERROR(VLOOKUP($B19,'CURVE DATA'!$A:$AM,34,FALSE),NA())</f>
        <v>0.11435166667519547</v>
      </c>
      <c r="G19">
        <f>IFERROR(VLOOKUP($B19,'CURVE DATA'!$A:$AM,35,FALSE),NA())</f>
        <v>8.0336845942884913E-2</v>
      </c>
      <c r="H19">
        <f>IFERROR(VLOOKUP($B19,'CURVE DATA'!$A:$AM,37,FALSE),NA())</f>
        <v>50.896747055805086</v>
      </c>
      <c r="I19">
        <f>IFERROR(VLOOKUP($B19,'CURVE DATA'!$A:$AM,38,FALSE),NA())</f>
        <v>41.041364479855446</v>
      </c>
      <c r="J19">
        <f>IFERROR(VLOOKUP($B19,'CURVE DATA'!$A:$AM,39,FALSE),NA())</f>
        <v>60.752129631754741</v>
      </c>
      <c r="K19" t="str">
        <f t="shared" si="4"/>
        <v/>
      </c>
      <c r="L19" t="str">
        <f t="shared" si="5"/>
        <v/>
      </c>
      <c r="M19" s="60">
        <f t="shared" si="6"/>
        <v>1301241.2945662001</v>
      </c>
      <c r="N19" t="str">
        <f t="shared" si="7"/>
        <v/>
      </c>
      <c r="O19" t="str">
        <f t="shared" si="8"/>
        <v/>
      </c>
      <c r="P19" t="str">
        <f t="shared" si="9"/>
        <v/>
      </c>
      <c r="Q19" t="str">
        <f t="shared" si="10"/>
        <v/>
      </c>
      <c r="U19" s="27" t="s">
        <v>31</v>
      </c>
      <c r="V19" s="31" t="str">
        <f>IFERROR(VLOOKUP($V$1,'CURVE FACTS'!$A:$BQ,MATCH($U19,'CURVE FACTS'!$1:$1,0),FALSE),"")</f>
        <v>S/.</v>
      </c>
    </row>
    <row r="20" spans="1:22">
      <c r="A20" s="41">
        <f t="shared" si="1"/>
        <v>18</v>
      </c>
      <c r="B20" t="str">
        <f t="shared" si="2"/>
        <v>2_19</v>
      </c>
      <c r="C20">
        <f t="shared" si="0"/>
        <v>2</v>
      </c>
      <c r="D20">
        <f t="shared" si="3"/>
        <v>19</v>
      </c>
      <c r="E20">
        <f>IFERROR(VLOOKUP($B20,'CURVE DATA'!$A:$AM,15,FALSE),"")</f>
        <v>174124.20116520001</v>
      </c>
      <c r="F20">
        <f>IFERROR(VLOOKUP($B20,'CURVE DATA'!$A:$AM,34,FALSE),NA())</f>
        <v>0.1173488733179444</v>
      </c>
      <c r="G20">
        <f>IFERROR(VLOOKUP($B20,'CURVE DATA'!$A:$AM,35,FALSE),NA())</f>
        <v>8.2393069685943759E-2</v>
      </c>
      <c r="H20">
        <f>IFERROR(VLOOKUP($B20,'CURVE DATA'!$A:$AM,37,FALSE),NA())</f>
        <v>52.199450672213068</v>
      </c>
      <c r="I20">
        <f>IFERROR(VLOOKUP($B20,'CURVE DATA'!$A:$AM,38,FALSE),NA())</f>
        <v>42.091819312884461</v>
      </c>
      <c r="J20">
        <f>IFERROR(VLOOKUP($B20,'CURVE DATA'!$A:$AM,39,FALSE),NA())</f>
        <v>62.307082031541682</v>
      </c>
      <c r="K20" t="str">
        <f t="shared" si="4"/>
        <v/>
      </c>
      <c r="L20" t="str">
        <f t="shared" si="5"/>
        <v/>
      </c>
      <c r="M20" s="60">
        <f t="shared" si="6"/>
        <v>1291567.7278348</v>
      </c>
      <c r="N20" t="str">
        <f t="shared" si="7"/>
        <v/>
      </c>
      <c r="O20" t="str">
        <f t="shared" si="8"/>
        <v/>
      </c>
      <c r="P20" t="str">
        <f t="shared" si="9"/>
        <v/>
      </c>
      <c r="Q20" t="str">
        <f t="shared" si="10"/>
        <v/>
      </c>
      <c r="U20" s="26" t="s">
        <v>32</v>
      </c>
      <c r="V20" s="32">
        <f>IFERROR(VLOOKUP($V$1,'CURVE FACTS'!$A:$BQ,MATCH($U20,'CURVE FACTS'!$1:$1,0),FALSE),"")</f>
        <v>4.2146281751135986</v>
      </c>
    </row>
    <row r="21" spans="1:22">
      <c r="A21" s="41">
        <f t="shared" si="1"/>
        <v>19</v>
      </c>
      <c r="B21" t="str">
        <f t="shared" si="2"/>
        <v>2_20</v>
      </c>
      <c r="C21">
        <f t="shared" si="0"/>
        <v>2</v>
      </c>
      <c r="D21">
        <f t="shared" si="3"/>
        <v>20</v>
      </c>
      <c r="E21">
        <f>IFERROR(VLOOKUP($B21,'CURVE DATA'!$A:$AM,15,FALSE),"")</f>
        <v>183797.76789660001</v>
      </c>
      <c r="F21">
        <f>IFERROR(VLOOKUP($B21,'CURVE DATA'!$A:$AM,34,FALSE),NA())</f>
        <v>0.12024849826655784</v>
      </c>
      <c r="G21">
        <f>IFERROR(VLOOKUP($B21,'CURVE DATA'!$A:$AM,35,FALSE),NA())</f>
        <v>8.4385460663870815E-2</v>
      </c>
      <c r="H21">
        <f>IFERROR(VLOOKUP($B21,'CURVE DATA'!$A:$AM,37,FALSE),NA())</f>
        <v>53.461713566027889</v>
      </c>
      <c r="I21">
        <f>IFERROR(VLOOKUP($B21,'CURVE DATA'!$A:$AM,38,FALSE),NA())</f>
        <v>43.109664155456628</v>
      </c>
      <c r="J21">
        <f>IFERROR(VLOOKUP($B21,'CURVE DATA'!$A:$AM,39,FALSE),NA())</f>
        <v>63.813762976599165</v>
      </c>
      <c r="K21" t="str">
        <f t="shared" si="4"/>
        <v/>
      </c>
      <c r="L21" t="str">
        <f t="shared" si="5"/>
        <v/>
      </c>
      <c r="M21" s="60">
        <f t="shared" si="6"/>
        <v>1281894.1611033999</v>
      </c>
      <c r="N21" t="str">
        <f t="shared" si="7"/>
        <v/>
      </c>
      <c r="O21" t="str">
        <f t="shared" si="8"/>
        <v/>
      </c>
      <c r="P21" t="str">
        <f t="shared" si="9"/>
        <v/>
      </c>
      <c r="Q21" t="str">
        <f t="shared" si="10"/>
        <v/>
      </c>
      <c r="U21" s="26" t="s">
        <v>33</v>
      </c>
      <c r="V21" s="28" t="str">
        <f>IFERROR(VLOOKUP($V$1,'CURVE FACTS'!$A:$BQ,MATCH($U21,'CURVE FACTS'!$1:$1,0),FALSE),"")</f>
        <v>PER M IMPs</v>
      </c>
    </row>
    <row r="22" spans="1:22">
      <c r="A22" s="41">
        <f t="shared" si="1"/>
        <v>20</v>
      </c>
      <c r="B22" t="str">
        <f t="shared" si="2"/>
        <v>2_21</v>
      </c>
      <c r="C22">
        <f t="shared" si="0"/>
        <v>2</v>
      </c>
      <c r="D22">
        <f t="shared" si="3"/>
        <v>21</v>
      </c>
      <c r="E22">
        <f>IFERROR(VLOOKUP($B22,'CURVE DATA'!$A:$AM,15,FALSE),"")</f>
        <v>193471.33462800001</v>
      </c>
      <c r="F22">
        <f>IFERROR(VLOOKUP($B22,'CURVE DATA'!$A:$AM,34,FALSE),NA())</f>
        <v>0.12305845033291049</v>
      </c>
      <c r="G22">
        <f>IFERROR(VLOOKUP($B22,'CURVE DATA'!$A:$AM,35,FALSE),NA())</f>
        <v>8.6319110147322811E-2</v>
      </c>
      <c r="H22">
        <f>IFERROR(VLOOKUP($B22,'CURVE DATA'!$A:$AM,37,FALSE),NA())</f>
        <v>54.686761269840076</v>
      </c>
      <c r="I22">
        <f>IFERROR(VLOOKUP($B22,'CURVE DATA'!$A:$AM,38,FALSE),NA())</f>
        <v>44.097499964732208</v>
      </c>
      <c r="J22">
        <f>IFERROR(VLOOKUP($B22,'CURVE DATA'!$A:$AM,39,FALSE),NA())</f>
        <v>65.276022574947959</v>
      </c>
      <c r="K22" t="str">
        <f t="shared" si="4"/>
        <v/>
      </c>
      <c r="L22" t="str">
        <f t="shared" si="5"/>
        <v/>
      </c>
      <c r="M22" s="60">
        <f t="shared" si="6"/>
        <v>1272220.5943720001</v>
      </c>
      <c r="N22" t="str">
        <f t="shared" si="7"/>
        <v/>
      </c>
      <c r="O22" t="str">
        <f t="shared" si="8"/>
        <v/>
      </c>
      <c r="P22" t="str">
        <f t="shared" si="9"/>
        <v/>
      </c>
      <c r="Q22" t="str">
        <f t="shared" si="10"/>
        <v/>
      </c>
      <c r="U22" s="2" t="s">
        <v>3</v>
      </c>
      <c r="V22" s="13">
        <f>IFERROR(VLOOKUP($V$1,'CURVE FACTS'!$A:$BQ,MATCH($U22,'CURVE FACTS'!$1:$1,0),FALSE),"")</f>
        <v>6.4755152942603846E-3</v>
      </c>
    </row>
    <row r="23" spans="1:22">
      <c r="A23" s="41">
        <f t="shared" si="1"/>
        <v>21</v>
      </c>
      <c r="B23" t="str">
        <f t="shared" si="2"/>
        <v>2_22</v>
      </c>
      <c r="C23">
        <f t="shared" si="0"/>
        <v>2</v>
      </c>
      <c r="D23">
        <f t="shared" si="3"/>
        <v>22</v>
      </c>
      <c r="E23">
        <f>IFERROR(VLOOKUP($B23,'CURVE DATA'!$A:$AM,15,FALSE),"")</f>
        <v>203144.90135940001</v>
      </c>
      <c r="F23">
        <f>IFERROR(VLOOKUP($B23,'CURVE DATA'!$A:$AM,34,FALSE),NA())</f>
        <v>0.12578561584498818</v>
      </c>
      <c r="G23">
        <f>IFERROR(VLOOKUP($B23,'CURVE DATA'!$A:$AM,35,FALSE),NA())</f>
        <v>8.8198467561497351E-2</v>
      </c>
      <c r="H23">
        <f>IFERROR(VLOOKUP($B23,'CURVE DATA'!$A:$AM,37,FALSE),NA())</f>
        <v>55.87741268033605</v>
      </c>
      <c r="I23">
        <f>IFERROR(VLOOKUP($B23,'CURVE DATA'!$A:$AM,38,FALSE),NA())</f>
        <v>45.057599800838446</v>
      </c>
      <c r="J23">
        <f>IFERROR(VLOOKUP($B23,'CURVE DATA'!$A:$AM,39,FALSE),NA())</f>
        <v>66.697225559833655</v>
      </c>
      <c r="K23" t="str">
        <f t="shared" si="4"/>
        <v/>
      </c>
      <c r="L23" t="str">
        <f t="shared" si="5"/>
        <v/>
      </c>
      <c r="M23" s="60">
        <f t="shared" si="6"/>
        <v>1262547.0276406</v>
      </c>
      <c r="N23" t="str">
        <f t="shared" si="7"/>
        <v/>
      </c>
      <c r="O23" t="str">
        <f t="shared" si="8"/>
        <v/>
      </c>
      <c r="P23" t="str">
        <f t="shared" si="9"/>
        <v/>
      </c>
      <c r="Q23" t="str">
        <f t="shared" si="10"/>
        <v/>
      </c>
      <c r="U23" s="3" t="s">
        <v>6</v>
      </c>
      <c r="V23" s="15">
        <f>IFERROR(VLOOKUP($V$1,'CURVE FACTS'!$A:$BQ,MATCH($U23,'CURVE FACTS'!$1:$1,0),FALSE),"")</f>
        <v>3.2554953283474046</v>
      </c>
    </row>
    <row r="24" spans="1:22">
      <c r="A24" s="41">
        <f t="shared" si="1"/>
        <v>22</v>
      </c>
      <c r="B24" t="str">
        <f t="shared" si="2"/>
        <v>2_23</v>
      </c>
      <c r="C24">
        <f t="shared" si="0"/>
        <v>2</v>
      </c>
      <c r="D24">
        <f t="shared" si="3"/>
        <v>23</v>
      </c>
      <c r="E24">
        <f>IFERROR(VLOOKUP($B24,'CURVE DATA'!$A:$AM,15,FALSE),"")</f>
        <v>212818.46809080002</v>
      </c>
      <c r="F24">
        <f>IFERROR(VLOOKUP($B24,'CURVE DATA'!$A:$AM,34,FALSE),NA())</f>
        <v>0.1284360339587369</v>
      </c>
      <c r="G24">
        <f>IFERROR(VLOOKUP($B24,'CURVE DATA'!$A:$AM,35,FALSE),NA())</f>
        <v>9.0027447852280965E-2</v>
      </c>
      <c r="H24">
        <f>IFERROR(VLOOKUP($B24,'CURVE DATA'!$A:$AM,37,FALSE),NA())</f>
        <v>57.036148079236916</v>
      </c>
      <c r="I24">
        <f>IFERROR(VLOOKUP($B24,'CURVE DATA'!$A:$AM,38,FALSE),NA())</f>
        <v>45.991963676585932</v>
      </c>
      <c r="J24">
        <f>IFERROR(VLOOKUP($B24,'CURVE DATA'!$A:$AM,39,FALSE),NA())</f>
        <v>68.080332481887908</v>
      </c>
      <c r="K24" t="str">
        <f t="shared" si="4"/>
        <v/>
      </c>
      <c r="L24" t="str">
        <f t="shared" si="5"/>
        <v/>
      </c>
      <c r="M24" s="60">
        <f t="shared" si="6"/>
        <v>1252873.4609091999</v>
      </c>
      <c r="N24" t="str">
        <f t="shared" si="7"/>
        <v/>
      </c>
      <c r="O24" t="str">
        <f t="shared" si="8"/>
        <v/>
      </c>
      <c r="P24" t="str">
        <f t="shared" si="9"/>
        <v/>
      </c>
      <c r="Q24" t="str">
        <f t="shared" si="10"/>
        <v/>
      </c>
      <c r="U24" s="3" t="s">
        <v>1</v>
      </c>
      <c r="V24" s="17" t="str">
        <f>IFERROR(VLOOKUP($V$1,'CURVE FACTS'!$A:$BQ,MATCH($U24,'CURVE FACTS'!$1:$1,0),FALSE),"")</f>
        <v>NOS PER S/.1 SPENT</v>
      </c>
    </row>
    <row r="25" spans="1:22">
      <c r="A25" s="41">
        <f t="shared" si="1"/>
        <v>23</v>
      </c>
      <c r="B25" t="str">
        <f t="shared" si="2"/>
        <v>2_24</v>
      </c>
      <c r="C25">
        <f t="shared" si="0"/>
        <v>2</v>
      </c>
      <c r="D25">
        <f t="shared" si="3"/>
        <v>24</v>
      </c>
      <c r="E25">
        <f>IFERROR(VLOOKUP($B25,'CURVE DATA'!$A:$AM,15,FALSE),"")</f>
        <v>222492.03482220002</v>
      </c>
      <c r="F25">
        <f>IFERROR(VLOOKUP($B25,'CURVE DATA'!$A:$AM,34,FALSE),NA())</f>
        <v>0.13101503520609167</v>
      </c>
      <c r="G25">
        <f>IFERROR(VLOOKUP($B25,'CURVE DATA'!$A:$AM,35,FALSE),NA())</f>
        <v>9.1809516867664032E-2</v>
      </c>
      <c r="H25">
        <f>IFERROR(VLOOKUP($B25,'CURVE DATA'!$A:$AM,37,FALSE),NA())</f>
        <v>58.165163225990668</v>
      </c>
      <c r="I25">
        <f>IFERROR(VLOOKUP($B25,'CURVE DATA'!$A:$AM,38,FALSE),NA())</f>
        <v>46.902362175931934</v>
      </c>
      <c r="J25">
        <f>IFERROR(VLOOKUP($B25,'CURVE DATA'!$A:$AM,39,FALSE),NA())</f>
        <v>69.427964276049408</v>
      </c>
      <c r="K25" t="str">
        <f t="shared" si="4"/>
        <v/>
      </c>
      <c r="L25" t="str">
        <f t="shared" si="5"/>
        <v/>
      </c>
      <c r="M25" s="60">
        <f t="shared" si="6"/>
        <v>1243199.8941778</v>
      </c>
      <c r="N25" t="str">
        <f t="shared" si="7"/>
        <v/>
      </c>
      <c r="O25" t="str">
        <f t="shared" si="8"/>
        <v/>
      </c>
      <c r="P25" t="str">
        <f t="shared" si="9"/>
        <v/>
      </c>
      <c r="Q25" t="str">
        <f t="shared" si="10"/>
        <v/>
      </c>
      <c r="U25" s="4" t="s">
        <v>7</v>
      </c>
      <c r="V25" s="6">
        <f>IFERROR(VLOOKUP($V$1,'CURVE FACTS'!$A:$BQ,MATCH($U25,'CURVE FACTS'!$1:$1,0),FALSE),"")</f>
        <v>129.30958598434512</v>
      </c>
    </row>
    <row r="26" spans="1:22">
      <c r="A26" s="41">
        <f t="shared" si="1"/>
        <v>24</v>
      </c>
      <c r="B26" t="str">
        <f t="shared" si="2"/>
        <v>2_25</v>
      </c>
      <c r="C26">
        <f t="shared" si="0"/>
        <v>2</v>
      </c>
      <c r="D26">
        <f t="shared" si="3"/>
        <v>25</v>
      </c>
      <c r="E26">
        <f>IFERROR(VLOOKUP($B26,'CURVE DATA'!$A:$AM,15,FALSE),"")</f>
        <v>232165.60155360002</v>
      </c>
      <c r="F26">
        <f>IFERROR(VLOOKUP($B26,'CURVE DATA'!$A:$AM,34,FALSE),NA())</f>
        <v>0.13352735227398438</v>
      </c>
      <c r="G26">
        <f>IFERROR(VLOOKUP($B26,'CURVE DATA'!$A:$AM,35,FALSE),NA())</f>
        <v>9.3547760009594055E-2</v>
      </c>
      <c r="H26">
        <f>IFERROR(VLOOKUP($B26,'CURVE DATA'!$A:$AM,37,FALSE),NA())</f>
        <v>59.266412851588342</v>
      </c>
      <c r="I26">
        <f>IFERROR(VLOOKUP($B26,'CURVE DATA'!$A:$AM,38,FALSE),NA())</f>
        <v>47.790371525879252</v>
      </c>
      <c r="J26">
        <f>IFERROR(VLOOKUP($B26,'CURVE DATA'!$A:$AM,39,FALSE),NA())</f>
        <v>70.742454177297446</v>
      </c>
      <c r="K26" t="str">
        <f t="shared" si="4"/>
        <v/>
      </c>
      <c r="L26" t="str">
        <f t="shared" si="5"/>
        <v/>
      </c>
      <c r="M26" s="60">
        <f t="shared" si="6"/>
        <v>1233526.3274464</v>
      </c>
      <c r="N26" t="str">
        <f t="shared" si="7"/>
        <v/>
      </c>
      <c r="O26" t="str">
        <f t="shared" si="8"/>
        <v/>
      </c>
      <c r="P26" t="str">
        <f t="shared" si="9"/>
        <v/>
      </c>
      <c r="Q26" t="str">
        <f t="shared" si="10"/>
        <v/>
      </c>
      <c r="U26" s="4" t="s">
        <v>2</v>
      </c>
      <c r="V26" s="19" t="str">
        <f>IFERROR(VLOOKUP($V$1,'CURVE FACTS'!$A:$BQ,MATCH($U26,'CURVE FACTS'!$1:$1,0),FALSE),"")</f>
        <v>SU PER MM IMPs</v>
      </c>
    </row>
    <row r="27" spans="1:22">
      <c r="A27" s="41">
        <f t="shared" si="1"/>
        <v>25</v>
      </c>
      <c r="B27" t="str">
        <f t="shared" si="2"/>
        <v>2_26</v>
      </c>
      <c r="C27">
        <f t="shared" si="0"/>
        <v>2</v>
      </c>
      <c r="D27">
        <f t="shared" si="3"/>
        <v>26</v>
      </c>
      <c r="E27">
        <f>IFERROR(VLOOKUP($B27,'CURVE DATA'!$A:$AM,15,FALSE),"")</f>
        <v>241839.16828500002</v>
      </c>
      <c r="F27">
        <f>IFERROR(VLOOKUP($B27,'CURVE DATA'!$A:$AM,34,FALSE),NA())</f>
        <v>0.13597720951655307</v>
      </c>
      <c r="G27">
        <f>IFERROR(VLOOKUP($B27,'CURVE DATA'!$A:$AM,35,FALSE),NA())</f>
        <v>9.5244937989872408E-2</v>
      </c>
      <c r="H27">
        <f>IFERROR(VLOOKUP($B27,'CURVE DATA'!$A:$AM,37,FALSE),NA())</f>
        <v>60.341645982253212</v>
      </c>
      <c r="I27">
        <f>IFERROR(VLOOKUP($B27,'CURVE DATA'!$A:$AM,38,FALSE),NA())</f>
        <v>48.657402080269073</v>
      </c>
      <c r="J27">
        <f>IFERROR(VLOOKUP($B27,'CURVE DATA'!$A:$AM,39,FALSE),NA())</f>
        <v>72.025889884237372</v>
      </c>
      <c r="K27" t="str">
        <f t="shared" si="4"/>
        <v/>
      </c>
      <c r="L27" t="str">
        <f t="shared" si="5"/>
        <v/>
      </c>
      <c r="M27" s="60">
        <f t="shared" si="6"/>
        <v>1223852.7607149999</v>
      </c>
      <c r="N27" t="str">
        <f t="shared" si="7"/>
        <v/>
      </c>
      <c r="O27" t="str">
        <f t="shared" si="8"/>
        <v/>
      </c>
      <c r="P27" t="str">
        <f t="shared" si="9"/>
        <v/>
      </c>
      <c r="Q27" t="str">
        <f t="shared" si="10"/>
        <v/>
      </c>
      <c r="U27" s="12" t="s">
        <v>10</v>
      </c>
      <c r="V27" s="22">
        <f>IFERROR(VLOOKUP($V$1,'CURVE FACTS'!$A:$BQ,MATCH($U27,'CURVE FACTS'!$1:$1,0),FALSE),"")</f>
        <v>0.19363482238155294</v>
      </c>
    </row>
    <row r="28" spans="1:22">
      <c r="A28" s="41">
        <f t="shared" si="1"/>
        <v>26</v>
      </c>
      <c r="B28" t="str">
        <f t="shared" si="2"/>
        <v>2_27</v>
      </c>
      <c r="C28">
        <f t="shared" si="0"/>
        <v>2</v>
      </c>
      <c r="D28">
        <f t="shared" si="3"/>
        <v>27</v>
      </c>
      <c r="E28">
        <f>IFERROR(VLOOKUP($B28,'CURVE DATA'!$A:$AM,15,FALSE),"")</f>
        <v>251512.73501640002</v>
      </c>
      <c r="F28">
        <f>IFERROR(VLOOKUP($B28,'CURVE DATA'!$A:$AM,34,FALSE),NA())</f>
        <v>0.13836839598128192</v>
      </c>
      <c r="G28">
        <f>IFERROR(VLOOKUP($B28,'CURVE DATA'!$A:$AM,35,FALSE),NA())</f>
        <v>9.6903532528003544E-2</v>
      </c>
      <c r="H28">
        <f>IFERROR(VLOOKUP($B28,'CURVE DATA'!$A:$AM,37,FALSE),NA())</f>
        <v>61.392434890936734</v>
      </c>
      <c r="I28">
        <f>IFERROR(VLOOKUP($B28,'CURVE DATA'!$A:$AM,38,FALSE),NA())</f>
        <v>49.504721665259154</v>
      </c>
      <c r="J28">
        <f>IFERROR(VLOOKUP($B28,'CURVE DATA'!$A:$AM,39,FALSE),NA())</f>
        <v>73.280148116614328</v>
      </c>
      <c r="K28" t="str">
        <f t="shared" si="4"/>
        <v/>
      </c>
      <c r="L28" t="str">
        <f t="shared" si="5"/>
        <v/>
      </c>
      <c r="M28" s="60">
        <f t="shared" si="6"/>
        <v>1214179.1939836</v>
      </c>
      <c r="N28" t="str">
        <f t="shared" si="7"/>
        <v/>
      </c>
      <c r="O28" t="str">
        <f t="shared" si="8"/>
        <v/>
      </c>
      <c r="P28" t="str">
        <f t="shared" si="9"/>
        <v/>
      </c>
      <c r="Q28" t="str">
        <f t="shared" si="10"/>
        <v/>
      </c>
    </row>
    <row r="29" spans="1:22">
      <c r="A29" s="41">
        <f t="shared" si="1"/>
        <v>27</v>
      </c>
      <c r="B29" t="str">
        <f t="shared" si="2"/>
        <v>2_28</v>
      </c>
      <c r="C29">
        <f t="shared" si="0"/>
        <v>2</v>
      </c>
      <c r="D29">
        <f t="shared" si="3"/>
        <v>28</v>
      </c>
      <c r="E29">
        <f>IFERROR(VLOOKUP($B29,'CURVE DATA'!$A:$AM,15,FALSE),"")</f>
        <v>261186.30174780003</v>
      </c>
      <c r="F29">
        <f>IFERROR(VLOOKUP($B29,'CURVE DATA'!$A:$AM,34,FALSE),NA())</f>
        <v>0.140704325508896</v>
      </c>
      <c r="G29">
        <f>IFERROR(VLOOKUP($B29,'CURVE DATA'!$A:$AM,35,FALSE),NA())</f>
        <v>9.8525784119888452E-2</v>
      </c>
      <c r="H29">
        <f>IFERROR(VLOOKUP($B29,'CURVE DATA'!$A:$AM,37,FALSE),NA())</f>
        <v>62.420199025363225</v>
      </c>
      <c r="I29">
        <f>IFERROR(VLOOKUP($B29,'CURVE DATA'!$A:$AM,38,FALSE),NA())</f>
        <v>50.333474874065836</v>
      </c>
      <c r="J29">
        <f>IFERROR(VLOOKUP($B29,'CURVE DATA'!$A:$AM,39,FALSE),NA())</f>
        <v>74.506923176660621</v>
      </c>
      <c r="K29" t="str">
        <f t="shared" si="4"/>
        <v/>
      </c>
      <c r="L29" t="str">
        <f t="shared" si="5"/>
        <v/>
      </c>
      <c r="M29" s="60">
        <f t="shared" si="6"/>
        <v>1204505.6272521999</v>
      </c>
      <c r="N29" t="str">
        <f t="shared" si="7"/>
        <v/>
      </c>
      <c r="O29" t="str">
        <f t="shared" si="8"/>
        <v/>
      </c>
      <c r="P29" t="str">
        <f t="shared" si="9"/>
        <v/>
      </c>
      <c r="Q29" t="str">
        <f t="shared" si="10"/>
        <v/>
      </c>
      <c r="U29" s="54" t="s">
        <v>95</v>
      </c>
      <c r="V29" s="52">
        <f>IFERROR(SUM(K:K),"")</f>
        <v>172.13650114529807</v>
      </c>
    </row>
    <row r="30" spans="1:22">
      <c r="A30" s="41">
        <f t="shared" si="1"/>
        <v>28</v>
      </c>
      <c r="B30" t="str">
        <f t="shared" si="2"/>
        <v>2_29</v>
      </c>
      <c r="C30">
        <f t="shared" si="0"/>
        <v>2</v>
      </c>
      <c r="D30">
        <f t="shared" si="3"/>
        <v>29</v>
      </c>
      <c r="E30">
        <f>IFERROR(VLOOKUP($B30,'CURVE DATA'!$A:$AM,15,FALSE),"")</f>
        <v>270859.8684792</v>
      </c>
      <c r="F30">
        <f>IFERROR(VLOOKUP($B30,'CURVE DATA'!$A:$AM,34,FALSE),NA())</f>
        <v>0.14298808659460777</v>
      </c>
      <c r="G30">
        <f>IFERROR(VLOOKUP($B30,'CURVE DATA'!$A:$AM,35,FALSE),NA())</f>
        <v>0.10011372349398556</v>
      </c>
      <c r="H30">
        <f>IFERROR(VLOOKUP($B30,'CURVE DATA'!$A:$AM,37,FALSE),NA())</f>
        <v>63.426224936821505</v>
      </c>
      <c r="I30">
        <f>IFERROR(VLOOKUP($B30,'CURVE DATA'!$A:$AM,38,FALSE),NA())</f>
        <v>51.144699136847656</v>
      </c>
      <c r="J30">
        <f>IFERROR(VLOOKUP($B30,'CURVE DATA'!$A:$AM,39,FALSE),NA())</f>
        <v>75.707750736795361</v>
      </c>
      <c r="K30" t="str">
        <f t="shared" si="4"/>
        <v/>
      </c>
      <c r="L30" t="str">
        <f t="shared" si="5"/>
        <v/>
      </c>
      <c r="M30" s="60">
        <f t="shared" si="6"/>
        <v>1194832.0605208001</v>
      </c>
      <c r="N30" t="str">
        <f t="shared" si="7"/>
        <v/>
      </c>
      <c r="O30" t="str">
        <f t="shared" si="8"/>
        <v/>
      </c>
      <c r="P30" t="str">
        <f t="shared" si="9"/>
        <v/>
      </c>
      <c r="Q30" t="str">
        <f t="shared" si="10"/>
        <v/>
      </c>
      <c r="U30" s="54" t="s">
        <v>96</v>
      </c>
      <c r="V30" s="52">
        <f>IFERROR(SUM(L:L),"")</f>
        <v>185.19212809830839</v>
      </c>
    </row>
    <row r="31" spans="1:22">
      <c r="A31" s="41">
        <f t="shared" si="1"/>
        <v>29</v>
      </c>
      <c r="B31" t="str">
        <f t="shared" si="2"/>
        <v>2_30</v>
      </c>
      <c r="C31">
        <f t="shared" si="0"/>
        <v>2</v>
      </c>
      <c r="D31">
        <f t="shared" si="3"/>
        <v>30</v>
      </c>
      <c r="E31">
        <f>IFERROR(VLOOKUP($B31,'CURVE DATA'!$A:$AM,15,FALSE),"")</f>
        <v>280533.43521059997</v>
      </c>
      <c r="F31">
        <f>IFERROR(VLOOKUP($B31,'CURVE DATA'!$A:$AM,34,FALSE),NA())</f>
        <v>0.14522248406094126</v>
      </c>
      <c r="G31">
        <f>IFERROR(VLOOKUP($B31,'CURVE DATA'!$A:$AM,35,FALSE),NA())</f>
        <v>0.10166919799629438</v>
      </c>
      <c r="H31">
        <f>IFERROR(VLOOKUP($B31,'CURVE DATA'!$A:$AM,37,FALSE),NA())</f>
        <v>64.411682996153971</v>
      </c>
      <c r="I31">
        <f>IFERROR(VLOOKUP($B31,'CURVE DATA'!$A:$AM,38,FALSE),NA())</f>
        <v>51.939338199896802</v>
      </c>
      <c r="J31">
        <f>IFERROR(VLOOKUP($B31,'CURVE DATA'!$A:$AM,39,FALSE),NA())</f>
        <v>76.884027792411132</v>
      </c>
      <c r="K31" t="str">
        <f t="shared" si="4"/>
        <v/>
      </c>
      <c r="L31" t="str">
        <f t="shared" si="5"/>
        <v/>
      </c>
      <c r="M31" s="60">
        <f t="shared" si="6"/>
        <v>1185158.4937894</v>
      </c>
      <c r="N31" t="str">
        <f t="shared" si="7"/>
        <v/>
      </c>
      <c r="O31" t="str">
        <f t="shared" si="8"/>
        <v/>
      </c>
      <c r="P31" t="str">
        <f t="shared" si="9"/>
        <v/>
      </c>
      <c r="Q31" t="str">
        <f t="shared" si="10"/>
        <v/>
      </c>
      <c r="U31" s="54" t="s">
        <v>97</v>
      </c>
      <c r="V31" s="61">
        <f>IF(V30="","",IFERROR(V25,""))</f>
        <v>129.30958598434512</v>
      </c>
    </row>
    <row r="32" spans="1:22">
      <c r="A32" s="41">
        <f t="shared" si="1"/>
        <v>30</v>
      </c>
      <c r="B32" t="str">
        <f t="shared" si="2"/>
        <v>2_31</v>
      </c>
      <c r="C32">
        <f t="shared" si="0"/>
        <v>2</v>
      </c>
      <c r="D32">
        <f t="shared" si="3"/>
        <v>31</v>
      </c>
      <c r="E32">
        <f>IFERROR(VLOOKUP($B32,'CURVE DATA'!$A:$AM,15,FALSE),"")</f>
        <v>290207.00194199994</v>
      </c>
      <c r="F32">
        <f>IFERROR(VLOOKUP($B32,'CURVE DATA'!$A:$AM,34,FALSE),NA())</f>
        <v>0.14741007412641077</v>
      </c>
      <c r="G32">
        <f>IFERROR(VLOOKUP($B32,'CURVE DATA'!$A:$AM,35,FALSE),NA())</f>
        <v>0.10319389386729826</v>
      </c>
      <c r="H32">
        <f>IFERROR(VLOOKUP($B32,'CURVE DATA'!$A:$AM,37,FALSE),NA())</f>
        <v>65.377641507130178</v>
      </c>
      <c r="I32">
        <f>IFERROR(VLOOKUP($B32,'CURVE DATA'!$A:$AM,38,FALSE),NA())</f>
        <v>52.718253506172189</v>
      </c>
      <c r="J32">
        <f>IFERROR(VLOOKUP($B32,'CURVE DATA'!$A:$AM,39,FALSE),NA())</f>
        <v>78.037029508088182</v>
      </c>
      <c r="K32" t="str">
        <f t="shared" si="4"/>
        <v/>
      </c>
      <c r="L32" t="str">
        <f t="shared" si="5"/>
        <v/>
      </c>
      <c r="M32" s="60">
        <f t="shared" si="6"/>
        <v>1175484.9270580001</v>
      </c>
      <c r="N32" t="str">
        <f t="shared" si="7"/>
        <v/>
      </c>
      <c r="O32" t="str">
        <f t="shared" si="8"/>
        <v/>
      </c>
      <c r="P32" t="str">
        <f t="shared" si="9"/>
        <v/>
      </c>
      <c r="Q32" t="str">
        <f t="shared" si="10"/>
        <v/>
      </c>
      <c r="U32" s="54" t="s">
        <v>87</v>
      </c>
      <c r="V32" s="52">
        <f>IFERROR((V29/V31)*V34,"")</f>
        <v>4.3337048143084234</v>
      </c>
    </row>
    <row r="33" spans="1:22">
      <c r="A33" s="41">
        <f t="shared" si="1"/>
        <v>31</v>
      </c>
      <c r="B33" t="str">
        <f t="shared" si="2"/>
        <v>2_32</v>
      </c>
      <c r="C33">
        <f t="shared" si="0"/>
        <v>2</v>
      </c>
      <c r="D33">
        <f t="shared" si="3"/>
        <v>32</v>
      </c>
      <c r="E33">
        <f>IFERROR(VLOOKUP($B33,'CURVE DATA'!$A:$AM,15,FALSE),"")</f>
        <v>299880.56867339992</v>
      </c>
      <c r="F33">
        <f>IFERROR(VLOOKUP($B33,'CURVE DATA'!$A:$AM,34,FALSE),NA())</f>
        <v>0.14955319410346479</v>
      </c>
      <c r="G33">
        <f>IFERROR(VLOOKUP($B33,'CURVE DATA'!$A:$AM,35,FALSE),NA())</f>
        <v>0.10468935516523911</v>
      </c>
      <c r="H33">
        <f>IFERROR(VLOOKUP($B33,'CURVE DATA'!$A:$AM,37,FALSE),NA())</f>
        <v>66.325078695131737</v>
      </c>
      <c r="I33">
        <f>IFERROR(VLOOKUP($B33,'CURVE DATA'!$A:$AM,38,FALSE),NA())</f>
        <v>53.482233862557393</v>
      </c>
      <c r="J33">
        <f>IFERROR(VLOOKUP($B33,'CURVE DATA'!$A:$AM,39,FALSE),NA())</f>
        <v>79.167923527706108</v>
      </c>
      <c r="K33" t="str">
        <f t="shared" si="4"/>
        <v/>
      </c>
      <c r="L33" t="str">
        <f t="shared" si="5"/>
        <v/>
      </c>
      <c r="M33" s="60">
        <f t="shared" si="6"/>
        <v>1165811.3603266</v>
      </c>
      <c r="N33" t="str">
        <f t="shared" si="7"/>
        <v/>
      </c>
      <c r="O33" t="str">
        <f t="shared" si="8"/>
        <v/>
      </c>
      <c r="P33" t="str">
        <f t="shared" si="9"/>
        <v/>
      </c>
      <c r="Q33" t="str">
        <f t="shared" si="10"/>
        <v/>
      </c>
      <c r="U33" s="54" t="s">
        <v>88</v>
      </c>
      <c r="V33" s="52">
        <f>IFERROR((V30/V31)*V34,"")</f>
        <v>4.6623929949303706</v>
      </c>
    </row>
    <row r="34" spans="1:22">
      <c r="A34" s="41">
        <f t="shared" si="1"/>
        <v>32</v>
      </c>
      <c r="B34" t="str">
        <f t="shared" si="2"/>
        <v>2_33</v>
      </c>
      <c r="C34">
        <f t="shared" si="0"/>
        <v>2</v>
      </c>
      <c r="D34">
        <f t="shared" si="3"/>
        <v>33</v>
      </c>
      <c r="E34">
        <f>IFERROR(VLOOKUP($B34,'CURVE DATA'!$A:$AM,15,FALSE),"")</f>
        <v>309554.13540479989</v>
      </c>
      <c r="F34">
        <f>IFERROR(VLOOKUP($B34,'CURVE DATA'!$A:$AM,34,FALSE),NA())</f>
        <v>0.15165398769685262</v>
      </c>
      <c r="G34">
        <f>IFERROR(VLOOKUP($B34,'CURVE DATA'!$A:$AM,35,FALSE),NA())</f>
        <v>0.10615699993185203</v>
      </c>
      <c r="H34">
        <f>IFERROR(VLOOKUP($B34,'CURVE DATA'!$A:$AM,37,FALSE),NA())</f>
        <v>67.25489294882027</v>
      </c>
      <c r="I34">
        <f>IFERROR(VLOOKUP($B34,'CURVE DATA'!$A:$AM,38,FALSE),NA())</f>
        <v>54.232003698385107</v>
      </c>
      <c r="J34">
        <f>IFERROR(VLOOKUP($B34,'CURVE DATA'!$A:$AM,39,FALSE),NA())</f>
        <v>80.277782199255441</v>
      </c>
      <c r="K34" t="str">
        <f t="shared" si="4"/>
        <v/>
      </c>
      <c r="L34" t="str">
        <f t="shared" si="5"/>
        <v/>
      </c>
      <c r="M34" s="60">
        <f t="shared" si="6"/>
        <v>1156137.7935952002</v>
      </c>
      <c r="N34" t="str">
        <f t="shared" si="7"/>
        <v/>
      </c>
      <c r="O34" t="str">
        <f t="shared" si="8"/>
        <v/>
      </c>
      <c r="P34" t="str">
        <f t="shared" si="9"/>
        <v/>
      </c>
      <c r="Q34" t="str">
        <f t="shared" si="10"/>
        <v/>
      </c>
      <c r="U34" s="54" t="s">
        <v>89</v>
      </c>
      <c r="V34" s="61">
        <f>IF(V31="","",IFERROR(V23,""))</f>
        <v>3.2554953283474046</v>
      </c>
    </row>
    <row r="35" spans="1:22">
      <c r="A35" s="41">
        <f t="shared" si="1"/>
        <v>33</v>
      </c>
      <c r="B35" t="str">
        <f t="shared" si="2"/>
        <v>2_34</v>
      </c>
      <c r="C35">
        <f t="shared" si="0"/>
        <v>2</v>
      </c>
      <c r="D35">
        <f t="shared" si="3"/>
        <v>34</v>
      </c>
      <c r="E35">
        <f>IFERROR(VLOOKUP($B35,'CURVE DATA'!$A:$AM,15,FALSE),"")</f>
        <v>319227.70213619986</v>
      </c>
      <c r="F35">
        <f>IFERROR(VLOOKUP($B35,'CURVE DATA'!$A:$AM,34,FALSE),NA())</f>
        <v>0.15371442667178309</v>
      </c>
      <c r="G35">
        <f>IFERROR(VLOOKUP($B35,'CURVE DATA'!$A:$AM,35,FALSE),NA())</f>
        <v>0.1075981340754863</v>
      </c>
      <c r="H35">
        <f>IFERROR(VLOOKUP($B35,'CURVE DATA'!$A:$AM,37,FALSE),NA())</f>
        <v>68.167911615674385</v>
      </c>
      <c r="I35">
        <f>IFERROR(VLOOKUP($B35,'CURVE DATA'!$A:$AM,38,FALSE),NA())</f>
        <v>54.968230157851885</v>
      </c>
      <c r="J35">
        <f>IFERROR(VLOOKUP($B35,'CURVE DATA'!$A:$AM,39,FALSE),NA())</f>
        <v>81.367593073496906</v>
      </c>
      <c r="K35" t="str">
        <f t="shared" si="4"/>
        <v/>
      </c>
      <c r="L35" t="str">
        <f t="shared" si="5"/>
        <v/>
      </c>
      <c r="M35" s="60">
        <f t="shared" si="6"/>
        <v>1146464.2268638001</v>
      </c>
      <c r="N35" t="str">
        <f t="shared" si="7"/>
        <v/>
      </c>
      <c r="O35" t="str">
        <f t="shared" si="8"/>
        <v/>
      </c>
      <c r="P35" t="str">
        <f t="shared" si="9"/>
        <v/>
      </c>
      <c r="Q35" t="str">
        <f t="shared" si="10"/>
        <v/>
      </c>
    </row>
    <row r="36" spans="1:22">
      <c r="A36" s="41">
        <f t="shared" si="1"/>
        <v>34</v>
      </c>
      <c r="B36" t="str">
        <f t="shared" si="2"/>
        <v>2_35</v>
      </c>
      <c r="C36">
        <f t="shared" si="0"/>
        <v>2</v>
      </c>
      <c r="D36">
        <f t="shared" si="3"/>
        <v>35</v>
      </c>
      <c r="E36">
        <f>IFERROR(VLOOKUP($B36,'CURVE DATA'!$A:$AM,15,FALSE),"")</f>
        <v>328901.26886759984</v>
      </c>
      <c r="F36">
        <f>IFERROR(VLOOKUP($B36,'CURVE DATA'!$A:$AM,34,FALSE),NA())</f>
        <v>0.15573632950859939</v>
      </c>
      <c r="G36">
        <f>IFERROR(VLOOKUP($B36,'CURVE DATA'!$A:$AM,35,FALSE),NA())</f>
        <v>0.1090139633529308</v>
      </c>
      <c r="H36">
        <f>IFERROR(VLOOKUP($B36,'CURVE DATA'!$A:$AM,37,FALSE),NA())</f>
        <v>69.064898592976533</v>
      </c>
      <c r="I36">
        <f>IFERROR(VLOOKUP($B36,'CURVE DATA'!$A:$AM,38,FALSE),NA())</f>
        <v>55.691529221125563</v>
      </c>
      <c r="J36">
        <f>IFERROR(VLOOKUP($B36,'CURVE DATA'!$A:$AM,39,FALSE),NA())</f>
        <v>82.438267964827517</v>
      </c>
      <c r="K36" t="str">
        <f t="shared" si="4"/>
        <v/>
      </c>
      <c r="L36" t="str">
        <f t="shared" si="5"/>
        <v/>
      </c>
      <c r="M36" s="60">
        <f t="shared" si="6"/>
        <v>1136790.6601324002</v>
      </c>
      <c r="N36" t="str">
        <f t="shared" si="7"/>
        <v/>
      </c>
      <c r="O36" t="str">
        <f t="shared" si="8"/>
        <v/>
      </c>
      <c r="P36" t="str">
        <f t="shared" si="9"/>
        <v/>
      </c>
      <c r="Q36" t="str">
        <f t="shared" si="10"/>
        <v/>
      </c>
      <c r="U36" s="53" t="s">
        <v>90</v>
      </c>
      <c r="V36" s="59" t="str">
        <f>IF($E$1="","","Response")</f>
        <v>Response</v>
      </c>
    </row>
    <row r="37" spans="1:22">
      <c r="A37" s="41">
        <f t="shared" si="1"/>
        <v>35</v>
      </c>
      <c r="B37" t="str">
        <f t="shared" si="2"/>
        <v>2_36</v>
      </c>
      <c r="C37">
        <f t="shared" si="0"/>
        <v>2</v>
      </c>
      <c r="D37">
        <f t="shared" si="3"/>
        <v>36</v>
      </c>
      <c r="E37">
        <f>IFERROR(VLOOKUP($B37,'CURVE DATA'!$A:$AM,15,FALSE),"")</f>
        <v>338574.83559899981</v>
      </c>
      <c r="F37">
        <f>IFERROR(VLOOKUP($B37,'CURVE DATA'!$A:$AM,34,FALSE),NA())</f>
        <v>0.1577213775400399</v>
      </c>
      <c r="G37">
        <f>IFERROR(VLOOKUP($B37,'CURVE DATA'!$A:$AM,35,FALSE),NA())</f>
        <v>0.11040560375827677</v>
      </c>
      <c r="H37">
        <f>IFERROR(VLOOKUP($B37,'CURVE DATA'!$A:$AM,37,FALSE),NA())</f>
        <v>69.946560909591355</v>
      </c>
      <c r="I37">
        <f>IFERROR(VLOOKUP($B37,'CURVE DATA'!$A:$AM,38,FALSE),NA())</f>
        <v>56.402471011662158</v>
      </c>
      <c r="J37">
        <f>IFERROR(VLOOKUP($B37,'CURVE DATA'!$A:$AM,39,FALSE),NA())</f>
        <v>83.490650807520552</v>
      </c>
      <c r="K37" t="str">
        <f t="shared" si="4"/>
        <v/>
      </c>
      <c r="L37" t="str">
        <f t="shared" si="5"/>
        <v/>
      </c>
      <c r="M37" s="60">
        <f t="shared" si="6"/>
        <v>1127117.0934010001</v>
      </c>
      <c r="N37" t="str">
        <f t="shared" si="7"/>
        <v/>
      </c>
      <c r="O37" t="str">
        <f t="shared" si="8"/>
        <v/>
      </c>
      <c r="P37" t="str">
        <f t="shared" si="9"/>
        <v/>
      </c>
      <c r="Q37" t="str">
        <f t="shared" si="10"/>
        <v/>
      </c>
    </row>
    <row r="38" spans="1:22">
      <c r="A38" s="41">
        <f t="shared" si="1"/>
        <v>36</v>
      </c>
      <c r="B38" t="str">
        <f t="shared" si="2"/>
        <v>2_37</v>
      </c>
      <c r="C38">
        <f t="shared" si="0"/>
        <v>2</v>
      </c>
      <c r="D38">
        <f t="shared" si="3"/>
        <v>37</v>
      </c>
      <c r="E38">
        <f>IFERROR(VLOOKUP($B38,'CURVE DATA'!$A:$AM,15,FALSE),"")</f>
        <v>348248.40233039978</v>
      </c>
      <c r="F38">
        <f>IFERROR(VLOOKUP($B38,'CURVE DATA'!$A:$AM,34,FALSE),NA())</f>
        <v>0.15967112897294167</v>
      </c>
      <c r="G38">
        <f>IFERROR(VLOOKUP($B38,'CURVE DATA'!$A:$AM,35,FALSE),NA())</f>
        <v>0.11177409056979525</v>
      </c>
      <c r="H38">
        <f>IFERROR(VLOOKUP($B38,'CURVE DATA'!$A:$AM,37,FALSE),NA())</f>
        <v>70.813554457540434</v>
      </c>
      <c r="I38">
        <f>IFERROR(VLOOKUP($B38,'CURVE DATA'!$A:$AM,38,FALSE),NA())</f>
        <v>57.101584417948175</v>
      </c>
      <c r="J38">
        <f>IFERROR(VLOOKUP($B38,'CURVE DATA'!$A:$AM,39,FALSE),NA())</f>
        <v>84.525524497132722</v>
      </c>
      <c r="K38" t="str">
        <f t="shared" si="4"/>
        <v/>
      </c>
      <c r="L38" t="str">
        <f t="shared" si="5"/>
        <v/>
      </c>
      <c r="M38" s="60">
        <f t="shared" si="6"/>
        <v>1117443.5266696003</v>
      </c>
      <c r="N38" t="str">
        <f t="shared" si="7"/>
        <v/>
      </c>
      <c r="O38" t="str">
        <f t="shared" si="8"/>
        <v/>
      </c>
      <c r="P38" t="str">
        <f t="shared" si="9"/>
        <v/>
      </c>
      <c r="Q38" t="str">
        <f t="shared" si="10"/>
        <v/>
      </c>
    </row>
    <row r="39" spans="1:22">
      <c r="A39" s="41">
        <f t="shared" si="1"/>
        <v>37</v>
      </c>
      <c r="B39" t="str">
        <f t="shared" si="2"/>
        <v>2_38</v>
      </c>
      <c r="C39">
        <f t="shared" si="0"/>
        <v>2</v>
      </c>
      <c r="D39">
        <f t="shared" si="3"/>
        <v>38</v>
      </c>
      <c r="E39">
        <f>IFERROR(VLOOKUP($B39,'CURVE DATA'!$A:$AM,15,FALSE),"")</f>
        <v>357921.96906179975</v>
      </c>
      <c r="F39">
        <f>IFERROR(VLOOKUP($B39,'CURVE DATA'!$A:$AM,34,FALSE),NA())</f>
        <v>0.16158703112388012</v>
      </c>
      <c r="G39">
        <f>IFERROR(VLOOKUP($B39,'CURVE DATA'!$A:$AM,35,FALSE),NA())</f>
        <v>0.11312038626044618</v>
      </c>
      <c r="H39">
        <f>IFERROR(VLOOKUP($B39,'CURVE DATA'!$A:$AM,37,FALSE),NA())</f>
        <v>71.666489003640208</v>
      </c>
      <c r="I39">
        <f>IFERROR(VLOOKUP($B39,'CURVE DATA'!$A:$AM,38,FALSE),NA())</f>
        <v>57.789361134710823</v>
      </c>
      <c r="J39">
        <f>IFERROR(VLOOKUP($B39,'CURVE DATA'!$A:$AM,39,FALSE),NA())</f>
        <v>85.543616872569601</v>
      </c>
      <c r="K39" t="str">
        <f t="shared" si="4"/>
        <v/>
      </c>
      <c r="L39" t="str">
        <f t="shared" si="5"/>
        <v/>
      </c>
      <c r="M39" s="60">
        <f t="shared" si="6"/>
        <v>1107769.9599382002</v>
      </c>
      <c r="N39" t="str">
        <f t="shared" si="7"/>
        <v/>
      </c>
      <c r="O39" t="str">
        <f t="shared" si="8"/>
        <v/>
      </c>
      <c r="P39" t="str">
        <f t="shared" si="9"/>
        <v/>
      </c>
      <c r="Q39" t="str">
        <f t="shared" si="10"/>
        <v/>
      </c>
    </row>
    <row r="40" spans="1:22">
      <c r="A40" s="41">
        <f t="shared" si="1"/>
        <v>38</v>
      </c>
      <c r="B40" t="str">
        <f t="shared" si="2"/>
        <v>2_39</v>
      </c>
      <c r="C40">
        <f t="shared" si="0"/>
        <v>2</v>
      </c>
      <c r="D40">
        <f t="shared" si="3"/>
        <v>39</v>
      </c>
      <c r="E40">
        <f>IFERROR(VLOOKUP($B40,'CURVE DATA'!$A:$AM,15,FALSE),"")</f>
        <v>367595.53579319973</v>
      </c>
      <c r="F40">
        <f>IFERROR(VLOOKUP($B40,'CURVE DATA'!$A:$AM,34,FALSE),NA())</f>
        <v>0.16347043113888743</v>
      </c>
      <c r="G40">
        <f>IFERROR(VLOOKUP($B40,'CURVE DATA'!$A:$AM,35,FALSE),NA())</f>
        <v>0.1144453874414578</v>
      </c>
      <c r="H40">
        <f>IFERROR(VLOOKUP($B40,'CURVE DATA'!$A:$AM,37,FALSE),NA())</f>
        <v>72.505932588549371</v>
      </c>
      <c r="I40">
        <f>IFERROR(VLOOKUP($B40,'CURVE DATA'!$A:$AM,38,FALSE),NA())</f>
        <v>58.466259210156771</v>
      </c>
      <c r="J40">
        <f>IFERROR(VLOOKUP($B40,'CURVE DATA'!$A:$AM,39,FALSE),NA())</f>
        <v>86.545605966941991</v>
      </c>
      <c r="K40" t="str">
        <f t="shared" si="4"/>
        <v/>
      </c>
      <c r="L40" t="str">
        <f t="shared" si="5"/>
        <v/>
      </c>
      <c r="M40" s="60">
        <f t="shared" si="6"/>
        <v>1098096.3932068003</v>
      </c>
      <c r="N40" t="str">
        <f t="shared" si="7"/>
        <v/>
      </c>
      <c r="O40" t="str">
        <f t="shared" si="8"/>
        <v/>
      </c>
      <c r="P40" t="str">
        <f t="shared" si="9"/>
        <v/>
      </c>
      <c r="Q40" t="str">
        <f t="shared" si="10"/>
        <v/>
      </c>
    </row>
    <row r="41" spans="1:22">
      <c r="A41" s="41">
        <f t="shared" si="1"/>
        <v>39</v>
      </c>
      <c r="B41" t="str">
        <f t="shared" si="2"/>
        <v>2_40</v>
      </c>
      <c r="C41">
        <f t="shared" si="0"/>
        <v>2</v>
      </c>
      <c r="D41">
        <f t="shared" si="3"/>
        <v>40</v>
      </c>
      <c r="E41">
        <f>IFERROR(VLOOKUP($B41,'CURVE DATA'!$A:$AM,15,FALSE),"")</f>
        <v>377269.1025245997</v>
      </c>
      <c r="F41">
        <f>IFERROR(VLOOKUP($B41,'CURVE DATA'!$A:$AM,34,FALSE),NA())</f>
        <v>0.16532258541925279</v>
      </c>
      <c r="G41">
        <f>IFERROR(VLOOKUP($B41,'CURVE DATA'!$A:$AM,35,FALSE),NA())</f>
        <v>0.11574993097934996</v>
      </c>
      <c r="H41">
        <f>IFERROR(VLOOKUP($B41,'CURVE DATA'!$A:$AM,37,FALSE),NA())</f>
        <v>73.332415402158801</v>
      </c>
      <c r="I41">
        <f>IFERROR(VLOOKUP($B41,'CURVE DATA'!$A:$AM,38,FALSE),NA())</f>
        <v>59.132706170951536</v>
      </c>
      <c r="J41">
        <f>IFERROR(VLOOKUP($B41,'CURVE DATA'!$A:$AM,39,FALSE),NA())</f>
        <v>87.532124633366081</v>
      </c>
      <c r="K41" t="str">
        <f t="shared" si="4"/>
        <v/>
      </c>
      <c r="L41" t="str">
        <f t="shared" si="5"/>
        <v/>
      </c>
      <c r="M41" s="60">
        <f t="shared" si="6"/>
        <v>1088422.8264754002</v>
      </c>
      <c r="N41" t="str">
        <f t="shared" si="7"/>
        <v/>
      </c>
      <c r="O41" t="str">
        <f t="shared" si="8"/>
        <v/>
      </c>
      <c r="P41" t="str">
        <f t="shared" si="9"/>
        <v/>
      </c>
      <c r="Q41" t="str">
        <f t="shared" si="10"/>
        <v/>
      </c>
    </row>
    <row r="42" spans="1:22">
      <c r="A42" s="41">
        <f t="shared" si="1"/>
        <v>40</v>
      </c>
      <c r="B42" t="str">
        <f t="shared" si="2"/>
        <v>2_41</v>
      </c>
      <c r="C42">
        <f t="shared" si="0"/>
        <v>2</v>
      </c>
      <c r="D42">
        <f t="shared" si="3"/>
        <v>41</v>
      </c>
      <c r="E42">
        <f>IFERROR(VLOOKUP($B42,'CURVE DATA'!$A:$AM,15,FALSE),"")</f>
        <v>386942.66925599967</v>
      </c>
      <c r="F42">
        <f>IFERROR(VLOOKUP($B42,'CURVE DATA'!$A:$AM,34,FALSE),NA())</f>
        <v>0.16714466794025612</v>
      </c>
      <c r="G42">
        <f>IFERROR(VLOOKUP($B42,'CURVE DATA'!$A:$AM,35,FALSE),NA())</f>
        <v>0.11703479940337262</v>
      </c>
      <c r="H42">
        <f>IFERROR(VLOOKUP($B42,'CURVE DATA'!$A:$AM,37,FALSE),NA())</f>
        <v>74.146433209429517</v>
      </c>
      <c r="I42">
        <f>IFERROR(VLOOKUP($B42,'CURVE DATA'!$A:$AM,38,FALSE),NA())</f>
        <v>59.789101784695958</v>
      </c>
      <c r="J42">
        <f>IFERROR(VLOOKUP($B42,'CURVE DATA'!$A:$AM,39,FALSE),NA())</f>
        <v>88.50376463416309</v>
      </c>
      <c r="K42" t="str">
        <f t="shared" si="4"/>
        <v/>
      </c>
      <c r="L42" t="str">
        <f t="shared" si="5"/>
        <v/>
      </c>
      <c r="M42" s="60">
        <f t="shared" si="6"/>
        <v>1078749.2597440004</v>
      </c>
      <c r="N42" t="str">
        <f t="shared" si="7"/>
        <v/>
      </c>
      <c r="O42" t="str">
        <f t="shared" si="8"/>
        <v/>
      </c>
      <c r="P42" t="str">
        <f t="shared" si="9"/>
        <v/>
      </c>
      <c r="Q42" t="str">
        <f t="shared" si="10"/>
        <v/>
      </c>
    </row>
    <row r="43" spans="1:22">
      <c r="A43" s="41">
        <f t="shared" si="1"/>
        <v>41</v>
      </c>
      <c r="B43" t="str">
        <f t="shared" si="2"/>
        <v>2_42</v>
      </c>
      <c r="C43">
        <f t="shared" si="0"/>
        <v>2</v>
      </c>
      <c r="D43">
        <f t="shared" si="3"/>
        <v>42</v>
      </c>
      <c r="E43">
        <f>IFERROR(VLOOKUP($B43,'CURVE DATA'!$A:$AM,15,FALSE),"")</f>
        <v>396616.23598739965</v>
      </c>
      <c r="F43">
        <f>IFERROR(VLOOKUP($B43,'CURVE DATA'!$A:$AM,34,FALSE),NA())</f>
        <v>0.16893777761656548</v>
      </c>
      <c r="G43">
        <f>IFERROR(VLOOKUP($B43,'CURVE DATA'!$A:$AM,35,FALSE),NA())</f>
        <v>0.11830072570125537</v>
      </c>
      <c r="H43">
        <f>IFERROR(VLOOKUP($B43,'CURVE DATA'!$A:$AM,37,FALSE),NA())</f>
        <v>74.948450388700365</v>
      </c>
      <c r="I43">
        <f>IFERROR(VLOOKUP($B43,'CURVE DATA'!$A:$AM,38,FALSE),NA())</f>
        <v>60.43582050991175</v>
      </c>
      <c r="J43">
        <f>IFERROR(VLOOKUP($B43,'CURVE DATA'!$A:$AM,39,FALSE),NA())</f>
        <v>89.46108026748901</v>
      </c>
      <c r="K43" t="str">
        <f t="shared" si="4"/>
        <v/>
      </c>
      <c r="L43" t="str">
        <f t="shared" si="5"/>
        <v/>
      </c>
      <c r="M43" s="60">
        <f t="shared" si="6"/>
        <v>1069075.6930126003</v>
      </c>
      <c r="N43" t="str">
        <f t="shared" si="7"/>
        <v/>
      </c>
      <c r="O43" t="str">
        <f t="shared" si="8"/>
        <v/>
      </c>
      <c r="P43" t="str">
        <f t="shared" si="9"/>
        <v/>
      </c>
      <c r="Q43" t="str">
        <f t="shared" si="10"/>
        <v/>
      </c>
    </row>
    <row r="44" spans="1:22">
      <c r="A44" s="41">
        <f t="shared" si="1"/>
        <v>42</v>
      </c>
      <c r="B44" t="str">
        <f t="shared" si="2"/>
        <v>2_43</v>
      </c>
      <c r="C44">
        <f t="shared" si="0"/>
        <v>2</v>
      </c>
      <c r="D44">
        <f t="shared" si="3"/>
        <v>43</v>
      </c>
      <c r="E44">
        <f>IFERROR(VLOOKUP($B44,'CURVE DATA'!$A:$AM,15,FALSE),"")</f>
        <v>406289.80271879962</v>
      </c>
      <c r="F44">
        <f>IFERROR(VLOOKUP($B44,'CURVE DATA'!$A:$AM,34,FALSE),NA())</f>
        <v>0.17070294484512449</v>
      </c>
      <c r="G44">
        <f>IFERROR(VLOOKUP($B44,'CURVE DATA'!$A:$AM,35,FALSE),NA())</f>
        <v>0.11954839758563321</v>
      </c>
      <c r="H44">
        <f>IFERROR(VLOOKUP($B44,'CURVE DATA'!$A:$AM,37,FALSE),NA())</f>
        <v>75.738902634646962</v>
      </c>
      <c r="I44">
        <f>IFERROR(VLOOKUP($B44,'CURVE DATA'!$A:$AM,38,FALSE),NA())</f>
        <v>61.073213675613374</v>
      </c>
      <c r="J44">
        <f>IFERROR(VLOOKUP($B44,'CURVE DATA'!$A:$AM,39,FALSE),NA())</f>
        <v>90.404591593680564</v>
      </c>
      <c r="K44" t="str">
        <f t="shared" si="4"/>
        <v/>
      </c>
      <c r="L44" t="str">
        <f t="shared" si="5"/>
        <v/>
      </c>
      <c r="M44" s="60">
        <f t="shared" si="6"/>
        <v>1059402.1262812004</v>
      </c>
      <c r="N44" t="str">
        <f t="shared" si="7"/>
        <v/>
      </c>
      <c r="O44" t="str">
        <f t="shared" si="8"/>
        <v/>
      </c>
      <c r="P44" t="str">
        <f t="shared" si="9"/>
        <v/>
      </c>
      <c r="Q44" t="str">
        <f t="shared" si="10"/>
        <v/>
      </c>
    </row>
    <row r="45" spans="1:22">
      <c r="A45" s="41">
        <f t="shared" si="1"/>
        <v>43</v>
      </c>
      <c r="B45" t="str">
        <f t="shared" si="2"/>
        <v>2_44</v>
      </c>
      <c r="C45">
        <f t="shared" si="0"/>
        <v>2</v>
      </c>
      <c r="D45">
        <f t="shared" si="3"/>
        <v>44</v>
      </c>
      <c r="E45">
        <f>IFERROR(VLOOKUP($B45,'CURVE DATA'!$A:$AM,15,FALSE),"")</f>
        <v>415963.36945019959</v>
      </c>
      <c r="F45">
        <f>IFERROR(VLOOKUP($B45,'CURVE DATA'!$A:$AM,34,FALSE),NA())</f>
        <v>0.17244113733352931</v>
      </c>
      <c r="G45">
        <f>IFERROR(VLOOKUP($B45,'CURVE DATA'!$A:$AM,35,FALSE),NA())</f>
        <v>0.12077846130070055</v>
      </c>
      <c r="H45">
        <f>IFERROR(VLOOKUP($B45,'CURVE DATA'!$A:$AM,37,FALSE),NA())</f>
        <v>76.518199369955894</v>
      </c>
      <c r="I45">
        <f>IFERROR(VLOOKUP($B45,'CURVE DATA'!$A:$AM,38,FALSE),NA())</f>
        <v>61.70161142599823</v>
      </c>
      <c r="J45">
        <f>IFERROR(VLOOKUP($B45,'CURVE DATA'!$A:$AM,39,FALSE),NA())</f>
        <v>91.334787313913566</v>
      </c>
      <c r="K45" t="str">
        <f t="shared" si="4"/>
        <v/>
      </c>
      <c r="L45" t="str">
        <f t="shared" si="5"/>
        <v/>
      </c>
      <c r="M45" s="60">
        <f t="shared" si="6"/>
        <v>1049728.5595498004</v>
      </c>
      <c r="N45" t="str">
        <f t="shared" si="7"/>
        <v/>
      </c>
      <c r="O45" t="str">
        <f t="shared" si="8"/>
        <v/>
      </c>
      <c r="P45" t="str">
        <f t="shared" si="9"/>
        <v/>
      </c>
      <c r="Q45" t="str">
        <f t="shared" si="10"/>
        <v/>
      </c>
    </row>
    <row r="46" spans="1:22">
      <c r="A46" s="41">
        <f t="shared" si="1"/>
        <v>44</v>
      </c>
      <c r="B46" t="str">
        <f t="shared" si="2"/>
        <v>2_45</v>
      </c>
      <c r="C46">
        <f t="shared" si="0"/>
        <v>2</v>
      </c>
      <c r="D46">
        <f t="shared" si="3"/>
        <v>45</v>
      </c>
      <c r="E46">
        <f>IFERROR(VLOOKUP($B46,'CURVE DATA'!$A:$AM,15,FALSE),"")</f>
        <v>425636.93618159957</v>
      </c>
      <c r="F46">
        <f>IFERROR(VLOOKUP($B46,'CURVE DATA'!$A:$AM,34,FALSE),NA())</f>
        <v>0.17415326530854328</v>
      </c>
      <c r="G46">
        <f>IFERROR(VLOOKUP($B46,'CURVE DATA'!$A:$AM,35,FALSE),NA())</f>
        <v>0.12199152502815151</v>
      </c>
      <c r="H46">
        <f>IFERROR(VLOOKUP($B46,'CURVE DATA'!$A:$AM,37,FALSE),NA())</f>
        <v>77.28672590313019</v>
      </c>
      <c r="I46">
        <f>IFERROR(VLOOKUP($B46,'CURVE DATA'!$A:$AM,38,FALSE),NA())</f>
        <v>62.321324460425821</v>
      </c>
      <c r="J46">
        <f>IFERROR(VLOOKUP($B46,'CURVE DATA'!$A:$AM,39,FALSE),NA())</f>
        <v>92.25212734583458</v>
      </c>
      <c r="K46" t="str">
        <f t="shared" si="4"/>
        <v/>
      </c>
      <c r="L46" t="str">
        <f t="shared" si="5"/>
        <v/>
      </c>
      <c r="M46" s="60">
        <f t="shared" si="6"/>
        <v>1040054.9928184005</v>
      </c>
      <c r="N46" t="str">
        <f t="shared" si="7"/>
        <v/>
      </c>
      <c r="O46" t="str">
        <f t="shared" si="8"/>
        <v/>
      </c>
      <c r="P46" t="str">
        <f t="shared" si="9"/>
        <v/>
      </c>
      <c r="Q46" t="str">
        <f t="shared" si="10"/>
        <v/>
      </c>
    </row>
    <row r="47" spans="1:22">
      <c r="A47" s="41">
        <f t="shared" si="1"/>
        <v>45</v>
      </c>
      <c r="B47" t="str">
        <f t="shared" si="2"/>
        <v>2_46</v>
      </c>
      <c r="C47">
        <f t="shared" si="0"/>
        <v>2</v>
      </c>
      <c r="D47">
        <f t="shared" si="3"/>
        <v>46</v>
      </c>
      <c r="E47">
        <f>IFERROR(VLOOKUP($B47,'CURVE DATA'!$A:$AM,15,FALSE),"")</f>
        <v>435310.50291299954</v>
      </c>
      <c r="F47">
        <f>IFERROR(VLOOKUP($B47,'CURVE DATA'!$A:$AM,34,FALSE),NA())</f>
        <v>0.17584018618251424</v>
      </c>
      <c r="G47">
        <f>IFERROR(VLOOKUP($B47,'CURVE DATA'!$A:$AM,35,FALSE),NA())</f>
        <v>0.12318816194269291</v>
      </c>
      <c r="H47">
        <f>IFERROR(VLOOKUP($B47,'CURVE DATA'!$A:$AM,37,FALSE),NA())</f>
        <v>78.044845364284456</v>
      </c>
      <c r="I47">
        <f>IFERROR(VLOOKUP($B47,'CURVE DATA'!$A:$AM,38,FALSE),NA())</f>
        <v>62.932645594375479</v>
      </c>
      <c r="J47">
        <f>IFERROR(VLOOKUP($B47,'CURVE DATA'!$A:$AM,39,FALSE),NA())</f>
        <v>93.157045134193453</v>
      </c>
      <c r="K47" t="str">
        <f t="shared" si="4"/>
        <v/>
      </c>
      <c r="L47" t="str">
        <f t="shared" si="5"/>
        <v/>
      </c>
      <c r="M47" s="60">
        <f t="shared" si="6"/>
        <v>1030381.4260870004</v>
      </c>
      <c r="N47" t="str">
        <f t="shared" si="7"/>
        <v/>
      </c>
      <c r="O47" t="str">
        <f t="shared" si="8"/>
        <v/>
      </c>
      <c r="P47" t="str">
        <f t="shared" si="9"/>
        <v/>
      </c>
      <c r="Q47" t="str">
        <f t="shared" si="10"/>
        <v/>
      </c>
    </row>
    <row r="48" spans="1:22">
      <c r="A48" s="41">
        <f t="shared" si="1"/>
        <v>46</v>
      </c>
      <c r="B48" t="str">
        <f t="shared" si="2"/>
        <v>2_47</v>
      </c>
      <c r="C48">
        <f t="shared" si="0"/>
        <v>2</v>
      </c>
      <c r="D48">
        <f t="shared" si="3"/>
        <v>47</v>
      </c>
      <c r="E48">
        <f>IFERROR(VLOOKUP($B48,'CURVE DATA'!$A:$AM,15,FALSE),"")</f>
        <v>444984.06964439951</v>
      </c>
      <c r="F48">
        <f>IFERROR(VLOOKUP($B48,'CURVE DATA'!$A:$AM,34,FALSE),NA())</f>
        <v>0.17750270874406368</v>
      </c>
      <c r="G48">
        <f>IFERROR(VLOOKUP($B48,'CURVE DATA'!$A:$AM,35,FALSE),NA())</f>
        <v>0.12436891296011401</v>
      </c>
      <c r="H48">
        <f>IFERROR(VLOOKUP($B48,'CURVE DATA'!$A:$AM,37,FALSE),NA())</f>
        <v>78.792900446161724</v>
      </c>
      <c r="I48">
        <f>IFERROR(VLOOKUP($B48,'CURVE DATA'!$A:$AM,38,FALSE),NA())</f>
        <v>63.535851163341825</v>
      </c>
      <c r="J48">
        <f>IFERROR(VLOOKUP($B48,'CURVE DATA'!$A:$AM,39,FALSE),NA())</f>
        <v>94.049949728981645</v>
      </c>
      <c r="K48" t="str">
        <f t="shared" si="4"/>
        <v/>
      </c>
      <c r="L48" t="str">
        <f t="shared" si="5"/>
        <v/>
      </c>
      <c r="M48" s="60">
        <f t="shared" si="6"/>
        <v>1020707.8593556006</v>
      </c>
      <c r="N48" t="str">
        <f t="shared" si="7"/>
        <v/>
      </c>
      <c r="O48" t="str">
        <f t="shared" si="8"/>
        <v/>
      </c>
      <c r="P48" t="str">
        <f t="shared" si="9"/>
        <v/>
      </c>
      <c r="Q48" t="str">
        <f t="shared" si="10"/>
        <v/>
      </c>
    </row>
    <row r="49" spans="1:17">
      <c r="A49" s="41">
        <f t="shared" si="1"/>
        <v>47</v>
      </c>
      <c r="B49" t="str">
        <f t="shared" si="2"/>
        <v>2_48</v>
      </c>
      <c r="C49">
        <f t="shared" si="0"/>
        <v>2</v>
      </c>
      <c r="D49">
        <f t="shared" si="3"/>
        <v>48</v>
      </c>
      <c r="E49">
        <f>IFERROR(VLOOKUP($B49,'CURVE DATA'!$A:$AM,15,FALSE),"")</f>
        <v>454657.63637579948</v>
      </c>
      <c r="F49">
        <f>IFERROR(VLOOKUP($B49,'CURVE DATA'!$A:$AM,34,FALSE),NA())</f>
        <v>0.17914159693300369</v>
      </c>
      <c r="G49">
        <f>IFERROR(VLOOKUP($B49,'CURVE DATA'!$A:$AM,35,FALSE),NA())</f>
        <v>0.12553428921485635</v>
      </c>
      <c r="H49">
        <f>IFERROR(VLOOKUP($B49,'CURVE DATA'!$A:$AM,37,FALSE),NA())</f>
        <v>79.531214973777494</v>
      </c>
      <c r="I49">
        <f>IFERROR(VLOOKUP($B49,'CURVE DATA'!$A:$AM,38,FALSE),NA())</f>
        <v>64.13120228854099</v>
      </c>
      <c r="J49">
        <f>IFERROR(VLOOKUP($B49,'CURVE DATA'!$A:$AM,39,FALSE),NA())</f>
        <v>94.931227659014013</v>
      </c>
      <c r="K49" t="str">
        <f t="shared" si="4"/>
        <v/>
      </c>
      <c r="L49" t="str">
        <f t="shared" si="5"/>
        <v/>
      </c>
      <c r="M49" s="60">
        <f t="shared" si="6"/>
        <v>1011034.2926242005</v>
      </c>
      <c r="N49" t="str">
        <f t="shared" si="7"/>
        <v/>
      </c>
      <c r="O49" t="str">
        <f t="shared" si="8"/>
        <v/>
      </c>
      <c r="P49" t="str">
        <f t="shared" si="9"/>
        <v/>
      </c>
      <c r="Q49" t="str">
        <f t="shared" si="10"/>
        <v/>
      </c>
    </row>
    <row r="50" spans="1:17">
      <c r="A50" s="41">
        <f t="shared" si="1"/>
        <v>48</v>
      </c>
      <c r="B50" t="str">
        <f t="shared" si="2"/>
        <v>2_49</v>
      </c>
      <c r="C50">
        <f t="shared" si="0"/>
        <v>2</v>
      </c>
      <c r="D50">
        <f t="shared" si="3"/>
        <v>49</v>
      </c>
      <c r="E50">
        <f>IFERROR(VLOOKUP($B50,'CURVE DATA'!$A:$AM,15,FALSE),"")</f>
        <v>464331.20310719946</v>
      </c>
      <c r="F50">
        <f>IFERROR(VLOOKUP($B50,'CURVE DATA'!$A:$AM,34,FALSE),NA())</f>
        <v>0.18075757324689098</v>
      </c>
      <c r="G50">
        <f>IFERROR(VLOOKUP($B50,'CURVE DATA'!$A:$AM,35,FALSE),NA())</f>
        <v>0.12668477429885705</v>
      </c>
      <c r="H50">
        <f>IFERROR(VLOOKUP($B50,'CURVE DATA'!$A:$AM,37,FALSE),NA())</f>
        <v>80.260095322820462</v>
      </c>
      <c r="I50">
        <f>IFERROR(VLOOKUP($B50,'CURVE DATA'!$A:$AM,38,FALSE),NA())</f>
        <v>64.718946020659615</v>
      </c>
      <c r="J50">
        <f>IFERROR(VLOOKUP($B50,'CURVE DATA'!$A:$AM,39,FALSE),NA())</f>
        <v>95.801244624981308</v>
      </c>
      <c r="K50" t="str">
        <f t="shared" si="4"/>
        <v/>
      </c>
      <c r="L50" t="str">
        <f t="shared" si="5"/>
        <v/>
      </c>
      <c r="M50" s="60">
        <f t="shared" si="6"/>
        <v>1001360.7258928006</v>
      </c>
      <c r="N50" t="str">
        <f t="shared" si="7"/>
        <v/>
      </c>
      <c r="O50" t="str">
        <f t="shared" si="8"/>
        <v/>
      </c>
      <c r="P50" t="str">
        <f t="shared" si="9"/>
        <v/>
      </c>
      <c r="Q50" t="str">
        <f t="shared" si="10"/>
        <v/>
      </c>
    </row>
    <row r="51" spans="1:17">
      <c r="A51" s="41">
        <f t="shared" si="1"/>
        <v>49</v>
      </c>
      <c r="B51" t="str">
        <f t="shared" si="2"/>
        <v>2_50</v>
      </c>
      <c r="C51">
        <f t="shared" si="0"/>
        <v>2</v>
      </c>
      <c r="D51">
        <f t="shared" si="3"/>
        <v>50</v>
      </c>
      <c r="E51">
        <f>IFERROR(VLOOKUP($B51,'CURVE DATA'!$A:$AM,15,FALSE),"")</f>
        <v>474004.76983859943</v>
      </c>
      <c r="F51">
        <f>IFERROR(VLOOKUP($B51,'CURVE DATA'!$A:$AM,34,FALSE),NA())</f>
        <v>0.18235132182278868</v>
      </c>
      <c r="G51">
        <f>IFERROR(VLOOKUP($B51,'CURVE DATA'!$A:$AM,35,FALSE),NA())</f>
        <v>0.12782082628914138</v>
      </c>
      <c r="H51">
        <f>IFERROR(VLOOKUP($B51,'CURVE DATA'!$A:$AM,37,FALSE),NA())</f>
        <v>80.97983170421702</v>
      </c>
      <c r="I51">
        <f>IFERROR(VLOOKUP($B51,'CURVE DATA'!$A:$AM,38,FALSE),NA())</f>
        <v>65.29931637568292</v>
      </c>
      <c r="J51">
        <f>IFERROR(VLOOKUP($B51,'CURVE DATA'!$A:$AM,39,FALSE),NA())</f>
        <v>96.660347032751133</v>
      </c>
      <c r="K51" t="str">
        <f t="shared" si="4"/>
        <v/>
      </c>
      <c r="L51" t="str">
        <f t="shared" si="5"/>
        <v/>
      </c>
      <c r="M51" s="60">
        <f t="shared" si="6"/>
        <v>991687.15916140052</v>
      </c>
      <c r="N51" t="str">
        <f t="shared" si="7"/>
        <v/>
      </c>
      <c r="O51" t="str">
        <f t="shared" si="8"/>
        <v/>
      </c>
      <c r="P51" t="str">
        <f t="shared" si="9"/>
        <v/>
      </c>
      <c r="Q51" t="str">
        <f t="shared" si="10"/>
        <v/>
      </c>
    </row>
    <row r="52" spans="1:17">
      <c r="A52" s="41">
        <f t="shared" si="1"/>
        <v>50</v>
      </c>
      <c r="B52" t="str">
        <f t="shared" si="2"/>
        <v>2_51</v>
      </c>
      <c r="C52">
        <f t="shared" si="0"/>
        <v>2</v>
      </c>
      <c r="D52">
        <f t="shared" si="3"/>
        <v>51</v>
      </c>
      <c r="E52">
        <f>IFERROR(VLOOKUP($B52,'CURVE DATA'!$A:$AM,15,FALSE),"")</f>
        <v>483678.3365699994</v>
      </c>
      <c r="F52">
        <f>IFERROR(VLOOKUP($B52,'CURVE DATA'!$A:$AM,34,FALSE),NA())</f>
        <v>0.18392349123191423</v>
      </c>
      <c r="G52">
        <f>IFERROR(VLOOKUP($B52,'CURVE DATA'!$A:$AM,35,FALSE),NA())</f>
        <v>0.12894287958799683</v>
      </c>
      <c r="H52">
        <f>IFERROR(VLOOKUP($B52,'CURVE DATA'!$A:$AM,37,FALSE),NA())</f>
        <v>81.690699329958505</v>
      </c>
      <c r="I52">
        <f>IFERROR(VLOOKUP($B52,'CURVE DATA'!$A:$AM,38,FALSE),NA())</f>
        <v>65.872535274977153</v>
      </c>
      <c r="J52">
        <f>IFERROR(VLOOKUP($B52,'CURVE DATA'!$A:$AM,39,FALSE),NA())</f>
        <v>97.508863384939872</v>
      </c>
      <c r="K52" t="str">
        <f t="shared" si="4"/>
        <v/>
      </c>
      <c r="L52" t="str">
        <f t="shared" si="5"/>
        <v/>
      </c>
      <c r="M52" s="60">
        <f t="shared" si="6"/>
        <v>982013.59243000066</v>
      </c>
      <c r="N52" t="str">
        <f t="shared" si="7"/>
        <v/>
      </c>
      <c r="O52" t="str">
        <f t="shared" si="8"/>
        <v/>
      </c>
      <c r="P52" t="str">
        <f t="shared" si="9"/>
        <v/>
      </c>
      <c r="Q52" t="str">
        <f t="shared" si="10"/>
        <v/>
      </c>
    </row>
    <row r="53" spans="1:17">
      <c r="A53" s="41">
        <f t="shared" si="1"/>
        <v>51</v>
      </c>
      <c r="B53" t="str">
        <f t="shared" si="2"/>
        <v>2_52</v>
      </c>
      <c r="C53">
        <f t="shared" si="0"/>
        <v>2</v>
      </c>
      <c r="D53">
        <f t="shared" si="3"/>
        <v>52</v>
      </c>
      <c r="E53">
        <f>IFERROR(VLOOKUP($B53,'CURVE DATA'!$A:$AM,15,FALSE),"")</f>
        <v>493351.90330139938</v>
      </c>
      <c r="F53">
        <f>IFERROR(VLOOKUP($B53,'CURVE DATA'!$A:$AM,34,FALSE),NA())</f>
        <v>0.18547469701733746</v>
      </c>
      <c r="G53">
        <f>IFERROR(VLOOKUP($B53,'CURVE DATA'!$A:$AM,35,FALSE),NA())</f>
        <v>0.13005134659641526</v>
      </c>
      <c r="H53">
        <f>IFERROR(VLOOKUP($B53,'CURVE DATA'!$A:$AM,37,FALSE),NA())</f>
        <v>82.392959473296557</v>
      </c>
      <c r="I53">
        <f>IFERROR(VLOOKUP($B53,'CURVE DATA'!$A:$AM,38,FALSE),NA())</f>
        <v>66.438813400194292</v>
      </c>
      <c r="J53">
        <f>IFERROR(VLOOKUP($B53,'CURVE DATA'!$A:$AM,39,FALSE),NA())</f>
        <v>98.347105546398836</v>
      </c>
      <c r="K53" t="str">
        <f t="shared" si="4"/>
        <v/>
      </c>
      <c r="L53" t="str">
        <f t="shared" si="5"/>
        <v/>
      </c>
      <c r="M53" s="60">
        <f t="shared" si="6"/>
        <v>972340.02569860057</v>
      </c>
      <c r="N53" t="str">
        <f t="shared" si="7"/>
        <v/>
      </c>
      <c r="O53" t="str">
        <f t="shared" si="8"/>
        <v/>
      </c>
      <c r="P53" t="str">
        <f t="shared" si="9"/>
        <v/>
      </c>
      <c r="Q53" t="str">
        <f t="shared" si="10"/>
        <v/>
      </c>
    </row>
    <row r="54" spans="1:17">
      <c r="A54" s="41">
        <f t="shared" si="1"/>
        <v>52</v>
      </c>
      <c r="B54" t="str">
        <f t="shared" si="2"/>
        <v>2_53</v>
      </c>
      <c r="C54">
        <f t="shared" si="0"/>
        <v>2</v>
      </c>
      <c r="D54">
        <f t="shared" si="3"/>
        <v>53</v>
      </c>
      <c r="E54">
        <f>IFERROR(VLOOKUP($B54,'CURVE DATA'!$A:$AM,15,FALSE),"")</f>
        <v>503025.47003279935</v>
      </c>
      <c r="F54">
        <f>IFERROR(VLOOKUP($B54,'CURVE DATA'!$A:$AM,34,FALSE),NA())</f>
        <v>0.18700552400570569</v>
      </c>
      <c r="G54">
        <f>IFERROR(VLOOKUP($B54,'CURVE DATA'!$A:$AM,35,FALSE),NA())</f>
        <v>0.13114661923890164</v>
      </c>
      <c r="H54">
        <f>IFERROR(VLOOKUP($B54,'CURVE DATA'!$A:$AM,37,FALSE),NA())</f>
        <v>83.086860434773243</v>
      </c>
      <c r="I54">
        <f>IFERROR(VLOOKUP($B54,'CURVE DATA'!$A:$AM,38,FALSE),NA())</f>
        <v>66.998350972245063</v>
      </c>
      <c r="J54">
        <f>IFERROR(VLOOKUP($B54,'CURVE DATA'!$A:$AM,39,FALSE),NA())</f>
        <v>99.175369897301451</v>
      </c>
      <c r="K54" t="str">
        <f t="shared" si="4"/>
        <v/>
      </c>
      <c r="L54" t="str">
        <f t="shared" si="5"/>
        <v/>
      </c>
      <c r="M54" s="60">
        <f t="shared" si="6"/>
        <v>962666.45896720071</v>
      </c>
      <c r="N54" t="str">
        <f t="shared" si="7"/>
        <v/>
      </c>
      <c r="O54" t="str">
        <f t="shared" si="8"/>
        <v/>
      </c>
      <c r="P54" t="str">
        <f t="shared" si="9"/>
        <v/>
      </c>
      <c r="Q54" t="str">
        <f t="shared" si="10"/>
        <v/>
      </c>
    </row>
    <row r="55" spans="1:17">
      <c r="A55" s="41">
        <f t="shared" si="1"/>
        <v>53</v>
      </c>
      <c r="B55" t="str">
        <f t="shared" si="2"/>
        <v>2_54</v>
      </c>
      <c r="C55">
        <f t="shared" si="0"/>
        <v>2</v>
      </c>
      <c r="D55">
        <f t="shared" si="3"/>
        <v>54</v>
      </c>
      <c r="E55">
        <f>IFERROR(VLOOKUP($B55,'CURVE DATA'!$A:$AM,15,FALSE),"")</f>
        <v>512699.03676419932</v>
      </c>
      <c r="F55">
        <f>IFERROR(VLOOKUP($B55,'CURVE DATA'!$A:$AM,34,FALSE),NA())</f>
        <v>0.18851652841378524</v>
      </c>
      <c r="G55">
        <f>IFERROR(VLOOKUP($B55,'CURVE DATA'!$A:$AM,35,FALSE),NA())</f>
        <v>0.13222907035540887</v>
      </c>
      <c r="H55">
        <f>IFERROR(VLOOKUP($B55,'CURVE DATA'!$A:$AM,37,FALSE),NA())</f>
        <v>83.772638424069854</v>
      </c>
      <c r="I55">
        <f>IFERROR(VLOOKUP($B55,'CURVE DATA'!$A:$AM,38,FALSE),NA())</f>
        <v>67.55133846239103</v>
      </c>
      <c r="J55">
        <f>IFERROR(VLOOKUP($B55,'CURVE DATA'!$A:$AM,39,FALSE),NA())</f>
        <v>99.993938385748677</v>
      </c>
      <c r="K55" t="str">
        <f t="shared" si="4"/>
        <v/>
      </c>
      <c r="L55" t="str">
        <f t="shared" si="5"/>
        <v/>
      </c>
      <c r="M55" s="60">
        <f t="shared" si="6"/>
        <v>952992.89223580062</v>
      </c>
      <c r="N55" t="str">
        <f t="shared" si="7"/>
        <v/>
      </c>
      <c r="O55" t="str">
        <f t="shared" si="8"/>
        <v/>
      </c>
      <c r="P55" t="str">
        <f t="shared" si="9"/>
        <v/>
      </c>
      <c r="Q55" t="str">
        <f t="shared" si="10"/>
        <v/>
      </c>
    </row>
    <row r="56" spans="1:17">
      <c r="A56" s="41">
        <f t="shared" si="1"/>
        <v>54</v>
      </c>
      <c r="B56" t="str">
        <f t="shared" si="2"/>
        <v>2_55</v>
      </c>
      <c r="C56">
        <f t="shared" si="0"/>
        <v>2</v>
      </c>
      <c r="D56">
        <f t="shared" si="3"/>
        <v>55</v>
      </c>
      <c r="E56">
        <f>IFERROR(VLOOKUP($B56,'CURVE DATA'!$A:$AM,15,FALSE),"")</f>
        <v>522372.60349559929</v>
      </c>
      <c r="F56">
        <f>IFERROR(VLOOKUP($B56,'CURVE DATA'!$A:$AM,34,FALSE),NA())</f>
        <v>0.1900082397749257</v>
      </c>
      <c r="G56">
        <f>IFERROR(VLOOKUP($B56,'CURVE DATA'!$A:$AM,35,FALSE),NA())</f>
        <v>0.13329905497428879</v>
      </c>
      <c r="H56">
        <f>IFERROR(VLOOKUP($B56,'CURVE DATA'!$A:$AM,37,FALSE),NA())</f>
        <v>84.450518366474483</v>
      </c>
      <c r="I56">
        <f>IFERROR(VLOOKUP($B56,'CURVE DATA'!$A:$AM,38,FALSE),NA())</f>
        <v>68.097957242552127</v>
      </c>
      <c r="J56">
        <f>IFERROR(VLOOKUP($B56,'CURVE DATA'!$A:$AM,39,FALSE),NA())</f>
        <v>100.80307949039685</v>
      </c>
      <c r="K56" t="str">
        <f t="shared" si="4"/>
        <v/>
      </c>
      <c r="L56" t="str">
        <f t="shared" si="5"/>
        <v/>
      </c>
      <c r="M56" s="60">
        <f t="shared" si="6"/>
        <v>943319.32550440077</v>
      </c>
      <c r="N56" t="str">
        <f t="shared" si="7"/>
        <v/>
      </c>
      <c r="O56" t="str">
        <f t="shared" si="8"/>
        <v/>
      </c>
      <c r="P56" t="str">
        <f t="shared" si="9"/>
        <v/>
      </c>
      <c r="Q56" t="str">
        <f t="shared" si="10"/>
        <v/>
      </c>
    </row>
    <row r="57" spans="1:17">
      <c r="A57" s="41">
        <f t="shared" si="1"/>
        <v>55</v>
      </c>
      <c r="B57" t="str">
        <f t="shared" si="2"/>
        <v>2_56</v>
      </c>
      <c r="C57">
        <f t="shared" si="0"/>
        <v>2</v>
      </c>
      <c r="D57">
        <f t="shared" si="3"/>
        <v>56</v>
      </c>
      <c r="E57">
        <f>IFERROR(VLOOKUP($B57,'CURVE DATA'!$A:$AM,15,FALSE),"")</f>
        <v>532046.17022699933</v>
      </c>
      <c r="F57">
        <f>IFERROR(VLOOKUP($B57,'CURVE DATA'!$A:$AM,34,FALSE),NA())</f>
        <v>0.19148116270105681</v>
      </c>
      <c r="G57">
        <f>IFERROR(VLOOKUP($B57,'CURVE DATA'!$A:$AM,35,FALSE),NA())</f>
        <v>0.13435691147841186</v>
      </c>
      <c r="H57">
        <f>IFERROR(VLOOKUP($B57,'CURVE DATA'!$A:$AM,37,FALSE),NA())</f>
        <v>85.120714641667675</v>
      </c>
      <c r="I57">
        <f>IFERROR(VLOOKUP($B57,'CURVE DATA'!$A:$AM,38,FALSE),NA())</f>
        <v>68.638380181037505</v>
      </c>
      <c r="J57">
        <f>IFERROR(VLOOKUP($B57,'CURVE DATA'!$A:$AM,39,FALSE),NA())</f>
        <v>101.60304910229785</v>
      </c>
      <c r="K57" t="str">
        <f t="shared" si="4"/>
        <v/>
      </c>
      <c r="L57" t="str">
        <f t="shared" si="5"/>
        <v/>
      </c>
      <c r="M57" s="60">
        <f t="shared" si="6"/>
        <v>933645.75877300068</v>
      </c>
      <c r="N57" t="str">
        <f t="shared" si="7"/>
        <v/>
      </c>
      <c r="O57" t="str">
        <f t="shared" si="8"/>
        <v/>
      </c>
      <c r="P57" t="str">
        <f t="shared" si="9"/>
        <v/>
      </c>
      <c r="Q57" t="str">
        <f t="shared" si="10"/>
        <v/>
      </c>
    </row>
    <row r="58" spans="1:17">
      <c r="A58" s="41">
        <f t="shared" si="1"/>
        <v>56</v>
      </c>
      <c r="B58" t="str">
        <f t="shared" si="2"/>
        <v>2_57</v>
      </c>
      <c r="C58">
        <f t="shared" si="0"/>
        <v>2</v>
      </c>
      <c r="D58">
        <f t="shared" si="3"/>
        <v>57</v>
      </c>
      <c r="E58">
        <f>IFERROR(VLOOKUP($B58,'CURVE DATA'!$A:$AM,15,FALSE),"")</f>
        <v>541719.7369583993</v>
      </c>
      <c r="F58">
        <f>IFERROR(VLOOKUP($B58,'CURVE DATA'!$A:$AM,34,FALSE),NA())</f>
        <v>0.19293577849906809</v>
      </c>
      <c r="G58">
        <f>IFERROR(VLOOKUP($B58,'CURVE DATA'!$A:$AM,35,FALSE),NA())</f>
        <v>0.13540296267520929</v>
      </c>
      <c r="H58">
        <f>IFERROR(VLOOKUP($B58,'CURVE DATA'!$A:$AM,37,FALSE),NA())</f>
        <v>85.783431761638653</v>
      </c>
      <c r="I58">
        <f>IFERROR(VLOOKUP($B58,'CURVE DATA'!$A:$AM,38,FALSE),NA())</f>
        <v>69.172772189193694</v>
      </c>
      <c r="J58">
        <f>IFERROR(VLOOKUP($B58,'CURVE DATA'!$A:$AM,39,FALSE),NA())</f>
        <v>102.39409133408363</v>
      </c>
      <c r="K58" t="str">
        <f t="shared" si="4"/>
        <v/>
      </c>
      <c r="L58" t="str">
        <f t="shared" si="5"/>
        <v/>
      </c>
      <c r="M58" s="60">
        <f t="shared" si="6"/>
        <v>923972.19204160071</v>
      </c>
      <c r="N58" t="str">
        <f t="shared" si="7"/>
        <v/>
      </c>
      <c r="O58" t="str">
        <f t="shared" si="8"/>
        <v/>
      </c>
      <c r="P58" t="str">
        <f t="shared" si="9"/>
        <v/>
      </c>
      <c r="Q58" t="str">
        <f t="shared" si="10"/>
        <v/>
      </c>
    </row>
    <row r="59" spans="1:17">
      <c r="A59" s="41">
        <f t="shared" si="1"/>
        <v>57</v>
      </c>
      <c r="B59" t="str">
        <f t="shared" si="2"/>
        <v>2_58</v>
      </c>
      <c r="C59">
        <f t="shared" si="0"/>
        <v>2</v>
      </c>
      <c r="D59">
        <f t="shared" si="3"/>
        <v>58</v>
      </c>
      <c r="E59">
        <f>IFERROR(VLOOKUP($B59,'CURVE DATA'!$A:$AM,15,FALSE),"")</f>
        <v>551393.30368979927</v>
      </c>
      <c r="F59">
        <f>IFERROR(VLOOKUP($B59,'CURVE DATA'!$A:$AM,34,FALSE),NA())</f>
        <v>0.19437254665468229</v>
      </c>
      <c r="G59">
        <f>IFERROR(VLOOKUP($B59,'CURVE DATA'!$A:$AM,35,FALSE),NA())</f>
        <v>0.13643751678011232</v>
      </c>
      <c r="H59">
        <f>IFERROR(VLOOKUP($B59,'CURVE DATA'!$A:$AM,37,FALSE),NA())</f>
        <v>86.43886499373528</v>
      </c>
      <c r="I59">
        <f>IFERROR(VLOOKUP($B59,'CURVE DATA'!$A:$AM,38,FALSE),NA())</f>
        <v>69.701290723810331</v>
      </c>
      <c r="J59">
        <f>IFERROR(VLOOKUP($B59,'CURVE DATA'!$A:$AM,39,FALSE),NA())</f>
        <v>103.17643926366026</v>
      </c>
      <c r="K59" t="str">
        <f t="shared" si="4"/>
        <v/>
      </c>
      <c r="L59" t="str">
        <f t="shared" si="5"/>
        <v/>
      </c>
      <c r="M59" s="60">
        <f t="shared" si="6"/>
        <v>914298.62531020073</v>
      </c>
      <c r="N59" t="str">
        <f t="shared" si="7"/>
        <v/>
      </c>
      <c r="O59" t="str">
        <f t="shared" si="8"/>
        <v/>
      </c>
      <c r="P59" t="str">
        <f t="shared" si="9"/>
        <v/>
      </c>
      <c r="Q59" t="str">
        <f t="shared" si="10"/>
        <v/>
      </c>
    </row>
    <row r="60" spans="1:17">
      <c r="A60" s="41">
        <f t="shared" si="1"/>
        <v>58</v>
      </c>
      <c r="B60" t="str">
        <f t="shared" si="2"/>
        <v>2_59</v>
      </c>
      <c r="C60">
        <f t="shared" si="0"/>
        <v>2</v>
      </c>
      <c r="D60">
        <f t="shared" si="3"/>
        <v>59</v>
      </c>
      <c r="E60">
        <f>IFERROR(VLOOKUP($B60,'CURVE DATA'!$A:$AM,15,FALSE),"")</f>
        <v>561066.87042119924</v>
      </c>
      <c r="F60">
        <f>IFERROR(VLOOKUP($B60,'CURVE DATA'!$A:$AM,34,FALSE),NA())</f>
        <v>0.19579190619770276</v>
      </c>
      <c r="G60">
        <f>IFERROR(VLOOKUP($B60,'CURVE DATA'!$A:$AM,35,FALSE),NA())</f>
        <v>0.13746086832179491</v>
      </c>
      <c r="H60">
        <f>IFERROR(VLOOKUP($B60,'CURVE DATA'!$A:$AM,37,FALSE),NA())</f>
        <v>87.087200934173083</v>
      </c>
      <c r="I60">
        <f>IFERROR(VLOOKUP($B60,'CURVE DATA'!$A:$AM,38,FALSE),NA())</f>
        <v>70.22408624957788</v>
      </c>
      <c r="J60">
        <f>IFERROR(VLOOKUP($B60,'CURVE DATA'!$A:$AM,39,FALSE),NA())</f>
        <v>103.95031561876831</v>
      </c>
      <c r="K60" t="str">
        <f t="shared" si="4"/>
        <v/>
      </c>
      <c r="L60" t="str">
        <f t="shared" si="5"/>
        <v/>
      </c>
      <c r="M60" s="60">
        <f t="shared" si="6"/>
        <v>904625.05857880076</v>
      </c>
      <c r="N60" t="str">
        <f t="shared" si="7"/>
        <v/>
      </c>
      <c r="O60" t="str">
        <f t="shared" si="8"/>
        <v/>
      </c>
      <c r="P60" t="str">
        <f t="shared" si="9"/>
        <v/>
      </c>
      <c r="Q60" t="str">
        <f t="shared" si="10"/>
        <v/>
      </c>
    </row>
    <row r="61" spans="1:17">
      <c r="A61" s="41">
        <f t="shared" si="1"/>
        <v>59</v>
      </c>
      <c r="B61" t="str">
        <f t="shared" si="2"/>
        <v>2_60</v>
      </c>
      <c r="C61">
        <f t="shared" si="0"/>
        <v>2</v>
      </c>
      <c r="D61">
        <f t="shared" si="3"/>
        <v>60</v>
      </c>
      <c r="E61">
        <f>IFERROR(VLOOKUP($B61,'CURVE DATA'!$A:$AM,15,FALSE),"")</f>
        <v>570740.43715259922</v>
      </c>
      <c r="F61">
        <f>IFERROR(VLOOKUP($B61,'CURVE DATA'!$A:$AM,34,FALSE),NA())</f>
        <v>0.19719427695930586</v>
      </c>
      <c r="G61">
        <f>IFERROR(VLOOKUP($B61,'CURVE DATA'!$A:$AM,35,FALSE),NA())</f>
        <v>0.13847329897666799</v>
      </c>
      <c r="H61">
        <f>IFERROR(VLOOKUP($B61,'CURVE DATA'!$A:$AM,37,FALSE),NA())</f>
        <v>87.728618036722182</v>
      </c>
      <c r="I61">
        <f>IFERROR(VLOOKUP($B61,'CURVE DATA'!$A:$AM,38,FALSE),NA())</f>
        <v>70.741302665402387</v>
      </c>
      <c r="J61">
        <f>IFERROR(VLOOKUP($B61,'CURVE DATA'!$A:$AM,39,FALSE),NA())</f>
        <v>104.71593340804199</v>
      </c>
      <c r="K61" t="str">
        <f t="shared" si="4"/>
        <v/>
      </c>
      <c r="L61" t="str">
        <f t="shared" si="5"/>
        <v/>
      </c>
      <c r="M61" s="60">
        <f t="shared" si="6"/>
        <v>894951.49184740079</v>
      </c>
      <c r="N61" t="str">
        <f t="shared" si="7"/>
        <v/>
      </c>
      <c r="O61" t="str">
        <f t="shared" si="8"/>
        <v/>
      </c>
      <c r="P61" t="str">
        <f t="shared" si="9"/>
        <v/>
      </c>
      <c r="Q61" t="str">
        <f t="shared" si="10"/>
        <v/>
      </c>
    </row>
    <row r="62" spans="1:17">
      <c r="A62" s="41">
        <f t="shared" si="1"/>
        <v>60</v>
      </c>
      <c r="B62" t="str">
        <f t="shared" si="2"/>
        <v>2_61</v>
      </c>
      <c r="C62">
        <f t="shared" si="0"/>
        <v>2</v>
      </c>
      <c r="D62">
        <f t="shared" si="3"/>
        <v>61</v>
      </c>
      <c r="E62">
        <f>IFERROR(VLOOKUP($B62,'CURVE DATA'!$A:$AM,15,FALSE),"")</f>
        <v>580414.00388399919</v>
      </c>
      <c r="F62">
        <f>IFERROR(VLOOKUP($B62,'CURVE DATA'!$A:$AM,34,FALSE),NA())</f>
        <v>0.19858006073218221</v>
      </c>
      <c r="G62">
        <f>IFERROR(VLOOKUP($B62,'CURVE DATA'!$A:$AM,35,FALSE),NA())</f>
        <v>0.1394750783392599</v>
      </c>
      <c r="H62">
        <f>IFERROR(VLOOKUP($B62,'CURVE DATA'!$A:$AM,37,FALSE),NA())</f>
        <v>88.363287100775494</v>
      </c>
      <c r="I62">
        <f>IFERROR(VLOOKUP($B62,'CURVE DATA'!$A:$AM,38,FALSE),NA())</f>
        <v>71.253077697966674</v>
      </c>
      <c r="J62">
        <f>IFERROR(VLOOKUP($B62,'CURVE DATA'!$A:$AM,39,FALSE),NA())</f>
        <v>105.47349650358433</v>
      </c>
      <c r="K62" t="str">
        <f t="shared" si="4"/>
        <v/>
      </c>
      <c r="L62" t="str">
        <f t="shared" si="5"/>
        <v/>
      </c>
      <c r="M62" s="60">
        <f t="shared" si="6"/>
        <v>885277.92511600081</v>
      </c>
      <c r="N62" t="str">
        <f t="shared" si="7"/>
        <v/>
      </c>
      <c r="O62" t="str">
        <f t="shared" si="8"/>
        <v/>
      </c>
      <c r="P62" t="str">
        <f t="shared" si="9"/>
        <v/>
      </c>
      <c r="Q62" t="str">
        <f t="shared" si="10"/>
        <v/>
      </c>
    </row>
    <row r="63" spans="1:17">
      <c r="A63" s="41">
        <f t="shared" si="1"/>
        <v>61</v>
      </c>
      <c r="B63" t="str">
        <f t="shared" si="2"/>
        <v>2_62</v>
      </c>
      <c r="C63">
        <f t="shared" si="0"/>
        <v>2</v>
      </c>
      <c r="D63">
        <f t="shared" si="3"/>
        <v>62</v>
      </c>
      <c r="E63">
        <f>IFERROR(VLOOKUP($B63,'CURVE DATA'!$A:$AM,15,FALSE),"")</f>
        <v>590087.57061539916</v>
      </c>
      <c r="F63">
        <f>IFERROR(VLOOKUP($B63,'CURVE DATA'!$A:$AM,34,FALSE),NA())</f>
        <v>0.19994964234232979</v>
      </c>
      <c r="G63">
        <f>IFERROR(VLOOKUP($B63,'CURVE DATA'!$A:$AM,35,FALSE),NA())</f>
        <v>0.14046646463439219</v>
      </c>
      <c r="H63">
        <f>IFERROR(VLOOKUP($B63,'CURVE DATA'!$A:$AM,37,FALSE),NA())</f>
        <v>88.991371722541857</v>
      </c>
      <c r="I63">
        <f>IFERROR(VLOOKUP($B63,'CURVE DATA'!$A:$AM,38,FALSE),NA())</f>
        <v>71.759543265556729</v>
      </c>
      <c r="J63">
        <f>IFERROR(VLOOKUP($B63,'CURVE DATA'!$A:$AM,39,FALSE),NA())</f>
        <v>106.22320017952701</v>
      </c>
      <c r="K63" t="str">
        <f t="shared" si="4"/>
        <v/>
      </c>
      <c r="L63" t="str">
        <f t="shared" si="5"/>
        <v/>
      </c>
      <c r="M63" s="60">
        <f t="shared" si="6"/>
        <v>875604.35838460084</v>
      </c>
      <c r="N63" t="str">
        <f t="shared" si="7"/>
        <v/>
      </c>
      <c r="O63" t="str">
        <f t="shared" si="8"/>
        <v/>
      </c>
      <c r="P63" t="str">
        <f t="shared" si="9"/>
        <v/>
      </c>
      <c r="Q63" t="str">
        <f t="shared" si="10"/>
        <v/>
      </c>
    </row>
    <row r="64" spans="1:17">
      <c r="A64" s="41">
        <f t="shared" si="1"/>
        <v>62</v>
      </c>
      <c r="B64" t="str">
        <f t="shared" si="2"/>
        <v>2_63</v>
      </c>
      <c r="C64">
        <f t="shared" si="0"/>
        <v>2</v>
      </c>
      <c r="D64">
        <f t="shared" si="3"/>
        <v>63</v>
      </c>
      <c r="E64">
        <f>IFERROR(VLOOKUP($B64,'CURVE DATA'!$A:$AM,15,FALSE),"")</f>
        <v>599761.13734679914</v>
      </c>
      <c r="F64">
        <f>IFERROR(VLOOKUP($B64,'CURVE DATA'!$A:$AM,34,FALSE),NA())</f>
        <v>0.20130339064016936</v>
      </c>
      <c r="G64">
        <f>IFERROR(VLOOKUP($B64,'CURVE DATA'!$A:$AM,35,FALSE),NA())</f>
        <v>0.14144770537642085</v>
      </c>
      <c r="H64">
        <f>IFERROR(VLOOKUP($B64,'CURVE DATA'!$A:$AM,37,FALSE),NA())</f>
        <v>89.613028712702871</v>
      </c>
      <c r="I64">
        <f>IFERROR(VLOOKUP($B64,'CURVE DATA'!$A:$AM,38,FALSE),NA())</f>
        <v>72.26082581484566</v>
      </c>
      <c r="J64">
        <f>IFERROR(VLOOKUP($B64,'CURVE DATA'!$A:$AM,39,FALSE),NA())</f>
        <v>106.96523161056011</v>
      </c>
      <c r="K64" t="str">
        <f t="shared" si="4"/>
        <v/>
      </c>
      <c r="L64" t="str">
        <f t="shared" si="5"/>
        <v/>
      </c>
      <c r="M64" s="60">
        <f t="shared" si="6"/>
        <v>865930.79165320087</v>
      </c>
      <c r="N64" t="str">
        <f t="shared" si="7"/>
        <v/>
      </c>
      <c r="O64" t="str">
        <f t="shared" si="8"/>
        <v/>
      </c>
      <c r="P64" t="str">
        <f t="shared" si="9"/>
        <v/>
      </c>
      <c r="Q64" t="str">
        <f t="shared" si="10"/>
        <v/>
      </c>
    </row>
    <row r="65" spans="1:17">
      <c r="A65" s="41">
        <f t="shared" si="1"/>
        <v>63</v>
      </c>
      <c r="B65" t="str">
        <f t="shared" si="2"/>
        <v>2_64</v>
      </c>
      <c r="C65">
        <f t="shared" si="0"/>
        <v>2</v>
      </c>
      <c r="D65">
        <f t="shared" si="3"/>
        <v>64</v>
      </c>
      <c r="E65">
        <f>IFERROR(VLOOKUP($B65,'CURVE DATA'!$A:$AM,15,FALSE),"")</f>
        <v>609434.70407819911</v>
      </c>
      <c r="F65">
        <f>IFERROR(VLOOKUP($B65,'CURVE DATA'!$A:$AM,34,FALSE),NA())</f>
        <v>0.2026416594191178</v>
      </c>
      <c r="G65">
        <f>IFERROR(VLOOKUP($B65,'CURVE DATA'!$A:$AM,35,FALSE),NA())</f>
        <v>0.14241903798027317</v>
      </c>
      <c r="H65">
        <f>IFERROR(VLOOKUP($B65,'CURVE DATA'!$A:$AM,37,FALSE),NA())</f>
        <v>90.228408483530274</v>
      </c>
      <c r="I65">
        <f>IFERROR(VLOOKUP($B65,'CURVE DATA'!$A:$AM,38,FALSE),NA())</f>
        <v>72.757046633051687</v>
      </c>
      <c r="J65">
        <f>IFERROR(VLOOKUP($B65,'CURVE DATA'!$A:$AM,39,FALSE),NA())</f>
        <v>107.69977033400886</v>
      </c>
      <c r="K65" t="str">
        <f t="shared" si="4"/>
        <v/>
      </c>
      <c r="L65" t="str">
        <f t="shared" si="5"/>
        <v/>
      </c>
      <c r="M65" s="60">
        <f t="shared" si="6"/>
        <v>856257.22492180089</v>
      </c>
      <c r="N65" t="str">
        <f t="shared" si="7"/>
        <v/>
      </c>
      <c r="O65" t="str">
        <f t="shared" si="8"/>
        <v/>
      </c>
      <c r="P65" t="str">
        <f t="shared" si="9"/>
        <v/>
      </c>
      <c r="Q65" t="str">
        <f t="shared" si="10"/>
        <v/>
      </c>
    </row>
    <row r="66" spans="1:17">
      <c r="A66" s="41">
        <f t="shared" si="1"/>
        <v>64</v>
      </c>
      <c r="B66" t="str">
        <f t="shared" si="2"/>
        <v>2_65</v>
      </c>
      <c r="C66">
        <f t="shared" ref="C66:C129" si="11">$V$1</f>
        <v>2</v>
      </c>
      <c r="D66">
        <f t="shared" si="3"/>
        <v>65</v>
      </c>
      <c r="E66">
        <f>IFERROR(VLOOKUP($B66,'CURVE DATA'!$A:$AM,15,FALSE),"")</f>
        <v>619108.27080959908</v>
      </c>
      <c r="F66">
        <f>IFERROR(VLOOKUP($B66,'CURVE DATA'!$A:$AM,34,FALSE),NA())</f>
        <v>0.20396478826741601</v>
      </c>
      <c r="G66">
        <f>IFERROR(VLOOKUP($B66,'CURVE DATA'!$A:$AM,35,FALSE),NA())</f>
        <v>0.14338069032850978</v>
      </c>
      <c r="H66">
        <f>IFERROR(VLOOKUP($B66,'CURVE DATA'!$A:$AM,37,FALSE),NA())</f>
        <v>90.837655408143377</v>
      </c>
      <c r="I66">
        <f>IFERROR(VLOOKUP($B66,'CURVE DATA'!$A:$AM,38,FALSE),NA())</f>
        <v>73.248322137630836</v>
      </c>
      <c r="J66">
        <f>IFERROR(VLOOKUP($B66,'CURVE DATA'!$A:$AM,39,FALSE),NA())</f>
        <v>108.42698867865595</v>
      </c>
      <c r="K66" t="str">
        <f t="shared" si="4"/>
        <v/>
      </c>
      <c r="L66" t="str">
        <f t="shared" si="5"/>
        <v/>
      </c>
      <c r="M66" s="60">
        <f t="shared" si="6"/>
        <v>846583.65819040092</v>
      </c>
      <c r="N66" t="str">
        <f t="shared" si="7"/>
        <v/>
      </c>
      <c r="O66" t="str">
        <f t="shared" si="8"/>
        <v/>
      </c>
      <c r="P66" t="str">
        <f t="shared" si="9"/>
        <v/>
      </c>
      <c r="Q66" t="str">
        <f t="shared" si="10"/>
        <v/>
      </c>
    </row>
    <row r="67" spans="1:17">
      <c r="A67" s="41">
        <f t="shared" ref="A67:A130" si="12">ROW()-2</f>
        <v>65</v>
      </c>
      <c r="B67" t="str">
        <f t="shared" ref="B67:B130" si="13">C67&amp;"_"&amp;D67</f>
        <v>2_66</v>
      </c>
      <c r="C67">
        <f t="shared" si="11"/>
        <v>2</v>
      </c>
      <c r="D67">
        <f t="shared" ref="D67:D130" si="14">A67+1</f>
        <v>66</v>
      </c>
      <c r="E67">
        <f>IFERROR(VLOOKUP($B67,'CURVE DATA'!$A:$AM,15,FALSE),"")</f>
        <v>628781.83754099905</v>
      </c>
      <c r="F67">
        <f>IFERROR(VLOOKUP($B67,'CURVE DATA'!$A:$AM,34,FALSE),NA())</f>
        <v>0.20527310335850354</v>
      </c>
      <c r="G67">
        <f>IFERROR(VLOOKUP($B67,'CURVE DATA'!$A:$AM,35,FALSE),NA())</f>
        <v>0.14433288129820199</v>
      </c>
      <c r="H67">
        <f>IFERROR(VLOOKUP($B67,'CURVE DATA'!$A:$AM,37,FALSE),NA())</f>
        <v>91.440908154307962</v>
      </c>
      <c r="I67">
        <f>IFERROR(VLOOKUP($B67,'CURVE DATA'!$A:$AM,38,FALSE),NA())</f>
        <v>73.73476414544065</v>
      </c>
      <c r="J67">
        <f>IFERROR(VLOOKUP($B67,'CURVE DATA'!$A:$AM,39,FALSE),NA())</f>
        <v>109.14705216317529</v>
      </c>
      <c r="K67" t="str">
        <f t="shared" ref="K67:K130" si="15">IFERROR(IF(F67=MAX(F:F),H67,""),NA())</f>
        <v/>
      </c>
      <c r="L67" t="str">
        <f t="shared" ref="L67:L130" si="16">IFERROR(IF(G67=MAX(G:G),H67,""),NA())</f>
        <v/>
      </c>
      <c r="M67" s="60">
        <f t="shared" ref="M67:M130" si="17">IFERROR(ABS(E67-IFERROR($V$11/$V$10,"NA")),NA())</f>
        <v>836910.09145900095</v>
      </c>
      <c r="N67" t="str">
        <f t="shared" ref="N67:N130" si="18">IFERROR(IF(M67=MIN(M:M),H67,""),NA())</f>
        <v/>
      </c>
      <c r="O67" t="str">
        <f t="shared" ref="O67:O130" si="19">IFERROR(IF(F67=MAX(F:F),E67,""),NA())</f>
        <v/>
      </c>
      <c r="P67" t="str">
        <f t="shared" ref="P67:P130" si="20">IFERROR(IF(G67=MAX(G:G),E67,""),NA())</f>
        <v/>
      </c>
      <c r="Q67" t="str">
        <f t="shared" ref="Q67:Q130" si="21">IFERROR(IF(AND(E67&gt;=IFERROR(AVERAGE(O:O),NA()),E67&lt;=IFERROR(AVERAGE(P:P),NA())),H67,""),NA())</f>
        <v/>
      </c>
    </row>
    <row r="68" spans="1:17">
      <c r="A68" s="41">
        <f t="shared" si="12"/>
        <v>66</v>
      </c>
      <c r="B68" t="str">
        <f t="shared" si="13"/>
        <v>2_67</v>
      </c>
      <c r="C68">
        <f t="shared" si="11"/>
        <v>2</v>
      </c>
      <c r="D68">
        <f t="shared" si="14"/>
        <v>67</v>
      </c>
      <c r="E68">
        <f>IFERROR(VLOOKUP($B68,'CURVE DATA'!$A:$AM,15,FALSE),"")</f>
        <v>638455.40427239903</v>
      </c>
      <c r="F68">
        <f>IFERROR(VLOOKUP($B68,'CURVE DATA'!$A:$AM,34,FALSE),NA())</f>
        <v>0.20656691818700984</v>
      </c>
      <c r="G68">
        <f>IFERROR(VLOOKUP($B68,'CURVE DATA'!$A:$AM,35,FALSE),NA())</f>
        <v>0.14527582125106273</v>
      </c>
      <c r="H68">
        <f>IFERROR(VLOOKUP($B68,'CURVE DATA'!$A:$AM,37,FALSE),NA())</f>
        <v>92.038299994954599</v>
      </c>
      <c r="I68">
        <f>IFERROR(VLOOKUP($B68,'CURVE DATA'!$A:$AM,38,FALSE),NA())</f>
        <v>74.21648012313149</v>
      </c>
      <c r="J68">
        <f>IFERROR(VLOOKUP($B68,'CURVE DATA'!$A:$AM,39,FALSE),NA())</f>
        <v>109.86011986677774</v>
      </c>
      <c r="K68" t="str">
        <f t="shared" si="15"/>
        <v/>
      </c>
      <c r="L68" t="str">
        <f t="shared" si="16"/>
        <v/>
      </c>
      <c r="M68" s="60">
        <f t="shared" si="17"/>
        <v>827236.52472760098</v>
      </c>
      <c r="N68" t="str">
        <f t="shared" si="18"/>
        <v/>
      </c>
      <c r="O68" t="str">
        <f t="shared" si="19"/>
        <v/>
      </c>
      <c r="P68" t="str">
        <f t="shared" si="20"/>
        <v/>
      </c>
      <c r="Q68" t="str">
        <f t="shared" si="21"/>
        <v/>
      </c>
    </row>
    <row r="69" spans="1:17">
      <c r="A69" s="41">
        <f t="shared" si="12"/>
        <v>67</v>
      </c>
      <c r="B69" t="str">
        <f t="shared" si="13"/>
        <v>2_68</v>
      </c>
      <c r="C69">
        <f t="shared" si="11"/>
        <v>2</v>
      </c>
      <c r="D69">
        <f t="shared" si="14"/>
        <v>68</v>
      </c>
      <c r="E69">
        <f>IFERROR(VLOOKUP($B69,'CURVE DATA'!$A:$AM,15,FALSE),"")</f>
        <v>648128.971003799</v>
      </c>
      <c r="F69">
        <f>IFERROR(VLOOKUP($B69,'CURVE DATA'!$A:$AM,34,FALSE),NA())</f>
        <v>0.20784653425281549</v>
      </c>
      <c r="G69">
        <f>IFERROR(VLOOKUP($B69,'CURVE DATA'!$A:$AM,35,FALSE),NA())</f>
        <v>0.14620971248989484</v>
      </c>
      <c r="H69">
        <f>IFERROR(VLOOKUP($B69,'CURVE DATA'!$A:$AM,37,FALSE),NA())</f>
        <v>92.629959097357798</v>
      </c>
      <c r="I69">
        <f>IFERROR(VLOOKUP($B69,'CURVE DATA'!$A:$AM,38,FALSE),NA())</f>
        <v>74.693573420330409</v>
      </c>
      <c r="J69">
        <f>IFERROR(VLOOKUP($B69,'CURVE DATA'!$A:$AM,39,FALSE),NA())</f>
        <v>110.56634477438519</v>
      </c>
      <c r="K69" t="str">
        <f t="shared" si="15"/>
        <v/>
      </c>
      <c r="L69" t="str">
        <f t="shared" si="16"/>
        <v/>
      </c>
      <c r="M69" s="60">
        <f t="shared" si="17"/>
        <v>817562.957996201</v>
      </c>
      <c r="N69" t="str">
        <f t="shared" si="18"/>
        <v/>
      </c>
      <c r="O69" t="str">
        <f t="shared" si="19"/>
        <v/>
      </c>
      <c r="P69" t="str">
        <f t="shared" si="20"/>
        <v/>
      </c>
      <c r="Q69" t="str">
        <f t="shared" si="21"/>
        <v/>
      </c>
    </row>
    <row r="70" spans="1:17">
      <c r="A70" s="41">
        <f t="shared" si="12"/>
        <v>68</v>
      </c>
      <c r="B70" t="str">
        <f t="shared" si="13"/>
        <v>2_69</v>
      </c>
      <c r="C70">
        <f t="shared" si="11"/>
        <v>2</v>
      </c>
      <c r="D70">
        <f t="shared" si="14"/>
        <v>69</v>
      </c>
      <c r="E70">
        <f>IFERROR(VLOOKUP($B70,'CURVE DATA'!$A:$AM,15,FALSE),"")</f>
        <v>657802.53773519897</v>
      </c>
      <c r="F70">
        <f>IFERROR(VLOOKUP($B70,'CURVE DATA'!$A:$AM,34,FALSE),NA())</f>
        <v>0.20911224169884285</v>
      </c>
      <c r="G70">
        <f>IFERROR(VLOOKUP($B70,'CURVE DATA'!$A:$AM,35,FALSE),NA())</f>
        <v>0.14713474968414408</v>
      </c>
      <c r="H70">
        <f>IFERROR(VLOOKUP($B70,'CURVE DATA'!$A:$AM,37,FALSE),NA())</f>
        <v>93.216008792741505</v>
      </c>
      <c r="I70">
        <f>IFERROR(VLOOKUP($B70,'CURVE DATA'!$A:$AM,38,FALSE),NA())</f>
        <v>75.166143487041722</v>
      </c>
      <c r="J70">
        <f>IFERROR(VLOOKUP($B70,'CURVE DATA'!$A:$AM,39,FALSE),NA())</f>
        <v>111.26587409844129</v>
      </c>
      <c r="K70" t="str">
        <f t="shared" si="15"/>
        <v/>
      </c>
      <c r="L70" t="str">
        <f t="shared" si="16"/>
        <v/>
      </c>
      <c r="M70" s="60">
        <f t="shared" si="17"/>
        <v>807889.39126480103</v>
      </c>
      <c r="N70" t="str">
        <f t="shared" si="18"/>
        <v/>
      </c>
      <c r="O70" t="str">
        <f t="shared" si="19"/>
        <v/>
      </c>
      <c r="P70" t="str">
        <f t="shared" si="20"/>
        <v/>
      </c>
      <c r="Q70" t="str">
        <f t="shared" si="21"/>
        <v/>
      </c>
    </row>
    <row r="71" spans="1:17">
      <c r="A71" s="41">
        <f t="shared" si="12"/>
        <v>69</v>
      </c>
      <c r="B71" t="str">
        <f t="shared" si="13"/>
        <v>2_70</v>
      </c>
      <c r="C71">
        <f t="shared" si="11"/>
        <v>2</v>
      </c>
      <c r="D71">
        <f t="shared" si="14"/>
        <v>70</v>
      </c>
      <c r="E71">
        <f>IFERROR(VLOOKUP($B71,'CURVE DATA'!$A:$AM,15,FALSE),"")</f>
        <v>667476.10446659895</v>
      </c>
      <c r="F71">
        <f>IFERROR(VLOOKUP($B71,'CURVE DATA'!$A:$AM,34,FALSE),NA())</f>
        <v>0.21036431990608664</v>
      </c>
      <c r="G71">
        <f>IFERROR(VLOOKUP($B71,'CURVE DATA'!$A:$AM,35,FALSE),NA())</f>
        <v>0.14805112026707079</v>
      </c>
      <c r="H71">
        <f>IFERROR(VLOOKUP($B71,'CURVE DATA'!$A:$AM,37,FALSE),NA())</f>
        <v>93.796567827904013</v>
      </c>
      <c r="I71">
        <f>IFERROR(VLOOKUP($B71,'CURVE DATA'!$A:$AM,38,FALSE),NA())</f>
        <v>75.634286076548548</v>
      </c>
      <c r="J71">
        <f>IFERROR(VLOOKUP($B71,'CURVE DATA'!$A:$AM,39,FALSE),NA())</f>
        <v>111.95884957925951</v>
      </c>
      <c r="K71" t="str">
        <f t="shared" si="15"/>
        <v/>
      </c>
      <c r="L71" t="str">
        <f t="shared" si="16"/>
        <v/>
      </c>
      <c r="M71" s="60">
        <f t="shared" si="17"/>
        <v>798215.82453340106</v>
      </c>
      <c r="N71" t="str">
        <f t="shared" si="18"/>
        <v/>
      </c>
      <c r="O71" t="str">
        <f t="shared" si="19"/>
        <v/>
      </c>
      <c r="P71" t="str">
        <f t="shared" si="20"/>
        <v/>
      </c>
      <c r="Q71" t="str">
        <f t="shared" si="21"/>
        <v/>
      </c>
    </row>
    <row r="72" spans="1:17">
      <c r="A72" s="41">
        <f t="shared" si="12"/>
        <v>70</v>
      </c>
      <c r="B72" t="str">
        <f t="shared" si="13"/>
        <v>2_71</v>
      </c>
      <c r="C72">
        <f t="shared" si="11"/>
        <v>2</v>
      </c>
      <c r="D72">
        <f t="shared" si="14"/>
        <v>71</v>
      </c>
      <c r="E72">
        <f>IFERROR(VLOOKUP($B72,'CURVE DATA'!$A:$AM,15,FALSE),"")</f>
        <v>677149.67119799892</v>
      </c>
      <c r="F72">
        <f>IFERROR(VLOOKUP($B72,'CURVE DATA'!$A:$AM,34,FALSE),NA())</f>
        <v>0.21160303804911193</v>
      </c>
      <c r="G72">
        <f>IFERROR(VLOOKUP($B72,'CURVE DATA'!$A:$AM,35,FALSE),NA())</f>
        <v>0.14895900480681423</v>
      </c>
      <c r="H72">
        <f>IFERROR(VLOOKUP($B72,'CURVE DATA'!$A:$AM,37,FALSE),NA())</f>
        <v>94.371750600302747</v>
      </c>
      <c r="I72">
        <f>IFERROR(VLOOKUP($B72,'CURVE DATA'!$A:$AM,38,FALSE),NA())</f>
        <v>76.098093434976917</v>
      </c>
      <c r="J72">
        <f>IFERROR(VLOOKUP($B72,'CURVE DATA'!$A:$AM,39,FALSE),NA())</f>
        <v>112.64540776562859</v>
      </c>
      <c r="K72" t="str">
        <f t="shared" si="15"/>
        <v/>
      </c>
      <c r="L72" t="str">
        <f t="shared" si="16"/>
        <v/>
      </c>
      <c r="M72" s="60">
        <f t="shared" si="17"/>
        <v>788542.25780200108</v>
      </c>
      <c r="N72" t="str">
        <f t="shared" si="18"/>
        <v/>
      </c>
      <c r="O72" t="str">
        <f t="shared" si="19"/>
        <v/>
      </c>
      <c r="P72" t="str">
        <f t="shared" si="20"/>
        <v/>
      </c>
      <c r="Q72" t="str">
        <f t="shared" si="21"/>
        <v/>
      </c>
    </row>
    <row r="73" spans="1:17">
      <c r="A73" s="41">
        <f t="shared" si="12"/>
        <v>71</v>
      </c>
      <c r="B73" t="str">
        <f t="shared" si="13"/>
        <v>2_72</v>
      </c>
      <c r="C73">
        <f t="shared" si="11"/>
        <v>2</v>
      </c>
      <c r="D73">
        <f t="shared" si="14"/>
        <v>72</v>
      </c>
      <c r="E73">
        <f>IFERROR(VLOOKUP($B73,'CURVE DATA'!$A:$AM,15,FALSE),"")</f>
        <v>686823.23792939889</v>
      </c>
      <c r="F73">
        <f>IFERROR(VLOOKUP($B73,'CURVE DATA'!$A:$AM,34,FALSE),NA())</f>
        <v>0.21282865561536612</v>
      </c>
      <c r="G73">
        <f>IFERROR(VLOOKUP($B73,'CURVE DATA'!$A:$AM,35,FALSE),NA())</f>
        <v>0.14985857735341354</v>
      </c>
      <c r="H73">
        <f>IFERROR(VLOOKUP($B73,'CURVE DATA'!$A:$AM,37,FALSE),NA())</f>
        <v>94.941667377906413</v>
      </c>
      <c r="I73">
        <f>IFERROR(VLOOKUP($B73,'CURVE DATA'!$A:$AM,38,FALSE),NA())</f>
        <v>76.557654478577035</v>
      </c>
      <c r="J73">
        <f>IFERROR(VLOOKUP($B73,'CURVE DATA'!$A:$AM,39,FALSE),NA())</f>
        <v>113.32568027723582</v>
      </c>
      <c r="K73" t="str">
        <f t="shared" si="15"/>
        <v/>
      </c>
      <c r="L73" t="str">
        <f t="shared" si="16"/>
        <v/>
      </c>
      <c r="M73" s="60">
        <f t="shared" si="17"/>
        <v>778868.69107060111</v>
      </c>
      <c r="N73" t="str">
        <f t="shared" si="18"/>
        <v/>
      </c>
      <c r="O73" t="str">
        <f t="shared" si="19"/>
        <v/>
      </c>
      <c r="P73" t="str">
        <f t="shared" si="20"/>
        <v/>
      </c>
      <c r="Q73" t="str">
        <f t="shared" si="21"/>
        <v/>
      </c>
    </row>
    <row r="74" spans="1:17">
      <c r="A74" s="41">
        <f t="shared" si="12"/>
        <v>72</v>
      </c>
      <c r="B74" t="str">
        <f t="shared" si="13"/>
        <v>2_73</v>
      </c>
      <c r="C74">
        <f t="shared" si="11"/>
        <v>2</v>
      </c>
      <c r="D74">
        <f t="shared" si="14"/>
        <v>73</v>
      </c>
      <c r="E74">
        <f>IFERROR(VLOOKUP($B74,'CURVE DATA'!$A:$AM,15,FALSE),"")</f>
        <v>696496.80466079887</v>
      </c>
      <c r="F74">
        <f>IFERROR(VLOOKUP($B74,'CURVE DATA'!$A:$AM,34,FALSE),NA())</f>
        <v>0.21404142289110023</v>
      </c>
      <c r="G74">
        <f>IFERROR(VLOOKUP($B74,'CURVE DATA'!$A:$AM,35,FALSE),NA())</f>
        <v>0.15075000576365918</v>
      </c>
      <c r="H74">
        <f>IFERROR(VLOOKUP($B74,'CURVE DATA'!$A:$AM,37,FALSE),NA())</f>
        <v>95.506424505002087</v>
      </c>
      <c r="I74">
        <f>IFERROR(VLOOKUP($B74,'CURVE DATA'!$A:$AM,38,FALSE),NA())</f>
        <v>77.013054959678811</v>
      </c>
      <c r="J74">
        <f>IFERROR(VLOOKUP($B74,'CURVE DATA'!$A:$AM,39,FALSE),NA())</f>
        <v>113.99979405032536</v>
      </c>
      <c r="K74" t="str">
        <f t="shared" si="15"/>
        <v/>
      </c>
      <c r="L74" t="str">
        <f t="shared" si="16"/>
        <v/>
      </c>
      <c r="M74" s="60">
        <f t="shared" si="17"/>
        <v>769195.12433920114</v>
      </c>
      <c r="N74" t="str">
        <f t="shared" si="18"/>
        <v/>
      </c>
      <c r="O74" t="str">
        <f t="shared" si="19"/>
        <v/>
      </c>
      <c r="P74" t="str">
        <f t="shared" si="20"/>
        <v/>
      </c>
      <c r="Q74" t="str">
        <f t="shared" si="21"/>
        <v/>
      </c>
    </row>
    <row r="75" spans="1:17">
      <c r="A75" s="41">
        <f t="shared" si="12"/>
        <v>73</v>
      </c>
      <c r="B75" t="str">
        <f t="shared" si="13"/>
        <v>2_74</v>
      </c>
      <c r="C75">
        <f t="shared" si="11"/>
        <v>2</v>
      </c>
      <c r="D75">
        <f t="shared" si="14"/>
        <v>74</v>
      </c>
      <c r="E75">
        <f>IFERROR(VLOOKUP($B75,'CURVE DATA'!$A:$AM,15,FALSE),"")</f>
        <v>706170.37139219884</v>
      </c>
      <c r="F75">
        <f>IFERROR(VLOOKUP($B75,'CURVE DATA'!$A:$AM,34,FALSE),NA())</f>
        <v>0.21524158141630134</v>
      </c>
      <c r="G75">
        <f>IFERROR(VLOOKUP($B75,'CURVE DATA'!$A:$AM,35,FALSE),NA())</f>
        <v>0.1516334520054762</v>
      </c>
      <c r="H75">
        <f>IFERROR(VLOOKUP($B75,'CURVE DATA'!$A:$AM,37,FALSE),NA())</f>
        <v>96.066124595034623</v>
      </c>
      <c r="I75">
        <f>IFERROR(VLOOKUP($B75,'CURVE DATA'!$A:$AM,38,FALSE),NA())</f>
        <v>77.464377622190966</v>
      </c>
      <c r="J75">
        <f>IFERROR(VLOOKUP($B75,'CURVE DATA'!$A:$AM,39,FALSE),NA())</f>
        <v>114.66787156787829</v>
      </c>
      <c r="K75" t="str">
        <f t="shared" si="15"/>
        <v/>
      </c>
      <c r="L75" t="str">
        <f t="shared" si="16"/>
        <v/>
      </c>
      <c r="M75" s="60">
        <f t="shared" si="17"/>
        <v>759521.55760780117</v>
      </c>
      <c r="N75" t="str">
        <f t="shared" si="18"/>
        <v/>
      </c>
      <c r="O75" t="str">
        <f t="shared" si="19"/>
        <v/>
      </c>
      <c r="P75" t="str">
        <f t="shared" si="20"/>
        <v/>
      </c>
      <c r="Q75" t="str">
        <f t="shared" si="21"/>
        <v/>
      </c>
    </row>
    <row r="76" spans="1:17">
      <c r="A76" s="41">
        <f t="shared" si="12"/>
        <v>74</v>
      </c>
      <c r="B76" t="str">
        <f t="shared" si="13"/>
        <v>2_75</v>
      </c>
      <c r="C76">
        <f t="shared" si="11"/>
        <v>2</v>
      </c>
      <c r="D76">
        <f t="shared" si="14"/>
        <v>75</v>
      </c>
      <c r="E76">
        <f>IFERROR(VLOOKUP($B76,'CURVE DATA'!$A:$AM,15,FALSE),"")</f>
        <v>715843.93812359881</v>
      </c>
      <c r="F76">
        <f>IFERROR(VLOOKUP($B76,'CURVE DATA'!$A:$AM,34,FALSE),NA())</f>
        <v>0.21642936441167268</v>
      </c>
      <c r="G76">
        <f>IFERROR(VLOOKUP($B76,'CURVE DATA'!$A:$AM,35,FALSE),NA())</f>
        <v>0.15250907244339779</v>
      </c>
      <c r="H76">
        <f>IFERROR(VLOOKUP($B76,'CURVE DATA'!$A:$AM,37,FALSE),NA())</f>
        <v>96.620866711466121</v>
      </c>
      <c r="I76">
        <f>IFERROR(VLOOKUP($B76,'CURVE DATA'!$A:$AM,38,FALSE),NA())</f>
        <v>77.911702347439686</v>
      </c>
      <c r="J76">
        <f>IFERROR(VLOOKUP($B76,'CURVE DATA'!$A:$AM,39,FALSE),NA())</f>
        <v>115.33003107549258</v>
      </c>
      <c r="K76" t="str">
        <f t="shared" si="15"/>
        <v/>
      </c>
      <c r="L76" t="str">
        <f t="shared" si="16"/>
        <v/>
      </c>
      <c r="M76" s="60">
        <f t="shared" si="17"/>
        <v>749847.99087640119</v>
      </c>
      <c r="N76" t="str">
        <f t="shared" si="18"/>
        <v/>
      </c>
      <c r="O76" t="str">
        <f t="shared" si="19"/>
        <v/>
      </c>
      <c r="P76" t="str">
        <f t="shared" si="20"/>
        <v/>
      </c>
      <c r="Q76" t="str">
        <f t="shared" si="21"/>
        <v/>
      </c>
    </row>
    <row r="77" spans="1:17">
      <c r="A77" s="41">
        <f t="shared" si="12"/>
        <v>75</v>
      </c>
      <c r="B77" t="str">
        <f t="shared" si="13"/>
        <v>2_76</v>
      </c>
      <c r="C77">
        <f t="shared" si="11"/>
        <v>2</v>
      </c>
      <c r="D77">
        <f t="shared" si="14"/>
        <v>76</v>
      </c>
      <c r="E77">
        <f>IFERROR(VLOOKUP($B77,'CURVE DATA'!$A:$AM,15,FALSE),"")</f>
        <v>725517.50485499878</v>
      </c>
      <c r="F77">
        <f>IFERROR(VLOOKUP($B77,'CURVE DATA'!$A:$AM,34,FALSE),NA())</f>
        <v>0.21760499717856521</v>
      </c>
      <c r="G77">
        <f>IFERROR(VLOOKUP($B77,'CURVE DATA'!$A:$AM,35,FALSE),NA())</f>
        <v>0.15337701810653334</v>
      </c>
      <c r="H77">
        <f>IFERROR(VLOOKUP($B77,'CURVE DATA'!$A:$AM,37,FALSE),NA())</f>
        <v>97.170746537544929</v>
      </c>
      <c r="I77">
        <f>IFERROR(VLOOKUP($B77,'CURVE DATA'!$A:$AM,38,FALSE),NA())</f>
        <v>78.35510629106453</v>
      </c>
      <c r="J77">
        <f>IFERROR(VLOOKUP($B77,'CURVE DATA'!$A:$AM,39,FALSE),NA())</f>
        <v>115.98638678402536</v>
      </c>
      <c r="K77" t="str">
        <f t="shared" si="15"/>
        <v/>
      </c>
      <c r="L77" t="str">
        <f t="shared" si="16"/>
        <v/>
      </c>
      <c r="M77" s="60">
        <f t="shared" si="17"/>
        <v>740174.42414500122</v>
      </c>
      <c r="N77" t="str">
        <f t="shared" si="18"/>
        <v/>
      </c>
      <c r="O77" t="str">
        <f t="shared" si="19"/>
        <v/>
      </c>
      <c r="P77" t="str">
        <f t="shared" si="20"/>
        <v/>
      </c>
      <c r="Q77" t="str">
        <f t="shared" si="21"/>
        <v/>
      </c>
    </row>
    <row r="78" spans="1:17">
      <c r="A78" s="41">
        <f t="shared" si="12"/>
        <v>76</v>
      </c>
      <c r="B78" t="str">
        <f t="shared" si="13"/>
        <v>2_77</v>
      </c>
      <c r="C78">
        <f t="shared" si="11"/>
        <v>2</v>
      </c>
      <c r="D78">
        <f t="shared" si="14"/>
        <v>77</v>
      </c>
      <c r="E78">
        <f>IFERROR(VLOOKUP($B78,'CURVE DATA'!$A:$AM,15,FALSE),"")</f>
        <v>735191.07158639876</v>
      </c>
      <c r="F78">
        <f>IFERROR(VLOOKUP($B78,'CURVE DATA'!$A:$AM,34,FALSE),NA())</f>
        <v>0.21876869747499475</v>
      </c>
      <c r="G78">
        <f>IFERROR(VLOOKUP($B78,'CURVE DATA'!$A:$AM,35,FALSE),NA())</f>
        <v>0.15423743494032888</v>
      </c>
      <c r="H78">
        <f>IFERROR(VLOOKUP($B78,'CURVE DATA'!$A:$AM,37,FALSE),NA())</f>
        <v>97.715856535806282</v>
      </c>
      <c r="I78">
        <f>IFERROR(VLOOKUP($B78,'CURVE DATA'!$A:$AM,38,FALSE),NA())</f>
        <v>78.794664011634126</v>
      </c>
      <c r="J78">
        <f>IFERROR(VLOOKUP($B78,'CURVE DATA'!$A:$AM,39,FALSE),NA())</f>
        <v>116.63704905997845</v>
      </c>
      <c r="K78" t="str">
        <f t="shared" si="15"/>
        <v/>
      </c>
      <c r="L78" t="str">
        <f t="shared" si="16"/>
        <v/>
      </c>
      <c r="M78" s="60">
        <f t="shared" si="17"/>
        <v>730500.85741360125</v>
      </c>
      <c r="N78" t="str">
        <f t="shared" si="18"/>
        <v/>
      </c>
      <c r="O78" t="str">
        <f t="shared" si="19"/>
        <v/>
      </c>
      <c r="P78" t="str">
        <f t="shared" si="20"/>
        <v/>
      </c>
      <c r="Q78" t="str">
        <f t="shared" si="21"/>
        <v/>
      </c>
    </row>
    <row r="79" spans="1:17">
      <c r="A79" s="41">
        <f t="shared" si="12"/>
        <v>77</v>
      </c>
      <c r="B79" t="str">
        <f t="shared" si="13"/>
        <v>2_78</v>
      </c>
      <c r="C79">
        <f t="shared" si="11"/>
        <v>2</v>
      </c>
      <c r="D79">
        <f t="shared" si="14"/>
        <v>78</v>
      </c>
      <c r="E79">
        <f>IFERROR(VLOOKUP($B79,'CURVE DATA'!$A:$AM,15,FALSE),"")</f>
        <v>744864.63831779873</v>
      </c>
      <c r="F79">
        <f>IFERROR(VLOOKUP($B79,'CURVE DATA'!$A:$AM,34,FALSE),NA())</f>
        <v>0.2199206758692118</v>
      </c>
      <c r="G79">
        <f>IFERROR(VLOOKUP($B79,'CURVE DATA'!$A:$AM,35,FALSE),NA())</f>
        <v>0.1550904640433014</v>
      </c>
      <c r="H79">
        <f>IFERROR(VLOOKUP($B79,'CURVE DATA'!$A:$AM,37,FALSE),NA())</f>
        <v>98.256286098053465</v>
      </c>
      <c r="I79">
        <f>IFERROR(VLOOKUP($B79,'CURVE DATA'!$A:$AM,38,FALSE),NA())</f>
        <v>79.230447591585843</v>
      </c>
      <c r="J79">
        <f>IFERROR(VLOOKUP($B79,'CURVE DATA'!$A:$AM,39,FALSE),NA())</f>
        <v>117.2821246045211</v>
      </c>
      <c r="K79" t="str">
        <f t="shared" si="15"/>
        <v/>
      </c>
      <c r="L79" t="str">
        <f t="shared" si="16"/>
        <v/>
      </c>
      <c r="M79" s="60">
        <f t="shared" si="17"/>
        <v>720827.29068220127</v>
      </c>
      <c r="N79" t="str">
        <f t="shared" si="18"/>
        <v/>
      </c>
      <c r="O79" t="str">
        <f t="shared" si="19"/>
        <v/>
      </c>
      <c r="P79" t="str">
        <f t="shared" si="20"/>
        <v/>
      </c>
      <c r="Q79" t="str">
        <f t="shared" si="21"/>
        <v/>
      </c>
    </row>
    <row r="80" spans="1:17">
      <c r="A80" s="41">
        <f t="shared" si="12"/>
        <v>78</v>
      </c>
      <c r="B80" t="str">
        <f t="shared" si="13"/>
        <v>2_79</v>
      </c>
      <c r="C80">
        <f t="shared" si="11"/>
        <v>2</v>
      </c>
      <c r="D80">
        <f t="shared" si="14"/>
        <v>79</v>
      </c>
      <c r="E80">
        <f>IFERROR(VLOOKUP($B80,'CURVE DATA'!$A:$AM,15,FALSE),"")</f>
        <v>754538.2050491987</v>
      </c>
      <c r="F80">
        <f>IFERROR(VLOOKUP($B80,'CURVE DATA'!$A:$AM,34,FALSE),NA())</f>
        <v>0.22106113607181033</v>
      </c>
      <c r="G80">
        <f>IFERROR(VLOOKUP($B80,'CURVE DATA'!$A:$AM,35,FALSE),NA())</f>
        <v>0.15593624188982072</v>
      </c>
      <c r="H80">
        <f>IFERROR(VLOOKUP($B80,'CURVE DATA'!$A:$AM,37,FALSE),NA())</f>
        <v>98.792121686499414</v>
      </c>
      <c r="I80">
        <f>IFERROR(VLOOKUP($B80,'CURVE DATA'!$A:$AM,38,FALSE),NA())</f>
        <v>79.662526751037348</v>
      </c>
      <c r="J80">
        <f>IFERROR(VLOOKUP($B80,'CURVE DATA'!$A:$AM,39,FALSE),NA())</f>
        <v>117.92171662196149</v>
      </c>
      <c r="K80" t="str">
        <f t="shared" si="15"/>
        <v/>
      </c>
      <c r="L80" t="str">
        <f t="shared" si="16"/>
        <v/>
      </c>
      <c r="M80" s="60">
        <f t="shared" si="17"/>
        <v>711153.7239508013</v>
      </c>
      <c r="N80" t="str">
        <f t="shared" si="18"/>
        <v/>
      </c>
      <c r="O80" t="str">
        <f t="shared" si="19"/>
        <v/>
      </c>
      <c r="P80" t="str">
        <f t="shared" si="20"/>
        <v/>
      </c>
      <c r="Q80" t="str">
        <f t="shared" si="21"/>
        <v/>
      </c>
    </row>
    <row r="81" spans="1:17">
      <c r="A81" s="41">
        <f t="shared" si="12"/>
        <v>79</v>
      </c>
      <c r="B81" t="str">
        <f t="shared" si="13"/>
        <v>2_80</v>
      </c>
      <c r="C81">
        <f t="shared" si="11"/>
        <v>2</v>
      </c>
      <c r="D81">
        <f t="shared" si="14"/>
        <v>80</v>
      </c>
      <c r="E81">
        <f>IFERROR(VLOOKUP($B81,'CURVE DATA'!$A:$AM,15,FALSE),"")</f>
        <v>764211.77178059868</v>
      </c>
      <c r="F81">
        <f>IFERROR(VLOOKUP($B81,'CURVE DATA'!$A:$AM,34,FALSE),NA())</f>
        <v>0.22219027524878646</v>
      </c>
      <c r="G81">
        <f>IFERROR(VLOOKUP($B81,'CURVE DATA'!$A:$AM,35,FALSE),NA())</f>
        <v>0.15677490053993423</v>
      </c>
      <c r="H81">
        <f>IFERROR(VLOOKUP($B81,'CURVE DATA'!$A:$AM,37,FALSE),NA())</f>
        <v>99.32344696669945</v>
      </c>
      <c r="I81">
        <f>IFERROR(VLOOKUP($B81,'CURVE DATA'!$A:$AM,38,FALSE),NA())</f>
        <v>80.090968954979019</v>
      </c>
      <c r="J81">
        <f>IFERROR(VLOOKUP($B81,'CURVE DATA'!$A:$AM,39,FALSE),NA())</f>
        <v>118.5559249784199</v>
      </c>
      <c r="K81" t="str">
        <f t="shared" si="15"/>
        <v/>
      </c>
      <c r="L81" t="str">
        <f t="shared" si="16"/>
        <v/>
      </c>
      <c r="M81" s="60">
        <f t="shared" si="17"/>
        <v>701480.15721940133</v>
      </c>
      <c r="N81" t="str">
        <f t="shared" si="18"/>
        <v/>
      </c>
      <c r="O81" t="str">
        <f t="shared" si="19"/>
        <v/>
      </c>
      <c r="P81" t="str">
        <f t="shared" si="20"/>
        <v/>
      </c>
      <c r="Q81" t="str">
        <f t="shared" si="21"/>
        <v/>
      </c>
    </row>
    <row r="82" spans="1:17">
      <c r="A82" s="41">
        <f t="shared" si="12"/>
        <v>80</v>
      </c>
      <c r="B82" t="str">
        <f t="shared" si="13"/>
        <v>2_81</v>
      </c>
      <c r="C82">
        <f t="shared" si="11"/>
        <v>2</v>
      </c>
      <c r="D82">
        <f t="shared" si="14"/>
        <v>81</v>
      </c>
      <c r="E82">
        <f>IFERROR(VLOOKUP($B82,'CURVE DATA'!$A:$AM,15,FALSE),"")</f>
        <v>773885.33851199865</v>
      </c>
      <c r="F82">
        <f>IFERROR(VLOOKUP($B82,'CURVE DATA'!$A:$AM,34,FALSE),NA())</f>
        <v>0.22330828431647751</v>
      </c>
      <c r="G82">
        <f>IFERROR(VLOOKUP($B82,'CURVE DATA'!$A:$AM,35,FALSE),NA())</f>
        <v>0.15760656783714103</v>
      </c>
      <c r="H82">
        <f>IFERROR(VLOOKUP($B82,'CURVE DATA'!$A:$AM,37,FALSE),NA())</f>
        <v>99.850342932849443</v>
      </c>
      <c r="I82">
        <f>IFERROR(VLOOKUP($B82,'CURVE DATA'!$A:$AM,38,FALSE),NA())</f>
        <v>80.515839514310002</v>
      </c>
      <c r="J82">
        <f>IFERROR(VLOOKUP($B82,'CURVE DATA'!$A:$AM,39,FALSE),NA())</f>
        <v>119.1848463513889</v>
      </c>
      <c r="K82" t="str">
        <f t="shared" si="15"/>
        <v/>
      </c>
      <c r="L82" t="str">
        <f t="shared" si="16"/>
        <v/>
      </c>
      <c r="M82" s="60">
        <f t="shared" si="17"/>
        <v>691806.59048800135</v>
      </c>
      <c r="N82" t="str">
        <f t="shared" si="18"/>
        <v/>
      </c>
      <c r="O82" t="str">
        <f t="shared" si="19"/>
        <v/>
      </c>
      <c r="P82" t="str">
        <f t="shared" si="20"/>
        <v/>
      </c>
      <c r="Q82" t="str">
        <f t="shared" si="21"/>
        <v/>
      </c>
    </row>
    <row r="83" spans="1:17">
      <c r="A83" s="41">
        <f t="shared" si="12"/>
        <v>81</v>
      </c>
      <c r="B83" t="str">
        <f t="shared" si="13"/>
        <v>2_82</v>
      </c>
      <c r="C83">
        <f t="shared" si="11"/>
        <v>2</v>
      </c>
      <c r="D83">
        <f t="shared" si="14"/>
        <v>82</v>
      </c>
      <c r="E83">
        <f>IFERROR(VLOOKUP($B83,'CURVE DATA'!$A:$AM,15,FALSE),"")</f>
        <v>783558.90524339862</v>
      </c>
      <c r="F83">
        <f>IFERROR(VLOOKUP($B83,'CURVE DATA'!$A:$AM,34,FALSE),NA())</f>
        <v>0.22441534821953898</v>
      </c>
      <c r="G83">
        <f>IFERROR(VLOOKUP($B83,'CURVE DATA'!$A:$AM,35,FALSE),NA())</f>
        <v>0.15843136759494839</v>
      </c>
      <c r="H83">
        <f>IFERROR(VLOOKUP($B83,'CURVE DATA'!$A:$AM,37,FALSE),NA())</f>
        <v>100.37288802597713</v>
      </c>
      <c r="I83">
        <f>IFERROR(VLOOKUP($B83,'CURVE DATA'!$A:$AM,38,FALSE),NA())</f>
        <v>80.937201681143563</v>
      </c>
      <c r="J83">
        <f>IFERROR(VLOOKUP($B83,'CURVE DATA'!$A:$AM,39,FALSE),NA())</f>
        <v>119.80857437081073</v>
      </c>
      <c r="K83" t="str">
        <f t="shared" si="15"/>
        <v/>
      </c>
      <c r="L83" t="str">
        <f t="shared" si="16"/>
        <v/>
      </c>
      <c r="M83" s="60">
        <f t="shared" si="17"/>
        <v>682133.02375660138</v>
      </c>
      <c r="N83" t="str">
        <f t="shared" si="18"/>
        <v/>
      </c>
      <c r="O83" t="str">
        <f t="shared" si="19"/>
        <v/>
      </c>
      <c r="P83" t="str">
        <f t="shared" si="20"/>
        <v/>
      </c>
      <c r="Q83" t="str">
        <f t="shared" si="21"/>
        <v/>
      </c>
    </row>
    <row r="84" spans="1:17">
      <c r="A84" s="41">
        <f t="shared" si="12"/>
        <v>82</v>
      </c>
      <c r="B84" t="str">
        <f t="shared" si="13"/>
        <v>2_83</v>
      </c>
      <c r="C84">
        <f t="shared" si="11"/>
        <v>2</v>
      </c>
      <c r="D84">
        <f t="shared" si="14"/>
        <v>83</v>
      </c>
      <c r="E84">
        <f>IFERROR(VLOOKUP($B84,'CURVE DATA'!$A:$AM,15,FALSE),"")</f>
        <v>793232.47197479859</v>
      </c>
      <c r="F84">
        <f>IFERROR(VLOOKUP($B84,'CURVE DATA'!$A:$AM,34,FALSE),NA())</f>
        <v>0.22551164619323755</v>
      </c>
      <c r="G84">
        <f>IFERROR(VLOOKUP($B84,'CURVE DATA'!$A:$AM,35,FALSE),NA())</f>
        <v>0.15924941977297633</v>
      </c>
      <c r="H84">
        <f>IFERROR(VLOOKUP($B84,'CURVE DATA'!$A:$AM,37,FALSE),NA())</f>
        <v>100.89115824551176</v>
      </c>
      <c r="I84">
        <f>IFERROR(VLOOKUP($B84,'CURVE DATA'!$A:$AM,38,FALSE),NA())</f>
        <v>81.355116738772949</v>
      </c>
      <c r="J84">
        <f>IFERROR(VLOOKUP($B84,'CURVE DATA'!$A:$AM,39,FALSE),NA())</f>
        <v>120.4271997522506</v>
      </c>
      <c r="K84" t="str">
        <f t="shared" si="15"/>
        <v/>
      </c>
      <c r="L84" t="str">
        <f t="shared" si="16"/>
        <v/>
      </c>
      <c r="M84" s="60">
        <f t="shared" si="17"/>
        <v>672459.45702520141</v>
      </c>
      <c r="N84" t="str">
        <f t="shared" si="18"/>
        <v/>
      </c>
      <c r="O84" t="str">
        <f t="shared" si="19"/>
        <v/>
      </c>
      <c r="P84" t="str">
        <f t="shared" si="20"/>
        <v/>
      </c>
      <c r="Q84" t="str">
        <f t="shared" si="21"/>
        <v/>
      </c>
    </row>
    <row r="85" spans="1:17">
      <c r="A85" s="41">
        <f t="shared" si="12"/>
        <v>83</v>
      </c>
      <c r="B85" t="str">
        <f t="shared" si="13"/>
        <v>2_84</v>
      </c>
      <c r="C85">
        <f t="shared" si="11"/>
        <v>2</v>
      </c>
      <c r="D85">
        <f t="shared" si="14"/>
        <v>84</v>
      </c>
      <c r="E85">
        <f>IFERROR(VLOOKUP($B85,'CURVE DATA'!$A:$AM,15,FALSE),"")</f>
        <v>802906.03870619857</v>
      </c>
      <c r="F85">
        <f>IFERROR(VLOOKUP($B85,'CURVE DATA'!$A:$AM,34,FALSE),NA())</f>
        <v>0.22659735201133258</v>
      </c>
      <c r="G85">
        <f>IFERROR(VLOOKUP($B85,'CURVE DATA'!$A:$AM,35,FALSE),NA())</f>
        <v>0.16006084064331796</v>
      </c>
      <c r="H85">
        <f>IFERROR(VLOOKUP($B85,'CURVE DATA'!$A:$AM,37,FALSE),NA())</f>
        <v>101.40522725468024</v>
      </c>
      <c r="I85">
        <f>IFERROR(VLOOKUP($B85,'CURVE DATA'!$A:$AM,38,FALSE),NA())</f>
        <v>81.769644086659227</v>
      </c>
      <c r="J85">
        <f>IFERROR(VLOOKUP($B85,'CURVE DATA'!$A:$AM,39,FALSE),NA())</f>
        <v>121.04081042270127</v>
      </c>
      <c r="K85" t="str">
        <f t="shared" si="15"/>
        <v/>
      </c>
      <c r="L85" t="str">
        <f t="shared" si="16"/>
        <v/>
      </c>
      <c r="M85" s="60">
        <f t="shared" si="17"/>
        <v>662785.89029380144</v>
      </c>
      <c r="N85" t="str">
        <f t="shared" si="18"/>
        <v/>
      </c>
      <c r="O85" t="str">
        <f t="shared" si="19"/>
        <v/>
      </c>
      <c r="P85" t="str">
        <f t="shared" si="20"/>
        <v/>
      </c>
      <c r="Q85" t="str">
        <f t="shared" si="21"/>
        <v/>
      </c>
    </row>
    <row r="86" spans="1:17">
      <c r="A86" s="41">
        <f t="shared" si="12"/>
        <v>84</v>
      </c>
      <c r="B86" t="str">
        <f t="shared" si="13"/>
        <v>2_85</v>
      </c>
      <c r="C86">
        <f t="shared" si="11"/>
        <v>2</v>
      </c>
      <c r="D86">
        <f t="shared" si="14"/>
        <v>85</v>
      </c>
      <c r="E86">
        <f>IFERROR(VLOOKUP($B86,'CURVE DATA'!$A:$AM,15,FALSE),"")</f>
        <v>812579.60543759854</v>
      </c>
      <c r="F86">
        <f>IFERROR(VLOOKUP($B86,'CURVE DATA'!$A:$AM,34,FALSE),NA())</f>
        <v>0.22767263422030179</v>
      </c>
      <c r="G86">
        <f>IFERROR(VLOOKUP($B86,'CURVE DATA'!$A:$AM,35,FALSE),NA())</f>
        <v>0.16086574294780587</v>
      </c>
      <c r="H86">
        <f>IFERROR(VLOOKUP($B86,'CURVE DATA'!$A:$AM,37,FALSE),NA())</f>
        <v>101.91516648014201</v>
      </c>
      <c r="I86">
        <f>IFERROR(VLOOKUP($B86,'CURVE DATA'!$A:$AM,38,FALSE),NA())</f>
        <v>82.180841320773311</v>
      </c>
      <c r="J86">
        <f>IFERROR(VLOOKUP($B86,'CURVE DATA'!$A:$AM,39,FALSE),NA())</f>
        <v>121.64949163951071</v>
      </c>
      <c r="K86" t="str">
        <f t="shared" si="15"/>
        <v/>
      </c>
      <c r="L86" t="str">
        <f t="shared" si="16"/>
        <v/>
      </c>
      <c r="M86" s="60">
        <f t="shared" si="17"/>
        <v>653112.32356240146</v>
      </c>
      <c r="N86" t="str">
        <f t="shared" si="18"/>
        <v/>
      </c>
      <c r="O86" t="str">
        <f t="shared" si="19"/>
        <v/>
      </c>
      <c r="P86" t="str">
        <f t="shared" si="20"/>
        <v/>
      </c>
      <c r="Q86" t="str">
        <f t="shared" si="21"/>
        <v/>
      </c>
    </row>
    <row r="87" spans="1:17">
      <c r="A87" s="41">
        <f t="shared" si="12"/>
        <v>85</v>
      </c>
      <c r="B87" t="str">
        <f t="shared" si="13"/>
        <v>2_86</v>
      </c>
      <c r="C87">
        <f t="shared" si="11"/>
        <v>2</v>
      </c>
      <c r="D87">
        <f t="shared" si="14"/>
        <v>86</v>
      </c>
      <c r="E87">
        <f>IFERROR(VLOOKUP($B87,'CURVE DATA'!$A:$AM,15,FALSE),"")</f>
        <v>822253.17216899851</v>
      </c>
      <c r="F87">
        <f>IFERROR(VLOOKUP($B87,'CURVE DATA'!$A:$AM,34,FALSE),NA())</f>
        <v>0.22873765636045967</v>
      </c>
      <c r="G87">
        <f>IFERROR(VLOOKUP($B87,'CURVE DATA'!$A:$AM,35,FALSE),NA())</f>
        <v>0.16166423604677826</v>
      </c>
      <c r="H87">
        <f>IFERROR(VLOOKUP($B87,'CURVE DATA'!$A:$AM,37,FALSE),NA())</f>
        <v>102.42104520623859</v>
      </c>
      <c r="I87">
        <f>IFERROR(VLOOKUP($B87,'CURVE DATA'!$A:$AM,38,FALSE),NA())</f>
        <v>82.588764309595589</v>
      </c>
      <c r="J87">
        <f>IFERROR(VLOOKUP($B87,'CURVE DATA'!$A:$AM,39,FALSE),NA())</f>
        <v>122.25332610288162</v>
      </c>
      <c r="K87" t="str">
        <f t="shared" si="15"/>
        <v/>
      </c>
      <c r="L87" t="str">
        <f t="shared" si="16"/>
        <v/>
      </c>
      <c r="M87" s="60">
        <f t="shared" si="17"/>
        <v>643438.75683100149</v>
      </c>
      <c r="N87" t="str">
        <f t="shared" si="18"/>
        <v/>
      </c>
      <c r="O87" t="str">
        <f t="shared" si="19"/>
        <v/>
      </c>
      <c r="P87" t="str">
        <f t="shared" si="20"/>
        <v/>
      </c>
      <c r="Q87" t="str">
        <f t="shared" si="21"/>
        <v/>
      </c>
    </row>
    <row r="88" spans="1:17">
      <c r="A88" s="41">
        <f t="shared" si="12"/>
        <v>86</v>
      </c>
      <c r="B88" t="str">
        <f t="shared" si="13"/>
        <v>2_87</v>
      </c>
      <c r="C88">
        <f t="shared" si="11"/>
        <v>2</v>
      </c>
      <c r="D88">
        <f t="shared" si="14"/>
        <v>87</v>
      </c>
      <c r="E88">
        <f>IFERROR(VLOOKUP($B88,'CURVE DATA'!$A:$AM,15,FALSE),"")</f>
        <v>831926.73890039849</v>
      </c>
      <c r="F88">
        <f>IFERROR(VLOOKUP($B88,'CURVE DATA'!$A:$AM,34,FALSE),NA())</f>
        <v>0.22979257717587176</v>
      </c>
      <c r="G88">
        <f>IFERROR(VLOOKUP($B88,'CURVE DATA'!$A:$AM,35,FALSE),NA())</f>
        <v>0.16245642605990726</v>
      </c>
      <c r="H88">
        <f>IFERROR(VLOOKUP($B88,'CURVE DATA'!$A:$AM,37,FALSE),NA())</f>
        <v>102.92293066421421</v>
      </c>
      <c r="I88">
        <f>IFERROR(VLOOKUP($B88,'CURVE DATA'!$A:$AM,38,FALSE),NA())</f>
        <v>82.993467266060208</v>
      </c>
      <c r="J88">
        <f>IFERROR(VLOOKUP($B88,'CURVE DATA'!$A:$AM,39,FALSE),NA())</f>
        <v>122.85239406236822</v>
      </c>
      <c r="K88" t="str">
        <f t="shared" si="15"/>
        <v/>
      </c>
      <c r="L88" t="str">
        <f t="shared" si="16"/>
        <v/>
      </c>
      <c r="M88" s="60">
        <f t="shared" si="17"/>
        <v>633765.19009960152</v>
      </c>
      <c r="N88" t="str">
        <f t="shared" si="18"/>
        <v/>
      </c>
      <c r="O88" t="str">
        <f t="shared" si="19"/>
        <v/>
      </c>
      <c r="P88" t="str">
        <f t="shared" si="20"/>
        <v/>
      </c>
      <c r="Q88" t="str">
        <f t="shared" si="21"/>
        <v/>
      </c>
    </row>
    <row r="89" spans="1:17">
      <c r="A89" s="41">
        <f t="shared" si="12"/>
        <v>87</v>
      </c>
      <c r="B89" t="str">
        <f t="shared" si="13"/>
        <v>2_88</v>
      </c>
      <c r="C89">
        <f t="shared" si="11"/>
        <v>2</v>
      </c>
      <c r="D89">
        <f t="shared" si="14"/>
        <v>88</v>
      </c>
      <c r="E89">
        <f>IFERROR(VLOOKUP($B89,'CURVE DATA'!$A:$AM,15,FALSE),"")</f>
        <v>841600.30563179846</v>
      </c>
      <c r="F89">
        <f>IFERROR(VLOOKUP($B89,'CURVE DATA'!$A:$AM,34,FALSE),NA())</f>
        <v>0.23083755081244522</v>
      </c>
      <c r="G89">
        <f>IFERROR(VLOOKUP($B89,'CURVE DATA'!$A:$AM,35,FALSE),NA())</f>
        <v>0.16324241599959158</v>
      </c>
      <c r="H89">
        <f>IFERROR(VLOOKUP($B89,'CURVE DATA'!$A:$AM,37,FALSE),NA())</f>
        <v>103.42088811672561</v>
      </c>
      <c r="I89">
        <f>IFERROR(VLOOKUP($B89,'CURVE DATA'!$A:$AM,38,FALSE),NA())</f>
        <v>83.395002815700991</v>
      </c>
      <c r="J89">
        <f>IFERROR(VLOOKUP($B89,'CURVE DATA'!$A:$AM,39,FALSE),NA())</f>
        <v>123.44677341775024</v>
      </c>
      <c r="K89" t="str">
        <f t="shared" si="15"/>
        <v/>
      </c>
      <c r="L89" t="str">
        <f t="shared" si="16"/>
        <v/>
      </c>
      <c r="M89" s="60">
        <f t="shared" si="17"/>
        <v>624091.62336820154</v>
      </c>
      <c r="N89" t="str">
        <f t="shared" si="18"/>
        <v/>
      </c>
      <c r="O89" t="str">
        <f t="shared" si="19"/>
        <v/>
      </c>
      <c r="P89" t="str">
        <f t="shared" si="20"/>
        <v/>
      </c>
      <c r="Q89" t="str">
        <f t="shared" si="21"/>
        <v/>
      </c>
    </row>
    <row r="90" spans="1:17">
      <c r="A90" s="41">
        <f t="shared" si="12"/>
        <v>88</v>
      </c>
      <c r="B90" t="str">
        <f t="shared" si="13"/>
        <v>2_89</v>
      </c>
      <c r="C90">
        <f t="shared" si="11"/>
        <v>2</v>
      </c>
      <c r="D90">
        <f t="shared" si="14"/>
        <v>89</v>
      </c>
      <c r="E90">
        <f>IFERROR(VLOOKUP($B90,'CURVE DATA'!$A:$AM,15,FALSE),"")</f>
        <v>851273.87236319843</v>
      </c>
      <c r="F90">
        <f>IFERROR(VLOOKUP($B90,'CURVE DATA'!$A:$AM,34,FALSE),NA())</f>
        <v>0.23187272700620803</v>
      </c>
      <c r="G90">
        <f>IFERROR(VLOOKUP($B90,'CURVE DATA'!$A:$AM,35,FALSE),NA())</f>
        <v>0.16402230589739406</v>
      </c>
      <c r="H90">
        <f>IFERROR(VLOOKUP($B90,'CURVE DATA'!$A:$AM,37,FALSE),NA())</f>
        <v>103.91498093794553</v>
      </c>
      <c r="I90">
        <f>IFERROR(VLOOKUP($B90,'CURVE DATA'!$A:$AM,38,FALSE),NA())</f>
        <v>83.793422061244001</v>
      </c>
      <c r="J90">
        <f>IFERROR(VLOOKUP($B90,'CURVE DATA'!$A:$AM,39,FALSE),NA())</f>
        <v>124.03653981464709</v>
      </c>
      <c r="K90" t="str">
        <f t="shared" si="15"/>
        <v/>
      </c>
      <c r="L90" t="str">
        <f t="shared" si="16"/>
        <v/>
      </c>
      <c r="M90" s="60">
        <f t="shared" si="17"/>
        <v>614418.05663680157</v>
      </c>
      <c r="N90" t="str">
        <f t="shared" si="18"/>
        <v/>
      </c>
      <c r="O90" t="str">
        <f t="shared" si="19"/>
        <v/>
      </c>
      <c r="P90" t="str">
        <f t="shared" si="20"/>
        <v/>
      </c>
      <c r="Q90" t="str">
        <f t="shared" si="21"/>
        <v/>
      </c>
    </row>
    <row r="91" spans="1:17">
      <c r="A91" s="41">
        <f t="shared" si="12"/>
        <v>89</v>
      </c>
      <c r="B91" t="str">
        <f t="shared" si="13"/>
        <v>2_90</v>
      </c>
      <c r="C91">
        <f t="shared" si="11"/>
        <v>2</v>
      </c>
      <c r="D91">
        <f t="shared" si="14"/>
        <v>90</v>
      </c>
      <c r="E91">
        <f>IFERROR(VLOOKUP($B91,'CURVE DATA'!$A:$AM,15,FALSE),"")</f>
        <v>860947.43909459841</v>
      </c>
      <c r="F91">
        <f>IFERROR(VLOOKUP($B91,'CURVE DATA'!$A:$AM,34,FALSE),NA())</f>
        <v>0.23289825126153027</v>
      </c>
      <c r="G91">
        <f>IFERROR(VLOOKUP($B91,'CURVE DATA'!$A:$AM,35,FALSE),NA())</f>
        <v>0.16479619292395739</v>
      </c>
      <c r="H91">
        <f>IFERROR(VLOOKUP($B91,'CURVE DATA'!$A:$AM,37,FALSE),NA())</f>
        <v>104.40527068953432</v>
      </c>
      <c r="I91">
        <f>IFERROR(VLOOKUP($B91,'CURVE DATA'!$A:$AM,38,FALSE),NA())</f>
        <v>84.188774643868385</v>
      </c>
      <c r="J91">
        <f>IFERROR(VLOOKUP($B91,'CURVE DATA'!$A:$AM,39,FALSE),NA())</f>
        <v>124.62176673520025</v>
      </c>
      <c r="K91" t="str">
        <f t="shared" si="15"/>
        <v/>
      </c>
      <c r="L91" t="str">
        <f t="shared" si="16"/>
        <v/>
      </c>
      <c r="M91" s="60">
        <f t="shared" si="17"/>
        <v>604744.4899054016</v>
      </c>
      <c r="N91" t="str">
        <f t="shared" si="18"/>
        <v/>
      </c>
      <c r="O91" t="str">
        <f t="shared" si="19"/>
        <v/>
      </c>
      <c r="P91" t="str">
        <f t="shared" si="20"/>
        <v/>
      </c>
      <c r="Q91" t="str">
        <f t="shared" si="21"/>
        <v/>
      </c>
    </row>
    <row r="92" spans="1:17">
      <c r="A92" s="41">
        <f t="shared" si="12"/>
        <v>90</v>
      </c>
      <c r="B92" t="str">
        <f t="shared" si="13"/>
        <v>2_91</v>
      </c>
      <c r="C92">
        <f t="shared" si="11"/>
        <v>2</v>
      </c>
      <c r="D92">
        <f t="shared" si="14"/>
        <v>91</v>
      </c>
      <c r="E92">
        <f>IFERROR(VLOOKUP($B92,'CURVE DATA'!$A:$AM,15,FALSE),"")</f>
        <v>870621.00582599838</v>
      </c>
      <c r="F92">
        <f>IFERROR(VLOOKUP($B92,'CURVE DATA'!$A:$AM,34,FALSE),NA())</f>
        <v>0.23391426501995094</v>
      </c>
      <c r="G92">
        <f>IFERROR(VLOOKUP($B92,'CURVE DATA'!$A:$AM,35,FALSE),NA())</f>
        <v>0.16556417150280175</v>
      </c>
      <c r="H92">
        <f>IFERROR(VLOOKUP($B92,'CURVE DATA'!$A:$AM,37,FALSE),NA())</f>
        <v>104.89181719273545</v>
      </c>
      <c r="I92">
        <f>IFERROR(VLOOKUP($B92,'CURVE DATA'!$A:$AM,38,FALSE),NA())</f>
        <v>84.581108801341799</v>
      </c>
      <c r="J92">
        <f>IFERROR(VLOOKUP($B92,'CURVE DATA'!$A:$AM,39,FALSE),NA())</f>
        <v>125.20252558412909</v>
      </c>
      <c r="K92" t="str">
        <f t="shared" si="15"/>
        <v/>
      </c>
      <c r="L92" t="str">
        <f t="shared" si="16"/>
        <v/>
      </c>
      <c r="M92" s="60">
        <f t="shared" si="17"/>
        <v>595070.92317400163</v>
      </c>
      <c r="N92" t="str">
        <f t="shared" si="18"/>
        <v/>
      </c>
      <c r="O92" t="str">
        <f t="shared" si="19"/>
        <v/>
      </c>
      <c r="P92" t="str">
        <f t="shared" si="20"/>
        <v/>
      </c>
      <c r="Q92" t="str">
        <f t="shared" si="21"/>
        <v/>
      </c>
    </row>
    <row r="93" spans="1:17">
      <c r="A93" s="41">
        <f t="shared" si="12"/>
        <v>91</v>
      </c>
      <c r="B93" t="str">
        <f t="shared" si="13"/>
        <v>2_92</v>
      </c>
      <c r="C93">
        <f t="shared" si="11"/>
        <v>2</v>
      </c>
      <c r="D93">
        <f t="shared" si="14"/>
        <v>92</v>
      </c>
      <c r="E93">
        <f>IFERROR(VLOOKUP($B93,'CURVE DATA'!$A:$AM,15,FALSE),"")</f>
        <v>880294.57255739835</v>
      </c>
      <c r="F93">
        <f>IFERROR(VLOOKUP($B93,'CURVE DATA'!$A:$AM,34,FALSE),NA())</f>
        <v>0.23492090582111239</v>
      </c>
      <c r="G93">
        <f>IFERROR(VLOOKUP($B93,'CURVE DATA'!$A:$AM,35,FALSE),NA())</f>
        <v>0.1663263334183876</v>
      </c>
      <c r="H93">
        <f>IFERROR(VLOOKUP($B93,'CURVE DATA'!$A:$AM,37,FALSE),NA())</f>
        <v>105.37467859683785</v>
      </c>
      <c r="I93">
        <f>IFERROR(VLOOKUP($B93,'CURVE DATA'!$A:$AM,38,FALSE),NA())</f>
        <v>84.970471423225931</v>
      </c>
      <c r="J93">
        <f>IFERROR(VLOOKUP($B93,'CURVE DATA'!$A:$AM,39,FALSE),NA())</f>
        <v>125.77888577044979</v>
      </c>
      <c r="K93" t="str">
        <f t="shared" si="15"/>
        <v/>
      </c>
      <c r="L93" t="str">
        <f t="shared" si="16"/>
        <v/>
      </c>
      <c r="M93" s="60">
        <f t="shared" si="17"/>
        <v>585397.35644260165</v>
      </c>
      <c r="N93" t="str">
        <f t="shared" si="18"/>
        <v/>
      </c>
      <c r="O93" t="str">
        <f t="shared" si="19"/>
        <v/>
      </c>
      <c r="P93" t="str">
        <f t="shared" si="20"/>
        <v/>
      </c>
      <c r="Q93" t="str">
        <f t="shared" si="21"/>
        <v/>
      </c>
    </row>
    <row r="94" spans="1:17">
      <c r="A94" s="41">
        <f t="shared" si="12"/>
        <v>92</v>
      </c>
      <c r="B94" t="str">
        <f t="shared" si="13"/>
        <v>2_93</v>
      </c>
      <c r="C94">
        <f t="shared" si="11"/>
        <v>2</v>
      </c>
      <c r="D94">
        <f t="shared" si="14"/>
        <v>93</v>
      </c>
      <c r="E94">
        <f>IFERROR(VLOOKUP($B94,'CURVE DATA'!$A:$AM,15,FALSE),"")</f>
        <v>889968.13928879832</v>
      </c>
      <c r="F94">
        <f>IFERROR(VLOOKUP($B94,'CURVE DATA'!$A:$AM,34,FALSE),NA())</f>
        <v>0.2359183074551785</v>
      </c>
      <c r="G94">
        <f>IFERROR(VLOOKUP($B94,'CURVE DATA'!$A:$AM,35,FALSE),NA())</f>
        <v>0.16708276791878748</v>
      </c>
      <c r="H94">
        <f>IFERROR(VLOOKUP($B94,'CURVE DATA'!$A:$AM,37,FALSE),NA())</f>
        <v>105.85391144422283</v>
      </c>
      <c r="I94">
        <f>IFERROR(VLOOKUP($B94,'CURVE DATA'!$A:$AM,38,FALSE),NA())</f>
        <v>85.356908103328124</v>
      </c>
      <c r="J94">
        <f>IFERROR(VLOOKUP($B94,'CURVE DATA'!$A:$AM,39,FALSE),NA())</f>
        <v>126.35091478511757</v>
      </c>
      <c r="K94" t="str">
        <f t="shared" si="15"/>
        <v/>
      </c>
      <c r="L94" t="str">
        <f t="shared" si="16"/>
        <v/>
      </c>
      <c r="M94" s="60">
        <f t="shared" si="17"/>
        <v>575723.78971120168</v>
      </c>
      <c r="N94" t="str">
        <f t="shared" si="18"/>
        <v/>
      </c>
      <c r="O94" t="str">
        <f t="shared" si="19"/>
        <v/>
      </c>
      <c r="P94" t="str">
        <f t="shared" si="20"/>
        <v/>
      </c>
      <c r="Q94" t="str">
        <f t="shared" si="21"/>
        <v/>
      </c>
    </row>
    <row r="95" spans="1:17">
      <c r="A95" s="41">
        <f t="shared" si="12"/>
        <v>93</v>
      </c>
      <c r="B95" t="str">
        <f t="shared" si="13"/>
        <v>2_94</v>
      </c>
      <c r="C95">
        <f t="shared" si="11"/>
        <v>2</v>
      </c>
      <c r="D95">
        <f t="shared" si="14"/>
        <v>94</v>
      </c>
      <c r="E95">
        <f>IFERROR(VLOOKUP($B95,'CURVE DATA'!$A:$AM,15,FALSE),"")</f>
        <v>899641.7060201983</v>
      </c>
      <c r="F95">
        <f>IFERROR(VLOOKUP($B95,'CURVE DATA'!$A:$AM,34,FALSE),NA())</f>
        <v>0.23690660010766323</v>
      </c>
      <c r="G95">
        <f>IFERROR(VLOOKUP($B95,'CURVE DATA'!$A:$AM,35,FALSE),NA())</f>
        <v>0.16783356181329151</v>
      </c>
      <c r="H95">
        <f>IFERROR(VLOOKUP($B95,'CURVE DATA'!$A:$AM,37,FALSE),NA())</f>
        <v>106.32957073220112</v>
      </c>
      <c r="I95">
        <f>IFERROR(VLOOKUP($B95,'CURVE DATA'!$A:$AM,38,FALSE),NA())</f>
        <v>85.740463189564593</v>
      </c>
      <c r="J95">
        <f>IFERROR(VLOOKUP($B95,'CURVE DATA'!$A:$AM,39,FALSE),NA())</f>
        <v>126.91867827483766</v>
      </c>
      <c r="K95" t="str">
        <f t="shared" si="15"/>
        <v/>
      </c>
      <c r="L95" t="str">
        <f t="shared" si="16"/>
        <v/>
      </c>
      <c r="M95" s="60">
        <f t="shared" si="17"/>
        <v>566050.22297980171</v>
      </c>
      <c r="N95" t="str">
        <f t="shared" si="18"/>
        <v/>
      </c>
      <c r="O95" t="str">
        <f t="shared" si="19"/>
        <v/>
      </c>
      <c r="P95" t="str">
        <f t="shared" si="20"/>
        <v/>
      </c>
      <c r="Q95" t="str">
        <f t="shared" si="21"/>
        <v/>
      </c>
    </row>
    <row r="96" spans="1:17">
      <c r="A96" s="41">
        <f t="shared" si="12"/>
        <v>94</v>
      </c>
      <c r="B96" t="str">
        <f t="shared" si="13"/>
        <v>2_95</v>
      </c>
      <c r="C96">
        <f t="shared" si="11"/>
        <v>2</v>
      </c>
      <c r="D96">
        <f t="shared" si="14"/>
        <v>95</v>
      </c>
      <c r="E96">
        <f>IFERROR(VLOOKUP($B96,'CURVE DATA'!$A:$AM,15,FALSE),"")</f>
        <v>909315.27275159827</v>
      </c>
      <c r="F96">
        <f>IFERROR(VLOOKUP($B96,'CURVE DATA'!$A:$AM,34,FALSE),NA())</f>
        <v>0.23788591049715821</v>
      </c>
      <c r="G96">
        <f>IFERROR(VLOOKUP($B96,'CURVE DATA'!$A:$AM,35,FALSE),NA())</f>
        <v>0.16857879956524754</v>
      </c>
      <c r="H96">
        <f>IFERROR(VLOOKUP($B96,'CURVE DATA'!$A:$AM,37,FALSE),NA())</f>
        <v>106.80170997183109</v>
      </c>
      <c r="I96">
        <f>IFERROR(VLOOKUP($B96,'CURVE DATA'!$A:$AM,38,FALSE),NA())</f>
        <v>86.121179831389455</v>
      </c>
      <c r="J96">
        <f>IFERROR(VLOOKUP($B96,'CURVE DATA'!$A:$AM,39,FALSE),NA())</f>
        <v>127.48224011227273</v>
      </c>
      <c r="K96" t="str">
        <f t="shared" si="15"/>
        <v/>
      </c>
      <c r="L96" t="str">
        <f t="shared" si="16"/>
        <v/>
      </c>
      <c r="M96" s="60">
        <f t="shared" si="17"/>
        <v>556376.65624840173</v>
      </c>
      <c r="N96" t="str">
        <f t="shared" si="18"/>
        <v/>
      </c>
      <c r="O96" t="str">
        <f t="shared" si="19"/>
        <v/>
      </c>
      <c r="P96" t="str">
        <f t="shared" si="20"/>
        <v/>
      </c>
      <c r="Q96" t="str">
        <f t="shared" si="21"/>
        <v/>
      </c>
    </row>
    <row r="97" spans="1:17">
      <c r="A97" s="41">
        <f t="shared" si="12"/>
        <v>95</v>
      </c>
      <c r="B97" t="str">
        <f t="shared" si="13"/>
        <v>2_96</v>
      </c>
      <c r="C97">
        <f t="shared" si="11"/>
        <v>2</v>
      </c>
      <c r="D97">
        <f t="shared" si="14"/>
        <v>96</v>
      </c>
      <c r="E97">
        <f>IFERROR(VLOOKUP($B97,'CURVE DATA'!$A:$AM,15,FALSE),"")</f>
        <v>918988.83948299824</v>
      </c>
      <c r="F97">
        <f>IFERROR(VLOOKUP($B97,'CURVE DATA'!$A:$AM,34,FALSE),NA())</f>
        <v>0.23885636200698177</v>
      </c>
      <c r="G97">
        <f>IFERROR(VLOOKUP($B97,'CURVE DATA'!$A:$AM,35,FALSE),NA())</f>
        <v>0.1693185633804237</v>
      </c>
      <c r="H97">
        <f>IFERROR(VLOOKUP($B97,'CURVE DATA'!$A:$AM,37,FALSE),NA())</f>
        <v>107.27038124390002</v>
      </c>
      <c r="I97">
        <f>IFERROR(VLOOKUP($B97,'CURVE DATA'!$A:$AM,38,FALSE),NA())</f>
        <v>86.499100024935984</v>
      </c>
      <c r="J97">
        <f>IFERROR(VLOOKUP($B97,'CURVE DATA'!$A:$AM,39,FALSE),NA())</f>
        <v>128.04166246286408</v>
      </c>
      <c r="K97" t="str">
        <f t="shared" si="15"/>
        <v/>
      </c>
      <c r="L97" t="str">
        <f t="shared" si="16"/>
        <v/>
      </c>
      <c r="M97" s="60">
        <f t="shared" si="17"/>
        <v>546703.08951700176</v>
      </c>
      <c r="N97" t="str">
        <f t="shared" si="18"/>
        <v/>
      </c>
      <c r="O97" t="str">
        <f t="shared" si="19"/>
        <v/>
      </c>
      <c r="P97" t="str">
        <f t="shared" si="20"/>
        <v/>
      </c>
      <c r="Q97" t="str">
        <f t="shared" si="21"/>
        <v/>
      </c>
    </row>
    <row r="98" spans="1:17">
      <c r="A98" s="41">
        <f t="shared" si="12"/>
        <v>96</v>
      </c>
      <c r="B98" t="str">
        <f t="shared" si="13"/>
        <v>2_97</v>
      </c>
      <c r="C98">
        <f t="shared" si="11"/>
        <v>2</v>
      </c>
      <c r="D98">
        <f t="shared" si="14"/>
        <v>97</v>
      </c>
      <c r="E98">
        <f>IFERROR(VLOOKUP($B98,'CURVE DATA'!$A:$AM,15,FALSE),"")</f>
        <v>928662.40621439822</v>
      </c>
      <c r="F98">
        <f>IFERROR(VLOOKUP($B98,'CURVE DATA'!$A:$AM,34,FALSE),NA())</f>
        <v>0.2398180748093518</v>
      </c>
      <c r="G98">
        <f>IFERROR(VLOOKUP($B98,'CURVE DATA'!$A:$AM,35,FALSE),NA())</f>
        <v>0.17005293329114171</v>
      </c>
      <c r="H98">
        <f>IFERROR(VLOOKUP($B98,'CURVE DATA'!$A:$AM,37,FALSE),NA())</f>
        <v>107.73563525222619</v>
      </c>
      <c r="I98">
        <f>IFERROR(VLOOKUP($B98,'CURVE DATA'!$A:$AM,38,FALSE),NA())</f>
        <v>86.874264655997607</v>
      </c>
      <c r="J98">
        <f>IFERROR(VLOOKUP($B98,'CURVE DATA'!$A:$AM,39,FALSE),NA())</f>
        <v>128.59700584845478</v>
      </c>
      <c r="K98" t="str">
        <f t="shared" si="15"/>
        <v/>
      </c>
      <c r="L98" t="str">
        <f t="shared" si="16"/>
        <v/>
      </c>
      <c r="M98" s="60">
        <f t="shared" si="17"/>
        <v>537029.52278560179</v>
      </c>
      <c r="N98" t="str">
        <f t="shared" si="18"/>
        <v/>
      </c>
      <c r="O98" t="str">
        <f t="shared" si="19"/>
        <v/>
      </c>
      <c r="P98" t="str">
        <f t="shared" si="20"/>
        <v/>
      </c>
      <c r="Q98" t="str">
        <f t="shared" si="21"/>
        <v/>
      </c>
    </row>
    <row r="99" spans="1:17">
      <c r="A99" s="41">
        <f t="shared" si="12"/>
        <v>97</v>
      </c>
      <c r="B99" t="str">
        <f t="shared" si="13"/>
        <v>2_98</v>
      </c>
      <c r="C99">
        <f t="shared" si="11"/>
        <v>2</v>
      </c>
      <c r="D99">
        <f t="shared" si="14"/>
        <v>98</v>
      </c>
      <c r="E99">
        <f>IFERROR(VLOOKUP($B99,'CURVE DATA'!$A:$AM,15,FALSE),"")</f>
        <v>938335.97294579819</v>
      </c>
      <c r="F99">
        <f>IFERROR(VLOOKUP($B99,'CURVE DATA'!$A:$AM,34,FALSE),NA())</f>
        <v>0.24077116598481244</v>
      </c>
      <c r="G99">
        <f>IFERROR(VLOOKUP($B99,'CURVE DATA'!$A:$AM,35,FALSE),NA())</f>
        <v>0.17078198723643728</v>
      </c>
      <c r="H99">
        <f>IFERROR(VLOOKUP($B99,'CURVE DATA'!$A:$AM,37,FALSE),NA())</f>
        <v>108.19752137444371</v>
      </c>
      <c r="I99">
        <f>IFERROR(VLOOKUP($B99,'CURVE DATA'!$A:$AM,38,FALSE),NA())</f>
        <v>87.24671354097903</v>
      </c>
      <c r="J99">
        <f>IFERROR(VLOOKUP($B99,'CURVE DATA'!$A:$AM,39,FALSE),NA())</f>
        <v>129.1483292079084</v>
      </c>
      <c r="K99" t="str">
        <f t="shared" si="15"/>
        <v/>
      </c>
      <c r="L99" t="str">
        <f t="shared" si="16"/>
        <v/>
      </c>
      <c r="M99" s="60">
        <f t="shared" si="17"/>
        <v>527355.95605420182</v>
      </c>
      <c r="N99" t="str">
        <f t="shared" si="18"/>
        <v/>
      </c>
      <c r="O99" t="str">
        <f t="shared" si="19"/>
        <v/>
      </c>
      <c r="P99" t="str">
        <f t="shared" si="20"/>
        <v/>
      </c>
      <c r="Q99" t="str">
        <f t="shared" si="21"/>
        <v/>
      </c>
    </row>
    <row r="100" spans="1:17">
      <c r="A100" s="41">
        <f t="shared" si="12"/>
        <v>98</v>
      </c>
      <c r="B100" t="str">
        <f t="shared" si="13"/>
        <v>2_99</v>
      </c>
      <c r="C100">
        <f t="shared" si="11"/>
        <v>2</v>
      </c>
      <c r="D100">
        <f t="shared" si="14"/>
        <v>99</v>
      </c>
      <c r="E100">
        <f>IFERROR(VLOOKUP($B100,'CURVE DATA'!$A:$AM,15,FALSE),"")</f>
        <v>948009.53967719816</v>
      </c>
      <c r="F100">
        <f>IFERROR(VLOOKUP($B100,'CURVE DATA'!$A:$AM,34,FALSE),NA())</f>
        <v>0.24171574963526155</v>
      </c>
      <c r="G100">
        <f>IFERROR(VLOOKUP($B100,'CURVE DATA'!$A:$AM,35,FALSE),NA())</f>
        <v>0.17150580113846609</v>
      </c>
      <c r="H100">
        <f>IFERROR(VLOOKUP($B100,'CURVE DATA'!$A:$AM,37,FALSE),NA())</f>
        <v>108.65608771040898</v>
      </c>
      <c r="I100">
        <f>IFERROR(VLOOKUP($B100,'CURVE DATA'!$A:$AM,38,FALSE),NA())</f>
        <v>87.616485465929514</v>
      </c>
      <c r="J100">
        <f>IFERROR(VLOOKUP($B100,'CURVE DATA'!$A:$AM,39,FALSE),NA())</f>
        <v>129.69568995488848</v>
      </c>
      <c r="K100" t="str">
        <f t="shared" si="15"/>
        <v/>
      </c>
      <c r="L100" t="str">
        <f t="shared" si="16"/>
        <v/>
      </c>
      <c r="M100" s="60">
        <f t="shared" si="17"/>
        <v>517682.38932280184</v>
      </c>
      <c r="N100" t="str">
        <f t="shared" si="18"/>
        <v/>
      </c>
      <c r="O100" t="str">
        <f t="shared" si="19"/>
        <v/>
      </c>
      <c r="P100" t="str">
        <f t="shared" si="20"/>
        <v/>
      </c>
      <c r="Q100" t="str">
        <f t="shared" si="21"/>
        <v/>
      </c>
    </row>
    <row r="101" spans="1:17">
      <c r="A101" s="41">
        <f t="shared" si="12"/>
        <v>99</v>
      </c>
      <c r="B101" t="str">
        <f t="shared" si="13"/>
        <v>2_100</v>
      </c>
      <c r="C101">
        <f t="shared" si="11"/>
        <v>2</v>
      </c>
      <c r="D101">
        <f t="shared" si="14"/>
        <v>100</v>
      </c>
      <c r="E101">
        <f>IFERROR(VLOOKUP($B101,'CURVE DATA'!$A:$AM,15,FALSE),"")</f>
        <v>957683.10640859813</v>
      </c>
      <c r="F101">
        <f>IFERROR(VLOOKUP($B101,'CURVE DATA'!$A:$AM,34,FALSE),NA())</f>
        <v>0.24265193699228937</v>
      </c>
      <c r="G101">
        <f>IFERROR(VLOOKUP($B101,'CURVE DATA'!$A:$AM,35,FALSE),NA())</f>
        <v>0.1722244489753734</v>
      </c>
      <c r="H101">
        <f>IFERROR(VLOOKUP($B101,'CURVE DATA'!$A:$AM,37,FALSE),NA())</f>
        <v>109.11138112836663</v>
      </c>
      <c r="I101">
        <f>IFERROR(VLOOKUP($B101,'CURVE DATA'!$A:$AM,38,FALSE),NA())</f>
        <v>87.98361822376944</v>
      </c>
      <c r="J101">
        <f>IFERROR(VLOOKUP($B101,'CURVE DATA'!$A:$AM,39,FALSE),NA())</f>
        <v>130.23914403296382</v>
      </c>
      <c r="K101" t="str">
        <f t="shared" si="15"/>
        <v/>
      </c>
      <c r="L101" t="str">
        <f t="shared" si="16"/>
        <v/>
      </c>
      <c r="M101" s="60">
        <f t="shared" si="17"/>
        <v>508008.82259140187</v>
      </c>
      <c r="N101" t="str">
        <f t="shared" si="18"/>
        <v/>
      </c>
      <c r="O101" t="str">
        <f t="shared" si="19"/>
        <v/>
      </c>
      <c r="P101" t="str">
        <f t="shared" si="20"/>
        <v/>
      </c>
      <c r="Q101" t="str">
        <f t="shared" si="21"/>
        <v/>
      </c>
    </row>
    <row r="102" spans="1:17">
      <c r="A102" s="41">
        <f t="shared" si="12"/>
        <v>100</v>
      </c>
      <c r="B102" t="str">
        <f t="shared" si="13"/>
        <v>2_101</v>
      </c>
      <c r="C102">
        <f t="shared" si="11"/>
        <v>2</v>
      </c>
      <c r="D102">
        <f t="shared" si="14"/>
        <v>101</v>
      </c>
      <c r="E102">
        <f>IFERROR(VLOOKUP($B102,'CURVE DATA'!$A:$AM,15,FALSE),"")</f>
        <v>967356.67313999811</v>
      </c>
      <c r="F102">
        <f>IFERROR(VLOOKUP($B102,'CURVE DATA'!$A:$AM,34,FALSE),NA())</f>
        <v>0.24357983651984813</v>
      </c>
      <c r="G102">
        <f>IFERROR(VLOOKUP($B102,'CURVE DATA'!$A:$AM,35,FALSE),NA())</f>
        <v>0.17293800285081815</v>
      </c>
      <c r="H102">
        <f>IFERROR(VLOOKUP($B102,'CURVE DATA'!$A:$AM,37,FALSE),NA())</f>
        <v>109.56344730899588</v>
      </c>
      <c r="I102">
        <f>IFERROR(VLOOKUP($B102,'CURVE DATA'!$A:$AM,38,FALSE),NA())</f>
        <v>88.34814864980784</v>
      </c>
      <c r="J102">
        <f>IFERROR(VLOOKUP($B102,'CURVE DATA'!$A:$AM,39,FALSE),NA())</f>
        <v>130.77874596818396</v>
      </c>
      <c r="K102" t="str">
        <f t="shared" si="15"/>
        <v/>
      </c>
      <c r="L102" t="str">
        <f t="shared" si="16"/>
        <v/>
      </c>
      <c r="M102" s="60">
        <f t="shared" si="17"/>
        <v>498335.2558600019</v>
      </c>
      <c r="N102" t="str">
        <f t="shared" si="18"/>
        <v/>
      </c>
      <c r="O102" t="str">
        <f t="shared" si="19"/>
        <v/>
      </c>
      <c r="P102" t="str">
        <f t="shared" si="20"/>
        <v/>
      </c>
      <c r="Q102" t="str">
        <f t="shared" si="21"/>
        <v/>
      </c>
    </row>
    <row r="103" spans="1:17">
      <c r="A103" s="41">
        <f t="shared" si="12"/>
        <v>101</v>
      </c>
      <c r="B103" t="str">
        <f t="shared" si="13"/>
        <v>2_102</v>
      </c>
      <c r="C103">
        <f t="shared" si="11"/>
        <v>2</v>
      </c>
      <c r="D103">
        <f t="shared" si="14"/>
        <v>102</v>
      </c>
      <c r="E103">
        <f>IFERROR(VLOOKUP($B103,'CURVE DATA'!$A:$AM,15,FALSE),"")</f>
        <v>977030.23987139808</v>
      </c>
      <c r="F103">
        <f>IFERROR(VLOOKUP($B103,'CURVE DATA'!$A:$AM,34,FALSE),NA())</f>
        <v>0.24449955401303164</v>
      </c>
      <c r="G103">
        <f>IFERROR(VLOOKUP($B103,'CURVE DATA'!$A:$AM,35,FALSE),NA())</f>
        <v>0.173646533060345</v>
      </c>
      <c r="H103">
        <f>IFERROR(VLOOKUP($B103,'CURVE DATA'!$A:$AM,37,FALSE),NA())</f>
        <v>110.01233078746009</v>
      </c>
      <c r="I103">
        <f>IFERROR(VLOOKUP($B103,'CURVE DATA'!$A:$AM,38,FALSE),NA())</f>
        <v>88.71011265564961</v>
      </c>
      <c r="J103">
        <f>IFERROR(VLOOKUP($B103,'CURVE DATA'!$A:$AM,39,FALSE),NA())</f>
        <v>131.31454891927058</v>
      </c>
      <c r="K103" t="str">
        <f t="shared" si="15"/>
        <v/>
      </c>
      <c r="L103" t="str">
        <f t="shared" si="16"/>
        <v/>
      </c>
      <c r="M103" s="60">
        <f t="shared" si="17"/>
        <v>488661.68912860192</v>
      </c>
      <c r="N103" t="str">
        <f t="shared" si="18"/>
        <v/>
      </c>
      <c r="O103" t="str">
        <f t="shared" si="19"/>
        <v/>
      </c>
      <c r="P103" t="str">
        <f t="shared" si="20"/>
        <v/>
      </c>
      <c r="Q103" t="str">
        <f t="shared" si="21"/>
        <v/>
      </c>
    </row>
    <row r="104" spans="1:17">
      <c r="A104" s="41">
        <f t="shared" si="12"/>
        <v>102</v>
      </c>
      <c r="B104" t="str">
        <f t="shared" si="13"/>
        <v>2_103</v>
      </c>
      <c r="C104">
        <f t="shared" si="11"/>
        <v>2</v>
      </c>
      <c r="D104">
        <f t="shared" si="14"/>
        <v>103</v>
      </c>
      <c r="E104">
        <f>IFERROR(VLOOKUP($B104,'CURVE DATA'!$A:$AM,15,FALSE),"")</f>
        <v>986703.80660279805</v>
      </c>
      <c r="F104">
        <f>IFERROR(VLOOKUP($B104,'CURVE DATA'!$A:$AM,34,FALSE),NA())</f>
        <v>0.2454111926917473</v>
      </c>
      <c r="G104">
        <f>IFERROR(VLOOKUP($B104,'CURVE DATA'!$A:$AM,35,FALSE),NA())</f>
        <v>0.17435010815477053</v>
      </c>
      <c r="H104">
        <f>IFERROR(VLOOKUP($B104,'CURVE DATA'!$A:$AM,37,FALSE),NA())</f>
        <v>110.45807499356445</v>
      </c>
      <c r="I104">
        <f>IFERROR(VLOOKUP($B104,'CURVE DATA'!$A:$AM,38,FALSE),NA())</f>
        <v>89.06954526157736</v>
      </c>
      <c r="J104">
        <f>IFERROR(VLOOKUP($B104,'CURVE DATA'!$A:$AM,39,FALSE),NA())</f>
        <v>131.84660472555157</v>
      </c>
      <c r="K104" t="str">
        <f t="shared" si="15"/>
        <v/>
      </c>
      <c r="L104" t="str">
        <f t="shared" si="16"/>
        <v/>
      </c>
      <c r="M104" s="60">
        <f t="shared" si="17"/>
        <v>478988.12239720195</v>
      </c>
      <c r="N104" t="str">
        <f t="shared" si="18"/>
        <v/>
      </c>
      <c r="O104" t="str">
        <f t="shared" si="19"/>
        <v/>
      </c>
      <c r="P104" t="str">
        <f t="shared" si="20"/>
        <v/>
      </c>
      <c r="Q104" t="str">
        <f t="shared" si="21"/>
        <v/>
      </c>
    </row>
    <row r="105" spans="1:17">
      <c r="A105" s="41">
        <f t="shared" si="12"/>
        <v>103</v>
      </c>
      <c r="B105" t="str">
        <f t="shared" si="13"/>
        <v>2_104</v>
      </c>
      <c r="C105">
        <f t="shared" si="11"/>
        <v>2</v>
      </c>
      <c r="D105">
        <f t="shared" si="14"/>
        <v>104</v>
      </c>
      <c r="E105">
        <f>IFERROR(VLOOKUP($B105,'CURVE DATA'!$A:$AM,15,FALSE),"")</f>
        <v>996377.37333419803</v>
      </c>
      <c r="F105">
        <f>IFERROR(VLOOKUP($B105,'CURVE DATA'!$A:$AM,34,FALSE),NA())</f>
        <v>0.24631485329050462</v>
      </c>
      <c r="G105">
        <f>IFERROR(VLOOKUP($B105,'CURVE DATA'!$A:$AM,35,FALSE),NA())</f>
        <v>0.17504879500074852</v>
      </c>
      <c r="H105">
        <f>IFERROR(VLOOKUP($B105,'CURVE DATA'!$A:$AM,37,FALSE),NA())</f>
        <v>110.90072229012675</v>
      </c>
      <c r="I105">
        <f>IFERROR(VLOOKUP($B105,'CURVE DATA'!$A:$AM,38,FALSE),NA())</f>
        <v>89.42648062749214</v>
      </c>
      <c r="J105">
        <f>IFERROR(VLOOKUP($B105,'CURVE DATA'!$A:$AM,39,FALSE),NA())</f>
        <v>132.37496395276139</v>
      </c>
      <c r="K105" t="str">
        <f t="shared" si="15"/>
        <v/>
      </c>
      <c r="L105" t="str">
        <f t="shared" si="16"/>
        <v/>
      </c>
      <c r="M105" s="60">
        <f t="shared" si="17"/>
        <v>469314.55566580198</v>
      </c>
      <c r="N105" t="str">
        <f t="shared" si="18"/>
        <v/>
      </c>
      <c r="O105" t="str">
        <f t="shared" si="19"/>
        <v/>
      </c>
      <c r="P105" t="str">
        <f t="shared" si="20"/>
        <v/>
      </c>
      <c r="Q105" t="str">
        <f t="shared" si="21"/>
        <v/>
      </c>
    </row>
    <row r="106" spans="1:17">
      <c r="A106" s="41">
        <f t="shared" si="12"/>
        <v>104</v>
      </c>
      <c r="B106" t="str">
        <f t="shared" si="13"/>
        <v>2_105</v>
      </c>
      <c r="C106">
        <f t="shared" si="11"/>
        <v>2</v>
      </c>
      <c r="D106">
        <f t="shared" si="14"/>
        <v>105</v>
      </c>
      <c r="E106">
        <f>IFERROR(VLOOKUP($B106,'CURVE DATA'!$A:$AM,15,FALSE),"")</f>
        <v>1006050.940065598</v>
      </c>
      <c r="F106">
        <f>IFERROR(VLOOKUP($B106,'CURVE DATA'!$A:$AM,34,FALSE),NA())</f>
        <v>0.2472106341442096</v>
      </c>
      <c r="G106">
        <f>IFERROR(VLOOKUP($B106,'CURVE DATA'!$A:$AM,35,FALSE),NA())</f>
        <v>0.17574265883866641</v>
      </c>
      <c r="H106">
        <f>IFERROR(VLOOKUP($B106,'CURVE DATA'!$A:$AM,37,FALSE),NA())</f>
        <v>111.34031400965709</v>
      </c>
      <c r="I106">
        <f>IFERROR(VLOOKUP($B106,'CURVE DATA'!$A:$AM,38,FALSE),NA())</f>
        <v>89.780952082490828</v>
      </c>
      <c r="J106">
        <f>IFERROR(VLOOKUP($B106,'CURVE DATA'!$A:$AM,39,FALSE),NA())</f>
        <v>132.8996759368234</v>
      </c>
      <c r="K106" t="str">
        <f t="shared" si="15"/>
        <v/>
      </c>
      <c r="L106" t="str">
        <f t="shared" si="16"/>
        <v/>
      </c>
      <c r="M106" s="60">
        <f t="shared" si="17"/>
        <v>459640.988934402</v>
      </c>
      <c r="N106" t="str">
        <f t="shared" si="18"/>
        <v/>
      </c>
      <c r="O106" t="str">
        <f t="shared" si="19"/>
        <v/>
      </c>
      <c r="P106" t="str">
        <f t="shared" si="20"/>
        <v/>
      </c>
      <c r="Q106" t="str">
        <f t="shared" si="21"/>
        <v/>
      </c>
    </row>
    <row r="107" spans="1:17">
      <c r="A107" s="41">
        <f t="shared" si="12"/>
        <v>105</v>
      </c>
      <c r="B107" t="str">
        <f t="shared" si="13"/>
        <v>2_106</v>
      </c>
      <c r="C107">
        <f t="shared" si="11"/>
        <v>2</v>
      </c>
      <c r="D107">
        <f t="shared" si="14"/>
        <v>106</v>
      </c>
      <c r="E107">
        <f>IFERROR(VLOOKUP($B107,'CURVE DATA'!$A:$AM,15,FALSE),"")</f>
        <v>1015724.506796998</v>
      </c>
      <c r="F107">
        <f>IFERROR(VLOOKUP($B107,'CURVE DATA'!$A:$AM,34,FALSE),NA())</f>
        <v>0.24809863127013623</v>
      </c>
      <c r="G107">
        <f>IFERROR(VLOOKUP($B107,'CURVE DATA'!$A:$AM,35,FALSE),NA())</f>
        <v>0.17643176333801375</v>
      </c>
      <c r="H107">
        <f>IFERROR(VLOOKUP($B107,'CURVE DATA'!$A:$AM,37,FALSE),NA())</f>
        <v>111.77689048943617</v>
      </c>
      <c r="I107">
        <f>IFERROR(VLOOKUP($B107,'CURVE DATA'!$A:$AM,38,FALSE),NA())</f>
        <v>90.132992153151918</v>
      </c>
      <c r="J107">
        <f>IFERROR(VLOOKUP($B107,'CURVE DATA'!$A:$AM,39,FALSE),NA())</f>
        <v>133.42078882572045</v>
      </c>
      <c r="K107" t="str">
        <f t="shared" si="15"/>
        <v/>
      </c>
      <c r="L107" t="str">
        <f t="shared" si="16"/>
        <v/>
      </c>
      <c r="M107" s="60">
        <f t="shared" si="17"/>
        <v>449967.42220300203</v>
      </c>
      <c r="N107" t="str">
        <f t="shared" si="18"/>
        <v/>
      </c>
      <c r="O107" t="str">
        <f t="shared" si="19"/>
        <v/>
      </c>
      <c r="P107" t="str">
        <f t="shared" si="20"/>
        <v/>
      </c>
      <c r="Q107" t="str">
        <f t="shared" si="21"/>
        <v/>
      </c>
    </row>
    <row r="108" spans="1:17">
      <c r="A108" s="41">
        <f t="shared" si="12"/>
        <v>106</v>
      </c>
      <c r="B108" t="str">
        <f t="shared" si="13"/>
        <v>2_107</v>
      </c>
      <c r="C108">
        <f t="shared" si="11"/>
        <v>2</v>
      </c>
      <c r="D108">
        <f t="shared" si="14"/>
        <v>107</v>
      </c>
      <c r="E108">
        <f>IFERROR(VLOOKUP($B108,'CURVE DATA'!$A:$AM,15,FALSE),"")</f>
        <v>1025398.0735283979</v>
      </c>
      <c r="F108">
        <f>IFERROR(VLOOKUP($B108,'CURVE DATA'!$A:$AM,34,FALSE),NA())</f>
        <v>0.24897893844628657</v>
      </c>
      <c r="G108">
        <f>IFERROR(VLOOKUP($B108,'CURVE DATA'!$A:$AM,35,FALSE),NA())</f>
        <v>0.17711617065035595</v>
      </c>
      <c r="H108">
        <f>IFERROR(VLOOKUP($B108,'CURVE DATA'!$A:$AM,37,FALSE),NA())</f>
        <v>112.21049110507634</v>
      </c>
      <c r="I108">
        <f>IFERROR(VLOOKUP($B108,'CURVE DATA'!$A:$AM,38,FALSE),NA())</f>
        <v>90.482632590598072</v>
      </c>
      <c r="J108">
        <f>IFERROR(VLOOKUP($B108,'CURVE DATA'!$A:$AM,39,FALSE),NA())</f>
        <v>133.93834961955463</v>
      </c>
      <c r="K108" t="str">
        <f t="shared" si="15"/>
        <v/>
      </c>
      <c r="L108" t="str">
        <f t="shared" si="16"/>
        <v/>
      </c>
      <c r="M108" s="60">
        <f t="shared" si="17"/>
        <v>440293.85547160206</v>
      </c>
      <c r="N108" t="str">
        <f t="shared" si="18"/>
        <v/>
      </c>
      <c r="O108" t="str">
        <f t="shared" si="19"/>
        <v/>
      </c>
      <c r="P108" t="str">
        <f t="shared" si="20"/>
        <v/>
      </c>
      <c r="Q108" t="str">
        <f t="shared" si="21"/>
        <v/>
      </c>
    </row>
    <row r="109" spans="1:17">
      <c r="A109" s="41">
        <f t="shared" si="12"/>
        <v>107</v>
      </c>
      <c r="B109" t="str">
        <f t="shared" si="13"/>
        <v>2_108</v>
      </c>
      <c r="C109">
        <f t="shared" si="11"/>
        <v>2</v>
      </c>
      <c r="D109">
        <f t="shared" si="14"/>
        <v>108</v>
      </c>
      <c r="E109">
        <f>IFERROR(VLOOKUP($B109,'CURVE DATA'!$A:$AM,15,FALSE),"")</f>
        <v>1035071.6402597979</v>
      </c>
      <c r="F109">
        <f>IFERROR(VLOOKUP($B109,'CURVE DATA'!$A:$AM,34,FALSE),NA())</f>
        <v>0.24985164728673548</v>
      </c>
      <c r="G109">
        <f>IFERROR(VLOOKUP($B109,'CURVE DATA'!$A:$AM,35,FALSE),NA())</f>
        <v>0.17779594146004174</v>
      </c>
      <c r="H109">
        <f>IFERROR(VLOOKUP($B109,'CURVE DATA'!$A:$AM,37,FALSE),NA())</f>
        <v>112.64115430264691</v>
      </c>
      <c r="I109">
        <f>IFERROR(VLOOKUP($B109,'CURVE DATA'!$A:$AM,38,FALSE),NA())</f>
        <v>90.829904396400792</v>
      </c>
      <c r="J109">
        <f>IFERROR(VLOOKUP($B109,'CURVE DATA'!$A:$AM,39,FALSE),NA())</f>
        <v>134.45240420889306</v>
      </c>
      <c r="K109" t="str">
        <f t="shared" si="15"/>
        <v/>
      </c>
      <c r="L109" t="str">
        <f t="shared" si="16"/>
        <v/>
      </c>
      <c r="M109" s="60">
        <f t="shared" si="17"/>
        <v>430620.28874020209</v>
      </c>
      <c r="N109" t="str">
        <f t="shared" si="18"/>
        <v/>
      </c>
      <c r="O109" t="str">
        <f t="shared" si="19"/>
        <v/>
      </c>
      <c r="P109" t="str">
        <f t="shared" si="20"/>
        <v/>
      </c>
      <c r="Q109" t="str">
        <f t="shared" si="21"/>
        <v/>
      </c>
    </row>
    <row r="110" spans="1:17">
      <c r="A110" s="41">
        <f t="shared" si="12"/>
        <v>108</v>
      </c>
      <c r="B110" t="str">
        <f t="shared" si="13"/>
        <v>2_109</v>
      </c>
      <c r="C110">
        <f t="shared" si="11"/>
        <v>2</v>
      </c>
      <c r="D110">
        <f t="shared" si="14"/>
        <v>109</v>
      </c>
      <c r="E110">
        <f>IFERROR(VLOOKUP($B110,'CURVE DATA'!$A:$AM,15,FALSE),"")</f>
        <v>1044745.2069911979</v>
      </c>
      <c r="F110">
        <f>IFERROR(VLOOKUP($B110,'CURVE DATA'!$A:$AM,34,FALSE),NA())</f>
        <v>0.25071684731297905</v>
      </c>
      <c r="G110">
        <f>IFERROR(VLOOKUP($B110,'CURVE DATA'!$A:$AM,35,FALSE),NA())</f>
        <v>0.17847113503275411</v>
      </c>
      <c r="H110">
        <f>IFERROR(VLOOKUP($B110,'CURVE DATA'!$A:$AM,37,FALSE),NA())</f>
        <v>113.06891762943322</v>
      </c>
      <c r="I110">
        <f>IFERROR(VLOOKUP($B110,'CURVE DATA'!$A:$AM,38,FALSE),NA())</f>
        <v>91.174837847383486</v>
      </c>
      <c r="J110">
        <f>IFERROR(VLOOKUP($B110,'CURVE DATA'!$A:$AM,39,FALSE),NA())</f>
        <v>134.96299741148297</v>
      </c>
      <c r="K110" t="str">
        <f t="shared" si="15"/>
        <v/>
      </c>
      <c r="L110" t="str">
        <f t="shared" si="16"/>
        <v/>
      </c>
      <c r="M110" s="60">
        <f t="shared" si="17"/>
        <v>420946.72200880211</v>
      </c>
      <c r="N110" t="str">
        <f t="shared" si="18"/>
        <v/>
      </c>
      <c r="O110" t="str">
        <f t="shared" si="19"/>
        <v/>
      </c>
      <c r="P110" t="str">
        <f t="shared" si="20"/>
        <v/>
      </c>
      <c r="Q110" t="str">
        <f t="shared" si="21"/>
        <v/>
      </c>
    </row>
    <row r="111" spans="1:17">
      <c r="A111" s="41">
        <f t="shared" si="12"/>
        <v>109</v>
      </c>
      <c r="B111" t="str">
        <f t="shared" si="13"/>
        <v>2_110</v>
      </c>
      <c r="C111">
        <f t="shared" si="11"/>
        <v>2</v>
      </c>
      <c r="D111">
        <f t="shared" si="14"/>
        <v>110</v>
      </c>
      <c r="E111">
        <f>IFERROR(VLOOKUP($B111,'CURVE DATA'!$A:$AM,15,FALSE),"")</f>
        <v>1054418.7737225979</v>
      </c>
      <c r="F111">
        <f>IFERROR(VLOOKUP($B111,'CURVE DATA'!$A:$AM,34,FALSE),NA())</f>
        <v>0.25157462602333919</v>
      </c>
      <c r="G111">
        <f>IFERROR(VLOOKUP($B111,'CURVE DATA'!$A:$AM,35,FALSE),NA())</f>
        <v>0.17914180926202553</v>
      </c>
      <c r="H111">
        <f>IFERROR(VLOOKUP($B111,'CURVE DATA'!$A:$AM,37,FALSE),NA())</f>
        <v>113.4938177634059</v>
      </c>
      <c r="I111">
        <f>IFERROR(VLOOKUP($B111,'CURVE DATA'!$A:$AM,38,FALSE),NA())</f>
        <v>91.517462519384466</v>
      </c>
      <c r="J111">
        <f>IFERROR(VLOOKUP($B111,'CURVE DATA'!$A:$AM,39,FALSE),NA())</f>
        <v>135.47017300742735</v>
      </c>
      <c r="K111" t="str">
        <f t="shared" si="15"/>
        <v/>
      </c>
      <c r="L111" t="str">
        <f t="shared" si="16"/>
        <v/>
      </c>
      <c r="M111" s="60">
        <f t="shared" si="17"/>
        <v>411273.15527740214</v>
      </c>
      <c r="N111" t="str">
        <f t="shared" si="18"/>
        <v/>
      </c>
      <c r="O111" t="str">
        <f t="shared" si="19"/>
        <v/>
      </c>
      <c r="P111" t="str">
        <f t="shared" si="20"/>
        <v/>
      </c>
      <c r="Q111" t="str">
        <f t="shared" si="21"/>
        <v/>
      </c>
    </row>
    <row r="112" spans="1:17">
      <c r="A112" s="41">
        <f t="shared" si="12"/>
        <v>110</v>
      </c>
      <c r="B112" t="str">
        <f t="shared" si="13"/>
        <v>2_111</v>
      </c>
      <c r="C112">
        <f t="shared" si="11"/>
        <v>2</v>
      </c>
      <c r="D112">
        <f t="shared" si="14"/>
        <v>111</v>
      </c>
      <c r="E112">
        <f>IFERROR(VLOOKUP($B112,'CURVE DATA'!$A:$AM,15,FALSE),"")</f>
        <v>1064092.340453998</v>
      </c>
      <c r="F112">
        <f>IFERROR(VLOOKUP($B112,'CURVE DATA'!$A:$AM,34,FALSE),NA())</f>
        <v>0.25242506895836841</v>
      </c>
      <c r="G112">
        <f>IFERROR(VLOOKUP($B112,'CURVE DATA'!$A:$AM,35,FALSE),NA())</f>
        <v>0.1798080207138105</v>
      </c>
      <c r="H112">
        <f>IFERROR(VLOOKUP($B112,'CURVE DATA'!$A:$AM,37,FALSE),NA())</f>
        <v>113.91589054145953</v>
      </c>
      <c r="I112">
        <f>IFERROR(VLOOKUP($B112,'CURVE DATA'!$A:$AM,38,FALSE),NA())</f>
        <v>91.857807310027596</v>
      </c>
      <c r="J112">
        <f>IFERROR(VLOOKUP($B112,'CURVE DATA'!$A:$AM,39,FALSE),NA())</f>
        <v>135.9739737728915</v>
      </c>
      <c r="K112" t="str">
        <f t="shared" si="15"/>
        <v/>
      </c>
      <c r="L112" t="str">
        <f t="shared" si="16"/>
        <v/>
      </c>
      <c r="M112" s="60">
        <f t="shared" si="17"/>
        <v>401599.58854600205</v>
      </c>
      <c r="N112" t="str">
        <f t="shared" si="18"/>
        <v/>
      </c>
      <c r="O112" t="str">
        <f t="shared" si="19"/>
        <v/>
      </c>
      <c r="P112" t="str">
        <f t="shared" si="20"/>
        <v/>
      </c>
      <c r="Q112" t="str">
        <f t="shared" si="21"/>
        <v/>
      </c>
    </row>
    <row r="113" spans="1:17">
      <c r="A113" s="41">
        <f t="shared" si="12"/>
        <v>111</v>
      </c>
      <c r="B113" t="str">
        <f t="shared" si="13"/>
        <v>2_112</v>
      </c>
      <c r="C113">
        <f t="shared" si="11"/>
        <v>2</v>
      </c>
      <c r="D113">
        <f t="shared" si="14"/>
        <v>112</v>
      </c>
      <c r="E113">
        <f>IFERROR(VLOOKUP($B113,'CURVE DATA'!$A:$AM,15,FALSE),"")</f>
        <v>1073765.907185398</v>
      </c>
      <c r="F113">
        <f>IFERROR(VLOOKUP($B113,'CURVE DATA'!$A:$AM,34,FALSE),NA())</f>
        <v>0.25326825976473266</v>
      </c>
      <c r="G113">
        <f>IFERROR(VLOOKUP($B113,'CURVE DATA'!$A:$AM,35,FALSE),NA())</f>
        <v>0.1804698246692242</v>
      </c>
      <c r="H113">
        <f>IFERROR(VLOOKUP($B113,'CURVE DATA'!$A:$AM,37,FALSE),NA())</f>
        <v>114.33517098648933</v>
      </c>
      <c r="I113">
        <f>IFERROR(VLOOKUP($B113,'CURVE DATA'!$A:$AM,38,FALSE),NA())</f>
        <v>92.19590046055599</v>
      </c>
      <c r="J113">
        <f>IFERROR(VLOOKUP($B113,'CURVE DATA'!$A:$AM,39,FALSE),NA())</f>
        <v>136.47444151242269</v>
      </c>
      <c r="K113" t="str">
        <f t="shared" si="15"/>
        <v/>
      </c>
      <c r="L113" t="str">
        <f t="shared" si="16"/>
        <v/>
      </c>
      <c r="M113" s="60">
        <f t="shared" si="17"/>
        <v>391926.02181460196</v>
      </c>
      <c r="N113" t="str">
        <f t="shared" si="18"/>
        <v/>
      </c>
      <c r="O113" t="str">
        <f t="shared" si="19"/>
        <v/>
      </c>
      <c r="P113" t="str">
        <f t="shared" si="20"/>
        <v/>
      </c>
      <c r="Q113" t="str">
        <f t="shared" si="21"/>
        <v/>
      </c>
    </row>
    <row r="114" spans="1:17">
      <c r="A114" s="41">
        <f t="shared" si="12"/>
        <v>112</v>
      </c>
      <c r="B114" t="str">
        <f t="shared" si="13"/>
        <v>2_113</v>
      </c>
      <c r="C114">
        <f t="shared" si="11"/>
        <v>2</v>
      </c>
      <c r="D114">
        <f t="shared" si="14"/>
        <v>113</v>
      </c>
      <c r="E114">
        <f>IFERROR(VLOOKUP($B114,'CURVE DATA'!$A:$AM,15,FALSE),"")</f>
        <v>1083439.4739167981</v>
      </c>
      <c r="F114">
        <f>IFERROR(VLOOKUP($B114,'CURVE DATA'!$A:$AM,34,FALSE),NA())</f>
        <v>0.25410428025488652</v>
      </c>
      <c r="G114">
        <f>IFERROR(VLOOKUP($B114,'CURVE DATA'!$A:$AM,35,FALSE),NA())</f>
        <v>0.18112727516552476</v>
      </c>
      <c r="H114">
        <f>IFERROR(VLOOKUP($B114,'CURVE DATA'!$A:$AM,37,FALSE),NA())</f>
        <v>114.75169333335508</v>
      </c>
      <c r="I114">
        <f>IFERROR(VLOOKUP($B114,'CURVE DATA'!$A:$AM,38,FALSE),NA())</f>
        <v>92.531769576768454</v>
      </c>
      <c r="J114">
        <f>IFERROR(VLOOKUP($B114,'CURVE DATA'!$A:$AM,39,FALSE),NA())</f>
        <v>136.97161708994173</v>
      </c>
      <c r="K114" t="str">
        <f t="shared" si="15"/>
        <v/>
      </c>
      <c r="L114" t="str">
        <f t="shared" si="16"/>
        <v/>
      </c>
      <c r="M114" s="60">
        <f t="shared" si="17"/>
        <v>382252.45508320187</v>
      </c>
      <c r="N114" t="str">
        <f t="shared" si="18"/>
        <v/>
      </c>
      <c r="O114" t="str">
        <f t="shared" si="19"/>
        <v/>
      </c>
      <c r="P114" t="str">
        <f t="shared" si="20"/>
        <v/>
      </c>
      <c r="Q114" t="str">
        <f t="shared" si="21"/>
        <v/>
      </c>
    </row>
    <row r="115" spans="1:17">
      <c r="A115" s="41">
        <f t="shared" si="12"/>
        <v>113</v>
      </c>
      <c r="B115" t="str">
        <f t="shared" si="13"/>
        <v>2_114</v>
      </c>
      <c r="C115">
        <f t="shared" si="11"/>
        <v>2</v>
      </c>
      <c r="D115">
        <f t="shared" si="14"/>
        <v>114</v>
      </c>
      <c r="E115">
        <f>IFERROR(VLOOKUP($B115,'CURVE DATA'!$A:$AM,15,FALSE),"")</f>
        <v>1093113.0406481982</v>
      </c>
      <c r="F115">
        <f>IFERROR(VLOOKUP($B115,'CURVE DATA'!$A:$AM,34,FALSE),NA())</f>
        <v>0.25493321046631362</v>
      </c>
      <c r="G115">
        <f>IFERROR(VLOOKUP($B115,'CURVE DATA'!$A:$AM,35,FALSE),NA())</f>
        <v>0.18178042503544325</v>
      </c>
      <c r="H115">
        <f>IFERROR(VLOOKUP($B115,'CURVE DATA'!$A:$AM,37,FALSE),NA())</f>
        <v>115.16549105379842</v>
      </c>
      <c r="I115">
        <f>IFERROR(VLOOKUP($B115,'CURVE DATA'!$A:$AM,38,FALSE),NA())</f>
        <v>92.865441649111844</v>
      </c>
      <c r="J115">
        <f>IFERROR(VLOOKUP($B115,'CURVE DATA'!$A:$AM,39,FALSE),NA())</f>
        <v>137.46554045848501</v>
      </c>
      <c r="K115" t="str">
        <f t="shared" si="15"/>
        <v/>
      </c>
      <c r="L115" t="str">
        <f t="shared" si="16"/>
        <v/>
      </c>
      <c r="M115" s="60">
        <f t="shared" si="17"/>
        <v>372578.88835180178</v>
      </c>
      <c r="N115" t="str">
        <f t="shared" si="18"/>
        <v/>
      </c>
      <c r="O115" t="str">
        <f t="shared" si="19"/>
        <v/>
      </c>
      <c r="P115" t="str">
        <f t="shared" si="20"/>
        <v/>
      </c>
      <c r="Q115" t="str">
        <f t="shared" si="21"/>
        <v/>
      </c>
    </row>
    <row r="116" spans="1:17">
      <c r="A116" s="41">
        <f t="shared" si="12"/>
        <v>114</v>
      </c>
      <c r="B116" t="str">
        <f t="shared" si="13"/>
        <v>2_115</v>
      </c>
      <c r="C116">
        <f t="shared" si="11"/>
        <v>2</v>
      </c>
      <c r="D116">
        <f t="shared" si="14"/>
        <v>115</v>
      </c>
      <c r="E116">
        <f>IFERROR(VLOOKUP($B116,'CURVE DATA'!$A:$AM,15,FALSE),"")</f>
        <v>1102786.6073795983</v>
      </c>
      <c r="F116">
        <f>IFERROR(VLOOKUP($B116,'CURVE DATA'!$A:$AM,34,FALSE),NA())</f>
        <v>0.2557551287163784</v>
      </c>
      <c r="G116">
        <f>IFERROR(VLOOKUP($B116,'CURVE DATA'!$A:$AM,35,FALSE),NA())</f>
        <v>0.18242932594492514</v>
      </c>
      <c r="H116">
        <f>IFERROR(VLOOKUP($B116,'CURVE DATA'!$A:$AM,37,FALSE),NA())</f>
        <v>115.57659688035355</v>
      </c>
      <c r="I116">
        <f>IFERROR(VLOOKUP($B116,'CURVE DATA'!$A:$AM,38,FALSE),NA())</f>
        <v>93.196943071961954</v>
      </c>
      <c r="J116">
        <f>IFERROR(VLOOKUP($B116,'CURVE DATA'!$A:$AM,39,FALSE),NA())</f>
        <v>137.95625068874517</v>
      </c>
      <c r="K116" t="str">
        <f t="shared" si="15"/>
        <v/>
      </c>
      <c r="L116" t="str">
        <f t="shared" si="16"/>
        <v/>
      </c>
      <c r="M116" s="60">
        <f t="shared" si="17"/>
        <v>362905.32162040169</v>
      </c>
      <c r="N116" t="str">
        <f t="shared" si="18"/>
        <v/>
      </c>
      <c r="O116" t="str">
        <f t="shared" si="19"/>
        <v/>
      </c>
      <c r="P116" t="str">
        <f t="shared" si="20"/>
        <v/>
      </c>
      <c r="Q116" t="str">
        <f t="shared" si="21"/>
        <v/>
      </c>
    </row>
    <row r="117" spans="1:17">
      <c r="A117" s="41">
        <f t="shared" si="12"/>
        <v>115</v>
      </c>
      <c r="B117" t="str">
        <f t="shared" si="13"/>
        <v>2_116</v>
      </c>
      <c r="C117">
        <f t="shared" si="11"/>
        <v>2</v>
      </c>
      <c r="D117">
        <f t="shared" si="14"/>
        <v>116</v>
      </c>
      <c r="E117">
        <f>IFERROR(VLOOKUP($B117,'CURVE DATA'!$A:$AM,15,FALSE),"")</f>
        <v>1112460.1741109984</v>
      </c>
      <c r="F117">
        <f>IFERROR(VLOOKUP($B117,'CURVE DATA'!$A:$AM,34,FALSE),NA())</f>
        <v>0.25657011165639881</v>
      </c>
      <c r="G117">
        <f>IFERROR(VLOOKUP($B117,'CURVE DATA'!$A:$AM,35,FALSE),NA())</f>
        <v>0.18307402842937276</v>
      </c>
      <c r="H117">
        <f>IFERROR(VLOOKUP($B117,'CURVE DATA'!$A:$AM,37,FALSE),NA())</f>
        <v>115.98504282930837</v>
      </c>
      <c r="I117">
        <f>IFERROR(VLOOKUP($B117,'CURVE DATA'!$A:$AM,38,FALSE),NA())</f>
        <v>93.526299662138442</v>
      </c>
      <c r="J117">
        <f>IFERROR(VLOOKUP($B117,'CURVE DATA'!$A:$AM,39,FALSE),NA())</f>
        <v>138.44378599647831</v>
      </c>
      <c r="K117" t="str">
        <f t="shared" si="15"/>
        <v/>
      </c>
      <c r="L117" t="str">
        <f t="shared" si="16"/>
        <v/>
      </c>
      <c r="M117" s="60">
        <f t="shared" si="17"/>
        <v>353231.7548890016</v>
      </c>
      <c r="N117" t="str">
        <f t="shared" si="18"/>
        <v/>
      </c>
      <c r="O117" t="str">
        <f t="shared" si="19"/>
        <v/>
      </c>
      <c r="P117" t="str">
        <f t="shared" si="20"/>
        <v/>
      </c>
      <c r="Q117" t="str">
        <f t="shared" si="21"/>
        <v/>
      </c>
    </row>
    <row r="118" spans="1:17">
      <c r="A118" s="41">
        <f t="shared" si="12"/>
        <v>116</v>
      </c>
      <c r="B118" t="str">
        <f t="shared" si="13"/>
        <v>2_117</v>
      </c>
      <c r="C118">
        <f t="shared" si="11"/>
        <v>2</v>
      </c>
      <c r="D118">
        <f t="shared" si="14"/>
        <v>117</v>
      </c>
      <c r="E118">
        <f>IFERROR(VLOOKUP($B118,'CURVE DATA'!$A:$AM,15,FALSE),"")</f>
        <v>1122133.7408423985</v>
      </c>
      <c r="F118">
        <f>IFERROR(VLOOKUP($B118,'CURVE DATA'!$A:$AM,34,FALSE),NA())</f>
        <v>0.25737823432323143</v>
      </c>
      <c r="G118">
        <f>IFERROR(VLOOKUP($B118,'CURVE DATA'!$A:$AM,35,FALSE),NA())</f>
        <v>0.18371458192845774</v>
      </c>
      <c r="H118">
        <f>IFERROR(VLOOKUP($B118,'CURVE DATA'!$A:$AM,37,FALSE),NA())</f>
        <v>116.39086022275966</v>
      </c>
      <c r="I118">
        <f>IFERROR(VLOOKUP($B118,'CURVE DATA'!$A:$AM,38,FALSE),NA())</f>
        <v>93.853536676689444</v>
      </c>
      <c r="J118">
        <f>IFERROR(VLOOKUP($B118,'CURVE DATA'!$A:$AM,39,FALSE),NA())</f>
        <v>138.92818376882988</v>
      </c>
      <c r="K118" t="str">
        <f t="shared" si="15"/>
        <v/>
      </c>
      <c r="L118" t="str">
        <f t="shared" si="16"/>
        <v/>
      </c>
      <c r="M118" s="60">
        <f t="shared" si="17"/>
        <v>343558.18815760151</v>
      </c>
      <c r="N118" t="str">
        <f t="shared" si="18"/>
        <v/>
      </c>
      <c r="O118" t="str">
        <f t="shared" si="19"/>
        <v/>
      </c>
      <c r="P118" t="str">
        <f t="shared" si="20"/>
        <v/>
      </c>
      <c r="Q118" t="str">
        <f t="shared" si="21"/>
        <v/>
      </c>
    </row>
    <row r="119" spans="1:17">
      <c r="A119" s="41">
        <f t="shared" si="12"/>
        <v>117</v>
      </c>
      <c r="B119" t="str">
        <f t="shared" si="13"/>
        <v>2_118</v>
      </c>
      <c r="C119">
        <f t="shared" si="11"/>
        <v>2</v>
      </c>
      <c r="D119">
        <f t="shared" si="14"/>
        <v>118</v>
      </c>
      <c r="E119">
        <f>IFERROR(VLOOKUP($B119,'CURVE DATA'!$A:$AM,15,FALSE),"")</f>
        <v>1131807.3075737986</v>
      </c>
      <c r="F119">
        <f>IFERROR(VLOOKUP($B119,'CURVE DATA'!$A:$AM,34,FALSE),NA())</f>
        <v>0.25817957018814225</v>
      </c>
      <c r="G119">
        <f>IFERROR(VLOOKUP($B119,'CURVE DATA'!$A:$AM,35,FALSE),NA())</f>
        <v>0.18435103481956616</v>
      </c>
      <c r="H119">
        <f>IFERROR(VLOOKUP($B119,'CURVE DATA'!$A:$AM,37,FALSE),NA())</f>
        <v>116.79407970980189</v>
      </c>
      <c r="I119">
        <f>IFERROR(VLOOKUP($B119,'CURVE DATA'!$A:$AM,38,FALSE),NA())</f>
        <v>94.178678829977486</v>
      </c>
      <c r="J119">
        <f>IFERROR(VLOOKUP($B119,'CURVE DATA'!$A:$AM,39,FALSE),NA())</f>
        <v>139.40948058962633</v>
      </c>
      <c r="K119" t="str">
        <f t="shared" si="15"/>
        <v/>
      </c>
      <c r="L119" t="str">
        <f t="shared" si="16"/>
        <v/>
      </c>
      <c r="M119" s="60">
        <f t="shared" si="17"/>
        <v>333884.62142620143</v>
      </c>
      <c r="N119" t="str">
        <f t="shared" si="18"/>
        <v/>
      </c>
      <c r="O119" t="str">
        <f t="shared" si="19"/>
        <v/>
      </c>
      <c r="P119" t="str">
        <f t="shared" si="20"/>
        <v/>
      </c>
      <c r="Q119" t="str">
        <f t="shared" si="21"/>
        <v/>
      </c>
    </row>
    <row r="120" spans="1:17">
      <c r="A120" s="41">
        <f t="shared" si="12"/>
        <v>118</v>
      </c>
      <c r="B120" t="str">
        <f t="shared" si="13"/>
        <v>2_119</v>
      </c>
      <c r="C120">
        <f t="shared" si="11"/>
        <v>2</v>
      </c>
      <c r="D120">
        <f t="shared" si="14"/>
        <v>119</v>
      </c>
      <c r="E120">
        <f>IFERROR(VLOOKUP($B120,'CURVE DATA'!$A:$AM,15,FALSE),"")</f>
        <v>1141480.8743051987</v>
      </c>
      <c r="F120">
        <f>IFERROR(VLOOKUP($B120,'CURVE DATA'!$A:$AM,34,FALSE),NA())</f>
        <v>0.25897419120479981</v>
      </c>
      <c r="G120">
        <f>IFERROR(VLOOKUP($B120,'CURVE DATA'!$A:$AM,35,FALSE),NA())</f>
        <v>0.18498343444994952</v>
      </c>
      <c r="H120">
        <f>IFERROR(VLOOKUP($B120,'CURVE DATA'!$A:$AM,37,FALSE),NA())</f>
        <v>117.1947312868963</v>
      </c>
      <c r="I120">
        <f>IFERROR(VLOOKUP($B120,'CURVE DATA'!$A:$AM,38,FALSE),NA())</f>
        <v>94.501750310104313</v>
      </c>
      <c r="J120">
        <f>IFERROR(VLOOKUP($B120,'CURVE DATA'!$A:$AM,39,FALSE),NA())</f>
        <v>139.88771226368829</v>
      </c>
      <c r="K120" t="str">
        <f t="shared" si="15"/>
        <v/>
      </c>
      <c r="L120" t="str">
        <f t="shared" si="16"/>
        <v/>
      </c>
      <c r="M120" s="60">
        <f t="shared" si="17"/>
        <v>324211.05469480134</v>
      </c>
      <c r="N120" t="str">
        <f t="shared" si="18"/>
        <v/>
      </c>
      <c r="O120" t="str">
        <f t="shared" si="19"/>
        <v/>
      </c>
      <c r="P120" t="str">
        <f t="shared" si="20"/>
        <v/>
      </c>
      <c r="Q120" t="str">
        <f t="shared" si="21"/>
        <v/>
      </c>
    </row>
    <row r="121" spans="1:17">
      <c r="A121" s="41">
        <f t="shared" si="12"/>
        <v>119</v>
      </c>
      <c r="B121" t="str">
        <f t="shared" si="13"/>
        <v>2_120</v>
      </c>
      <c r="C121">
        <f t="shared" si="11"/>
        <v>2</v>
      </c>
      <c r="D121">
        <f t="shared" si="14"/>
        <v>120</v>
      </c>
      <c r="E121">
        <f>IFERROR(VLOOKUP($B121,'CURVE DATA'!$A:$AM,15,FALSE),"")</f>
        <v>1151154.4410365988</v>
      </c>
      <c r="F121">
        <f>IFERROR(VLOOKUP($B121,'CURVE DATA'!$A:$AM,34,FALSE),NA())</f>
        <v>0.25976216785476858</v>
      </c>
      <c r="G121">
        <f>IFERROR(VLOOKUP($B121,'CURVE DATA'!$A:$AM,35,FALSE),NA())</f>
        <v>0.18561182716763708</v>
      </c>
      <c r="H121">
        <f>IFERROR(VLOOKUP($B121,'CURVE DATA'!$A:$AM,37,FALSE),NA())</f>
        <v>117.59284431745505</v>
      </c>
      <c r="I121">
        <f>IFERROR(VLOOKUP($B121,'CURVE DATA'!$A:$AM,38,FALSE),NA())</f>
        <v>94.822774794703037</v>
      </c>
      <c r="J121">
        <f>IFERROR(VLOOKUP($B121,'CURVE DATA'!$A:$AM,39,FALSE),NA())</f>
        <v>140.36291384020709</v>
      </c>
      <c r="K121" t="str">
        <f t="shared" si="15"/>
        <v/>
      </c>
      <c r="L121" t="str">
        <f t="shared" si="16"/>
        <v/>
      </c>
      <c r="M121" s="60">
        <f t="shared" si="17"/>
        <v>314537.48796340125</v>
      </c>
      <c r="N121" t="str">
        <f t="shared" si="18"/>
        <v/>
      </c>
      <c r="O121" t="str">
        <f t="shared" si="19"/>
        <v/>
      </c>
      <c r="P121" t="str">
        <f t="shared" si="20"/>
        <v/>
      </c>
      <c r="Q121" t="str">
        <f t="shared" si="21"/>
        <v/>
      </c>
    </row>
    <row r="122" spans="1:17">
      <c r="A122" s="41">
        <f t="shared" si="12"/>
        <v>120</v>
      </c>
      <c r="B122" t="str">
        <f t="shared" si="13"/>
        <v>2_121</v>
      </c>
      <c r="C122">
        <f t="shared" si="11"/>
        <v>2</v>
      </c>
      <c r="D122">
        <f t="shared" si="14"/>
        <v>121</v>
      </c>
      <c r="E122">
        <f>IFERROR(VLOOKUP($B122,'CURVE DATA'!$A:$AM,15,FALSE),"")</f>
        <v>1160828.0077679988</v>
      </c>
      <c r="F122">
        <f>IFERROR(VLOOKUP($B122,'CURVE DATA'!$A:$AM,34,FALSE),NA())</f>
        <v>0.2605435691912823</v>
      </c>
      <c r="G122">
        <f>IFERROR(VLOOKUP($B122,'CURVE DATA'!$A:$AM,35,FALSE),NA())</f>
        <v>0.18623625835116747</v>
      </c>
      <c r="H122">
        <f>IFERROR(VLOOKUP($B122,'CURVE DATA'!$A:$AM,37,FALSE),NA())</f>
        <v>117.98844755067755</v>
      </c>
      <c r="I122">
        <f>IFERROR(VLOOKUP($B122,'CURVE DATA'!$A:$AM,38,FALSE),NA())</f>
        <v>95.141775466126944</v>
      </c>
      <c r="J122">
        <f>IFERROR(VLOOKUP($B122,'CURVE DATA'!$A:$AM,39,FALSE),NA())</f>
        <v>140.83511963522818</v>
      </c>
      <c r="K122" t="str">
        <f t="shared" si="15"/>
        <v/>
      </c>
      <c r="L122" t="str">
        <f t="shared" si="16"/>
        <v/>
      </c>
      <c r="M122" s="60">
        <f t="shared" si="17"/>
        <v>304863.92123200116</v>
      </c>
      <c r="N122" t="str">
        <f t="shared" si="18"/>
        <v/>
      </c>
      <c r="O122" t="str">
        <f t="shared" si="19"/>
        <v/>
      </c>
      <c r="P122" t="str">
        <f t="shared" si="20"/>
        <v/>
      </c>
      <c r="Q122" t="str">
        <f t="shared" si="21"/>
        <v/>
      </c>
    </row>
    <row r="123" spans="1:17">
      <c r="A123" s="41">
        <f t="shared" si="12"/>
        <v>121</v>
      </c>
      <c r="B123" t="str">
        <f t="shared" si="13"/>
        <v>2_122</v>
      </c>
      <c r="C123">
        <f t="shared" si="11"/>
        <v>2</v>
      </c>
      <c r="D123">
        <f t="shared" si="14"/>
        <v>122</v>
      </c>
      <c r="E123">
        <f>IFERROR(VLOOKUP($B123,'CURVE DATA'!$A:$AM,15,FALSE),"")</f>
        <v>1170501.5744993989</v>
      </c>
      <c r="F123">
        <f>IFERROR(VLOOKUP($B123,'CURVE DATA'!$A:$AM,34,FALSE),NA())</f>
        <v>0.26131846288183769</v>
      </c>
      <c r="G123">
        <f>IFERROR(VLOOKUP($B123,'CURVE DATA'!$A:$AM,35,FALSE),NA())</f>
        <v>0.18685677243819782</v>
      </c>
      <c r="H123">
        <f>IFERROR(VLOOKUP($B123,'CURVE DATA'!$A:$AM,37,FALSE),NA())</f>
        <v>118.38156913967546</v>
      </c>
      <c r="I123">
        <f>IFERROR(VLOOKUP($B123,'CURVE DATA'!$A:$AM,38,FALSE),NA())</f>
        <v>95.458775026064885</v>
      </c>
      <c r="J123">
        <f>IFERROR(VLOOKUP($B123,'CURVE DATA'!$A:$AM,39,FALSE),NA())</f>
        <v>141.30436325328606</v>
      </c>
      <c r="K123" t="str">
        <f t="shared" si="15"/>
        <v/>
      </c>
      <c r="L123" t="str">
        <f t="shared" si="16"/>
        <v/>
      </c>
      <c r="M123" s="60">
        <f t="shared" si="17"/>
        <v>295190.35450060107</v>
      </c>
      <c r="N123" t="str">
        <f t="shared" si="18"/>
        <v/>
      </c>
      <c r="O123" t="str">
        <f t="shared" si="19"/>
        <v/>
      </c>
      <c r="P123" t="str">
        <f t="shared" si="20"/>
        <v/>
      </c>
      <c r="Q123" t="str">
        <f t="shared" si="21"/>
        <v/>
      </c>
    </row>
    <row r="124" spans="1:17">
      <c r="A124" s="41">
        <f t="shared" si="12"/>
        <v>122</v>
      </c>
      <c r="B124" t="str">
        <f t="shared" si="13"/>
        <v>2_123</v>
      </c>
      <c r="C124">
        <f t="shared" si="11"/>
        <v>2</v>
      </c>
      <c r="D124">
        <f t="shared" si="14"/>
        <v>123</v>
      </c>
      <c r="E124">
        <f>IFERROR(VLOOKUP($B124,'CURVE DATA'!$A:$AM,15,FALSE),"")</f>
        <v>1180175.141230799</v>
      </c>
      <c r="F124">
        <f>IFERROR(VLOOKUP($B124,'CURVE DATA'!$A:$AM,34,FALSE),NA())</f>
        <v>0.26208691524849342</v>
      </c>
      <c r="G124">
        <f>IFERROR(VLOOKUP($B124,'CURVE DATA'!$A:$AM,35,FALSE),NA())</f>
        <v>0.18747341295303629</v>
      </c>
      <c r="H124">
        <f>IFERROR(VLOOKUP($B124,'CURVE DATA'!$A:$AM,37,FALSE),NA())</f>
        <v>118.77223665891574</v>
      </c>
      <c r="I124">
        <f>IFERROR(VLOOKUP($B124,'CURVE DATA'!$A:$AM,38,FALSE),NA())</f>
        <v>95.77379570960683</v>
      </c>
      <c r="J124">
        <f>IFERROR(VLOOKUP($B124,'CURVE DATA'!$A:$AM,39,FALSE),NA())</f>
        <v>141.77067760822467</v>
      </c>
      <c r="K124" t="str">
        <f t="shared" si="15"/>
        <v/>
      </c>
      <c r="L124" t="str">
        <f t="shared" si="16"/>
        <v/>
      </c>
      <c r="M124" s="60">
        <f t="shared" si="17"/>
        <v>285516.78776920098</v>
      </c>
      <c r="N124" t="str">
        <f t="shared" si="18"/>
        <v/>
      </c>
      <c r="O124" t="str">
        <f t="shared" si="19"/>
        <v/>
      </c>
      <c r="P124" t="str">
        <f t="shared" si="20"/>
        <v/>
      </c>
      <c r="Q124" t="str">
        <f t="shared" si="21"/>
        <v/>
      </c>
    </row>
    <row r="125" spans="1:17">
      <c r="A125" s="41">
        <f t="shared" si="12"/>
        <v>123</v>
      </c>
      <c r="B125" t="str">
        <f t="shared" si="13"/>
        <v>2_124</v>
      </c>
      <c r="C125">
        <f t="shared" si="11"/>
        <v>2</v>
      </c>
      <c r="D125">
        <f t="shared" si="14"/>
        <v>124</v>
      </c>
      <c r="E125">
        <f>IFERROR(VLOOKUP($B125,'CURVE DATA'!$A:$AM,15,FALSE),"")</f>
        <v>1189848.7079621991</v>
      </c>
      <c r="F125">
        <f>IFERROR(VLOOKUP($B125,'CURVE DATA'!$A:$AM,34,FALSE),NA())</f>
        <v>0.26284899130721645</v>
      </c>
      <c r="G125">
        <f>IFERROR(VLOOKUP($B125,'CURVE DATA'!$A:$AM,35,FALSE),NA())</f>
        <v>0.1880862225331516</v>
      </c>
      <c r="H125">
        <f>IFERROR(VLOOKUP($B125,'CURVE DATA'!$A:$AM,37,FALSE),NA())</f>
        <v>119.1604771210155</v>
      </c>
      <c r="I125">
        <f>IFERROR(VLOOKUP($B125,'CURVE DATA'!$A:$AM,38,FALSE),NA())</f>
        <v>96.086859298786578</v>
      </c>
      <c r="J125">
        <f>IFERROR(VLOOKUP($B125,'CURVE DATA'!$A:$AM,39,FALSE),NA())</f>
        <v>142.23409494324446</v>
      </c>
      <c r="K125" t="str">
        <f t="shared" si="15"/>
        <v/>
      </c>
      <c r="L125" t="str">
        <f t="shared" si="16"/>
        <v/>
      </c>
      <c r="M125" s="60">
        <f t="shared" si="17"/>
        <v>275843.22103780089</v>
      </c>
      <c r="N125" t="str">
        <f t="shared" si="18"/>
        <v/>
      </c>
      <c r="O125" t="str">
        <f t="shared" si="19"/>
        <v/>
      </c>
      <c r="P125" t="str">
        <f t="shared" si="20"/>
        <v/>
      </c>
      <c r="Q125" t="str">
        <f t="shared" si="21"/>
        <v/>
      </c>
    </row>
    <row r="126" spans="1:17">
      <c r="A126" s="41">
        <f t="shared" si="12"/>
        <v>124</v>
      </c>
      <c r="B126" t="str">
        <f t="shared" si="13"/>
        <v>2_125</v>
      </c>
      <c r="C126">
        <f t="shared" si="11"/>
        <v>2</v>
      </c>
      <c r="D126">
        <f t="shared" si="14"/>
        <v>125</v>
      </c>
      <c r="E126">
        <f>IFERROR(VLOOKUP($B126,'CURVE DATA'!$A:$AM,15,FALSE),"")</f>
        <v>1199522.2746935992</v>
      </c>
      <c r="F126">
        <f>IFERROR(VLOOKUP($B126,'CURVE DATA'!$A:$AM,34,FALSE),NA())</f>
        <v>0.26360475480551143</v>
      </c>
      <c r="G126">
        <f>IFERROR(VLOOKUP($B126,'CURVE DATA'!$A:$AM,35,FALSE),NA())</f>
        <v>0.18869524295470289</v>
      </c>
      <c r="H126">
        <f>IFERROR(VLOOKUP($B126,'CURVE DATA'!$A:$AM,37,FALSE),NA())</f>
        <v>119.54631699291629</v>
      </c>
      <c r="I126">
        <f>IFERROR(VLOOKUP($B126,'CURVE DATA'!$A:$AM,38,FALSE),NA())</f>
        <v>96.39798713562412</v>
      </c>
      <c r="J126">
        <f>IFERROR(VLOOKUP($B126,'CURVE DATA'!$A:$AM,39,FALSE),NA())</f>
        <v>142.69464685020847</v>
      </c>
      <c r="K126" t="str">
        <f t="shared" si="15"/>
        <v/>
      </c>
      <c r="L126" t="str">
        <f t="shared" si="16"/>
        <v/>
      </c>
      <c r="M126" s="60">
        <f t="shared" si="17"/>
        <v>266169.6543064008</v>
      </c>
      <c r="N126" t="str">
        <f t="shared" si="18"/>
        <v/>
      </c>
      <c r="O126" t="str">
        <f t="shared" si="19"/>
        <v/>
      </c>
      <c r="P126" t="str">
        <f t="shared" si="20"/>
        <v/>
      </c>
      <c r="Q126" t="str">
        <f t="shared" si="21"/>
        <v/>
      </c>
    </row>
    <row r="127" spans="1:17">
      <c r="A127" s="41">
        <f t="shared" si="12"/>
        <v>125</v>
      </c>
      <c r="B127" t="str">
        <f t="shared" si="13"/>
        <v>2_126</v>
      </c>
      <c r="C127">
        <f t="shared" si="11"/>
        <v>2</v>
      </c>
      <c r="D127">
        <f t="shared" si="14"/>
        <v>126</v>
      </c>
      <c r="E127">
        <f>IFERROR(VLOOKUP($B127,'CURVE DATA'!$A:$AM,15,FALSE),"")</f>
        <v>1209195.8414249993</v>
      </c>
      <c r="F127">
        <f>IFERROR(VLOOKUP($B127,'CURVE DATA'!$A:$AM,34,FALSE),NA())</f>
        <v>0.26435426825867508</v>
      </c>
      <c r="G127">
        <f>IFERROR(VLOOKUP($B127,'CURVE DATA'!$A:$AM,35,FALSE),NA())</f>
        <v>0.18930051515713467</v>
      </c>
      <c r="H127">
        <f>IFERROR(VLOOKUP($B127,'CURVE DATA'!$A:$AM,37,FALSE),NA())</f>
        <v>119.92978221146596</v>
      </c>
      <c r="I127">
        <f>IFERROR(VLOOKUP($B127,'CURVE DATA'!$A:$AM,38,FALSE),NA())</f>
        <v>96.707200134690439</v>
      </c>
      <c r="J127">
        <f>IFERROR(VLOOKUP($B127,'CURVE DATA'!$A:$AM,39,FALSE),NA())</f>
        <v>143.15236428824153</v>
      </c>
      <c r="K127" t="str">
        <f t="shared" si="15"/>
        <v/>
      </c>
      <c r="L127" t="str">
        <f t="shared" si="16"/>
        <v/>
      </c>
      <c r="M127" s="60">
        <f t="shared" si="17"/>
        <v>256496.08757500071</v>
      </c>
      <c r="N127" t="str">
        <f t="shared" si="18"/>
        <v/>
      </c>
      <c r="O127" t="str">
        <f t="shared" si="19"/>
        <v/>
      </c>
      <c r="P127" t="str">
        <f t="shared" si="20"/>
        <v/>
      </c>
      <c r="Q127" t="str">
        <f t="shared" si="21"/>
        <v/>
      </c>
    </row>
    <row r="128" spans="1:17">
      <c r="A128" s="41">
        <f t="shared" si="12"/>
        <v>126</v>
      </c>
      <c r="B128" t="str">
        <f t="shared" si="13"/>
        <v>2_127</v>
      </c>
      <c r="C128">
        <f t="shared" si="11"/>
        <v>2</v>
      </c>
      <c r="D128">
        <f t="shared" si="14"/>
        <v>127</v>
      </c>
      <c r="E128">
        <f>IFERROR(VLOOKUP($B128,'CURVE DATA'!$A:$AM,15,FALSE),"")</f>
        <v>1218869.4081563994</v>
      </c>
      <c r="F128">
        <f>IFERROR(VLOOKUP($B128,'CURVE DATA'!$A:$AM,34,FALSE),NA())</f>
        <v>0.26509759298478619</v>
      </c>
      <c r="G128">
        <f>IFERROR(VLOOKUP($B128,'CURVE DATA'!$A:$AM,35,FALSE),NA())</f>
        <v>0.18990207926687794</v>
      </c>
      <c r="H128">
        <f>IFERROR(VLOOKUP($B128,'CURVE DATA'!$A:$AM,37,FALSE),NA())</f>
        <v>120.3108981984344</v>
      </c>
      <c r="I128">
        <f>IFERROR(VLOOKUP($B128,'CURVE DATA'!$A:$AM,38,FALSE),NA())</f>
        <v>97.014518795215466</v>
      </c>
      <c r="J128">
        <f>IFERROR(VLOOKUP($B128,'CURVE DATA'!$A:$AM,39,FALSE),NA())</f>
        <v>143.60727760165335</v>
      </c>
      <c r="K128" t="str">
        <f t="shared" si="15"/>
        <v/>
      </c>
      <c r="L128" t="str">
        <f t="shared" si="16"/>
        <v/>
      </c>
      <c r="M128" s="60">
        <f t="shared" si="17"/>
        <v>246822.52084360062</v>
      </c>
      <c r="N128" t="str">
        <f t="shared" si="18"/>
        <v/>
      </c>
      <c r="O128" t="str">
        <f t="shared" si="19"/>
        <v/>
      </c>
      <c r="P128" t="str">
        <f t="shared" si="20"/>
        <v/>
      </c>
      <c r="Q128" t="str">
        <f t="shared" si="21"/>
        <v/>
      </c>
    </row>
    <row r="129" spans="1:17">
      <c r="A129" s="41">
        <f t="shared" si="12"/>
        <v>127</v>
      </c>
      <c r="B129" t="str">
        <f t="shared" si="13"/>
        <v>2_128</v>
      </c>
      <c r="C129">
        <f t="shared" si="11"/>
        <v>2</v>
      </c>
      <c r="D129">
        <f t="shared" si="14"/>
        <v>128</v>
      </c>
      <c r="E129">
        <f>IFERROR(VLOOKUP($B129,'CURVE DATA'!$A:$AM,15,FALSE),"")</f>
        <v>1228542.9748877995</v>
      </c>
      <c r="F129">
        <f>IFERROR(VLOOKUP($B129,'CURVE DATA'!$A:$AM,34,FALSE),NA())</f>
        <v>0.26583478913857117</v>
      </c>
      <c r="G129">
        <f>IFERROR(VLOOKUP($B129,'CURVE DATA'!$A:$AM,35,FALSE),NA())</f>
        <v>0.19049997462019835</v>
      </c>
      <c r="H129">
        <f>IFERROR(VLOOKUP($B129,'CURVE DATA'!$A:$AM,37,FALSE),NA())</f>
        <v>120.6896898749887</v>
      </c>
      <c r="I129">
        <f>IFERROR(VLOOKUP($B129,'CURVE DATA'!$A:$AM,38,FALSE),NA())</f>
        <v>97.31996321276057</v>
      </c>
      <c r="J129">
        <f>IFERROR(VLOOKUP($B129,'CURVE DATA'!$A:$AM,39,FALSE),NA())</f>
        <v>144.05941653721686</v>
      </c>
      <c r="K129" t="str">
        <f t="shared" si="15"/>
        <v/>
      </c>
      <c r="L129" t="str">
        <f t="shared" si="16"/>
        <v/>
      </c>
      <c r="M129" s="60">
        <f t="shared" si="17"/>
        <v>237148.95411220053</v>
      </c>
      <c r="N129" t="str">
        <f t="shared" si="18"/>
        <v/>
      </c>
      <c r="O129" t="str">
        <f t="shared" si="19"/>
        <v/>
      </c>
      <c r="P129" t="str">
        <f t="shared" si="20"/>
        <v/>
      </c>
      <c r="Q129" t="str">
        <f t="shared" si="21"/>
        <v/>
      </c>
    </row>
    <row r="130" spans="1:17">
      <c r="A130" s="41">
        <f t="shared" si="12"/>
        <v>128</v>
      </c>
      <c r="B130" t="str">
        <f t="shared" si="13"/>
        <v>2_129</v>
      </c>
      <c r="C130">
        <f t="shared" ref="C130:C193" si="22">$V$1</f>
        <v>2</v>
      </c>
      <c r="D130">
        <f t="shared" si="14"/>
        <v>129</v>
      </c>
      <c r="E130">
        <f>IFERROR(VLOOKUP($B130,'CURVE DATA'!$A:$AM,15,FALSE),"")</f>
        <v>1238216.5416191996</v>
      </c>
      <c r="F130">
        <f>IFERROR(VLOOKUP($B130,'CURVE DATA'!$A:$AM,34,FALSE),NA())</f>
        <v>0.26656591574364025</v>
      </c>
      <c r="G130">
        <f>IFERROR(VLOOKUP($B130,'CURVE DATA'!$A:$AM,35,FALSE),NA())</f>
        <v>0.19109423978522527</v>
      </c>
      <c r="H130">
        <f>IFERROR(VLOOKUP($B130,'CURVE DATA'!$A:$AM,37,FALSE),NA())</f>
        <v>121.06618167564957</v>
      </c>
      <c r="I130">
        <f>IFERROR(VLOOKUP($B130,'CURVE DATA'!$A:$AM,38,FALSE),NA())</f>
        <v>97.623553090472356</v>
      </c>
      <c r="J130">
        <f>IFERROR(VLOOKUP($B130,'CURVE DATA'!$A:$AM,39,FALSE),NA())</f>
        <v>144.50881026082681</v>
      </c>
      <c r="K130" t="str">
        <f t="shared" si="15"/>
        <v/>
      </c>
      <c r="L130" t="str">
        <f t="shared" si="16"/>
        <v/>
      </c>
      <c r="M130" s="60">
        <f t="shared" si="17"/>
        <v>227475.38738080044</v>
      </c>
      <c r="N130" t="str">
        <f t="shared" si="18"/>
        <v/>
      </c>
      <c r="O130" t="str">
        <f t="shared" si="19"/>
        <v/>
      </c>
      <c r="P130" t="str">
        <f t="shared" si="20"/>
        <v/>
      </c>
      <c r="Q130" t="str">
        <f t="shared" si="21"/>
        <v/>
      </c>
    </row>
    <row r="131" spans="1:17">
      <c r="A131" s="41">
        <f t="shared" ref="A131:A194" si="23">ROW()-2</f>
        <v>129</v>
      </c>
      <c r="B131" t="str">
        <f t="shared" ref="B131:B194" si="24">C131&amp;"_"&amp;D131</f>
        <v>2_130</v>
      </c>
      <c r="C131">
        <f t="shared" si="22"/>
        <v>2</v>
      </c>
      <c r="D131">
        <f t="shared" ref="D131:D194" si="25">A131+1</f>
        <v>130</v>
      </c>
      <c r="E131">
        <f>IFERROR(VLOOKUP($B131,'CURVE DATA'!$A:$AM,15,FALSE),"")</f>
        <v>1247890.1083505997</v>
      </c>
      <c r="F131">
        <f>IFERROR(VLOOKUP($B131,'CURVE DATA'!$A:$AM,34,FALSE),NA())</f>
        <v>0.26729103072411625</v>
      </c>
      <c r="G131">
        <f>IFERROR(VLOOKUP($B131,'CURVE DATA'!$A:$AM,35,FALSE),NA())</f>
        <v>0.19168491258320117</v>
      </c>
      <c r="H131">
        <f>IFERROR(VLOOKUP($B131,'CURVE DATA'!$A:$AM,37,FALSE),NA())</f>
        <v>121.44039756175366</v>
      </c>
      <c r="I131">
        <f>IFERROR(VLOOKUP($B131,'CURVE DATA'!$A:$AM,38,FALSE),NA())</f>
        <v>97.925307749938327</v>
      </c>
      <c r="J131">
        <f>IFERROR(VLOOKUP($B131,'CURVE DATA'!$A:$AM,39,FALSE),NA())</f>
        <v>144.95548737356901</v>
      </c>
      <c r="K131" t="str">
        <f t="shared" ref="K131:K194" si="26">IFERROR(IF(F131=MAX(F:F),H131,""),NA())</f>
        <v/>
      </c>
      <c r="L131" t="str">
        <f t="shared" ref="L131:L194" si="27">IFERROR(IF(G131=MAX(G:G),H131,""),NA())</f>
        <v/>
      </c>
      <c r="M131" s="60">
        <f t="shared" ref="M131:M194" si="28">IFERROR(ABS(E131-IFERROR($V$11/$V$10,"NA")),NA())</f>
        <v>217801.82064940035</v>
      </c>
      <c r="N131" t="str">
        <f t="shared" ref="N131:N194" si="29">IFERROR(IF(M131=MIN(M:M),H131,""),NA())</f>
        <v/>
      </c>
      <c r="O131" t="str">
        <f t="shared" ref="O131:O194" si="30">IFERROR(IF(F131=MAX(F:F),E131,""),NA())</f>
        <v/>
      </c>
      <c r="P131" t="str">
        <f t="shared" ref="P131:P194" si="31">IFERROR(IF(G131=MAX(G:G),E131,""),NA())</f>
        <v/>
      </c>
      <c r="Q131" t="str">
        <f t="shared" ref="Q131:Q194" si="32">IFERROR(IF(AND(E131&gt;=IFERROR(AVERAGE(O:O),NA()),E131&lt;=IFERROR(AVERAGE(P:P),NA())),H131,""),NA())</f>
        <v/>
      </c>
    </row>
    <row r="132" spans="1:17">
      <c r="A132" s="41">
        <f t="shared" si="23"/>
        <v>130</v>
      </c>
      <c r="B132" t="str">
        <f t="shared" si="24"/>
        <v>2_131</v>
      </c>
      <c r="C132">
        <f t="shared" si="22"/>
        <v>2</v>
      </c>
      <c r="D132">
        <f t="shared" si="25"/>
        <v>131</v>
      </c>
      <c r="E132">
        <f>IFERROR(VLOOKUP($B132,'CURVE DATA'!$A:$AM,15,FALSE),"")</f>
        <v>1257563.6750819997</v>
      </c>
      <c r="F132">
        <f>IFERROR(VLOOKUP($B132,'CURVE DATA'!$A:$AM,34,FALSE),NA())</f>
        <v>0.26801019093442607</v>
      </c>
      <c r="G132">
        <f>IFERROR(VLOOKUP($B132,'CURVE DATA'!$A:$AM,35,FALSE),NA())</f>
        <v>0.19227203010897981</v>
      </c>
      <c r="H132">
        <f>IFERROR(VLOOKUP($B132,'CURVE DATA'!$A:$AM,37,FALSE),NA())</f>
        <v>121.81236103444003</v>
      </c>
      <c r="I132">
        <f>IFERROR(VLOOKUP($B132,'CURVE DATA'!$A:$AM,38,FALSE),NA())</f>
        <v>98.225246141658644</v>
      </c>
      <c r="J132">
        <f>IFERROR(VLOOKUP($B132,'CURVE DATA'!$A:$AM,39,FALSE),NA())</f>
        <v>145.39947592722143</v>
      </c>
      <c r="K132" t="str">
        <f t="shared" si="26"/>
        <v/>
      </c>
      <c r="L132" t="str">
        <f t="shared" si="27"/>
        <v/>
      </c>
      <c r="M132" s="60">
        <f t="shared" si="28"/>
        <v>208128.25391800026</v>
      </c>
      <c r="N132" t="str">
        <f t="shared" si="29"/>
        <v/>
      </c>
      <c r="O132" t="str">
        <f t="shared" si="30"/>
        <v/>
      </c>
      <c r="P132" t="str">
        <f t="shared" si="31"/>
        <v/>
      </c>
      <c r="Q132" t="str">
        <f t="shared" si="32"/>
        <v/>
      </c>
    </row>
    <row r="133" spans="1:17">
      <c r="A133" s="41">
        <f t="shared" si="23"/>
        <v>131</v>
      </c>
      <c r="B133" t="str">
        <f t="shared" si="24"/>
        <v>2_132</v>
      </c>
      <c r="C133">
        <f t="shared" si="22"/>
        <v>2</v>
      </c>
      <c r="D133">
        <f t="shared" si="25"/>
        <v>132</v>
      </c>
      <c r="E133">
        <f>IFERROR(VLOOKUP($B133,'CURVE DATA'!$A:$AM,15,FALSE),"")</f>
        <v>1267237.2418133998</v>
      </c>
      <c r="F133">
        <f>IFERROR(VLOOKUP($B133,'CURVE DATA'!$A:$AM,34,FALSE),NA())</f>
        <v>0.26872345218921728</v>
      </c>
      <c r="G133">
        <f>IFERROR(VLOOKUP($B133,'CURVE DATA'!$A:$AM,35,FALSE),NA())</f>
        <v>0.19285562875081369</v>
      </c>
      <c r="H133">
        <f>IFERROR(VLOOKUP($B133,'CURVE DATA'!$A:$AM,37,FALSE),NA())</f>
        <v>122.18209514718635</v>
      </c>
      <c r="I133">
        <f>IFERROR(VLOOKUP($B133,'CURVE DATA'!$A:$AM,38,FALSE),NA())</f>
        <v>98.523386855154925</v>
      </c>
      <c r="J133">
        <f>IFERROR(VLOOKUP($B133,'CURVE DATA'!$A:$AM,39,FALSE),NA())</f>
        <v>145.84080343921778</v>
      </c>
      <c r="K133" t="str">
        <f t="shared" si="26"/>
        <v/>
      </c>
      <c r="L133" t="str">
        <f t="shared" si="27"/>
        <v/>
      </c>
      <c r="M133" s="60">
        <f t="shared" si="28"/>
        <v>198454.68718660017</v>
      </c>
      <c r="N133" t="str">
        <f t="shared" si="29"/>
        <v/>
      </c>
      <c r="O133" t="str">
        <f t="shared" si="30"/>
        <v/>
      </c>
      <c r="P133" t="str">
        <f t="shared" si="31"/>
        <v/>
      </c>
      <c r="Q133" t="str">
        <f t="shared" si="32"/>
        <v/>
      </c>
    </row>
    <row r="134" spans="1:17">
      <c r="A134" s="41">
        <f t="shared" si="23"/>
        <v>132</v>
      </c>
      <c r="B134" t="str">
        <f t="shared" si="24"/>
        <v>2_133</v>
      </c>
      <c r="C134">
        <f t="shared" si="22"/>
        <v>2</v>
      </c>
      <c r="D134">
        <f t="shared" si="25"/>
        <v>133</v>
      </c>
      <c r="E134">
        <f>IFERROR(VLOOKUP($B134,'CURVE DATA'!$A:$AM,15,FALSE),"")</f>
        <v>1276910.8085447999</v>
      </c>
      <c r="F134">
        <f>IFERROR(VLOOKUP($B134,'CURVE DATA'!$A:$AM,34,FALSE),NA())</f>
        <v>0.26943086929059551</v>
      </c>
      <c r="G134">
        <f>IFERROR(VLOOKUP($B134,'CURVE DATA'!$A:$AM,35,FALSE),NA())</f>
        <v>0.19343574420944842</v>
      </c>
      <c r="H134">
        <f>IFERROR(VLOOKUP($B134,'CURVE DATA'!$A:$AM,37,FALSE),NA())</f>
        <v>122.54962251790596</v>
      </c>
      <c r="I134">
        <f>IFERROR(VLOOKUP($B134,'CURVE DATA'!$A:$AM,38,FALSE),NA())</f>
        <v>98.819748128724882</v>
      </c>
      <c r="J134">
        <f>IFERROR(VLOOKUP($B134,'CURVE DATA'!$A:$AM,39,FALSE),NA())</f>
        <v>146.27949690708704</v>
      </c>
      <c r="K134" t="str">
        <f t="shared" si="26"/>
        <v/>
      </c>
      <c r="L134" t="str">
        <f t="shared" si="27"/>
        <v/>
      </c>
      <c r="M134" s="60">
        <f t="shared" si="28"/>
        <v>188781.12045520009</v>
      </c>
      <c r="N134" t="str">
        <f t="shared" si="29"/>
        <v/>
      </c>
      <c r="O134" t="str">
        <f t="shared" si="30"/>
        <v/>
      </c>
      <c r="P134" t="str">
        <f t="shared" si="31"/>
        <v/>
      </c>
      <c r="Q134" t="str">
        <f t="shared" si="32"/>
        <v/>
      </c>
    </row>
    <row r="135" spans="1:17">
      <c r="A135" s="41">
        <f t="shared" si="23"/>
        <v>133</v>
      </c>
      <c r="B135" t="str">
        <f t="shared" si="24"/>
        <v>2_134</v>
      </c>
      <c r="C135">
        <f t="shared" si="22"/>
        <v>2</v>
      </c>
      <c r="D135">
        <f t="shared" si="25"/>
        <v>134</v>
      </c>
      <c r="E135">
        <f>IFERROR(VLOOKUP($B135,'CURVE DATA'!$A:$AM,15,FALSE),"")</f>
        <v>1286584.3752762</v>
      </c>
      <c r="F135">
        <f>IFERROR(VLOOKUP($B135,'CURVE DATA'!$A:$AM,34,FALSE),NA())</f>
        <v>0.27013249605619893</v>
      </c>
      <c r="G135">
        <f>IFERROR(VLOOKUP($B135,'CURVE DATA'!$A:$AM,35,FALSE),NA())</f>
        <v>0.19401241151656684</v>
      </c>
      <c r="H135">
        <f>IFERROR(VLOOKUP($B135,'CURVE DATA'!$A:$AM,37,FALSE),NA())</f>
        <v>122.91496534063296</v>
      </c>
      <c r="I135">
        <f>IFERROR(VLOOKUP($B135,'CURVE DATA'!$A:$AM,38,FALSE),NA())</f>
        <v>99.114347858864775</v>
      </c>
      <c r="J135">
        <f>IFERROR(VLOOKUP($B135,'CURVE DATA'!$A:$AM,39,FALSE),NA())</f>
        <v>146.71558282240116</v>
      </c>
      <c r="K135" t="str">
        <f t="shared" si="26"/>
        <v/>
      </c>
      <c r="L135" t="str">
        <f t="shared" si="27"/>
        <v/>
      </c>
      <c r="M135" s="60">
        <f t="shared" si="28"/>
        <v>179107.5537238</v>
      </c>
      <c r="N135" t="str">
        <f t="shared" si="29"/>
        <v/>
      </c>
      <c r="O135" t="str">
        <f t="shared" si="30"/>
        <v/>
      </c>
      <c r="P135" t="str">
        <f t="shared" si="31"/>
        <v/>
      </c>
      <c r="Q135" t="str">
        <f t="shared" si="32"/>
        <v/>
      </c>
    </row>
    <row r="136" spans="1:17">
      <c r="A136" s="41">
        <f t="shared" si="23"/>
        <v>134</v>
      </c>
      <c r="B136" t="str">
        <f t="shared" si="24"/>
        <v>2_135</v>
      </c>
      <c r="C136">
        <f t="shared" si="22"/>
        <v>2</v>
      </c>
      <c r="D136">
        <f t="shared" si="25"/>
        <v>135</v>
      </c>
      <c r="E136">
        <f>IFERROR(VLOOKUP($B136,'CURVE DATA'!$A:$AM,15,FALSE),"")</f>
        <v>1296257.9420076001</v>
      </c>
      <c r="F136">
        <f>IFERROR(VLOOKUP($B136,'CURVE DATA'!$A:$AM,34,FALSE),NA())</f>
        <v>0.27082838534466774</v>
      </c>
      <c r="G136">
        <f>IFERROR(VLOOKUP($B136,'CURVE DATA'!$A:$AM,35,FALSE),NA())</f>
        <v>0.19458566505259745</v>
      </c>
      <c r="H136">
        <f>IFERROR(VLOOKUP($B136,'CURVE DATA'!$A:$AM,37,FALSE),NA())</f>
        <v>123.27814539680467</v>
      </c>
      <c r="I136">
        <f>IFERROR(VLOOKUP($B136,'CURVE DATA'!$A:$AM,38,FALSE),NA())</f>
        <v>99.407203609367158</v>
      </c>
      <c r="J136">
        <f>IFERROR(VLOOKUP($B136,'CURVE DATA'!$A:$AM,39,FALSE),NA())</f>
        <v>147.14908718424223</v>
      </c>
      <c r="K136" t="str">
        <f t="shared" si="26"/>
        <v/>
      </c>
      <c r="L136" t="str">
        <f t="shared" si="27"/>
        <v/>
      </c>
      <c r="M136" s="60">
        <f t="shared" si="28"/>
        <v>169433.98699239991</v>
      </c>
      <c r="N136" t="str">
        <f t="shared" si="29"/>
        <v/>
      </c>
      <c r="O136" t="str">
        <f t="shared" si="30"/>
        <v/>
      </c>
      <c r="P136" t="str">
        <f t="shared" si="31"/>
        <v/>
      </c>
      <c r="Q136" t="str">
        <f t="shared" si="32"/>
        <v/>
      </c>
    </row>
    <row r="137" spans="1:17">
      <c r="A137" s="41">
        <f t="shared" si="23"/>
        <v>135</v>
      </c>
      <c r="B137" t="str">
        <f t="shared" si="24"/>
        <v>2_136</v>
      </c>
      <c r="C137">
        <f t="shared" si="22"/>
        <v>2</v>
      </c>
      <c r="D137">
        <f t="shared" si="25"/>
        <v>136</v>
      </c>
      <c r="E137">
        <f>IFERROR(VLOOKUP($B137,'CURVE DATA'!$A:$AM,15,FALSE),"")</f>
        <v>1305931.5087390002</v>
      </c>
      <c r="F137">
        <f>IFERROR(VLOOKUP($B137,'CURVE DATA'!$A:$AM,34,FALSE),NA())</f>
        <v>0.27151858908174714</v>
      </c>
      <c r="G137">
        <f>IFERROR(VLOOKUP($B137,'CURVE DATA'!$A:$AM,35,FALSE),NA())</f>
        <v>0.19515553856392448</v>
      </c>
      <c r="H137">
        <f>IFERROR(VLOOKUP($B137,'CURVE DATA'!$A:$AM,37,FALSE),NA())</f>
        <v>123.63918406616489</v>
      </c>
      <c r="I137">
        <f>IFERROR(VLOOKUP($B137,'CURVE DATA'!$A:$AM,38,FALSE),NA())</f>
        <v>99.698332620112936</v>
      </c>
      <c r="J137">
        <f>IFERROR(VLOOKUP($B137,'CURVE DATA'!$A:$AM,39,FALSE),NA())</f>
        <v>147.58003551221688</v>
      </c>
      <c r="K137" t="str">
        <f t="shared" si="26"/>
        <v/>
      </c>
      <c r="L137" t="str">
        <f t="shared" si="27"/>
        <v/>
      </c>
      <c r="M137" s="60">
        <f t="shared" si="28"/>
        <v>159760.42026099982</v>
      </c>
      <c r="N137" t="str">
        <f t="shared" si="29"/>
        <v/>
      </c>
      <c r="O137" t="str">
        <f t="shared" si="30"/>
        <v/>
      </c>
      <c r="P137" t="str">
        <f t="shared" si="31"/>
        <v/>
      </c>
      <c r="Q137" t="str">
        <f t="shared" si="32"/>
        <v/>
      </c>
    </row>
    <row r="138" spans="1:17">
      <c r="A138" s="41">
        <f t="shared" si="23"/>
        <v>136</v>
      </c>
      <c r="B138" t="str">
        <f t="shared" si="24"/>
        <v>2_137</v>
      </c>
      <c r="C138">
        <f t="shared" si="22"/>
        <v>2</v>
      </c>
      <c r="D138">
        <f t="shared" si="25"/>
        <v>137</v>
      </c>
      <c r="E138">
        <f>IFERROR(VLOOKUP($B138,'CURVE DATA'!$A:$AM,15,FALSE),"")</f>
        <v>1315605.0754704003</v>
      </c>
      <c r="F138">
        <f>IFERROR(VLOOKUP($B138,'CURVE DATA'!$A:$AM,34,FALSE),NA())</f>
        <v>0.27220315828408043</v>
      </c>
      <c r="G138">
        <f>IFERROR(VLOOKUP($B138,'CURVE DATA'!$A:$AM,35,FALSE),NA())</f>
        <v>0.19572206517951388</v>
      </c>
      <c r="H138">
        <f>IFERROR(VLOOKUP($B138,'CURVE DATA'!$A:$AM,37,FALSE),NA())</f>
        <v>123.9981023372971</v>
      </c>
      <c r="I138">
        <f>IFERROR(VLOOKUP($B138,'CURVE DATA'!$A:$AM,38,FALSE),NA())</f>
        <v>99.987751815564962</v>
      </c>
      <c r="J138">
        <f>IFERROR(VLOOKUP($B138,'CURVE DATA'!$A:$AM,39,FALSE),NA())</f>
        <v>148.00845285902926</v>
      </c>
      <c r="K138" t="str">
        <f t="shared" si="26"/>
        <v/>
      </c>
      <c r="L138" t="str">
        <f t="shared" si="27"/>
        <v/>
      </c>
      <c r="M138" s="60">
        <f t="shared" si="28"/>
        <v>150086.85352959973</v>
      </c>
      <c r="N138" t="str">
        <f t="shared" si="29"/>
        <v/>
      </c>
      <c r="O138" t="str">
        <f t="shared" si="30"/>
        <v/>
      </c>
      <c r="P138" t="str">
        <f t="shared" si="31"/>
        <v/>
      </c>
      <c r="Q138" t="str">
        <f t="shared" si="32"/>
        <v/>
      </c>
    </row>
    <row r="139" spans="1:17">
      <c r="A139" s="41">
        <f t="shared" si="23"/>
        <v>137</v>
      </c>
      <c r="B139" t="str">
        <f t="shared" si="24"/>
        <v>2_138</v>
      </c>
      <c r="C139">
        <f t="shared" si="22"/>
        <v>2</v>
      </c>
      <c r="D139">
        <f t="shared" si="25"/>
        <v>138</v>
      </c>
      <c r="E139">
        <f>IFERROR(VLOOKUP($B139,'CURVE DATA'!$A:$AM,15,FALSE),"")</f>
        <v>1325278.6422018004</v>
      </c>
      <c r="F139">
        <f>IFERROR(VLOOKUP($B139,'CURVE DATA'!$A:$AM,34,FALSE),NA())</f>
        <v>0.27288214308357733</v>
      </c>
      <c r="G139">
        <f>IFERROR(VLOOKUP($B139,'CURVE DATA'!$A:$AM,35,FALSE),NA())</f>
        <v>0.19628527742698881</v>
      </c>
      <c r="H139">
        <f>IFERROR(VLOOKUP($B139,'CURVE DATA'!$A:$AM,37,FALSE),NA())</f>
        <v>124.35492081780906</v>
      </c>
      <c r="I139">
        <f>IFERROR(VLOOKUP($B139,'CURVE DATA'!$A:$AM,38,FALSE),NA())</f>
        <v>100.27547781298053</v>
      </c>
      <c r="J139">
        <f>IFERROR(VLOOKUP($B139,'CURVE DATA'!$A:$AM,39,FALSE),NA())</f>
        <v>148.43436382263761</v>
      </c>
      <c r="K139" t="str">
        <f t="shared" si="26"/>
        <v/>
      </c>
      <c r="L139" t="str">
        <f t="shared" si="27"/>
        <v/>
      </c>
      <c r="M139" s="60">
        <f t="shared" si="28"/>
        <v>140413.28679819964</v>
      </c>
      <c r="N139" t="str">
        <f t="shared" si="29"/>
        <v/>
      </c>
      <c r="O139" t="str">
        <f t="shared" si="30"/>
        <v/>
      </c>
      <c r="P139" t="str">
        <f t="shared" si="31"/>
        <v/>
      </c>
      <c r="Q139" t="str">
        <f t="shared" si="32"/>
        <v/>
      </c>
    </row>
    <row r="140" spans="1:17">
      <c r="A140" s="41">
        <f t="shared" si="23"/>
        <v>138</v>
      </c>
      <c r="B140" t="str">
        <f t="shared" si="24"/>
        <v>2_139</v>
      </c>
      <c r="C140">
        <f t="shared" si="22"/>
        <v>2</v>
      </c>
      <c r="D140">
        <f t="shared" si="25"/>
        <v>139</v>
      </c>
      <c r="E140">
        <f>IFERROR(VLOOKUP($B140,'CURVE DATA'!$A:$AM,15,FALSE),"")</f>
        <v>1334952.2089332005</v>
      </c>
      <c r="F140">
        <f>IFERROR(VLOOKUP($B140,'CURVE DATA'!$A:$AM,34,FALSE),NA())</f>
        <v>0.27355559274966834</v>
      </c>
      <c r="G140">
        <f>IFERROR(VLOOKUP($B140,'CURVE DATA'!$A:$AM,35,FALSE),NA())</f>
        <v>0.19684520724816765</v>
      </c>
      <c r="H140">
        <f>IFERROR(VLOOKUP($B140,'CURVE DATA'!$A:$AM,37,FALSE),NA())</f>
        <v>124.70965974417669</v>
      </c>
      <c r="I140">
        <f>IFERROR(VLOOKUP($B140,'CURVE DATA'!$A:$AM,38,FALSE),NA())</f>
        <v>100.56152693034915</v>
      </c>
      <c r="J140">
        <f>IFERROR(VLOOKUP($B140,'CURVE DATA'!$A:$AM,39,FALSE),NA())</f>
        <v>148.85779255800426</v>
      </c>
      <c r="K140" t="str">
        <f t="shared" si="26"/>
        <v/>
      </c>
      <c r="L140" t="str">
        <f t="shared" si="27"/>
        <v/>
      </c>
      <c r="M140" s="60">
        <f t="shared" si="28"/>
        <v>130739.72006679955</v>
      </c>
      <c r="N140" t="str">
        <f t="shared" si="29"/>
        <v/>
      </c>
      <c r="O140" t="str">
        <f t="shared" si="30"/>
        <v/>
      </c>
      <c r="P140" t="str">
        <f t="shared" si="31"/>
        <v/>
      </c>
      <c r="Q140" t="str">
        <f t="shared" si="32"/>
        <v/>
      </c>
    </row>
    <row r="141" spans="1:17">
      <c r="A141" s="41">
        <f t="shared" si="23"/>
        <v>139</v>
      </c>
      <c r="B141" t="str">
        <f t="shared" si="24"/>
        <v>2_140</v>
      </c>
      <c r="C141">
        <f t="shared" si="22"/>
        <v>2</v>
      </c>
      <c r="D141">
        <f t="shared" si="25"/>
        <v>140</v>
      </c>
      <c r="E141">
        <f>IFERROR(VLOOKUP($B141,'CURVE DATA'!$A:$AM,15,FALSE),"")</f>
        <v>1344625.7756646005</v>
      </c>
      <c r="F141">
        <f>IFERROR(VLOOKUP($B141,'CURVE DATA'!$A:$AM,34,FALSE),NA())</f>
        <v>0.27422355571186602</v>
      </c>
      <c r="G141">
        <f>IFERROR(VLOOKUP($B141,'CURVE DATA'!$A:$AM,35,FALSE),NA())</f>
        <v>0.19740188601409353</v>
      </c>
      <c r="H141">
        <f>IFERROR(VLOOKUP($B141,'CURVE DATA'!$A:$AM,37,FALSE),NA())</f>
        <v>125.06233899126602</v>
      </c>
      <c r="I141">
        <f>IFERROR(VLOOKUP($B141,'CURVE DATA'!$A:$AM,38,FALSE),NA())</f>
        <v>100.84591519407067</v>
      </c>
      <c r="J141">
        <f>IFERROR(VLOOKUP($B141,'CURVE DATA'!$A:$AM,39,FALSE),NA())</f>
        <v>149.27876278846139</v>
      </c>
      <c r="K141" t="str">
        <f t="shared" si="26"/>
        <v/>
      </c>
      <c r="L141" t="str">
        <f t="shared" si="27"/>
        <v/>
      </c>
      <c r="M141" s="60">
        <f t="shared" si="28"/>
        <v>121066.15333539946</v>
      </c>
      <c r="N141" t="str">
        <f t="shared" si="29"/>
        <v/>
      </c>
      <c r="O141" t="str">
        <f t="shared" si="30"/>
        <v/>
      </c>
      <c r="P141" t="str">
        <f t="shared" si="31"/>
        <v/>
      </c>
      <c r="Q141" t="str">
        <f t="shared" si="32"/>
        <v/>
      </c>
    </row>
    <row r="142" spans="1:17">
      <c r="A142" s="41">
        <f t="shared" si="23"/>
        <v>140</v>
      </c>
      <c r="B142" t="str">
        <f t="shared" si="24"/>
        <v>2_141</v>
      </c>
      <c r="C142">
        <f t="shared" si="22"/>
        <v>2</v>
      </c>
      <c r="D142">
        <f t="shared" si="25"/>
        <v>141</v>
      </c>
      <c r="E142">
        <f>IFERROR(VLOOKUP($B142,'CURVE DATA'!$A:$AM,15,FALSE),"")</f>
        <v>1354299.3423960006</v>
      </c>
      <c r="F142">
        <f>IFERROR(VLOOKUP($B142,'CURVE DATA'!$A:$AM,34,FALSE),NA())</f>
        <v>0.27488607958120759</v>
      </c>
      <c r="G142">
        <f>IFERROR(VLOOKUP($B142,'CURVE DATA'!$A:$AM,35,FALSE),NA())</f>
        <v>0.19795534453957292</v>
      </c>
      <c r="H142">
        <f>IFERROR(VLOOKUP($B142,'CURVE DATA'!$A:$AM,37,FALSE),NA())</f>
        <v>125.41297808154384</v>
      </c>
      <c r="I142">
        <f>IFERROR(VLOOKUP($B142,'CURVE DATA'!$A:$AM,38,FALSE),NA())</f>
        <v>101.12865834638252</v>
      </c>
      <c r="J142">
        <f>IFERROR(VLOOKUP($B142,'CURVE DATA'!$A:$AM,39,FALSE),NA())</f>
        <v>149.6972978167052</v>
      </c>
      <c r="K142" t="str">
        <f t="shared" si="26"/>
        <v/>
      </c>
      <c r="L142" t="str">
        <f t="shared" si="27"/>
        <v/>
      </c>
      <c r="M142" s="60">
        <f t="shared" si="28"/>
        <v>111392.58660399937</v>
      </c>
      <c r="N142" t="str">
        <f t="shared" si="29"/>
        <v/>
      </c>
      <c r="O142" t="str">
        <f t="shared" si="30"/>
        <v/>
      </c>
      <c r="P142" t="str">
        <f t="shared" si="31"/>
        <v/>
      </c>
      <c r="Q142" t="str">
        <f t="shared" si="32"/>
        <v/>
      </c>
    </row>
    <row r="143" spans="1:17">
      <c r="A143" s="41">
        <f t="shared" si="23"/>
        <v>141</v>
      </c>
      <c r="B143" t="str">
        <f t="shared" si="24"/>
        <v>2_142</v>
      </c>
      <c r="C143">
        <f t="shared" si="22"/>
        <v>2</v>
      </c>
      <c r="D143">
        <f t="shared" si="25"/>
        <v>142</v>
      </c>
      <c r="E143">
        <f>IFERROR(VLOOKUP($B143,'CURVE DATA'!$A:$AM,15,FALSE),"")</f>
        <v>1363972.9091274007</v>
      </c>
      <c r="F143">
        <f>IFERROR(VLOOKUP($B143,'CURVE DATA'!$A:$AM,34,FALSE),NA())</f>
        <v>0.27554321117057357</v>
      </c>
      <c r="G143">
        <f>IFERROR(VLOOKUP($B143,'CURVE DATA'!$A:$AM,35,FALSE),NA())</f>
        <v>0.1985056130972396</v>
      </c>
      <c r="H143">
        <f>IFERROR(VLOOKUP($B143,'CURVE DATA'!$A:$AM,37,FALSE),NA())</f>
        <v>125.76159619398798</v>
      </c>
      <c r="I143">
        <f>IFERROR(VLOOKUP($B143,'CURVE DATA'!$A:$AM,38,FALSE),NA())</f>
        <v>101.40977185254454</v>
      </c>
      <c r="J143">
        <f>IFERROR(VLOOKUP($B143,'CURVE DATA'!$A:$AM,39,FALSE),NA())</f>
        <v>150.11342053543143</v>
      </c>
      <c r="K143" t="str">
        <f t="shared" si="26"/>
        <v/>
      </c>
      <c r="L143" t="str">
        <f t="shared" si="27"/>
        <v/>
      </c>
      <c r="M143" s="60">
        <f t="shared" si="28"/>
        <v>101719.01987259928</v>
      </c>
      <c r="N143" t="str">
        <f t="shared" si="29"/>
        <v/>
      </c>
      <c r="O143" t="str">
        <f t="shared" si="30"/>
        <v/>
      </c>
      <c r="P143" t="str">
        <f t="shared" si="31"/>
        <v/>
      </c>
      <c r="Q143" t="str">
        <f t="shared" si="32"/>
        <v/>
      </c>
    </row>
    <row r="144" spans="1:17">
      <c r="A144" s="41">
        <f t="shared" si="23"/>
        <v>142</v>
      </c>
      <c r="B144" t="str">
        <f t="shared" si="24"/>
        <v>2_143</v>
      </c>
      <c r="C144">
        <f t="shared" si="22"/>
        <v>2</v>
      </c>
      <c r="D144">
        <f t="shared" si="25"/>
        <v>143</v>
      </c>
      <c r="E144">
        <f>IFERROR(VLOOKUP($B144,'CURVE DATA'!$A:$AM,15,FALSE),"")</f>
        <v>1373646.4758588008</v>
      </c>
      <c r="F144">
        <f>IFERROR(VLOOKUP($B144,'CURVE DATA'!$A:$AM,34,FALSE),NA())</f>
        <v>0.27619499651506096</v>
      </c>
      <c r="G144">
        <f>IFERROR(VLOOKUP($B144,'CURVE DATA'!$A:$AM,35,FALSE),NA())</f>
        <v>0.19905272143116792</v>
      </c>
      <c r="H144">
        <f>IFERROR(VLOOKUP($B144,'CURVE DATA'!$A:$AM,37,FALSE),NA())</f>
        <v>126.10821217271173</v>
      </c>
      <c r="I144">
        <f>IFERROR(VLOOKUP($B144,'CURVE DATA'!$A:$AM,38,FALSE),NA())</f>
        <v>101.68927090779351</v>
      </c>
      <c r="J144">
        <f>IFERROR(VLOOKUP($B144,'CURVE DATA'!$A:$AM,39,FALSE),NA())</f>
        <v>150.52715343762998</v>
      </c>
      <c r="K144" t="str">
        <f t="shared" si="26"/>
        <v/>
      </c>
      <c r="L144" t="str">
        <f t="shared" si="27"/>
        <v/>
      </c>
      <c r="M144" s="60">
        <f t="shared" si="28"/>
        <v>92045.453141199192</v>
      </c>
      <c r="N144" t="str">
        <f t="shared" si="29"/>
        <v/>
      </c>
      <c r="O144" t="str">
        <f t="shared" si="30"/>
        <v/>
      </c>
      <c r="P144" t="str">
        <f t="shared" si="31"/>
        <v/>
      </c>
      <c r="Q144" t="str">
        <f t="shared" si="32"/>
        <v/>
      </c>
    </row>
    <row r="145" spans="1:17">
      <c r="A145" s="41">
        <f t="shared" si="23"/>
        <v>143</v>
      </c>
      <c r="B145" t="str">
        <f t="shared" si="24"/>
        <v>2_144</v>
      </c>
      <c r="C145">
        <f t="shared" si="22"/>
        <v>2</v>
      </c>
      <c r="D145">
        <f t="shared" si="25"/>
        <v>144</v>
      </c>
      <c r="E145">
        <f>IFERROR(VLOOKUP($B145,'CURVE DATA'!$A:$AM,15,FALSE),"")</f>
        <v>1383320.0425902009</v>
      </c>
      <c r="F145">
        <f>IFERROR(VLOOKUP($B145,'CURVE DATA'!$A:$AM,34,FALSE),NA())</f>
        <v>0.27684148089153265</v>
      </c>
      <c r="G145">
        <f>IFERROR(VLOOKUP($B145,'CURVE DATA'!$A:$AM,35,FALSE),NA())</f>
        <v>0.19959669877005159</v>
      </c>
      <c r="H145">
        <f>IFERROR(VLOOKUP($B145,'CURVE DATA'!$A:$AM,37,FALSE),NA())</f>
        <v>126.45284453531328</v>
      </c>
      <c r="I145">
        <f>IFERROR(VLOOKUP($B145,'CURVE DATA'!$A:$AM,38,FALSE),NA())</f>
        <v>101.96717044407578</v>
      </c>
      <c r="J145">
        <f>IFERROR(VLOOKUP($B145,'CURVE DATA'!$A:$AM,39,FALSE),NA())</f>
        <v>150.9385186265508</v>
      </c>
      <c r="K145" t="str">
        <f t="shared" si="26"/>
        <v/>
      </c>
      <c r="L145" t="str">
        <f t="shared" si="27"/>
        <v/>
      </c>
      <c r="M145" s="60">
        <f t="shared" si="28"/>
        <v>82371.886409799103</v>
      </c>
      <c r="N145" t="str">
        <f t="shared" si="29"/>
        <v/>
      </c>
      <c r="O145" t="str">
        <f t="shared" si="30"/>
        <v/>
      </c>
      <c r="P145" t="str">
        <f t="shared" si="31"/>
        <v/>
      </c>
      <c r="Q145" t="str">
        <f t="shared" si="32"/>
        <v/>
      </c>
    </row>
    <row r="146" spans="1:17">
      <c r="A146" s="41">
        <f t="shared" si="23"/>
        <v>144</v>
      </c>
      <c r="B146" t="str">
        <f t="shared" si="24"/>
        <v>2_145</v>
      </c>
      <c r="C146">
        <f t="shared" si="22"/>
        <v>2</v>
      </c>
      <c r="D146">
        <f t="shared" si="25"/>
        <v>145</v>
      </c>
      <c r="E146">
        <f>IFERROR(VLOOKUP($B146,'CURVE DATA'!$A:$AM,15,FALSE),"")</f>
        <v>1392993.609321601</v>
      </c>
      <c r="F146">
        <f>IFERROR(VLOOKUP($B146,'CURVE DATA'!$A:$AM,34,FALSE),NA())</f>
        <v>0.2774827088368611</v>
      </c>
      <c r="G146">
        <f>IFERROR(VLOOKUP($B146,'CURVE DATA'!$A:$AM,35,FALSE),NA())</f>
        <v>0.20013757383996</v>
      </c>
      <c r="H146">
        <f>IFERROR(VLOOKUP($B146,'CURVE DATA'!$A:$AM,37,FALSE),NA())</f>
        <v>126.79551148095724</v>
      </c>
      <c r="I146">
        <f>IFERROR(VLOOKUP($B146,'CURVE DATA'!$A:$AM,38,FALSE),NA())</f>
        <v>102.24348513656395</v>
      </c>
      <c r="J146">
        <f>IFERROR(VLOOKUP($B146,'CURVE DATA'!$A:$AM,39,FALSE),NA())</f>
        <v>151.34753782535057</v>
      </c>
      <c r="K146" t="str">
        <f t="shared" si="26"/>
        <v/>
      </c>
      <c r="L146" t="str">
        <f t="shared" si="27"/>
        <v/>
      </c>
      <c r="M146" s="60">
        <f t="shared" si="28"/>
        <v>72698.319678399013</v>
      </c>
      <c r="N146" t="str">
        <f t="shared" si="29"/>
        <v/>
      </c>
      <c r="O146" t="str">
        <f t="shared" si="30"/>
        <v/>
      </c>
      <c r="P146" t="str">
        <f t="shared" si="31"/>
        <v/>
      </c>
      <c r="Q146" t="str">
        <f t="shared" si="32"/>
        <v/>
      </c>
    </row>
    <row r="147" spans="1:17">
      <c r="A147" s="41">
        <f t="shared" si="23"/>
        <v>145</v>
      </c>
      <c r="B147" t="str">
        <f t="shared" si="24"/>
        <v>2_146</v>
      </c>
      <c r="C147">
        <f t="shared" si="22"/>
        <v>2</v>
      </c>
      <c r="D147">
        <f t="shared" si="25"/>
        <v>146</v>
      </c>
      <c r="E147">
        <f>IFERROR(VLOOKUP($B147,'CURVE DATA'!$A:$AM,15,FALSE),"")</f>
        <v>1402667.1760530011</v>
      </c>
      <c r="F147">
        <f>IFERROR(VLOOKUP($B147,'CURVE DATA'!$A:$AM,34,FALSE),NA())</f>
        <v>0.27811872416662831</v>
      </c>
      <c r="G147">
        <f>IFERROR(VLOOKUP($B147,'CURVE DATA'!$A:$AM,35,FALSE),NA())</f>
        <v>0.20067537487669565</v>
      </c>
      <c r="H147">
        <f>IFERROR(VLOOKUP($B147,'CURVE DATA'!$A:$AM,37,FALSE),NA())</f>
        <v>127.13623089820378</v>
      </c>
      <c r="I147">
        <f>IFERROR(VLOOKUP($B147,'CURVE DATA'!$A:$AM,38,FALSE),NA())</f>
        <v>102.51822940997</v>
      </c>
      <c r="J147">
        <f>IFERROR(VLOOKUP($B147,'CURVE DATA'!$A:$AM,39,FALSE),NA())</f>
        <v>151.75423238643759</v>
      </c>
      <c r="K147" t="str">
        <f t="shared" si="26"/>
        <v/>
      </c>
      <c r="L147" t="str">
        <f t="shared" si="27"/>
        <v/>
      </c>
      <c r="M147" s="60">
        <f t="shared" si="28"/>
        <v>63024.752946998924</v>
      </c>
      <c r="N147" t="str">
        <f t="shared" si="29"/>
        <v/>
      </c>
      <c r="O147" t="str">
        <f t="shared" si="30"/>
        <v/>
      </c>
      <c r="P147" t="str">
        <f t="shared" si="31"/>
        <v/>
      </c>
      <c r="Q147" t="str">
        <f t="shared" si="32"/>
        <v/>
      </c>
    </row>
    <row r="148" spans="1:17">
      <c r="A148" s="41">
        <f t="shared" si="23"/>
        <v>146</v>
      </c>
      <c r="B148" t="str">
        <f t="shared" si="24"/>
        <v>2_147</v>
      </c>
      <c r="C148">
        <f t="shared" si="22"/>
        <v>2</v>
      </c>
      <c r="D148">
        <f t="shared" si="25"/>
        <v>147</v>
      </c>
      <c r="E148">
        <f>IFERROR(VLOOKUP($B148,'CURVE DATA'!$A:$AM,15,FALSE),"")</f>
        <v>1412340.7427844012</v>
      </c>
      <c r="F148">
        <f>IFERROR(VLOOKUP($B148,'CURVE DATA'!$A:$AM,34,FALSE),NA())</f>
        <v>0.27874956999247147</v>
      </c>
      <c r="G148">
        <f>IFERROR(VLOOKUP($B148,'CURVE DATA'!$A:$AM,35,FALSE),NA())</f>
        <v>0.20121012963776261</v>
      </c>
      <c r="H148">
        <f>IFERROR(VLOOKUP($B148,'CURVE DATA'!$A:$AM,37,FALSE),NA())</f>
        <v>127.47502037259095</v>
      </c>
      <c r="I148">
        <f>IFERROR(VLOOKUP($B148,'CURVE DATA'!$A:$AM,38,FALSE),NA())</f>
        <v>102.79141744465946</v>
      </c>
      <c r="J148">
        <f>IFERROR(VLOOKUP($B148,'CURVE DATA'!$A:$AM,39,FALSE),NA())</f>
        <v>152.15862330052244</v>
      </c>
      <c r="K148" t="str">
        <f t="shared" si="26"/>
        <v/>
      </c>
      <c r="L148" t="str">
        <f t="shared" si="27"/>
        <v/>
      </c>
      <c r="M148" s="60">
        <f t="shared" si="28"/>
        <v>53351.186215598835</v>
      </c>
      <c r="N148" t="str">
        <f t="shared" si="29"/>
        <v/>
      </c>
      <c r="O148" t="str">
        <f t="shared" si="30"/>
        <v/>
      </c>
      <c r="P148" t="str">
        <f t="shared" si="31"/>
        <v/>
      </c>
      <c r="Q148" t="str">
        <f t="shared" si="32"/>
        <v/>
      </c>
    </row>
    <row r="149" spans="1:17">
      <c r="A149" s="41">
        <f t="shared" si="23"/>
        <v>147</v>
      </c>
      <c r="B149" t="str">
        <f t="shared" si="24"/>
        <v>2_148</v>
      </c>
      <c r="C149">
        <f t="shared" si="22"/>
        <v>2</v>
      </c>
      <c r="D149">
        <f t="shared" si="25"/>
        <v>148</v>
      </c>
      <c r="E149">
        <f>IFERROR(VLOOKUP($B149,'CURVE DATA'!$A:$AM,15,FALSE),"")</f>
        <v>1422014.3095158013</v>
      </c>
      <c r="F149">
        <f>IFERROR(VLOOKUP($B149,'CURVE DATA'!$A:$AM,34,FALSE),NA())</f>
        <v>0.27937528873929773</v>
      </c>
      <c r="G149">
        <f>IFERROR(VLOOKUP($B149,'CURVE DATA'!$A:$AM,35,FALSE),NA())</f>
        <v>0.20174186541396355</v>
      </c>
      <c r="H149">
        <f>IFERROR(VLOOKUP($B149,'CURVE DATA'!$A:$AM,37,FALSE),NA())</f>
        <v>127.81189719398199</v>
      </c>
      <c r="I149">
        <f>IFERROR(VLOOKUP($B149,'CURVE DATA'!$A:$AM,38,FALSE),NA())</f>
        <v>103.063063182576</v>
      </c>
      <c r="J149">
        <f>IFERROR(VLOOKUP($B149,'CURVE DATA'!$A:$AM,39,FALSE),NA())</f>
        <v>152.56073120538801</v>
      </c>
      <c r="K149" t="str">
        <f t="shared" si="26"/>
        <v/>
      </c>
      <c r="L149" t="str">
        <f t="shared" si="27"/>
        <v/>
      </c>
      <c r="M149" s="60">
        <f t="shared" si="28"/>
        <v>43677.619484198745</v>
      </c>
      <c r="N149" t="str">
        <f t="shared" si="29"/>
        <v/>
      </c>
      <c r="O149" t="str">
        <f t="shared" si="30"/>
        <v/>
      </c>
      <c r="P149" t="str">
        <f t="shared" si="31"/>
        <v/>
      </c>
      <c r="Q149" t="str">
        <f t="shared" si="32"/>
        <v/>
      </c>
    </row>
    <row r="150" spans="1:17">
      <c r="A150" s="41">
        <f t="shared" si="23"/>
        <v>148</v>
      </c>
      <c r="B150" t="str">
        <f t="shared" si="24"/>
        <v>2_149</v>
      </c>
      <c r="C150">
        <f t="shared" si="22"/>
        <v>2</v>
      </c>
      <c r="D150">
        <f t="shared" si="25"/>
        <v>149</v>
      </c>
      <c r="E150">
        <f>IFERROR(VLOOKUP($B150,'CURVE DATA'!$A:$AM,15,FALSE),"")</f>
        <v>1431687.8762472013</v>
      </c>
      <c r="F150">
        <f>IFERROR(VLOOKUP($B150,'CURVE DATA'!$A:$AM,34,FALSE),NA())</f>
        <v>0.2799959221617544</v>
      </c>
      <c r="G150">
        <f>IFERROR(VLOOKUP($B150,'CURVE DATA'!$A:$AM,35,FALSE),NA())</f>
        <v>0.20227060904063782</v>
      </c>
      <c r="H150">
        <f>IFERROR(VLOOKUP($B150,'CURVE DATA'!$A:$AM,37,FALSE),NA())</f>
        <v>128.14687836368515</v>
      </c>
      <c r="I150">
        <f>IFERROR(VLOOKUP($B150,'CURVE DATA'!$A:$AM,38,FALSE),NA())</f>
        <v>103.33318033298251</v>
      </c>
      <c r="J150">
        <f>IFERROR(VLOOKUP($B150,'CURVE DATA'!$A:$AM,39,FALSE),NA())</f>
        <v>152.9605763943878</v>
      </c>
      <c r="K150" t="str">
        <f t="shared" si="26"/>
        <v/>
      </c>
      <c r="L150" t="str">
        <f t="shared" si="27"/>
        <v/>
      </c>
      <c r="M150" s="60">
        <f t="shared" si="28"/>
        <v>34004.052752798656</v>
      </c>
      <c r="N150" t="str">
        <f t="shared" si="29"/>
        <v/>
      </c>
      <c r="O150" t="str">
        <f t="shared" si="30"/>
        <v/>
      </c>
      <c r="P150" t="str">
        <f t="shared" si="31"/>
        <v/>
      </c>
      <c r="Q150" t="str">
        <f t="shared" si="32"/>
        <v/>
      </c>
    </row>
    <row r="151" spans="1:17">
      <c r="A151" s="41">
        <f t="shared" si="23"/>
        <v>149</v>
      </c>
      <c r="B151" t="str">
        <f t="shared" si="24"/>
        <v>2_150</v>
      </c>
      <c r="C151">
        <f t="shared" si="22"/>
        <v>2</v>
      </c>
      <c r="D151">
        <f t="shared" si="25"/>
        <v>150</v>
      </c>
      <c r="E151">
        <f>IFERROR(VLOOKUP($B151,'CURVE DATA'!$A:$AM,15,FALSE),"")</f>
        <v>1441361.4429786014</v>
      </c>
      <c r="F151">
        <f>IFERROR(VLOOKUP($B151,'CURVE DATA'!$A:$AM,34,FALSE),NA())</f>
        <v>0.28061151136017831</v>
      </c>
      <c r="G151">
        <f>IFERROR(VLOOKUP($B151,'CURVE DATA'!$A:$AM,35,FALSE),NA())</f>
        <v>0.2027963869085542</v>
      </c>
      <c r="H151">
        <f>IFERROR(VLOOKUP($B151,'CURVE DATA'!$A:$AM,37,FALSE),NA())</f>
        <v>128.47998060135458</v>
      </c>
      <c r="I151">
        <f>IFERROR(VLOOKUP($B151,'CURVE DATA'!$A:$AM,38,FALSE),NA())</f>
        <v>103.60178237802593</v>
      </c>
      <c r="J151">
        <f>IFERROR(VLOOKUP($B151,'CURVE DATA'!$A:$AM,39,FALSE),NA())</f>
        <v>153.35817882468325</v>
      </c>
      <c r="K151" t="str">
        <f t="shared" si="26"/>
        <v/>
      </c>
      <c r="L151" t="str">
        <f t="shared" si="27"/>
        <v/>
      </c>
      <c r="M151" s="60">
        <f t="shared" si="28"/>
        <v>24330.486021398567</v>
      </c>
      <c r="N151" t="str">
        <f t="shared" si="29"/>
        <v/>
      </c>
      <c r="O151" t="str">
        <f t="shared" si="30"/>
        <v/>
      </c>
      <c r="P151" t="str">
        <f t="shared" si="31"/>
        <v/>
      </c>
      <c r="Q151" t="str">
        <f t="shared" si="32"/>
        <v/>
      </c>
    </row>
    <row r="152" spans="1:17">
      <c r="A152" s="41">
        <f t="shared" si="23"/>
        <v>150</v>
      </c>
      <c r="B152" t="str">
        <f t="shared" si="24"/>
        <v>2_151</v>
      </c>
      <c r="C152">
        <f t="shared" si="22"/>
        <v>2</v>
      </c>
      <c r="D152">
        <f t="shared" si="25"/>
        <v>151</v>
      </c>
      <c r="E152">
        <f>IFERROR(VLOOKUP($B152,'CURVE DATA'!$A:$AM,15,FALSE),"")</f>
        <v>1451035.0097100015</v>
      </c>
      <c r="F152">
        <f>IFERROR(VLOOKUP($B152,'CURVE DATA'!$A:$AM,34,FALSE),NA())</f>
        <v>0.2812220967962869</v>
      </c>
      <c r="G152">
        <f>IFERROR(VLOOKUP($B152,'CURVE DATA'!$A:$AM,35,FALSE),NA())</f>
        <v>0.20331922497447241</v>
      </c>
      <c r="H152">
        <f>IFERROR(VLOOKUP($B152,'CURVE DATA'!$A:$AM,37,FALSE),NA())</f>
        <v>128.81122035168167</v>
      </c>
      <c r="I152">
        <f>IFERROR(VLOOKUP($B152,'CURVE DATA'!$A:$AM,38,FALSE),NA())</f>
        <v>103.86888257813271</v>
      </c>
      <c r="J152">
        <f>IFERROR(VLOOKUP($B152,'CURVE DATA'!$A:$AM,39,FALSE),NA())</f>
        <v>153.75355812523063</v>
      </c>
      <c r="K152" t="str">
        <f t="shared" si="26"/>
        <v/>
      </c>
      <c r="L152" t="str">
        <f t="shared" si="27"/>
        <v/>
      </c>
      <c r="M152" s="60">
        <f t="shared" si="28"/>
        <v>14656.919289998477</v>
      </c>
      <c r="N152" t="str">
        <f t="shared" si="29"/>
        <v/>
      </c>
      <c r="O152" t="str">
        <f t="shared" si="30"/>
        <v/>
      </c>
      <c r="P152" t="str">
        <f t="shared" si="31"/>
        <v/>
      </c>
      <c r="Q152" t="str">
        <f t="shared" si="32"/>
        <v/>
      </c>
    </row>
    <row r="153" spans="1:17">
      <c r="A153" s="41">
        <f t="shared" si="23"/>
        <v>151</v>
      </c>
      <c r="B153" t="str">
        <f t="shared" si="24"/>
        <v>2_152</v>
      </c>
      <c r="C153">
        <f t="shared" si="22"/>
        <v>2</v>
      </c>
      <c r="D153">
        <f t="shared" si="25"/>
        <v>152</v>
      </c>
      <c r="E153">
        <f>IFERROR(VLOOKUP($B153,'CURVE DATA'!$A:$AM,15,FALSE),"")</f>
        <v>1460708.5764414016</v>
      </c>
      <c r="F153">
        <f>IFERROR(VLOOKUP($B153,'CURVE DATA'!$A:$AM,34,FALSE),NA())</f>
        <v>0.28182771830820585</v>
      </c>
      <c r="G153">
        <f>IFERROR(VLOOKUP($B153,'CURVE DATA'!$A:$AM,35,FALSE),NA())</f>
        <v>0.20383914877138457</v>
      </c>
      <c r="H153">
        <f>IFERROR(VLOOKUP($B153,'CURVE DATA'!$A:$AM,37,FALSE),NA())</f>
        <v>129.14061379088321</v>
      </c>
      <c r="I153">
        <f>IFERROR(VLOOKUP($B153,'CURVE DATA'!$A:$AM,38,FALSE),NA())</f>
        <v>104.13449397724082</v>
      </c>
      <c r="J153">
        <f>IFERROR(VLOOKUP($B153,'CURVE DATA'!$A:$AM,39,FALSE),NA())</f>
        <v>154.14673360452562</v>
      </c>
      <c r="K153" t="str">
        <f t="shared" si="26"/>
        <v/>
      </c>
      <c r="L153" t="str">
        <f t="shared" si="27"/>
        <v/>
      </c>
      <c r="M153" s="60">
        <f t="shared" si="28"/>
        <v>4983.352558598388</v>
      </c>
      <c r="N153" t="str">
        <f t="shared" si="29"/>
        <v/>
      </c>
      <c r="O153" t="str">
        <f t="shared" si="30"/>
        <v/>
      </c>
      <c r="P153" t="str">
        <f t="shared" si="31"/>
        <v/>
      </c>
      <c r="Q153" t="str">
        <f t="shared" si="32"/>
        <v/>
      </c>
    </row>
    <row r="154" spans="1:17">
      <c r="A154" s="41">
        <f t="shared" si="23"/>
        <v>152</v>
      </c>
      <c r="B154" t="str">
        <f t="shared" si="24"/>
        <v>2_153</v>
      </c>
      <c r="C154">
        <f t="shared" si="22"/>
        <v>2</v>
      </c>
      <c r="D154">
        <f t="shared" si="25"/>
        <v>153</v>
      </c>
      <c r="E154">
        <f>IFERROR(VLOOKUP($B154,'CURVE DATA'!$A:$AM,15,FALSE),"")</f>
        <v>1470382.1431728017</v>
      </c>
      <c r="F154">
        <f>IFERROR(VLOOKUP($B154,'CURVE DATA'!$A:$AM,34,FALSE),NA())</f>
        <v>0.28242841512495237</v>
      </c>
      <c r="G154">
        <f>IFERROR(VLOOKUP($B154,'CURVE DATA'!$A:$AM,35,FALSE),NA())</f>
        <v>0.2043561834184475</v>
      </c>
      <c r="H154">
        <f>IFERROR(VLOOKUP($B154,'CURVE DATA'!$A:$AM,37,FALSE),NA())</f>
        <v>129.46817683299415</v>
      </c>
      <c r="I154">
        <f>IFERROR(VLOOKUP($B154,'CURVE DATA'!$A:$AM,38,FALSE),NA())</f>
        <v>104.39862940787386</v>
      </c>
      <c r="J154">
        <f>IFERROR(VLOOKUP($B154,'CURVE DATA'!$A:$AM,39,FALSE),NA())</f>
        <v>154.53772425811448</v>
      </c>
      <c r="K154" t="str">
        <f t="shared" si="26"/>
        <v/>
      </c>
      <c r="L154" t="str">
        <f t="shared" si="27"/>
        <v/>
      </c>
      <c r="M154" s="60">
        <f t="shared" si="28"/>
        <v>4690.2141728017014</v>
      </c>
      <c r="N154">
        <f t="shared" si="29"/>
        <v>129.46817683299415</v>
      </c>
      <c r="O154" t="str">
        <f t="shared" si="30"/>
        <v/>
      </c>
      <c r="P154" t="str">
        <f t="shared" si="31"/>
        <v/>
      </c>
      <c r="Q154" t="str">
        <f t="shared" si="32"/>
        <v/>
      </c>
    </row>
    <row r="155" spans="1:17">
      <c r="A155" s="41">
        <f t="shared" si="23"/>
        <v>153</v>
      </c>
      <c r="B155" t="str">
        <f t="shared" si="24"/>
        <v>2_154</v>
      </c>
      <c r="C155">
        <f t="shared" si="22"/>
        <v>2</v>
      </c>
      <c r="D155">
        <f t="shared" si="25"/>
        <v>154</v>
      </c>
      <c r="E155">
        <f>IFERROR(VLOOKUP($B155,'CURVE DATA'!$A:$AM,15,FALSE),"")</f>
        <v>1480055.7099042018</v>
      </c>
      <c r="F155">
        <f>IFERROR(VLOOKUP($B155,'CURVE DATA'!$A:$AM,34,FALSE),NA())</f>
        <v>0.28302422588085718</v>
      </c>
      <c r="G155">
        <f>IFERROR(VLOOKUP($B155,'CURVE DATA'!$A:$AM,35,FALSE),NA())</f>
        <v>0.20487035363062012</v>
      </c>
      <c r="H155">
        <f>IFERROR(VLOOKUP($B155,'CURVE DATA'!$A:$AM,37,FALSE),NA())</f>
        <v>129.79392513597315</v>
      </c>
      <c r="I155">
        <f>IFERROR(VLOOKUP($B155,'CURVE DATA'!$A:$AM,38,FALSE),NA())</f>
        <v>104.66130149606441</v>
      </c>
      <c r="J155">
        <f>IFERROR(VLOOKUP($B155,'CURVE DATA'!$A:$AM,39,FALSE),NA())</f>
        <v>154.92654877588188</v>
      </c>
      <c r="K155" t="str">
        <f t="shared" si="26"/>
        <v/>
      </c>
      <c r="L155" t="str">
        <f t="shared" si="27"/>
        <v/>
      </c>
      <c r="M155" s="60">
        <f t="shared" si="28"/>
        <v>14363.780904201791</v>
      </c>
      <c r="N155" t="str">
        <f t="shared" si="29"/>
        <v/>
      </c>
      <c r="O155" t="str">
        <f t="shared" si="30"/>
        <v/>
      </c>
      <c r="P155" t="str">
        <f t="shared" si="31"/>
        <v/>
      </c>
      <c r="Q155" t="str">
        <f t="shared" si="32"/>
        <v/>
      </c>
    </row>
    <row r="156" spans="1:17">
      <c r="A156" s="41">
        <f t="shared" si="23"/>
        <v>154</v>
      </c>
      <c r="B156" t="str">
        <f t="shared" si="24"/>
        <v>2_155</v>
      </c>
      <c r="C156">
        <f t="shared" si="22"/>
        <v>2</v>
      </c>
      <c r="D156">
        <f t="shared" si="25"/>
        <v>155</v>
      </c>
      <c r="E156">
        <f>IFERROR(VLOOKUP($B156,'CURVE DATA'!$A:$AM,15,FALSE),"")</f>
        <v>1489729.2766356019</v>
      </c>
      <c r="F156">
        <f>IFERROR(VLOOKUP($B156,'CURVE DATA'!$A:$AM,34,FALSE),NA())</f>
        <v>0.28361518862898188</v>
      </c>
      <c r="G156">
        <f>IFERROR(VLOOKUP($B156,'CURVE DATA'!$A:$AM,35,FALSE),NA())</f>
        <v>0.2053816837280121</v>
      </c>
      <c r="H156">
        <f>IFERROR(VLOOKUP($B156,'CURVE DATA'!$A:$AM,37,FALSE),NA())</f>
        <v>130.11787410762537</v>
      </c>
      <c r="I156">
        <f>IFERROR(VLOOKUP($B156,'CURVE DATA'!$A:$AM,38,FALSE),NA())</f>
        <v>104.92252266613006</v>
      </c>
      <c r="J156">
        <f>IFERROR(VLOOKUP($B156,'CURVE DATA'!$A:$AM,39,FALSE),NA())</f>
        <v>155.31322554912066</v>
      </c>
      <c r="K156" t="str">
        <f t="shared" si="26"/>
        <v/>
      </c>
      <c r="L156" t="str">
        <f t="shared" si="27"/>
        <v/>
      </c>
      <c r="M156" s="60">
        <f t="shared" si="28"/>
        <v>24037.34763560188</v>
      </c>
      <c r="N156" t="str">
        <f t="shared" si="29"/>
        <v/>
      </c>
      <c r="O156" t="str">
        <f t="shared" si="30"/>
        <v/>
      </c>
      <c r="P156" t="str">
        <f t="shared" si="31"/>
        <v/>
      </c>
      <c r="Q156" t="str">
        <f t="shared" si="32"/>
        <v/>
      </c>
    </row>
    <row r="157" spans="1:17">
      <c r="A157" s="41">
        <f t="shared" si="23"/>
        <v>155</v>
      </c>
      <c r="B157" t="str">
        <f t="shared" si="24"/>
        <v>2_156</v>
      </c>
      <c r="C157">
        <f t="shared" si="22"/>
        <v>2</v>
      </c>
      <c r="D157">
        <f t="shared" si="25"/>
        <v>156</v>
      </c>
      <c r="E157">
        <f>IFERROR(VLOOKUP($B157,'CURVE DATA'!$A:$AM,15,FALSE),"")</f>
        <v>1499402.843367002</v>
      </c>
      <c r="F157">
        <f>IFERROR(VLOOKUP($B157,'CURVE DATA'!$A:$AM,34,FALSE),NA())</f>
        <v>0.28420134085473353</v>
      </c>
      <c r="G157">
        <f>IFERROR(VLOOKUP($B157,'CURVE DATA'!$A:$AM,35,FALSE),NA())</f>
        <v>0.20589019764495869</v>
      </c>
      <c r="H157">
        <f>IFERROR(VLOOKUP($B157,'CURVE DATA'!$A:$AM,37,FALSE),NA())</f>
        <v>130.44003891135176</v>
      </c>
      <c r="I157">
        <f>IFERROR(VLOOKUP($B157,'CURVE DATA'!$A:$AM,38,FALSE),NA())</f>
        <v>105.18230514530931</v>
      </c>
      <c r="J157">
        <f>IFERROR(VLOOKUP($B157,'CURVE DATA'!$A:$AM,39,FALSE),NA())</f>
        <v>155.69777267739423</v>
      </c>
      <c r="K157" t="str">
        <f t="shared" si="26"/>
        <v/>
      </c>
      <c r="L157" t="str">
        <f t="shared" si="27"/>
        <v/>
      </c>
      <c r="M157" s="60">
        <f t="shared" si="28"/>
        <v>33710.914367001969</v>
      </c>
      <c r="N157" t="str">
        <f t="shared" si="29"/>
        <v/>
      </c>
      <c r="O157" t="str">
        <f t="shared" si="30"/>
        <v/>
      </c>
      <c r="P157" t="str">
        <f t="shared" si="31"/>
        <v/>
      </c>
      <c r="Q157" t="str">
        <f t="shared" si="32"/>
        <v/>
      </c>
    </row>
    <row r="158" spans="1:17">
      <c r="A158" s="41">
        <f t="shared" si="23"/>
        <v>156</v>
      </c>
      <c r="B158" t="str">
        <f t="shared" si="24"/>
        <v>2_157</v>
      </c>
      <c r="C158">
        <f t="shared" si="22"/>
        <v>2</v>
      </c>
      <c r="D158">
        <f t="shared" si="25"/>
        <v>157</v>
      </c>
      <c r="E158">
        <f>IFERROR(VLOOKUP($B158,'CURVE DATA'!$A:$AM,15,FALSE),"")</f>
        <v>1509076.4100984021</v>
      </c>
      <c r="F158">
        <f>IFERROR(VLOOKUP($B158,'CURVE DATA'!$A:$AM,34,FALSE),NA())</f>
        <v>0.28478271948883582</v>
      </c>
      <c r="G158">
        <f>IFERROR(VLOOKUP($B158,'CURVE DATA'!$A:$AM,35,FALSE),NA())</f>
        <v>0.20639591893882969</v>
      </c>
      <c r="H158">
        <f>IFERROR(VLOOKUP($B158,'CURVE DATA'!$A:$AM,37,FALSE),NA())</f>
        <v>130.76043447172995</v>
      </c>
      <c r="I158">
        <f>IFERROR(VLOOKUP($B158,'CURVE DATA'!$A:$AM,38,FALSE),NA())</f>
        <v>105.44066096826184</v>
      </c>
      <c r="J158">
        <f>IFERROR(VLOOKUP($B158,'CURVE DATA'!$A:$AM,39,FALSE),NA())</f>
        <v>156.08020797519808</v>
      </c>
      <c r="K158" t="str">
        <f t="shared" si="26"/>
        <v/>
      </c>
      <c r="L158" t="str">
        <f t="shared" si="27"/>
        <v/>
      </c>
      <c r="M158" s="60">
        <f t="shared" si="28"/>
        <v>43384.481098402059</v>
      </c>
      <c r="N158" t="str">
        <f t="shared" si="29"/>
        <v/>
      </c>
      <c r="O158" t="str">
        <f t="shared" si="30"/>
        <v/>
      </c>
      <c r="P158" t="str">
        <f t="shared" si="31"/>
        <v/>
      </c>
      <c r="Q158" t="str">
        <f t="shared" si="32"/>
        <v/>
      </c>
    </row>
    <row r="159" spans="1:17">
      <c r="A159" s="41">
        <f t="shared" si="23"/>
        <v>157</v>
      </c>
      <c r="B159" t="str">
        <f t="shared" si="24"/>
        <v>2_158</v>
      </c>
      <c r="C159">
        <f t="shared" si="22"/>
        <v>2</v>
      </c>
      <c r="D159">
        <f t="shared" si="25"/>
        <v>158</v>
      </c>
      <c r="E159">
        <f>IFERROR(VLOOKUP($B159,'CURVE DATA'!$A:$AM,15,FALSE),"")</f>
        <v>1518749.9768298022</v>
      </c>
      <c r="F159">
        <f>IFERROR(VLOOKUP($B159,'CURVE DATA'!$A:$AM,34,FALSE),NA())</f>
        <v>0.28535936091955877</v>
      </c>
      <c r="G159">
        <f>IFERROR(VLOOKUP($B159,'CURVE DATA'!$A:$AM,35,FALSE),NA())</f>
        <v>0.20689887079857955</v>
      </c>
      <c r="H159">
        <f>IFERROR(VLOOKUP($B159,'CURVE DATA'!$A:$AM,37,FALSE),NA())</f>
        <v>131.07907547993102</v>
      </c>
      <c r="I159">
        <f>IFERROR(VLOOKUP($B159,'CURVE DATA'!$A:$AM,38,FALSE),NA())</f>
        <v>105.69760198143641</v>
      </c>
      <c r="J159">
        <f>IFERROR(VLOOKUP($B159,'CURVE DATA'!$A:$AM,39,FALSE),NA())</f>
        <v>156.46054897842563</v>
      </c>
      <c r="K159" t="str">
        <f t="shared" si="26"/>
        <v/>
      </c>
      <c r="L159" t="str">
        <f t="shared" si="27"/>
        <v/>
      </c>
      <c r="M159" s="60">
        <f t="shared" si="28"/>
        <v>53058.047829802148</v>
      </c>
      <c r="N159" t="str">
        <f t="shared" si="29"/>
        <v/>
      </c>
      <c r="O159" t="str">
        <f t="shared" si="30"/>
        <v/>
      </c>
      <c r="P159" t="str">
        <f t="shared" si="31"/>
        <v/>
      </c>
      <c r="Q159" t="str">
        <f t="shared" si="32"/>
        <v/>
      </c>
    </row>
    <row r="160" spans="1:17">
      <c r="A160" s="41">
        <f t="shared" si="23"/>
        <v>158</v>
      </c>
      <c r="B160" t="str">
        <f t="shared" si="24"/>
        <v>2_159</v>
      </c>
      <c r="C160">
        <f t="shared" si="22"/>
        <v>2</v>
      </c>
      <c r="D160">
        <f t="shared" si="25"/>
        <v>159</v>
      </c>
      <c r="E160">
        <f>IFERROR(VLOOKUP($B160,'CURVE DATA'!$A:$AM,15,FALSE),"")</f>
        <v>1528423.5435612022</v>
      </c>
      <c r="F160">
        <f>IFERROR(VLOOKUP($B160,'CURVE DATA'!$A:$AM,34,FALSE),NA())</f>
        <v>0.28593130100539943</v>
      </c>
      <c r="G160">
        <f>IFERROR(VLOOKUP($B160,'CURVE DATA'!$A:$AM,35,FALSE),NA())</f>
        <v>0.20739907605305311</v>
      </c>
      <c r="H160">
        <f>IFERROR(VLOOKUP($B160,'CURVE DATA'!$A:$AM,37,FALSE),NA())</f>
        <v>131.39597639898159</v>
      </c>
      <c r="I160">
        <f>IFERROR(VLOOKUP($B160,'CURVE DATA'!$A:$AM,38,FALSE),NA())</f>
        <v>105.95313984731409</v>
      </c>
      <c r="J160">
        <f>IFERROR(VLOOKUP($B160,'CURVE DATA'!$A:$AM,39,FALSE),NA())</f>
        <v>156.83881295064913</v>
      </c>
      <c r="K160" t="str">
        <f t="shared" si="26"/>
        <v/>
      </c>
      <c r="L160" t="str">
        <f t="shared" si="27"/>
        <v/>
      </c>
      <c r="M160" s="60">
        <f t="shared" si="28"/>
        <v>62731.614561202237</v>
      </c>
      <c r="N160" t="str">
        <f t="shared" si="29"/>
        <v/>
      </c>
      <c r="O160" t="str">
        <f t="shared" si="30"/>
        <v/>
      </c>
      <c r="P160" t="str">
        <f t="shared" si="31"/>
        <v/>
      </c>
      <c r="Q160" t="str">
        <f t="shared" si="32"/>
        <v/>
      </c>
    </row>
    <row r="161" spans="1:17">
      <c r="A161" s="41">
        <f t="shared" si="23"/>
        <v>159</v>
      </c>
      <c r="B161" t="str">
        <f t="shared" si="24"/>
        <v>2_160</v>
      </c>
      <c r="C161">
        <f t="shared" si="22"/>
        <v>2</v>
      </c>
      <c r="D161">
        <f t="shared" si="25"/>
        <v>160</v>
      </c>
      <c r="E161">
        <f>IFERROR(VLOOKUP($B161,'CURVE DATA'!$A:$AM,15,FALSE),"")</f>
        <v>1538097.1102926023</v>
      </c>
      <c r="F161">
        <f>IFERROR(VLOOKUP($B161,'CURVE DATA'!$A:$AM,34,FALSE),NA())</f>
        <v>0.28649857508649951</v>
      </c>
      <c r="G161">
        <f>IFERROR(VLOOKUP($B161,'CURVE DATA'!$A:$AM,35,FALSE),NA())</f>
        <v>0.20789655717904965</v>
      </c>
      <c r="H161">
        <f>IFERROR(VLOOKUP($B161,'CURVE DATA'!$A:$AM,37,FALSE),NA())</f>
        <v>131.71115146887274</v>
      </c>
      <c r="I161">
        <f>IFERROR(VLOOKUP($B161,'CURVE DATA'!$A:$AM,38,FALSE),NA())</f>
        <v>106.20728604852776</v>
      </c>
      <c r="J161">
        <f>IFERROR(VLOOKUP($B161,'CURVE DATA'!$A:$AM,39,FALSE),NA())</f>
        <v>157.21501688921774</v>
      </c>
      <c r="K161" t="str">
        <f t="shared" si="26"/>
        <v/>
      </c>
      <c r="L161" t="str">
        <f t="shared" si="27"/>
        <v/>
      </c>
      <c r="M161" s="60">
        <f t="shared" si="28"/>
        <v>72405.181292602327</v>
      </c>
      <c r="N161" t="str">
        <f t="shared" si="29"/>
        <v/>
      </c>
      <c r="O161" t="str">
        <f t="shared" si="30"/>
        <v/>
      </c>
      <c r="P161" t="str">
        <f t="shared" si="31"/>
        <v/>
      </c>
      <c r="Q161" t="str">
        <f t="shared" si="32"/>
        <v/>
      </c>
    </row>
    <row r="162" spans="1:17">
      <c r="A162" s="41">
        <f t="shared" si="23"/>
        <v>160</v>
      </c>
      <c r="B162" t="str">
        <f t="shared" si="24"/>
        <v>2_161</v>
      </c>
      <c r="C162">
        <f t="shared" si="22"/>
        <v>2</v>
      </c>
      <c r="D162">
        <f t="shared" si="25"/>
        <v>161</v>
      </c>
      <c r="E162">
        <f>IFERROR(VLOOKUP($B162,'CURVE DATA'!$A:$AM,15,FALSE),"")</f>
        <v>1547770.6770240024</v>
      </c>
      <c r="F162">
        <f>IFERROR(VLOOKUP($B162,'CURVE DATA'!$A:$AM,34,FALSE),NA())</f>
        <v>0.28706121799653023</v>
      </c>
      <c r="G162">
        <f>IFERROR(VLOOKUP($B162,'CURVE DATA'!$A:$AM,35,FALSE),NA())</f>
        <v>0.2083913363091589</v>
      </c>
      <c r="H162">
        <f>IFERROR(VLOOKUP($B162,'CURVE DATA'!$A:$AM,37,FALSE),NA())</f>
        <v>132.02461471152438</v>
      </c>
      <c r="I162">
        <f>IFERROR(VLOOKUP($B162,'CURVE DATA'!$A:$AM,38,FALSE),NA())</f>
        <v>106.46005189186542</v>
      </c>
      <c r="J162">
        <f>IFERROR(VLOOKUP($B162,'CURVE DATA'!$A:$AM,39,FALSE),NA())</f>
        <v>157.5891775311834</v>
      </c>
      <c r="K162" t="str">
        <f t="shared" si="26"/>
        <v/>
      </c>
      <c r="L162" t="str">
        <f t="shared" si="27"/>
        <v/>
      </c>
      <c r="M162" s="60">
        <f t="shared" si="28"/>
        <v>82078.748024002416</v>
      </c>
      <c r="N162" t="str">
        <f t="shared" si="29"/>
        <v/>
      </c>
      <c r="O162" t="str">
        <f t="shared" si="30"/>
        <v/>
      </c>
      <c r="P162" t="str">
        <f t="shared" si="31"/>
        <v/>
      </c>
      <c r="Q162" t="str">
        <f t="shared" si="32"/>
        <v/>
      </c>
    </row>
    <row r="163" spans="1:17">
      <c r="A163" s="41">
        <f t="shared" si="23"/>
        <v>161</v>
      </c>
      <c r="B163" t="str">
        <f t="shared" si="24"/>
        <v>2_162</v>
      </c>
      <c r="C163">
        <f t="shared" si="22"/>
        <v>2</v>
      </c>
      <c r="D163">
        <f t="shared" si="25"/>
        <v>162</v>
      </c>
      <c r="E163">
        <f>IFERROR(VLOOKUP($B163,'CURVE DATA'!$A:$AM,15,FALSE),"")</f>
        <v>1557444.2437554025</v>
      </c>
      <c r="F163">
        <f>IFERROR(VLOOKUP($B163,'CURVE DATA'!$A:$AM,34,FALSE),NA())</f>
        <v>0.28761926407360067</v>
      </c>
      <c r="G163">
        <f>IFERROR(VLOOKUP($B163,'CURVE DATA'!$A:$AM,35,FALSE),NA())</f>
        <v>0.20888343523937281</v>
      </c>
      <c r="H163">
        <f>IFERROR(VLOOKUP($B163,'CURVE DATA'!$A:$AM,37,FALSE),NA())</f>
        <v>132.33637993560768</v>
      </c>
      <c r="I163">
        <f>IFERROR(VLOOKUP($B163,'CURVE DATA'!$A:$AM,38,FALSE),NA())</f>
        <v>106.7114485121586</v>
      </c>
      <c r="J163">
        <f>IFERROR(VLOOKUP($B163,'CURVE DATA'!$A:$AM,39,FALSE),NA())</f>
        <v>157.96131135905679</v>
      </c>
      <c r="K163" t="str">
        <f t="shared" si="26"/>
        <v/>
      </c>
      <c r="L163" t="str">
        <f t="shared" si="27"/>
        <v/>
      </c>
      <c r="M163" s="60">
        <f t="shared" si="28"/>
        <v>91752.314755402505</v>
      </c>
      <c r="N163" t="str">
        <f t="shared" si="29"/>
        <v/>
      </c>
      <c r="O163" t="str">
        <f t="shared" si="30"/>
        <v/>
      </c>
      <c r="P163" t="str">
        <f t="shared" si="31"/>
        <v/>
      </c>
      <c r="Q163" t="str">
        <f t="shared" si="32"/>
        <v/>
      </c>
    </row>
    <row r="164" spans="1:17">
      <c r="A164" s="41">
        <f t="shared" si="23"/>
        <v>162</v>
      </c>
      <c r="B164" t="str">
        <f t="shared" si="24"/>
        <v>2_163</v>
      </c>
      <c r="C164">
        <f t="shared" si="22"/>
        <v>2</v>
      </c>
      <c r="D164">
        <f t="shared" si="25"/>
        <v>163</v>
      </c>
      <c r="E164">
        <f>IFERROR(VLOOKUP($B164,'CURVE DATA'!$A:$AM,15,FALSE),"")</f>
        <v>1567117.8104868026</v>
      </c>
      <c r="F164">
        <f>IFERROR(VLOOKUP($B164,'CURVE DATA'!$A:$AM,34,FALSE),NA())</f>
        <v>0.28817274717128305</v>
      </c>
      <c r="G164">
        <f>IFERROR(VLOOKUP($B164,'CURVE DATA'!$A:$AM,35,FALSE),NA())</f>
        <v>0.20937287543648336</v>
      </c>
      <c r="H164">
        <f>IFERROR(VLOOKUP($B164,'CURVE DATA'!$A:$AM,37,FALSE),NA())</f>
        <v>132.64646074123192</v>
      </c>
      <c r="I164">
        <f>IFERROR(VLOOKUP($B164,'CURVE DATA'!$A:$AM,38,FALSE),NA())</f>
        <v>106.96148687606185</v>
      </c>
      <c r="J164">
        <f>IFERROR(VLOOKUP($B164,'CURVE DATA'!$A:$AM,39,FALSE),NA())</f>
        <v>158.33143460640201</v>
      </c>
      <c r="K164" t="str">
        <f t="shared" si="26"/>
        <v/>
      </c>
      <c r="L164" t="str">
        <f t="shared" si="27"/>
        <v/>
      </c>
      <c r="M164" s="60">
        <f t="shared" si="28"/>
        <v>101425.88148680259</v>
      </c>
      <c r="N164" t="str">
        <f t="shared" si="29"/>
        <v/>
      </c>
      <c r="O164" t="str">
        <f t="shared" si="30"/>
        <v/>
      </c>
      <c r="P164" t="str">
        <f t="shared" si="31"/>
        <v/>
      </c>
      <c r="Q164" t="str">
        <f t="shared" si="32"/>
        <v/>
      </c>
    </row>
    <row r="165" spans="1:17">
      <c r="A165" s="41">
        <f t="shared" si="23"/>
        <v>163</v>
      </c>
      <c r="B165" t="str">
        <f t="shared" si="24"/>
        <v>2_164</v>
      </c>
      <c r="C165">
        <f t="shared" si="22"/>
        <v>2</v>
      </c>
      <c r="D165">
        <f t="shared" si="25"/>
        <v>164</v>
      </c>
      <c r="E165">
        <f>IFERROR(VLOOKUP($B165,'CURVE DATA'!$A:$AM,15,FALSE),"")</f>
        <v>1576791.3772182027</v>
      </c>
      <c r="F165">
        <f>IFERROR(VLOOKUP($B165,'CURVE DATA'!$A:$AM,34,FALSE),NA())</f>
        <v>0.28872170066903824</v>
      </c>
      <c r="G165">
        <f>IFERROR(VLOOKUP($B165,'CURVE DATA'!$A:$AM,35,FALSE),NA())</f>
        <v>0.20985967804527206</v>
      </c>
      <c r="H165">
        <f>IFERROR(VLOOKUP($B165,'CURVE DATA'!$A:$AM,37,FALSE),NA())</f>
        <v>132.95487052449923</v>
      </c>
      <c r="I165">
        <f>IFERROR(VLOOKUP($B165,'CURVE DATA'!$A:$AM,38,FALSE),NA())</f>
        <v>107.21017778572546</v>
      </c>
      <c r="J165">
        <f>IFERROR(VLOOKUP($B165,'CURVE DATA'!$A:$AM,39,FALSE),NA())</f>
        <v>158.69956326327301</v>
      </c>
      <c r="K165" t="str">
        <f t="shared" si="26"/>
        <v/>
      </c>
      <c r="L165" t="str">
        <f t="shared" si="27"/>
        <v/>
      </c>
      <c r="M165" s="60">
        <f t="shared" si="28"/>
        <v>111099.44821820268</v>
      </c>
      <c r="N165" t="str">
        <f t="shared" si="29"/>
        <v/>
      </c>
      <c r="O165" t="str">
        <f t="shared" si="30"/>
        <v/>
      </c>
      <c r="P165" t="str">
        <f t="shared" si="31"/>
        <v/>
      </c>
      <c r="Q165" t="str">
        <f t="shared" si="32"/>
        <v/>
      </c>
    </row>
    <row r="166" spans="1:17">
      <c r="A166" s="41">
        <f t="shared" si="23"/>
        <v>164</v>
      </c>
      <c r="B166" t="str">
        <f t="shared" si="24"/>
        <v>2_165</v>
      </c>
      <c r="C166">
        <f t="shared" si="22"/>
        <v>2</v>
      </c>
      <c r="D166">
        <f t="shared" si="25"/>
        <v>165</v>
      </c>
      <c r="E166">
        <f>IFERROR(VLOOKUP($B166,'CURVE DATA'!$A:$AM,15,FALSE),"")</f>
        <v>1586464.9439496028</v>
      </c>
      <c r="F166">
        <f>IFERROR(VLOOKUP($B166,'CURVE DATA'!$A:$AM,34,FALSE),NA())</f>
        <v>0.2892661574828202</v>
      </c>
      <c r="G166">
        <f>IFERROR(VLOOKUP($B166,'CURVE DATA'!$A:$AM,35,FALSE),NA())</f>
        <v>0.21034386389550103</v>
      </c>
      <c r="H166">
        <f>IFERROR(VLOOKUP($B166,'CURVE DATA'!$A:$AM,37,FALSE),NA())</f>
        <v>133.26162248193384</v>
      </c>
      <c r="I166">
        <f>IFERROR(VLOOKUP($B166,'CURVE DATA'!$A:$AM,38,FALSE),NA())</f>
        <v>107.45753188236704</v>
      </c>
      <c r="J166">
        <f>IFERROR(VLOOKUP($B166,'CURVE DATA'!$A:$AM,39,FALSE),NA())</f>
        <v>159.06571308150069</v>
      </c>
      <c r="K166" t="str">
        <f t="shared" si="26"/>
        <v/>
      </c>
      <c r="L166" t="str">
        <f t="shared" si="27"/>
        <v/>
      </c>
      <c r="M166" s="60">
        <f t="shared" si="28"/>
        <v>120773.01494960277</v>
      </c>
      <c r="N166" t="str">
        <f t="shared" si="29"/>
        <v/>
      </c>
      <c r="O166" t="str">
        <f t="shared" si="30"/>
        <v/>
      </c>
      <c r="P166" t="str">
        <f t="shared" si="31"/>
        <v/>
      </c>
      <c r="Q166" t="str">
        <f t="shared" si="32"/>
        <v/>
      </c>
    </row>
    <row r="167" spans="1:17">
      <c r="A167" s="41">
        <f t="shared" si="23"/>
        <v>165</v>
      </c>
      <c r="B167" t="str">
        <f t="shared" si="24"/>
        <v>2_166</v>
      </c>
      <c r="C167">
        <f t="shared" si="22"/>
        <v>2</v>
      </c>
      <c r="D167">
        <f t="shared" si="25"/>
        <v>166</v>
      </c>
      <c r="E167">
        <f>IFERROR(VLOOKUP($B167,'CURVE DATA'!$A:$AM,15,FALSE),"")</f>
        <v>1596138.5106810029</v>
      </c>
      <c r="F167">
        <f>IFERROR(VLOOKUP($B167,'CURVE DATA'!$A:$AM,34,FALSE),NA())</f>
        <v>0.28980615007454069</v>
      </c>
      <c r="G167">
        <f>IFERROR(VLOOKUP($B167,'CURVE DATA'!$A:$AM,35,FALSE),NA())</f>
        <v>0.21082545350870732</v>
      </c>
      <c r="H167">
        <f>IFERROR(VLOOKUP($B167,'CURVE DATA'!$A:$AM,37,FALSE),NA())</f>
        <v>133.56672961478657</v>
      </c>
      <c r="I167">
        <f>IFERROR(VLOOKUP($B167,'CURVE DATA'!$A:$AM,38,FALSE),NA())</f>
        <v>107.70355964974247</v>
      </c>
      <c r="J167">
        <f>IFERROR(VLOOKUP($B167,'CURVE DATA'!$A:$AM,39,FALSE),NA())</f>
        <v>159.42989957983067</v>
      </c>
      <c r="K167" t="str">
        <f t="shared" si="26"/>
        <v/>
      </c>
      <c r="L167" t="str">
        <f t="shared" si="27"/>
        <v/>
      </c>
      <c r="M167" s="60">
        <f t="shared" si="28"/>
        <v>130446.58168100286</v>
      </c>
      <c r="N167" t="str">
        <f t="shared" si="29"/>
        <v/>
      </c>
      <c r="O167" t="str">
        <f t="shared" si="30"/>
        <v/>
      </c>
      <c r="P167" t="str">
        <f t="shared" si="31"/>
        <v/>
      </c>
      <c r="Q167" t="str">
        <f t="shared" si="32"/>
        <v/>
      </c>
    </row>
    <row r="168" spans="1:17">
      <c r="A168" s="41">
        <f t="shared" si="23"/>
        <v>166</v>
      </c>
      <c r="B168" t="str">
        <f t="shared" si="24"/>
        <v>2_167</v>
      </c>
      <c r="C168">
        <f t="shared" si="22"/>
        <v>2</v>
      </c>
      <c r="D168">
        <f t="shared" si="25"/>
        <v>167</v>
      </c>
      <c r="E168">
        <f>IFERROR(VLOOKUP($B168,'CURVE DATA'!$A:$AM,15,FALSE),"")</f>
        <v>1605812.077412403</v>
      </c>
      <c r="F168">
        <f>IFERROR(VLOOKUP($B168,'CURVE DATA'!$A:$AM,34,FALSE),NA())</f>
        <v>0.29034171046214796</v>
      </c>
      <c r="G168">
        <f>IFERROR(VLOOKUP($B168,'CURVE DATA'!$A:$AM,35,FALSE),NA())</f>
        <v>0.21130446710481238</v>
      </c>
      <c r="H168">
        <f>IFERROR(VLOOKUP($B168,'CURVE DATA'!$A:$AM,37,FALSE),NA())</f>
        <v>133.87020473322204</v>
      </c>
      <c r="I168">
        <f>IFERROR(VLOOKUP($B168,'CURVE DATA'!$A:$AM,38,FALSE),NA())</f>
        <v>107.94827141752249</v>
      </c>
      <c r="J168">
        <f>IFERROR(VLOOKUP($B168,'CURVE DATA'!$A:$AM,39,FALSE),NA())</f>
        <v>159.79213804892166</v>
      </c>
      <c r="K168" t="str">
        <f t="shared" si="26"/>
        <v/>
      </c>
      <c r="L168" t="str">
        <f t="shared" si="27"/>
        <v/>
      </c>
      <c r="M168" s="60">
        <f t="shared" si="28"/>
        <v>140120.14841240295</v>
      </c>
      <c r="N168" t="str">
        <f t="shared" si="29"/>
        <v/>
      </c>
      <c r="O168" t="str">
        <f t="shared" si="30"/>
        <v/>
      </c>
      <c r="P168" t="str">
        <f t="shared" si="31"/>
        <v/>
      </c>
      <c r="Q168" t="str">
        <f t="shared" si="32"/>
        <v/>
      </c>
    </row>
    <row r="169" spans="1:17">
      <c r="A169" s="41">
        <f t="shared" si="23"/>
        <v>167</v>
      </c>
      <c r="B169" t="str">
        <f t="shared" si="24"/>
        <v>2_168</v>
      </c>
      <c r="C169">
        <f t="shared" si="22"/>
        <v>2</v>
      </c>
      <c r="D169">
        <f t="shared" si="25"/>
        <v>168</v>
      </c>
      <c r="E169">
        <f>IFERROR(VLOOKUP($B169,'CURVE DATA'!$A:$AM,15,FALSE),"")</f>
        <v>1615485.644143803</v>
      </c>
      <c r="F169">
        <f>IFERROR(VLOOKUP($B169,'CURVE DATA'!$A:$AM,34,FALSE),NA())</f>
        <v>0.2908728702290051</v>
      </c>
      <c r="G169">
        <f>IFERROR(VLOOKUP($B169,'CURVE DATA'!$A:$AM,35,FALSE),NA())</f>
        <v>0.21178092460855008</v>
      </c>
      <c r="H169">
        <f>IFERROR(VLOOKUP($B169,'CURVE DATA'!$A:$AM,37,FALSE),NA())</f>
        <v>134.17206046039135</v>
      </c>
      <c r="I169">
        <f>IFERROR(VLOOKUP($B169,'CURVE DATA'!$A:$AM,38,FALSE),NA())</f>
        <v>108.19167736457651</v>
      </c>
      <c r="J169">
        <f>IFERROR(VLOOKUP($B169,'CURVE DATA'!$A:$AM,39,FALSE),NA())</f>
        <v>160.15244355620624</v>
      </c>
      <c r="K169" t="str">
        <f t="shared" si="26"/>
        <v/>
      </c>
      <c r="L169" t="str">
        <f t="shared" si="27"/>
        <v/>
      </c>
      <c r="M169" s="60">
        <f t="shared" si="28"/>
        <v>149793.71514380304</v>
      </c>
      <c r="N169" t="str">
        <f t="shared" si="29"/>
        <v/>
      </c>
      <c r="O169" t="str">
        <f t="shared" si="30"/>
        <v/>
      </c>
      <c r="P169" t="str">
        <f t="shared" si="31"/>
        <v/>
      </c>
      <c r="Q169" t="str">
        <f t="shared" si="32"/>
        <v/>
      </c>
    </row>
    <row r="170" spans="1:17">
      <c r="A170" s="41">
        <f t="shared" si="23"/>
        <v>168</v>
      </c>
      <c r="B170" t="str">
        <f t="shared" si="24"/>
        <v>2_169</v>
      </c>
      <c r="C170">
        <f t="shared" si="22"/>
        <v>2</v>
      </c>
      <c r="D170">
        <f t="shared" si="25"/>
        <v>169</v>
      </c>
      <c r="E170">
        <f>IFERROR(VLOOKUP($B170,'CURVE DATA'!$A:$AM,15,FALSE),"")</f>
        <v>1625159.2108752031</v>
      </c>
      <c r="F170">
        <f>IFERROR(VLOOKUP($B170,'CURVE DATA'!$A:$AM,34,FALSE),NA())</f>
        <v>0.2913996605331321</v>
      </c>
      <c r="G170">
        <f>IFERROR(VLOOKUP($B170,'CURVE DATA'!$A:$AM,35,FALSE),NA())</f>
        <v>0.2122548456557202</v>
      </c>
      <c r="H170">
        <f>IFERROR(VLOOKUP($B170,'CURVE DATA'!$A:$AM,37,FALSE),NA())</f>
        <v>134.4723092363937</v>
      </c>
      <c r="I170">
        <f>IFERROR(VLOOKUP($B170,'CURVE DATA'!$A:$AM,38,FALSE),NA())</f>
        <v>108.43378752216736</v>
      </c>
      <c r="J170">
        <f>IFERROR(VLOOKUP($B170,'CURVE DATA'!$A:$AM,39,FALSE),NA())</f>
        <v>160.51083095062006</v>
      </c>
      <c r="K170" t="str">
        <f t="shared" si="26"/>
        <v/>
      </c>
      <c r="L170" t="str">
        <f t="shared" si="27"/>
        <v/>
      </c>
      <c r="M170" s="60">
        <f t="shared" si="28"/>
        <v>159467.28187520313</v>
      </c>
      <c r="N170" t="str">
        <f t="shared" si="29"/>
        <v/>
      </c>
      <c r="O170" t="str">
        <f t="shared" si="30"/>
        <v/>
      </c>
      <c r="P170" t="str">
        <f t="shared" si="31"/>
        <v/>
      </c>
      <c r="Q170" t="str">
        <f t="shared" si="32"/>
        <v/>
      </c>
    </row>
    <row r="171" spans="1:17">
      <c r="A171" s="41">
        <f t="shared" si="23"/>
        <v>169</v>
      </c>
      <c r="B171" t="str">
        <f t="shared" si="24"/>
        <v>2_170</v>
      </c>
      <c r="C171">
        <f t="shared" si="22"/>
        <v>2</v>
      </c>
      <c r="D171">
        <f t="shared" si="25"/>
        <v>170</v>
      </c>
      <c r="E171">
        <f>IFERROR(VLOOKUP($B171,'CURVE DATA'!$A:$AM,15,FALSE),"")</f>
        <v>1634832.7776066032</v>
      </c>
      <c r="F171">
        <f>IFERROR(VLOOKUP($B171,'CURVE DATA'!$A:$AM,34,FALSE),NA())</f>
        <v>0.29192211211574515</v>
      </c>
      <c r="G171">
        <f>IFERROR(VLOOKUP($B171,'CURVE DATA'!$A:$AM,35,FALSE),NA())</f>
        <v>0.21272624959927064</v>
      </c>
      <c r="H171">
        <f>IFERROR(VLOOKUP($B171,'CURVE DATA'!$A:$AM,37,FALSE),NA())</f>
        <v>134.77096332212983</v>
      </c>
      <c r="I171">
        <f>IFERROR(VLOOKUP($B171,'CURVE DATA'!$A:$AM,38,FALSE),NA())</f>
        <v>108.67461177705844</v>
      </c>
      <c r="J171">
        <f>IFERROR(VLOOKUP($B171,'CURVE DATA'!$A:$AM,39,FALSE),NA())</f>
        <v>160.86731486720123</v>
      </c>
      <c r="K171" t="str">
        <f t="shared" si="26"/>
        <v/>
      </c>
      <c r="L171" t="str">
        <f t="shared" si="27"/>
        <v/>
      </c>
      <c r="M171" s="60">
        <f t="shared" si="28"/>
        <v>169140.84860660322</v>
      </c>
      <c r="N171" t="str">
        <f t="shared" si="29"/>
        <v/>
      </c>
      <c r="O171" t="str">
        <f t="shared" si="30"/>
        <v/>
      </c>
      <c r="P171" t="str">
        <f t="shared" si="31"/>
        <v/>
      </c>
      <c r="Q171" t="str">
        <f t="shared" si="32"/>
        <v/>
      </c>
    </row>
    <row r="172" spans="1:17">
      <c r="A172" s="41">
        <f t="shared" si="23"/>
        <v>170</v>
      </c>
      <c r="B172" t="str">
        <f t="shared" si="24"/>
        <v>2_171</v>
      </c>
      <c r="C172">
        <f t="shared" si="22"/>
        <v>2</v>
      </c>
      <c r="D172">
        <f t="shared" si="25"/>
        <v>171</v>
      </c>
      <c r="E172">
        <f>IFERROR(VLOOKUP($B172,'CURVE DATA'!$A:$AM,15,FALSE),"")</f>
        <v>1644506.3443380033</v>
      </c>
      <c r="F172">
        <f>IFERROR(VLOOKUP($B172,'CURVE DATA'!$A:$AM,34,FALSE),NA())</f>
        <v>0.29244025531054063</v>
      </c>
      <c r="G172">
        <f>IFERROR(VLOOKUP($B172,'CURVE DATA'!$A:$AM,35,FALSE),NA())</f>
        <v>0.21319515551521931</v>
      </c>
      <c r="H172">
        <f>IFERROR(VLOOKUP($B172,'CURVE DATA'!$A:$AM,37,FALSE),NA())</f>
        <v>135.06803480305373</v>
      </c>
      <c r="I172">
        <f>IFERROR(VLOOKUP($B172,'CURVE DATA'!$A:$AM,38,FALSE),NA())</f>
        <v>108.91415987453904</v>
      </c>
      <c r="J172">
        <f>IFERROR(VLOOKUP($B172,'CURVE DATA'!$A:$AM,39,FALSE),NA())</f>
        <v>161.22190973156847</v>
      </c>
      <c r="K172" t="str">
        <f t="shared" si="26"/>
        <v/>
      </c>
      <c r="L172" t="str">
        <f t="shared" si="27"/>
        <v/>
      </c>
      <c r="M172" s="60">
        <f t="shared" si="28"/>
        <v>178814.41533800331</v>
      </c>
      <c r="N172" t="str">
        <f t="shared" si="29"/>
        <v/>
      </c>
      <c r="O172" t="str">
        <f t="shared" si="30"/>
        <v/>
      </c>
      <c r="P172" t="str">
        <f t="shared" si="31"/>
        <v/>
      </c>
      <c r="Q172" t="str">
        <f t="shared" si="32"/>
        <v/>
      </c>
    </row>
    <row r="173" spans="1:17">
      <c r="A173" s="41">
        <f t="shared" si="23"/>
        <v>171</v>
      </c>
      <c r="B173" t="str">
        <f t="shared" si="24"/>
        <v>2_172</v>
      </c>
      <c r="C173">
        <f t="shared" si="22"/>
        <v>2</v>
      </c>
      <c r="D173">
        <f t="shared" si="25"/>
        <v>172</v>
      </c>
      <c r="E173">
        <f>IFERROR(VLOOKUP($B173,'CURVE DATA'!$A:$AM,15,FALSE),"")</f>
        <v>1654179.9110694034</v>
      </c>
      <c r="F173">
        <f>IFERROR(VLOOKUP($B173,'CURVE DATA'!$A:$AM,34,FALSE),NA())</f>
        <v>0.29295412005183308</v>
      </c>
      <c r="G173">
        <f>IFERROR(VLOOKUP($B173,'CURVE DATA'!$A:$AM,35,FALSE),NA())</f>
        <v>0.21366158220841588</v>
      </c>
      <c r="H173">
        <f>IFERROR(VLOOKUP($B173,'CURVE DATA'!$A:$AM,37,FALSE),NA())</f>
        <v>135.3635355928231</v>
      </c>
      <c r="I173">
        <f>IFERROR(VLOOKUP($B173,'CURVE DATA'!$A:$AM,38,FALSE),NA())</f>
        <v>109.1524414213678</v>
      </c>
      <c r="J173">
        <f>IFERROR(VLOOKUP($B173,'CURVE DATA'!$A:$AM,39,FALSE),NA())</f>
        <v>161.57462976427843</v>
      </c>
      <c r="K173" t="str">
        <f t="shared" si="26"/>
        <v/>
      </c>
      <c r="L173" t="str">
        <f t="shared" si="27"/>
        <v/>
      </c>
      <c r="M173" s="60">
        <f t="shared" si="28"/>
        <v>188487.9820694034</v>
      </c>
      <c r="N173" t="str">
        <f t="shared" si="29"/>
        <v/>
      </c>
      <c r="O173" t="str">
        <f t="shared" si="30"/>
        <v/>
      </c>
      <c r="P173" t="str">
        <f t="shared" si="31"/>
        <v/>
      </c>
      <c r="Q173" t="str">
        <f t="shared" si="32"/>
        <v/>
      </c>
    </row>
    <row r="174" spans="1:17">
      <c r="A174" s="41">
        <f t="shared" si="23"/>
        <v>172</v>
      </c>
      <c r="B174" t="str">
        <f t="shared" si="24"/>
        <v>2_173</v>
      </c>
      <c r="C174">
        <f t="shared" si="22"/>
        <v>2</v>
      </c>
      <c r="D174">
        <f t="shared" si="25"/>
        <v>173</v>
      </c>
      <c r="E174">
        <f>IFERROR(VLOOKUP($B174,'CURVE DATA'!$A:$AM,15,FALSE),"")</f>
        <v>1663853.4778008035</v>
      </c>
      <c r="F174">
        <f>IFERROR(VLOOKUP($B174,'CURVE DATA'!$A:$AM,34,FALSE),NA())</f>
        <v>0.29346373588257063</v>
      </c>
      <c r="G174">
        <f>IFERROR(VLOOKUP($B174,'CURVE DATA'!$A:$AM,35,FALSE),NA())</f>
        <v>0.21412554821814933</v>
      </c>
      <c r="H174">
        <f>IFERROR(VLOOKUP($B174,'CURVE DATA'!$A:$AM,37,FALSE),NA())</f>
        <v>135.65747743685171</v>
      </c>
      <c r="I174">
        <f>IFERROR(VLOOKUP($B174,'CURVE DATA'!$A:$AM,38,FALSE),NA())</f>
        <v>109.38946588863742</v>
      </c>
      <c r="J174">
        <f>IFERROR(VLOOKUP($B174,'CURVE DATA'!$A:$AM,39,FALSE),NA())</f>
        <v>161.92548898506604</v>
      </c>
      <c r="K174" t="str">
        <f t="shared" si="26"/>
        <v/>
      </c>
      <c r="L174" t="str">
        <f t="shared" si="27"/>
        <v/>
      </c>
      <c r="M174" s="60">
        <f t="shared" si="28"/>
        <v>198161.54880080349</v>
      </c>
      <c r="N174" t="str">
        <f t="shared" si="29"/>
        <v/>
      </c>
      <c r="O174" t="str">
        <f t="shared" si="30"/>
        <v/>
      </c>
      <c r="P174" t="str">
        <f t="shared" si="31"/>
        <v/>
      </c>
      <c r="Q174" t="str">
        <f t="shared" si="32"/>
        <v/>
      </c>
    </row>
    <row r="175" spans="1:17">
      <c r="A175" s="41">
        <f t="shared" si="23"/>
        <v>173</v>
      </c>
      <c r="B175" t="str">
        <f t="shared" si="24"/>
        <v>2_174</v>
      </c>
      <c r="C175">
        <f t="shared" si="22"/>
        <v>2</v>
      </c>
      <c r="D175">
        <f t="shared" si="25"/>
        <v>174</v>
      </c>
      <c r="E175">
        <f>IFERROR(VLOOKUP($B175,'CURVE DATA'!$A:$AM,15,FALSE),"")</f>
        <v>1673527.0445322036</v>
      </c>
      <c r="F175">
        <f>IFERROR(VLOOKUP($B175,'CURVE DATA'!$A:$AM,34,FALSE),NA())</f>
        <v>0.29396913196303287</v>
      </c>
      <c r="G175">
        <f>IFERROR(VLOOKUP($B175,'CURVE DATA'!$A:$AM,35,FALSE),NA())</f>
        <v>0.21458707182361111</v>
      </c>
      <c r="H175">
        <f>IFERROR(VLOOKUP($B175,'CURVE DATA'!$A:$AM,37,FALSE),NA())</f>
        <v>135.94987191577079</v>
      </c>
      <c r="I175">
        <f>IFERROR(VLOOKUP($B175,'CURVE DATA'!$A:$AM,38,FALSE),NA())</f>
        <v>109.62524261456565</v>
      </c>
      <c r="J175">
        <f>IFERROR(VLOOKUP($B175,'CURVE DATA'!$A:$AM,39,FALSE),NA())</f>
        <v>162.27450121697595</v>
      </c>
      <c r="K175" t="str">
        <f t="shared" si="26"/>
        <v/>
      </c>
      <c r="L175" t="str">
        <f t="shared" si="27"/>
        <v/>
      </c>
      <c r="M175" s="60">
        <f t="shared" si="28"/>
        <v>207835.11553220358</v>
      </c>
      <c r="N175" t="str">
        <f t="shared" si="29"/>
        <v/>
      </c>
      <c r="O175" t="str">
        <f t="shared" si="30"/>
        <v/>
      </c>
      <c r="P175" t="str">
        <f t="shared" si="31"/>
        <v/>
      </c>
      <c r="Q175" t="str">
        <f t="shared" si="32"/>
        <v/>
      </c>
    </row>
    <row r="176" spans="1:17">
      <c r="A176" s="41">
        <f t="shared" si="23"/>
        <v>174</v>
      </c>
      <c r="B176" t="str">
        <f t="shared" si="24"/>
        <v>2_175</v>
      </c>
      <c r="C176">
        <f t="shared" si="22"/>
        <v>2</v>
      </c>
      <c r="D176">
        <f t="shared" si="25"/>
        <v>175</v>
      </c>
      <c r="E176">
        <f>IFERROR(VLOOKUP($B176,'CURVE DATA'!$A:$AM,15,FALSE),"")</f>
        <v>1683200.6112636037</v>
      </c>
      <c r="F176">
        <f>IFERROR(VLOOKUP($B176,'CURVE DATA'!$A:$AM,34,FALSE),NA())</f>
        <v>0.29447033707765397</v>
      </c>
      <c r="G176">
        <f>IFERROR(VLOOKUP($B176,'CURVE DATA'!$A:$AM,35,FALSE),NA())</f>
        <v>0.21504617104920906</v>
      </c>
      <c r="H176">
        <f>IFERROR(VLOOKUP($B176,'CURVE DATA'!$A:$AM,37,FALSE),NA())</f>
        <v>136.24073044879543</v>
      </c>
      <c r="I176">
        <f>IFERROR(VLOOKUP($B176,'CURVE DATA'!$A:$AM,38,FALSE),NA())</f>
        <v>109.85978080720992</v>
      </c>
      <c r="J176">
        <f>IFERROR(VLOOKUP($B176,'CURVE DATA'!$A:$AM,39,FALSE),NA())</f>
        <v>162.62168009038098</v>
      </c>
      <c r="K176" t="str">
        <f t="shared" si="26"/>
        <v/>
      </c>
      <c r="L176" t="str">
        <f t="shared" si="27"/>
        <v/>
      </c>
      <c r="M176" s="60">
        <f t="shared" si="28"/>
        <v>217508.68226360367</v>
      </c>
      <c r="N176" t="str">
        <f t="shared" si="29"/>
        <v/>
      </c>
      <c r="O176" t="str">
        <f t="shared" si="30"/>
        <v/>
      </c>
      <c r="P176" t="str">
        <f t="shared" si="31"/>
        <v/>
      </c>
      <c r="Q176" t="str">
        <f t="shared" si="32"/>
        <v/>
      </c>
    </row>
    <row r="177" spans="1:17">
      <c r="A177" s="41">
        <f t="shared" si="23"/>
        <v>175</v>
      </c>
      <c r="B177" t="str">
        <f t="shared" si="24"/>
        <v>2_176</v>
      </c>
      <c r="C177">
        <f t="shared" si="22"/>
        <v>2</v>
      </c>
      <c r="D177">
        <f t="shared" si="25"/>
        <v>176</v>
      </c>
      <c r="E177">
        <f>IFERROR(VLOOKUP($B177,'CURVE DATA'!$A:$AM,15,FALSE),"")</f>
        <v>1692874.1779950038</v>
      </c>
      <c r="F177">
        <f>IFERROR(VLOOKUP($B177,'CURVE DATA'!$A:$AM,34,FALSE),NA())</f>
        <v>0.29496737964362202</v>
      </c>
      <c r="G177">
        <f>IFERROR(VLOOKUP($B177,'CURVE DATA'!$A:$AM,35,FALSE),NA())</f>
        <v>0.21550286366974858</v>
      </c>
      <c r="H177">
        <f>IFERROR(VLOOKUP($B177,'CURVE DATA'!$A:$AM,37,FALSE),NA())</f>
        <v>136.53006429700724</v>
      </c>
      <c r="I177">
        <f>IFERROR(VLOOKUP($B177,'CURVE DATA'!$A:$AM,38,FALSE),NA())</f>
        <v>110.09308954711425</v>
      </c>
      <c r="J177">
        <f>IFERROR(VLOOKUP($B177,'CURVE DATA'!$A:$AM,39,FALSE),NA())</f>
        <v>162.96703904690023</v>
      </c>
      <c r="K177" t="str">
        <f t="shared" si="26"/>
        <v/>
      </c>
      <c r="L177" t="str">
        <f t="shared" si="27"/>
        <v/>
      </c>
      <c r="M177" s="60">
        <f t="shared" si="28"/>
        <v>227182.24899500376</v>
      </c>
      <c r="N177" t="str">
        <f t="shared" si="29"/>
        <v/>
      </c>
      <c r="O177" t="str">
        <f t="shared" si="30"/>
        <v/>
      </c>
      <c r="P177" t="str">
        <f t="shared" si="31"/>
        <v/>
      </c>
      <c r="Q177" t="str">
        <f t="shared" si="32"/>
        <v/>
      </c>
    </row>
    <row r="178" spans="1:17">
      <c r="A178" s="41">
        <f t="shared" si="23"/>
        <v>176</v>
      </c>
      <c r="B178" t="str">
        <f t="shared" si="24"/>
        <v>2_177</v>
      </c>
      <c r="C178">
        <f t="shared" si="22"/>
        <v>2</v>
      </c>
      <c r="D178">
        <f t="shared" si="25"/>
        <v>177</v>
      </c>
      <c r="E178">
        <f>IFERROR(VLOOKUP($B178,'CURVE DATA'!$A:$AM,15,FALSE),"")</f>
        <v>1702547.7447264038</v>
      </c>
      <c r="F178">
        <f>IFERROR(VLOOKUP($B178,'CURVE DATA'!$A:$AM,34,FALSE),NA())</f>
        <v>0.29546028771772204</v>
      </c>
      <c r="G178">
        <f>IFERROR(VLOOKUP($B178,'CURVE DATA'!$A:$AM,35,FALSE),NA())</f>
        <v>0.2159571672154757</v>
      </c>
      <c r="H178">
        <f>IFERROR(VLOOKUP($B178,'CURVE DATA'!$A:$AM,37,FALSE),NA())</f>
        <v>136.81788456654914</v>
      </c>
      <c r="I178">
        <f>IFERROR(VLOOKUP($B178,'CURVE DATA'!$A:$AM,38,FALSE),NA())</f>
        <v>110.3251777898856</v>
      </c>
      <c r="J178">
        <f>IFERROR(VLOOKUP($B178,'CURVE DATA'!$A:$AM,39,FALSE),NA())</f>
        <v>163.31059134321271</v>
      </c>
      <c r="K178" t="str">
        <f t="shared" si="26"/>
        <v/>
      </c>
      <c r="L178" t="str">
        <f t="shared" si="27"/>
        <v/>
      </c>
      <c r="M178" s="60">
        <f t="shared" si="28"/>
        <v>236855.81572640385</v>
      </c>
      <c r="N178" t="str">
        <f t="shared" si="29"/>
        <v/>
      </c>
      <c r="O178" t="str">
        <f t="shared" si="30"/>
        <v/>
      </c>
      <c r="P178" t="str">
        <f t="shared" si="31"/>
        <v/>
      </c>
      <c r="Q178" t="str">
        <f t="shared" si="32"/>
        <v/>
      </c>
    </row>
    <row r="179" spans="1:17">
      <c r="A179" s="41">
        <f t="shared" si="23"/>
        <v>177</v>
      </c>
      <c r="B179" t="str">
        <f t="shared" si="24"/>
        <v>2_178</v>
      </c>
      <c r="C179">
        <f t="shared" si="22"/>
        <v>2</v>
      </c>
      <c r="D179">
        <f t="shared" si="25"/>
        <v>178</v>
      </c>
      <c r="E179">
        <f>IFERROR(VLOOKUP($B179,'CURVE DATA'!$A:$AM,15,FALSE),"")</f>
        <v>1712221.3114578039</v>
      </c>
      <c r="F179">
        <f>IFERROR(VLOOKUP($B179,'CURVE DATA'!$A:$AM,34,FALSE),NA())</f>
        <v>0.29594908900343492</v>
      </c>
      <c r="G179">
        <f>IFERROR(VLOOKUP($B179,'CURVE DATA'!$A:$AM,35,FALSE),NA())</f>
        <v>0.21640909897698959</v>
      </c>
      <c r="H179">
        <f>IFERROR(VLOOKUP($B179,'CURVE DATA'!$A:$AM,37,FALSE),NA())</f>
        <v>137.10420221173788</v>
      </c>
      <c r="I179">
        <f>IFERROR(VLOOKUP($B179,'CURVE DATA'!$A:$AM,38,FALSE),NA())</f>
        <v>110.55605436870351</v>
      </c>
      <c r="J179">
        <f>IFERROR(VLOOKUP($B179,'CURVE DATA'!$A:$AM,39,FALSE),NA())</f>
        <v>163.65235005477228</v>
      </c>
      <c r="K179" t="str">
        <f t="shared" si="26"/>
        <v/>
      </c>
      <c r="L179" t="str">
        <f t="shared" si="27"/>
        <v/>
      </c>
      <c r="M179" s="60">
        <f t="shared" si="28"/>
        <v>246529.38245780393</v>
      </c>
      <c r="N179" t="str">
        <f t="shared" si="29"/>
        <v/>
      </c>
      <c r="O179" t="str">
        <f t="shared" si="30"/>
        <v/>
      </c>
      <c r="P179" t="str">
        <f t="shared" si="31"/>
        <v/>
      </c>
      <c r="Q179" t="str">
        <f t="shared" si="32"/>
        <v/>
      </c>
    </row>
    <row r="180" spans="1:17">
      <c r="A180" s="41">
        <f t="shared" si="23"/>
        <v>178</v>
      </c>
      <c r="B180" t="str">
        <f t="shared" si="24"/>
        <v>2_179</v>
      </c>
      <c r="C180">
        <f t="shared" si="22"/>
        <v>2</v>
      </c>
      <c r="D180">
        <f t="shared" si="25"/>
        <v>179</v>
      </c>
      <c r="E180">
        <f>IFERROR(VLOOKUP($B180,'CURVE DATA'!$A:$AM,15,FALSE),"")</f>
        <v>1721894.878189204</v>
      </c>
      <c r="F180">
        <f>IFERROR(VLOOKUP($B180,'CURVE DATA'!$A:$AM,34,FALSE),NA())</f>
        <v>0.29643381085846304</v>
      </c>
      <c r="G180">
        <f>IFERROR(VLOOKUP($B180,'CURVE DATA'!$A:$AM,35,FALSE),NA())</f>
        <v>0.21685867601003156</v>
      </c>
      <c r="H180">
        <f>IFERROR(VLOOKUP($B180,'CURVE DATA'!$A:$AM,37,FALSE),NA())</f>
        <v>137.38902803809785</v>
      </c>
      <c r="I180">
        <f>IFERROR(VLOOKUP($B180,'CURVE DATA'!$A:$AM,38,FALSE),NA())</f>
        <v>110.7857279967666</v>
      </c>
      <c r="J180">
        <f>IFERROR(VLOOKUP($B180,'CURVE DATA'!$A:$AM,39,FALSE),NA())</f>
        <v>163.99232807942914</v>
      </c>
      <c r="K180" t="str">
        <f t="shared" si="26"/>
        <v/>
      </c>
      <c r="L180" t="str">
        <f t="shared" si="27"/>
        <v/>
      </c>
      <c r="M180" s="60">
        <f t="shared" si="28"/>
        <v>256202.94918920402</v>
      </c>
      <c r="N180" t="str">
        <f t="shared" si="29"/>
        <v/>
      </c>
      <c r="O180" t="str">
        <f t="shared" si="30"/>
        <v/>
      </c>
      <c r="P180" t="str">
        <f t="shared" si="31"/>
        <v/>
      </c>
      <c r="Q180" t="str">
        <f t="shared" si="32"/>
        <v/>
      </c>
    </row>
    <row r="181" spans="1:17">
      <c r="A181" s="41">
        <f t="shared" si="23"/>
        <v>179</v>
      </c>
      <c r="B181" t="str">
        <f t="shared" si="24"/>
        <v>2_180</v>
      </c>
      <c r="C181">
        <f t="shared" si="22"/>
        <v>2</v>
      </c>
      <c r="D181">
        <f t="shared" si="25"/>
        <v>180</v>
      </c>
      <c r="E181">
        <f>IFERROR(VLOOKUP($B181,'CURVE DATA'!$A:$AM,15,FALSE),"")</f>
        <v>1731568.4449206041</v>
      </c>
      <c r="F181">
        <f>IFERROR(VLOOKUP($B181,'CURVE DATA'!$A:$AM,34,FALSE),NA())</f>
        <v>0.2969144803010958</v>
      </c>
      <c r="G181">
        <f>IFERROR(VLOOKUP($B181,'CURVE DATA'!$A:$AM,35,FALSE),NA())</f>
        <v>0.21730591514014924</v>
      </c>
      <c r="H181">
        <f>IFERROR(VLOOKUP($B181,'CURVE DATA'!$A:$AM,37,FALSE),NA())</f>
        <v>137.67237270531621</v>
      </c>
      <c r="I181">
        <f>IFERROR(VLOOKUP($B181,'CURVE DATA'!$A:$AM,38,FALSE),NA())</f>
        <v>111.01420726967535</v>
      </c>
      <c r="J181">
        <f>IFERROR(VLOOKUP($B181,'CURVE DATA'!$A:$AM,39,FALSE),NA())</f>
        <v>164.33053814095706</v>
      </c>
      <c r="K181" t="str">
        <f t="shared" si="26"/>
        <v/>
      </c>
      <c r="L181" t="str">
        <f t="shared" si="27"/>
        <v/>
      </c>
      <c r="M181" s="60">
        <f t="shared" si="28"/>
        <v>265876.51592060411</v>
      </c>
      <c r="N181" t="str">
        <f t="shared" si="29"/>
        <v/>
      </c>
      <c r="O181" t="str">
        <f t="shared" si="30"/>
        <v/>
      </c>
      <c r="P181" t="str">
        <f t="shared" si="31"/>
        <v/>
      </c>
      <c r="Q181" t="str">
        <f t="shared" si="32"/>
        <v/>
      </c>
    </row>
    <row r="182" spans="1:17">
      <c r="A182" s="41">
        <f t="shared" si="23"/>
        <v>180</v>
      </c>
      <c r="B182" t="str">
        <f t="shared" si="24"/>
        <v>2_181</v>
      </c>
      <c r="C182">
        <f t="shared" si="22"/>
        <v>2</v>
      </c>
      <c r="D182">
        <f t="shared" si="25"/>
        <v>181</v>
      </c>
      <c r="E182">
        <f>IFERROR(VLOOKUP($B182,'CURVE DATA'!$A:$AM,15,FALSE),"")</f>
        <v>1741242.0116520042</v>
      </c>
      <c r="F182">
        <f>IFERROR(VLOOKUP($B182,'CURVE DATA'!$A:$AM,34,FALSE),NA())</f>
        <v>0.29739112401708456</v>
      </c>
      <c r="G182">
        <f>IFERROR(VLOOKUP($B182,'CURVE DATA'!$A:$AM,35,FALSE),NA())</f>
        <v>0.21775083296724335</v>
      </c>
      <c r="H182">
        <f>IFERROR(VLOOKUP($B182,'CURVE DATA'!$A:$AM,37,FALSE),NA())</f>
        <v>137.95424673012329</v>
      </c>
      <c r="I182">
        <f>IFERROR(VLOOKUP($B182,'CURVE DATA'!$A:$AM,38,FALSE),NA())</f>
        <v>111.24150066775493</v>
      </c>
      <c r="J182">
        <f>IFERROR(VLOOKUP($B182,'CURVE DATA'!$A:$AM,39,FALSE),NA())</f>
        <v>164.66699279249164</v>
      </c>
      <c r="K182" t="str">
        <f t="shared" si="26"/>
        <v/>
      </c>
      <c r="L182" t="str">
        <f t="shared" si="27"/>
        <v/>
      </c>
      <c r="M182" s="60">
        <f t="shared" si="28"/>
        <v>275550.0826520042</v>
      </c>
      <c r="N182" t="str">
        <f t="shared" si="29"/>
        <v/>
      </c>
      <c r="O182" t="str">
        <f t="shared" si="30"/>
        <v/>
      </c>
      <c r="P182" t="str">
        <f t="shared" si="31"/>
        <v/>
      </c>
      <c r="Q182" t="str">
        <f t="shared" si="32"/>
        <v/>
      </c>
    </row>
    <row r="183" spans="1:17">
      <c r="A183" s="41">
        <f t="shared" si="23"/>
        <v>181</v>
      </c>
      <c r="B183" t="str">
        <f t="shared" si="24"/>
        <v>2_182</v>
      </c>
      <c r="C183">
        <f t="shared" si="22"/>
        <v>2</v>
      </c>
      <c r="D183">
        <f t="shared" si="25"/>
        <v>182</v>
      </c>
      <c r="E183">
        <f>IFERROR(VLOOKUP($B183,'CURVE DATA'!$A:$AM,15,FALSE),"")</f>
        <v>1750915.5783834043</v>
      </c>
      <c r="F183">
        <f>IFERROR(VLOOKUP($B183,'CURVE DATA'!$A:$AM,34,FALSE),NA())</f>
        <v>0.29786376836628825</v>
      </c>
      <c r="G183">
        <f>IFERROR(VLOOKUP($B183,'CURVE DATA'!$A:$AM,35,FALSE),NA())</f>
        <v>0.2181934458700005</v>
      </c>
      <c r="H183">
        <f>IFERROR(VLOOKUP($B183,'CURVE DATA'!$A:$AM,37,FALSE),NA())</f>
        <v>138.23466048910109</v>
      </c>
      <c r="I183">
        <f>IFERROR(VLOOKUP($B183,'CURVE DATA'!$A:$AM,38,FALSE),NA())</f>
        <v>111.46761655831975</v>
      </c>
      <c r="J183">
        <f>IFERROR(VLOOKUP($B183,'CURVE DATA'!$A:$AM,39,FALSE),NA())</f>
        <v>165.00170441988249</v>
      </c>
      <c r="K183" t="str">
        <f t="shared" si="26"/>
        <v/>
      </c>
      <c r="L183" t="str">
        <f t="shared" si="27"/>
        <v/>
      </c>
      <c r="M183" s="60">
        <f t="shared" si="28"/>
        <v>285223.64938340429</v>
      </c>
      <c r="N183" t="str">
        <f t="shared" si="29"/>
        <v/>
      </c>
      <c r="O183" t="str">
        <f t="shared" si="30"/>
        <v/>
      </c>
      <c r="P183" t="str">
        <f t="shared" si="31"/>
        <v/>
      </c>
      <c r="Q183" t="str">
        <f t="shared" si="32"/>
        <v/>
      </c>
    </row>
    <row r="184" spans="1:17">
      <c r="A184" s="41">
        <f t="shared" si="23"/>
        <v>182</v>
      </c>
      <c r="B184" t="str">
        <f t="shared" si="24"/>
        <v>2_183</v>
      </c>
      <c r="C184">
        <f t="shared" si="22"/>
        <v>2</v>
      </c>
      <c r="D184">
        <f t="shared" si="25"/>
        <v>183</v>
      </c>
      <c r="E184">
        <f>IFERROR(VLOOKUP($B184,'CURVE DATA'!$A:$AM,15,FALSE),"")</f>
        <v>1760589.1451148044</v>
      </c>
      <c r="F184">
        <f>IFERROR(VLOOKUP($B184,'CURVE DATA'!$A:$AM,34,FALSE),NA())</f>
        <v>0.2983324393886545</v>
      </c>
      <c r="G184">
        <f>IFERROR(VLOOKUP($B184,'CURVE DATA'!$A:$AM,35,FALSE),NA())</f>
        <v>0.21863377001021289</v>
      </c>
      <c r="H184">
        <f>IFERROR(VLOOKUP($B184,'CURVE DATA'!$A:$AM,37,FALSE),NA())</f>
        <v>138.51362422142</v>
      </c>
      <c r="I184">
        <f>IFERROR(VLOOKUP($B184,'CURVE DATA'!$A:$AM,38,FALSE),NA())</f>
        <v>111.69256319788018</v>
      </c>
      <c r="J184">
        <f>IFERROR(VLOOKUP($B184,'CURVE DATA'!$A:$AM,39,FALSE),NA())</f>
        <v>165.33468524495984</v>
      </c>
      <c r="K184" t="str">
        <f t="shared" si="26"/>
        <v/>
      </c>
      <c r="L184" t="str">
        <f t="shared" si="27"/>
        <v/>
      </c>
      <c r="M184" s="60">
        <f t="shared" si="28"/>
        <v>294897.21611480438</v>
      </c>
      <c r="N184" t="str">
        <f t="shared" si="29"/>
        <v/>
      </c>
      <c r="O184" t="str">
        <f t="shared" si="30"/>
        <v/>
      </c>
      <c r="P184" t="str">
        <f t="shared" si="31"/>
        <v/>
      </c>
      <c r="Q184" t="str">
        <f t="shared" si="32"/>
        <v/>
      </c>
    </row>
    <row r="185" spans="1:17">
      <c r="A185" s="41">
        <f t="shared" si="23"/>
        <v>183</v>
      </c>
      <c r="B185" t="str">
        <f t="shared" si="24"/>
        <v>2_184</v>
      </c>
      <c r="C185">
        <f t="shared" si="22"/>
        <v>2</v>
      </c>
      <c r="D185">
        <f t="shared" si="25"/>
        <v>184</v>
      </c>
      <c r="E185">
        <f>IFERROR(VLOOKUP($B185,'CURVE DATA'!$A:$AM,15,FALSE),"")</f>
        <v>1770262.7118462045</v>
      </c>
      <c r="F185">
        <f>IFERROR(VLOOKUP($B185,'CURVE DATA'!$A:$AM,34,FALSE),NA())</f>
        <v>0.29879716281062085</v>
      </c>
      <c r="G185">
        <f>IFERROR(VLOOKUP($B185,'CURVE DATA'!$A:$AM,35,FALSE),NA())</f>
        <v>0.21907182133699107</v>
      </c>
      <c r="H185">
        <f>IFERROR(VLOOKUP($B185,'CURVE DATA'!$A:$AM,37,FALSE),NA())</f>
        <v>138.79114803150759</v>
      </c>
      <c r="I185">
        <f>IFERROR(VLOOKUP($B185,'CURVE DATA'!$A:$AM,38,FALSE),NA())</f>
        <v>111.9163487342948</v>
      </c>
      <c r="J185">
        <f>IFERROR(VLOOKUP($B185,'CURVE DATA'!$A:$AM,39,FALSE),NA())</f>
        <v>165.66594732872039</v>
      </c>
      <c r="K185" t="str">
        <f t="shared" si="26"/>
        <v/>
      </c>
      <c r="L185" t="str">
        <f t="shared" si="27"/>
        <v/>
      </c>
      <c r="M185" s="60">
        <f t="shared" si="28"/>
        <v>304570.78284620447</v>
      </c>
      <c r="N185" t="str">
        <f t="shared" si="29"/>
        <v/>
      </c>
      <c r="O185" t="str">
        <f t="shared" si="30"/>
        <v/>
      </c>
      <c r="P185" t="str">
        <f t="shared" si="31"/>
        <v/>
      </c>
      <c r="Q185" t="str">
        <f t="shared" si="32"/>
        <v/>
      </c>
    </row>
    <row r="186" spans="1:17">
      <c r="A186" s="41">
        <f t="shared" si="23"/>
        <v>184</v>
      </c>
      <c r="B186" t="str">
        <f t="shared" si="24"/>
        <v>2_185</v>
      </c>
      <c r="C186">
        <f t="shared" si="22"/>
        <v>2</v>
      </c>
      <c r="D186">
        <f t="shared" si="25"/>
        <v>185</v>
      </c>
      <c r="E186">
        <f>IFERROR(VLOOKUP($B186,'CURVE DATA'!$A:$AM,15,FALSE),"")</f>
        <v>1779936.2785776046</v>
      </c>
      <c r="F186">
        <f>IFERROR(VLOOKUP($B186,'CURVE DATA'!$A:$AM,34,FALSE),NA())</f>
        <v>0.29925796405129529</v>
      </c>
      <c r="G186">
        <f>IFERROR(VLOOKUP($B186,'CURVE DATA'!$A:$AM,35,FALSE),NA())</f>
        <v>0.21950761559087317</v>
      </c>
      <c r="H186">
        <f>IFERROR(VLOOKUP($B186,'CURVE DATA'!$A:$AM,37,FALSE),NA())</f>
        <v>139.06724189165215</v>
      </c>
      <c r="I186">
        <f>IFERROR(VLOOKUP($B186,'CURVE DATA'!$A:$AM,38,FALSE),NA())</f>
        <v>112.13898120886964</v>
      </c>
      <c r="J186">
        <f>IFERROR(VLOOKUP($B186,'CURVE DATA'!$A:$AM,39,FALSE),NA())</f>
        <v>165.99550257443468</v>
      </c>
      <c r="K186" t="str">
        <f t="shared" si="26"/>
        <v/>
      </c>
      <c r="L186" t="str">
        <f t="shared" si="27"/>
        <v/>
      </c>
      <c r="M186" s="60">
        <f t="shared" si="28"/>
        <v>314244.34957760456</v>
      </c>
      <c r="N186" t="str">
        <f t="shared" si="29"/>
        <v/>
      </c>
      <c r="O186" t="str">
        <f t="shared" si="30"/>
        <v/>
      </c>
      <c r="P186" t="str">
        <f t="shared" si="31"/>
        <v/>
      </c>
      <c r="Q186" t="str">
        <f t="shared" si="32"/>
        <v/>
      </c>
    </row>
    <row r="187" spans="1:17">
      <c r="A187" s="41">
        <f t="shared" si="23"/>
        <v>185</v>
      </c>
      <c r="B187" t="str">
        <f t="shared" si="24"/>
        <v>2_186</v>
      </c>
      <c r="C187">
        <f t="shared" si="22"/>
        <v>2</v>
      </c>
      <c r="D187">
        <f t="shared" si="25"/>
        <v>186</v>
      </c>
      <c r="E187">
        <f>IFERROR(VLOOKUP($B187,'CURVE DATA'!$A:$AM,15,FALSE),"")</f>
        <v>1789609.8453090047</v>
      </c>
      <c r="F187">
        <f>IFERROR(VLOOKUP($B187,'CURVE DATA'!$A:$AM,34,FALSE),NA())</f>
        <v>0.29971486822789845</v>
      </c>
      <c r="G187">
        <f>IFERROR(VLOOKUP($B187,'CURVE DATA'!$A:$AM,35,FALSE),NA())</f>
        <v>0.21994116830783006</v>
      </c>
      <c r="H187">
        <f>IFERROR(VLOOKUP($B187,'CURVE DATA'!$A:$AM,37,FALSE),NA())</f>
        <v>139.34191564454008</v>
      </c>
      <c r="I187">
        <f>IFERROR(VLOOKUP($B187,'CURVE DATA'!$A:$AM,38,FALSE),NA())</f>
        <v>112.36046855840424</v>
      </c>
      <c r="J187">
        <f>IFERROR(VLOOKUP($B187,'CURVE DATA'!$A:$AM,39,FALSE),NA())</f>
        <v>166.32336273067594</v>
      </c>
      <c r="K187" t="str">
        <f t="shared" si="26"/>
        <v/>
      </c>
      <c r="L187" t="str">
        <f t="shared" si="27"/>
        <v/>
      </c>
      <c r="M187" s="60">
        <f t="shared" si="28"/>
        <v>323917.91630900465</v>
      </c>
      <c r="N187" t="str">
        <f t="shared" si="29"/>
        <v/>
      </c>
      <c r="O187" t="str">
        <f t="shared" si="30"/>
        <v/>
      </c>
      <c r="P187" t="str">
        <f t="shared" si="31"/>
        <v/>
      </c>
      <c r="Q187" t="str">
        <f t="shared" si="32"/>
        <v/>
      </c>
    </row>
    <row r="188" spans="1:17">
      <c r="A188" s="41">
        <f t="shared" si="23"/>
        <v>186</v>
      </c>
      <c r="B188" t="str">
        <f t="shared" si="24"/>
        <v>2_187</v>
      </c>
      <c r="C188">
        <f t="shared" si="22"/>
        <v>2</v>
      </c>
      <c r="D188">
        <f t="shared" si="25"/>
        <v>187</v>
      </c>
      <c r="E188">
        <f>IFERROR(VLOOKUP($B188,'CURVE DATA'!$A:$AM,15,FALSE),"")</f>
        <v>1799283.4120404047</v>
      </c>
      <c r="F188">
        <f>IFERROR(VLOOKUP($B188,'CURVE DATA'!$A:$AM,34,FALSE),NA())</f>
        <v>0.30016790016184619</v>
      </c>
      <c r="G188">
        <f>IFERROR(VLOOKUP($B188,'CURVE DATA'!$A:$AM,35,FALSE),NA())</f>
        <v>0.22037249482317423</v>
      </c>
      <c r="H188">
        <f>IFERROR(VLOOKUP($B188,'CURVE DATA'!$A:$AM,37,FALSE),NA())</f>
        <v>139.6151790057323</v>
      </c>
      <c r="I188">
        <f>IFERROR(VLOOKUP($B188,'CURVE DATA'!$A:$AM,38,FALSE),NA())</f>
        <v>112.58081861718861</v>
      </c>
      <c r="J188">
        <f>IFERROR(VLOOKUP($B188,'CURVE DATA'!$A:$AM,39,FALSE),NA())</f>
        <v>166.64953939427599</v>
      </c>
      <c r="K188" t="str">
        <f t="shared" si="26"/>
        <v/>
      </c>
      <c r="L188" t="str">
        <f t="shared" si="27"/>
        <v/>
      </c>
      <c r="M188" s="60">
        <f t="shared" si="28"/>
        <v>333591.48304040474</v>
      </c>
      <c r="N188" t="str">
        <f t="shared" si="29"/>
        <v/>
      </c>
      <c r="O188" t="str">
        <f t="shared" si="30"/>
        <v/>
      </c>
      <c r="P188" t="str">
        <f t="shared" si="31"/>
        <v/>
      </c>
      <c r="Q188" t="str">
        <f t="shared" si="32"/>
        <v/>
      </c>
    </row>
    <row r="189" spans="1:17">
      <c r="A189" s="41">
        <f t="shared" si="23"/>
        <v>187</v>
      </c>
      <c r="B189" t="str">
        <f t="shared" si="24"/>
        <v>2_188</v>
      </c>
      <c r="C189">
        <f t="shared" si="22"/>
        <v>2</v>
      </c>
      <c r="D189">
        <f t="shared" si="25"/>
        <v>188</v>
      </c>
      <c r="E189">
        <f>IFERROR(VLOOKUP($B189,'CURVE DATA'!$A:$AM,15,FALSE),"")</f>
        <v>1808956.9787718048</v>
      </c>
      <c r="F189">
        <f>IFERROR(VLOOKUP($B189,'CURVE DATA'!$A:$AM,34,FALSE),NA())</f>
        <v>0.30061708438427198</v>
      </c>
      <c r="G189">
        <f>IFERROR(VLOOKUP($B189,'CURVE DATA'!$A:$AM,35,FALSE),NA())</f>
        <v>0.22080161027537262</v>
      </c>
      <c r="H189">
        <f>IFERROR(VLOOKUP($B189,'CURVE DATA'!$A:$AM,37,FALSE),NA())</f>
        <v>139.88704156607983</v>
      </c>
      <c r="I189">
        <f>IFERROR(VLOOKUP($B189,'CURVE DATA'!$A:$AM,38,FALSE),NA())</f>
        <v>112.80003911895106</v>
      </c>
      <c r="J189">
        <f>IFERROR(VLOOKUP($B189,'CURVE DATA'!$A:$AM,39,FALSE),NA())</f>
        <v>166.97404401320864</v>
      </c>
      <c r="K189" t="str">
        <f t="shared" si="26"/>
        <v/>
      </c>
      <c r="L189" t="str">
        <f t="shared" si="27"/>
        <v/>
      </c>
      <c r="M189" s="60">
        <f t="shared" si="28"/>
        <v>343265.04977180483</v>
      </c>
      <c r="N189" t="str">
        <f t="shared" si="29"/>
        <v/>
      </c>
      <c r="O189" t="str">
        <f t="shared" si="30"/>
        <v/>
      </c>
      <c r="P189" t="str">
        <f t="shared" si="31"/>
        <v/>
      </c>
      <c r="Q189" t="str">
        <f t="shared" si="32"/>
        <v/>
      </c>
    </row>
    <row r="190" spans="1:17">
      <c r="A190" s="41">
        <f t="shared" si="23"/>
        <v>188</v>
      </c>
      <c r="B190" t="str">
        <f t="shared" si="24"/>
        <v>2_189</v>
      </c>
      <c r="C190">
        <f t="shared" si="22"/>
        <v>2</v>
      </c>
      <c r="D190">
        <f t="shared" si="25"/>
        <v>189</v>
      </c>
      <c r="E190">
        <f>IFERROR(VLOOKUP($B190,'CURVE DATA'!$A:$AM,15,FALSE),"")</f>
        <v>1818630.5455032049</v>
      </c>
      <c r="F190">
        <f>IFERROR(VLOOKUP($B190,'CURVE DATA'!$A:$AM,34,FALSE),NA())</f>
        <v>0.30106244514136382</v>
      </c>
      <c r="G190">
        <f>IFERROR(VLOOKUP($B190,'CURVE DATA'!$A:$AM,35,FALSE),NA())</f>
        <v>0.22122852960976619</v>
      </c>
      <c r="H190">
        <f>IFERROR(VLOOKUP($B190,'CURVE DATA'!$A:$AM,37,FALSE),NA())</f>
        <v>140.15751279408039</v>
      </c>
      <c r="I190">
        <f>IFERROR(VLOOKUP($B190,'CURVE DATA'!$A:$AM,38,FALSE),NA())</f>
        <v>113.01813769875839</v>
      </c>
      <c r="J190">
        <f>IFERROR(VLOOKUP($B190,'CURVE DATA'!$A:$AM,39,FALSE),NA())</f>
        <v>167.29688788940237</v>
      </c>
      <c r="K190" t="str">
        <f t="shared" si="26"/>
        <v/>
      </c>
      <c r="L190" t="str">
        <f t="shared" si="27"/>
        <v/>
      </c>
      <c r="M190" s="60">
        <f t="shared" si="28"/>
        <v>352938.61650320492</v>
      </c>
      <c r="N190" t="str">
        <f t="shared" si="29"/>
        <v/>
      </c>
      <c r="O190" t="str">
        <f t="shared" si="30"/>
        <v/>
      </c>
      <c r="P190" t="str">
        <f t="shared" si="31"/>
        <v/>
      </c>
      <c r="Q190" t="str">
        <f t="shared" si="32"/>
        <v/>
      </c>
    </row>
    <row r="191" spans="1:17">
      <c r="A191" s="41">
        <f t="shared" si="23"/>
        <v>189</v>
      </c>
      <c r="B191" t="str">
        <f t="shared" si="24"/>
        <v>2_190</v>
      </c>
      <c r="C191">
        <f t="shared" si="22"/>
        <v>2</v>
      </c>
      <c r="D191">
        <f t="shared" si="25"/>
        <v>190</v>
      </c>
      <c r="E191">
        <f>IFERROR(VLOOKUP($B191,'CURVE DATA'!$A:$AM,15,FALSE),"")</f>
        <v>1828304.112234605</v>
      </c>
      <c r="F191">
        <f>IFERROR(VLOOKUP($B191,'CURVE DATA'!$A:$AM,34,FALSE),NA())</f>
        <v>0.30150400639970948</v>
      </c>
      <c r="G191">
        <f>IFERROR(VLOOKUP($B191,'CURVE DATA'!$A:$AM,35,FALSE),NA())</f>
        <v>0.22165326758219975</v>
      </c>
      <c r="H191">
        <f>IFERROR(VLOOKUP($B191,'CURVE DATA'!$A:$AM,37,FALSE),NA())</f>
        <v>140.42660203817786</v>
      </c>
      <c r="I191">
        <f>IFERROR(VLOOKUP($B191,'CURVE DATA'!$A:$AM,38,FALSE),NA())</f>
        <v>113.23512189487028</v>
      </c>
      <c r="J191">
        <f>IFERROR(VLOOKUP($B191,'CURVE DATA'!$A:$AM,39,FALSE),NA())</f>
        <v>167.61808218148545</v>
      </c>
      <c r="K191" t="str">
        <f t="shared" si="26"/>
        <v/>
      </c>
      <c r="L191" t="str">
        <f t="shared" si="27"/>
        <v/>
      </c>
      <c r="M191" s="60">
        <f t="shared" si="28"/>
        <v>362612.18323460501</v>
      </c>
      <c r="N191" t="str">
        <f t="shared" si="29"/>
        <v/>
      </c>
      <c r="O191" t="str">
        <f t="shared" si="30"/>
        <v/>
      </c>
      <c r="P191" t="str">
        <f t="shared" si="31"/>
        <v/>
      </c>
      <c r="Q191" t="str">
        <f t="shared" si="32"/>
        <v/>
      </c>
    </row>
    <row r="192" spans="1:17">
      <c r="A192" s="41">
        <f t="shared" si="23"/>
        <v>190</v>
      </c>
      <c r="B192" t="str">
        <f t="shared" si="24"/>
        <v>2_191</v>
      </c>
      <c r="C192">
        <f t="shared" si="22"/>
        <v>2</v>
      </c>
      <c r="D192">
        <f t="shared" si="25"/>
        <v>191</v>
      </c>
      <c r="E192">
        <f>IFERROR(VLOOKUP($B192,'CURVE DATA'!$A:$AM,15,FALSE),"")</f>
        <v>1837977.6789660051</v>
      </c>
      <c r="F192">
        <f>IFERROR(VLOOKUP($B192,'CURVE DATA'!$A:$AM,34,FALSE),NA())</f>
        <v>0.30194179185177411</v>
      </c>
      <c r="G192">
        <f>IFERROR(VLOOKUP($B192,'CURVE DATA'!$A:$AM,35,FALSE),NA())</f>
        <v>0.22207583876256592</v>
      </c>
      <c r="H192">
        <f>IFERROR(VLOOKUP($B192,'CURVE DATA'!$A:$AM,37,FALSE),NA())</f>
        <v>140.69431852900775</v>
      </c>
      <c r="I192">
        <f>IFERROR(VLOOKUP($B192,'CURVE DATA'!$A:$AM,38,FALSE),NA())</f>
        <v>113.45099915054971</v>
      </c>
      <c r="J192">
        <f>IFERROR(VLOOKUP($B192,'CURVE DATA'!$A:$AM,39,FALSE),NA())</f>
        <v>167.93763790746578</v>
      </c>
      <c r="K192" t="str">
        <f t="shared" si="26"/>
        <v/>
      </c>
      <c r="L192" t="str">
        <f t="shared" si="27"/>
        <v/>
      </c>
      <c r="M192" s="60">
        <f t="shared" si="28"/>
        <v>372285.7499660051</v>
      </c>
      <c r="N192" t="str">
        <f t="shared" si="29"/>
        <v/>
      </c>
      <c r="O192" t="str">
        <f t="shared" si="30"/>
        <v/>
      </c>
      <c r="P192" t="str">
        <f t="shared" si="31"/>
        <v/>
      </c>
      <c r="Q192" t="str">
        <f t="shared" si="32"/>
        <v/>
      </c>
    </row>
    <row r="193" spans="1:17">
      <c r="A193" s="41">
        <f t="shared" si="23"/>
        <v>191</v>
      </c>
      <c r="B193" t="str">
        <f t="shared" si="24"/>
        <v>2_192</v>
      </c>
      <c r="C193">
        <f t="shared" si="22"/>
        <v>2</v>
      </c>
      <c r="D193">
        <f t="shared" si="25"/>
        <v>192</v>
      </c>
      <c r="E193">
        <f>IFERROR(VLOOKUP($B193,'CURVE DATA'!$A:$AM,15,FALSE),"")</f>
        <v>1847651.2456974052</v>
      </c>
      <c r="F193">
        <f>IFERROR(VLOOKUP($B193,'CURVE DATA'!$A:$AM,34,FALSE),NA())</f>
        <v>0.30237582492029874</v>
      </c>
      <c r="G193">
        <f>IFERROR(VLOOKUP($B193,'CURVE DATA'!$A:$AM,35,FALSE),NA())</f>
        <v>0.22249625753826088</v>
      </c>
      <c r="H193">
        <f>IFERROR(VLOOKUP($B193,'CURVE DATA'!$A:$AM,37,FALSE),NA())</f>
        <v>140.96067138158637</v>
      </c>
      <c r="I193">
        <f>IFERROR(VLOOKUP($B193,'CURVE DATA'!$A:$AM,38,FALSE),NA())</f>
        <v>113.66577681582845</v>
      </c>
      <c r="J193">
        <f>IFERROR(VLOOKUP($B193,'CURVE DATA'!$A:$AM,39,FALSE),NA())</f>
        <v>168.25556594734431</v>
      </c>
      <c r="K193" t="str">
        <f t="shared" si="26"/>
        <v/>
      </c>
      <c r="L193" t="str">
        <f t="shared" si="27"/>
        <v/>
      </c>
      <c r="M193" s="60">
        <f t="shared" si="28"/>
        <v>381959.31669740519</v>
      </c>
      <c r="N193" t="str">
        <f t="shared" si="29"/>
        <v/>
      </c>
      <c r="O193" t="str">
        <f t="shared" si="30"/>
        <v/>
      </c>
      <c r="P193" t="str">
        <f t="shared" si="31"/>
        <v/>
      </c>
      <c r="Q193" t="str">
        <f t="shared" si="32"/>
        <v/>
      </c>
    </row>
    <row r="194" spans="1:17">
      <c r="A194" s="41">
        <f t="shared" si="23"/>
        <v>192</v>
      </c>
      <c r="B194" t="str">
        <f t="shared" si="24"/>
        <v>2_193</v>
      </c>
      <c r="C194">
        <f t="shared" ref="C194:C257" si="33">$V$1</f>
        <v>2</v>
      </c>
      <c r="D194">
        <f t="shared" si="25"/>
        <v>193</v>
      </c>
      <c r="E194">
        <f>IFERROR(VLOOKUP($B194,'CURVE DATA'!$A:$AM,15,FALSE),"")</f>
        <v>1857324.8124288053</v>
      </c>
      <c r="F194">
        <f>IFERROR(VLOOKUP($B194,'CURVE DATA'!$A:$AM,34,FALSE),NA())</f>
        <v>0.30280612876422947</v>
      </c>
      <c r="G194">
        <f>IFERROR(VLOOKUP($B194,'CURVE DATA'!$A:$AM,35,FALSE),NA())</f>
        <v>0.22291453811756282</v>
      </c>
      <c r="H194">
        <f>IFERROR(VLOOKUP($B194,'CURVE DATA'!$A:$AM,37,FALSE),NA())</f>
        <v>141.22566959745137</v>
      </c>
      <c r="I194">
        <f>IFERROR(VLOOKUP($B194,'CURVE DATA'!$A:$AM,38,FALSE),NA())</f>
        <v>113.87946214923301</v>
      </c>
      <c r="J194">
        <f>IFERROR(VLOOKUP($B194,'CURVE DATA'!$A:$AM,39,FALSE),NA())</f>
        <v>168.57187704566977</v>
      </c>
      <c r="K194" t="str">
        <f t="shared" si="26"/>
        <v/>
      </c>
      <c r="L194" t="str">
        <f t="shared" si="27"/>
        <v/>
      </c>
      <c r="M194" s="60">
        <f t="shared" si="28"/>
        <v>391632.88342880527</v>
      </c>
      <c r="N194" t="str">
        <f t="shared" si="29"/>
        <v/>
      </c>
      <c r="O194" t="str">
        <f t="shared" si="30"/>
        <v/>
      </c>
      <c r="P194" t="str">
        <f t="shared" si="31"/>
        <v/>
      </c>
      <c r="Q194" t="str">
        <f t="shared" si="32"/>
        <v/>
      </c>
    </row>
    <row r="195" spans="1:17">
      <c r="A195" s="41">
        <f t="shared" ref="A195:A258" si="34">ROW()-2</f>
        <v>193</v>
      </c>
      <c r="B195" t="str">
        <f t="shared" ref="B195:B258" si="35">C195&amp;"_"&amp;D195</f>
        <v>2_194</v>
      </c>
      <c r="C195">
        <f t="shared" si="33"/>
        <v>2</v>
      </c>
      <c r="D195">
        <f t="shared" ref="D195:D258" si="36">A195+1</f>
        <v>194</v>
      </c>
      <c r="E195">
        <f>IFERROR(VLOOKUP($B195,'CURVE DATA'!$A:$AM,15,FALSE),"")</f>
        <v>1866998.3791602054</v>
      </c>
      <c r="F195">
        <f>IFERROR(VLOOKUP($B195,'CURVE DATA'!$A:$AM,34,FALSE),NA())</f>
        <v>0.30323272628246456</v>
      </c>
      <c r="G195">
        <f>IFERROR(VLOOKUP($B195,'CURVE DATA'!$A:$AM,35,FALSE),NA())</f>
        <v>0.22333069453292498</v>
      </c>
      <c r="H195">
        <f>IFERROR(VLOOKUP($B195,'CURVE DATA'!$A:$AM,37,FALSE),NA())</f>
        <v>141.48932206674792</v>
      </c>
      <c r="I195">
        <f>IFERROR(VLOOKUP($B195,'CURVE DATA'!$A:$AM,38,FALSE),NA())</f>
        <v>114.09206231946686</v>
      </c>
      <c r="J195">
        <f>IFERROR(VLOOKUP($B195,'CURVE DATA'!$A:$AM,39,FALSE),NA())</f>
        <v>168.88658181402903</v>
      </c>
      <c r="K195" t="str">
        <f t="shared" ref="K195:K258" si="37">IFERROR(IF(F195=MAX(F:F),H195,""),NA())</f>
        <v/>
      </c>
      <c r="L195" t="str">
        <f t="shared" ref="L195:L258" si="38">IFERROR(IF(G195=MAX(G:G),H195,""),NA())</f>
        <v/>
      </c>
      <c r="M195" s="60">
        <f t="shared" ref="M195:M258" si="39">IFERROR(ABS(E195-IFERROR($V$11/$V$10,"NA")),NA())</f>
        <v>401306.45016020536</v>
      </c>
      <c r="N195" t="str">
        <f t="shared" ref="N195:N258" si="40">IFERROR(IF(M195=MIN(M:M),H195,""),NA())</f>
        <v/>
      </c>
      <c r="O195" t="str">
        <f t="shared" ref="O195:O258" si="41">IFERROR(IF(F195=MAX(F:F),E195,""),NA())</f>
        <v/>
      </c>
      <c r="P195" t="str">
        <f t="shared" ref="P195:P258" si="42">IFERROR(IF(G195=MAX(G:G),E195,""),NA())</f>
        <v/>
      </c>
      <c r="Q195" t="str">
        <f t="shared" ref="Q195:Q258" si="43">IFERROR(IF(AND(E195&gt;=IFERROR(AVERAGE(O:O),NA()),E195&lt;=IFERROR(AVERAGE(P:P),NA())),H195,""),NA())</f>
        <v/>
      </c>
    </row>
    <row r="196" spans="1:17">
      <c r="A196" s="41">
        <f t="shared" si="34"/>
        <v>194</v>
      </c>
      <c r="B196" t="str">
        <f t="shared" si="35"/>
        <v>2_195</v>
      </c>
      <c r="C196">
        <f t="shared" si="33"/>
        <v>2</v>
      </c>
      <c r="D196">
        <f t="shared" si="36"/>
        <v>195</v>
      </c>
      <c r="E196">
        <f>IFERROR(VLOOKUP($B196,'CURVE DATA'!$A:$AM,15,FALSE),"")</f>
        <v>1876671.9458916055</v>
      </c>
      <c r="F196">
        <f>IFERROR(VLOOKUP($B196,'CURVE DATA'!$A:$AM,34,FALSE),NA())</f>
        <v>0.30365564011938512</v>
      </c>
      <c r="G196">
        <f>IFERROR(VLOOKUP($B196,'CURVE DATA'!$A:$AM,35,FALSE),NA())</f>
        <v>0.22374474064419539</v>
      </c>
      <c r="H196">
        <f>IFERROR(VLOOKUP($B196,'CURVE DATA'!$A:$AM,37,FALSE),NA())</f>
        <v>141.7516375702686</v>
      </c>
      <c r="I196">
        <f>IFERROR(VLOOKUP($B196,'CURVE DATA'!$A:$AM,38,FALSE),NA())</f>
        <v>114.30358440705538</v>
      </c>
      <c r="J196">
        <f>IFERROR(VLOOKUP($B196,'CURVE DATA'!$A:$AM,39,FALSE),NA())</f>
        <v>169.19969073348184</v>
      </c>
      <c r="K196" t="str">
        <f t="shared" si="37"/>
        <v/>
      </c>
      <c r="L196" t="str">
        <f t="shared" si="38"/>
        <v/>
      </c>
      <c r="M196" s="60">
        <f t="shared" si="39"/>
        <v>410980.01689160545</v>
      </c>
      <c r="N196" t="str">
        <f t="shared" si="40"/>
        <v/>
      </c>
      <c r="O196" t="str">
        <f t="shared" si="41"/>
        <v/>
      </c>
      <c r="P196" t="str">
        <f t="shared" si="42"/>
        <v/>
      </c>
      <c r="Q196" t="str">
        <f t="shared" si="43"/>
        <v/>
      </c>
    </row>
    <row r="197" spans="1:17">
      <c r="A197" s="41">
        <f t="shared" si="34"/>
        <v>195</v>
      </c>
      <c r="B197" t="str">
        <f t="shared" si="35"/>
        <v>2_196</v>
      </c>
      <c r="C197">
        <f t="shared" si="33"/>
        <v>2</v>
      </c>
      <c r="D197">
        <f t="shared" si="36"/>
        <v>196</v>
      </c>
      <c r="E197">
        <f>IFERROR(VLOOKUP($B197,'CURVE DATA'!$A:$AM,15,FALSE),"")</f>
        <v>1886345.5126230055</v>
      </c>
      <c r="F197">
        <f>IFERROR(VLOOKUP($B197,'CURVE DATA'!$A:$AM,34,FALSE),NA())</f>
        <v>0.30407489266906801</v>
      </c>
      <c r="G197">
        <f>IFERROR(VLOOKUP($B197,'CURVE DATA'!$A:$AM,35,FALSE),NA())</f>
        <v>0.22415669014175885</v>
      </c>
      <c r="H197">
        <f>IFERROR(VLOOKUP($B197,'CURVE DATA'!$A:$AM,37,FALSE),NA())</f>
        <v>142.01262478144389</v>
      </c>
      <c r="I197">
        <f>IFERROR(VLOOKUP($B197,'CURVE DATA'!$A:$AM,38,FALSE),NA())</f>
        <v>114.51403540595089</v>
      </c>
      <c r="J197">
        <f>IFERROR(VLOOKUP($B197,'CURVE DATA'!$A:$AM,39,FALSE),NA())</f>
        <v>169.51121415693692</v>
      </c>
      <c r="K197" t="str">
        <f t="shared" si="37"/>
        <v/>
      </c>
      <c r="L197" t="str">
        <f t="shared" si="38"/>
        <v/>
      </c>
      <c r="M197" s="60">
        <f t="shared" si="39"/>
        <v>420653.58362300554</v>
      </c>
      <c r="N197" t="str">
        <f t="shared" si="40"/>
        <v/>
      </c>
      <c r="O197" t="str">
        <f t="shared" si="41"/>
        <v/>
      </c>
      <c r="P197" t="str">
        <f t="shared" si="42"/>
        <v/>
      </c>
      <c r="Q197" t="str">
        <f t="shared" si="43"/>
        <v/>
      </c>
    </row>
    <row r="198" spans="1:17">
      <c r="A198" s="41">
        <f t="shared" si="34"/>
        <v>196</v>
      </c>
      <c r="B198" t="str">
        <f t="shared" si="35"/>
        <v>2_197</v>
      </c>
      <c r="C198">
        <f t="shared" si="33"/>
        <v>2</v>
      </c>
      <c r="D198">
        <f t="shared" si="36"/>
        <v>197</v>
      </c>
      <c r="E198">
        <f>IFERROR(VLOOKUP($B198,'CURVE DATA'!$A:$AM,15,FALSE),"")</f>
        <v>1896019.0793544056</v>
      </c>
      <c r="F198">
        <f>IFERROR(VLOOKUP($B198,'CURVE DATA'!$A:$AM,34,FALSE),NA())</f>
        <v>0.30449050608003941</v>
      </c>
      <c r="G198">
        <f>IFERROR(VLOOKUP($B198,'CURVE DATA'!$A:$AM,35,FALSE),NA())</f>
        <v>0.22456655654960722</v>
      </c>
      <c r="H198">
        <f>IFERROR(VLOOKUP($B198,'CURVE DATA'!$A:$AM,37,FALSE),NA())</f>
        <v>142.27229226828749</v>
      </c>
      <c r="I198">
        <f>IFERROR(VLOOKUP($B198,'CURVE DATA'!$A:$AM,38,FALSE),NA())</f>
        <v>114.72342222510127</v>
      </c>
      <c r="J198">
        <f>IFERROR(VLOOKUP($B198,'CURVE DATA'!$A:$AM,39,FALSE),NA())</f>
        <v>169.82116231147373</v>
      </c>
      <c r="K198" t="str">
        <f t="shared" si="37"/>
        <v/>
      </c>
      <c r="L198" t="str">
        <f t="shared" si="38"/>
        <v/>
      </c>
      <c r="M198" s="60">
        <f t="shared" si="39"/>
        <v>430327.15035440563</v>
      </c>
      <c r="N198" t="str">
        <f t="shared" si="40"/>
        <v/>
      </c>
      <c r="O198" t="str">
        <f t="shared" si="41"/>
        <v/>
      </c>
      <c r="P198" t="str">
        <f t="shared" si="42"/>
        <v/>
      </c>
      <c r="Q198" t="str">
        <f t="shared" si="43"/>
        <v/>
      </c>
    </row>
    <row r="199" spans="1:17">
      <c r="A199" s="41">
        <f t="shared" si="34"/>
        <v>197</v>
      </c>
      <c r="B199" t="str">
        <f t="shared" si="35"/>
        <v>2_198</v>
      </c>
      <c r="C199">
        <f t="shared" si="33"/>
        <v>2</v>
      </c>
      <c r="D199">
        <f t="shared" si="36"/>
        <v>198</v>
      </c>
      <c r="E199">
        <f>IFERROR(VLOOKUP($B199,'CURVE DATA'!$A:$AM,15,FALSE),"")</f>
        <v>1905692.6460858057</v>
      </c>
      <c r="F199">
        <f>IFERROR(VLOOKUP($B199,'CURVE DATA'!$A:$AM,34,FALSE),NA())</f>
        <v>0.30490250225913446</v>
      </c>
      <c r="G199">
        <f>IFERROR(VLOOKUP($B199,'CURVE DATA'!$A:$AM,35,FALSE),NA())</f>
        <v>0.22497435322833581</v>
      </c>
      <c r="H199">
        <f>IFERROR(VLOOKUP($B199,'CURVE DATA'!$A:$AM,37,FALSE),NA())</f>
        <v>142.53064849529449</v>
      </c>
      <c r="I199">
        <f>IFERROR(VLOOKUP($B199,'CURVE DATA'!$A:$AM,38,FALSE),NA())</f>
        <v>114.9317516899806</v>
      </c>
      <c r="J199">
        <f>IFERROR(VLOOKUP($B199,'CURVE DATA'!$A:$AM,39,FALSE),NA())</f>
        <v>170.12954530060841</v>
      </c>
      <c r="K199" t="str">
        <f t="shared" si="37"/>
        <v/>
      </c>
      <c r="L199" t="str">
        <f t="shared" si="38"/>
        <v/>
      </c>
      <c r="M199" s="60">
        <f t="shared" si="39"/>
        <v>440000.71708580572</v>
      </c>
      <c r="N199" t="str">
        <f t="shared" si="40"/>
        <v/>
      </c>
      <c r="O199" t="str">
        <f t="shared" si="41"/>
        <v/>
      </c>
      <c r="P199" t="str">
        <f t="shared" si="42"/>
        <v/>
      </c>
      <c r="Q199" t="str">
        <f t="shared" si="43"/>
        <v/>
      </c>
    </row>
    <row r="200" spans="1:17">
      <c r="A200" s="41">
        <f t="shared" si="34"/>
        <v>198</v>
      </c>
      <c r="B200" t="str">
        <f t="shared" si="35"/>
        <v>2_199</v>
      </c>
      <c r="C200">
        <f t="shared" si="33"/>
        <v>2</v>
      </c>
      <c r="D200">
        <f t="shared" si="36"/>
        <v>199</v>
      </c>
      <c r="E200">
        <f>IFERROR(VLOOKUP($B200,'CURVE DATA'!$A:$AM,15,FALSE),"")</f>
        <v>1915366.2128172058</v>
      </c>
      <c r="F200">
        <f>IFERROR(VLOOKUP($B200,'CURVE DATA'!$A:$AM,34,FALSE),NA())</f>
        <v>0.30531090287658175</v>
      </c>
      <c r="G200">
        <f>IFERROR(VLOOKUP($B200,'CURVE DATA'!$A:$AM,35,FALSE),NA())</f>
        <v>0.22538009337807441</v>
      </c>
      <c r="H200">
        <f>IFERROR(VLOOKUP($B200,'CURVE DATA'!$A:$AM,37,FALSE),NA())</f>
        <v>142.7877018252984</v>
      </c>
      <c r="I200">
        <f>IFERROR(VLOOKUP($B200,'CURVE DATA'!$A:$AM,38,FALSE),NA())</f>
        <v>115.13903054408662</v>
      </c>
      <c r="J200">
        <f>IFERROR(VLOOKUP($B200,'CURVE DATA'!$A:$AM,39,FALSE),NA())</f>
        <v>170.43637310651022</v>
      </c>
      <c r="K200" t="str">
        <f t="shared" si="37"/>
        <v/>
      </c>
      <c r="L200" t="str">
        <f t="shared" si="38"/>
        <v/>
      </c>
      <c r="M200" s="60">
        <f t="shared" si="39"/>
        <v>449674.28381720581</v>
      </c>
      <c r="N200" t="str">
        <f t="shared" si="40"/>
        <v/>
      </c>
      <c r="O200" t="str">
        <f t="shared" si="41"/>
        <v/>
      </c>
      <c r="P200" t="str">
        <f t="shared" si="42"/>
        <v/>
      </c>
      <c r="Q200" t="str">
        <f t="shared" si="43"/>
        <v/>
      </c>
    </row>
    <row r="201" spans="1:17">
      <c r="A201" s="41">
        <f t="shared" si="34"/>
        <v>199</v>
      </c>
      <c r="B201" t="str">
        <f t="shared" si="35"/>
        <v>2_200</v>
      </c>
      <c r="C201">
        <f t="shared" si="33"/>
        <v>2</v>
      </c>
      <c r="D201">
        <f t="shared" si="36"/>
        <v>200</v>
      </c>
      <c r="E201">
        <f>IFERROR(VLOOKUP($B201,'CURVE DATA'!$A:$AM,15,FALSE),"")</f>
        <v>1925039.7795486059</v>
      </c>
      <c r="F201">
        <f>IFERROR(VLOOKUP($B201,'CURVE DATA'!$A:$AM,34,FALSE),NA())</f>
        <v>0.30571572936947916</v>
      </c>
      <c r="G201">
        <f>IFERROR(VLOOKUP($B201,'CURVE DATA'!$A:$AM,35,FALSE),NA())</f>
        <v>0.2257837900413478</v>
      </c>
      <c r="H201">
        <f>IFERROR(VLOOKUP($B201,'CURVE DATA'!$A:$AM,37,FALSE),NA())</f>
        <v>143.04346052128338</v>
      </c>
      <c r="I201">
        <f>IFERROR(VLOOKUP($B201,'CURVE DATA'!$A:$AM,38,FALSE),NA())</f>
        <v>115.34526545040201</v>
      </c>
      <c r="J201">
        <f>IFERROR(VLOOKUP($B201,'CURVE DATA'!$A:$AM,39,FALSE),NA())</f>
        <v>170.74165559216479</v>
      </c>
      <c r="K201" t="str">
        <f t="shared" si="37"/>
        <v/>
      </c>
      <c r="L201" t="str">
        <f t="shared" si="38"/>
        <v/>
      </c>
      <c r="M201" s="60">
        <f t="shared" si="39"/>
        <v>459347.8505486059</v>
      </c>
      <c r="N201" t="str">
        <f t="shared" si="40"/>
        <v/>
      </c>
      <c r="O201" t="str">
        <f t="shared" si="41"/>
        <v/>
      </c>
      <c r="P201" t="str">
        <f t="shared" si="42"/>
        <v/>
      </c>
      <c r="Q201" t="str">
        <f t="shared" si="43"/>
        <v/>
      </c>
    </row>
    <row r="202" spans="1:17">
      <c r="A202" s="41">
        <f t="shared" si="34"/>
        <v>200</v>
      </c>
      <c r="B202" t="str">
        <f t="shared" si="35"/>
        <v>2_201</v>
      </c>
      <c r="C202">
        <f t="shared" si="33"/>
        <v>2</v>
      </c>
      <c r="D202">
        <f t="shared" si="36"/>
        <v>201</v>
      </c>
      <c r="E202">
        <f>IFERROR(VLOOKUP($B202,'CURVE DATA'!$A:$AM,15,FALSE),"")</f>
        <v>1934713.346280006</v>
      </c>
      <c r="F202">
        <f>IFERROR(VLOOKUP($B202,'CURVE DATA'!$A:$AM,34,FALSE),NA())</f>
        <v>0.3061170029463175</v>
      </c>
      <c r="G202">
        <f>IFERROR(VLOOKUP($B202,'CURVE DATA'!$A:$AM,35,FALSE),NA())</f>
        <v>0.22618545610587265</v>
      </c>
      <c r="H202">
        <f>IFERROR(VLOOKUP($B202,'CURVE DATA'!$A:$AM,37,FALSE),NA())</f>
        <v>143.29793274815617</v>
      </c>
      <c r="I202">
        <f>IFERROR(VLOOKUP($B202,'CURVE DATA'!$A:$AM,38,FALSE),NA())</f>
        <v>115.55046299282324</v>
      </c>
      <c r="J202">
        <f>IFERROR(VLOOKUP($B202,'CURVE DATA'!$A:$AM,39,FALSE),NA())</f>
        <v>171.04540250348913</v>
      </c>
      <c r="K202" t="str">
        <f t="shared" si="37"/>
        <v/>
      </c>
      <c r="L202" t="str">
        <f t="shared" si="38"/>
        <v/>
      </c>
      <c r="M202" s="60">
        <f t="shared" si="39"/>
        <v>469021.41728000599</v>
      </c>
      <c r="N202" t="str">
        <f t="shared" si="40"/>
        <v/>
      </c>
      <c r="O202" t="str">
        <f t="shared" si="41"/>
        <v/>
      </c>
      <c r="P202" t="str">
        <f t="shared" si="42"/>
        <v/>
      </c>
      <c r="Q202" t="str">
        <f t="shared" si="43"/>
        <v/>
      </c>
    </row>
    <row r="203" spans="1:17">
      <c r="A203" s="41">
        <f t="shared" si="34"/>
        <v>201</v>
      </c>
      <c r="B203" t="str">
        <f t="shared" si="35"/>
        <v>2_202</v>
      </c>
      <c r="C203">
        <f t="shared" si="33"/>
        <v>2</v>
      </c>
      <c r="D203">
        <f t="shared" si="36"/>
        <v>202</v>
      </c>
      <c r="E203">
        <f>IFERROR(VLOOKUP($B203,'CURVE DATA'!$A:$AM,15,FALSE),"")</f>
        <v>1944386.9130114061</v>
      </c>
      <c r="F203">
        <f>IFERROR(VLOOKUP($B203,'CURVE DATA'!$A:$AM,34,FALSE),NA())</f>
        <v>0.30651474459073008</v>
      </c>
      <c r="G203">
        <f>IFERROR(VLOOKUP($B203,'CURVE DATA'!$A:$AM,35,FALSE),NA())</f>
        <v>0.22658510430728984</v>
      </c>
      <c r="H203">
        <f>IFERROR(VLOOKUP($B203,'CURVE DATA'!$A:$AM,37,FALSE),NA())</f>
        <v>143.55112657447714</v>
      </c>
      <c r="I203">
        <f>IFERROR(VLOOKUP($B203,'CURVE DATA'!$A:$AM,38,FALSE),NA())</f>
        <v>115.75462967755645</v>
      </c>
      <c r="J203">
        <f>IFERROR(VLOOKUP($B203,'CURVE DATA'!$A:$AM,39,FALSE),NA())</f>
        <v>171.34762347139787</v>
      </c>
      <c r="K203" t="str">
        <f t="shared" si="37"/>
        <v/>
      </c>
      <c r="L203" t="str">
        <f t="shared" si="38"/>
        <v/>
      </c>
      <c r="M203" s="60">
        <f t="shared" si="39"/>
        <v>478694.98401140608</v>
      </c>
      <c r="N203" t="str">
        <f t="shared" si="40"/>
        <v/>
      </c>
      <c r="O203" t="str">
        <f t="shared" si="41"/>
        <v/>
      </c>
      <c r="P203" t="str">
        <f t="shared" si="42"/>
        <v/>
      </c>
      <c r="Q203" t="str">
        <f t="shared" si="43"/>
        <v/>
      </c>
    </row>
    <row r="204" spans="1:17">
      <c r="A204" s="41">
        <f t="shared" si="34"/>
        <v>202</v>
      </c>
      <c r="B204" t="str">
        <f t="shared" si="35"/>
        <v>2_203</v>
      </c>
      <c r="C204">
        <f t="shared" si="33"/>
        <v>2</v>
      </c>
      <c r="D204">
        <f t="shared" si="36"/>
        <v>203</v>
      </c>
      <c r="E204">
        <f>IFERROR(VLOOKUP($B204,'CURVE DATA'!$A:$AM,15,FALSE),"")</f>
        <v>1954060.4797428062</v>
      </c>
      <c r="F204">
        <f>IFERROR(VLOOKUP($B204,'CURVE DATA'!$A:$AM,34,FALSE),NA())</f>
        <v>0.30690897506565873</v>
      </c>
      <c r="G204">
        <f>IFERROR(VLOOKUP($B204,'CURVE DATA'!$A:$AM,35,FALSE),NA())</f>
        <v>0.22698274723183626</v>
      </c>
      <c r="H204">
        <f>IFERROR(VLOOKUP($B204,'CURVE DATA'!$A:$AM,37,FALSE),NA())</f>
        <v>143.80304997415303</v>
      </c>
      <c r="I204">
        <f>IFERROR(VLOOKUP($B204,'CURVE DATA'!$A:$AM,38,FALSE),NA())</f>
        <v>115.95777193448235</v>
      </c>
      <c r="J204">
        <f>IFERROR(VLOOKUP($B204,'CURVE DATA'!$A:$AM,39,FALSE),NA())</f>
        <v>171.64832801382374</v>
      </c>
      <c r="K204" t="str">
        <f t="shared" si="37"/>
        <v/>
      </c>
      <c r="L204" t="str">
        <f t="shared" si="38"/>
        <v/>
      </c>
      <c r="M204" s="60">
        <f t="shared" si="39"/>
        <v>488368.55074280617</v>
      </c>
      <c r="N204" t="str">
        <f t="shared" si="40"/>
        <v/>
      </c>
      <c r="O204" t="str">
        <f t="shared" si="41"/>
        <v/>
      </c>
      <c r="P204" t="str">
        <f t="shared" si="42"/>
        <v/>
      </c>
      <c r="Q204" t="str">
        <f t="shared" si="43"/>
        <v/>
      </c>
    </row>
    <row r="205" spans="1:17">
      <c r="A205" s="41">
        <f t="shared" si="34"/>
        <v>203</v>
      </c>
      <c r="B205" t="str">
        <f t="shared" si="35"/>
        <v>2_204</v>
      </c>
      <c r="C205">
        <f t="shared" si="33"/>
        <v>2</v>
      </c>
      <c r="D205">
        <f t="shared" si="36"/>
        <v>204</v>
      </c>
      <c r="E205">
        <f>IFERROR(VLOOKUP($B205,'CURVE DATA'!$A:$AM,15,FALSE),"")</f>
        <v>1963734.0464742063</v>
      </c>
      <c r="F205">
        <f>IFERROR(VLOOKUP($B205,'CURVE DATA'!$A:$AM,34,FALSE),NA())</f>
        <v>0.30729971491677843</v>
      </c>
      <c r="G205">
        <f>IFERROR(VLOOKUP($B205,'CURVE DATA'!$A:$AM,35,FALSE),NA())</f>
        <v>0.22737839731895421</v>
      </c>
      <c r="H205">
        <f>IFERROR(VLOOKUP($B205,'CURVE DATA'!$A:$AM,37,FALSE),NA())</f>
        <v>144.05371082809006</v>
      </c>
      <c r="I205">
        <f>IFERROR(VLOOKUP($B205,'CURVE DATA'!$A:$AM,38,FALSE),NA())</f>
        <v>116.15989611848926</v>
      </c>
      <c r="J205">
        <f>IFERROR(VLOOKUP($B205,'CURVE DATA'!$A:$AM,39,FALSE),NA())</f>
        <v>171.94752553769086</v>
      </c>
      <c r="K205" t="str">
        <f t="shared" si="37"/>
        <v/>
      </c>
      <c r="L205" t="str">
        <f t="shared" si="38"/>
        <v/>
      </c>
      <c r="M205" s="60">
        <f t="shared" si="39"/>
        <v>498042.11747420626</v>
      </c>
      <c r="N205" t="str">
        <f t="shared" si="40"/>
        <v/>
      </c>
      <c r="O205" t="str">
        <f t="shared" si="41"/>
        <v/>
      </c>
      <c r="P205" t="str">
        <f t="shared" si="42"/>
        <v/>
      </c>
      <c r="Q205" t="str">
        <f t="shared" si="43"/>
        <v/>
      </c>
    </row>
    <row r="206" spans="1:17">
      <c r="A206" s="41">
        <f t="shared" si="34"/>
        <v>204</v>
      </c>
      <c r="B206" t="str">
        <f t="shared" si="35"/>
        <v>2_205</v>
      </c>
      <c r="C206">
        <f t="shared" si="33"/>
        <v>2</v>
      </c>
      <c r="D206">
        <f t="shared" si="36"/>
        <v>205</v>
      </c>
      <c r="E206">
        <f>IFERROR(VLOOKUP($B206,'CURVE DATA'!$A:$AM,15,FALSE),"")</f>
        <v>1973407.6132056064</v>
      </c>
      <c r="F206">
        <f>IFERROR(VLOOKUP($B206,'CURVE DATA'!$A:$AM,34,FALSE),NA())</f>
        <v>0.30768698447673676</v>
      </c>
      <c r="G206">
        <f>IFERROR(VLOOKUP($B206,'CURVE DATA'!$A:$AM,35,FALSE),NA())</f>
        <v>0.2277720668638453</v>
      </c>
      <c r="H206">
        <f>IFERROR(VLOOKUP($B206,'CURVE DATA'!$A:$AM,37,FALSE),NA())</f>
        <v>144.30311692581188</v>
      </c>
      <c r="I206">
        <f>IFERROR(VLOOKUP($B206,'CURVE DATA'!$A:$AM,38,FALSE),NA())</f>
        <v>116.36100851077785</v>
      </c>
      <c r="J206">
        <f>IFERROR(VLOOKUP($B206,'CURVE DATA'!$A:$AM,39,FALSE),NA())</f>
        <v>172.24522534084596</v>
      </c>
      <c r="K206" t="str">
        <f t="shared" si="37"/>
        <v/>
      </c>
      <c r="L206" t="str">
        <f t="shared" si="38"/>
        <v/>
      </c>
      <c r="M206" s="60">
        <f t="shared" si="39"/>
        <v>507715.68420560635</v>
      </c>
      <c r="N206" t="str">
        <f t="shared" si="40"/>
        <v/>
      </c>
      <c r="O206" t="str">
        <f t="shared" si="41"/>
        <v/>
      </c>
      <c r="P206" t="str">
        <f t="shared" si="42"/>
        <v/>
      </c>
      <c r="Q206" t="str">
        <f t="shared" si="43"/>
        <v/>
      </c>
    </row>
    <row r="207" spans="1:17">
      <c r="A207" s="41">
        <f t="shared" si="34"/>
        <v>205</v>
      </c>
      <c r="B207" t="str">
        <f t="shared" si="35"/>
        <v>2_206</v>
      </c>
      <c r="C207">
        <f t="shared" si="33"/>
        <v>2</v>
      </c>
      <c r="D207">
        <f t="shared" si="36"/>
        <v>206</v>
      </c>
      <c r="E207">
        <f>IFERROR(VLOOKUP($B207,'CURVE DATA'!$A:$AM,15,FALSE),"")</f>
        <v>1983081.1799370064</v>
      </c>
      <c r="F207">
        <f>IFERROR(VLOOKUP($B207,'CURVE DATA'!$A:$AM,34,FALSE),NA())</f>
        <v>0.3080708038684104</v>
      </c>
      <c r="G207">
        <f>IFERROR(VLOOKUP($B207,'CURVE DATA'!$A:$AM,35,FALSE),NA())</f>
        <v>0.22816376801996513</v>
      </c>
      <c r="H207">
        <f>IFERROR(VLOOKUP($B207,'CURVE DATA'!$A:$AM,37,FALSE),NA())</f>
        <v>144.55127596704025</v>
      </c>
      <c r="I207">
        <f>IFERROR(VLOOKUP($B207,'CURVE DATA'!$A:$AM,38,FALSE),NA())</f>
        <v>116.56111532013558</v>
      </c>
      <c r="J207">
        <f>IFERROR(VLOOKUP($B207,'CURVE DATA'!$A:$AM,39,FALSE),NA())</f>
        <v>172.54143661394497</v>
      </c>
      <c r="K207" t="str">
        <f t="shared" si="37"/>
        <v/>
      </c>
      <c r="L207" t="str">
        <f t="shared" si="38"/>
        <v/>
      </c>
      <c r="M207" s="60">
        <f t="shared" si="39"/>
        <v>517389.25093700644</v>
      </c>
      <c r="N207" t="str">
        <f t="shared" si="40"/>
        <v/>
      </c>
      <c r="O207" t="str">
        <f t="shared" si="41"/>
        <v/>
      </c>
      <c r="P207" t="str">
        <f t="shared" si="42"/>
        <v/>
      </c>
      <c r="Q207" t="str">
        <f t="shared" si="43"/>
        <v/>
      </c>
    </row>
    <row r="208" spans="1:17">
      <c r="A208" s="41">
        <f t="shared" si="34"/>
        <v>206</v>
      </c>
      <c r="B208" t="str">
        <f t="shared" si="35"/>
        <v>2_207</v>
      </c>
      <c r="C208">
        <f t="shared" si="33"/>
        <v>2</v>
      </c>
      <c r="D208">
        <f t="shared" si="36"/>
        <v>207</v>
      </c>
      <c r="E208">
        <f>IFERROR(VLOOKUP($B208,'CURVE DATA'!$A:$AM,15,FALSE),"")</f>
        <v>1992754.7466684065</v>
      </c>
      <c r="F208">
        <f>IFERROR(VLOOKUP($B208,'CURVE DATA'!$A:$AM,34,FALSE),NA())</f>
        <v>0.3084511930086587</v>
      </c>
      <c r="G208">
        <f>IFERROR(VLOOKUP($B208,'CURVE DATA'!$A:$AM,35,FALSE),NA())</f>
        <v>0.22855351280146363</v>
      </c>
      <c r="H208">
        <f>IFERROR(VLOOKUP($B208,'CURVE DATA'!$A:$AM,37,FALSE),NA())</f>
        <v>144.79819556324088</v>
      </c>
      <c r="I208">
        <f>IFERROR(VLOOKUP($B208,'CURVE DATA'!$A:$AM,38,FALSE),NA())</f>
        <v>116.76022268418339</v>
      </c>
      <c r="J208">
        <f>IFERROR(VLOOKUP($B208,'CURVE DATA'!$A:$AM,39,FALSE),NA())</f>
        <v>172.83616844229843</v>
      </c>
      <c r="K208" t="str">
        <f t="shared" si="37"/>
        <v/>
      </c>
      <c r="L208" t="str">
        <f t="shared" si="38"/>
        <v/>
      </c>
      <c r="M208" s="60">
        <f t="shared" si="39"/>
        <v>527062.81766840653</v>
      </c>
      <c r="N208" t="str">
        <f t="shared" si="40"/>
        <v/>
      </c>
      <c r="O208" t="str">
        <f t="shared" si="41"/>
        <v/>
      </c>
      <c r="P208" t="str">
        <f t="shared" si="42"/>
        <v/>
      </c>
      <c r="Q208" t="str">
        <f t="shared" si="43"/>
        <v/>
      </c>
    </row>
    <row r="209" spans="1:17">
      <c r="A209" s="41">
        <f t="shared" si="34"/>
        <v>207</v>
      </c>
      <c r="B209" t="str">
        <f t="shared" si="35"/>
        <v>2_208</v>
      </c>
      <c r="C209">
        <f t="shared" si="33"/>
        <v>2</v>
      </c>
      <c r="D209">
        <f t="shared" si="36"/>
        <v>208</v>
      </c>
      <c r="E209">
        <f>IFERROR(VLOOKUP($B209,'CURVE DATA'!$A:$AM,15,FALSE),"")</f>
        <v>2002428.3133998066</v>
      </c>
      <c r="F209">
        <f>IFERROR(VLOOKUP($B209,'CURVE DATA'!$A:$AM,34,FALSE),NA())</f>
        <v>0.30882817161162973</v>
      </c>
      <c r="G209">
        <f>IFERROR(VLOOKUP($B209,'CURVE DATA'!$A:$AM,35,FALSE),NA())</f>
        <v>0.22894131308557072</v>
      </c>
      <c r="H209">
        <f>IFERROR(VLOOKUP($B209,'CURVE DATA'!$A:$AM,37,FALSE),NA())</f>
        <v>145.04388323913497</v>
      </c>
      <c r="I209">
        <f>IFERROR(VLOOKUP($B209,'CURVE DATA'!$A:$AM,38,FALSE),NA())</f>
        <v>116.95833667059438</v>
      </c>
      <c r="J209">
        <f>IFERROR(VLOOKUP($B209,'CURVE DATA'!$A:$AM,39,FALSE),NA())</f>
        <v>173.12942980767559</v>
      </c>
      <c r="K209" t="str">
        <f t="shared" si="37"/>
        <v/>
      </c>
      <c r="L209" t="str">
        <f t="shared" si="38"/>
        <v/>
      </c>
      <c r="M209" s="60">
        <f t="shared" si="39"/>
        <v>536736.38439980661</v>
      </c>
      <c r="N209" t="str">
        <f t="shared" si="40"/>
        <v/>
      </c>
      <c r="O209" t="str">
        <f t="shared" si="41"/>
        <v/>
      </c>
      <c r="P209" t="str">
        <f t="shared" si="42"/>
        <v/>
      </c>
      <c r="Q209" t="str">
        <f t="shared" si="43"/>
        <v/>
      </c>
    </row>
    <row r="210" spans="1:17">
      <c r="A210" s="41">
        <f t="shared" si="34"/>
        <v>208</v>
      </c>
      <c r="B210" t="str">
        <f t="shared" si="35"/>
        <v>2_209</v>
      </c>
      <c r="C210">
        <f t="shared" si="33"/>
        <v>2</v>
      </c>
      <c r="D210">
        <f t="shared" si="36"/>
        <v>209</v>
      </c>
      <c r="E210">
        <f>IFERROR(VLOOKUP($B210,'CURVE DATA'!$A:$AM,15,FALSE),"")</f>
        <v>2012101.8801312067</v>
      </c>
      <c r="F210">
        <f>IFERROR(VLOOKUP($B210,'CURVE DATA'!$A:$AM,34,FALSE),NA())</f>
        <v>0.30920175919255372</v>
      </c>
      <c r="G210">
        <f>IFERROR(VLOOKUP($B210,'CURVE DATA'!$A:$AM,35,FALSE),NA())</f>
        <v>0.22932718061493121</v>
      </c>
      <c r="H210">
        <f>IFERROR(VLOOKUP($B210,'CURVE DATA'!$A:$AM,37,FALSE),NA())</f>
        <v>145.28834643417838</v>
      </c>
      <c r="I210">
        <f>IFERROR(VLOOKUP($B210,'CURVE DATA'!$A:$AM,38,FALSE),NA())</f>
        <v>117.15546327828675</v>
      </c>
      <c r="J210">
        <f>IFERROR(VLOOKUP($B210,'CURVE DATA'!$A:$AM,39,FALSE),NA())</f>
        <v>173.42122959007006</v>
      </c>
      <c r="K210" t="str">
        <f t="shared" si="37"/>
        <v/>
      </c>
      <c r="L210" t="str">
        <f t="shared" si="38"/>
        <v/>
      </c>
      <c r="M210" s="60">
        <f t="shared" si="39"/>
        <v>546409.9511312067</v>
      </c>
      <c r="N210" t="str">
        <f t="shared" si="40"/>
        <v/>
      </c>
      <c r="O210" t="str">
        <f t="shared" si="41"/>
        <v/>
      </c>
      <c r="P210" t="str">
        <f t="shared" si="42"/>
        <v/>
      </c>
      <c r="Q210" t="str">
        <f t="shared" si="43"/>
        <v/>
      </c>
    </row>
    <row r="211" spans="1:17">
      <c r="A211" s="41">
        <f t="shared" si="34"/>
        <v>209</v>
      </c>
      <c r="B211" t="str">
        <f t="shared" si="35"/>
        <v>2_210</v>
      </c>
      <c r="C211">
        <f t="shared" si="33"/>
        <v>2</v>
      </c>
      <c r="D211">
        <f t="shared" si="36"/>
        <v>210</v>
      </c>
      <c r="E211">
        <f>IFERROR(VLOOKUP($B211,'CURVE DATA'!$A:$AM,15,FALSE),"")</f>
        <v>2021775.4468626068</v>
      </c>
      <c r="F211">
        <f>IFERROR(VLOOKUP($B211,'CURVE DATA'!$A:$AM,34,FALSE),NA())</f>
        <v>0.30957197507063128</v>
      </c>
      <c r="G211">
        <f>IFERROR(VLOOKUP($B211,'CURVE DATA'!$A:$AM,35,FALSE),NA())</f>
        <v>0.22971112699988672</v>
      </c>
      <c r="H211">
        <f>IFERROR(VLOOKUP($B211,'CURVE DATA'!$A:$AM,37,FALSE),NA())</f>
        <v>145.53159250400748</v>
      </c>
      <c r="I211">
        <f>IFERROR(VLOOKUP($B211,'CURVE DATA'!$A:$AM,38,FALSE),NA())</f>
        <v>117.35160843858945</v>
      </c>
      <c r="J211">
        <f>IFERROR(VLOOKUP($B211,'CURVE DATA'!$A:$AM,39,FALSE),NA())</f>
        <v>173.71157656942552</v>
      </c>
      <c r="K211" t="str">
        <f t="shared" si="37"/>
        <v/>
      </c>
      <c r="L211" t="str">
        <f t="shared" si="38"/>
        <v/>
      </c>
      <c r="M211" s="60">
        <f t="shared" si="39"/>
        <v>556083.51786260679</v>
      </c>
      <c r="N211" t="str">
        <f t="shared" si="40"/>
        <v/>
      </c>
      <c r="O211" t="str">
        <f t="shared" si="41"/>
        <v/>
      </c>
      <c r="P211" t="str">
        <f t="shared" si="42"/>
        <v/>
      </c>
      <c r="Q211" t="str">
        <f t="shared" si="43"/>
        <v/>
      </c>
    </row>
    <row r="212" spans="1:17">
      <c r="A212" s="41">
        <f t="shared" si="34"/>
        <v>210</v>
      </c>
      <c r="B212" t="str">
        <f t="shared" si="35"/>
        <v>2_211</v>
      </c>
      <c r="C212">
        <f t="shared" si="33"/>
        <v>2</v>
      </c>
      <c r="D212">
        <f t="shared" si="36"/>
        <v>211</v>
      </c>
      <c r="E212">
        <f>IFERROR(VLOOKUP($B212,'CURVE DATA'!$A:$AM,15,FALSE),"")</f>
        <v>2031449.0135940069</v>
      </c>
      <c r="F212">
        <f>IFERROR(VLOOKUP($B212,'CURVE DATA'!$A:$AM,34,FALSE),NA())</f>
        <v>0.30993883837262093</v>
      </c>
      <c r="G212">
        <f>IFERROR(VLOOKUP($B212,'CURVE DATA'!$A:$AM,35,FALSE),NA())</f>
        <v>0.23009316372070926</v>
      </c>
      <c r="H212">
        <f>IFERROR(VLOOKUP($B212,'CURVE DATA'!$A:$AM,37,FALSE),NA())</f>
        <v>145.77362872185398</v>
      </c>
      <c r="I212">
        <f>IFERROR(VLOOKUP($B212,'CURVE DATA'!$A:$AM,38,FALSE),NA())</f>
        <v>117.54677801638336</v>
      </c>
      <c r="J212">
        <f>IFERROR(VLOOKUP($B212,'CURVE DATA'!$A:$AM,39,FALSE),NA())</f>
        <v>174.00047942732465</v>
      </c>
      <c r="K212" t="str">
        <f t="shared" si="37"/>
        <v/>
      </c>
      <c r="L212" t="str">
        <f t="shared" si="38"/>
        <v/>
      </c>
      <c r="M212" s="60">
        <f t="shared" si="39"/>
        <v>565757.08459400688</v>
      </c>
      <c r="N212" t="str">
        <f t="shared" si="40"/>
        <v/>
      </c>
      <c r="O212" t="str">
        <f t="shared" si="41"/>
        <v/>
      </c>
      <c r="P212" t="str">
        <f t="shared" si="42"/>
        <v/>
      </c>
      <c r="Q212" t="str">
        <f t="shared" si="43"/>
        <v/>
      </c>
    </row>
    <row r="213" spans="1:17">
      <c r="A213" s="41">
        <f t="shared" si="34"/>
        <v>211</v>
      </c>
      <c r="B213" t="str">
        <f t="shared" si="35"/>
        <v>2_212</v>
      </c>
      <c r="C213">
        <f t="shared" si="33"/>
        <v>2</v>
      </c>
      <c r="D213">
        <f t="shared" si="36"/>
        <v>212</v>
      </c>
      <c r="E213">
        <f>IFERROR(VLOOKUP($B213,'CURVE DATA'!$A:$AM,15,FALSE),"")</f>
        <v>2041122.580325407</v>
      </c>
      <c r="F213">
        <f>IFERROR(VLOOKUP($B213,'CURVE DATA'!$A:$AM,34,FALSE),NA())</f>
        <v>0.31030236803575822</v>
      </c>
      <c r="G213">
        <f>IFERROR(VLOOKUP($B213,'CURVE DATA'!$A:$AM,35,FALSE),NA())</f>
        <v>0.23047330212978534</v>
      </c>
      <c r="H213">
        <f>IFERROR(VLOOKUP($B213,'CURVE DATA'!$A:$AM,37,FALSE),NA())</f>
        <v>146.01446227992892</v>
      </c>
      <c r="I213">
        <f>IFERROR(VLOOKUP($B213,'CURVE DATA'!$A:$AM,38,FALSE),NA())</f>
        <v>117.74097781121692</v>
      </c>
      <c r="J213">
        <f>IFERROR(VLOOKUP($B213,'CURVE DATA'!$A:$AM,39,FALSE),NA())</f>
        <v>174.28794674864091</v>
      </c>
      <c r="K213" t="str">
        <f t="shared" si="37"/>
        <v/>
      </c>
      <c r="L213" t="str">
        <f t="shared" si="38"/>
        <v/>
      </c>
      <c r="M213" s="60">
        <f t="shared" si="39"/>
        <v>575430.65132540697</v>
      </c>
      <c r="N213" t="str">
        <f t="shared" si="40"/>
        <v/>
      </c>
      <c r="O213" t="str">
        <f t="shared" si="41"/>
        <v/>
      </c>
      <c r="P213" t="str">
        <f t="shared" si="42"/>
        <v/>
      </c>
      <c r="Q213" t="str">
        <f t="shared" si="43"/>
        <v/>
      </c>
    </row>
    <row r="214" spans="1:17">
      <c r="A214" s="41">
        <f t="shared" si="34"/>
        <v>212</v>
      </c>
      <c r="B214" t="str">
        <f t="shared" si="35"/>
        <v>2_213</v>
      </c>
      <c r="C214">
        <f t="shared" si="33"/>
        <v>2</v>
      </c>
      <c r="D214">
        <f t="shared" si="36"/>
        <v>213</v>
      </c>
      <c r="E214">
        <f>IFERROR(VLOOKUP($B214,'CURVE DATA'!$A:$AM,15,FALSE),"")</f>
        <v>2050796.1470568071</v>
      </c>
      <c r="F214">
        <f>IFERROR(VLOOKUP($B214,'CURVE DATA'!$A:$AM,34,FALSE),NA())</f>
        <v>0.31066258281132614</v>
      </c>
      <c r="G214">
        <f>IFERROR(VLOOKUP($B214,'CURVE DATA'!$A:$AM,35,FALSE),NA())</f>
        <v>0.23085155345375488</v>
      </c>
      <c r="H214">
        <f>IFERROR(VLOOKUP($B214,'CURVE DATA'!$A:$AM,37,FALSE),NA())</f>
        <v>146.25410029077747</v>
      </c>
      <c r="I214">
        <f>IFERROR(VLOOKUP($B214,'CURVE DATA'!$A:$AM,38,FALSE),NA())</f>
        <v>117.93421355839897</v>
      </c>
      <c r="J214">
        <f>IFERROR(VLOOKUP($B214,'CURVE DATA'!$A:$AM,39,FALSE),NA())</f>
        <v>174.57398702315601</v>
      </c>
      <c r="K214" t="str">
        <f t="shared" si="37"/>
        <v/>
      </c>
      <c r="L214" t="str">
        <f t="shared" si="38"/>
        <v/>
      </c>
      <c r="M214" s="60">
        <f t="shared" si="39"/>
        <v>585104.21805680706</v>
      </c>
      <c r="N214" t="str">
        <f t="shared" si="40"/>
        <v/>
      </c>
      <c r="O214" t="str">
        <f t="shared" si="41"/>
        <v/>
      </c>
      <c r="P214" t="str">
        <f t="shared" si="42"/>
        <v/>
      </c>
      <c r="Q214" t="str">
        <f t="shared" si="43"/>
        <v/>
      </c>
    </row>
    <row r="215" spans="1:17">
      <c r="A215" s="41">
        <f t="shared" si="34"/>
        <v>213</v>
      </c>
      <c r="B215" t="str">
        <f t="shared" si="35"/>
        <v>2_214</v>
      </c>
      <c r="C215">
        <f t="shared" si="33"/>
        <v>2</v>
      </c>
      <c r="D215">
        <f t="shared" si="36"/>
        <v>214</v>
      </c>
      <c r="E215">
        <f>IFERROR(VLOOKUP($B215,'CURVE DATA'!$A:$AM,15,FALSE),"")</f>
        <v>2060469.7137882072</v>
      </c>
      <c r="F215">
        <f>IFERROR(VLOOKUP($B215,'CURVE DATA'!$A:$AM,34,FALSE),NA())</f>
        <v>0.31101950126708861</v>
      </c>
      <c r="G215">
        <f>IFERROR(VLOOKUP($B215,'CURVE DATA'!$A:$AM,35,FALSE),NA())</f>
        <v>0.2312279287956015</v>
      </c>
      <c r="H215">
        <f>IFERROR(VLOOKUP($B215,'CURVE DATA'!$A:$AM,37,FALSE),NA())</f>
        <v>146.49254978860353</v>
      </c>
      <c r="I215">
        <f>IFERROR(VLOOKUP($B215,'CURVE DATA'!$A:$AM,38,FALSE),NA())</f>
        <v>118.1264909300665</v>
      </c>
      <c r="J215">
        <f>IFERROR(VLOOKUP($B215,'CURVE DATA'!$A:$AM,39,FALSE),NA())</f>
        <v>174.85860864714058</v>
      </c>
      <c r="K215" t="str">
        <f t="shared" si="37"/>
        <v/>
      </c>
      <c r="L215" t="str">
        <f t="shared" si="38"/>
        <v/>
      </c>
      <c r="M215" s="60">
        <f t="shared" si="39"/>
        <v>594777.78478820715</v>
      </c>
      <c r="N215" t="str">
        <f t="shared" si="40"/>
        <v/>
      </c>
      <c r="O215" t="str">
        <f t="shared" si="41"/>
        <v/>
      </c>
      <c r="P215" t="str">
        <f t="shared" si="42"/>
        <v/>
      </c>
      <c r="Q215" t="str">
        <f t="shared" si="43"/>
        <v/>
      </c>
    </row>
    <row r="216" spans="1:17">
      <c r="A216" s="41">
        <f t="shared" si="34"/>
        <v>214</v>
      </c>
      <c r="B216" t="str">
        <f t="shared" si="35"/>
        <v>2_215</v>
      </c>
      <c r="C216">
        <f t="shared" si="33"/>
        <v>2</v>
      </c>
      <c r="D216">
        <f t="shared" si="36"/>
        <v>215</v>
      </c>
      <c r="E216">
        <f>IFERROR(VLOOKUP($B216,'CURVE DATA'!$A:$AM,15,FALSE),"")</f>
        <v>2070143.2805196072</v>
      </c>
      <c r="F216">
        <f>IFERROR(VLOOKUP($B216,'CURVE DATA'!$A:$AM,34,FALSE),NA())</f>
        <v>0.31137314179090986</v>
      </c>
      <c r="G216">
        <f>IFERROR(VLOOKUP($B216,'CURVE DATA'!$A:$AM,35,FALSE),NA())</f>
        <v>0.23160243913670109</v>
      </c>
      <c r="H216">
        <f>IFERROR(VLOOKUP($B216,'CURVE DATA'!$A:$AM,37,FALSE),NA())</f>
        <v>146.72981773056731</v>
      </c>
      <c r="I216">
        <f>IFERROR(VLOOKUP($B216,'CURVE DATA'!$A:$AM,38,FALSE),NA())</f>
        <v>118.31781553623128</v>
      </c>
      <c r="J216">
        <f>IFERROR(VLOOKUP($B216,'CURVE DATA'!$A:$AM,39,FALSE),NA())</f>
        <v>175.14181992490336</v>
      </c>
      <c r="K216" t="str">
        <f t="shared" si="37"/>
        <v/>
      </c>
      <c r="L216" t="str">
        <f t="shared" si="38"/>
        <v/>
      </c>
      <c r="M216" s="60">
        <f t="shared" si="39"/>
        <v>604451.35151960724</v>
      </c>
      <c r="N216" t="str">
        <f t="shared" si="40"/>
        <v/>
      </c>
      <c r="O216" t="str">
        <f t="shared" si="41"/>
        <v/>
      </c>
      <c r="P216" t="str">
        <f t="shared" si="42"/>
        <v/>
      </c>
      <c r="Q216" t="str">
        <f t="shared" si="43"/>
        <v/>
      </c>
    </row>
    <row r="217" spans="1:17">
      <c r="A217" s="41">
        <f t="shared" si="34"/>
        <v>215</v>
      </c>
      <c r="B217" t="str">
        <f t="shared" si="35"/>
        <v>2_216</v>
      </c>
      <c r="C217">
        <f t="shared" si="33"/>
        <v>2</v>
      </c>
      <c r="D217">
        <f t="shared" si="36"/>
        <v>216</v>
      </c>
      <c r="E217">
        <f>IFERROR(VLOOKUP($B217,'CURVE DATA'!$A:$AM,15,FALSE),"")</f>
        <v>2079816.8472510073</v>
      </c>
      <c r="F217">
        <f>IFERROR(VLOOKUP($B217,'CURVE DATA'!$A:$AM,34,FALSE),NA())</f>
        <v>0.31172352259313807</v>
      </c>
      <c r="G217">
        <f>IFERROR(VLOOKUP($B217,'CURVE DATA'!$A:$AM,35,FALSE),NA())</f>
        <v>0.23197509533882404</v>
      </c>
      <c r="H217">
        <f>IFERROR(VLOOKUP($B217,'CURVE DATA'!$A:$AM,37,FALSE),NA())</f>
        <v>146.96591099805397</v>
      </c>
      <c r="I217">
        <f>IFERROR(VLOOKUP($B217,'CURVE DATA'!$A:$AM,38,FALSE),NA())</f>
        <v>118.50819292580269</v>
      </c>
      <c r="J217">
        <f>IFERROR(VLOOKUP($B217,'CURVE DATA'!$A:$AM,39,FALSE),NA())</f>
        <v>175.42362907030528</v>
      </c>
      <c r="K217" t="str">
        <f t="shared" si="37"/>
        <v/>
      </c>
      <c r="L217" t="str">
        <f t="shared" si="38"/>
        <v/>
      </c>
      <c r="M217" s="60">
        <f t="shared" si="39"/>
        <v>614124.91825100733</v>
      </c>
      <c r="N217" t="str">
        <f t="shared" si="40"/>
        <v/>
      </c>
      <c r="O217" t="str">
        <f t="shared" si="41"/>
        <v/>
      </c>
      <c r="P217" t="str">
        <f t="shared" si="42"/>
        <v/>
      </c>
      <c r="Q217" t="str">
        <f t="shared" si="43"/>
        <v/>
      </c>
    </row>
    <row r="218" spans="1:17">
      <c r="A218" s="41">
        <f t="shared" si="34"/>
        <v>216</v>
      </c>
      <c r="B218" t="str">
        <f t="shared" si="35"/>
        <v>2_217</v>
      </c>
      <c r="C218">
        <f t="shared" si="33"/>
        <v>2</v>
      </c>
      <c r="D218">
        <f t="shared" si="36"/>
        <v>217</v>
      </c>
      <c r="E218">
        <f>IFERROR(VLOOKUP($B218,'CURVE DATA'!$A:$AM,15,FALSE),"")</f>
        <v>2089490.4139824074</v>
      </c>
      <c r="F218">
        <f>IFERROR(VLOOKUP($B218,'CURVE DATA'!$A:$AM,34,FALSE),NA())</f>
        <v>0.31207066171007058</v>
      </c>
      <c r="G218">
        <f>IFERROR(VLOOKUP($B218,'CURVE DATA'!$A:$AM,35,FALSE),NA())</f>
        <v>0.23234590814609832</v>
      </c>
      <c r="H218">
        <f>IFERROR(VLOOKUP($B218,'CURVE DATA'!$A:$AM,37,FALSE),NA())</f>
        <v>147.2008363979173</v>
      </c>
      <c r="I218">
        <f>IFERROR(VLOOKUP($B218,'CURVE DATA'!$A:$AM,38,FALSE),NA())</f>
        <v>118.69762858759057</v>
      </c>
      <c r="J218">
        <f>IFERROR(VLOOKUP($B218,'CURVE DATA'!$A:$AM,39,FALSE),NA())</f>
        <v>175.70404420824408</v>
      </c>
      <c r="K218" t="str">
        <f t="shared" si="37"/>
        <v/>
      </c>
      <c r="L218" t="str">
        <f t="shared" si="38"/>
        <v/>
      </c>
      <c r="M218" s="60">
        <f t="shared" si="39"/>
        <v>623798.48498240742</v>
      </c>
      <c r="N218" t="str">
        <f t="shared" si="40"/>
        <v/>
      </c>
      <c r="O218" t="str">
        <f t="shared" si="41"/>
        <v/>
      </c>
      <c r="P218" t="str">
        <f t="shared" si="42"/>
        <v/>
      </c>
      <c r="Q218" t="str">
        <f t="shared" si="43"/>
        <v/>
      </c>
    </row>
    <row r="219" spans="1:17">
      <c r="A219" s="41">
        <f t="shared" si="34"/>
        <v>217</v>
      </c>
      <c r="B219" t="str">
        <f t="shared" si="35"/>
        <v>2_218</v>
      </c>
      <c r="C219">
        <f t="shared" si="33"/>
        <v>2</v>
      </c>
      <c r="D219">
        <f t="shared" si="36"/>
        <v>218</v>
      </c>
      <c r="E219">
        <f>IFERROR(VLOOKUP($B219,'CURVE DATA'!$A:$AM,15,FALSE),"")</f>
        <v>2099163.9807138075</v>
      </c>
      <c r="F219">
        <f>IFERROR(VLOOKUP($B219,'CURVE DATA'!$A:$AM,34,FALSE),NA())</f>
        <v>0.31241457700595182</v>
      </c>
      <c r="G219">
        <f>IFERROR(VLOOKUP($B219,'CURVE DATA'!$A:$AM,35,FALSE),NA())</f>
        <v>0.23271488818692715</v>
      </c>
      <c r="H219">
        <f>IFERROR(VLOOKUP($B219,'CURVE DATA'!$A:$AM,37,FALSE),NA())</f>
        <v>147.43460066369465</v>
      </c>
      <c r="I219">
        <f>IFERROR(VLOOKUP($B219,'CURVE DATA'!$A:$AM,38,FALSE),NA())</f>
        <v>118.88612795128496</v>
      </c>
      <c r="J219">
        <f>IFERROR(VLOOKUP($B219,'CURVE DATA'!$A:$AM,39,FALSE),NA())</f>
        <v>175.98307337610436</v>
      </c>
      <c r="K219" t="str">
        <f t="shared" si="37"/>
        <v/>
      </c>
      <c r="L219" t="str">
        <f t="shared" si="38"/>
        <v/>
      </c>
      <c r="M219" s="60">
        <f t="shared" si="39"/>
        <v>633472.05171380751</v>
      </c>
      <c r="N219" t="str">
        <f t="shared" si="40"/>
        <v/>
      </c>
      <c r="O219" t="str">
        <f t="shared" si="41"/>
        <v/>
      </c>
      <c r="P219" t="str">
        <f t="shared" si="42"/>
        <v/>
      </c>
      <c r="Q219" t="str">
        <f t="shared" si="43"/>
        <v/>
      </c>
    </row>
    <row r="220" spans="1:17">
      <c r="A220" s="41">
        <f t="shared" si="34"/>
        <v>218</v>
      </c>
      <c r="B220" t="str">
        <f t="shared" si="35"/>
        <v>2_219</v>
      </c>
      <c r="C220">
        <f t="shared" si="33"/>
        <v>2</v>
      </c>
      <c r="D220">
        <f t="shared" si="36"/>
        <v>219</v>
      </c>
      <c r="E220">
        <f>IFERROR(VLOOKUP($B220,'CURVE DATA'!$A:$AM,15,FALSE),"")</f>
        <v>2108837.5474452074</v>
      </c>
      <c r="F220">
        <f>IFERROR(VLOOKUP($B220,'CURVE DATA'!$A:$AM,34,FALSE),NA())</f>
        <v>0.31275528617661058</v>
      </c>
      <c r="G220">
        <f>IFERROR(VLOOKUP($B220,'CURVE DATA'!$A:$AM,35,FALSE),NA())</f>
        <v>0.23308204597587065</v>
      </c>
      <c r="H220">
        <f>IFERROR(VLOOKUP($B220,'CURVE DATA'!$A:$AM,37,FALSE),NA())</f>
        <v>147.66721045679895</v>
      </c>
      <c r="I220">
        <f>IFERROR(VLOOKUP($B220,'CURVE DATA'!$A:$AM,38,FALSE),NA())</f>
        <v>119.0736963884173</v>
      </c>
      <c r="J220">
        <f>IFERROR(VLOOKUP($B220,'CURVE DATA'!$A:$AM,39,FALSE),NA())</f>
        <v>176.26072452518062</v>
      </c>
      <c r="K220" t="str">
        <f t="shared" si="37"/>
        <v/>
      </c>
      <c r="L220" t="str">
        <f t="shared" si="38"/>
        <v/>
      </c>
      <c r="M220" s="60">
        <f t="shared" si="39"/>
        <v>643145.61844520736</v>
      </c>
      <c r="N220" t="str">
        <f t="shared" si="40"/>
        <v/>
      </c>
      <c r="O220" t="str">
        <f t="shared" si="41"/>
        <v/>
      </c>
      <c r="P220" t="str">
        <f t="shared" si="42"/>
        <v/>
      </c>
      <c r="Q220" t="str">
        <f t="shared" si="43"/>
        <v/>
      </c>
    </row>
    <row r="221" spans="1:17">
      <c r="A221" s="41">
        <f t="shared" si="34"/>
        <v>219</v>
      </c>
      <c r="B221" t="str">
        <f t="shared" si="35"/>
        <v>2_220</v>
      </c>
      <c r="C221">
        <f t="shared" si="33"/>
        <v>2</v>
      </c>
      <c r="D221">
        <f t="shared" si="36"/>
        <v>220</v>
      </c>
      <c r="E221">
        <f>IFERROR(VLOOKUP($B221,'CURVE DATA'!$A:$AM,15,FALSE),"")</f>
        <v>2118511.1141766072</v>
      </c>
      <c r="F221">
        <f>IFERROR(VLOOKUP($B221,'CURVE DATA'!$A:$AM,34,FALSE),NA())</f>
        <v>0.3130928067514574</v>
      </c>
      <c r="G221">
        <f>IFERROR(VLOOKUP($B221,'CURVE DATA'!$A:$AM,35,FALSE),NA())</f>
        <v>0.23344739191548519</v>
      </c>
      <c r="H221">
        <f>IFERROR(VLOOKUP($B221,'CURVE DATA'!$A:$AM,37,FALSE),NA())</f>
        <v>147.8986723676841</v>
      </c>
      <c r="I221">
        <f>IFERROR(VLOOKUP($B221,'CURVE DATA'!$A:$AM,38,FALSE),NA())</f>
        <v>119.26033921330011</v>
      </c>
      <c r="J221">
        <f>IFERROR(VLOOKUP($B221,'CURVE DATA'!$A:$AM,39,FALSE),NA())</f>
        <v>176.53700552206811</v>
      </c>
      <c r="K221" t="str">
        <f t="shared" si="37"/>
        <v/>
      </c>
      <c r="L221" t="str">
        <f t="shared" si="38"/>
        <v/>
      </c>
      <c r="M221" s="60">
        <f t="shared" si="39"/>
        <v>652819.18517660722</v>
      </c>
      <c r="N221" t="str">
        <f t="shared" si="40"/>
        <v/>
      </c>
      <c r="O221" t="str">
        <f t="shared" si="41"/>
        <v/>
      </c>
      <c r="P221" t="str">
        <f t="shared" si="42"/>
        <v/>
      </c>
      <c r="Q221" t="str">
        <f t="shared" si="43"/>
        <v/>
      </c>
    </row>
    <row r="222" spans="1:17">
      <c r="A222" s="41">
        <f t="shared" si="34"/>
        <v>220</v>
      </c>
      <c r="B222" t="str">
        <f t="shared" si="35"/>
        <v>2_221</v>
      </c>
      <c r="C222">
        <f t="shared" si="33"/>
        <v>2</v>
      </c>
      <c r="D222">
        <f t="shared" si="36"/>
        <v>221</v>
      </c>
      <c r="E222">
        <f>IFERROR(VLOOKUP($B222,'CURVE DATA'!$A:$AM,15,FALSE),"")</f>
        <v>2128184.6809080071</v>
      </c>
      <c r="F222">
        <f>IFERROR(VLOOKUP($B222,'CURVE DATA'!$A:$AM,34,FALSE),NA())</f>
        <v>0.31342715609655836</v>
      </c>
      <c r="G222">
        <f>IFERROR(VLOOKUP($B222,'CURVE DATA'!$A:$AM,35,FALSE),NA())</f>
        <v>0.23381093629812644</v>
      </c>
      <c r="H222">
        <f>IFERROR(VLOOKUP($B222,'CURVE DATA'!$A:$AM,37,FALSE),NA())</f>
        <v>148.12899291698727</v>
      </c>
      <c r="I222">
        <f>IFERROR(VLOOKUP($B222,'CURVE DATA'!$A:$AM,38,FALSE),NA())</f>
        <v>119.44606168394816</v>
      </c>
      <c r="J222">
        <f>IFERROR(VLOOKUP($B222,'CURVE DATA'!$A:$AM,39,FALSE),NA())</f>
        <v>176.81192415002644</v>
      </c>
      <c r="K222" t="str">
        <f t="shared" si="37"/>
        <v/>
      </c>
      <c r="L222" t="str">
        <f t="shared" si="38"/>
        <v/>
      </c>
      <c r="M222" s="60">
        <f t="shared" si="39"/>
        <v>662492.75190800708</v>
      </c>
      <c r="N222" t="str">
        <f t="shared" si="40"/>
        <v/>
      </c>
      <c r="O222" t="str">
        <f t="shared" si="41"/>
        <v/>
      </c>
      <c r="P222" t="str">
        <f t="shared" si="42"/>
        <v/>
      </c>
      <c r="Q222" t="str">
        <f t="shared" si="43"/>
        <v/>
      </c>
    </row>
    <row r="223" spans="1:17">
      <c r="A223" s="41">
        <f t="shared" si="34"/>
        <v>221</v>
      </c>
      <c r="B223" t="str">
        <f t="shared" si="35"/>
        <v>2_222</v>
      </c>
      <c r="C223">
        <f t="shared" si="33"/>
        <v>2</v>
      </c>
      <c r="D223">
        <f t="shared" si="36"/>
        <v>222</v>
      </c>
      <c r="E223">
        <f>IFERROR(VLOOKUP($B223,'CURVE DATA'!$A:$AM,15,FALSE),"")</f>
        <v>2137858.2476394069</v>
      </c>
      <c r="F223">
        <f>IFERROR(VLOOKUP($B223,'CURVE DATA'!$A:$AM,34,FALSE),NA())</f>
        <v>0.31375835141679181</v>
      </c>
      <c r="G223">
        <f>IFERROR(VLOOKUP($B223,'CURVE DATA'!$A:$AM,35,FALSE),NA())</f>
        <v>0.23417268930771315</v>
      </c>
      <c r="H223">
        <f>IFERROR(VLOOKUP($B223,'CURVE DATA'!$A:$AM,37,FALSE),NA())</f>
        <v>148.35817855664635</v>
      </c>
      <c r="I223">
        <f>IFERROR(VLOOKUP($B223,'CURVE DATA'!$A:$AM,38,FALSE),NA())</f>
        <v>119.63086900297942</v>
      </c>
      <c r="J223">
        <f>IFERROR(VLOOKUP($B223,'CURVE DATA'!$A:$AM,39,FALSE),NA())</f>
        <v>177.08548811031329</v>
      </c>
      <c r="K223" t="str">
        <f t="shared" si="37"/>
        <v/>
      </c>
      <c r="L223" t="str">
        <f t="shared" si="38"/>
        <v/>
      </c>
      <c r="M223" s="60">
        <f t="shared" si="39"/>
        <v>672166.31863940693</v>
      </c>
      <c r="N223" t="str">
        <f t="shared" si="40"/>
        <v/>
      </c>
      <c r="O223" t="str">
        <f t="shared" si="41"/>
        <v/>
      </c>
      <c r="P223" t="str">
        <f t="shared" si="42"/>
        <v/>
      </c>
      <c r="Q223" t="str">
        <f t="shared" si="43"/>
        <v/>
      </c>
    </row>
    <row r="224" spans="1:17">
      <c r="A224" s="41">
        <f t="shared" si="34"/>
        <v>222</v>
      </c>
      <c r="B224" t="str">
        <f t="shared" si="35"/>
        <v>2_223</v>
      </c>
      <c r="C224">
        <f t="shared" si="33"/>
        <v>2</v>
      </c>
      <c r="D224">
        <f t="shared" si="36"/>
        <v>223</v>
      </c>
      <c r="E224">
        <f>IFERROR(VLOOKUP($B224,'CURVE DATA'!$A:$AM,15,FALSE),"")</f>
        <v>2147531.8143708068</v>
      </c>
      <c r="F224">
        <f>IFERROR(VLOOKUP($B224,'CURVE DATA'!$A:$AM,34,FALSE),NA())</f>
        <v>0.31408640975899188</v>
      </c>
      <c r="G224">
        <f>IFERROR(VLOOKUP($B224,'CURVE DATA'!$A:$AM,35,FALSE),NA())</f>
        <v>0.23453266102145764</v>
      </c>
      <c r="H224">
        <f>IFERROR(VLOOKUP($B224,'CURVE DATA'!$A:$AM,37,FALSE),NA())</f>
        <v>148.58623567099613</v>
      </c>
      <c r="I224">
        <f>IFERROR(VLOOKUP($B224,'CURVE DATA'!$A:$AM,38,FALSE),NA())</f>
        <v>119.81476631849925</v>
      </c>
      <c r="J224">
        <f>IFERROR(VLOOKUP($B224,'CURVE DATA'!$A:$AM,39,FALSE),NA())</f>
        <v>177.35770502349305</v>
      </c>
      <c r="K224" t="str">
        <f t="shared" si="37"/>
        <v/>
      </c>
      <c r="L224" t="str">
        <f t="shared" si="38"/>
        <v/>
      </c>
      <c r="M224" s="60">
        <f t="shared" si="39"/>
        <v>681839.88537080679</v>
      </c>
      <c r="N224" t="str">
        <f t="shared" si="40"/>
        <v/>
      </c>
      <c r="O224" t="str">
        <f t="shared" si="41"/>
        <v/>
      </c>
      <c r="P224" t="str">
        <f t="shared" si="42"/>
        <v/>
      </c>
      <c r="Q224" t="str">
        <f t="shared" si="43"/>
        <v/>
      </c>
    </row>
    <row r="225" spans="1:17">
      <c r="A225" s="41">
        <f t="shared" si="34"/>
        <v>223</v>
      </c>
      <c r="B225" t="str">
        <f t="shared" si="35"/>
        <v>2_224</v>
      </c>
      <c r="C225">
        <f t="shared" si="33"/>
        <v>2</v>
      </c>
      <c r="D225">
        <f t="shared" si="36"/>
        <v>224</v>
      </c>
      <c r="E225">
        <f>IFERROR(VLOOKUP($B225,'CURVE DATA'!$A:$AM,15,FALSE),"")</f>
        <v>2157205.3811022067</v>
      </c>
      <c r="F225">
        <f>IFERROR(VLOOKUP($B225,'CURVE DATA'!$A:$AM,34,FALSE),NA())</f>
        <v>0.31441134801360454</v>
      </c>
      <c r="G225">
        <f>IFERROR(VLOOKUP($B225,'CURVE DATA'!$A:$AM,35,FALSE),NA())</f>
        <v>0.23489086141155693</v>
      </c>
      <c r="H225">
        <f>IFERROR(VLOOKUP($B225,'CURVE DATA'!$A:$AM,37,FALSE),NA())</f>
        <v>148.81317057783994</v>
      </c>
      <c r="I225">
        <f>IFERROR(VLOOKUP($B225,'CURVE DATA'!$A:$AM,38,FALSE),NA())</f>
        <v>119.99775872496419</v>
      </c>
      <c r="J225">
        <f>IFERROR(VLOOKUP($B225,'CURVE DATA'!$A:$AM,39,FALSE),NA())</f>
        <v>177.62858243071574</v>
      </c>
      <c r="K225" t="str">
        <f t="shared" si="37"/>
        <v/>
      </c>
      <c r="L225" t="str">
        <f t="shared" si="38"/>
        <v/>
      </c>
      <c r="M225" s="60">
        <f t="shared" si="39"/>
        <v>691513.45210220665</v>
      </c>
      <c r="N225" t="str">
        <f t="shared" si="40"/>
        <v/>
      </c>
      <c r="O225" t="str">
        <f t="shared" si="41"/>
        <v/>
      </c>
      <c r="P225" t="str">
        <f t="shared" si="42"/>
        <v/>
      </c>
      <c r="Q225" t="str">
        <f t="shared" si="43"/>
        <v/>
      </c>
    </row>
    <row r="226" spans="1:17">
      <c r="A226" s="41">
        <f t="shared" si="34"/>
        <v>224</v>
      </c>
      <c r="B226" t="str">
        <f t="shared" si="35"/>
        <v>2_225</v>
      </c>
      <c r="C226">
        <f t="shared" si="33"/>
        <v>2</v>
      </c>
      <c r="D226">
        <f t="shared" si="36"/>
        <v>225</v>
      </c>
      <c r="E226">
        <f>IFERROR(VLOOKUP($B226,'CURVE DATA'!$A:$AM,15,FALSE),"")</f>
        <v>2166878.9478336065</v>
      </c>
      <c r="F226">
        <f>IFERROR(VLOOKUP($B226,'CURVE DATA'!$A:$AM,34,FALSE),NA())</f>
        <v>0.31473318291799179</v>
      </c>
      <c r="G226">
        <f>IFERROR(VLOOKUP($B226,'CURVE DATA'!$A:$AM,35,FALSE),NA())</f>
        <v>0.23524730034685354</v>
      </c>
      <c r="H226">
        <f>IFERROR(VLOOKUP($B226,'CURVE DATA'!$A:$AM,37,FALSE),NA())</f>
        <v>149.03898952950166</v>
      </c>
      <c r="I226">
        <f>IFERROR(VLOOKUP($B226,'CURVE DATA'!$A:$AM,38,FALSE),NA())</f>
        <v>120.1798512640305</v>
      </c>
      <c r="J226">
        <f>IFERROR(VLOOKUP($B226,'CURVE DATA'!$A:$AM,39,FALSE),NA())</f>
        <v>177.89812779497288</v>
      </c>
      <c r="K226" t="str">
        <f t="shared" si="37"/>
        <v/>
      </c>
      <c r="L226" t="str">
        <f t="shared" si="38"/>
        <v/>
      </c>
      <c r="M226" s="60">
        <f t="shared" si="39"/>
        <v>701187.0188336065</v>
      </c>
      <c r="N226" t="str">
        <f t="shared" si="40"/>
        <v/>
      </c>
      <c r="O226" t="str">
        <f t="shared" si="41"/>
        <v/>
      </c>
      <c r="P226" t="str">
        <f t="shared" si="42"/>
        <v/>
      </c>
      <c r="Q226" t="str">
        <f t="shared" si="43"/>
        <v/>
      </c>
    </row>
    <row r="227" spans="1:17">
      <c r="A227" s="41">
        <f t="shared" si="34"/>
        <v>225</v>
      </c>
      <c r="B227" t="str">
        <f t="shared" si="35"/>
        <v>2_226</v>
      </c>
      <c r="C227">
        <f t="shared" si="33"/>
        <v>2</v>
      </c>
      <c r="D227">
        <f t="shared" si="36"/>
        <v>226</v>
      </c>
      <c r="E227">
        <f>IFERROR(VLOOKUP($B227,'CURVE DATA'!$A:$AM,15,FALSE),"")</f>
        <v>2176552.5145650064</v>
      </c>
      <c r="F227">
        <f>IFERROR(VLOOKUP($B227,'CURVE DATA'!$A:$AM,34,FALSE),NA())</f>
        <v>0.3150519310579033</v>
      </c>
      <c r="G227">
        <f>IFERROR(VLOOKUP($B227,'CURVE DATA'!$A:$AM,35,FALSE),NA())</f>
        <v>0.23560198759445819</v>
      </c>
      <c r="H227">
        <f>IFERROR(VLOOKUP($B227,'CURVE DATA'!$A:$AM,37,FALSE),NA())</f>
        <v>149.26369871385387</v>
      </c>
      <c r="I227">
        <f>IFERROR(VLOOKUP($B227,'CURVE DATA'!$A:$AM,38,FALSE),NA())</f>
        <v>120.36104892538316</v>
      </c>
      <c r="J227">
        <f>IFERROR(VLOOKUP($B227,'CURVE DATA'!$A:$AM,39,FALSE),NA())</f>
        <v>178.16634850232461</v>
      </c>
      <c r="K227" t="str">
        <f t="shared" si="37"/>
        <v/>
      </c>
      <c r="L227" t="str">
        <f t="shared" si="38"/>
        <v/>
      </c>
      <c r="M227" s="60">
        <f t="shared" si="39"/>
        <v>710860.58556500636</v>
      </c>
      <c r="N227" t="str">
        <f t="shared" si="40"/>
        <v/>
      </c>
      <c r="O227" t="str">
        <f t="shared" si="41"/>
        <v/>
      </c>
      <c r="P227" t="str">
        <f t="shared" si="42"/>
        <v/>
      </c>
      <c r="Q227" t="str">
        <f t="shared" si="43"/>
        <v/>
      </c>
    </row>
    <row r="228" spans="1:17">
      <c r="A228" s="41">
        <f t="shared" si="34"/>
        <v>226</v>
      </c>
      <c r="B228" t="str">
        <f t="shared" si="35"/>
        <v>2_227</v>
      </c>
      <c r="C228">
        <f t="shared" si="33"/>
        <v>2</v>
      </c>
      <c r="D228">
        <f t="shared" si="36"/>
        <v>227</v>
      </c>
      <c r="E228">
        <f>IFERROR(VLOOKUP($B228,'CURVE DATA'!$A:$AM,15,FALSE),"")</f>
        <v>2186226.0812964062</v>
      </c>
      <c r="F228">
        <f>IFERROR(VLOOKUP($B228,'CURVE DATA'!$A:$AM,34,FALSE),NA())</f>
        <v>0.31536760887073567</v>
      </c>
      <c r="G228">
        <f>IFERROR(VLOOKUP($B228,'CURVE DATA'!$A:$AM,35,FALSE),NA())</f>
        <v>0.23595493282134436</v>
      </c>
      <c r="H228">
        <f>IFERROR(VLOOKUP($B228,'CURVE DATA'!$A:$AM,37,FALSE),NA())</f>
        <v>149.48730425532796</v>
      </c>
      <c r="I228">
        <f>IFERROR(VLOOKUP($B228,'CURVE DATA'!$A:$AM,38,FALSE),NA())</f>
        <v>120.54135664755037</v>
      </c>
      <c r="J228">
        <f>IFERROR(VLOOKUP($B228,'CURVE DATA'!$A:$AM,39,FALSE),NA())</f>
        <v>178.43325186310557</v>
      </c>
      <c r="K228" t="str">
        <f t="shared" si="37"/>
        <v/>
      </c>
      <c r="L228" t="str">
        <f t="shared" si="38"/>
        <v/>
      </c>
      <c r="M228" s="60">
        <f t="shared" si="39"/>
        <v>720534.15229640622</v>
      </c>
      <c r="N228" t="str">
        <f t="shared" si="40"/>
        <v/>
      </c>
      <c r="O228" t="str">
        <f t="shared" si="41"/>
        <v/>
      </c>
      <c r="P228" t="str">
        <f t="shared" si="42"/>
        <v/>
      </c>
      <c r="Q228" t="str">
        <f t="shared" si="43"/>
        <v/>
      </c>
    </row>
    <row r="229" spans="1:17">
      <c r="A229" s="41">
        <f t="shared" si="34"/>
        <v>227</v>
      </c>
      <c r="B229" t="str">
        <f t="shared" si="35"/>
        <v>2_228</v>
      </c>
      <c r="C229">
        <f t="shared" si="33"/>
        <v>2</v>
      </c>
      <c r="D229">
        <f t="shared" si="36"/>
        <v>228</v>
      </c>
      <c r="E229">
        <f>IFERROR(VLOOKUP($B229,'CURVE DATA'!$A:$AM,15,FALSE),"")</f>
        <v>2195899.6480278061</v>
      </c>
      <c r="F229">
        <f>IFERROR(VLOOKUP($B229,'CURVE DATA'!$A:$AM,34,FALSE),NA())</f>
        <v>0.31568023264696032</v>
      </c>
      <c r="G229">
        <f>IFERROR(VLOOKUP($B229,'CURVE DATA'!$A:$AM,35,FALSE),NA())</f>
        <v>0.23630614559590654</v>
      </c>
      <c r="H229">
        <f>IFERROR(VLOOKUP($B229,'CURVE DATA'!$A:$AM,37,FALSE),NA())</f>
        <v>149.70981221590145</v>
      </c>
      <c r="I229">
        <f>IFERROR(VLOOKUP($B229,'CURVE DATA'!$A:$AM,38,FALSE),NA())</f>
        <v>120.72077931869974</v>
      </c>
      <c r="J229">
        <f>IFERROR(VLOOKUP($B229,'CURVE DATA'!$A:$AM,39,FALSE),NA())</f>
        <v>178.6988451131032</v>
      </c>
      <c r="K229" t="str">
        <f t="shared" si="37"/>
        <v/>
      </c>
      <c r="L229" t="str">
        <f t="shared" si="38"/>
        <v/>
      </c>
      <c r="M229" s="60">
        <f t="shared" si="39"/>
        <v>730207.71902780607</v>
      </c>
      <c r="N229" t="str">
        <f t="shared" si="40"/>
        <v/>
      </c>
      <c r="O229" t="str">
        <f t="shared" si="41"/>
        <v/>
      </c>
      <c r="P229" t="str">
        <f t="shared" si="42"/>
        <v/>
      </c>
      <c r="Q229" t="str">
        <f t="shared" si="43"/>
        <v/>
      </c>
    </row>
    <row r="230" spans="1:17">
      <c r="A230" s="41">
        <f t="shared" si="34"/>
        <v>228</v>
      </c>
      <c r="B230" t="str">
        <f t="shared" si="35"/>
        <v>2_229</v>
      </c>
      <c r="C230">
        <f t="shared" si="33"/>
        <v>2</v>
      </c>
      <c r="D230">
        <f t="shared" si="36"/>
        <v>229</v>
      </c>
      <c r="E230">
        <f>IFERROR(VLOOKUP($B230,'CURVE DATA'!$A:$AM,15,FALSE),"")</f>
        <v>2205573.2147592059</v>
      </c>
      <c r="F230">
        <f>IFERROR(VLOOKUP($B230,'CURVE DATA'!$A:$AM,34,FALSE),NA())</f>
        <v>0.31598981853293506</v>
      </c>
      <c r="G230">
        <f>IFERROR(VLOOKUP($B230,'CURVE DATA'!$A:$AM,35,FALSE),NA())</f>
        <v>0.23665563538948997</v>
      </c>
      <c r="H230">
        <f>IFERROR(VLOOKUP($B230,'CURVE DATA'!$A:$AM,37,FALSE),NA())</f>
        <v>149.93122859606714</v>
      </c>
      <c r="I230">
        <f>IFERROR(VLOOKUP($B230,'CURVE DATA'!$A:$AM,38,FALSE),NA())</f>
        <v>120.89932177741967</v>
      </c>
      <c r="J230">
        <f>IFERROR(VLOOKUP($B230,'CURVE DATA'!$A:$AM,39,FALSE),NA())</f>
        <v>178.96313541471463</v>
      </c>
      <c r="K230" t="str">
        <f t="shared" si="37"/>
        <v/>
      </c>
      <c r="L230" t="str">
        <f t="shared" si="38"/>
        <v/>
      </c>
      <c r="M230" s="60">
        <f t="shared" si="39"/>
        <v>739881.28575920593</v>
      </c>
      <c r="N230" t="str">
        <f t="shared" si="40"/>
        <v/>
      </c>
      <c r="O230" t="str">
        <f t="shared" si="41"/>
        <v/>
      </c>
      <c r="P230" t="str">
        <f t="shared" si="42"/>
        <v/>
      </c>
      <c r="Q230" t="str">
        <f t="shared" si="43"/>
        <v/>
      </c>
    </row>
    <row r="231" spans="1:17">
      <c r="A231" s="41">
        <f t="shared" si="34"/>
        <v>229</v>
      </c>
      <c r="B231" t="str">
        <f t="shared" si="35"/>
        <v>2_230</v>
      </c>
      <c r="C231">
        <f t="shared" si="33"/>
        <v>2</v>
      </c>
      <c r="D231">
        <f t="shared" si="36"/>
        <v>230</v>
      </c>
      <c r="E231">
        <f>IFERROR(VLOOKUP($B231,'CURVE DATA'!$A:$AM,15,FALSE),"")</f>
        <v>2215246.7814906058</v>
      </c>
      <c r="F231">
        <f>IFERROR(VLOOKUP($B231,'CURVE DATA'!$A:$AM,34,FALSE),NA())</f>
        <v>0.31629638253279163</v>
      </c>
      <c r="G231">
        <f>IFERROR(VLOOKUP($B231,'CURVE DATA'!$A:$AM,35,FALSE),NA())</f>
        <v>0.23700341157788868</v>
      </c>
      <c r="H231">
        <f>IFERROR(VLOOKUP($B231,'CURVE DATA'!$A:$AM,37,FALSE),NA())</f>
        <v>150.15155933578208</v>
      </c>
      <c r="I231">
        <f>IFERROR(VLOOKUP($B231,'CURVE DATA'!$A:$AM,38,FALSE),NA())</f>
        <v>121.07698881348472</v>
      </c>
      <c r="J231">
        <f>IFERROR(VLOOKUP($B231,'CURVE DATA'!$A:$AM,39,FALSE),NA())</f>
        <v>179.22612985807945</v>
      </c>
      <c r="K231" t="str">
        <f t="shared" si="37"/>
        <v/>
      </c>
      <c r="L231" t="str">
        <f t="shared" si="38"/>
        <v/>
      </c>
      <c r="M231" s="60">
        <f t="shared" si="39"/>
        <v>749554.85249060579</v>
      </c>
      <c r="N231" t="str">
        <f t="shared" si="40"/>
        <v/>
      </c>
      <c r="O231" t="str">
        <f t="shared" si="41"/>
        <v/>
      </c>
      <c r="P231" t="str">
        <f t="shared" si="42"/>
        <v/>
      </c>
      <c r="Q231" t="str">
        <f t="shared" si="43"/>
        <v/>
      </c>
    </row>
    <row r="232" spans="1:17">
      <c r="A232" s="41">
        <f t="shared" si="34"/>
        <v>230</v>
      </c>
      <c r="B232" t="str">
        <f t="shared" si="35"/>
        <v>2_231</v>
      </c>
      <c r="C232">
        <f t="shared" si="33"/>
        <v>2</v>
      </c>
      <c r="D232">
        <f t="shared" si="36"/>
        <v>231</v>
      </c>
      <c r="E232">
        <f>IFERROR(VLOOKUP($B232,'CURVE DATA'!$A:$AM,15,FALSE),"")</f>
        <v>2224920.3482220056</v>
      </c>
      <c r="F232">
        <f>IFERROR(VLOOKUP($B232,'CURVE DATA'!$A:$AM,34,FALSE),NA())</f>
        <v>0.31659994051070983</v>
      </c>
      <c r="G232">
        <f>IFERROR(VLOOKUP($B232,'CURVE DATA'!$A:$AM,35,FALSE),NA())</f>
        <v>0.23734948344281398</v>
      </c>
      <c r="H232">
        <f>IFERROR(VLOOKUP($B232,'CURVE DATA'!$A:$AM,37,FALSE),NA())</f>
        <v>150.37081031539805</v>
      </c>
      <c r="I232">
        <f>IFERROR(VLOOKUP($B232,'CURVE DATA'!$A:$AM,38,FALSE),NA())</f>
        <v>121.25378516860576</v>
      </c>
      <c r="J232">
        <f>IFERROR(VLOOKUP($B232,'CURVE DATA'!$A:$AM,39,FALSE),NA())</f>
        <v>179.48783546219033</v>
      </c>
      <c r="K232" t="str">
        <f t="shared" si="37"/>
        <v/>
      </c>
      <c r="L232" t="str">
        <f t="shared" si="38"/>
        <v/>
      </c>
      <c r="M232" s="60">
        <f t="shared" si="39"/>
        <v>759228.41922200564</v>
      </c>
      <c r="N232" t="str">
        <f t="shared" si="40"/>
        <v/>
      </c>
      <c r="O232" t="str">
        <f t="shared" si="41"/>
        <v/>
      </c>
      <c r="P232" t="str">
        <f t="shared" si="42"/>
        <v/>
      </c>
      <c r="Q232" t="str">
        <f t="shared" si="43"/>
        <v/>
      </c>
    </row>
    <row r="233" spans="1:17">
      <c r="A233" s="41">
        <f t="shared" si="34"/>
        <v>231</v>
      </c>
      <c r="B233" t="str">
        <f t="shared" si="35"/>
        <v>2_232</v>
      </c>
      <c r="C233">
        <f t="shared" si="33"/>
        <v>2</v>
      </c>
      <c r="D233">
        <f t="shared" si="36"/>
        <v>232</v>
      </c>
      <c r="E233">
        <f>IFERROR(VLOOKUP($B233,'CURVE DATA'!$A:$AM,15,FALSE),"")</f>
        <v>2234593.9149534055</v>
      </c>
      <c r="F233">
        <f>IFERROR(VLOOKUP($B233,'CURVE DATA'!$A:$AM,34,FALSE),NA())</f>
        <v>0.31690050819294824</v>
      </c>
      <c r="G233">
        <f>IFERROR(VLOOKUP($B233,'CURVE DATA'!$A:$AM,35,FALSE),NA())</f>
        <v>0.23769386017333405</v>
      </c>
      <c r="H233">
        <f>IFERROR(VLOOKUP($B233,'CURVE DATA'!$A:$AM,37,FALSE),NA())</f>
        <v>150.58898735657345</v>
      </c>
      <c r="I233">
        <f>IFERROR(VLOOKUP($B233,'CURVE DATA'!$A:$AM,38,FALSE),NA())</f>
        <v>121.42971553716545</v>
      </c>
      <c r="J233">
        <f>IFERROR(VLOOKUP($B233,'CURVE DATA'!$A:$AM,39,FALSE),NA())</f>
        <v>179.7482591759815</v>
      </c>
      <c r="K233" t="str">
        <f t="shared" si="37"/>
        <v/>
      </c>
      <c r="L233" t="str">
        <f t="shared" si="38"/>
        <v/>
      </c>
      <c r="M233" s="60">
        <f t="shared" si="39"/>
        <v>768901.9859534055</v>
      </c>
      <c r="N233" t="str">
        <f t="shared" si="40"/>
        <v/>
      </c>
      <c r="O233" t="str">
        <f t="shared" si="41"/>
        <v/>
      </c>
      <c r="P233" t="str">
        <f t="shared" si="42"/>
        <v/>
      </c>
      <c r="Q233" t="str">
        <f t="shared" si="43"/>
        <v/>
      </c>
    </row>
    <row r="234" spans="1:17">
      <c r="A234" s="41">
        <f t="shared" si="34"/>
        <v>232</v>
      </c>
      <c r="B234" t="str">
        <f t="shared" si="35"/>
        <v>2_233</v>
      </c>
      <c r="C234">
        <f t="shared" si="33"/>
        <v>2</v>
      </c>
      <c r="D234">
        <f t="shared" si="36"/>
        <v>233</v>
      </c>
      <c r="E234">
        <f>IFERROR(VLOOKUP($B234,'CURVE DATA'!$A:$AM,15,FALSE),"")</f>
        <v>2244267.4816848054</v>
      </c>
      <c r="F234">
        <f>IFERROR(VLOOKUP($B234,'CURVE DATA'!$A:$AM,34,FALSE),NA())</f>
        <v>0.31719810117004965</v>
      </c>
      <c r="G234">
        <f>IFERROR(VLOOKUP($B234,'CURVE DATA'!$A:$AM,35,FALSE),NA())</f>
        <v>0.2380365508672854</v>
      </c>
      <c r="H234">
        <f>IFERROR(VLOOKUP($B234,'CURVE DATA'!$A:$AM,37,FALSE),NA())</f>
        <v>150.80609622316777</v>
      </c>
      <c r="I234">
        <f>IFERROR(VLOOKUP($B234,'CURVE DATA'!$A:$AM,38,FALSE),NA())</f>
        <v>121.6047845669393</v>
      </c>
      <c r="J234">
        <f>IFERROR(VLOOKUP($B234,'CURVE DATA'!$A:$AM,39,FALSE),NA())</f>
        <v>180.00740787939625</v>
      </c>
      <c r="K234" t="str">
        <f t="shared" si="37"/>
        <v/>
      </c>
      <c r="L234" t="str">
        <f t="shared" si="38"/>
        <v/>
      </c>
      <c r="M234" s="60">
        <f t="shared" si="39"/>
        <v>778575.55268480536</v>
      </c>
      <c r="N234" t="str">
        <f t="shared" si="40"/>
        <v/>
      </c>
      <c r="O234" t="str">
        <f t="shared" si="41"/>
        <v/>
      </c>
      <c r="P234" t="str">
        <f t="shared" si="42"/>
        <v/>
      </c>
      <c r="Q234" t="str">
        <f t="shared" si="43"/>
        <v/>
      </c>
    </row>
    <row r="235" spans="1:17">
      <c r="A235" s="41">
        <f t="shared" si="34"/>
        <v>233</v>
      </c>
      <c r="B235" t="str">
        <f t="shared" si="35"/>
        <v>2_234</v>
      </c>
      <c r="C235">
        <f t="shared" si="33"/>
        <v>2</v>
      </c>
      <c r="D235">
        <f t="shared" si="36"/>
        <v>234</v>
      </c>
      <c r="E235">
        <f>IFERROR(VLOOKUP($B235,'CURVE DATA'!$A:$AM,15,FALSE),"")</f>
        <v>2253941.0484162052</v>
      </c>
      <c r="F235">
        <f>IFERROR(VLOOKUP($B235,'CURVE DATA'!$A:$AM,34,FALSE),NA())</f>
        <v>0.31749273489848551</v>
      </c>
      <c r="G235">
        <f>IFERROR(VLOOKUP($B235,'CURVE DATA'!$A:$AM,35,FALSE),NA())</f>
        <v>0.23837756453265535</v>
      </c>
      <c r="H235">
        <f>IFERROR(VLOOKUP($B235,'CURVE DATA'!$A:$AM,37,FALSE),NA())</f>
        <v>151.02214262211709</v>
      </c>
      <c r="I235">
        <f>IFERROR(VLOOKUP($B235,'CURVE DATA'!$A:$AM,38,FALSE),NA())</f>
        <v>121.77899685980191</v>
      </c>
      <c r="J235">
        <f>IFERROR(VLOOKUP($B235,'CURVE DATA'!$A:$AM,39,FALSE),NA())</f>
        <v>180.2652883844323</v>
      </c>
      <c r="K235" t="str">
        <f t="shared" si="37"/>
        <v/>
      </c>
      <c r="L235" t="str">
        <f t="shared" si="38"/>
        <v/>
      </c>
      <c r="M235" s="60">
        <f t="shared" si="39"/>
        <v>788249.11941620521</v>
      </c>
      <c r="N235" t="str">
        <f t="shared" si="40"/>
        <v/>
      </c>
      <c r="O235" t="str">
        <f t="shared" si="41"/>
        <v/>
      </c>
      <c r="P235" t="str">
        <f t="shared" si="42"/>
        <v/>
      </c>
      <c r="Q235" t="str">
        <f t="shared" si="43"/>
        <v/>
      </c>
    </row>
    <row r="236" spans="1:17">
      <c r="A236" s="41">
        <f t="shared" si="34"/>
        <v>234</v>
      </c>
      <c r="B236" t="str">
        <f t="shared" si="35"/>
        <v>2_235</v>
      </c>
      <c r="C236">
        <f t="shared" si="33"/>
        <v>2</v>
      </c>
      <c r="D236">
        <f t="shared" si="36"/>
        <v>235</v>
      </c>
      <c r="E236">
        <f>IFERROR(VLOOKUP($B236,'CURVE DATA'!$A:$AM,15,FALSE),"")</f>
        <v>2263614.6151476051</v>
      </c>
      <c r="F236">
        <f>IFERROR(VLOOKUP($B236,'CURVE DATA'!$A:$AM,34,FALSE),NA())</f>
        <v>0.31778442470323059</v>
      </c>
      <c r="G236">
        <f>IFERROR(VLOOKUP($B236,'CURVE DATA'!$A:$AM,35,FALSE),NA())</f>
        <v>0.23871691008893983</v>
      </c>
      <c r="H236">
        <f>IFERROR(VLOOKUP($B236,'CURVE DATA'!$A:$AM,37,FALSE),NA())</f>
        <v>151.23713220429462</v>
      </c>
      <c r="I236">
        <f>IFERROR(VLOOKUP($B236,'CURVE DATA'!$A:$AM,38,FALSE),NA())</f>
        <v>121.95235697242062</v>
      </c>
      <c r="J236">
        <f>IFERROR(VLOOKUP($B236,'CURVE DATA'!$A:$AM,39,FALSE),NA())</f>
        <v>180.52190743616868</v>
      </c>
      <c r="K236" t="str">
        <f t="shared" si="37"/>
        <v/>
      </c>
      <c r="L236" t="str">
        <f t="shared" si="38"/>
        <v/>
      </c>
      <c r="M236" s="60">
        <f t="shared" si="39"/>
        <v>797922.68614760507</v>
      </c>
      <c r="N236" t="str">
        <f t="shared" si="40"/>
        <v/>
      </c>
      <c r="O236" t="str">
        <f t="shared" si="41"/>
        <v/>
      </c>
      <c r="P236" t="str">
        <f t="shared" si="42"/>
        <v/>
      </c>
      <c r="Q236" t="str">
        <f t="shared" si="43"/>
        <v/>
      </c>
    </row>
    <row r="237" spans="1:17">
      <c r="A237" s="41">
        <f t="shared" si="34"/>
        <v>235</v>
      </c>
      <c r="B237" t="str">
        <f t="shared" si="35"/>
        <v>2_236</v>
      </c>
      <c r="C237">
        <f t="shared" si="33"/>
        <v>2</v>
      </c>
      <c r="D237">
        <f t="shared" si="36"/>
        <v>236</v>
      </c>
      <c r="E237">
        <f>IFERROR(VLOOKUP($B237,'CURVE DATA'!$A:$AM,15,FALSE),"")</f>
        <v>2273288.1818790049</v>
      </c>
      <c r="F237">
        <f>IFERROR(VLOOKUP($B237,'CURVE DATA'!$A:$AM,34,FALSE),NA())</f>
        <v>0.31807318577899552</v>
      </c>
      <c r="G237">
        <f>IFERROR(VLOOKUP($B237,'CURVE DATA'!$A:$AM,35,FALSE),NA())</f>
        <v>0.23905459636847198</v>
      </c>
      <c r="H237">
        <f>IFERROR(VLOOKUP($B237,'CURVE DATA'!$A:$AM,37,FALSE),NA())</f>
        <v>151.45107056535232</v>
      </c>
      <c r="I237">
        <f>IFERROR(VLOOKUP($B237,'CURVE DATA'!$A:$AM,38,FALSE),NA())</f>
        <v>122.12486941693429</v>
      </c>
      <c r="J237">
        <f>IFERROR(VLOOKUP($B237,'CURVE DATA'!$A:$AM,39,FALSE),NA())</f>
        <v>180.77727171377035</v>
      </c>
      <c r="K237" t="str">
        <f t="shared" si="37"/>
        <v/>
      </c>
      <c r="L237" t="str">
        <f t="shared" si="38"/>
        <v/>
      </c>
      <c r="M237" s="60">
        <f t="shared" si="39"/>
        <v>807596.25287900493</v>
      </c>
      <c r="N237" t="str">
        <f t="shared" si="40"/>
        <v/>
      </c>
      <c r="O237" t="str">
        <f t="shared" si="41"/>
        <v/>
      </c>
      <c r="P237" t="str">
        <f t="shared" si="42"/>
        <v/>
      </c>
      <c r="Q237" t="str">
        <f t="shared" si="43"/>
        <v/>
      </c>
    </row>
    <row r="238" spans="1:17">
      <c r="A238" s="41">
        <f t="shared" si="34"/>
        <v>236</v>
      </c>
      <c r="B238" t="str">
        <f t="shared" si="35"/>
        <v>2_237</v>
      </c>
      <c r="C238">
        <f t="shared" si="33"/>
        <v>2</v>
      </c>
      <c r="D238">
        <f t="shared" si="36"/>
        <v>237</v>
      </c>
      <c r="E238">
        <f>IFERROR(VLOOKUP($B238,'CURVE DATA'!$A:$AM,15,FALSE),"")</f>
        <v>2282961.7486104048</v>
      </c>
      <c r="F238">
        <f>IFERROR(VLOOKUP($B238,'CURVE DATA'!$A:$AM,34,FALSE),NA())</f>
        <v>0.31835903319290487</v>
      </c>
      <c r="G238">
        <f>IFERROR(VLOOKUP($B238,'CURVE DATA'!$A:$AM,35,FALSE),NA())</f>
        <v>0.23939063211772807</v>
      </c>
      <c r="H238">
        <f>IFERROR(VLOOKUP($B238,'CURVE DATA'!$A:$AM,37,FALSE),NA())</f>
        <v>151.66396324654812</v>
      </c>
      <c r="I238">
        <f>IFERROR(VLOOKUP($B238,'CURVE DATA'!$A:$AM,38,FALSE),NA())</f>
        <v>122.29653866162042</v>
      </c>
      <c r="J238">
        <f>IFERROR(VLOOKUP($B238,'CURVE DATA'!$A:$AM,39,FALSE),NA())</f>
        <v>181.03138783147585</v>
      </c>
      <c r="K238" t="str">
        <f t="shared" si="37"/>
        <v/>
      </c>
      <c r="L238" t="str">
        <f t="shared" si="38"/>
        <v/>
      </c>
      <c r="M238" s="60">
        <f t="shared" si="39"/>
        <v>817269.81961040478</v>
      </c>
      <c r="N238" t="str">
        <f t="shared" si="40"/>
        <v/>
      </c>
      <c r="O238" t="str">
        <f t="shared" si="41"/>
        <v/>
      </c>
      <c r="P238" t="str">
        <f t="shared" si="42"/>
        <v/>
      </c>
      <c r="Q238" t="str">
        <f t="shared" si="43"/>
        <v/>
      </c>
    </row>
    <row r="239" spans="1:17">
      <c r="A239" s="41">
        <f t="shared" si="34"/>
        <v>237</v>
      </c>
      <c r="B239" t="str">
        <f t="shared" si="35"/>
        <v>2_238</v>
      </c>
      <c r="C239">
        <f t="shared" si="33"/>
        <v>2</v>
      </c>
      <c r="D239">
        <f t="shared" si="36"/>
        <v>238</v>
      </c>
      <c r="E239">
        <f>IFERROR(VLOOKUP($B239,'CURVE DATA'!$A:$AM,15,FALSE),"")</f>
        <v>2292635.3153418046</v>
      </c>
      <c r="F239">
        <f>IFERROR(VLOOKUP($B239,'CURVE DATA'!$A:$AM,34,FALSE),NA())</f>
        <v>0.31864198188557435</v>
      </c>
      <c r="G239">
        <f>IFERROR(VLOOKUP($B239,'CURVE DATA'!$A:$AM,35,FALSE),NA())</f>
        <v>0.23972502599860504</v>
      </c>
      <c r="H239">
        <f>IFERROR(VLOOKUP($B239,'CURVE DATA'!$A:$AM,37,FALSE),NA())</f>
        <v>151.87581573555551</v>
      </c>
      <c r="I239">
        <f>IFERROR(VLOOKUP($B239,'CURVE DATA'!$A:$AM,38,FALSE),NA())</f>
        <v>122.46736913154777</v>
      </c>
      <c r="J239">
        <f>IFERROR(VLOOKUP($B239,'CURVE DATA'!$A:$AM,39,FALSE),NA())</f>
        <v>181.28426233956327</v>
      </c>
      <c r="K239" t="str">
        <f t="shared" si="37"/>
        <v/>
      </c>
      <c r="L239" t="str">
        <f t="shared" si="38"/>
        <v/>
      </c>
      <c r="M239" s="60">
        <f t="shared" si="39"/>
        <v>826943.38634180464</v>
      </c>
      <c r="N239" t="str">
        <f t="shared" si="40"/>
        <v/>
      </c>
      <c r="O239" t="str">
        <f t="shared" si="41"/>
        <v/>
      </c>
      <c r="P239" t="str">
        <f t="shared" si="42"/>
        <v/>
      </c>
      <c r="Q239" t="str">
        <f t="shared" si="43"/>
        <v/>
      </c>
    </row>
    <row r="240" spans="1:17">
      <c r="A240" s="41">
        <f t="shared" si="34"/>
        <v>238</v>
      </c>
      <c r="B240" t="str">
        <f t="shared" si="35"/>
        <v>2_239</v>
      </c>
      <c r="C240">
        <f t="shared" si="33"/>
        <v>2</v>
      </c>
      <c r="D240">
        <f t="shared" si="36"/>
        <v>239</v>
      </c>
      <c r="E240">
        <f>IFERROR(VLOOKUP($B240,'CURVE DATA'!$A:$AM,15,FALSE),"")</f>
        <v>2302308.8820732045</v>
      </c>
      <c r="F240">
        <f>IFERROR(VLOOKUP($B240,'CURVE DATA'!$A:$AM,34,FALSE),NA())</f>
        <v>0.31892204667355267</v>
      </c>
      <c r="G240">
        <f>IFERROR(VLOOKUP($B240,'CURVE DATA'!$A:$AM,35,FALSE),NA())</f>
        <v>0.24005778658967625</v>
      </c>
      <c r="H240">
        <f>IFERROR(VLOOKUP($B240,'CURVE DATA'!$A:$AM,37,FALSE),NA())</f>
        <v>152.08663346725899</v>
      </c>
      <c r="I240">
        <f>IFERROR(VLOOKUP($B240,'CURVE DATA'!$A:$AM,38,FALSE),NA())</f>
        <v>122.63736520921798</v>
      </c>
      <c r="J240">
        <f>IFERROR(VLOOKUP($B240,'CURVE DATA'!$A:$AM,39,FALSE),NA())</f>
        <v>181.53590172530005</v>
      </c>
      <c r="K240" t="str">
        <f t="shared" si="37"/>
        <v/>
      </c>
      <c r="L240" t="str">
        <f t="shared" si="38"/>
        <v/>
      </c>
      <c r="M240" s="60">
        <f t="shared" si="39"/>
        <v>836616.9530732045</v>
      </c>
      <c r="N240" t="str">
        <f t="shared" si="40"/>
        <v/>
      </c>
      <c r="O240" t="str">
        <f t="shared" si="41"/>
        <v/>
      </c>
      <c r="P240" t="str">
        <f t="shared" si="42"/>
        <v/>
      </c>
      <c r="Q240" t="str">
        <f t="shared" si="43"/>
        <v/>
      </c>
    </row>
    <row r="241" spans="1:17">
      <c r="A241" s="41">
        <f t="shared" si="34"/>
        <v>239</v>
      </c>
      <c r="B241" t="str">
        <f t="shared" si="35"/>
        <v>2_240</v>
      </c>
      <c r="C241">
        <f t="shared" si="33"/>
        <v>2</v>
      </c>
      <c r="D241">
        <f t="shared" si="36"/>
        <v>240</v>
      </c>
      <c r="E241">
        <f>IFERROR(VLOOKUP($B241,'CURVE DATA'!$A:$AM,15,FALSE),"")</f>
        <v>2311982.4488046044</v>
      </c>
      <c r="F241">
        <f>IFERROR(VLOOKUP($B241,'CURVE DATA'!$A:$AM,34,FALSE),NA())</f>
        <v>0.31919924225078999</v>
      </c>
      <c r="G241">
        <f>IFERROR(VLOOKUP($B241,'CURVE DATA'!$A:$AM,35,FALSE),NA())</f>
        <v>0.24038892238742149</v>
      </c>
      <c r="H241">
        <f>IFERROR(VLOOKUP($B241,'CURVE DATA'!$A:$AM,37,FALSE),NA())</f>
        <v>152.29642182453335</v>
      </c>
      <c r="I241">
        <f>IFERROR(VLOOKUP($B241,'CURVE DATA'!$A:$AM,38,FALSE),NA())</f>
        <v>122.8065312351938</v>
      </c>
      <c r="J241">
        <f>IFERROR(VLOOKUP($B241,'CURVE DATA'!$A:$AM,39,FALSE),NA())</f>
        <v>181.78631241387296</v>
      </c>
      <c r="K241" t="str">
        <f t="shared" si="37"/>
        <v/>
      </c>
      <c r="L241" t="str">
        <f t="shared" si="38"/>
        <v/>
      </c>
      <c r="M241" s="60">
        <f t="shared" si="39"/>
        <v>846290.51980460435</v>
      </c>
      <c r="N241" t="str">
        <f t="shared" si="40"/>
        <v/>
      </c>
      <c r="O241" t="str">
        <f t="shared" si="41"/>
        <v/>
      </c>
      <c r="P241" t="str">
        <f t="shared" si="42"/>
        <v/>
      </c>
      <c r="Q241" t="str">
        <f t="shared" si="43"/>
        <v/>
      </c>
    </row>
    <row r="242" spans="1:17">
      <c r="A242" s="41">
        <f t="shared" si="34"/>
        <v>240</v>
      </c>
      <c r="B242" t="str">
        <f t="shared" si="35"/>
        <v>2_241</v>
      </c>
      <c r="C242">
        <f t="shared" si="33"/>
        <v>2</v>
      </c>
      <c r="D242">
        <f t="shared" si="36"/>
        <v>241</v>
      </c>
      <c r="E242">
        <f>IFERROR(VLOOKUP($B242,'CURVE DATA'!$A:$AM,15,FALSE),"")</f>
        <v>2321656.0155360042</v>
      </c>
      <c r="F242">
        <f>IFERROR(VLOOKUP($B242,'CURVE DATA'!$A:$AM,34,FALSE),NA())</f>
        <v>0.31947358319054081</v>
      </c>
      <c r="G242">
        <f>IFERROR(VLOOKUP($B242,'CURVE DATA'!$A:$AM,35,FALSE),NA())</f>
        <v>0.24071844180743449</v>
      </c>
      <c r="H242">
        <f>IFERROR(VLOOKUP($B242,'CURVE DATA'!$A:$AM,37,FALSE),NA())</f>
        <v>152.50518613900871</v>
      </c>
      <c r="I242">
        <f>IFERROR(VLOOKUP($B242,'CURVE DATA'!$A:$AM,38,FALSE),NA())</f>
        <v>122.97487150871609</v>
      </c>
      <c r="J242">
        <f>IFERROR(VLOOKUP($B242,'CURVE DATA'!$A:$AM,39,FALSE),NA())</f>
        <v>182.03550076930134</v>
      </c>
      <c r="K242" t="str">
        <f t="shared" si="37"/>
        <v/>
      </c>
      <c r="L242" t="str">
        <f t="shared" si="38"/>
        <v/>
      </c>
      <c r="M242" s="60">
        <f t="shared" si="39"/>
        <v>855964.08653600421</v>
      </c>
      <c r="N242" t="str">
        <f t="shared" si="40"/>
        <v/>
      </c>
      <c r="O242" t="str">
        <f t="shared" si="41"/>
        <v/>
      </c>
      <c r="P242" t="str">
        <f t="shared" si="42"/>
        <v/>
      </c>
      <c r="Q242" t="str">
        <f t="shared" si="43"/>
        <v/>
      </c>
    </row>
    <row r="243" spans="1:17">
      <c r="A243" s="41">
        <f t="shared" si="34"/>
        <v>241</v>
      </c>
      <c r="B243" t="str">
        <f t="shared" si="35"/>
        <v>2_242</v>
      </c>
      <c r="C243">
        <f t="shared" si="33"/>
        <v>2</v>
      </c>
      <c r="D243">
        <f t="shared" si="36"/>
        <v>242</v>
      </c>
      <c r="E243">
        <f>IFERROR(VLOOKUP($B243,'CURVE DATA'!$A:$AM,15,FALSE),"")</f>
        <v>2331329.5822674041</v>
      </c>
      <c r="F243">
        <f>IFERROR(VLOOKUP($B243,'CURVE DATA'!$A:$AM,34,FALSE),NA())</f>
        <v>0.31974508394696688</v>
      </c>
      <c r="G243">
        <f>IFERROR(VLOOKUP($B243,'CURVE DATA'!$A:$AM,35,FALSE),NA())</f>
        <v>0.2410463531856068</v>
      </c>
      <c r="H243">
        <f>IFERROR(VLOOKUP($B243,'CURVE DATA'!$A:$AM,37,FALSE),NA())</f>
        <v>152.71293169182044</v>
      </c>
      <c r="I243">
        <f>IFERROR(VLOOKUP($B243,'CURVE DATA'!$A:$AM,38,FALSE),NA())</f>
        <v>123.14239028830859</v>
      </c>
      <c r="J243">
        <f>IFERROR(VLOOKUP($B243,'CURVE DATA'!$A:$AM,39,FALSE),NA())</f>
        <v>182.28347309533234</v>
      </c>
      <c r="K243" t="str">
        <f t="shared" si="37"/>
        <v/>
      </c>
      <c r="L243" t="str">
        <f t="shared" si="38"/>
        <v/>
      </c>
      <c r="M243" s="60">
        <f t="shared" si="39"/>
        <v>865637.65326740406</v>
      </c>
      <c r="N243" t="str">
        <f t="shared" si="40"/>
        <v/>
      </c>
      <c r="O243" t="str">
        <f t="shared" si="41"/>
        <v/>
      </c>
      <c r="P243" t="str">
        <f t="shared" si="42"/>
        <v/>
      </c>
      <c r="Q243" t="str">
        <f t="shared" si="43"/>
        <v/>
      </c>
    </row>
    <row r="244" spans="1:17">
      <c r="A244" s="41">
        <f t="shared" si="34"/>
        <v>242</v>
      </c>
      <c r="B244" t="str">
        <f t="shared" si="35"/>
        <v>2_243</v>
      </c>
      <c r="C244">
        <f t="shared" si="33"/>
        <v>2</v>
      </c>
      <c r="D244">
        <f t="shared" si="36"/>
        <v>243</v>
      </c>
      <c r="E244">
        <f>IFERROR(VLOOKUP($B244,'CURVE DATA'!$A:$AM,15,FALSE),"")</f>
        <v>2341003.1489988039</v>
      </c>
      <c r="F244">
        <f>IFERROR(VLOOKUP($B244,'CURVE DATA'!$A:$AM,34,FALSE),NA())</f>
        <v>0.3200137588569838</v>
      </c>
      <c r="G244">
        <f>IFERROR(VLOOKUP($B244,'CURVE DATA'!$A:$AM,35,FALSE),NA())</f>
        <v>0.24137266477929017</v>
      </c>
      <c r="H244">
        <f>IFERROR(VLOOKUP($B244,'CURVE DATA'!$A:$AM,37,FALSE),NA())</f>
        <v>152.9196637143458</v>
      </c>
      <c r="I244">
        <f>IFERROR(VLOOKUP($B244,'CURVE DATA'!$A:$AM,38,FALSE),NA())</f>
        <v>123.30909179237165</v>
      </c>
      <c r="J244">
        <f>IFERROR(VLOOKUP($B244,'CURVE DATA'!$A:$AM,39,FALSE),NA())</f>
        <v>182.53023563631996</v>
      </c>
      <c r="K244" t="str">
        <f t="shared" si="37"/>
        <v/>
      </c>
      <c r="L244" t="str">
        <f t="shared" si="38"/>
        <v/>
      </c>
      <c r="M244" s="60">
        <f t="shared" si="39"/>
        <v>875311.21999880392</v>
      </c>
      <c r="N244" t="str">
        <f t="shared" si="40"/>
        <v/>
      </c>
      <c r="O244" t="str">
        <f t="shared" si="41"/>
        <v/>
      </c>
      <c r="P244" t="str">
        <f t="shared" si="42"/>
        <v/>
      </c>
      <c r="Q244" t="str">
        <f t="shared" si="43"/>
        <v/>
      </c>
    </row>
    <row r="245" spans="1:17">
      <c r="A245" s="41">
        <f t="shared" si="34"/>
        <v>243</v>
      </c>
      <c r="B245" t="str">
        <f t="shared" si="35"/>
        <v>2_244</v>
      </c>
      <c r="C245">
        <f t="shared" si="33"/>
        <v>2</v>
      </c>
      <c r="D245">
        <f t="shared" si="36"/>
        <v>244</v>
      </c>
      <c r="E245">
        <f>IFERROR(VLOOKUP($B245,'CURVE DATA'!$A:$AM,15,FALSE),"")</f>
        <v>2350676.7157302038</v>
      </c>
      <c r="F245">
        <f>IFERROR(VLOOKUP($B245,'CURVE DATA'!$A:$AM,34,FALSE),NA())</f>
        <v>0.32027962214174693</v>
      </c>
      <c r="G245">
        <f>IFERROR(VLOOKUP($B245,'CURVE DATA'!$A:$AM,35,FALSE),NA())</f>
        <v>0.24169738476843608</v>
      </c>
      <c r="H245">
        <f>IFERROR(VLOOKUP($B245,'CURVE DATA'!$A:$AM,37,FALSE),NA())</f>
        <v>153.12538738892562</v>
      </c>
      <c r="I245">
        <f>IFERROR(VLOOKUP($B245,'CURVE DATA'!$A:$AM,38,FALSE),NA())</f>
        <v>123.47498019976453</v>
      </c>
      <c r="J245">
        <f>IFERROR(VLOOKUP($B245,'CURVE DATA'!$A:$AM,39,FALSE),NA())</f>
        <v>182.77579457808673</v>
      </c>
      <c r="K245" t="str">
        <f t="shared" si="37"/>
        <v/>
      </c>
      <c r="L245" t="str">
        <f t="shared" si="38"/>
        <v/>
      </c>
      <c r="M245" s="60">
        <f t="shared" si="39"/>
        <v>884984.78673020378</v>
      </c>
      <c r="N245" t="str">
        <f t="shared" si="40"/>
        <v/>
      </c>
      <c r="O245" t="str">
        <f t="shared" si="41"/>
        <v/>
      </c>
      <c r="P245" t="str">
        <f t="shared" si="42"/>
        <v/>
      </c>
      <c r="Q245" t="str">
        <f t="shared" si="43"/>
        <v/>
      </c>
    </row>
    <row r="246" spans="1:17">
      <c r="A246" s="41">
        <f t="shared" si="34"/>
        <v>244</v>
      </c>
      <c r="B246" t="str">
        <f t="shared" si="35"/>
        <v>2_245</v>
      </c>
      <c r="C246">
        <f t="shared" si="33"/>
        <v>2</v>
      </c>
      <c r="D246">
        <f t="shared" si="36"/>
        <v>245</v>
      </c>
      <c r="E246">
        <f>IFERROR(VLOOKUP($B246,'CURVE DATA'!$A:$AM,15,FALSE),"")</f>
        <v>2360350.2824616036</v>
      </c>
      <c r="F246">
        <f>IFERROR(VLOOKUP($B246,'CURVE DATA'!$A:$AM,34,FALSE),NA())</f>
        <v>0.32054268790851576</v>
      </c>
      <c r="G246">
        <f>IFERROR(VLOOKUP($B246,'CURVE DATA'!$A:$AM,35,FALSE),NA())</f>
        <v>0.24202052125671511</v>
      </c>
      <c r="H246">
        <f>IFERROR(VLOOKUP($B246,'CURVE DATA'!$A:$AM,37,FALSE),NA())</f>
        <v>153.33010784957366</v>
      </c>
      <c r="I246">
        <f>IFERROR(VLOOKUP($B246,'CURVE DATA'!$A:$AM,38,FALSE),NA())</f>
        <v>123.64005965037713</v>
      </c>
      <c r="J246">
        <f>IFERROR(VLOOKUP($B246,'CURVE DATA'!$A:$AM,39,FALSE),NA())</f>
        <v>183.02015604877022</v>
      </c>
      <c r="K246" t="str">
        <f t="shared" si="37"/>
        <v/>
      </c>
      <c r="L246" t="str">
        <f t="shared" si="38"/>
        <v/>
      </c>
      <c r="M246" s="60">
        <f t="shared" si="39"/>
        <v>894658.35346160363</v>
      </c>
      <c r="N246" t="str">
        <f t="shared" si="40"/>
        <v/>
      </c>
      <c r="O246" t="str">
        <f t="shared" si="41"/>
        <v/>
      </c>
      <c r="P246" t="str">
        <f t="shared" si="42"/>
        <v/>
      </c>
      <c r="Q246" t="str">
        <f t="shared" si="43"/>
        <v/>
      </c>
    </row>
    <row r="247" spans="1:17">
      <c r="A247" s="41">
        <f t="shared" si="34"/>
        <v>245</v>
      </c>
      <c r="B247" t="str">
        <f t="shared" si="35"/>
        <v>2_246</v>
      </c>
      <c r="C247">
        <f t="shared" si="33"/>
        <v>2</v>
      </c>
      <c r="D247">
        <f t="shared" si="36"/>
        <v>246</v>
      </c>
      <c r="E247">
        <f>IFERROR(VLOOKUP($B247,'CURVE DATA'!$A:$AM,15,FALSE),"")</f>
        <v>2370023.8491930035</v>
      </c>
      <c r="F247">
        <f>IFERROR(VLOOKUP($B247,'CURVE DATA'!$A:$AM,34,FALSE),NA())</f>
        <v>0.32080297015190468</v>
      </c>
      <c r="G247">
        <f>IFERROR(VLOOKUP($B247,'CURVE DATA'!$A:$AM,35,FALSE),NA())</f>
        <v>0.24234208227261383</v>
      </c>
      <c r="H247">
        <f>IFERROR(VLOOKUP($B247,'CURVE DATA'!$A:$AM,37,FALSE),NA())</f>
        <v>153.53383018267149</v>
      </c>
      <c r="I247">
        <f>IFERROR(VLOOKUP($B247,'CURVE DATA'!$A:$AM,38,FALSE),NA())</f>
        <v>123.8043342456904</v>
      </c>
      <c r="J247">
        <f>IFERROR(VLOOKUP($B247,'CURVE DATA'!$A:$AM,39,FALSE),NA())</f>
        <v>183.26332611965262</v>
      </c>
      <c r="K247" t="str">
        <f t="shared" si="37"/>
        <v/>
      </c>
      <c r="L247" t="str">
        <f t="shared" si="38"/>
        <v/>
      </c>
      <c r="M247" s="60">
        <f t="shared" si="39"/>
        <v>904331.92019300349</v>
      </c>
      <c r="N247" t="str">
        <f t="shared" si="40"/>
        <v/>
      </c>
      <c r="O247" t="str">
        <f t="shared" si="41"/>
        <v/>
      </c>
      <c r="P247" t="str">
        <f t="shared" si="42"/>
        <v/>
      </c>
      <c r="Q247" t="str">
        <f t="shared" si="43"/>
        <v/>
      </c>
    </row>
    <row r="248" spans="1:17">
      <c r="A248" s="41">
        <f t="shared" si="34"/>
        <v>246</v>
      </c>
      <c r="B248" t="str">
        <f t="shared" si="35"/>
        <v>2_247</v>
      </c>
      <c r="C248">
        <f t="shared" si="33"/>
        <v>2</v>
      </c>
      <c r="D248">
        <f t="shared" si="36"/>
        <v>247</v>
      </c>
      <c r="E248">
        <f>IFERROR(VLOOKUP($B248,'CURVE DATA'!$A:$AM,15,FALSE),"")</f>
        <v>2379697.4159244034</v>
      </c>
      <c r="F248">
        <f>IFERROR(VLOOKUP($B248,'CURVE DATA'!$A:$AM,34,FALSE),NA())</f>
        <v>0.32106048275583843</v>
      </c>
      <c r="G248">
        <f>IFERROR(VLOOKUP($B248,'CURVE DATA'!$A:$AM,35,FALSE),NA())</f>
        <v>0.2426620757705131</v>
      </c>
      <c r="H248">
        <f>IFERROR(VLOOKUP($B248,'CURVE DATA'!$A:$AM,37,FALSE),NA())</f>
        <v>153.73655942765157</v>
      </c>
      <c r="I248">
        <f>IFERROR(VLOOKUP($B248,'CURVE DATA'!$A:$AM,38,FALSE),NA())</f>
        <v>123.9678080493272</v>
      </c>
      <c r="J248">
        <f>IFERROR(VLOOKUP($B248,'CURVE DATA'!$A:$AM,39,FALSE),NA())</f>
        <v>183.50531080597594</v>
      </c>
      <c r="K248" t="str">
        <f t="shared" si="37"/>
        <v/>
      </c>
      <c r="L248" t="str">
        <f t="shared" si="38"/>
        <v/>
      </c>
      <c r="M248" s="60">
        <f t="shared" si="39"/>
        <v>914005.48692440335</v>
      </c>
      <c r="N248" t="str">
        <f t="shared" si="40"/>
        <v/>
      </c>
      <c r="O248" t="str">
        <f t="shared" si="41"/>
        <v/>
      </c>
      <c r="P248" t="str">
        <f t="shared" si="42"/>
        <v/>
      </c>
      <c r="Q248" t="str">
        <f t="shared" si="43"/>
        <v/>
      </c>
    </row>
    <row r="249" spans="1:17">
      <c r="A249" s="41">
        <f t="shared" si="34"/>
        <v>247</v>
      </c>
      <c r="B249" t="str">
        <f t="shared" si="35"/>
        <v>2_248</v>
      </c>
      <c r="C249">
        <f t="shared" si="33"/>
        <v>2</v>
      </c>
      <c r="D249">
        <f t="shared" si="36"/>
        <v>248</v>
      </c>
      <c r="E249">
        <f>IFERROR(VLOOKUP($B249,'CURVE DATA'!$A:$AM,15,FALSE),"")</f>
        <v>2389370.9826558032</v>
      </c>
      <c r="F249">
        <f>IFERROR(VLOOKUP($B249,'CURVE DATA'!$A:$AM,34,FALSE),NA())</f>
        <v>0.32131523949491819</v>
      </c>
      <c r="G249">
        <f>IFERROR(VLOOKUP($B249,'CURVE DATA'!$A:$AM,35,FALSE),NA())</f>
        <v>0.2429805096317455</v>
      </c>
      <c r="H249">
        <f>IFERROR(VLOOKUP($B249,'CURVE DATA'!$A:$AM,37,FALSE),NA())</f>
        <v>153.93830057766721</v>
      </c>
      <c r="I249">
        <f>IFERROR(VLOOKUP($B249,'CURVE DATA'!$A:$AM,38,FALSE),NA())</f>
        <v>124.13048508759253</v>
      </c>
      <c r="J249">
        <f>IFERROR(VLOOKUP($B249,'CURVE DATA'!$A:$AM,39,FALSE),NA())</f>
        <v>183.74611606774192</v>
      </c>
      <c r="K249" t="str">
        <f t="shared" si="37"/>
        <v/>
      </c>
      <c r="L249" t="str">
        <f t="shared" si="38"/>
        <v/>
      </c>
      <c r="M249" s="60">
        <f t="shared" si="39"/>
        <v>923679.0536558032</v>
      </c>
      <c r="N249" t="str">
        <f t="shared" si="40"/>
        <v/>
      </c>
      <c r="O249" t="str">
        <f t="shared" si="41"/>
        <v/>
      </c>
      <c r="P249" t="str">
        <f t="shared" si="42"/>
        <v/>
      </c>
      <c r="Q249" t="str">
        <f t="shared" si="43"/>
        <v/>
      </c>
    </row>
    <row r="250" spans="1:17">
      <c r="A250" s="41">
        <f t="shared" si="34"/>
        <v>248</v>
      </c>
      <c r="B250" t="str">
        <f t="shared" si="35"/>
        <v>2_249</v>
      </c>
      <c r="C250">
        <f t="shared" si="33"/>
        <v>2</v>
      </c>
      <c r="D250">
        <f t="shared" si="36"/>
        <v>249</v>
      </c>
      <c r="E250">
        <f>IFERROR(VLOOKUP($B250,'CURVE DATA'!$A:$AM,15,FALSE),"")</f>
        <v>2399044.5493872031</v>
      </c>
      <c r="F250">
        <f>IFERROR(VLOOKUP($B250,'CURVE DATA'!$A:$AM,34,FALSE),NA())</f>
        <v>0.32156725403569347</v>
      </c>
      <c r="G250">
        <f>IFERROR(VLOOKUP($B250,'CURVE DATA'!$A:$AM,35,FALSE),NA())</f>
        <v>0.24329739166563238</v>
      </c>
      <c r="H250">
        <f>IFERROR(VLOOKUP($B250,'CURVE DATA'!$A:$AM,37,FALSE),NA())</f>
        <v>154.1390585802497</v>
      </c>
      <c r="I250">
        <f>IFERROR(VLOOKUP($B250,'CURVE DATA'!$A:$AM,38,FALSE),NA())</f>
        <v>124.29236935000327</v>
      </c>
      <c r="J250">
        <f>IFERROR(VLOOKUP($B250,'CURVE DATA'!$A:$AM,39,FALSE),NA())</f>
        <v>183.98574781049615</v>
      </c>
      <c r="K250" t="str">
        <f t="shared" si="37"/>
        <v/>
      </c>
      <c r="L250" t="str">
        <f t="shared" si="38"/>
        <v/>
      </c>
      <c r="M250" s="60">
        <f t="shared" si="39"/>
        <v>933352.62038720306</v>
      </c>
      <c r="N250" t="str">
        <f t="shared" si="40"/>
        <v/>
      </c>
      <c r="O250" t="str">
        <f t="shared" si="41"/>
        <v/>
      </c>
      <c r="P250" t="str">
        <f t="shared" si="42"/>
        <v/>
      </c>
      <c r="Q250" t="str">
        <f t="shared" si="43"/>
        <v/>
      </c>
    </row>
    <row r="251" spans="1:17">
      <c r="A251" s="41">
        <f t="shared" si="34"/>
        <v>249</v>
      </c>
      <c r="B251" t="str">
        <f t="shared" si="35"/>
        <v>2_250</v>
      </c>
      <c r="C251">
        <f t="shared" si="33"/>
        <v>2</v>
      </c>
      <c r="D251">
        <f t="shared" si="36"/>
        <v>250</v>
      </c>
      <c r="E251">
        <f>IFERROR(VLOOKUP($B251,'CURVE DATA'!$A:$AM,15,FALSE),"")</f>
        <v>2408718.1161186029</v>
      </c>
      <c r="F251">
        <f>IFERROR(VLOOKUP($B251,'CURVE DATA'!$A:$AM,34,FALSE),NA())</f>
        <v>0.32181653993869785</v>
      </c>
      <c r="G251">
        <f>IFERROR(VLOOKUP($B251,'CURVE DATA'!$A:$AM,35,FALSE),NA())</f>
        <v>0.24361272961050412</v>
      </c>
      <c r="H251">
        <f>IFERROR(VLOOKUP($B251,'CURVE DATA'!$A:$AM,37,FALSE),NA())</f>
        <v>154.33883833795446</v>
      </c>
      <c r="I251">
        <f>IFERROR(VLOOKUP($B251,'CURVE DATA'!$A:$AM,38,FALSE),NA())</f>
        <v>124.45346478980944</v>
      </c>
      <c r="J251">
        <f>IFERROR(VLOOKUP($B251,'CURVE DATA'!$A:$AM,39,FALSE),NA())</f>
        <v>184.22421188609948</v>
      </c>
      <c r="K251" t="str">
        <f t="shared" si="37"/>
        <v/>
      </c>
      <c r="L251" t="str">
        <f t="shared" si="38"/>
        <v/>
      </c>
      <c r="M251" s="60">
        <f t="shared" si="39"/>
        <v>943026.18711860292</v>
      </c>
      <c r="N251" t="str">
        <f t="shared" si="40"/>
        <v/>
      </c>
      <c r="O251" t="str">
        <f t="shared" si="41"/>
        <v/>
      </c>
      <c r="P251" t="str">
        <f t="shared" si="42"/>
        <v/>
      </c>
      <c r="Q251" t="str">
        <f t="shared" si="43"/>
        <v/>
      </c>
    </row>
    <row r="252" spans="1:17">
      <c r="A252" s="41">
        <f t="shared" si="34"/>
        <v>250</v>
      </c>
      <c r="B252" t="str">
        <f t="shared" si="35"/>
        <v>2_251</v>
      </c>
      <c r="C252">
        <f t="shared" si="33"/>
        <v>2</v>
      </c>
      <c r="D252">
        <f t="shared" si="36"/>
        <v>251</v>
      </c>
      <c r="E252">
        <f>IFERROR(VLOOKUP($B252,'CURVE DATA'!$A:$AM,15,FALSE),"")</f>
        <v>2418391.6828500028</v>
      </c>
      <c r="F252">
        <f>IFERROR(VLOOKUP($B252,'CURVE DATA'!$A:$AM,34,FALSE),NA())</f>
        <v>0.32206311065927395</v>
      </c>
      <c r="G252">
        <f>IFERROR(VLOOKUP($B252,'CURVE DATA'!$A:$AM,35,FALSE),NA())</f>
        <v>0.2439265311346992</v>
      </c>
      <c r="H252">
        <f>IFERROR(VLOOKUP($B252,'CURVE DATA'!$A:$AM,37,FALSE),NA())</f>
        <v>154.53764470899418</v>
      </c>
      <c r="I252">
        <f>IFERROR(VLOOKUP($B252,'CURVE DATA'!$A:$AM,38,FALSE),NA())</f>
        <v>124.61377532450457</v>
      </c>
      <c r="J252">
        <f>IFERROR(VLOOKUP($B252,'CURVE DATA'!$A:$AM,39,FALSE),NA())</f>
        <v>184.46151409348383</v>
      </c>
      <c r="K252" t="str">
        <f t="shared" si="37"/>
        <v/>
      </c>
      <c r="L252" t="str">
        <f t="shared" si="38"/>
        <v/>
      </c>
      <c r="M252" s="60">
        <f t="shared" si="39"/>
        <v>952699.75385000277</v>
      </c>
      <c r="N252" t="str">
        <f t="shared" si="40"/>
        <v/>
      </c>
      <c r="O252" t="str">
        <f t="shared" si="41"/>
        <v/>
      </c>
      <c r="P252" t="str">
        <f t="shared" si="42"/>
        <v/>
      </c>
      <c r="Q252" t="str">
        <f t="shared" si="43"/>
        <v/>
      </c>
    </row>
    <row r="253" spans="1:17">
      <c r="A253" s="41">
        <f t="shared" si="34"/>
        <v>251</v>
      </c>
      <c r="B253" t="str">
        <f t="shared" si="35"/>
        <v>2_252</v>
      </c>
      <c r="C253">
        <f t="shared" si="33"/>
        <v>2</v>
      </c>
      <c r="D253">
        <f t="shared" si="36"/>
        <v>252</v>
      </c>
      <c r="E253">
        <f>IFERROR(VLOOKUP($B253,'CURVE DATA'!$A:$AM,15,FALSE),"")</f>
        <v>2428065.2495814026</v>
      </c>
      <c r="F253">
        <f>IFERROR(VLOOKUP($B253,'CURVE DATA'!$A:$AM,34,FALSE),NA())</f>
        <v>0.32230697954966553</v>
      </c>
      <c r="G253">
        <f>IFERROR(VLOOKUP($B253,'CURVE DATA'!$A:$AM,35,FALSE),NA())</f>
        <v>0.24423880383754767</v>
      </c>
      <c r="H253">
        <f>IFERROR(VLOOKUP($B253,'CURVE DATA'!$A:$AM,37,FALSE),NA())</f>
        <v>154.73548250786186</v>
      </c>
      <c r="I253">
        <f>IFERROR(VLOOKUP($B253,'CURVE DATA'!$A:$AM,38,FALSE),NA())</f>
        <v>124.77330483632815</v>
      </c>
      <c r="J253">
        <f>IFERROR(VLOOKUP($B253,'CURVE DATA'!$A:$AM,39,FALSE),NA())</f>
        <v>184.6976601793956</v>
      </c>
      <c r="K253" t="str">
        <f t="shared" si="37"/>
        <v/>
      </c>
      <c r="L253" t="str">
        <f t="shared" si="38"/>
        <v/>
      </c>
      <c r="M253" s="60">
        <f t="shared" si="39"/>
        <v>962373.32058140263</v>
      </c>
      <c r="N253" t="str">
        <f t="shared" si="40"/>
        <v/>
      </c>
      <c r="O253" t="str">
        <f t="shared" si="41"/>
        <v/>
      </c>
      <c r="P253" t="str">
        <f t="shared" si="42"/>
        <v/>
      </c>
      <c r="Q253" t="str">
        <f t="shared" si="43"/>
        <v/>
      </c>
    </row>
    <row r="254" spans="1:17">
      <c r="A254" s="41">
        <f t="shared" si="34"/>
        <v>252</v>
      </c>
      <c r="B254" t="str">
        <f t="shared" si="35"/>
        <v>2_253</v>
      </c>
      <c r="C254">
        <f t="shared" si="33"/>
        <v>2</v>
      </c>
      <c r="D254">
        <f t="shared" si="36"/>
        <v>253</v>
      </c>
      <c r="E254">
        <f>IFERROR(VLOOKUP($B254,'CURVE DATA'!$A:$AM,15,FALSE),"")</f>
        <v>2437738.8163128025</v>
      </c>
      <c r="F254">
        <f>IFERROR(VLOOKUP($B254,'CURVE DATA'!$A:$AM,34,FALSE),NA())</f>
        <v>0.32254815985967644</v>
      </c>
      <c r="G254">
        <f>IFERROR(VLOOKUP($B254,'CURVE DATA'!$A:$AM,35,FALSE),NA())</f>
        <v>0.24454955525033389</v>
      </c>
      <c r="H254">
        <f>IFERROR(VLOOKUP($B254,'CURVE DATA'!$A:$AM,37,FALSE),NA())</f>
        <v>154.93235650594065</v>
      </c>
      <c r="I254">
        <f>IFERROR(VLOOKUP($B254,'CURVE DATA'!$A:$AM,38,FALSE),NA())</f>
        <v>124.9320571727574</v>
      </c>
      <c r="J254">
        <f>IFERROR(VLOOKUP($B254,'CURVE DATA'!$A:$AM,39,FALSE),NA())</f>
        <v>184.9326558391239</v>
      </c>
      <c r="K254" t="str">
        <f t="shared" si="37"/>
        <v/>
      </c>
      <c r="L254" t="str">
        <f t="shared" si="38"/>
        <v/>
      </c>
      <c r="M254" s="60">
        <f t="shared" si="39"/>
        <v>972046.88731280249</v>
      </c>
      <c r="N254" t="str">
        <f t="shared" si="40"/>
        <v/>
      </c>
      <c r="O254" t="str">
        <f t="shared" si="41"/>
        <v/>
      </c>
      <c r="P254" t="str">
        <f t="shared" si="42"/>
        <v/>
      </c>
      <c r="Q254" t="str">
        <f t="shared" si="43"/>
        <v/>
      </c>
    </row>
    <row r="255" spans="1:17">
      <c r="A255" s="41">
        <f t="shared" si="34"/>
        <v>253</v>
      </c>
      <c r="B255" t="str">
        <f t="shared" si="35"/>
        <v>2_254</v>
      </c>
      <c r="C255">
        <f t="shared" si="33"/>
        <v>2</v>
      </c>
      <c r="D255">
        <f t="shared" si="36"/>
        <v>254</v>
      </c>
      <c r="E255">
        <f>IFERROR(VLOOKUP($B255,'CURVE DATA'!$A:$AM,15,FALSE),"")</f>
        <v>2447412.3830442023</v>
      </c>
      <c r="F255">
        <f>IFERROR(VLOOKUP($B255,'CURVE DATA'!$A:$AM,34,FALSE),NA())</f>
        <v>0.3227866647387817</v>
      </c>
      <c r="G255">
        <f>IFERROR(VLOOKUP($B255,'CURVE DATA'!$A:$AM,35,FALSE),NA())</f>
        <v>0.24485879283724474</v>
      </c>
      <c r="H255">
        <f>IFERROR(VLOOKUP($B255,'CURVE DATA'!$A:$AM,37,FALSE),NA())</f>
        <v>155.12827143210464</v>
      </c>
      <c r="I255">
        <f>IFERROR(VLOOKUP($B255,'CURVE DATA'!$A:$AM,38,FALSE),NA())</f>
        <v>125.09003614699174</v>
      </c>
      <c r="J255">
        <f>IFERROR(VLOOKUP($B255,'CURVE DATA'!$A:$AM,39,FALSE),NA())</f>
        <v>185.16650671721754</v>
      </c>
      <c r="K255" t="str">
        <f t="shared" si="37"/>
        <v/>
      </c>
      <c r="L255" t="str">
        <f t="shared" si="38"/>
        <v/>
      </c>
      <c r="M255" s="60">
        <f t="shared" si="39"/>
        <v>981720.45404420234</v>
      </c>
      <c r="N255" t="str">
        <f t="shared" si="40"/>
        <v/>
      </c>
      <c r="O255" t="str">
        <f t="shared" si="41"/>
        <v/>
      </c>
      <c r="P255" t="str">
        <f t="shared" si="42"/>
        <v/>
      </c>
      <c r="Q255" t="str">
        <f t="shared" si="43"/>
        <v/>
      </c>
    </row>
    <row r="256" spans="1:17">
      <c r="A256" s="41">
        <f t="shared" si="34"/>
        <v>254</v>
      </c>
      <c r="B256" t="str">
        <f t="shared" si="35"/>
        <v>2_255</v>
      </c>
      <c r="C256">
        <f t="shared" si="33"/>
        <v>2</v>
      </c>
      <c r="D256">
        <f t="shared" si="36"/>
        <v>255</v>
      </c>
      <c r="E256">
        <f>IFERROR(VLOOKUP($B256,'CURVE DATA'!$A:$AM,15,FALSE),"")</f>
        <v>2457085.9497756022</v>
      </c>
      <c r="F256">
        <f>IFERROR(VLOOKUP($B256,'CURVE DATA'!$A:$AM,34,FALSE),NA())</f>
        <v>0.3230225072369533</v>
      </c>
      <c r="G256">
        <f>IFERROR(VLOOKUP($B256,'CURVE DATA'!$A:$AM,35,FALSE),NA())</f>
        <v>0.24516652399629871</v>
      </c>
      <c r="H256">
        <f>IFERROR(VLOOKUP($B256,'CURVE DATA'!$A:$AM,37,FALSE),NA())</f>
        <v>155.32323197330754</v>
      </c>
      <c r="I256">
        <f>IFERROR(VLOOKUP($B256,'CURVE DATA'!$A:$AM,38,FALSE),NA())</f>
        <v>125.24724553842741</v>
      </c>
      <c r="J256">
        <f>IFERROR(VLOOKUP($B256,'CURVE DATA'!$A:$AM,39,FALSE),NA())</f>
        <v>185.39921840818769</v>
      </c>
      <c r="K256" t="str">
        <f t="shared" si="37"/>
        <v/>
      </c>
      <c r="L256" t="str">
        <f t="shared" si="38"/>
        <v/>
      </c>
      <c r="M256" s="60">
        <f t="shared" si="39"/>
        <v>991394.0207756022</v>
      </c>
      <c r="N256" t="str">
        <f t="shared" si="40"/>
        <v/>
      </c>
      <c r="O256" t="str">
        <f t="shared" si="41"/>
        <v/>
      </c>
      <c r="P256" t="str">
        <f t="shared" si="42"/>
        <v/>
      </c>
      <c r="Q256" t="str">
        <f t="shared" si="43"/>
        <v/>
      </c>
    </row>
    <row r="257" spans="1:17">
      <c r="A257" s="41">
        <f t="shared" si="34"/>
        <v>255</v>
      </c>
      <c r="B257" t="str">
        <f t="shared" si="35"/>
        <v>2_256</v>
      </c>
      <c r="C257">
        <f t="shared" si="33"/>
        <v>2</v>
      </c>
      <c r="D257">
        <f t="shared" si="36"/>
        <v>256</v>
      </c>
      <c r="E257">
        <f>IFERROR(VLOOKUP($B257,'CURVE DATA'!$A:$AM,15,FALSE),"")</f>
        <v>2466759.5165070021</v>
      </c>
      <c r="F257">
        <f>IFERROR(VLOOKUP($B257,'CURVE DATA'!$A:$AM,34,FALSE),NA())</f>
        <v>0.32325570030624856</v>
      </c>
      <c r="G257">
        <f>IFERROR(VLOOKUP($B257,'CURVE DATA'!$A:$AM,35,FALSE),NA())</f>
        <v>0.24547275606025931</v>
      </c>
      <c r="H257">
        <f>IFERROR(VLOOKUP($B257,'CURVE DATA'!$A:$AM,37,FALSE),NA())</f>
        <v>155.51724277516129</v>
      </c>
      <c r="I257">
        <f>IFERROR(VLOOKUP($B257,'CURVE DATA'!$A:$AM,38,FALSE),NA())</f>
        <v>125.4036890931241</v>
      </c>
      <c r="J257">
        <f>IFERROR(VLOOKUP($B257,'CURVE DATA'!$A:$AM,39,FALSE),NA())</f>
        <v>185.6307964571985</v>
      </c>
      <c r="K257" t="str">
        <f t="shared" si="37"/>
        <v/>
      </c>
      <c r="L257" t="str">
        <f t="shared" si="38"/>
        <v/>
      </c>
      <c r="M257" s="60">
        <f t="shared" si="39"/>
        <v>1001067.5875070021</v>
      </c>
      <c r="N257" t="str">
        <f t="shared" si="40"/>
        <v/>
      </c>
      <c r="O257" t="str">
        <f t="shared" si="41"/>
        <v/>
      </c>
      <c r="P257" t="str">
        <f t="shared" si="42"/>
        <v/>
      </c>
      <c r="Q257" t="str">
        <f t="shared" si="43"/>
        <v/>
      </c>
    </row>
    <row r="258" spans="1:17">
      <c r="A258" s="41">
        <f t="shared" si="34"/>
        <v>256</v>
      </c>
      <c r="B258" t="str">
        <f t="shared" si="35"/>
        <v>2_257</v>
      </c>
      <c r="C258">
        <f t="shared" ref="C258:C321" si="44">$V$1</f>
        <v>2</v>
      </c>
      <c r="D258">
        <f t="shared" si="36"/>
        <v>257</v>
      </c>
      <c r="E258">
        <f>IFERROR(VLOOKUP($B258,'CURVE DATA'!$A:$AM,15,FALSE),"")</f>
        <v>2476433.0832384019</v>
      </c>
      <c r="F258">
        <f>IFERROR(VLOOKUP($B258,'CURVE DATA'!$A:$AM,34,FALSE),NA())</f>
        <v>0.3234862568018454</v>
      </c>
      <c r="G258">
        <f>IFERROR(VLOOKUP($B258,'CURVE DATA'!$A:$AM,35,FALSE),NA())</f>
        <v>0.24577749629753112</v>
      </c>
      <c r="H258">
        <f>IFERROR(VLOOKUP($B258,'CURVE DATA'!$A:$AM,37,FALSE),NA())</f>
        <v>155.71030844250373</v>
      </c>
      <c r="I258">
        <f>IFERROR(VLOOKUP($B258,'CURVE DATA'!$A:$AM,38,FALSE),NA())</f>
        <v>125.5593705242627</v>
      </c>
      <c r="J258">
        <f>IFERROR(VLOOKUP($B258,'CURVE DATA'!$A:$AM,39,FALSE),NA())</f>
        <v>185.86124636074476</v>
      </c>
      <c r="K258" t="str">
        <f t="shared" si="37"/>
        <v/>
      </c>
      <c r="L258" t="str">
        <f t="shared" si="38"/>
        <v/>
      </c>
      <c r="M258" s="60">
        <f t="shared" si="39"/>
        <v>1010741.1542384019</v>
      </c>
      <c r="N258" t="str">
        <f t="shared" si="40"/>
        <v/>
      </c>
      <c r="O258" t="str">
        <f t="shared" si="41"/>
        <v/>
      </c>
      <c r="P258" t="str">
        <f t="shared" si="42"/>
        <v/>
      </c>
      <c r="Q258" t="str">
        <f t="shared" si="43"/>
        <v/>
      </c>
    </row>
    <row r="259" spans="1:17">
      <c r="A259" s="41">
        <f t="shared" ref="A259:A322" si="45">ROW()-2</f>
        <v>257</v>
      </c>
      <c r="B259" t="str">
        <f t="shared" ref="B259:B322" si="46">C259&amp;"_"&amp;D259</f>
        <v>2_258</v>
      </c>
      <c r="C259">
        <f t="shared" si="44"/>
        <v>2</v>
      </c>
      <c r="D259">
        <f t="shared" ref="D259:D322" si="47">A259+1</f>
        <v>258</v>
      </c>
      <c r="E259">
        <f>IFERROR(VLOOKUP($B259,'CURVE DATA'!$A:$AM,15,FALSE),"")</f>
        <v>2486106.6499698018</v>
      </c>
      <c r="F259">
        <f>IFERROR(VLOOKUP($B259,'CURVE DATA'!$A:$AM,34,FALSE),NA())</f>
        <v>0.32371418948406072</v>
      </c>
      <c r="G259">
        <f>IFERROR(VLOOKUP($B259,'CURVE DATA'!$A:$AM,35,FALSE),NA())</f>
        <v>0.24608075191304291</v>
      </c>
      <c r="H259">
        <f>IFERROR(VLOOKUP($B259,'CURVE DATA'!$A:$AM,37,FALSE),NA())</f>
        <v>155.90243353995811</v>
      </c>
      <c r="I259">
        <f>IFERROR(VLOOKUP($B259,'CURVE DATA'!$A:$AM,38,FALSE),NA())</f>
        <v>125.71429351259648</v>
      </c>
      <c r="J259">
        <f>IFERROR(VLOOKUP($B259,'CURVE DATA'!$A:$AM,39,FALSE),NA())</f>
        <v>186.09057356731978</v>
      </c>
      <c r="K259" t="str">
        <f t="shared" ref="K259:K322" si="48">IFERROR(IF(F259=MAX(F:F),H259,""),NA())</f>
        <v/>
      </c>
      <c r="L259" t="str">
        <f t="shared" ref="L259:L322" si="49">IFERROR(IF(G259=MAX(G:G),H259,""),NA())</f>
        <v/>
      </c>
      <c r="M259" s="60">
        <f t="shared" ref="M259:M322" si="50">IFERROR(ABS(E259-IFERROR($V$11/$V$10,"NA")),NA())</f>
        <v>1020414.7209698018</v>
      </c>
      <c r="N259" t="str">
        <f t="shared" ref="N259:N322" si="51">IFERROR(IF(M259=MIN(M:M),H259,""),NA())</f>
        <v/>
      </c>
      <c r="O259" t="str">
        <f t="shared" ref="O259:O322" si="52">IFERROR(IF(F259=MAX(F:F),E259,""),NA())</f>
        <v/>
      </c>
      <c r="P259" t="str">
        <f t="shared" ref="P259:P322" si="53">IFERROR(IF(G259=MAX(G:G),E259,""),NA())</f>
        <v/>
      </c>
      <c r="Q259" t="str">
        <f t="shared" ref="Q259:Q322" si="54">IFERROR(IF(AND(E259&gt;=IFERROR(AVERAGE(O:O),NA()),E259&lt;=IFERROR(AVERAGE(P:P),NA())),H259,""),NA())</f>
        <v/>
      </c>
    </row>
    <row r="260" spans="1:17">
      <c r="A260" s="41">
        <f t="shared" si="45"/>
        <v>258</v>
      </c>
      <c r="B260" t="str">
        <f t="shared" si="46"/>
        <v>2_259</v>
      </c>
      <c r="C260">
        <f t="shared" si="44"/>
        <v>2</v>
      </c>
      <c r="D260">
        <f t="shared" si="47"/>
        <v>259</v>
      </c>
      <c r="E260">
        <f>IFERROR(VLOOKUP($B260,'CURVE DATA'!$A:$AM,15,FALSE),"")</f>
        <v>2495780.2167012016</v>
      </c>
      <c r="F260">
        <f>IFERROR(VLOOKUP($B260,'CURVE DATA'!$A:$AM,34,FALSE),NA())</f>
        <v>0.32393951101827967</v>
      </c>
      <c r="G260">
        <f>IFERROR(VLOOKUP($B260,'CURVE DATA'!$A:$AM,35,FALSE),NA())</f>
        <v>0.2463825300491097</v>
      </c>
      <c r="H260">
        <f>IFERROR(VLOOKUP($B260,'CURVE DATA'!$A:$AM,37,FALSE),NA())</f>
        <v>156.09362259247933</v>
      </c>
      <c r="I260">
        <f>IFERROR(VLOOKUP($B260,'CURVE DATA'!$A:$AM,38,FALSE),NA())</f>
        <v>125.86846170689147</v>
      </c>
      <c r="J260">
        <f>IFERROR(VLOOKUP($B260,'CURVE DATA'!$A:$AM,39,FALSE),NA())</f>
        <v>186.31878347806727</v>
      </c>
      <c r="K260" t="str">
        <f t="shared" si="48"/>
        <v/>
      </c>
      <c r="L260" t="str">
        <f t="shared" si="49"/>
        <v/>
      </c>
      <c r="M260" s="60">
        <f t="shared" si="50"/>
        <v>1030088.2877012016</v>
      </c>
      <c r="N260" t="str">
        <f t="shared" si="51"/>
        <v/>
      </c>
      <c r="O260" t="str">
        <f t="shared" si="52"/>
        <v/>
      </c>
      <c r="P260" t="str">
        <f t="shared" si="53"/>
        <v/>
      </c>
      <c r="Q260" t="str">
        <f t="shared" si="54"/>
        <v/>
      </c>
    </row>
    <row r="261" spans="1:17">
      <c r="A261" s="41">
        <f t="shared" si="45"/>
        <v>259</v>
      </c>
      <c r="B261" t="str">
        <f t="shared" si="46"/>
        <v>2_260</v>
      </c>
      <c r="C261">
        <f t="shared" si="44"/>
        <v>2</v>
      </c>
      <c r="D261">
        <f t="shared" si="47"/>
        <v>260</v>
      </c>
      <c r="E261">
        <f>IFERROR(VLOOKUP($B261,'CURVE DATA'!$A:$AM,15,FALSE),"")</f>
        <v>2505453.7834326015</v>
      </c>
      <c r="F261">
        <f>IFERROR(VLOOKUP($B261,'CURVE DATA'!$A:$AM,34,FALSE),NA())</f>
        <v>0.32416223397772992</v>
      </c>
      <c r="G261">
        <f>IFERROR(VLOOKUP($B261,'CURVE DATA'!$A:$AM,35,FALSE),NA())</f>
        <v>0.24668283778628583</v>
      </c>
      <c r="H261">
        <f>IFERROR(VLOOKUP($B261,'CURVE DATA'!$A:$AM,37,FALSE),NA())</f>
        <v>156.28388008589428</v>
      </c>
      <c r="I261">
        <f>IFERROR(VLOOKUP($B261,'CURVE DATA'!$A:$AM,38,FALSE),NA())</f>
        <v>126.02187872436224</v>
      </c>
      <c r="J261">
        <f>IFERROR(VLOOKUP($B261,'CURVE DATA'!$A:$AM,39,FALSE),NA())</f>
        <v>186.54588144742635</v>
      </c>
      <c r="K261" t="str">
        <f t="shared" si="48"/>
        <v/>
      </c>
      <c r="L261" t="str">
        <f t="shared" si="49"/>
        <v/>
      </c>
      <c r="M261" s="60">
        <f t="shared" si="50"/>
        <v>1039761.8544326015</v>
      </c>
      <c r="N261" t="str">
        <f t="shared" si="51"/>
        <v/>
      </c>
      <c r="O261" t="str">
        <f t="shared" si="52"/>
        <v/>
      </c>
      <c r="P261" t="str">
        <f t="shared" si="53"/>
        <v/>
      </c>
      <c r="Q261" t="str">
        <f t="shared" si="54"/>
        <v/>
      </c>
    </row>
    <row r="262" spans="1:17">
      <c r="A262" s="41">
        <f t="shared" si="45"/>
        <v>260</v>
      </c>
      <c r="B262" t="str">
        <f t="shared" si="46"/>
        <v>2_261</v>
      </c>
      <c r="C262">
        <f t="shared" si="44"/>
        <v>2</v>
      </c>
      <c r="D262">
        <f t="shared" si="47"/>
        <v>261</v>
      </c>
      <c r="E262">
        <f>IFERROR(VLOOKUP($B262,'CURVE DATA'!$A:$AM,15,FALSE),"")</f>
        <v>2515127.3501640013</v>
      </c>
      <c r="F262">
        <f>IFERROR(VLOOKUP($B262,'CURVE DATA'!$A:$AM,34,FALSE),NA())</f>
        <v>0.32438237084343519</v>
      </c>
      <c r="G262">
        <f>IFERROR(VLOOKUP($B262,'CURVE DATA'!$A:$AM,35,FALSE),NA())</f>
        <v>0.24698168214419794</v>
      </c>
      <c r="H262">
        <f>IFERROR(VLOOKUP($B262,'CURVE DATA'!$A:$AM,37,FALSE),NA())</f>
        <v>156.47321046742954</v>
      </c>
      <c r="I262">
        <f>IFERROR(VLOOKUP($B262,'CURVE DATA'!$A:$AM,38,FALSE),NA())</f>
        <v>126.1745481510975</v>
      </c>
      <c r="J262">
        <f>IFERROR(VLOOKUP($B262,'CURVE DATA'!$A:$AM,39,FALSE),NA())</f>
        <v>186.77187278376164</v>
      </c>
      <c r="K262" t="str">
        <f t="shared" si="48"/>
        <v/>
      </c>
      <c r="L262" t="str">
        <f t="shared" si="49"/>
        <v/>
      </c>
      <c r="M262" s="60">
        <f t="shared" si="50"/>
        <v>1049435.4211640013</v>
      </c>
      <c r="N262" t="str">
        <f t="shared" si="51"/>
        <v/>
      </c>
      <c r="O262" t="str">
        <f t="shared" si="52"/>
        <v/>
      </c>
      <c r="P262" t="str">
        <f t="shared" si="53"/>
        <v/>
      </c>
      <c r="Q262" t="str">
        <f t="shared" si="54"/>
        <v/>
      </c>
    </row>
    <row r="263" spans="1:17">
      <c r="A263" s="41">
        <f t="shared" si="45"/>
        <v>261</v>
      </c>
      <c r="B263" t="str">
        <f t="shared" si="46"/>
        <v>2_262</v>
      </c>
      <c r="C263">
        <f t="shared" si="44"/>
        <v>2</v>
      </c>
      <c r="D263">
        <f t="shared" si="47"/>
        <v>262</v>
      </c>
      <c r="E263">
        <f>IFERROR(VLOOKUP($B263,'CURVE DATA'!$A:$AM,15,FALSE),"")</f>
        <v>2524800.9168954012</v>
      </c>
      <c r="F263">
        <f>IFERROR(VLOOKUP($B263,'CURVE DATA'!$A:$AM,34,FALSE),NA())</f>
        <v>0.3245999340061172</v>
      </c>
      <c r="G263">
        <f>IFERROR(VLOOKUP($B263,'CURVE DATA'!$A:$AM,35,FALSE),NA())</f>
        <v>0.24727907008236621</v>
      </c>
      <c r="H263">
        <f>IFERROR(VLOOKUP($B263,'CURVE DATA'!$A:$AM,37,FALSE),NA())</f>
        <v>156.66161814623186</v>
      </c>
      <c r="I263">
        <f>IFERROR(VLOOKUP($B263,'CURVE DATA'!$A:$AM,38,FALSE),NA())</f>
        <v>126.3264735424796</v>
      </c>
      <c r="J263">
        <f>IFERROR(VLOOKUP($B263,'CURVE DATA'!$A:$AM,39,FALSE),NA())</f>
        <v>186.99676274998416</v>
      </c>
      <c r="K263" t="str">
        <f t="shared" si="48"/>
        <v/>
      </c>
      <c r="L263" t="str">
        <f t="shared" si="49"/>
        <v/>
      </c>
      <c r="M263" s="60">
        <f t="shared" si="50"/>
        <v>1059108.9878954012</v>
      </c>
      <c r="N263" t="str">
        <f t="shared" si="51"/>
        <v/>
      </c>
      <c r="O263" t="str">
        <f t="shared" si="52"/>
        <v/>
      </c>
      <c r="P263" t="str">
        <f t="shared" si="53"/>
        <v/>
      </c>
      <c r="Q263" t="str">
        <f t="shared" si="54"/>
        <v/>
      </c>
    </row>
    <row r="264" spans="1:17">
      <c r="A264" s="41">
        <f t="shared" si="45"/>
        <v>262</v>
      </c>
      <c r="B264" t="str">
        <f t="shared" si="46"/>
        <v>2_263</v>
      </c>
      <c r="C264">
        <f t="shared" si="44"/>
        <v>2</v>
      </c>
      <c r="D264">
        <f t="shared" si="47"/>
        <v>263</v>
      </c>
      <c r="E264">
        <f>IFERROR(VLOOKUP($B264,'CURVE DATA'!$A:$AM,15,FALSE),"")</f>
        <v>2534474.4836268011</v>
      </c>
      <c r="F264">
        <f>IFERROR(VLOOKUP($B264,'CURVE DATA'!$A:$AM,34,FALSE),NA())</f>
        <v>0.32481493576724346</v>
      </c>
      <c r="G264">
        <f>IFERROR(VLOOKUP($B264,'CURVE DATA'!$A:$AM,35,FALSE),NA())</f>
        <v>0.24757500850101077</v>
      </c>
      <c r="H264">
        <f>IFERROR(VLOOKUP($B264,'CURVE DATA'!$A:$AM,37,FALSE),NA())</f>
        <v>156.84910749387885</v>
      </c>
      <c r="I264">
        <f>IFERROR(VLOOKUP($B264,'CURVE DATA'!$A:$AM,38,FALSE),NA())</f>
        <v>126.47765842359652</v>
      </c>
      <c r="J264">
        <f>IFERROR(VLOOKUP($B264,'CURVE DATA'!$A:$AM,39,FALSE),NA())</f>
        <v>187.2205565641612</v>
      </c>
      <c r="K264" t="str">
        <f t="shared" si="48"/>
        <v/>
      </c>
      <c r="L264" t="str">
        <f t="shared" si="49"/>
        <v/>
      </c>
      <c r="M264" s="60">
        <f t="shared" si="50"/>
        <v>1068782.5546268011</v>
      </c>
      <c r="N264" t="str">
        <f t="shared" si="51"/>
        <v/>
      </c>
      <c r="O264" t="str">
        <f t="shared" si="52"/>
        <v/>
      </c>
      <c r="P264" t="str">
        <f t="shared" si="53"/>
        <v/>
      </c>
      <c r="Q264" t="str">
        <f t="shared" si="54"/>
        <v/>
      </c>
    </row>
    <row r="265" spans="1:17">
      <c r="A265" s="41">
        <f t="shared" si="45"/>
        <v>263</v>
      </c>
      <c r="B265" t="str">
        <f t="shared" si="46"/>
        <v>2_264</v>
      </c>
      <c r="C265">
        <f t="shared" si="44"/>
        <v>2</v>
      </c>
      <c r="D265">
        <f t="shared" si="47"/>
        <v>264</v>
      </c>
      <c r="E265">
        <f>IFERROR(VLOOKUP($B265,'CURVE DATA'!$A:$AM,15,FALSE),"")</f>
        <v>2544148.0503582009</v>
      </c>
      <c r="F265">
        <f>IFERROR(VLOOKUP($B265,'CURVE DATA'!$A:$AM,34,FALSE),NA())</f>
        <v>0.32502738833993094</v>
      </c>
      <c r="G265">
        <f>IFERROR(VLOOKUP($B265,'CURVE DATA'!$A:$AM,35,FALSE),NA())</f>
        <v>0.24786950424184317</v>
      </c>
      <c r="H265">
        <f>IFERROR(VLOOKUP($B265,'CURVE DATA'!$A:$AM,37,FALSE),NA())</f>
        <v>157.03568284488048</v>
      </c>
      <c r="I265">
        <f>IFERROR(VLOOKUP($B265,'CURVE DATA'!$A:$AM,38,FALSE),NA())</f>
        <v>126.62810628964618</v>
      </c>
      <c r="J265">
        <f>IFERROR(VLOOKUP($B265,'CURVE DATA'!$A:$AM,39,FALSE),NA())</f>
        <v>187.44325940011481</v>
      </c>
      <c r="K265" t="str">
        <f t="shared" si="48"/>
        <v/>
      </c>
      <c r="L265" t="str">
        <f t="shared" si="49"/>
        <v/>
      </c>
      <c r="M265" s="60">
        <f t="shared" si="50"/>
        <v>1078456.1213582009</v>
      </c>
      <c r="N265" t="str">
        <f t="shared" si="51"/>
        <v/>
      </c>
      <c r="O265" t="str">
        <f t="shared" si="52"/>
        <v/>
      </c>
      <c r="P265" t="str">
        <f t="shared" si="53"/>
        <v/>
      </c>
      <c r="Q265" t="str">
        <f t="shared" si="54"/>
        <v/>
      </c>
    </row>
    <row r="266" spans="1:17">
      <c r="A266" s="41">
        <f t="shared" si="45"/>
        <v>264</v>
      </c>
      <c r="B266" t="str">
        <f t="shared" si="46"/>
        <v>2_265</v>
      </c>
      <c r="C266">
        <f t="shared" si="44"/>
        <v>2</v>
      </c>
      <c r="D266">
        <f t="shared" si="47"/>
        <v>265</v>
      </c>
      <c r="E266">
        <f>IFERROR(VLOOKUP($B266,'CURVE DATA'!$A:$AM,15,FALSE),"")</f>
        <v>2553821.6170896008</v>
      </c>
      <c r="F266">
        <f>IFERROR(VLOOKUP($B266,'CURVE DATA'!$A:$AM,34,FALSE),NA())</f>
        <v>0.32523730385034894</v>
      </c>
      <c r="G266">
        <f>IFERROR(VLOOKUP($B266,'CURVE DATA'!$A:$AM,35,FALSE),NA())</f>
        <v>0.24816256408884507</v>
      </c>
      <c r="H266">
        <f>IFERROR(VLOOKUP($B266,'CURVE DATA'!$A:$AM,37,FALSE),NA())</f>
        <v>157.2213484971725</v>
      </c>
      <c r="I266">
        <f>IFERROR(VLOOKUP($B266,'CURVE DATA'!$A:$AM,38,FALSE),NA())</f>
        <v>126.77782060633427</v>
      </c>
      <c r="J266">
        <f>IFERROR(VLOOKUP($B266,'CURVE DATA'!$A:$AM,39,FALSE),NA())</f>
        <v>187.66487638801075</v>
      </c>
      <c r="K266" t="str">
        <f t="shared" si="48"/>
        <v/>
      </c>
      <c r="L266" t="str">
        <f t="shared" si="49"/>
        <v/>
      </c>
      <c r="M266" s="60">
        <f t="shared" si="50"/>
        <v>1088129.6880896008</v>
      </c>
      <c r="N266" t="str">
        <f t="shared" si="51"/>
        <v/>
      </c>
      <c r="O266" t="str">
        <f t="shared" si="52"/>
        <v/>
      </c>
      <c r="P266" t="str">
        <f t="shared" si="53"/>
        <v/>
      </c>
      <c r="Q266" t="str">
        <f t="shared" si="54"/>
        <v/>
      </c>
    </row>
    <row r="267" spans="1:17">
      <c r="A267" s="41">
        <f t="shared" si="45"/>
        <v>265</v>
      </c>
      <c r="B267" t="str">
        <f t="shared" si="46"/>
        <v>2_266</v>
      </c>
      <c r="C267">
        <f t="shared" si="44"/>
        <v>2</v>
      </c>
      <c r="D267">
        <f t="shared" si="47"/>
        <v>266</v>
      </c>
      <c r="E267">
        <f>IFERROR(VLOOKUP($B267,'CURVE DATA'!$A:$AM,15,FALSE),"")</f>
        <v>2563495.1838210006</v>
      </c>
      <c r="F267">
        <f>IFERROR(VLOOKUP($B267,'CURVE DATA'!$A:$AM,34,FALSE),NA())</f>
        <v>0.32544469433880968</v>
      </c>
      <c r="G267">
        <f>IFERROR(VLOOKUP($B267,'CURVE DATA'!$A:$AM,35,FALSE),NA())</f>
        <v>0.24845419476903363</v>
      </c>
      <c r="H267">
        <f>IFERROR(VLOOKUP($B267,'CURVE DATA'!$A:$AM,37,FALSE),NA())</f>
        <v>157.4061087126012</v>
      </c>
      <c r="I267">
        <f>IFERROR(VLOOKUP($B267,'CURVE DATA'!$A:$AM,38,FALSE),NA())</f>
        <v>126.92680481026527</v>
      </c>
      <c r="J267">
        <f>IFERROR(VLOOKUP($B267,'CURVE DATA'!$A:$AM,39,FALSE),NA())</f>
        <v>187.88541261493717</v>
      </c>
      <c r="K267" t="str">
        <f t="shared" si="48"/>
        <v/>
      </c>
      <c r="L267" t="str">
        <f t="shared" si="49"/>
        <v/>
      </c>
      <c r="M267" s="60">
        <f t="shared" si="50"/>
        <v>1097803.2548210006</v>
      </c>
      <c r="N267" t="str">
        <f t="shared" si="51"/>
        <v/>
      </c>
      <c r="O267" t="str">
        <f t="shared" si="52"/>
        <v/>
      </c>
      <c r="P267" t="str">
        <f t="shared" si="53"/>
        <v/>
      </c>
      <c r="Q267" t="str">
        <f t="shared" si="54"/>
        <v/>
      </c>
    </row>
    <row r="268" spans="1:17">
      <c r="A268" s="41">
        <f t="shared" si="45"/>
        <v>266</v>
      </c>
      <c r="B268" t="str">
        <f t="shared" si="46"/>
        <v>2_267</v>
      </c>
      <c r="C268">
        <f t="shared" si="44"/>
        <v>2</v>
      </c>
      <c r="D268">
        <f t="shared" si="47"/>
        <v>267</v>
      </c>
      <c r="E268">
        <f>IFERROR(VLOOKUP($B268,'CURVE DATA'!$A:$AM,15,FALSE),"")</f>
        <v>2573168.7505524005</v>
      </c>
      <c r="F268">
        <f>IFERROR(VLOOKUP($B268,'CURVE DATA'!$A:$AM,34,FALSE),NA())</f>
        <v>0.32564957176047032</v>
      </c>
      <c r="G268">
        <f>IFERROR(VLOOKUP($B268,'CURVE DATA'!$A:$AM,35,FALSE),NA())</f>
        <v>0.24874440295321196</v>
      </c>
      <c r="H268">
        <f>IFERROR(VLOOKUP($B268,'CURVE DATA'!$A:$AM,37,FALSE),NA())</f>
        <v>157.58996771739893</v>
      </c>
      <c r="I268">
        <f>IFERROR(VLOOKUP($B268,'CURVE DATA'!$A:$AM,38,FALSE),NA())</f>
        <v>127.07506230932574</v>
      </c>
      <c r="J268">
        <f>IFERROR(VLOOKUP($B268,'CURVE DATA'!$A:$AM,39,FALSE),NA())</f>
        <v>188.10487312547215</v>
      </c>
      <c r="K268" t="str">
        <f t="shared" si="48"/>
        <v/>
      </c>
      <c r="L268" t="str">
        <f t="shared" si="49"/>
        <v/>
      </c>
      <c r="M268" s="60">
        <f t="shared" si="50"/>
        <v>1107476.8215524005</v>
      </c>
      <c r="N268" t="str">
        <f t="shared" si="51"/>
        <v/>
      </c>
      <c r="O268" t="str">
        <f t="shared" si="52"/>
        <v/>
      </c>
      <c r="P268" t="str">
        <f t="shared" si="53"/>
        <v/>
      </c>
      <c r="Q268" t="str">
        <f t="shared" si="54"/>
        <v/>
      </c>
    </row>
    <row r="269" spans="1:17">
      <c r="A269" s="41">
        <f t="shared" si="45"/>
        <v>267</v>
      </c>
      <c r="B269" t="str">
        <f t="shared" si="46"/>
        <v>2_268</v>
      </c>
      <c r="C269">
        <f t="shared" si="44"/>
        <v>2</v>
      </c>
      <c r="D269">
        <f t="shared" si="47"/>
        <v>268</v>
      </c>
      <c r="E269">
        <f>IFERROR(VLOOKUP($B269,'CURVE DATA'!$A:$AM,15,FALSE),"")</f>
        <v>2582842.3172838003</v>
      </c>
      <c r="F269">
        <f>IFERROR(VLOOKUP($B269,'CURVE DATA'!$A:$AM,34,FALSE),NA())</f>
        <v>0.32585194798717421</v>
      </c>
      <c r="G269">
        <f>IFERROR(VLOOKUP($B269,'CURVE DATA'!$A:$AM,35,FALSE),NA())</f>
        <v>0.24903319525670994</v>
      </c>
      <c r="H269">
        <f>IFERROR(VLOOKUP($B269,'CURVE DATA'!$A:$AM,37,FALSE),NA())</f>
        <v>157.7729297026535</v>
      </c>
      <c r="I269">
        <f>IFERROR(VLOOKUP($B269,'CURVE DATA'!$A:$AM,38,FALSE),NA())</f>
        <v>127.22259648306297</v>
      </c>
      <c r="J269">
        <f>IFERROR(VLOOKUP($B269,'CURVE DATA'!$A:$AM,39,FALSE),NA())</f>
        <v>188.32326292224406</v>
      </c>
      <c r="K269" t="str">
        <f t="shared" si="48"/>
        <v/>
      </c>
      <c r="L269" t="str">
        <f t="shared" si="49"/>
        <v/>
      </c>
      <c r="M269" s="60">
        <f t="shared" si="50"/>
        <v>1117150.3882838003</v>
      </c>
      <c r="N269" t="str">
        <f t="shared" si="51"/>
        <v/>
      </c>
      <c r="O269" t="str">
        <f t="shared" si="52"/>
        <v/>
      </c>
      <c r="P269" t="str">
        <f t="shared" si="53"/>
        <v/>
      </c>
      <c r="Q269" t="str">
        <f t="shared" si="54"/>
        <v/>
      </c>
    </row>
    <row r="270" spans="1:17">
      <c r="A270" s="41">
        <f t="shared" si="45"/>
        <v>268</v>
      </c>
      <c r="B270" t="str">
        <f t="shared" si="46"/>
        <v>2_269</v>
      </c>
      <c r="C270">
        <f t="shared" si="44"/>
        <v>2</v>
      </c>
      <c r="D270">
        <f t="shared" si="47"/>
        <v>269</v>
      </c>
      <c r="E270">
        <f>IFERROR(VLOOKUP($B270,'CURVE DATA'!$A:$AM,15,FALSE),"")</f>
        <v>2592515.8840152002</v>
      </c>
      <c r="F270">
        <f>IFERROR(VLOOKUP($B270,'CURVE DATA'!$A:$AM,34,FALSE),NA())</f>
        <v>0.32605183480767413</v>
      </c>
      <c r="G270">
        <f>IFERROR(VLOOKUP($B270,'CURVE DATA'!$A:$AM,35,FALSE),NA())</f>
        <v>0.24932057824010906</v>
      </c>
      <c r="H270">
        <f>IFERROR(VLOOKUP($B270,'CURVE DATA'!$A:$AM,37,FALSE),NA())</f>
        <v>157.95499882476724</v>
      </c>
      <c r="I270">
        <f>IFERROR(VLOOKUP($B270,'CURVE DATA'!$A:$AM,38,FALSE),NA())</f>
        <v>127.36941068305505</v>
      </c>
      <c r="J270">
        <f>IFERROR(VLOOKUP($B270,'CURVE DATA'!$A:$AM,39,FALSE),NA())</f>
        <v>188.54058696647945</v>
      </c>
      <c r="K270" t="str">
        <f t="shared" si="48"/>
        <v/>
      </c>
      <c r="L270" t="str">
        <f t="shared" si="49"/>
        <v/>
      </c>
      <c r="M270" s="60">
        <f t="shared" si="50"/>
        <v>1126823.9550152002</v>
      </c>
      <c r="N270" t="str">
        <f t="shared" si="51"/>
        <v/>
      </c>
      <c r="O270" t="str">
        <f t="shared" si="52"/>
        <v/>
      </c>
      <c r="P270" t="str">
        <f t="shared" si="53"/>
        <v/>
      </c>
      <c r="Q270" t="str">
        <f t="shared" si="54"/>
        <v/>
      </c>
    </row>
    <row r="271" spans="1:17">
      <c r="A271" s="41">
        <f t="shared" si="45"/>
        <v>269</v>
      </c>
      <c r="B271" t="str">
        <f t="shared" si="46"/>
        <v>2_270</v>
      </c>
      <c r="C271">
        <f t="shared" si="44"/>
        <v>2</v>
      </c>
      <c r="D271">
        <f t="shared" si="47"/>
        <v>270</v>
      </c>
      <c r="E271">
        <f>IFERROR(VLOOKUP($B271,'CURVE DATA'!$A:$AM,15,FALSE),"")</f>
        <v>2602189.4507466001</v>
      </c>
      <c r="F271">
        <f>IFERROR(VLOOKUP($B271,'CURVE DATA'!$A:$AM,34,FALSE),NA())</f>
        <v>0.32624924392924459</v>
      </c>
      <c r="G271">
        <f>IFERROR(VLOOKUP($B271,'CURVE DATA'!$A:$AM,35,FALSE),NA())</f>
        <v>0.24960655840995713</v>
      </c>
      <c r="H271">
        <f>IFERROR(VLOOKUP($B271,'CURVE DATA'!$A:$AM,37,FALSE),NA())</f>
        <v>158.13617920590994</v>
      </c>
      <c r="I271">
        <f>IFERROR(VLOOKUP($B271,'CURVE DATA'!$A:$AM,38,FALSE),NA())</f>
        <v>127.51550823327615</v>
      </c>
      <c r="J271">
        <f>IFERROR(VLOOKUP($B271,'CURVE DATA'!$A:$AM,39,FALSE),NA())</f>
        <v>188.75685017854374</v>
      </c>
      <c r="K271" t="str">
        <f t="shared" si="48"/>
        <v/>
      </c>
      <c r="L271" t="str">
        <f t="shared" si="49"/>
        <v/>
      </c>
      <c r="M271" s="60">
        <f t="shared" si="50"/>
        <v>1136497.5217466</v>
      </c>
      <c r="N271" t="str">
        <f t="shared" si="51"/>
        <v/>
      </c>
      <c r="O271" t="str">
        <f t="shared" si="52"/>
        <v/>
      </c>
      <c r="P271" t="str">
        <f t="shared" si="53"/>
        <v/>
      </c>
      <c r="Q271" t="str">
        <f t="shared" si="54"/>
        <v/>
      </c>
    </row>
    <row r="272" spans="1:17">
      <c r="A272" s="41">
        <f t="shared" si="45"/>
        <v>270</v>
      </c>
      <c r="B272" t="str">
        <f t="shared" si="46"/>
        <v>2_271</v>
      </c>
      <c r="C272">
        <f t="shared" si="44"/>
        <v>2</v>
      </c>
      <c r="D272">
        <f t="shared" si="47"/>
        <v>271</v>
      </c>
      <c r="E272">
        <f>IFERROR(VLOOKUP($B272,'CURVE DATA'!$A:$AM,15,FALSE),"")</f>
        <v>2611863.0174779999</v>
      </c>
      <c r="F272">
        <f>IFERROR(VLOOKUP($B272,'CURVE DATA'!$A:$AM,34,FALSE),NA())</f>
        <v>0.32644418697844924</v>
      </c>
      <c r="G272">
        <f>IFERROR(VLOOKUP($B272,'CURVE DATA'!$A:$AM,35,FALSE),NA())</f>
        <v>0.24989114221947006</v>
      </c>
      <c r="H272">
        <f>IFERROR(VLOOKUP($B272,'CURVE DATA'!$A:$AM,37,FALSE),NA())</f>
        <v>158.31647493446337</v>
      </c>
      <c r="I272">
        <f>IFERROR(VLOOKUP($B272,'CURVE DATA'!$A:$AM,38,FALSE),NA())</f>
        <v>127.66089243045498</v>
      </c>
      <c r="J272">
        <f>IFERROR(VLOOKUP($B272,'CURVE DATA'!$A:$AM,39,FALSE),NA())</f>
        <v>188.97205743847178</v>
      </c>
      <c r="K272" t="str">
        <f t="shared" si="48"/>
        <v/>
      </c>
      <c r="L272" t="str">
        <f t="shared" si="49"/>
        <v/>
      </c>
      <c r="M272" s="60">
        <f t="shared" si="50"/>
        <v>1146171.0884779999</v>
      </c>
      <c r="N272" t="str">
        <f t="shared" si="51"/>
        <v/>
      </c>
      <c r="O272" t="str">
        <f t="shared" si="52"/>
        <v/>
      </c>
      <c r="P272" t="str">
        <f t="shared" si="53"/>
        <v/>
      </c>
      <c r="Q272" t="str">
        <f t="shared" si="54"/>
        <v/>
      </c>
    </row>
    <row r="273" spans="1:17">
      <c r="A273" s="41">
        <f t="shared" si="45"/>
        <v>271</v>
      </c>
      <c r="B273" t="str">
        <f t="shared" si="46"/>
        <v>2_272</v>
      </c>
      <c r="C273">
        <f t="shared" si="44"/>
        <v>2</v>
      </c>
      <c r="D273">
        <f t="shared" si="47"/>
        <v>272</v>
      </c>
      <c r="E273">
        <f>IFERROR(VLOOKUP($B273,'CURVE DATA'!$A:$AM,15,FALSE),"")</f>
        <v>2621536.5842093998</v>
      </c>
      <c r="F273">
        <f>IFERROR(VLOOKUP($B273,'CURVE DATA'!$A:$AM,34,FALSE),NA())</f>
        <v>0.32663667550211234</v>
      </c>
      <c r="G273">
        <f>IFERROR(VLOOKUP($B273,'CURVE DATA'!$A:$AM,35,FALSE),NA())</f>
        <v>0.25017433606922151</v>
      </c>
      <c r="H273">
        <f>IFERROR(VLOOKUP($B273,'CURVE DATA'!$A:$AM,37,FALSE),NA())</f>
        <v>158.49589006545824</v>
      </c>
      <c r="I273">
        <f>IFERROR(VLOOKUP($B273,'CURVE DATA'!$A:$AM,38,FALSE),NA())</f>
        <v>127.80556654442712</v>
      </c>
      <c r="J273">
        <f>IFERROR(VLOOKUP($B273,'CURVE DATA'!$A:$AM,39,FALSE),NA())</f>
        <v>189.18621358648943</v>
      </c>
      <c r="K273" t="str">
        <f t="shared" si="48"/>
        <v/>
      </c>
      <c r="L273" t="str">
        <f t="shared" si="49"/>
        <v/>
      </c>
      <c r="M273" s="60">
        <f t="shared" si="50"/>
        <v>1155844.6552093998</v>
      </c>
      <c r="N273" t="str">
        <f t="shared" si="51"/>
        <v/>
      </c>
      <c r="O273" t="str">
        <f t="shared" si="52"/>
        <v/>
      </c>
      <c r="P273" t="str">
        <f t="shared" si="53"/>
        <v/>
      </c>
      <c r="Q273" t="str">
        <f t="shared" si="54"/>
        <v/>
      </c>
    </row>
    <row r="274" spans="1:17">
      <c r="A274" s="41">
        <f t="shared" si="45"/>
        <v>272</v>
      </c>
      <c r="B274" t="str">
        <f t="shared" si="46"/>
        <v>2_273</v>
      </c>
      <c r="C274">
        <f t="shared" si="44"/>
        <v>2</v>
      </c>
      <c r="D274">
        <f t="shared" si="47"/>
        <v>273</v>
      </c>
      <c r="E274">
        <f>IFERROR(VLOOKUP($B274,'CURVE DATA'!$A:$AM,15,FALSE),"")</f>
        <v>2631210.1509407996</v>
      </c>
      <c r="F274">
        <f>IFERROR(VLOOKUP($B274,'CURVE DATA'!$A:$AM,34,FALSE),NA())</f>
        <v>0.32682672096853754</v>
      </c>
      <c r="G274">
        <f>IFERROR(VLOOKUP($B274,'CURVE DATA'!$A:$AM,35,FALSE),NA())</f>
        <v>0.25045614630782193</v>
      </c>
      <c r="H274">
        <f>IFERROR(VLOOKUP($B274,'CURVE DATA'!$A:$AM,37,FALSE),NA())</f>
        <v>158.67442862100447</v>
      </c>
      <c r="I274">
        <f>IFERROR(VLOOKUP($B274,'CURVE DATA'!$A:$AM,38,FALSE),NA())</f>
        <v>127.94953381848188</v>
      </c>
      <c r="J274">
        <f>IFERROR(VLOOKUP($B274,'CURVE DATA'!$A:$AM,39,FALSE),NA())</f>
        <v>189.39932342352708</v>
      </c>
      <c r="K274" t="str">
        <f t="shared" si="48"/>
        <v/>
      </c>
      <c r="L274" t="str">
        <f t="shared" si="49"/>
        <v/>
      </c>
      <c r="M274" s="60">
        <f t="shared" si="50"/>
        <v>1165518.2219407996</v>
      </c>
      <c r="N274" t="str">
        <f t="shared" si="51"/>
        <v/>
      </c>
      <c r="O274" t="str">
        <f t="shared" si="52"/>
        <v/>
      </c>
      <c r="P274" t="str">
        <f t="shared" si="53"/>
        <v/>
      </c>
      <c r="Q274" t="str">
        <f t="shared" si="54"/>
        <v/>
      </c>
    </row>
    <row r="275" spans="1:17">
      <c r="A275" s="41">
        <f t="shared" si="45"/>
        <v>273</v>
      </c>
      <c r="B275" t="str">
        <f t="shared" si="46"/>
        <v>2_274</v>
      </c>
      <c r="C275">
        <f t="shared" si="44"/>
        <v>2</v>
      </c>
      <c r="D275">
        <f t="shared" si="47"/>
        <v>274</v>
      </c>
      <c r="E275">
        <f>IFERROR(VLOOKUP($B275,'CURVE DATA'!$A:$AM,15,FALSE),"")</f>
        <v>2640883.7176721995</v>
      </c>
      <c r="F275">
        <f>IFERROR(VLOOKUP($B275,'CURVE DATA'!$A:$AM,34,FALSE),NA())</f>
        <v>0.32701433476824782</v>
      </c>
      <c r="G275">
        <f>IFERROR(VLOOKUP($B275,'CURVE DATA'!$A:$AM,35,FALSE),NA())</f>
        <v>0.25073657923258541</v>
      </c>
      <c r="H275">
        <f>IFERROR(VLOOKUP($B275,'CURVE DATA'!$A:$AM,37,FALSE),NA())</f>
        <v>158.85209459071348</v>
      </c>
      <c r="I275">
        <f>IFERROR(VLOOKUP($B275,'CURVE DATA'!$A:$AM,38,FALSE),NA())</f>
        <v>128.09279746970304</v>
      </c>
      <c r="J275">
        <f>IFERROR(VLOOKUP($B275,'CURVE DATA'!$A:$AM,39,FALSE),NA())</f>
        <v>189.61139171172394</v>
      </c>
      <c r="K275" t="str">
        <f t="shared" si="48"/>
        <v/>
      </c>
      <c r="L275" t="str">
        <f t="shared" si="49"/>
        <v/>
      </c>
      <c r="M275" s="60">
        <f t="shared" si="50"/>
        <v>1175191.7886721995</v>
      </c>
      <c r="N275" t="str">
        <f t="shared" si="51"/>
        <v/>
      </c>
      <c r="O275" t="str">
        <f t="shared" si="52"/>
        <v/>
      </c>
      <c r="P275" t="str">
        <f t="shared" si="53"/>
        <v/>
      </c>
      <c r="Q275" t="str">
        <f t="shared" si="54"/>
        <v/>
      </c>
    </row>
    <row r="276" spans="1:17">
      <c r="A276" s="41">
        <f t="shared" si="45"/>
        <v>274</v>
      </c>
      <c r="B276" t="str">
        <f t="shared" si="46"/>
        <v>2_275</v>
      </c>
      <c r="C276">
        <f t="shared" si="44"/>
        <v>2</v>
      </c>
      <c r="D276">
        <f t="shared" si="47"/>
        <v>275</v>
      </c>
      <c r="E276">
        <f>IFERROR(VLOOKUP($B276,'CURVE DATA'!$A:$AM,15,FALSE),"")</f>
        <v>2650557.2844035993</v>
      </c>
      <c r="F276">
        <f>IFERROR(VLOOKUP($B276,'CURVE DATA'!$A:$AM,34,FALSE),NA())</f>
        <v>0.32719952821502313</v>
      </c>
      <c r="G276">
        <f>IFERROR(VLOOKUP($B276,'CURVE DATA'!$A:$AM,35,FALSE),NA())</f>
        <v>0.25101564109018554</v>
      </c>
      <c r="H276">
        <f>IFERROR(VLOOKUP($B276,'CURVE DATA'!$A:$AM,37,FALSE),NA())</f>
        <v>159.02889193211391</v>
      </c>
      <c r="I276">
        <f>IFERROR(VLOOKUP($B276,'CURVE DATA'!$A:$AM,38,FALSE),NA())</f>
        <v>128.23536068930386</v>
      </c>
      <c r="J276">
        <f>IFERROR(VLOOKUP($B276,'CURVE DATA'!$A:$AM,39,FALSE),NA())</f>
        <v>189.82242317492396</v>
      </c>
      <c r="K276" t="str">
        <f t="shared" si="48"/>
        <v/>
      </c>
      <c r="L276" t="str">
        <f t="shared" si="49"/>
        <v/>
      </c>
      <c r="M276" s="60">
        <f t="shared" si="50"/>
        <v>1184865.3554035993</v>
      </c>
      <c r="N276" t="str">
        <f t="shared" si="51"/>
        <v/>
      </c>
      <c r="O276" t="str">
        <f t="shared" si="52"/>
        <v/>
      </c>
      <c r="P276" t="str">
        <f t="shared" si="53"/>
        <v/>
      </c>
      <c r="Q276" t="str">
        <f t="shared" si="54"/>
        <v/>
      </c>
    </row>
    <row r="277" spans="1:17">
      <c r="A277" s="41">
        <f t="shared" si="45"/>
        <v>275</v>
      </c>
      <c r="B277" t="str">
        <f t="shared" si="46"/>
        <v>2_276</v>
      </c>
      <c r="C277">
        <f t="shared" si="44"/>
        <v>2</v>
      </c>
      <c r="D277">
        <f t="shared" si="47"/>
        <v>276</v>
      </c>
      <c r="E277">
        <f>IFERROR(VLOOKUP($B277,'CURVE DATA'!$A:$AM,15,FALSE),"")</f>
        <v>2660230.8511349992</v>
      </c>
      <c r="F277">
        <f>IFERROR(VLOOKUP($B277,'CURVE DATA'!$A:$AM,34,FALSE),NA())</f>
        <v>0.32738231254679978</v>
      </c>
      <c r="G277">
        <f>IFERROR(VLOOKUP($B277,'CURVE DATA'!$A:$AM,35,FALSE),NA())</f>
        <v>0.25129333807730048</v>
      </c>
      <c r="H277">
        <f>IFERROR(VLOOKUP($B277,'CURVE DATA'!$A:$AM,37,FALSE),NA())</f>
        <v>159.20482457106013</v>
      </c>
      <c r="I277">
        <f>IFERROR(VLOOKUP($B277,'CURVE DATA'!$A:$AM,38,FALSE),NA())</f>
        <v>128.37722664295663</v>
      </c>
      <c r="J277">
        <f>IFERROR(VLOOKUP($B277,'CURVE DATA'!$A:$AM,39,FALSE),NA())</f>
        <v>190.03242249916366</v>
      </c>
      <c r="K277" t="str">
        <f t="shared" si="48"/>
        <v/>
      </c>
      <c r="L277" t="str">
        <f t="shared" si="49"/>
        <v/>
      </c>
      <c r="M277" s="60">
        <f t="shared" si="50"/>
        <v>1194538.9221349992</v>
      </c>
      <c r="N277" t="str">
        <f t="shared" si="51"/>
        <v/>
      </c>
      <c r="O277" t="str">
        <f t="shared" si="52"/>
        <v/>
      </c>
      <c r="P277" t="str">
        <f t="shared" si="53"/>
        <v/>
      </c>
      <c r="Q277" t="str">
        <f t="shared" si="54"/>
        <v/>
      </c>
    </row>
    <row r="278" spans="1:17">
      <c r="A278" s="41">
        <f t="shared" si="45"/>
        <v>276</v>
      </c>
      <c r="B278" t="str">
        <f t="shared" si="46"/>
        <v>2_277</v>
      </c>
      <c r="C278">
        <f t="shared" si="44"/>
        <v>2</v>
      </c>
      <c r="D278">
        <f t="shared" si="47"/>
        <v>277</v>
      </c>
      <c r="E278">
        <f>IFERROR(VLOOKUP($B278,'CURVE DATA'!$A:$AM,15,FALSE),"")</f>
        <v>2669904.417866399</v>
      </c>
      <c r="F278">
        <f>IFERROR(VLOOKUP($B278,'CURVE DATA'!$A:$AM,34,FALSE),NA())</f>
        <v>0.32756269892657119</v>
      </c>
      <c r="G278">
        <f>IFERROR(VLOOKUP($B278,'CURVE DATA'!$A:$AM,35,FALSE),NA())</f>
        <v>0.25156967634124711</v>
      </c>
      <c r="H278">
        <f>IFERROR(VLOOKUP($B278,'CURVE DATA'!$A:$AM,37,FALSE),NA())</f>
        <v>159.37989640213414</v>
      </c>
      <c r="I278">
        <f>IFERROR(VLOOKUP($B278,'CURVE DATA'!$A:$AM,38,FALSE),NA())</f>
        <v>128.5183984711166</v>
      </c>
      <c r="J278">
        <f>IFERROR(VLOOKUP($B278,'CURVE DATA'!$A:$AM,39,FALSE),NA())</f>
        <v>190.2413943331517</v>
      </c>
      <c r="K278" t="str">
        <f t="shared" si="48"/>
        <v/>
      </c>
      <c r="L278" t="str">
        <f t="shared" si="49"/>
        <v/>
      </c>
      <c r="M278" s="60">
        <f t="shared" si="50"/>
        <v>1204212.488866399</v>
      </c>
      <c r="N278" t="str">
        <f t="shared" si="51"/>
        <v/>
      </c>
      <c r="O278" t="str">
        <f t="shared" si="52"/>
        <v/>
      </c>
      <c r="P278" t="str">
        <f t="shared" si="53"/>
        <v/>
      </c>
      <c r="Q278" t="str">
        <f t="shared" si="54"/>
        <v/>
      </c>
    </row>
    <row r="279" spans="1:17">
      <c r="A279" s="41">
        <f t="shared" si="45"/>
        <v>277</v>
      </c>
      <c r="B279" t="str">
        <f t="shared" si="46"/>
        <v>2_278</v>
      </c>
      <c r="C279">
        <f t="shared" si="44"/>
        <v>2</v>
      </c>
      <c r="D279">
        <f t="shared" si="47"/>
        <v>278</v>
      </c>
      <c r="E279">
        <f>IFERROR(VLOOKUP($B279,'CURVE DATA'!$A:$AM,15,FALSE),"")</f>
        <v>2679577.9845977989</v>
      </c>
      <c r="F279">
        <f>IFERROR(VLOOKUP($B279,'CURVE DATA'!$A:$AM,34,FALSE),NA())</f>
        <v>0.32774069844354242</v>
      </c>
      <c r="G279">
        <f>IFERROR(VLOOKUP($B279,'CURVE DATA'!$A:$AM,35,FALSE),NA())</f>
        <v>0.25184466198060557</v>
      </c>
      <c r="H279">
        <f>IFERROR(VLOOKUP($B279,'CURVE DATA'!$A:$AM,37,FALSE),NA())</f>
        <v>159.55411128904117</v>
      </c>
      <c r="I279">
        <f>IFERROR(VLOOKUP($B279,'CURVE DATA'!$A:$AM,38,FALSE),NA())</f>
        <v>128.65887928934117</v>
      </c>
      <c r="J279">
        <f>IFERROR(VLOOKUP($B279,'CURVE DATA'!$A:$AM,39,FALSE),NA())</f>
        <v>190.4493432887412</v>
      </c>
      <c r="K279" t="str">
        <f t="shared" si="48"/>
        <v/>
      </c>
      <c r="L279" t="str">
        <f t="shared" si="49"/>
        <v/>
      </c>
      <c r="M279" s="60">
        <f t="shared" si="50"/>
        <v>1213886.0555977989</v>
      </c>
      <c r="N279" t="str">
        <f t="shared" si="51"/>
        <v/>
      </c>
      <c r="O279" t="str">
        <f t="shared" si="52"/>
        <v/>
      </c>
      <c r="P279" t="str">
        <f t="shared" si="53"/>
        <v/>
      </c>
      <c r="Q279" t="str">
        <f t="shared" si="54"/>
        <v/>
      </c>
    </row>
    <row r="280" spans="1:17">
      <c r="A280" s="41">
        <f t="shared" si="45"/>
        <v>278</v>
      </c>
      <c r="B280" t="str">
        <f t="shared" si="46"/>
        <v>2_279</v>
      </c>
      <c r="C280">
        <f t="shared" si="44"/>
        <v>2</v>
      </c>
      <c r="D280">
        <f t="shared" si="47"/>
        <v>279</v>
      </c>
      <c r="E280">
        <f>IFERROR(VLOOKUP($B280,'CURVE DATA'!$A:$AM,15,FALSE),"")</f>
        <v>2689251.5513291988</v>
      </c>
      <c r="F280">
        <f>IFERROR(VLOOKUP($B280,'CURVE DATA'!$A:$AM,34,FALSE),NA())</f>
        <v>0.32791632211369864</v>
      </c>
      <c r="G280">
        <f>IFERROR(VLOOKUP($B280,'CURVE DATA'!$A:$AM,35,FALSE),NA())</f>
        <v>0.25211830104583249</v>
      </c>
      <c r="H280">
        <f>IFERROR(VLOOKUP($B280,'CURVE DATA'!$A:$AM,37,FALSE),NA())</f>
        <v>159.72747306499815</v>
      </c>
      <c r="I280">
        <f>IFERROR(VLOOKUP($B280,'CURVE DATA'!$A:$AM,38,FALSE),NA())</f>
        <v>128.79867218860298</v>
      </c>
      <c r="J280">
        <f>IFERROR(VLOOKUP($B280,'CURVE DATA'!$A:$AM,39,FALSE),NA())</f>
        <v>190.65627394139338</v>
      </c>
      <c r="K280" t="str">
        <f t="shared" si="48"/>
        <v/>
      </c>
      <c r="L280" t="str">
        <f t="shared" si="49"/>
        <v/>
      </c>
      <c r="M280" s="60">
        <f t="shared" si="50"/>
        <v>1223559.6223291988</v>
      </c>
      <c r="N280" t="str">
        <f t="shared" si="51"/>
        <v/>
      </c>
      <c r="O280" t="str">
        <f t="shared" si="52"/>
        <v/>
      </c>
      <c r="P280" t="str">
        <f t="shared" si="53"/>
        <v/>
      </c>
      <c r="Q280" t="str">
        <f t="shared" si="54"/>
        <v/>
      </c>
    </row>
    <row r="281" spans="1:17">
      <c r="A281" s="41">
        <f t="shared" si="45"/>
        <v>279</v>
      </c>
      <c r="B281" t="str">
        <f t="shared" si="46"/>
        <v>2_280</v>
      </c>
      <c r="C281">
        <f t="shared" si="44"/>
        <v>2</v>
      </c>
      <c r="D281">
        <f t="shared" si="47"/>
        <v>280</v>
      </c>
      <c r="E281">
        <f>IFERROR(VLOOKUP($B281,'CURVE DATA'!$A:$AM,15,FALSE),"")</f>
        <v>2698925.1180605986</v>
      </c>
      <c r="F281">
        <f>IFERROR(VLOOKUP($B281,'CURVE DATA'!$A:$AM,34,FALSE),NA())</f>
        <v>0.3280895808806229</v>
      </c>
      <c r="G281">
        <f>IFERROR(VLOOKUP($B281,'CURVE DATA'!$A:$AM,35,FALSE),NA())</f>
        <v>0.25239059953986404</v>
      </c>
      <c r="H281">
        <f>IFERROR(VLOOKUP($B281,'CURVE DATA'!$A:$AM,37,FALSE),NA())</f>
        <v>159.89998553311588</v>
      </c>
      <c r="I281">
        <f>IFERROR(VLOOKUP($B281,'CURVE DATA'!$A:$AM,38,FALSE),NA())</f>
        <v>128.9377802355981</v>
      </c>
      <c r="J281">
        <f>IFERROR(VLOOKUP($B281,'CURVE DATA'!$A:$AM,39,FALSE),NA())</f>
        <v>190.86219083063366</v>
      </c>
      <c r="K281" t="str">
        <f t="shared" si="48"/>
        <v/>
      </c>
      <c r="L281" t="str">
        <f t="shared" si="49"/>
        <v/>
      </c>
      <c r="M281" s="60">
        <f t="shared" si="50"/>
        <v>1233233.1890605986</v>
      </c>
      <c r="N281" t="str">
        <f t="shared" si="51"/>
        <v/>
      </c>
      <c r="O281" t="str">
        <f t="shared" si="52"/>
        <v/>
      </c>
      <c r="P281" t="str">
        <f t="shared" si="53"/>
        <v/>
      </c>
      <c r="Q281" t="str">
        <f t="shared" si="54"/>
        <v/>
      </c>
    </row>
    <row r="282" spans="1:17">
      <c r="A282" s="41">
        <f t="shared" si="45"/>
        <v>280</v>
      </c>
      <c r="B282" t="str">
        <f t="shared" si="46"/>
        <v>2_281</v>
      </c>
      <c r="C282">
        <f t="shared" si="44"/>
        <v>2</v>
      </c>
      <c r="D282">
        <f t="shared" si="47"/>
        <v>281</v>
      </c>
      <c r="E282">
        <f>IFERROR(VLOOKUP($B282,'CURVE DATA'!$A:$AM,15,FALSE),"")</f>
        <v>2708598.6847919985</v>
      </c>
      <c r="F282">
        <f>IFERROR(VLOOKUP($B282,'CURVE DATA'!$A:$AM,34,FALSE),NA())</f>
        <v>0.32826048561688603</v>
      </c>
      <c r="G282">
        <f>IFERROR(VLOOKUP($B282,'CURVE DATA'!$A:$AM,35,FALSE),NA())</f>
        <v>0.25266156341871054</v>
      </c>
      <c r="H282">
        <f>IFERROR(VLOOKUP($B282,'CURVE DATA'!$A:$AM,37,FALSE),NA())</f>
        <v>160.07165246677562</v>
      </c>
      <c r="I282">
        <f>IFERROR(VLOOKUP($B282,'CURVE DATA'!$A:$AM,38,FALSE),NA())</f>
        <v>129.07620647304987</v>
      </c>
      <c r="J282">
        <f>IFERROR(VLOOKUP($B282,'CURVE DATA'!$A:$AM,39,FALSE),NA())</f>
        <v>191.0670984605014</v>
      </c>
      <c r="K282" t="str">
        <f t="shared" si="48"/>
        <v/>
      </c>
      <c r="L282" t="str">
        <f t="shared" si="49"/>
        <v/>
      </c>
      <c r="M282" s="60">
        <f t="shared" si="50"/>
        <v>1242906.7557919985</v>
      </c>
      <c r="N282" t="str">
        <f t="shared" si="51"/>
        <v/>
      </c>
      <c r="O282" t="str">
        <f t="shared" si="52"/>
        <v/>
      </c>
      <c r="P282" t="str">
        <f t="shared" si="53"/>
        <v/>
      </c>
      <c r="Q282" t="str">
        <f t="shared" si="54"/>
        <v/>
      </c>
    </row>
    <row r="283" spans="1:17">
      <c r="A283" s="41">
        <f t="shared" si="45"/>
        <v>281</v>
      </c>
      <c r="B283" t="str">
        <f t="shared" si="46"/>
        <v>2_282</v>
      </c>
      <c r="C283">
        <f t="shared" si="44"/>
        <v>2</v>
      </c>
      <c r="D283">
        <f t="shared" si="47"/>
        <v>282</v>
      </c>
      <c r="E283">
        <f>IFERROR(VLOOKUP($B283,'CURVE DATA'!$A:$AM,15,FALSE),"")</f>
        <v>2718272.2515233983</v>
      </c>
      <c r="F283">
        <f>IFERROR(VLOOKUP($B283,'CURVE DATA'!$A:$AM,34,FALSE),NA())</f>
        <v>0.32842904712429322</v>
      </c>
      <c r="G283">
        <f>IFERROR(VLOOKUP($B283,'CURVE DATA'!$A:$AM,35,FALSE),NA())</f>
        <v>0.25293119859204</v>
      </c>
      <c r="H283">
        <f>IFERROR(VLOOKUP($B283,'CURVE DATA'!$A:$AM,37,FALSE),NA())</f>
        <v>160.24247760999887</v>
      </c>
      <c r="I283">
        <f>IFERROR(VLOOKUP($B283,'CURVE DATA'!$A:$AM,38,FALSE),NA())</f>
        <v>129.21395392000679</v>
      </c>
      <c r="J283">
        <f>IFERROR(VLOOKUP($B283,'CURVE DATA'!$A:$AM,39,FALSE),NA())</f>
        <v>191.27100129999098</v>
      </c>
      <c r="K283" t="str">
        <f t="shared" si="48"/>
        <v/>
      </c>
      <c r="L283" t="str">
        <f t="shared" si="49"/>
        <v/>
      </c>
      <c r="M283" s="60">
        <f t="shared" si="50"/>
        <v>1252580.3225233983</v>
      </c>
      <c r="N283" t="str">
        <f t="shared" si="51"/>
        <v/>
      </c>
      <c r="O283" t="str">
        <f t="shared" si="52"/>
        <v/>
      </c>
      <c r="P283" t="str">
        <f t="shared" si="53"/>
        <v/>
      </c>
      <c r="Q283" t="str">
        <f t="shared" si="54"/>
        <v/>
      </c>
    </row>
    <row r="284" spans="1:17">
      <c r="A284" s="41">
        <f t="shared" si="45"/>
        <v>282</v>
      </c>
      <c r="B284" t="str">
        <f t="shared" si="46"/>
        <v>2_283</v>
      </c>
      <c r="C284">
        <f t="shared" si="44"/>
        <v>2</v>
      </c>
      <c r="D284">
        <f t="shared" si="47"/>
        <v>283</v>
      </c>
      <c r="E284">
        <f>IFERROR(VLOOKUP($B284,'CURVE DATA'!$A:$AM,15,FALSE),"")</f>
        <v>2727945.8182547982</v>
      </c>
      <c r="F284">
        <f>IFERROR(VLOOKUP($B284,'CURVE DATA'!$A:$AM,34,FALSE),NA())</f>
        <v>0.32859527613497175</v>
      </c>
      <c r="G284">
        <f>IFERROR(VLOOKUP($B284,'CURVE DATA'!$A:$AM,35,FALSE),NA())</f>
        <v>0.25319951092375254</v>
      </c>
      <c r="H284">
        <f>IFERROR(VLOOKUP($B284,'CURVE DATA'!$A:$AM,37,FALSE),NA())</f>
        <v>160.41246467781124</v>
      </c>
      <c r="I284">
        <f>IFERROR(VLOOKUP($B284,'CURVE DATA'!$A:$AM,38,FALSE),NA())</f>
        <v>129.35102557213614</v>
      </c>
      <c r="J284">
        <f>IFERROR(VLOOKUP($B284,'CURVE DATA'!$A:$AM,39,FALSE),NA())</f>
        <v>191.47390378348638</v>
      </c>
      <c r="K284" t="str">
        <f t="shared" si="48"/>
        <v/>
      </c>
      <c r="L284" t="str">
        <f t="shared" si="49"/>
        <v/>
      </c>
      <c r="M284" s="60">
        <f t="shared" si="50"/>
        <v>1262253.8892547982</v>
      </c>
      <c r="N284" t="str">
        <f t="shared" si="51"/>
        <v/>
      </c>
      <c r="O284" t="str">
        <f t="shared" si="52"/>
        <v/>
      </c>
      <c r="P284" t="str">
        <f t="shared" si="53"/>
        <v/>
      </c>
      <c r="Q284" t="str">
        <f t="shared" si="54"/>
        <v/>
      </c>
    </row>
    <row r="285" spans="1:17">
      <c r="A285" s="41">
        <f t="shared" si="45"/>
        <v>283</v>
      </c>
      <c r="B285" t="str">
        <f t="shared" si="46"/>
        <v>2_284</v>
      </c>
      <c r="C285">
        <f t="shared" si="44"/>
        <v>2</v>
      </c>
      <c r="D285">
        <f t="shared" si="47"/>
        <v>284</v>
      </c>
      <c r="E285">
        <f>IFERROR(VLOOKUP($B285,'CURVE DATA'!$A:$AM,15,FALSE),"")</f>
        <v>2737619.384986198</v>
      </c>
      <c r="F285">
        <f>IFERROR(VLOOKUP($B285,'CURVE DATA'!$A:$AM,34,FALSE),NA())</f>
        <v>0.32875918331237441</v>
      </c>
      <c r="G285">
        <f>IFERROR(VLOOKUP($B285,'CURVE DATA'!$A:$AM,35,FALSE),NA())</f>
        <v>0.25346650623254624</v>
      </c>
      <c r="H285">
        <f>IFERROR(VLOOKUP($B285,'CURVE DATA'!$A:$AM,37,FALSE),NA())</f>
        <v>160.58161735660101</v>
      </c>
      <c r="I285">
        <f>IFERROR(VLOOKUP($B285,'CURVE DATA'!$A:$AM,38,FALSE),NA())</f>
        <v>129.48742440201309</v>
      </c>
      <c r="J285">
        <f>IFERROR(VLOOKUP($B285,'CURVE DATA'!$A:$AM,39,FALSE),NA())</f>
        <v>191.67581031118897</v>
      </c>
      <c r="K285" t="str">
        <f t="shared" si="48"/>
        <v/>
      </c>
      <c r="L285" t="str">
        <f t="shared" si="49"/>
        <v/>
      </c>
      <c r="M285" s="60">
        <f t="shared" si="50"/>
        <v>1271927.455986198</v>
      </c>
      <c r="N285" t="str">
        <f t="shared" si="51"/>
        <v/>
      </c>
      <c r="O285" t="str">
        <f t="shared" si="52"/>
        <v/>
      </c>
      <c r="P285" t="str">
        <f t="shared" si="53"/>
        <v/>
      </c>
      <c r="Q285" t="str">
        <f t="shared" si="54"/>
        <v/>
      </c>
    </row>
    <row r="286" spans="1:17">
      <c r="A286" s="41">
        <f t="shared" si="45"/>
        <v>284</v>
      </c>
      <c r="B286" t="str">
        <f t="shared" si="46"/>
        <v>2_285</v>
      </c>
      <c r="C286">
        <f t="shared" si="44"/>
        <v>2</v>
      </c>
      <c r="D286">
        <f t="shared" si="47"/>
        <v>285</v>
      </c>
      <c r="E286">
        <f>IFERROR(VLOOKUP($B286,'CURVE DATA'!$A:$AM,15,FALSE),"")</f>
        <v>2747292.9517175979</v>
      </c>
      <c r="F286">
        <f>IFERROR(VLOOKUP($B286,'CURVE DATA'!$A:$AM,34,FALSE),NA())</f>
        <v>0.32892077925159197</v>
      </c>
      <c r="G286">
        <f>IFERROR(VLOOKUP($B286,'CURVE DATA'!$A:$AM,35,FALSE),NA())</f>
        <v>0.25373219029247246</v>
      </c>
      <c r="H286">
        <f>IFERROR(VLOOKUP($B286,'CURVE DATA'!$A:$AM,37,FALSE),NA())</f>
        <v>160.74993930447084</v>
      </c>
      <c r="I286">
        <f>IFERROR(VLOOKUP($B286,'CURVE DATA'!$A:$AM,38,FALSE),NA())</f>
        <v>129.62315335940423</v>
      </c>
      <c r="J286">
        <f>IFERROR(VLOOKUP($B286,'CURVE DATA'!$A:$AM,39,FALSE),NA())</f>
        <v>191.87672524953749</v>
      </c>
      <c r="K286" t="str">
        <f t="shared" si="48"/>
        <v/>
      </c>
      <c r="L286" t="str">
        <f t="shared" si="49"/>
        <v/>
      </c>
      <c r="M286" s="60">
        <f t="shared" si="50"/>
        <v>1281601.0227175979</v>
      </c>
      <c r="N286" t="str">
        <f t="shared" si="51"/>
        <v/>
      </c>
      <c r="O286" t="str">
        <f t="shared" si="52"/>
        <v/>
      </c>
      <c r="P286" t="str">
        <f t="shared" si="53"/>
        <v/>
      </c>
      <c r="Q286" t="str">
        <f t="shared" si="54"/>
        <v/>
      </c>
    </row>
    <row r="287" spans="1:17">
      <c r="A287" s="41">
        <f t="shared" si="45"/>
        <v>285</v>
      </c>
      <c r="B287" t="str">
        <f t="shared" si="46"/>
        <v>2_286</v>
      </c>
      <c r="C287">
        <f t="shared" si="44"/>
        <v>2</v>
      </c>
      <c r="D287">
        <f t="shared" si="47"/>
        <v>286</v>
      </c>
      <c r="E287">
        <f>IFERROR(VLOOKUP($B287,'CURVE DATA'!$A:$AM,15,FALSE),"")</f>
        <v>2756966.5184489978</v>
      </c>
      <c r="F287">
        <f>IFERROR(VLOOKUP($B287,'CURVE DATA'!$A:$AM,34,FALSE),NA())</f>
        <v>0.32908007448083326</v>
      </c>
      <c r="G287">
        <f>IFERROR(VLOOKUP($B287,'CURVE DATA'!$A:$AM,35,FALSE),NA())</f>
        <v>0.25399656883348426</v>
      </c>
      <c r="H287">
        <f>IFERROR(VLOOKUP($B287,'CURVE DATA'!$A:$AM,37,FALSE),NA())</f>
        <v>160.9174341515853</v>
      </c>
      <c r="I287">
        <f>IFERROR(VLOOKUP($B287,'CURVE DATA'!$A:$AM,38,FALSE),NA())</f>
        <v>129.75821537154783</v>
      </c>
      <c r="J287">
        <f>IFERROR(VLOOKUP($B287,'CURVE DATA'!$A:$AM,39,FALSE),NA())</f>
        <v>192.07665293162276</v>
      </c>
      <c r="K287" t="str">
        <f t="shared" si="48"/>
        <v/>
      </c>
      <c r="L287" t="str">
        <f t="shared" si="49"/>
        <v/>
      </c>
      <c r="M287" s="60">
        <f t="shared" si="50"/>
        <v>1291274.5894489978</v>
      </c>
      <c r="N287" t="str">
        <f t="shared" si="51"/>
        <v/>
      </c>
      <c r="O287" t="str">
        <f t="shared" si="52"/>
        <v/>
      </c>
      <c r="P287" t="str">
        <f t="shared" si="53"/>
        <v/>
      </c>
      <c r="Q287" t="str">
        <f t="shared" si="54"/>
        <v/>
      </c>
    </row>
    <row r="288" spans="1:17">
      <c r="A288" s="41">
        <f t="shared" si="45"/>
        <v>286</v>
      </c>
      <c r="B288" t="str">
        <f t="shared" si="46"/>
        <v>2_287</v>
      </c>
      <c r="C288">
        <f t="shared" si="44"/>
        <v>2</v>
      </c>
      <c r="D288">
        <f t="shared" si="47"/>
        <v>287</v>
      </c>
      <c r="E288">
        <f>IFERROR(VLOOKUP($B288,'CURVE DATA'!$A:$AM,15,FALSE),"")</f>
        <v>2766640.0851803976</v>
      </c>
      <c r="F288">
        <f>IFERROR(VLOOKUP($B288,'CURVE DATA'!$A:$AM,34,FALSE),NA())</f>
        <v>0.32923707946142389</v>
      </c>
      <c r="G288">
        <f>IFERROR(VLOOKUP($B288,'CURVE DATA'!$A:$AM,35,FALSE),NA())</f>
        <v>0.25425964754197355</v>
      </c>
      <c r="H288">
        <f>IFERROR(VLOOKUP($B288,'CURVE DATA'!$A:$AM,37,FALSE),NA())</f>
        <v>161.08410550051113</v>
      </c>
      <c r="I288">
        <f>IFERROR(VLOOKUP($B288,'CURVE DATA'!$A:$AM,38,FALSE),NA())</f>
        <v>129.89261334342834</v>
      </c>
      <c r="J288">
        <f>IFERROR(VLOOKUP($B288,'CURVE DATA'!$A:$AM,39,FALSE),NA())</f>
        <v>192.27559765759395</v>
      </c>
      <c r="K288" t="str">
        <f t="shared" si="48"/>
        <v/>
      </c>
      <c r="L288" t="str">
        <f t="shared" si="49"/>
        <v/>
      </c>
      <c r="M288" s="60">
        <f t="shared" si="50"/>
        <v>1300948.1561803976</v>
      </c>
      <c r="N288" t="str">
        <f t="shared" si="51"/>
        <v/>
      </c>
      <c r="O288" t="str">
        <f t="shared" si="52"/>
        <v/>
      </c>
      <c r="P288" t="str">
        <f t="shared" si="53"/>
        <v/>
      </c>
      <c r="Q288" t="str">
        <f t="shared" si="54"/>
        <v/>
      </c>
    </row>
    <row r="289" spans="1:17">
      <c r="A289" s="41">
        <f t="shared" si="45"/>
        <v>287</v>
      </c>
      <c r="B289" t="str">
        <f t="shared" si="46"/>
        <v>2_288</v>
      </c>
      <c r="C289">
        <f t="shared" si="44"/>
        <v>2</v>
      </c>
      <c r="D289">
        <f t="shared" si="47"/>
        <v>288</v>
      </c>
      <c r="E289">
        <f>IFERROR(VLOOKUP($B289,'CURVE DATA'!$A:$AM,15,FALSE),"")</f>
        <v>2776313.6519117975</v>
      </c>
      <c r="F289">
        <f>IFERROR(VLOOKUP($B289,'CURVE DATA'!$A:$AM,34,FALSE),NA())</f>
        <v>0.32939180458932649</v>
      </c>
      <c r="G289">
        <f>IFERROR(VLOOKUP($B289,'CURVE DATA'!$A:$AM,35,FALSE),NA())</f>
        <v>0.25452143206130229</v>
      </c>
      <c r="H289">
        <f>IFERROR(VLOOKUP($B289,'CURVE DATA'!$A:$AM,37,FALSE),NA())</f>
        <v>161.24995692655384</v>
      </c>
      <c r="I289">
        <f>IFERROR(VLOOKUP($B289,'CURVE DATA'!$A:$AM,38,FALSE),NA())</f>
        <v>130.02635015804753</v>
      </c>
      <c r="J289">
        <f>IFERROR(VLOOKUP($B289,'CURVE DATA'!$A:$AM,39,FALSE),NA())</f>
        <v>192.47356369506014</v>
      </c>
      <c r="K289" t="str">
        <f t="shared" si="48"/>
        <v/>
      </c>
      <c r="L289" t="str">
        <f t="shared" si="49"/>
        <v/>
      </c>
      <c r="M289" s="60">
        <f t="shared" si="50"/>
        <v>1310621.7229117975</v>
      </c>
      <c r="N289" t="str">
        <f t="shared" si="51"/>
        <v/>
      </c>
      <c r="O289" t="str">
        <f t="shared" si="52"/>
        <v/>
      </c>
      <c r="P289" t="str">
        <f t="shared" si="53"/>
        <v/>
      </c>
      <c r="Q289" t="str">
        <f t="shared" si="54"/>
        <v/>
      </c>
    </row>
    <row r="290" spans="1:17">
      <c r="A290" s="41">
        <f t="shared" si="45"/>
        <v>288</v>
      </c>
      <c r="B290" t="str">
        <f t="shared" si="46"/>
        <v>2_289</v>
      </c>
      <c r="C290">
        <f t="shared" si="44"/>
        <v>2</v>
      </c>
      <c r="D290">
        <f t="shared" si="47"/>
        <v>289</v>
      </c>
      <c r="E290">
        <f>IFERROR(VLOOKUP($B290,'CURVE DATA'!$A:$AM,15,FALSE),"")</f>
        <v>2785987.2186431973</v>
      </c>
      <c r="F290">
        <f>IFERROR(VLOOKUP($B290,'CURVE DATA'!$A:$AM,34,FALSE),NA())</f>
        <v>0.32954426019529098</v>
      </c>
      <c r="G290">
        <f>IFERROR(VLOOKUP($B290,'CURVE DATA'!$A:$AM,35,FALSE),NA())</f>
        <v>0.25478192799232308</v>
      </c>
      <c r="H290">
        <f>IFERROR(VLOOKUP($B290,'CURVE DATA'!$A:$AM,37,FALSE),NA())</f>
        <v>161.41499197808744</v>
      </c>
      <c r="I290">
        <f>IFERROR(VLOOKUP($B290,'CURVE DATA'!$A:$AM,38,FALSE),NA())</f>
        <v>130.15942867669068</v>
      </c>
      <c r="J290">
        <f>IFERROR(VLOOKUP($B290,'CURVE DATA'!$A:$AM,39,FALSE),NA())</f>
        <v>192.6705552794842</v>
      </c>
      <c r="K290" t="str">
        <f t="shared" si="48"/>
        <v/>
      </c>
      <c r="L290" t="str">
        <f t="shared" si="49"/>
        <v/>
      </c>
      <c r="M290" s="60">
        <f t="shared" si="50"/>
        <v>1320295.2896431973</v>
      </c>
      <c r="N290" t="str">
        <f t="shared" si="51"/>
        <v/>
      </c>
      <c r="O290" t="str">
        <f t="shared" si="52"/>
        <v/>
      </c>
      <c r="P290" t="str">
        <f t="shared" si="53"/>
        <v/>
      </c>
      <c r="Q290" t="str">
        <f t="shared" si="54"/>
        <v/>
      </c>
    </row>
    <row r="291" spans="1:17">
      <c r="A291" s="41">
        <f t="shared" si="45"/>
        <v>289</v>
      </c>
      <c r="B291" t="str">
        <f t="shared" si="46"/>
        <v>2_290</v>
      </c>
      <c r="C291">
        <f t="shared" si="44"/>
        <v>2</v>
      </c>
      <c r="D291">
        <f t="shared" si="47"/>
        <v>290</v>
      </c>
      <c r="E291">
        <f>IFERROR(VLOOKUP($B291,'CURVE DATA'!$A:$AM,15,FALSE),"")</f>
        <v>2795660.7853745972</v>
      </c>
      <c r="F291">
        <f>IFERROR(VLOOKUP($B291,'CURVE DATA'!$A:$AM,34,FALSE),NA())</f>
        <v>0.32969445654589585</v>
      </c>
      <c r="G291">
        <f>IFERROR(VLOOKUP($B291,'CURVE DATA'!$A:$AM,35,FALSE),NA())</f>
        <v>0.25504114089389252</v>
      </c>
      <c r="H291">
        <f>IFERROR(VLOOKUP($B291,'CURVE DATA'!$A:$AM,37,FALSE),NA())</f>
        <v>161.57921417687976</v>
      </c>
      <c r="I291">
        <f>IFERROR(VLOOKUP($B291,'CURVE DATA'!$A:$AM,38,FALSE),NA())</f>
        <v>130.29185173918876</v>
      </c>
      <c r="J291">
        <f>IFERROR(VLOOKUP($B291,'CURVE DATA'!$A:$AM,39,FALSE),NA())</f>
        <v>192.86657661457079</v>
      </c>
      <c r="K291" t="str">
        <f t="shared" si="48"/>
        <v/>
      </c>
      <c r="L291" t="str">
        <f t="shared" si="49"/>
        <v/>
      </c>
      <c r="M291" s="60">
        <f t="shared" si="50"/>
        <v>1329968.8563745972</v>
      </c>
      <c r="N291" t="str">
        <f t="shared" si="51"/>
        <v/>
      </c>
      <c r="O291" t="str">
        <f t="shared" si="52"/>
        <v/>
      </c>
      <c r="P291" t="str">
        <f t="shared" si="53"/>
        <v/>
      </c>
      <c r="Q291" t="str">
        <f t="shared" si="54"/>
        <v/>
      </c>
    </row>
    <row r="292" spans="1:17">
      <c r="A292" s="41">
        <f t="shared" si="45"/>
        <v>290</v>
      </c>
      <c r="B292" t="str">
        <f t="shared" si="46"/>
        <v>2_291</v>
      </c>
      <c r="C292">
        <f t="shared" si="44"/>
        <v>2</v>
      </c>
      <c r="D292">
        <f t="shared" si="47"/>
        <v>291</v>
      </c>
      <c r="E292">
        <f>IFERROR(VLOOKUP($B292,'CURVE DATA'!$A:$AM,15,FALSE),"")</f>
        <v>2805334.352105997</v>
      </c>
      <c r="F292">
        <f>IFERROR(VLOOKUP($B292,'CURVE DATA'!$A:$AM,34,FALSE),NA())</f>
        <v>0.32984240384440539</v>
      </c>
      <c r="G292">
        <f>IFERROR(VLOOKUP($B292,'CURVE DATA'!$A:$AM,35,FALSE),NA())</f>
        <v>0.25529907628337706</v>
      </c>
      <c r="H292">
        <f>IFERROR(VLOOKUP($B292,'CURVE DATA'!$A:$AM,37,FALSE),NA())</f>
        <v>161.74262701841289</v>
      </c>
      <c r="I292">
        <f>IFERROR(VLOOKUP($B292,'CURVE DATA'!$A:$AM,38,FALSE),NA())</f>
        <v>130.42362216417675</v>
      </c>
      <c r="J292">
        <f>IFERROR(VLOOKUP($B292,'CURVE DATA'!$A:$AM,39,FALSE),NA())</f>
        <v>193.06163187264903</v>
      </c>
      <c r="K292" t="str">
        <f t="shared" si="48"/>
        <v/>
      </c>
      <c r="L292" t="str">
        <f t="shared" si="49"/>
        <v/>
      </c>
      <c r="M292" s="60">
        <f t="shared" si="50"/>
        <v>1339642.423105997</v>
      </c>
      <c r="N292" t="str">
        <f t="shared" si="51"/>
        <v/>
      </c>
      <c r="O292" t="str">
        <f t="shared" si="52"/>
        <v/>
      </c>
      <c r="P292" t="str">
        <f t="shared" si="53"/>
        <v/>
      </c>
      <c r="Q292" t="str">
        <f t="shared" si="54"/>
        <v/>
      </c>
    </row>
    <row r="293" spans="1:17">
      <c r="A293" s="41">
        <f t="shared" si="45"/>
        <v>291</v>
      </c>
      <c r="B293" t="str">
        <f t="shared" si="46"/>
        <v>2_292</v>
      </c>
      <c r="C293">
        <f t="shared" si="44"/>
        <v>2</v>
      </c>
      <c r="D293">
        <f t="shared" si="47"/>
        <v>292</v>
      </c>
      <c r="E293">
        <f>IFERROR(VLOOKUP($B293,'CURVE DATA'!$A:$AM,15,FALSE),"")</f>
        <v>2815007.9188373969</v>
      </c>
      <c r="F293">
        <f>IFERROR(VLOOKUP($B293,'CURVE DATA'!$A:$AM,34,FALSE),NA())</f>
        <v>0.32998811223107444</v>
      </c>
      <c r="G293">
        <f>IFERROR(VLOOKUP($B293,'CURVE DATA'!$A:$AM,35,FALSE),NA())</f>
        <v>0.25555573963714923</v>
      </c>
      <c r="H293">
        <f>IFERROR(VLOOKUP($B293,'CURVE DATA'!$A:$AM,37,FALSE),NA())</f>
        <v>161.90523397219749</v>
      </c>
      <c r="I293">
        <f>IFERROR(VLOOKUP($B293,'CURVE DATA'!$A:$AM,38,FALSE),NA())</f>
        <v>130.55474274934727</v>
      </c>
      <c r="J293">
        <f>IFERROR(VLOOKUP($B293,'CURVE DATA'!$A:$AM,39,FALSE),NA())</f>
        <v>193.25572519504775</v>
      </c>
      <c r="K293" t="str">
        <f t="shared" si="48"/>
        <v/>
      </c>
      <c r="L293" t="str">
        <f t="shared" si="49"/>
        <v/>
      </c>
      <c r="M293" s="60">
        <f t="shared" si="50"/>
        <v>1349315.9898373969</v>
      </c>
      <c r="N293" t="str">
        <f t="shared" si="51"/>
        <v/>
      </c>
      <c r="O293" t="str">
        <f t="shared" si="52"/>
        <v/>
      </c>
      <c r="P293" t="str">
        <f t="shared" si="53"/>
        <v/>
      </c>
      <c r="Q293" t="str">
        <f t="shared" si="54"/>
        <v/>
      </c>
    </row>
    <row r="294" spans="1:17">
      <c r="A294" s="41">
        <f t="shared" si="45"/>
        <v>292</v>
      </c>
      <c r="B294" t="str">
        <f t="shared" si="46"/>
        <v>2_293</v>
      </c>
      <c r="C294">
        <f t="shared" si="44"/>
        <v>2</v>
      </c>
      <c r="D294">
        <f t="shared" si="47"/>
        <v>293</v>
      </c>
      <c r="E294">
        <f>IFERROR(VLOOKUP($B294,'CURVE DATA'!$A:$AM,15,FALSE),"")</f>
        <v>2824681.4855687968</v>
      </c>
      <c r="F294">
        <f>IFERROR(VLOOKUP($B294,'CURVE DATA'!$A:$AM,34,FALSE),NA())</f>
        <v>0.33013159178425444</v>
      </c>
      <c r="G294">
        <f>IFERROR(VLOOKUP($B294,'CURVE DATA'!$A:$AM,35,FALSE),NA())</f>
        <v>0.25581113639107766</v>
      </c>
      <c r="H294">
        <f>IFERROR(VLOOKUP($B294,'CURVE DATA'!$A:$AM,37,FALSE),NA())</f>
        <v>162.0670384820834</v>
      </c>
      <c r="I294">
        <f>IFERROR(VLOOKUP($B294,'CURVE DATA'!$A:$AM,38,FALSE),NA())</f>
        <v>130.68521627170091</v>
      </c>
      <c r="J294">
        <f>IFERROR(VLOOKUP($B294,'CURVE DATA'!$A:$AM,39,FALSE),NA())</f>
        <v>193.44886069246596</v>
      </c>
      <c r="K294" t="str">
        <f t="shared" si="48"/>
        <v/>
      </c>
      <c r="L294" t="str">
        <f t="shared" si="49"/>
        <v/>
      </c>
      <c r="M294" s="60">
        <f t="shared" si="50"/>
        <v>1358989.5565687967</v>
      </c>
      <c r="N294" t="str">
        <f t="shared" si="51"/>
        <v/>
      </c>
      <c r="O294" t="str">
        <f t="shared" si="52"/>
        <v/>
      </c>
      <c r="P294" t="str">
        <f t="shared" si="53"/>
        <v/>
      </c>
      <c r="Q294" t="str">
        <f t="shared" si="54"/>
        <v/>
      </c>
    </row>
    <row r="295" spans="1:17">
      <c r="A295" s="41">
        <f t="shared" si="45"/>
        <v>293</v>
      </c>
      <c r="B295" t="str">
        <f t="shared" si="46"/>
        <v>2_294</v>
      </c>
      <c r="C295">
        <f t="shared" si="44"/>
        <v>2</v>
      </c>
      <c r="D295">
        <f t="shared" si="47"/>
        <v>294</v>
      </c>
      <c r="E295">
        <f>IFERROR(VLOOKUP($B295,'CURVE DATA'!$A:$AM,15,FALSE),"")</f>
        <v>2834355.0523001966</v>
      </c>
      <c r="F295">
        <f>IFERROR(VLOOKUP($B295,'CURVE DATA'!$A:$AM,34,FALSE),NA())</f>
        <v>0.33027285252089872</v>
      </c>
      <c r="G295">
        <f>IFERROR(VLOOKUP($B295,'CURVE DATA'!$A:$AM,35,FALSE),NA())</f>
        <v>0.25606527194100875</v>
      </c>
      <c r="H295">
        <f>IFERROR(VLOOKUP($B295,'CURVE DATA'!$A:$AM,37,FALSE),NA())</f>
        <v>162.22804396656468</v>
      </c>
      <c r="I295">
        <f>IFERROR(VLOOKUP($B295,'CURVE DATA'!$A:$AM,38,FALSE),NA())</f>
        <v>130.81504548779219</v>
      </c>
      <c r="J295">
        <f>IFERROR(VLOOKUP($B295,'CURVE DATA'!$A:$AM,39,FALSE),NA())</f>
        <v>193.64104244533721</v>
      </c>
      <c r="K295" t="str">
        <f t="shared" si="48"/>
        <v/>
      </c>
      <c r="L295" t="str">
        <f t="shared" si="49"/>
        <v/>
      </c>
      <c r="M295" s="60">
        <f t="shared" si="50"/>
        <v>1368663.1233001966</v>
      </c>
      <c r="N295" t="str">
        <f t="shared" si="51"/>
        <v/>
      </c>
      <c r="O295" t="str">
        <f t="shared" si="52"/>
        <v/>
      </c>
      <c r="P295" t="str">
        <f t="shared" si="53"/>
        <v/>
      </c>
      <c r="Q295" t="str">
        <f t="shared" si="54"/>
        <v/>
      </c>
    </row>
    <row r="296" spans="1:17">
      <c r="A296" s="41">
        <f t="shared" si="45"/>
        <v>294</v>
      </c>
      <c r="B296" t="str">
        <f t="shared" si="46"/>
        <v>2_295</v>
      </c>
      <c r="C296">
        <f t="shared" si="44"/>
        <v>2</v>
      </c>
      <c r="D296">
        <f t="shared" si="47"/>
        <v>295</v>
      </c>
      <c r="E296">
        <f>IFERROR(VLOOKUP($B296,'CURVE DATA'!$A:$AM,15,FALSE),"")</f>
        <v>2844028.6190315965</v>
      </c>
      <c r="F296">
        <f>IFERROR(VLOOKUP($B296,'CURVE DATA'!$A:$AM,34,FALSE),NA())</f>
        <v>0.3304119043972884</v>
      </c>
      <c r="G296">
        <f>IFERROR(VLOOKUP($B296,'CURVE DATA'!$A:$AM,35,FALSE),NA())</f>
        <v>0.25631815164324101</v>
      </c>
      <c r="H296">
        <f>IFERROR(VLOOKUP($B296,'CURVE DATA'!$A:$AM,37,FALSE),NA())</f>
        <v>162.38825381908009</v>
      </c>
      <c r="I296">
        <f>IFERROR(VLOOKUP($B296,'CURVE DATA'!$A:$AM,38,FALSE),NA())</f>
        <v>130.94423313397198</v>
      </c>
      <c r="J296">
        <f>IFERROR(VLOOKUP($B296,'CURVE DATA'!$A:$AM,39,FALSE),NA())</f>
        <v>193.83227450418821</v>
      </c>
      <c r="K296" t="str">
        <f t="shared" si="48"/>
        <v/>
      </c>
      <c r="L296" t="str">
        <f t="shared" si="49"/>
        <v/>
      </c>
      <c r="M296" s="60">
        <f t="shared" si="50"/>
        <v>1378336.6900315965</v>
      </c>
      <c r="N296" t="str">
        <f t="shared" si="51"/>
        <v/>
      </c>
      <c r="O296" t="str">
        <f t="shared" si="52"/>
        <v/>
      </c>
      <c r="P296" t="str">
        <f t="shared" si="53"/>
        <v/>
      </c>
      <c r="Q296" t="str">
        <f t="shared" si="54"/>
        <v/>
      </c>
    </row>
    <row r="297" spans="1:17">
      <c r="A297" s="41">
        <f t="shared" si="45"/>
        <v>295</v>
      </c>
      <c r="B297" t="str">
        <f t="shared" si="46"/>
        <v>2_296</v>
      </c>
      <c r="C297">
        <f t="shared" si="44"/>
        <v>2</v>
      </c>
      <c r="D297">
        <f t="shared" si="47"/>
        <v>296</v>
      </c>
      <c r="E297">
        <f>IFERROR(VLOOKUP($B297,'CURVE DATA'!$A:$AM,15,FALSE),"")</f>
        <v>2853702.1857629963</v>
      </c>
      <c r="F297">
        <f>IFERROR(VLOOKUP($B297,'CURVE DATA'!$A:$AM,34,FALSE),NA())</f>
        <v>0.33054875730970124</v>
      </c>
      <c r="G297">
        <f>IFERROR(VLOOKUP($B297,'CURVE DATA'!$A:$AM,35,FALSE),NA())</f>
        <v>0.25656978081499171</v>
      </c>
      <c r="H297">
        <f>IFERROR(VLOOKUP($B297,'CURVE DATA'!$A:$AM,37,FALSE),NA())</f>
        <v>162.54767140830884</v>
      </c>
      <c r="I297">
        <f>IFERROR(VLOOKUP($B297,'CURVE DATA'!$A:$AM,38,FALSE),NA())</f>
        <v>131.07278192662594</v>
      </c>
      <c r="J297">
        <f>IFERROR(VLOOKUP($B297,'CURVE DATA'!$A:$AM,39,FALSE),NA())</f>
        <v>194.02256088999178</v>
      </c>
      <c r="K297" t="str">
        <f t="shared" si="48"/>
        <v/>
      </c>
      <c r="L297" t="str">
        <f t="shared" si="49"/>
        <v/>
      </c>
      <c r="M297" s="60">
        <f t="shared" si="50"/>
        <v>1388010.2567629963</v>
      </c>
      <c r="N297" t="str">
        <f t="shared" si="51"/>
        <v/>
      </c>
      <c r="O297" t="str">
        <f t="shared" si="52"/>
        <v/>
      </c>
      <c r="P297" t="str">
        <f t="shared" si="53"/>
        <v/>
      </c>
      <c r="Q297" t="str">
        <f t="shared" si="54"/>
        <v/>
      </c>
    </row>
    <row r="298" spans="1:17">
      <c r="A298" s="41">
        <f t="shared" si="45"/>
        <v>296</v>
      </c>
      <c r="B298" t="str">
        <f t="shared" si="46"/>
        <v>2_297</v>
      </c>
      <c r="C298">
        <f t="shared" si="44"/>
        <v>2</v>
      </c>
      <c r="D298">
        <f t="shared" si="47"/>
        <v>297</v>
      </c>
      <c r="E298">
        <f>IFERROR(VLOOKUP($B298,'CURVE DATA'!$A:$AM,15,FALSE),"")</f>
        <v>2863375.7524943962</v>
      </c>
      <c r="F298">
        <f>IFERROR(VLOOKUP($B298,'CURVE DATA'!$A:$AM,34,FALSE),NA())</f>
        <v>0.33068342109501581</v>
      </c>
      <c r="G298">
        <f>IFERROR(VLOOKUP($B298,'CURVE DATA'!$A:$AM,35,FALSE),NA())</f>
        <v>0.25682016473485664</v>
      </c>
      <c r="H298">
        <f>IFERROR(VLOOKUP($B298,'CURVE DATA'!$A:$AM,37,FALSE),NA())</f>
        <v>162.70630007846185</v>
      </c>
      <c r="I298">
        <f>IFERROR(VLOOKUP($B298,'CURVE DATA'!$A:$AM,38,FALSE),NA())</f>
        <v>131.20069456240924</v>
      </c>
      <c r="J298">
        <f>IFERROR(VLOOKUP($B298,'CURVE DATA'!$A:$AM,39,FALSE),NA())</f>
        <v>194.21190559451446</v>
      </c>
      <c r="K298" t="str">
        <f t="shared" si="48"/>
        <v/>
      </c>
      <c r="L298" t="str">
        <f t="shared" si="49"/>
        <v/>
      </c>
      <c r="M298" s="60">
        <f t="shared" si="50"/>
        <v>1397683.8234943962</v>
      </c>
      <c r="N298" t="str">
        <f t="shared" si="51"/>
        <v/>
      </c>
      <c r="O298" t="str">
        <f t="shared" si="52"/>
        <v/>
      </c>
      <c r="P298" t="str">
        <f t="shared" si="53"/>
        <v/>
      </c>
      <c r="Q298" t="str">
        <f t="shared" si="54"/>
        <v/>
      </c>
    </row>
    <row r="299" spans="1:17">
      <c r="A299" s="41">
        <f t="shared" si="45"/>
        <v>297</v>
      </c>
      <c r="B299" t="str">
        <f t="shared" si="46"/>
        <v>2_298</v>
      </c>
      <c r="C299">
        <f t="shared" si="44"/>
        <v>2</v>
      </c>
      <c r="D299">
        <f t="shared" si="47"/>
        <v>298</v>
      </c>
      <c r="E299">
        <f>IFERROR(VLOOKUP($B299,'CURVE DATA'!$A:$AM,15,FALSE),"")</f>
        <v>2873049.319225796</v>
      </c>
      <c r="F299">
        <f>IFERROR(VLOOKUP($B299,'CURVE DATA'!$A:$AM,34,FALSE),NA())</f>
        <v>0.33081590553162871</v>
      </c>
      <c r="G299">
        <f>IFERROR(VLOOKUP($B299,'CURVE DATA'!$A:$AM,35,FALSE),NA())</f>
        <v>0.25706930864326327</v>
      </c>
      <c r="H299">
        <f>IFERROR(VLOOKUP($B299,'CURVE DATA'!$A:$AM,37,FALSE),NA())</f>
        <v>162.86414314956875</v>
      </c>
      <c r="I299">
        <f>IFERROR(VLOOKUP($B299,'CURVE DATA'!$A:$AM,38,FALSE),NA())</f>
        <v>131.32797371847821</v>
      </c>
      <c r="J299">
        <f>IFERROR(VLOOKUP($B299,'CURVE DATA'!$A:$AM,39,FALSE),NA())</f>
        <v>194.40031258065932</v>
      </c>
      <c r="K299" t="str">
        <f t="shared" si="48"/>
        <v/>
      </c>
      <c r="L299" t="str">
        <f t="shared" si="49"/>
        <v/>
      </c>
      <c r="M299" s="60">
        <f t="shared" si="50"/>
        <v>1407357.390225796</v>
      </c>
      <c r="N299" t="str">
        <f t="shared" si="51"/>
        <v/>
      </c>
      <c r="O299" t="str">
        <f t="shared" si="52"/>
        <v/>
      </c>
      <c r="P299" t="str">
        <f t="shared" si="53"/>
        <v/>
      </c>
      <c r="Q299" t="str">
        <f t="shared" si="54"/>
        <v/>
      </c>
    </row>
    <row r="300" spans="1:17">
      <c r="A300" s="41">
        <f t="shared" si="45"/>
        <v>298</v>
      </c>
      <c r="B300" t="str">
        <f t="shared" si="46"/>
        <v>2_299</v>
      </c>
      <c r="C300">
        <f t="shared" si="44"/>
        <v>2</v>
      </c>
      <c r="D300">
        <f t="shared" si="47"/>
        <v>299</v>
      </c>
      <c r="E300">
        <f>IFERROR(VLOOKUP($B300,'CURVE DATA'!$A:$AM,15,FALSE),"")</f>
        <v>2882722.8859571959</v>
      </c>
      <c r="F300">
        <f>IFERROR(VLOOKUP($B300,'CURVE DATA'!$A:$AM,34,FALSE),NA())</f>
        <v>0.3309462203396461</v>
      </c>
      <c r="G300">
        <f>IFERROR(VLOOKUP($B300,'CURVE DATA'!$A:$AM,35,FALSE),NA())</f>
        <v>0.2573172177429156</v>
      </c>
      <c r="H300">
        <f>IFERROR(VLOOKUP($B300,'CURVE DATA'!$A:$AM,37,FALSE),NA())</f>
        <v>163.02120391775981</v>
      </c>
      <c r="I300">
        <f>IFERROR(VLOOKUP($B300,'CURVE DATA'!$A:$AM,38,FALSE),NA())</f>
        <v>131.4546220527175</v>
      </c>
      <c r="J300">
        <f>IFERROR(VLOOKUP($B300,'CURVE DATA'!$A:$AM,39,FALSE),NA())</f>
        <v>194.58778578280217</v>
      </c>
      <c r="K300" t="str">
        <f t="shared" si="48"/>
        <v/>
      </c>
      <c r="L300" t="str">
        <f t="shared" si="49"/>
        <v/>
      </c>
      <c r="M300" s="60">
        <f t="shared" si="50"/>
        <v>1417030.9569571959</v>
      </c>
      <c r="N300" t="str">
        <f t="shared" si="51"/>
        <v/>
      </c>
      <c r="O300" t="str">
        <f t="shared" si="52"/>
        <v/>
      </c>
      <c r="P300" t="str">
        <f t="shared" si="53"/>
        <v/>
      </c>
      <c r="Q300" t="str">
        <f t="shared" si="54"/>
        <v/>
      </c>
    </row>
    <row r="301" spans="1:17">
      <c r="A301" s="41">
        <f t="shared" si="45"/>
        <v>299</v>
      </c>
      <c r="B301" t="str">
        <f t="shared" si="46"/>
        <v>2_300</v>
      </c>
      <c r="C301">
        <f t="shared" si="44"/>
        <v>2</v>
      </c>
      <c r="D301">
        <f t="shared" si="47"/>
        <v>300</v>
      </c>
      <c r="E301">
        <f>IFERROR(VLOOKUP($B301,'CURVE DATA'!$A:$AM,15,FALSE),"")</f>
        <v>2892396.4526885957</v>
      </c>
      <c r="F301">
        <f>IFERROR(VLOOKUP($B301,'CURVE DATA'!$A:$AM,34,FALSE),NA())</f>
        <v>0.33107437518193095</v>
      </c>
      <c r="G301">
        <f>IFERROR(VLOOKUP($B301,'CURVE DATA'!$A:$AM,35,FALSE),NA())</f>
        <v>0.25756389719923339</v>
      </c>
      <c r="H301">
        <f>IFERROR(VLOOKUP($B301,'CURVE DATA'!$A:$AM,37,FALSE),NA())</f>
        <v>163.17748565554419</v>
      </c>
      <c r="I301">
        <f>IFERROR(VLOOKUP($B301,'CURVE DATA'!$A:$AM,38,FALSE),NA())</f>
        <v>131.58064220396452</v>
      </c>
      <c r="J301">
        <f>IFERROR(VLOOKUP($B301,'CURVE DATA'!$A:$AM,39,FALSE),NA())</f>
        <v>194.77432910712392</v>
      </c>
      <c r="K301" t="str">
        <f t="shared" si="48"/>
        <v/>
      </c>
      <c r="L301" t="str">
        <f t="shared" si="49"/>
        <v/>
      </c>
      <c r="M301" s="60">
        <f t="shared" si="50"/>
        <v>1426704.5236885957</v>
      </c>
      <c r="N301" t="str">
        <f t="shared" si="51"/>
        <v/>
      </c>
      <c r="O301" t="str">
        <f t="shared" si="52"/>
        <v/>
      </c>
      <c r="P301" t="str">
        <f t="shared" si="53"/>
        <v/>
      </c>
      <c r="Q301" t="str">
        <f t="shared" si="54"/>
        <v/>
      </c>
    </row>
    <row r="302" spans="1:17">
      <c r="A302" s="41">
        <f t="shared" si="45"/>
        <v>300</v>
      </c>
      <c r="B302" t="str">
        <f t="shared" si="46"/>
        <v>2_301</v>
      </c>
      <c r="C302">
        <f t="shared" si="44"/>
        <v>2</v>
      </c>
      <c r="D302">
        <f t="shared" si="47"/>
        <v>301</v>
      </c>
      <c r="E302">
        <f>IFERROR(VLOOKUP($B302,'CURVE DATA'!$A:$AM,15,FALSE),"")</f>
        <v>2902070.0194199956</v>
      </c>
      <c r="F302">
        <f>IFERROR(VLOOKUP($B302,'CURVE DATA'!$A:$AM,34,FALSE),NA())</f>
        <v>0.33120037966463528</v>
      </c>
      <c r="G302">
        <f>IFERROR(VLOOKUP($B302,'CURVE DATA'!$A:$AM,35,FALSE),NA())</f>
        <v>0.25780935214078471</v>
      </c>
      <c r="H302">
        <f>IFERROR(VLOOKUP($B302,'CURVE DATA'!$A:$AM,37,FALSE),NA())</f>
        <v>163.33299161208396</v>
      </c>
      <c r="I302">
        <f>IFERROR(VLOOKUP($B302,'CURVE DATA'!$A:$AM,38,FALSE),NA())</f>
        <v>131.70603679223041</v>
      </c>
      <c r="J302">
        <f>IFERROR(VLOOKUP($B302,'CURVE DATA'!$A:$AM,39,FALSE),NA())</f>
        <v>194.95994643193751</v>
      </c>
      <c r="K302" t="str">
        <f t="shared" si="48"/>
        <v/>
      </c>
      <c r="L302" t="str">
        <f t="shared" si="49"/>
        <v/>
      </c>
      <c r="M302" s="60">
        <f t="shared" si="50"/>
        <v>1436378.0904199956</v>
      </c>
      <c r="N302" t="str">
        <f t="shared" si="51"/>
        <v/>
      </c>
      <c r="O302" t="str">
        <f t="shared" si="52"/>
        <v/>
      </c>
      <c r="P302" t="str">
        <f t="shared" si="53"/>
        <v/>
      </c>
      <c r="Q302" t="str">
        <f t="shared" si="54"/>
        <v/>
      </c>
    </row>
    <row r="303" spans="1:17">
      <c r="A303" s="41">
        <f t="shared" si="45"/>
        <v>301</v>
      </c>
      <c r="B303" t="str">
        <f t="shared" si="46"/>
        <v>2_302</v>
      </c>
      <c r="C303">
        <f t="shared" si="44"/>
        <v>2</v>
      </c>
      <c r="D303">
        <f t="shared" si="47"/>
        <v>302</v>
      </c>
      <c r="E303">
        <f>IFERROR(VLOOKUP($B303,'CURVE DATA'!$A:$AM,15,FALSE),"")</f>
        <v>2911743.5861513955</v>
      </c>
      <c r="F303">
        <f>IFERROR(VLOOKUP($B303,'CURVE DATA'!$A:$AM,34,FALSE),NA())</f>
        <v>0.33132424333760169</v>
      </c>
      <c r="G303">
        <f>IFERROR(VLOOKUP($B303,'CURVE DATA'!$A:$AM,35,FALSE),NA())</f>
        <v>0.25805358765971098</v>
      </c>
      <c r="H303">
        <f>IFERROR(VLOOKUP($B303,'CURVE DATA'!$A:$AM,37,FALSE),NA())</f>
        <v>163.48772501346332</v>
      </c>
      <c r="I303">
        <f>IFERROR(VLOOKUP($B303,'CURVE DATA'!$A:$AM,38,FALSE),NA())</f>
        <v>131.8308084189172</v>
      </c>
      <c r="J303">
        <f>IFERROR(VLOOKUP($B303,'CURVE DATA'!$A:$AM,39,FALSE),NA())</f>
        <v>195.14464160800949</v>
      </c>
      <c r="K303" t="str">
        <f t="shared" si="48"/>
        <v/>
      </c>
      <c r="L303" t="str">
        <f t="shared" si="49"/>
        <v/>
      </c>
      <c r="M303" s="60">
        <f t="shared" si="50"/>
        <v>1446051.6571513955</v>
      </c>
      <c r="N303" t="str">
        <f t="shared" si="51"/>
        <v/>
      </c>
      <c r="O303" t="str">
        <f t="shared" si="52"/>
        <v/>
      </c>
      <c r="P303" t="str">
        <f t="shared" si="53"/>
        <v/>
      </c>
      <c r="Q303" t="str">
        <f t="shared" si="54"/>
        <v/>
      </c>
    </row>
    <row r="304" spans="1:17">
      <c r="A304" s="41">
        <f t="shared" si="45"/>
        <v>302</v>
      </c>
      <c r="B304" t="str">
        <f t="shared" si="46"/>
        <v>2_303</v>
      </c>
      <c r="C304">
        <f t="shared" si="44"/>
        <v>2</v>
      </c>
      <c r="D304">
        <f t="shared" si="47"/>
        <v>303</v>
      </c>
      <c r="E304">
        <f>IFERROR(VLOOKUP($B304,'CURVE DATA'!$A:$AM,15,FALSE),"")</f>
        <v>2921417.1528827953</v>
      </c>
      <c r="F304">
        <f>IFERROR(VLOOKUP($B304,'CURVE DATA'!$A:$AM,34,FALSE),NA())</f>
        <v>0.33144597569508905</v>
      </c>
      <c r="G304">
        <f>IFERROR(VLOOKUP($B304,'CURVE DATA'!$A:$AM,35,FALSE),NA())</f>
        <v>0.258296608812146</v>
      </c>
      <c r="H304">
        <f>IFERROR(VLOOKUP($B304,'CURVE DATA'!$A:$AM,37,FALSE),NA())</f>
        <v>163.64168906295424</v>
      </c>
      <c r="I304">
        <f>IFERROR(VLOOKUP($B304,'CURVE DATA'!$A:$AM,38,FALSE),NA())</f>
        <v>131.9549596670318</v>
      </c>
      <c r="J304">
        <f>IFERROR(VLOOKUP($B304,'CURVE DATA'!$A:$AM,39,FALSE),NA())</f>
        <v>195.32841845887674</v>
      </c>
      <c r="K304" t="str">
        <f t="shared" si="48"/>
        <v/>
      </c>
      <c r="L304" t="str">
        <f t="shared" si="49"/>
        <v/>
      </c>
      <c r="M304" s="60">
        <f t="shared" si="50"/>
        <v>1455725.2238827953</v>
      </c>
      <c r="N304" t="str">
        <f t="shared" si="51"/>
        <v/>
      </c>
      <c r="O304" t="str">
        <f t="shared" si="52"/>
        <v/>
      </c>
      <c r="P304" t="str">
        <f t="shared" si="53"/>
        <v/>
      </c>
      <c r="Q304" t="str">
        <f t="shared" si="54"/>
        <v/>
      </c>
    </row>
    <row r="305" spans="1:17">
      <c r="A305" s="41">
        <f t="shared" si="45"/>
        <v>303</v>
      </c>
      <c r="B305" t="str">
        <f t="shared" si="46"/>
        <v>2_304</v>
      </c>
      <c r="C305">
        <f t="shared" si="44"/>
        <v>2</v>
      </c>
      <c r="D305">
        <f t="shared" si="47"/>
        <v>304</v>
      </c>
      <c r="E305">
        <f>IFERROR(VLOOKUP($B305,'CURVE DATA'!$A:$AM,15,FALSE),"")</f>
        <v>2931090.7196141952</v>
      </c>
      <c r="F305">
        <f>IFERROR(VLOOKUP($B305,'CURVE DATA'!$A:$AM,34,FALSE),NA())</f>
        <v>0.33156558617664339</v>
      </c>
      <c r="G305">
        <f>IFERROR(VLOOKUP($B305,'CURVE DATA'!$A:$AM,35,FALSE),NA())</f>
        <v>0.25853842061862953</v>
      </c>
      <c r="H305">
        <f>IFERROR(VLOOKUP($B305,'CURVE DATA'!$A:$AM,37,FALSE),NA())</f>
        <v>163.79488694127835</v>
      </c>
      <c r="I305">
        <f>IFERROR(VLOOKUP($B305,'CURVE DATA'!$A:$AM,38,FALSE),NA())</f>
        <v>132.07849310139738</v>
      </c>
      <c r="J305">
        <f>IFERROR(VLOOKUP($B305,'CURVE DATA'!$A:$AM,39,FALSE),NA())</f>
        <v>195.51128078115934</v>
      </c>
      <c r="K305" t="str">
        <f t="shared" si="48"/>
        <v/>
      </c>
      <c r="L305" t="str">
        <f t="shared" si="49"/>
        <v/>
      </c>
      <c r="M305" s="60">
        <f t="shared" si="50"/>
        <v>1465398.7906141952</v>
      </c>
      <c r="N305" t="str">
        <f t="shared" si="51"/>
        <v/>
      </c>
      <c r="O305" t="str">
        <f t="shared" si="52"/>
        <v/>
      </c>
      <c r="P305" t="str">
        <f t="shared" si="53"/>
        <v/>
      </c>
      <c r="Q305" t="str">
        <f t="shared" si="54"/>
        <v/>
      </c>
    </row>
    <row r="306" spans="1:17">
      <c r="A306" s="41">
        <f t="shared" si="45"/>
        <v>304</v>
      </c>
      <c r="B306" t="str">
        <f t="shared" si="46"/>
        <v>2_305</v>
      </c>
      <c r="C306">
        <f t="shared" si="44"/>
        <v>2</v>
      </c>
      <c r="D306">
        <f t="shared" si="47"/>
        <v>305</v>
      </c>
      <c r="E306">
        <f>IFERROR(VLOOKUP($B306,'CURVE DATA'!$A:$AM,15,FALSE),"")</f>
        <v>2940764.286345595</v>
      </c>
      <c r="F306">
        <f>IFERROR(VLOOKUP($B306,'CURVE DATA'!$A:$AM,34,FALSE),NA())</f>
        <v>0.33168308416723385</v>
      </c>
      <c r="G306">
        <f>IFERROR(VLOOKUP($B306,'CURVE DATA'!$A:$AM,35,FALSE),NA())</f>
        <v>0.25877902806451308</v>
      </c>
      <c r="H306">
        <f>IFERROR(VLOOKUP($B306,'CURVE DATA'!$A:$AM,37,FALSE),NA())</f>
        <v>163.94732180686398</v>
      </c>
      <c r="I306">
        <f>IFERROR(VLOOKUP($B306,'CURVE DATA'!$A:$AM,38,FALSE),NA())</f>
        <v>132.2014112688606</v>
      </c>
      <c r="J306">
        <f>IFERROR(VLOOKUP($B306,'CURVE DATA'!$A:$AM,39,FALSE),NA())</f>
        <v>195.69323234486743</v>
      </c>
      <c r="K306" t="str">
        <f t="shared" si="48"/>
        <v/>
      </c>
      <c r="L306" t="str">
        <f t="shared" si="49"/>
        <v/>
      </c>
      <c r="M306" s="60">
        <f t="shared" si="50"/>
        <v>1475072.357345595</v>
      </c>
      <c r="N306" t="str">
        <f t="shared" si="51"/>
        <v/>
      </c>
      <c r="O306" t="str">
        <f t="shared" si="52"/>
        <v/>
      </c>
      <c r="P306" t="str">
        <f t="shared" si="53"/>
        <v/>
      </c>
      <c r="Q306" t="str">
        <f t="shared" si="54"/>
        <v/>
      </c>
    </row>
    <row r="307" spans="1:17">
      <c r="A307" s="41">
        <f t="shared" si="45"/>
        <v>305</v>
      </c>
      <c r="B307" t="str">
        <f t="shared" si="46"/>
        <v>2_306</v>
      </c>
      <c r="C307">
        <f t="shared" si="44"/>
        <v>2</v>
      </c>
      <c r="D307">
        <f t="shared" si="47"/>
        <v>306</v>
      </c>
      <c r="E307">
        <f>IFERROR(VLOOKUP($B307,'CURVE DATA'!$A:$AM,15,FALSE),"")</f>
        <v>2950437.8530769949</v>
      </c>
      <c r="F307">
        <f>IFERROR(VLOOKUP($B307,'CURVE DATA'!$A:$AM,34,FALSE),NA())</f>
        <v>0.33179847899804682</v>
      </c>
      <c r="G307">
        <f>IFERROR(VLOOKUP($B307,'CURVE DATA'!$A:$AM,35,FALSE),NA())</f>
        <v>0.25901843610036074</v>
      </c>
      <c r="H307">
        <f>IFERROR(VLOOKUP($B307,'CURVE DATA'!$A:$AM,37,FALSE),NA())</f>
        <v>164.09899679610029</v>
      </c>
      <c r="I307">
        <f>IFERROR(VLOOKUP($B307,'CURVE DATA'!$A:$AM,38,FALSE),NA())</f>
        <v>132.32371669849641</v>
      </c>
      <c r="J307">
        <f>IFERROR(VLOOKUP($B307,'CURVE DATA'!$A:$AM,39,FALSE),NA())</f>
        <v>195.87427689370421</v>
      </c>
      <c r="K307" t="str">
        <f t="shared" si="48"/>
        <v/>
      </c>
      <c r="L307" t="str">
        <f t="shared" si="49"/>
        <v/>
      </c>
      <c r="M307" s="60">
        <f t="shared" si="50"/>
        <v>1484745.9240769949</v>
      </c>
      <c r="N307" t="str">
        <f t="shared" si="51"/>
        <v/>
      </c>
      <c r="O307" t="str">
        <f t="shared" si="52"/>
        <v/>
      </c>
      <c r="P307" t="str">
        <f t="shared" si="53"/>
        <v/>
      </c>
      <c r="Q307" t="str">
        <f t="shared" si="54"/>
        <v/>
      </c>
    </row>
    <row r="308" spans="1:17">
      <c r="A308" s="41">
        <f t="shared" si="45"/>
        <v>306</v>
      </c>
      <c r="B308" t="str">
        <f t="shared" si="46"/>
        <v>2_307</v>
      </c>
      <c r="C308">
        <f t="shared" si="44"/>
        <v>2</v>
      </c>
      <c r="D308">
        <f t="shared" si="47"/>
        <v>307</v>
      </c>
      <c r="E308">
        <f>IFERROR(VLOOKUP($B308,'CURVE DATA'!$A:$AM,15,FALSE),"")</f>
        <v>2960111.4198083947</v>
      </c>
      <c r="F308">
        <f>IFERROR(VLOOKUP($B308,'CURVE DATA'!$A:$AM,34,FALSE),NA())</f>
        <v>0.33191177994719528</v>
      </c>
      <c r="G308">
        <f>IFERROR(VLOOKUP($B308,'CURVE DATA'!$A:$AM,35,FALSE),NA())</f>
        <v>0.25925664964234385</v>
      </c>
      <c r="H308">
        <f>IFERROR(VLOOKUP($B308,'CURVE DATA'!$A:$AM,37,FALSE),NA())</f>
        <v>164.24991502358711</v>
      </c>
      <c r="I308">
        <f>IFERROR(VLOOKUP($B308,'CURVE DATA'!$A:$AM,38,FALSE),NA())</f>
        <v>132.44541190180968</v>
      </c>
      <c r="J308">
        <f>IFERROR(VLOOKUP($B308,'CURVE DATA'!$A:$AM,39,FALSE),NA())</f>
        <v>196.05441814536459</v>
      </c>
      <c r="K308" t="str">
        <f t="shared" si="48"/>
        <v/>
      </c>
      <c r="L308" t="str">
        <f t="shared" si="49"/>
        <v/>
      </c>
      <c r="M308" s="60">
        <f t="shared" si="50"/>
        <v>1494419.4908083947</v>
      </c>
      <c r="N308" t="str">
        <f t="shared" si="51"/>
        <v/>
      </c>
      <c r="O308" t="str">
        <f t="shared" si="52"/>
        <v/>
      </c>
      <c r="P308" t="str">
        <f t="shared" si="53"/>
        <v/>
      </c>
      <c r="Q308" t="str">
        <f t="shared" si="54"/>
        <v/>
      </c>
    </row>
    <row r="309" spans="1:17">
      <c r="A309" s="41">
        <f t="shared" si="45"/>
        <v>307</v>
      </c>
      <c r="B309" t="str">
        <f t="shared" si="46"/>
        <v>2_308</v>
      </c>
      <c r="C309">
        <f t="shared" si="44"/>
        <v>2</v>
      </c>
      <c r="D309">
        <f t="shared" si="47"/>
        <v>308</v>
      </c>
      <c r="E309">
        <f>IFERROR(VLOOKUP($B309,'CURVE DATA'!$A:$AM,15,FALSE),"")</f>
        <v>2969784.9865397946</v>
      </c>
      <c r="F309">
        <f>IFERROR(VLOOKUP($B309,'CURVE DATA'!$A:$AM,34,FALSE),NA())</f>
        <v>0.33202299624002496</v>
      </c>
      <c r="G309">
        <f>IFERROR(VLOOKUP($B309,'CURVE DATA'!$A:$AM,35,FALSE),NA())</f>
        <v>0.25949367357262942</v>
      </c>
      <c r="H309">
        <f>IFERROR(VLOOKUP($B309,'CURVE DATA'!$A:$AM,37,FALSE),NA())</f>
        <v>164.40007958238115</v>
      </c>
      <c r="I309">
        <f>IFERROR(VLOOKUP($B309,'CURVE DATA'!$A:$AM,38,FALSE),NA())</f>
        <v>132.56649937293361</v>
      </c>
      <c r="J309">
        <f>IFERROR(VLOOKUP($B309,'CURVE DATA'!$A:$AM,39,FALSE),NA())</f>
        <v>196.2336597918287</v>
      </c>
      <c r="K309" t="str">
        <f t="shared" si="48"/>
        <v/>
      </c>
      <c r="L309" t="str">
        <f t="shared" si="49"/>
        <v/>
      </c>
      <c r="M309" s="60">
        <f t="shared" si="50"/>
        <v>1504093.0575397946</v>
      </c>
      <c r="N309" t="str">
        <f t="shared" si="51"/>
        <v/>
      </c>
      <c r="O309" t="str">
        <f t="shared" si="52"/>
        <v/>
      </c>
      <c r="P309" t="str">
        <f t="shared" si="53"/>
        <v/>
      </c>
      <c r="Q309" t="str">
        <f t="shared" si="54"/>
        <v/>
      </c>
    </row>
    <row r="310" spans="1:17">
      <c r="A310" s="41">
        <f t="shared" si="45"/>
        <v>308</v>
      </c>
      <c r="B310" t="str">
        <f t="shared" si="46"/>
        <v>2_309</v>
      </c>
      <c r="C310">
        <f t="shared" si="44"/>
        <v>2</v>
      </c>
      <c r="D310">
        <f t="shared" si="47"/>
        <v>309</v>
      </c>
      <c r="E310">
        <f>IFERROR(VLOOKUP($B310,'CURVE DATA'!$A:$AM,15,FALSE),"")</f>
        <v>2979458.5532711945</v>
      </c>
      <c r="F310">
        <f>IFERROR(VLOOKUP($B310,'CURVE DATA'!$A:$AM,34,FALSE),NA())</f>
        <v>0.33213213704968048</v>
      </c>
      <c r="G310">
        <f>IFERROR(VLOOKUP($B310,'CURVE DATA'!$A:$AM,35,FALSE),NA())</f>
        <v>0.25972951273976269</v>
      </c>
      <c r="H310">
        <f>IFERROR(VLOOKUP($B310,'CURVE DATA'!$A:$AM,37,FALSE),NA())</f>
        <v>164.54949354423829</v>
      </c>
      <c r="I310">
        <f>IFERROR(VLOOKUP($B310,'CURVE DATA'!$A:$AM,38,FALSE),NA())</f>
        <v>132.68698158882523</v>
      </c>
      <c r="J310">
        <f>IFERROR(VLOOKUP($B310,'CURVE DATA'!$A:$AM,39,FALSE),NA())</f>
        <v>196.41200549965137</v>
      </c>
      <c r="K310" t="str">
        <f t="shared" si="48"/>
        <v/>
      </c>
      <c r="L310" t="str">
        <f t="shared" si="49"/>
        <v/>
      </c>
      <c r="M310" s="60">
        <f t="shared" si="50"/>
        <v>1513766.6242711945</v>
      </c>
      <c r="N310" t="str">
        <f t="shared" si="51"/>
        <v/>
      </c>
      <c r="O310" t="str">
        <f t="shared" si="52"/>
        <v/>
      </c>
      <c r="P310" t="str">
        <f t="shared" si="53"/>
        <v/>
      </c>
      <c r="Q310" t="str">
        <f t="shared" si="54"/>
        <v/>
      </c>
    </row>
    <row r="311" spans="1:17">
      <c r="A311" s="41">
        <f t="shared" si="45"/>
        <v>309</v>
      </c>
      <c r="B311" t="str">
        <f t="shared" si="46"/>
        <v>2_310</v>
      </c>
      <c r="C311">
        <f t="shared" si="44"/>
        <v>2</v>
      </c>
      <c r="D311">
        <f t="shared" si="47"/>
        <v>310</v>
      </c>
      <c r="E311">
        <f>IFERROR(VLOOKUP($B311,'CURVE DATA'!$A:$AM,15,FALSE),"")</f>
        <v>2989132.1200025943</v>
      </c>
      <c r="F311">
        <f>IFERROR(VLOOKUP($B311,'CURVE DATA'!$A:$AM,34,FALSE),NA())</f>
        <v>0.33223921149802232</v>
      </c>
      <c r="G311">
        <f>IFERROR(VLOOKUP($B311,'CURVE DATA'!$A:$AM,35,FALSE),NA())</f>
        <v>0.25996417195904509</v>
      </c>
      <c r="H311">
        <f>IFERROR(VLOOKUP($B311,'CURVE DATA'!$A:$AM,37,FALSE),NA())</f>
        <v>164.69815995985311</v>
      </c>
      <c r="I311">
        <f>IFERROR(VLOOKUP($B311,'CURVE DATA'!$A:$AM,38,FALSE),NA())</f>
        <v>132.80686100945837</v>
      </c>
      <c r="J311">
        <f>IFERROR(VLOOKUP($B311,'CURVE DATA'!$A:$AM,39,FALSE),NA())</f>
        <v>196.58945891024788</v>
      </c>
      <c r="K311" t="str">
        <f t="shared" si="48"/>
        <v/>
      </c>
      <c r="L311" t="str">
        <f t="shared" si="49"/>
        <v/>
      </c>
      <c r="M311" s="60">
        <f t="shared" si="50"/>
        <v>1523440.1910025943</v>
      </c>
      <c r="N311" t="str">
        <f t="shared" si="51"/>
        <v/>
      </c>
      <c r="O311" t="str">
        <f t="shared" si="52"/>
        <v/>
      </c>
      <c r="P311" t="str">
        <f t="shared" si="53"/>
        <v/>
      </c>
      <c r="Q311" t="str">
        <f t="shared" si="54"/>
        <v/>
      </c>
    </row>
    <row r="312" spans="1:17">
      <c r="A312" s="41">
        <f t="shared" si="45"/>
        <v>310</v>
      </c>
      <c r="B312" t="str">
        <f t="shared" si="46"/>
        <v>2_311</v>
      </c>
      <c r="C312">
        <f t="shared" si="44"/>
        <v>2</v>
      </c>
      <c r="D312">
        <f t="shared" si="47"/>
        <v>311</v>
      </c>
      <c r="E312">
        <f>IFERROR(VLOOKUP($B312,'CURVE DATA'!$A:$AM,15,FALSE),"")</f>
        <v>2998805.6867339942</v>
      </c>
      <c r="F312">
        <f>IFERROR(VLOOKUP($B312,'CURVE DATA'!$A:$AM,34,FALSE),NA())</f>
        <v>0.33234422865567098</v>
      </c>
      <c r="G312">
        <f>IFERROR(VLOOKUP($B312,'CURVE DATA'!$A:$AM,35,FALSE),NA())</f>
        <v>0.26019765601290518</v>
      </c>
      <c r="H312">
        <f>IFERROR(VLOOKUP($B312,'CURVE DATA'!$A:$AM,37,FALSE),NA())</f>
        <v>164.84608185909383</v>
      </c>
      <c r="I312">
        <f>IFERROR(VLOOKUP($B312,'CURVE DATA'!$A:$AM,38,FALSE),NA())</f>
        <v>132.92614007801328</v>
      </c>
      <c r="J312">
        <f>IFERROR(VLOOKUP($B312,'CURVE DATA'!$A:$AM,39,FALSE),NA())</f>
        <v>196.76602364017441</v>
      </c>
      <c r="K312" t="str">
        <f t="shared" si="48"/>
        <v/>
      </c>
      <c r="L312" t="str">
        <f t="shared" si="49"/>
        <v/>
      </c>
      <c r="M312" s="60">
        <f t="shared" si="50"/>
        <v>1533113.7577339942</v>
      </c>
      <c r="N312" t="str">
        <f t="shared" si="51"/>
        <v/>
      </c>
      <c r="O312" t="str">
        <f t="shared" si="52"/>
        <v/>
      </c>
      <c r="P312" t="str">
        <f t="shared" si="53"/>
        <v/>
      </c>
      <c r="Q312" t="str">
        <f t="shared" si="54"/>
        <v/>
      </c>
    </row>
    <row r="313" spans="1:17">
      <c r="A313" s="41">
        <f t="shared" si="45"/>
        <v>311</v>
      </c>
      <c r="B313" t="str">
        <f t="shared" si="46"/>
        <v>2_312</v>
      </c>
      <c r="C313">
        <f t="shared" si="44"/>
        <v>2</v>
      </c>
      <c r="D313">
        <f t="shared" si="47"/>
        <v>312</v>
      </c>
      <c r="E313">
        <f>IFERROR(VLOOKUP($B313,'CURVE DATA'!$A:$AM,15,FALSE),"")</f>
        <v>3008479.253465394</v>
      </c>
      <c r="F313">
        <f>IFERROR(VLOOKUP($B313,'CURVE DATA'!$A:$AM,34,FALSE),NA())</f>
        <v>0.33244719754278601</v>
      </c>
      <c r="G313">
        <f>IFERROR(VLOOKUP($B313,'CURVE DATA'!$A:$AM,35,FALSE),NA())</f>
        <v>0.26042996965126491</v>
      </c>
      <c r="H313">
        <f>IFERROR(VLOOKUP($B313,'CURVE DATA'!$A:$AM,37,FALSE),NA())</f>
        <v>164.9932622512344</v>
      </c>
      <c r="I313">
        <f>IFERROR(VLOOKUP($B313,'CURVE DATA'!$A:$AM,38,FALSE),NA())</f>
        <v>133.04482122106364</v>
      </c>
      <c r="J313">
        <f>IFERROR(VLOOKUP($B313,'CURVE DATA'!$A:$AM,39,FALSE),NA())</f>
        <v>196.94170328140515</v>
      </c>
      <c r="K313" t="str">
        <f t="shared" si="48"/>
        <v/>
      </c>
      <c r="L313" t="str">
        <f t="shared" si="49"/>
        <v/>
      </c>
      <c r="M313" s="60">
        <f t="shared" si="50"/>
        <v>1542787.324465394</v>
      </c>
      <c r="N313" t="str">
        <f t="shared" si="51"/>
        <v/>
      </c>
      <c r="O313" t="str">
        <f t="shared" si="52"/>
        <v/>
      </c>
      <c r="P313" t="str">
        <f t="shared" si="53"/>
        <v/>
      </c>
      <c r="Q313" t="str">
        <f t="shared" si="54"/>
        <v/>
      </c>
    </row>
    <row r="314" spans="1:17">
      <c r="A314" s="41">
        <f t="shared" si="45"/>
        <v>312</v>
      </c>
      <c r="B314" t="str">
        <f t="shared" si="46"/>
        <v>2_313</v>
      </c>
      <c r="C314">
        <f t="shared" si="44"/>
        <v>2</v>
      </c>
      <c r="D314">
        <f t="shared" si="47"/>
        <v>313</v>
      </c>
      <c r="E314">
        <f>IFERROR(VLOOKUP($B314,'CURVE DATA'!$A:$AM,15,FALSE),"")</f>
        <v>3018152.8201967939</v>
      </c>
      <c r="F314">
        <f>IFERROR(VLOOKUP($B314,'CURVE DATA'!$A:$AM,34,FALSE),NA())</f>
        <v>0.33254812712958814</v>
      </c>
      <c r="G314">
        <f>IFERROR(VLOOKUP($B314,'CURVE DATA'!$A:$AM,35,FALSE),NA())</f>
        <v>0.26066111759190058</v>
      </c>
      <c r="H314">
        <f>IFERROR(VLOOKUP($B314,'CURVE DATA'!$A:$AM,37,FALSE),NA())</f>
        <v>165.1397041251831</v>
      </c>
      <c r="I314">
        <f>IFERROR(VLOOKUP($B314,'CURVE DATA'!$A:$AM,38,FALSE),NA())</f>
        <v>133.16290684876108</v>
      </c>
      <c r="J314">
        <f>IFERROR(VLOOKUP($B314,'CURVE DATA'!$A:$AM,39,FALSE),NA())</f>
        <v>197.11650140160515</v>
      </c>
      <c r="K314" t="str">
        <f t="shared" si="48"/>
        <v/>
      </c>
      <c r="L314" t="str">
        <f t="shared" si="49"/>
        <v/>
      </c>
      <c r="M314" s="60">
        <f t="shared" si="50"/>
        <v>1552460.8911967939</v>
      </c>
      <c r="N314" t="str">
        <f t="shared" si="51"/>
        <v/>
      </c>
      <c r="O314" t="str">
        <f t="shared" si="52"/>
        <v/>
      </c>
      <c r="P314" t="str">
        <f t="shared" si="53"/>
        <v/>
      </c>
      <c r="Q314" t="str">
        <f t="shared" si="54"/>
        <v/>
      </c>
    </row>
    <row r="315" spans="1:17">
      <c r="A315" s="41">
        <f t="shared" si="45"/>
        <v>313</v>
      </c>
      <c r="B315" t="str">
        <f t="shared" si="46"/>
        <v>2_314</v>
      </c>
      <c r="C315">
        <f t="shared" si="44"/>
        <v>2</v>
      </c>
      <c r="D315">
        <f t="shared" si="47"/>
        <v>314</v>
      </c>
      <c r="E315">
        <f>IFERROR(VLOOKUP($B315,'CURVE DATA'!$A:$AM,15,FALSE),"")</f>
        <v>3027826.3869281937</v>
      </c>
      <c r="F315">
        <f>IFERROR(VLOOKUP($B315,'CURVE DATA'!$A:$AM,34,FALSE),NA())</f>
        <v>0.33264702633689158</v>
      </c>
      <c r="G315">
        <f>IFERROR(VLOOKUP($B315,'CURVE DATA'!$A:$AM,35,FALSE),NA())</f>
        <v>0.26089110452079833</v>
      </c>
      <c r="H315">
        <f>IFERROR(VLOOKUP($B315,'CURVE DATA'!$A:$AM,37,FALSE),NA())</f>
        <v>165.28541044970785</v>
      </c>
      <c r="I315">
        <f>IFERROR(VLOOKUP($B315,'CURVE DATA'!$A:$AM,38,FALSE),NA())</f>
        <v>133.28039935501661</v>
      </c>
      <c r="J315">
        <f>IFERROR(VLOOKUP($B315,'CURVE DATA'!$A:$AM,39,FALSE),NA())</f>
        <v>197.29042154439912</v>
      </c>
      <c r="K315" t="str">
        <f t="shared" si="48"/>
        <v/>
      </c>
      <c r="L315" t="str">
        <f t="shared" si="49"/>
        <v/>
      </c>
      <c r="M315" s="60">
        <f t="shared" si="50"/>
        <v>1562134.4579281937</v>
      </c>
      <c r="N315" t="str">
        <f t="shared" si="51"/>
        <v/>
      </c>
      <c r="O315" t="str">
        <f t="shared" si="52"/>
        <v/>
      </c>
      <c r="P315" t="str">
        <f t="shared" si="53"/>
        <v/>
      </c>
      <c r="Q315" t="str">
        <f t="shared" si="54"/>
        <v/>
      </c>
    </row>
    <row r="316" spans="1:17">
      <c r="A316" s="41">
        <f t="shared" si="45"/>
        <v>314</v>
      </c>
      <c r="B316" t="str">
        <f t="shared" si="46"/>
        <v>2_315</v>
      </c>
      <c r="C316">
        <f t="shared" si="44"/>
        <v>2</v>
      </c>
      <c r="D316">
        <f t="shared" si="47"/>
        <v>315</v>
      </c>
      <c r="E316">
        <f>IFERROR(VLOOKUP($B316,'CURVE DATA'!$A:$AM,15,FALSE),"")</f>
        <v>3037499.9536595936</v>
      </c>
      <c r="F316">
        <f>IFERROR(VLOOKUP($B316,'CURVE DATA'!$A:$AM,34,FALSE),NA())</f>
        <v>0.33274390403641918</v>
      </c>
      <c r="G316">
        <f>IFERROR(VLOOKUP($B316,'CURVE DATA'!$A:$AM,35,FALSE),NA())</f>
        <v>0.26111993509250409</v>
      </c>
      <c r="H316">
        <f>IFERROR(VLOOKUP($B316,'CURVE DATA'!$A:$AM,37,FALSE),NA())</f>
        <v>165.43038417365793</v>
      </c>
      <c r="I316">
        <f>IFERROR(VLOOKUP($B316,'CURVE DATA'!$A:$AM,38,FALSE),NA())</f>
        <v>133.39730111767963</v>
      </c>
      <c r="J316">
        <f>IFERROR(VLOOKUP($B316,'CURVE DATA'!$A:$AM,39,FALSE),NA())</f>
        <v>197.46346722963625</v>
      </c>
      <c r="K316" t="str">
        <f t="shared" si="48"/>
        <v/>
      </c>
      <c r="L316" t="str">
        <f t="shared" si="49"/>
        <v/>
      </c>
      <c r="M316" s="60">
        <f t="shared" si="50"/>
        <v>1571808.0246595936</v>
      </c>
      <c r="N316" t="str">
        <f t="shared" si="51"/>
        <v/>
      </c>
      <c r="O316" t="str">
        <f t="shared" si="52"/>
        <v/>
      </c>
      <c r="P316" t="str">
        <f t="shared" si="53"/>
        <v/>
      </c>
      <c r="Q316" t="str">
        <f t="shared" si="54"/>
        <v/>
      </c>
    </row>
    <row r="317" spans="1:17">
      <c r="A317" s="41">
        <f t="shared" si="45"/>
        <v>315</v>
      </c>
      <c r="B317" t="str">
        <f t="shared" si="46"/>
        <v>2_316</v>
      </c>
      <c r="C317">
        <f t="shared" si="44"/>
        <v>2</v>
      </c>
      <c r="D317">
        <f t="shared" si="47"/>
        <v>316</v>
      </c>
      <c r="E317">
        <f>IFERROR(VLOOKUP($B317,'CURVE DATA'!$A:$AM,15,FALSE),"")</f>
        <v>3047173.5203909934</v>
      </c>
      <c r="F317">
        <f>IFERROR(VLOOKUP($B317,'CURVE DATA'!$A:$AM,34,FALSE),NA())</f>
        <v>0.33283876905160159</v>
      </c>
      <c r="G317">
        <f>IFERROR(VLOOKUP($B317,'CURVE DATA'!$A:$AM,35,FALSE),NA())</f>
        <v>0.26134761393046946</v>
      </c>
      <c r="H317">
        <f>IFERROR(VLOOKUP($B317,'CURVE DATA'!$A:$AM,37,FALSE),NA())</f>
        <v>165.57462822618299</v>
      </c>
      <c r="I317">
        <f>IFERROR(VLOOKUP($B317,'CURVE DATA'!$A:$AM,38,FALSE),NA())</f>
        <v>133.51361449871439</v>
      </c>
      <c r="J317">
        <f>IFERROR(VLOOKUP($B317,'CURVE DATA'!$A:$AM,39,FALSE),NA())</f>
        <v>197.6356419536516</v>
      </c>
      <c r="K317" t="str">
        <f t="shared" si="48"/>
        <v/>
      </c>
      <c r="L317" t="str">
        <f t="shared" si="49"/>
        <v/>
      </c>
      <c r="M317" s="60">
        <f t="shared" si="50"/>
        <v>1581481.5913909934</v>
      </c>
      <c r="N317" t="str">
        <f t="shared" si="51"/>
        <v/>
      </c>
      <c r="O317" t="str">
        <f t="shared" si="52"/>
        <v/>
      </c>
      <c r="P317" t="str">
        <f t="shared" si="53"/>
        <v/>
      </c>
      <c r="Q317" t="str">
        <f t="shared" si="54"/>
        <v/>
      </c>
    </row>
    <row r="318" spans="1:17">
      <c r="A318" s="41">
        <f t="shared" si="45"/>
        <v>316</v>
      </c>
      <c r="B318" t="str">
        <f t="shared" si="46"/>
        <v>2_317</v>
      </c>
      <c r="C318">
        <f t="shared" si="44"/>
        <v>2</v>
      </c>
      <c r="D318">
        <f t="shared" si="47"/>
        <v>317</v>
      </c>
      <c r="E318">
        <f>IFERROR(VLOOKUP($B318,'CURVE DATA'!$A:$AM,15,FALSE),"")</f>
        <v>3056847.0871223933</v>
      </c>
      <c r="F318">
        <f>IFERROR(VLOOKUP($B318,'CURVE DATA'!$A:$AM,34,FALSE),NA())</f>
        <v>0.33293163015769961</v>
      </c>
      <c r="G318">
        <f>IFERROR(VLOOKUP($B318,'CURVE DATA'!$A:$AM,35,FALSE),NA())</f>
        <v>0.26157414562739112</v>
      </c>
      <c r="H318">
        <f>IFERROR(VLOOKUP($B318,'CURVE DATA'!$A:$AM,37,FALSE),NA())</f>
        <v>165.7181455169482</v>
      </c>
      <c r="I318">
        <f>IFERROR(VLOOKUP($B318,'CURVE DATA'!$A:$AM,38,FALSE),NA())</f>
        <v>133.62934184437358</v>
      </c>
      <c r="J318">
        <f>IFERROR(VLOOKUP($B318,'CURVE DATA'!$A:$AM,39,FALSE),NA())</f>
        <v>197.80694918952281</v>
      </c>
      <c r="K318" t="str">
        <f t="shared" si="48"/>
        <v/>
      </c>
      <c r="L318" t="str">
        <f t="shared" si="49"/>
        <v/>
      </c>
      <c r="M318" s="60">
        <f t="shared" si="50"/>
        <v>1591155.1581223933</v>
      </c>
      <c r="N318" t="str">
        <f t="shared" si="51"/>
        <v/>
      </c>
      <c r="O318" t="str">
        <f t="shared" si="52"/>
        <v/>
      </c>
      <c r="P318" t="str">
        <f t="shared" si="53"/>
        <v/>
      </c>
      <c r="Q318" t="str">
        <f t="shared" si="54"/>
        <v/>
      </c>
    </row>
    <row r="319" spans="1:17">
      <c r="A319" s="41">
        <f t="shared" si="45"/>
        <v>317</v>
      </c>
      <c r="B319" t="str">
        <f t="shared" si="46"/>
        <v>2_318</v>
      </c>
      <c r="C319">
        <f t="shared" si="44"/>
        <v>2</v>
      </c>
      <c r="D319">
        <f t="shared" si="47"/>
        <v>318</v>
      </c>
      <c r="E319">
        <f>IFERROR(VLOOKUP($B319,'CURVE DATA'!$A:$AM,15,FALSE),"")</f>
        <v>3066520.6538537932</v>
      </c>
      <c r="F319">
        <f>IFERROR(VLOOKUP($B319,'CURVE DATA'!$A:$AM,34,FALSE),NA())</f>
        <v>0.33302249608270157</v>
      </c>
      <c r="G319">
        <f>IFERROR(VLOOKUP($B319,'CURVE DATA'!$A:$AM,35,FALSE),NA())</f>
        <v>0.26179953474554662</v>
      </c>
      <c r="H319">
        <f>IFERROR(VLOOKUP($B319,'CURVE DATA'!$A:$AM,37,FALSE),NA())</f>
        <v>165.86093893634688</v>
      </c>
      <c r="I319">
        <f>IFERROR(VLOOKUP($B319,'CURVE DATA'!$A:$AM,38,FALSE),NA())</f>
        <v>133.74448548536978</v>
      </c>
      <c r="J319">
        <f>IFERROR(VLOOKUP($B319,'CURVE DATA'!$A:$AM,39,FALSE),NA())</f>
        <v>197.97739238732404</v>
      </c>
      <c r="K319" t="str">
        <f t="shared" si="48"/>
        <v/>
      </c>
      <c r="L319" t="str">
        <f t="shared" si="49"/>
        <v/>
      </c>
      <c r="M319" s="60">
        <f t="shared" si="50"/>
        <v>1600828.7248537932</v>
      </c>
      <c r="N319" t="str">
        <f t="shared" si="51"/>
        <v/>
      </c>
      <c r="O319" t="str">
        <f t="shared" si="52"/>
        <v/>
      </c>
      <c r="P319" t="str">
        <f t="shared" si="53"/>
        <v/>
      </c>
      <c r="Q319" t="str">
        <f t="shared" si="54"/>
        <v/>
      </c>
    </row>
    <row r="320" spans="1:17">
      <c r="A320" s="41">
        <f t="shared" si="45"/>
        <v>318</v>
      </c>
      <c r="B320" t="str">
        <f t="shared" si="46"/>
        <v>2_319</v>
      </c>
      <c r="C320">
        <f t="shared" si="44"/>
        <v>2</v>
      </c>
      <c r="D320">
        <f t="shared" si="47"/>
        <v>319</v>
      </c>
      <c r="E320">
        <f>IFERROR(VLOOKUP($B320,'CURVE DATA'!$A:$AM,15,FALSE),"")</f>
        <v>3076194.220585193</v>
      </c>
      <c r="F320">
        <f>IFERROR(VLOOKUP($B320,'CURVE DATA'!$A:$AM,34,FALSE),NA())</f>
        <v>0.33311137550756964</v>
      </c>
      <c r="G320">
        <f>IFERROR(VLOOKUP($B320,'CURVE DATA'!$A:$AM,35,FALSE),NA())</f>
        <v>0.26202378581712532</v>
      </c>
      <c r="H320">
        <f>IFERROR(VLOOKUP($B320,'CURVE DATA'!$A:$AM,37,FALSE),NA())</f>
        <v>166.00301135571036</v>
      </c>
      <c r="I320">
        <f>IFERROR(VLOOKUP($B320,'CURVE DATA'!$A:$AM,38,FALSE),NA())</f>
        <v>133.85904773704448</v>
      </c>
      <c r="J320">
        <f>IFERROR(VLOOKUP($B320,'CURVE DATA'!$A:$AM,39,FALSE),NA())</f>
        <v>198.14697497437623</v>
      </c>
      <c r="K320" t="str">
        <f t="shared" si="48"/>
        <v/>
      </c>
      <c r="L320" t="str">
        <f t="shared" si="49"/>
        <v/>
      </c>
      <c r="M320" s="60">
        <f t="shared" si="50"/>
        <v>1610502.291585193</v>
      </c>
      <c r="N320" t="str">
        <f t="shared" si="51"/>
        <v/>
      </c>
      <c r="O320" t="str">
        <f t="shared" si="52"/>
        <v/>
      </c>
      <c r="P320" t="str">
        <f t="shared" si="53"/>
        <v/>
      </c>
      <c r="Q320" t="str">
        <f t="shared" si="54"/>
        <v/>
      </c>
    </row>
    <row r="321" spans="1:17">
      <c r="A321" s="41">
        <f t="shared" si="45"/>
        <v>319</v>
      </c>
      <c r="B321" t="str">
        <f t="shared" si="46"/>
        <v>2_320</v>
      </c>
      <c r="C321">
        <f t="shared" si="44"/>
        <v>2</v>
      </c>
      <c r="D321">
        <f t="shared" si="47"/>
        <v>320</v>
      </c>
      <c r="E321">
        <f>IFERROR(VLOOKUP($B321,'CURVE DATA'!$A:$AM,15,FALSE),"")</f>
        <v>3085867.7873165929</v>
      </c>
      <c r="F321">
        <f>IFERROR(VLOOKUP($B321,'CURVE DATA'!$A:$AM,34,FALSE),NA())</f>
        <v>0.33319827706649136</v>
      </c>
      <c r="G321">
        <f>IFERROR(VLOOKUP($B321,'CURVE DATA'!$A:$AM,35,FALSE),NA())</f>
        <v>0.26224690334455281</v>
      </c>
      <c r="H321">
        <f>IFERROR(VLOOKUP($B321,'CURVE DATA'!$A:$AM,37,FALSE),NA())</f>
        <v>166.1443656275132</v>
      </c>
      <c r="I321">
        <f>IFERROR(VLOOKUP($B321,'CURVE DATA'!$A:$AM,38,FALSE),NA())</f>
        <v>133.97303089953388</v>
      </c>
      <c r="J321">
        <f>IFERROR(VLOOKUP($B321,'CURVE DATA'!$A:$AM,39,FALSE),NA())</f>
        <v>198.31570035549251</v>
      </c>
      <c r="K321" t="str">
        <f t="shared" si="48"/>
        <v/>
      </c>
      <c r="L321" t="str">
        <f t="shared" si="49"/>
        <v/>
      </c>
      <c r="M321" s="60">
        <f t="shared" si="50"/>
        <v>1620175.8583165929</v>
      </c>
      <c r="N321" t="str">
        <f t="shared" si="51"/>
        <v/>
      </c>
      <c r="O321" t="str">
        <f t="shared" si="52"/>
        <v/>
      </c>
      <c r="P321" t="str">
        <f t="shared" si="53"/>
        <v/>
      </c>
      <c r="Q321" t="str">
        <f t="shared" si="54"/>
        <v/>
      </c>
    </row>
    <row r="322" spans="1:17">
      <c r="A322" s="41">
        <f t="shared" si="45"/>
        <v>320</v>
      </c>
      <c r="B322" t="str">
        <f t="shared" si="46"/>
        <v>2_321</v>
      </c>
      <c r="C322">
        <f t="shared" ref="C322:C385" si="55">$V$1</f>
        <v>2</v>
      </c>
      <c r="D322">
        <f t="shared" si="47"/>
        <v>321</v>
      </c>
      <c r="E322">
        <f>IFERROR(VLOOKUP($B322,'CURVE DATA'!$A:$AM,15,FALSE),"")</f>
        <v>3095541.3540479927</v>
      </c>
      <c r="F322">
        <f>IFERROR(VLOOKUP($B322,'CURVE DATA'!$A:$AM,34,FALSE),NA())</f>
        <v>0.33328320934794392</v>
      </c>
      <c r="G322">
        <f>IFERROR(VLOOKUP($B322,'CURVE DATA'!$A:$AM,35,FALSE),NA())</f>
        <v>0.2624688918008134</v>
      </c>
      <c r="H322">
        <f>IFERROR(VLOOKUP($B322,'CURVE DATA'!$A:$AM,37,FALSE),NA())</f>
        <v>166.28500458557778</v>
      </c>
      <c r="I322">
        <f>IFERROR(VLOOKUP($B322,'CURVE DATA'!$A:$AM,38,FALSE),NA())</f>
        <v>134.08643725793374</v>
      </c>
      <c r="J322">
        <f>IFERROR(VLOOKUP($B322,'CURVE DATA'!$A:$AM,39,FALSE),NA())</f>
        <v>198.48357191322188</v>
      </c>
      <c r="K322" t="str">
        <f t="shared" si="48"/>
        <v/>
      </c>
      <c r="L322" t="str">
        <f t="shared" si="49"/>
        <v/>
      </c>
      <c r="M322" s="60">
        <f t="shared" si="50"/>
        <v>1629849.4250479927</v>
      </c>
      <c r="N322" t="str">
        <f t="shared" si="51"/>
        <v/>
      </c>
      <c r="O322" t="str">
        <f t="shared" si="52"/>
        <v/>
      </c>
      <c r="P322" t="str">
        <f t="shared" si="53"/>
        <v/>
      </c>
      <c r="Q322" t="str">
        <f t="shared" si="54"/>
        <v/>
      </c>
    </row>
    <row r="323" spans="1:17">
      <c r="A323" s="41">
        <f t="shared" ref="A323:A386" si="56">ROW()-2</f>
        <v>321</v>
      </c>
      <c r="B323" t="str">
        <f t="shared" ref="B323:B386" si="57">C323&amp;"_"&amp;D323</f>
        <v>2_322</v>
      </c>
      <c r="C323">
        <f t="shared" si="55"/>
        <v>2</v>
      </c>
      <c r="D323">
        <f t="shared" ref="D323:D386" si="58">A323+1</f>
        <v>322</v>
      </c>
      <c r="E323">
        <f>IFERROR(VLOOKUP($B323,'CURVE DATA'!$A:$AM,15,FALSE),"")</f>
        <v>3105214.9207793926</v>
      </c>
      <c r="F323">
        <f>IFERROR(VLOOKUP($B323,'CURVE DATA'!$A:$AM,34,FALSE),NA())</f>
        <v>0.33336618089450193</v>
      </c>
      <c r="G323">
        <f>IFERROR(VLOOKUP($B323,'CURVE DATA'!$A:$AM,35,FALSE),NA())</f>
        <v>0.26268975562976571</v>
      </c>
      <c r="H323">
        <f>IFERROR(VLOOKUP($B323,'CURVE DATA'!$A:$AM,37,FALSE),NA())</f>
        <v>166.42493104527418</v>
      </c>
      <c r="I323">
        <f>IFERROR(VLOOKUP($B323,'CURVE DATA'!$A:$AM,38,FALSE),NA())</f>
        <v>134.19926908246032</v>
      </c>
      <c r="J323">
        <f>IFERROR(VLOOKUP($B323,'CURVE DATA'!$A:$AM,39,FALSE),NA())</f>
        <v>198.65059300808807</v>
      </c>
      <c r="K323" t="str">
        <f t="shared" ref="K323:K386" si="59">IFERROR(IF(F323=MAX(F:F),H323,""),NA())</f>
        <v/>
      </c>
      <c r="L323" t="str">
        <f t="shared" ref="L323:L386" si="60">IFERROR(IF(G323=MAX(G:G),H323,""),NA())</f>
        <v/>
      </c>
      <c r="M323" s="60">
        <f t="shared" ref="M323:M386" si="61">IFERROR(ABS(E323-IFERROR($V$11/$V$10,"NA")),NA())</f>
        <v>1639522.9917793926</v>
      </c>
      <c r="N323" t="str">
        <f t="shared" ref="N323:N386" si="62">IFERROR(IF(M323=MIN(M:M),H323,""),NA())</f>
        <v/>
      </c>
      <c r="O323" t="str">
        <f t="shared" ref="O323:O386" si="63">IFERROR(IF(F323=MAX(F:F),E323,""),NA())</f>
        <v/>
      </c>
      <c r="P323" t="str">
        <f t="shared" ref="P323:P386" si="64">IFERROR(IF(G323=MAX(G:G),E323,""),NA())</f>
        <v/>
      </c>
      <c r="Q323" t="str">
        <f t="shared" ref="Q323:Q386" si="65">IFERROR(IF(AND(E323&gt;=IFERROR(AVERAGE(O:O),NA()),E323&lt;=IFERROR(AVERAGE(P:P),NA())),H323,""),NA())</f>
        <v/>
      </c>
    </row>
    <row r="324" spans="1:17">
      <c r="A324" s="41">
        <f t="shared" si="56"/>
        <v>322</v>
      </c>
      <c r="B324" t="str">
        <f t="shared" si="57"/>
        <v>2_323</v>
      </c>
      <c r="C324">
        <f t="shared" si="55"/>
        <v>2</v>
      </c>
      <c r="D324">
        <f t="shared" si="58"/>
        <v>323</v>
      </c>
      <c r="E324">
        <f>IFERROR(VLOOKUP($B324,'CURVE DATA'!$A:$AM,15,FALSE),"")</f>
        <v>3114888.4875107924</v>
      </c>
      <c r="F324">
        <f>IFERROR(VLOOKUP($B324,'CURVE DATA'!$A:$AM,34,FALSE),NA())</f>
        <v>0.33344720020373475</v>
      </c>
      <c r="G324">
        <f>IFERROR(VLOOKUP($B324,'CURVE DATA'!$A:$AM,35,FALSE),NA())</f>
        <v>0.26290949924645507</v>
      </c>
      <c r="H324">
        <f>IFERROR(VLOOKUP($B324,'CURVE DATA'!$A:$AM,37,FALSE),NA())</f>
        <v>166.56414780371796</v>
      </c>
      <c r="I324">
        <f>IFERROR(VLOOKUP($B324,'CURVE DATA'!$A:$AM,38,FALSE),NA())</f>
        <v>134.31152862861032</v>
      </c>
      <c r="J324">
        <f>IFERROR(VLOOKUP($B324,'CURVE DATA'!$A:$AM,39,FALSE),NA())</f>
        <v>198.81676697882563</v>
      </c>
      <c r="K324" t="str">
        <f t="shared" si="59"/>
        <v/>
      </c>
      <c r="L324" t="str">
        <f t="shared" si="60"/>
        <v/>
      </c>
      <c r="M324" s="60">
        <f t="shared" si="61"/>
        <v>1649196.5585107924</v>
      </c>
      <c r="N324" t="str">
        <f t="shared" si="62"/>
        <v/>
      </c>
      <c r="O324" t="str">
        <f t="shared" si="63"/>
        <v/>
      </c>
      <c r="P324" t="str">
        <f t="shared" si="64"/>
        <v/>
      </c>
      <c r="Q324" t="str">
        <f t="shared" si="65"/>
        <v/>
      </c>
    </row>
    <row r="325" spans="1:17">
      <c r="A325" s="41">
        <f t="shared" si="56"/>
        <v>323</v>
      </c>
      <c r="B325" t="str">
        <f t="shared" si="57"/>
        <v>2_324</v>
      </c>
      <c r="C325">
        <f t="shared" si="55"/>
        <v>2</v>
      </c>
      <c r="D325">
        <f t="shared" si="58"/>
        <v>324</v>
      </c>
      <c r="E325">
        <f>IFERROR(VLOOKUP($B325,'CURVE DATA'!$A:$AM,15,FALSE),"")</f>
        <v>3124562.0542421923</v>
      </c>
      <c r="F325">
        <f>IFERROR(VLOOKUP($B325,'CURVE DATA'!$A:$AM,34,FALSE),NA())</f>
        <v>0.33352627572838833</v>
      </c>
      <c r="G325">
        <f>IFERROR(VLOOKUP($B325,'CURVE DATA'!$A:$AM,35,FALSE),NA())</f>
        <v>0.26312812703742078</v>
      </c>
      <c r="H325">
        <f>IFERROR(VLOOKUP($B325,'CURVE DATA'!$A:$AM,37,FALSE),NA())</f>
        <v>166.702657639965</v>
      </c>
      <c r="I325">
        <f>IFERROR(VLOOKUP($B325,'CURVE DATA'!$A:$AM,38,FALSE),NA())</f>
        <v>134.42321813731755</v>
      </c>
      <c r="J325">
        <f>IFERROR(VLOOKUP($B325,'CURVE DATA'!$A:$AM,39,FALSE),NA())</f>
        <v>198.98209714261245</v>
      </c>
      <c r="K325" t="str">
        <f t="shared" si="59"/>
        <v/>
      </c>
      <c r="L325" t="str">
        <f t="shared" si="60"/>
        <v/>
      </c>
      <c r="M325" s="60">
        <f t="shared" si="61"/>
        <v>1658870.1252421923</v>
      </c>
      <c r="N325" t="str">
        <f t="shared" si="62"/>
        <v/>
      </c>
      <c r="O325" t="str">
        <f t="shared" si="63"/>
        <v/>
      </c>
      <c r="P325" t="str">
        <f t="shared" si="64"/>
        <v/>
      </c>
      <c r="Q325" t="str">
        <f t="shared" si="65"/>
        <v/>
      </c>
    </row>
    <row r="326" spans="1:17">
      <c r="A326" s="41">
        <f t="shared" si="56"/>
        <v>324</v>
      </c>
      <c r="B326" t="str">
        <f t="shared" si="57"/>
        <v>2_325</v>
      </c>
      <c r="C326">
        <f t="shared" si="55"/>
        <v>2</v>
      </c>
      <c r="D326">
        <f t="shared" si="58"/>
        <v>325</v>
      </c>
      <c r="E326">
        <f>IFERROR(VLOOKUP($B326,'CURVE DATA'!$A:$AM,15,FALSE),"")</f>
        <v>3134235.6209735922</v>
      </c>
      <c r="F326">
        <f>IFERROR(VLOOKUP($B326,'CURVE DATA'!$A:$AM,34,FALSE),NA())</f>
        <v>0.33360341587705089</v>
      </c>
      <c r="G326">
        <f>IFERROR(VLOOKUP($B326,'CURVE DATA'!$A:$AM,35,FALSE),NA())</f>
        <v>0.26334564336099991</v>
      </c>
      <c r="H326">
        <f>IFERROR(VLOOKUP($B326,'CURVE DATA'!$A:$AM,37,FALSE),NA())</f>
        <v>166.84046331520381</v>
      </c>
      <c r="I326">
        <f>IFERROR(VLOOKUP($B326,'CURVE DATA'!$A:$AM,38,FALSE),NA())</f>
        <v>134.53433983510834</v>
      </c>
      <c r="J326">
        <f>IFERROR(VLOOKUP($B326,'CURVE DATA'!$A:$AM,39,FALSE),NA())</f>
        <v>199.1465867952993</v>
      </c>
      <c r="K326" t="str">
        <f t="shared" si="59"/>
        <v/>
      </c>
      <c r="L326" t="str">
        <f t="shared" si="60"/>
        <v/>
      </c>
      <c r="M326" s="60">
        <f t="shared" si="61"/>
        <v>1668543.6919735922</v>
      </c>
      <c r="N326" t="str">
        <f t="shared" si="62"/>
        <v/>
      </c>
      <c r="O326" t="str">
        <f t="shared" si="63"/>
        <v/>
      </c>
      <c r="P326" t="str">
        <f t="shared" si="64"/>
        <v/>
      </c>
      <c r="Q326" t="str">
        <f t="shared" si="65"/>
        <v/>
      </c>
    </row>
    <row r="327" spans="1:17">
      <c r="A327" s="41">
        <f t="shared" si="56"/>
        <v>325</v>
      </c>
      <c r="B327" t="str">
        <f t="shared" si="57"/>
        <v>2_326</v>
      </c>
      <c r="C327">
        <f t="shared" si="55"/>
        <v>2</v>
      </c>
      <c r="D327">
        <f t="shared" si="58"/>
        <v>326</v>
      </c>
      <c r="E327">
        <f>IFERROR(VLOOKUP($B327,'CURVE DATA'!$A:$AM,15,FALSE),"")</f>
        <v>3143909.187704992</v>
      </c>
      <c r="F327">
        <f>IFERROR(VLOOKUP($B327,'CURVE DATA'!$A:$AM,34,FALSE),NA())</f>
        <v>0.33367862901425643</v>
      </c>
      <c r="G327">
        <f>IFERROR(VLOOKUP($B327,'CURVE DATA'!$A:$AM,35,FALSE),NA())</f>
        <v>0.26356205254762527</v>
      </c>
      <c r="H327">
        <f>IFERROR(VLOOKUP($B327,'CURVE DATA'!$A:$AM,37,FALSE),NA())</f>
        <v>166.97756757294445</v>
      </c>
      <c r="I327">
        <f>IFERROR(VLOOKUP($B327,'CURVE DATA'!$A:$AM,38,FALSE),NA())</f>
        <v>134.64489593425361</v>
      </c>
      <c r="J327">
        <f>IFERROR(VLOOKUP($B327,'CURVE DATA'!$A:$AM,39,FALSE),NA())</f>
        <v>199.31023921163529</v>
      </c>
      <c r="K327" t="str">
        <f t="shared" si="59"/>
        <v/>
      </c>
      <c r="L327" t="str">
        <f t="shared" si="60"/>
        <v/>
      </c>
      <c r="M327" s="60">
        <f t="shared" si="61"/>
        <v>1678217.258704992</v>
      </c>
      <c r="N327" t="str">
        <f t="shared" si="62"/>
        <v/>
      </c>
      <c r="O327" t="str">
        <f t="shared" si="63"/>
        <v/>
      </c>
      <c r="P327" t="str">
        <f t="shared" si="64"/>
        <v/>
      </c>
      <c r="Q327" t="str">
        <f t="shared" si="65"/>
        <v/>
      </c>
    </row>
    <row r="328" spans="1:17">
      <c r="A328" s="41">
        <f t="shared" si="56"/>
        <v>326</v>
      </c>
      <c r="B328" t="str">
        <f t="shared" si="57"/>
        <v>2_327</v>
      </c>
      <c r="C328">
        <f t="shared" si="55"/>
        <v>2</v>
      </c>
      <c r="D328">
        <f t="shared" si="58"/>
        <v>327</v>
      </c>
      <c r="E328">
        <f>IFERROR(VLOOKUP($B328,'CURVE DATA'!$A:$AM,15,FALSE),"")</f>
        <v>3153582.7544363919</v>
      </c>
      <c r="F328">
        <f>IFERROR(VLOOKUP($B328,'CURVE DATA'!$A:$AM,34,FALSE),NA())</f>
        <v>0.33375192346145527</v>
      </c>
      <c r="G328">
        <f>IFERROR(VLOOKUP($B328,'CURVE DATA'!$A:$AM,35,FALSE),NA())</f>
        <v>0.26377735890012172</v>
      </c>
      <c r="H328">
        <f>IFERROR(VLOOKUP($B328,'CURVE DATA'!$A:$AM,37,FALSE),NA())</f>
        <v>167.11397313920617</v>
      </c>
      <c r="I328">
        <f>IFERROR(VLOOKUP($B328,'CURVE DATA'!$A:$AM,38,FALSE),NA())</f>
        <v>134.75488863292037</v>
      </c>
      <c r="J328">
        <f>IFERROR(VLOOKUP($B328,'CURVE DATA'!$A:$AM,39,FALSE),NA())</f>
        <v>199.47305764549196</v>
      </c>
      <c r="K328" t="str">
        <f t="shared" si="59"/>
        <v/>
      </c>
      <c r="L328" t="str">
        <f t="shared" si="60"/>
        <v/>
      </c>
      <c r="M328" s="60">
        <f t="shared" si="61"/>
        <v>1687890.8254363919</v>
      </c>
      <c r="N328" t="str">
        <f t="shared" si="62"/>
        <v/>
      </c>
      <c r="O328" t="str">
        <f t="shared" si="63"/>
        <v/>
      </c>
      <c r="P328" t="str">
        <f t="shared" si="64"/>
        <v/>
      </c>
      <c r="Q328" t="str">
        <f t="shared" si="65"/>
        <v/>
      </c>
    </row>
    <row r="329" spans="1:17">
      <c r="A329" s="41">
        <f t="shared" si="56"/>
        <v>327</v>
      </c>
      <c r="B329" t="str">
        <f t="shared" si="57"/>
        <v>2_328</v>
      </c>
      <c r="C329">
        <f t="shared" si="55"/>
        <v>2</v>
      </c>
      <c r="D329">
        <f t="shared" si="58"/>
        <v>328</v>
      </c>
      <c r="E329">
        <f>IFERROR(VLOOKUP($B329,'CURVE DATA'!$A:$AM,15,FALSE),"")</f>
        <v>3163256.3211677917</v>
      </c>
      <c r="F329">
        <f>IFERROR(VLOOKUP($B329,'CURVE DATA'!$A:$AM,34,FALSE),NA())</f>
        <v>0.33382330749667921</v>
      </c>
      <c r="G329">
        <f>IFERROR(VLOOKUP($B329,'CURVE DATA'!$A:$AM,35,FALSE),NA())</f>
        <v>0.26399156669399498</v>
      </c>
      <c r="H329">
        <f>IFERROR(VLOOKUP($B329,'CURVE DATA'!$A:$AM,37,FALSE),NA())</f>
        <v>167.24968272270038</v>
      </c>
      <c r="I329">
        <f>IFERROR(VLOOKUP($B329,'CURVE DATA'!$A:$AM,38,FALSE),NA())</f>
        <v>134.86432011531923</v>
      </c>
      <c r="J329">
        <f>IFERROR(VLOOKUP($B329,'CURVE DATA'!$A:$AM,39,FALSE),NA())</f>
        <v>199.6350453300816</v>
      </c>
      <c r="K329" t="str">
        <f t="shared" si="59"/>
        <v/>
      </c>
      <c r="L329" t="str">
        <f t="shared" si="60"/>
        <v/>
      </c>
      <c r="M329" s="60">
        <f t="shared" si="61"/>
        <v>1697564.3921677917</v>
      </c>
      <c r="N329" t="str">
        <f t="shared" si="62"/>
        <v/>
      </c>
      <c r="O329" t="str">
        <f t="shared" si="63"/>
        <v/>
      </c>
      <c r="P329" t="str">
        <f t="shared" si="64"/>
        <v/>
      </c>
      <c r="Q329" t="str">
        <f t="shared" si="65"/>
        <v/>
      </c>
    </row>
    <row r="330" spans="1:17">
      <c r="A330" s="41">
        <f t="shared" si="56"/>
        <v>328</v>
      </c>
      <c r="B330" t="str">
        <f t="shared" si="57"/>
        <v>2_329</v>
      </c>
      <c r="C330">
        <f t="shared" si="55"/>
        <v>2</v>
      </c>
      <c r="D330">
        <f t="shared" si="58"/>
        <v>329</v>
      </c>
      <c r="E330">
        <f>IFERROR(VLOOKUP($B330,'CURVE DATA'!$A:$AM,15,FALSE),"")</f>
        <v>3172929.8878991916</v>
      </c>
      <c r="F330">
        <f>IFERROR(VLOOKUP($B330,'CURVE DATA'!$A:$AM,34,FALSE),NA())</f>
        <v>0.33389278935560607</v>
      </c>
      <c r="G330">
        <f>IFERROR(VLOOKUP($B330,'CURVE DATA'!$A:$AM,35,FALSE),NA())</f>
        <v>0.26420468017771936</v>
      </c>
      <c r="H330">
        <f>IFERROR(VLOOKUP($B330,'CURVE DATA'!$A:$AM,37,FALSE),NA())</f>
        <v>167.38469901501304</v>
      </c>
      <c r="I330">
        <f>IFERROR(VLOOKUP($B330,'CURVE DATA'!$A:$AM,38,FALSE),NA())</f>
        <v>134.97319255185133</v>
      </c>
      <c r="J330">
        <f>IFERROR(VLOOKUP($B330,'CURVE DATA'!$A:$AM,39,FALSE),NA())</f>
        <v>199.79620547817481</v>
      </c>
      <c r="K330" t="str">
        <f t="shared" si="59"/>
        <v/>
      </c>
      <c r="L330" t="str">
        <f t="shared" si="60"/>
        <v/>
      </c>
      <c r="M330" s="60">
        <f t="shared" si="61"/>
        <v>1707237.9588991916</v>
      </c>
      <c r="N330" t="str">
        <f t="shared" si="62"/>
        <v/>
      </c>
      <c r="O330" t="str">
        <f t="shared" si="63"/>
        <v/>
      </c>
      <c r="P330" t="str">
        <f t="shared" si="64"/>
        <v/>
      </c>
      <c r="Q330" t="str">
        <f t="shared" si="65"/>
        <v/>
      </c>
    </row>
    <row r="331" spans="1:17">
      <c r="A331" s="41">
        <f t="shared" si="56"/>
        <v>329</v>
      </c>
      <c r="B331" t="str">
        <f t="shared" si="57"/>
        <v>2_330</v>
      </c>
      <c r="C331">
        <f t="shared" si="55"/>
        <v>2</v>
      </c>
      <c r="D331">
        <f t="shared" si="58"/>
        <v>330</v>
      </c>
      <c r="E331">
        <f>IFERROR(VLOOKUP($B331,'CURVE DATA'!$A:$AM,15,FALSE),"")</f>
        <v>3182603.4546305914</v>
      </c>
      <c r="F331">
        <f>IFERROR(VLOOKUP($B331,'CURVE DATA'!$A:$AM,34,FALSE),NA())</f>
        <v>0.33396037723175681</v>
      </c>
      <c r="G331">
        <f>IFERROR(VLOOKUP($B331,'CURVE DATA'!$A:$AM,35,FALSE),NA())</f>
        <v>0.26441670357302038</v>
      </c>
      <c r="H331">
        <f>IFERROR(VLOOKUP($B331,'CURVE DATA'!$A:$AM,37,FALSE),NA())</f>
        <v>167.51902469078357</v>
      </c>
      <c r="I331">
        <f>IFERROR(VLOOKUP($B331,'CURVE DATA'!$A:$AM,38,FALSE),NA())</f>
        <v>135.08150809925272</v>
      </c>
      <c r="J331">
        <f>IFERROR(VLOOKUP($B331,'CURVE DATA'!$A:$AM,39,FALSE),NA())</f>
        <v>199.95654128231442</v>
      </c>
      <c r="K331" t="str">
        <f t="shared" si="59"/>
        <v/>
      </c>
      <c r="L331" t="str">
        <f t="shared" si="60"/>
        <v/>
      </c>
      <c r="M331" s="60">
        <f t="shared" si="61"/>
        <v>1716911.5256305914</v>
      </c>
      <c r="N331" t="str">
        <f t="shared" si="62"/>
        <v/>
      </c>
      <c r="O331" t="str">
        <f t="shared" si="63"/>
        <v/>
      </c>
      <c r="P331" t="str">
        <f t="shared" si="64"/>
        <v/>
      </c>
      <c r="Q331" t="str">
        <f t="shared" si="65"/>
        <v/>
      </c>
    </row>
    <row r="332" spans="1:17">
      <c r="A332" s="41">
        <f t="shared" si="56"/>
        <v>330</v>
      </c>
      <c r="B332" t="str">
        <f t="shared" si="57"/>
        <v>2_331</v>
      </c>
      <c r="C332">
        <f t="shared" si="55"/>
        <v>2</v>
      </c>
      <c r="D332">
        <f t="shared" si="58"/>
        <v>331</v>
      </c>
      <c r="E332">
        <f>IFERROR(VLOOKUP($B332,'CURVE DATA'!$A:$AM,15,FALSE),"")</f>
        <v>3192277.0213619913</v>
      </c>
      <c r="F332">
        <f>IFERROR(VLOOKUP($B332,'CURVE DATA'!$A:$AM,34,FALSE),NA())</f>
        <v>0.33402607927674144</v>
      </c>
      <c r="G332">
        <f>IFERROR(VLOOKUP($B332,'CURVE DATA'!$A:$AM,35,FALSE),NA())</f>
        <v>0.26462764107515291</v>
      </c>
      <c r="H332">
        <f>IFERROR(VLOOKUP($B332,'CURVE DATA'!$A:$AM,37,FALSE),NA())</f>
        <v>167.65266240788108</v>
      </c>
      <c r="I332">
        <f>IFERROR(VLOOKUP($B332,'CURVE DATA'!$A:$AM,38,FALSE),NA())</f>
        <v>135.18926890073658</v>
      </c>
      <c r="J332">
        <f>IFERROR(VLOOKUP($B332,'CURVE DATA'!$A:$AM,39,FALSE),NA())</f>
        <v>200.11605591502561</v>
      </c>
      <c r="K332" t="str">
        <f t="shared" si="59"/>
        <v/>
      </c>
      <c r="L332" t="str">
        <f t="shared" si="60"/>
        <v/>
      </c>
      <c r="M332" s="60">
        <f t="shared" si="61"/>
        <v>1726585.0923619913</v>
      </c>
      <c r="N332" t="str">
        <f t="shared" si="62"/>
        <v/>
      </c>
      <c r="O332" t="str">
        <f t="shared" si="63"/>
        <v/>
      </c>
      <c r="P332" t="str">
        <f t="shared" si="64"/>
        <v/>
      </c>
      <c r="Q332" t="str">
        <f t="shared" si="65"/>
        <v/>
      </c>
    </row>
    <row r="333" spans="1:17">
      <c r="A333" s="41">
        <f t="shared" si="56"/>
        <v>331</v>
      </c>
      <c r="B333" t="str">
        <f t="shared" si="57"/>
        <v>2_332</v>
      </c>
      <c r="C333">
        <f t="shared" si="55"/>
        <v>2</v>
      </c>
      <c r="D333">
        <f t="shared" si="58"/>
        <v>332</v>
      </c>
      <c r="E333">
        <f>IFERROR(VLOOKUP($B333,'CURVE DATA'!$A:$AM,15,FALSE),"")</f>
        <v>3201950.5880933912</v>
      </c>
      <c r="F333">
        <f>IFERROR(VLOOKUP($B333,'CURVE DATA'!$A:$AM,34,FALSE),NA())</f>
        <v>0.33408990360079727</v>
      </c>
      <c r="G333">
        <f>IFERROR(VLOOKUP($B333,'CURVE DATA'!$A:$AM,35,FALSE),NA())</f>
        <v>0.26483749685317598</v>
      </c>
      <c r="H333">
        <f>IFERROR(VLOOKUP($B333,'CURVE DATA'!$A:$AM,37,FALSE),NA())</f>
        <v>167.78561480757864</v>
      </c>
      <c r="I333">
        <f>IFERROR(VLOOKUP($B333,'CURVE DATA'!$A:$AM,38,FALSE),NA())</f>
        <v>135.29647708613351</v>
      </c>
      <c r="J333">
        <f>IFERROR(VLOOKUP($B333,'CURVE DATA'!$A:$AM,39,FALSE),NA())</f>
        <v>200.2747525290238</v>
      </c>
      <c r="K333" t="str">
        <f t="shared" si="59"/>
        <v/>
      </c>
      <c r="L333" t="str">
        <f t="shared" si="60"/>
        <v/>
      </c>
      <c r="M333" s="60">
        <f t="shared" si="61"/>
        <v>1736258.6590933912</v>
      </c>
      <c r="N333" t="str">
        <f t="shared" si="62"/>
        <v/>
      </c>
      <c r="O333" t="str">
        <f t="shared" si="63"/>
        <v/>
      </c>
      <c r="P333" t="str">
        <f t="shared" si="64"/>
        <v/>
      </c>
      <c r="Q333" t="str">
        <f t="shared" si="65"/>
        <v/>
      </c>
    </row>
    <row r="334" spans="1:17">
      <c r="A334" s="41">
        <f t="shared" si="56"/>
        <v>332</v>
      </c>
      <c r="B334" t="str">
        <f t="shared" si="57"/>
        <v>2_333</v>
      </c>
      <c r="C334">
        <f t="shared" si="55"/>
        <v>2</v>
      </c>
      <c r="D334">
        <f t="shared" si="58"/>
        <v>333</v>
      </c>
      <c r="E334">
        <f>IFERROR(VLOOKUP($B334,'CURVE DATA'!$A:$AM,15,FALSE),"")</f>
        <v>3211624.154824791</v>
      </c>
      <c r="F334">
        <f>IFERROR(VLOOKUP($B334,'CURVE DATA'!$A:$AM,34,FALSE),NA())</f>
        <v>0.33415185827323618</v>
      </c>
      <c r="G334">
        <f>IFERROR(VLOOKUP($B334,'CURVE DATA'!$A:$AM,35,FALSE),NA())</f>
        <v>0.26504627505022438</v>
      </c>
      <c r="H334">
        <f>IFERROR(VLOOKUP($B334,'CURVE DATA'!$A:$AM,37,FALSE),NA())</f>
        <v>167.91788451472513</v>
      </c>
      <c r="I334">
        <f>IFERROR(VLOOKUP($B334,'CURVE DATA'!$A:$AM,38,FALSE),NA())</f>
        <v>135.40313477203023</v>
      </c>
      <c r="J334">
        <f>IFERROR(VLOOKUP($B334,'CURVE DATA'!$A:$AM,39,FALSE),NA())</f>
        <v>200.43263425742006</v>
      </c>
      <c r="K334" t="str">
        <f t="shared" si="59"/>
        <v/>
      </c>
      <c r="L334" t="str">
        <f t="shared" si="60"/>
        <v/>
      </c>
      <c r="M334" s="60">
        <f t="shared" si="61"/>
        <v>1745932.225824791</v>
      </c>
      <c r="N334" t="str">
        <f t="shared" si="62"/>
        <v/>
      </c>
      <c r="O334" t="str">
        <f t="shared" si="63"/>
        <v/>
      </c>
      <c r="P334" t="str">
        <f t="shared" si="64"/>
        <v/>
      </c>
      <c r="Q334" t="str">
        <f t="shared" si="65"/>
        <v/>
      </c>
    </row>
    <row r="335" spans="1:17">
      <c r="A335" s="41">
        <f t="shared" si="56"/>
        <v>333</v>
      </c>
      <c r="B335" t="str">
        <f t="shared" si="57"/>
        <v>2_334</v>
      </c>
      <c r="C335">
        <f t="shared" si="55"/>
        <v>2</v>
      </c>
      <c r="D335">
        <f t="shared" si="58"/>
        <v>334</v>
      </c>
      <c r="E335">
        <f>IFERROR(VLOOKUP($B335,'CURVE DATA'!$A:$AM,15,FALSE),"")</f>
        <v>3221297.7215561909</v>
      </c>
      <c r="F335">
        <f>IFERROR(VLOOKUP($B335,'CURVE DATA'!$A:$AM,34,FALSE),NA())</f>
        <v>0.33421195132270204</v>
      </c>
      <c r="G335">
        <f>IFERROR(VLOOKUP($B335,'CURVE DATA'!$A:$AM,35,FALSE),NA())</f>
        <v>0.26525397978377535</v>
      </c>
      <c r="H335">
        <f>IFERROR(VLOOKUP($B335,'CURVE DATA'!$A:$AM,37,FALSE),NA())</f>
        <v>168.04947413791439</v>
      </c>
      <c r="I335">
        <f>IFERROR(VLOOKUP($B335,'CURVE DATA'!$A:$AM,38,FALSE),NA())</f>
        <v>135.50924406190597</v>
      </c>
      <c r="J335">
        <f>IFERROR(VLOOKUP($B335,'CURVE DATA'!$A:$AM,39,FALSE),NA())</f>
        <v>200.58970421392283</v>
      </c>
      <c r="K335" t="str">
        <f t="shared" si="59"/>
        <v/>
      </c>
      <c r="L335" t="str">
        <f t="shared" si="60"/>
        <v/>
      </c>
      <c r="M335" s="60">
        <f t="shared" si="61"/>
        <v>1755605.7925561909</v>
      </c>
      <c r="N335" t="str">
        <f t="shared" si="62"/>
        <v/>
      </c>
      <c r="O335" t="str">
        <f t="shared" si="63"/>
        <v/>
      </c>
      <c r="P335" t="str">
        <f t="shared" si="64"/>
        <v/>
      </c>
      <c r="Q335" t="str">
        <f t="shared" si="65"/>
        <v/>
      </c>
    </row>
    <row r="336" spans="1:17">
      <c r="A336" s="41">
        <f t="shared" si="56"/>
        <v>334</v>
      </c>
      <c r="B336" t="str">
        <f t="shared" si="57"/>
        <v>2_335</v>
      </c>
      <c r="C336">
        <f t="shared" si="55"/>
        <v>2</v>
      </c>
      <c r="D336">
        <f t="shared" si="58"/>
        <v>335</v>
      </c>
      <c r="E336">
        <f>IFERROR(VLOOKUP($B336,'CURVE DATA'!$A:$AM,15,FALSE),"")</f>
        <v>3230971.2882875907</v>
      </c>
      <c r="F336">
        <f>IFERROR(VLOOKUP($B336,'CURVE DATA'!$A:$AM,34,FALSE),NA())</f>
        <v>0.33427019073758346</v>
      </c>
      <c r="G336">
        <f>IFERROR(VLOOKUP($B336,'CURVE DATA'!$A:$AM,35,FALSE),NA())</f>
        <v>0.26546061514591246</v>
      </c>
      <c r="H336">
        <f>IFERROR(VLOOKUP($B336,'CURVE DATA'!$A:$AM,37,FALSE),NA())</f>
        <v>168.18038626965222</v>
      </c>
      <c r="I336">
        <f>IFERROR(VLOOKUP($B336,'CURVE DATA'!$A:$AM,38,FALSE),NA())</f>
        <v>135.61480704626717</v>
      </c>
      <c r="J336">
        <f>IFERROR(VLOOKUP($B336,'CURVE DATA'!$A:$AM,39,FALSE),NA())</f>
        <v>200.74596549303732</v>
      </c>
      <c r="K336" t="str">
        <f t="shared" si="59"/>
        <v/>
      </c>
      <c r="L336" t="str">
        <f t="shared" si="60"/>
        <v/>
      </c>
      <c r="M336" s="60">
        <f t="shared" si="61"/>
        <v>1765279.3592875907</v>
      </c>
      <c r="N336" t="str">
        <f t="shared" si="62"/>
        <v/>
      </c>
      <c r="O336" t="str">
        <f t="shared" si="63"/>
        <v/>
      </c>
      <c r="P336" t="str">
        <f t="shared" si="64"/>
        <v/>
      </c>
      <c r="Q336" t="str">
        <f t="shared" si="65"/>
        <v/>
      </c>
    </row>
    <row r="337" spans="1:17">
      <c r="A337" s="41">
        <f t="shared" si="56"/>
        <v>335</v>
      </c>
      <c r="B337" t="str">
        <f t="shared" si="57"/>
        <v>2_336</v>
      </c>
      <c r="C337">
        <f t="shared" si="55"/>
        <v>2</v>
      </c>
      <c r="D337">
        <f t="shared" si="58"/>
        <v>336</v>
      </c>
      <c r="E337">
        <f>IFERROR(VLOOKUP($B337,'CURVE DATA'!$A:$AM,15,FALSE),"")</f>
        <v>3240644.8550189906</v>
      </c>
      <c r="F337">
        <f>IFERROR(VLOOKUP($B337,'CURVE DATA'!$A:$AM,34,FALSE),NA())</f>
        <v>0.33432658446639441</v>
      </c>
      <c r="G337">
        <f>IFERROR(VLOOKUP($B337,'CURVE DATA'!$A:$AM,35,FALSE),NA())</f>
        <v>0.26566618520358554</v>
      </c>
      <c r="H337">
        <f>IFERROR(VLOOKUP($B337,'CURVE DATA'!$A:$AM,37,FALSE),NA())</f>
        <v>168.31062348652122</v>
      </c>
      <c r="I337">
        <f>IFERROR(VLOOKUP($B337,'CURVE DATA'!$A:$AM,38,FALSE),NA())</f>
        <v>135.71982580278026</v>
      </c>
      <c r="J337">
        <f>IFERROR(VLOOKUP($B337,'CURVE DATA'!$A:$AM,39,FALSE),NA())</f>
        <v>200.90142117026218</v>
      </c>
      <c r="K337" t="str">
        <f t="shared" si="59"/>
        <v/>
      </c>
      <c r="L337" t="str">
        <f t="shared" si="60"/>
        <v/>
      </c>
      <c r="M337" s="60">
        <f t="shared" si="61"/>
        <v>1774952.9260189906</v>
      </c>
      <c r="N337" t="str">
        <f t="shared" si="62"/>
        <v/>
      </c>
      <c r="O337" t="str">
        <f t="shared" si="63"/>
        <v/>
      </c>
      <c r="P337" t="str">
        <f t="shared" si="64"/>
        <v/>
      </c>
      <c r="Q337" t="str">
        <f t="shared" si="65"/>
        <v/>
      </c>
    </row>
    <row r="338" spans="1:17">
      <c r="A338" s="41">
        <f t="shared" si="56"/>
        <v>336</v>
      </c>
      <c r="B338" t="str">
        <f t="shared" si="57"/>
        <v>2_337</v>
      </c>
      <c r="C338">
        <f t="shared" si="55"/>
        <v>2</v>
      </c>
      <c r="D338">
        <f t="shared" si="58"/>
        <v>337</v>
      </c>
      <c r="E338">
        <f>IFERROR(VLOOKUP($B338,'CURVE DATA'!$A:$AM,15,FALSE),"")</f>
        <v>3250318.4217503904</v>
      </c>
      <c r="F338">
        <f>IFERROR(VLOOKUP($B338,'CURVE DATA'!$A:$AM,34,FALSE),NA())</f>
        <v>0.33438114041837008</v>
      </c>
      <c r="G338">
        <f>IFERROR(VLOOKUP($B338,'CURVE DATA'!$A:$AM,35,FALSE),NA())</f>
        <v>0.26587069399886765</v>
      </c>
      <c r="H338">
        <f>IFERROR(VLOOKUP($B338,'CURVE DATA'!$A:$AM,37,FALSE),NA())</f>
        <v>168.44018834934346</v>
      </c>
      <c r="I338">
        <f>IFERROR(VLOOKUP($B338,'CURVE DATA'!$A:$AM,38,FALSE),NA())</f>
        <v>135.82430239640303</v>
      </c>
      <c r="J338">
        <f>IFERROR(VLOOKUP($B338,'CURVE DATA'!$A:$AM,39,FALSE),NA())</f>
        <v>201.05607430228392</v>
      </c>
      <c r="K338" t="str">
        <f t="shared" si="59"/>
        <v/>
      </c>
      <c r="L338" t="str">
        <f t="shared" si="60"/>
        <v/>
      </c>
      <c r="M338" s="60">
        <f t="shared" si="61"/>
        <v>1784626.4927503904</v>
      </c>
      <c r="N338" t="str">
        <f t="shared" si="62"/>
        <v/>
      </c>
      <c r="O338" t="str">
        <f t="shared" si="63"/>
        <v/>
      </c>
      <c r="P338" t="str">
        <f t="shared" si="64"/>
        <v/>
      </c>
      <c r="Q338" t="str">
        <f t="shared" si="65"/>
        <v/>
      </c>
    </row>
    <row r="339" spans="1:17">
      <c r="A339" s="41">
        <f t="shared" si="56"/>
        <v>337</v>
      </c>
      <c r="B339" t="str">
        <f t="shared" si="57"/>
        <v>2_338</v>
      </c>
      <c r="C339">
        <f t="shared" si="55"/>
        <v>2</v>
      </c>
      <c r="D339">
        <f t="shared" si="58"/>
        <v>338</v>
      </c>
      <c r="E339">
        <f>IFERROR(VLOOKUP($B339,'CURVE DATA'!$A:$AM,15,FALSE),"")</f>
        <v>3259991.9884817903</v>
      </c>
      <c r="F339">
        <f>IFERROR(VLOOKUP($B339,'CURVE DATA'!$A:$AM,34,FALSE),NA())</f>
        <v>0.33443386646325485</v>
      </c>
      <c r="G339">
        <f>IFERROR(VLOOKUP($B339,'CURVE DATA'!$A:$AM,35,FALSE),NA())</f>
        <v>0.26607414554920705</v>
      </c>
      <c r="H339">
        <f>IFERROR(VLOOKUP($B339,'CURVE DATA'!$A:$AM,37,FALSE),NA())</f>
        <v>168.56908340334019</v>
      </c>
      <c r="I339">
        <f>IFERROR(VLOOKUP($B339,'CURVE DATA'!$A:$AM,38,FALSE),NA())</f>
        <v>135.92823887951323</v>
      </c>
      <c r="J339">
        <f>IFERROR(VLOOKUP($B339,'CURVE DATA'!$A:$AM,39,FALSE),NA())</f>
        <v>201.20992792716717</v>
      </c>
      <c r="K339" t="str">
        <f t="shared" si="59"/>
        <v/>
      </c>
      <c r="L339" t="str">
        <f t="shared" si="60"/>
        <v/>
      </c>
      <c r="M339" s="60">
        <f t="shared" si="61"/>
        <v>1794300.0594817903</v>
      </c>
      <c r="N339" t="str">
        <f t="shared" si="62"/>
        <v/>
      </c>
      <c r="O339" t="str">
        <f t="shared" si="63"/>
        <v/>
      </c>
      <c r="P339" t="str">
        <f t="shared" si="64"/>
        <v/>
      </c>
      <c r="Q339" t="str">
        <f t="shared" si="65"/>
        <v/>
      </c>
    </row>
    <row r="340" spans="1:17">
      <c r="A340" s="41">
        <f t="shared" si="56"/>
        <v>338</v>
      </c>
      <c r="B340" t="str">
        <f t="shared" si="57"/>
        <v>2_339</v>
      </c>
      <c r="C340">
        <f t="shared" si="55"/>
        <v>2</v>
      </c>
      <c r="D340">
        <f t="shared" si="58"/>
        <v>339</v>
      </c>
      <c r="E340">
        <f>IFERROR(VLOOKUP($B340,'CURVE DATA'!$A:$AM,15,FALSE),"")</f>
        <v>3269665.5552131901</v>
      </c>
      <c r="F340">
        <f>IFERROR(VLOOKUP($B340,'CURVE DATA'!$A:$AM,34,FALSE),NA())</f>
        <v>0.33448477043232216</v>
      </c>
      <c r="G340">
        <f>IFERROR(VLOOKUP($B340,'CURVE DATA'!$A:$AM,35,FALSE),NA())</f>
        <v>0.26627654384767785</v>
      </c>
      <c r="H340">
        <f>IFERROR(VLOOKUP($B340,'CURVE DATA'!$A:$AM,37,FALSE),NA())</f>
        <v>168.69731117829065</v>
      </c>
      <c r="I340">
        <f>IFERROR(VLOOKUP($B340,'CURVE DATA'!$A:$AM,38,FALSE),NA())</f>
        <v>136.03163729203678</v>
      </c>
      <c r="J340">
        <f>IFERROR(VLOOKUP($B340,'CURVE DATA'!$A:$AM,39,FALSE),NA())</f>
        <v>201.36298506454455</v>
      </c>
      <c r="K340" t="str">
        <f t="shared" si="59"/>
        <v/>
      </c>
      <c r="L340" t="str">
        <f t="shared" si="60"/>
        <v/>
      </c>
      <c r="M340" s="60">
        <f t="shared" si="61"/>
        <v>1803973.6262131901</v>
      </c>
      <c r="N340" t="str">
        <f t="shared" si="62"/>
        <v/>
      </c>
      <c r="O340" t="str">
        <f t="shared" si="63"/>
        <v/>
      </c>
      <c r="P340" t="str">
        <f t="shared" si="64"/>
        <v/>
      </c>
      <c r="Q340" t="str">
        <f t="shared" si="65"/>
        <v/>
      </c>
    </row>
    <row r="341" spans="1:17">
      <c r="A341" s="41">
        <f t="shared" si="56"/>
        <v>339</v>
      </c>
      <c r="B341" t="str">
        <f t="shared" si="57"/>
        <v>2_340</v>
      </c>
      <c r="C341">
        <f t="shared" si="55"/>
        <v>2</v>
      </c>
      <c r="D341">
        <f t="shared" si="58"/>
        <v>340</v>
      </c>
      <c r="E341">
        <f>IFERROR(VLOOKUP($B341,'CURVE DATA'!$A:$AM,15,FALSE),"")</f>
        <v>3279339.12194459</v>
      </c>
      <c r="F341">
        <f>IFERROR(VLOOKUP($B341,'CURVE DATA'!$A:$AM,34,FALSE),NA())</f>
        <v>0.3345338601182376</v>
      </c>
      <c r="G341">
        <f>IFERROR(VLOOKUP($B341,'CURVE DATA'!$A:$AM,35,FALSE),NA())</f>
        <v>0.26647789286322521</v>
      </c>
      <c r="H341">
        <f>IFERROR(VLOOKUP($B341,'CURVE DATA'!$A:$AM,37,FALSE),NA())</f>
        <v>168.82487418868732</v>
      </c>
      <c r="I341">
        <f>IFERROR(VLOOKUP($B341,'CURVE DATA'!$A:$AM,38,FALSE),NA())</f>
        <v>136.13449966157285</v>
      </c>
      <c r="J341">
        <f>IFERROR(VLOOKUP($B341,'CURVE DATA'!$A:$AM,39,FALSE),NA())</f>
        <v>201.51524871580185</v>
      </c>
      <c r="K341" t="str">
        <f t="shared" si="59"/>
        <v/>
      </c>
      <c r="L341" t="str">
        <f t="shared" si="60"/>
        <v/>
      </c>
      <c r="M341" s="60">
        <f t="shared" si="61"/>
        <v>1813647.19294459</v>
      </c>
      <c r="N341" t="str">
        <f t="shared" si="62"/>
        <v/>
      </c>
      <c r="O341" t="str">
        <f t="shared" si="63"/>
        <v/>
      </c>
      <c r="P341" t="str">
        <f t="shared" si="64"/>
        <v/>
      </c>
      <c r="Q341" t="str">
        <f t="shared" si="65"/>
        <v/>
      </c>
    </row>
    <row r="342" spans="1:17">
      <c r="A342" s="41">
        <f t="shared" si="56"/>
        <v>340</v>
      </c>
      <c r="B342" t="str">
        <f t="shared" si="57"/>
        <v>2_341</v>
      </c>
      <c r="C342">
        <f t="shared" si="55"/>
        <v>2</v>
      </c>
      <c r="D342">
        <f t="shared" si="58"/>
        <v>341</v>
      </c>
      <c r="E342">
        <f>IFERROR(VLOOKUP($B342,'CURVE DATA'!$A:$AM,15,FALSE),"")</f>
        <v>3289012.6886759899</v>
      </c>
      <c r="F342">
        <f>IFERROR(VLOOKUP($B342,'CURVE DATA'!$A:$AM,34,FALSE),NA())</f>
        <v>0.3345811432757726</v>
      </c>
      <c r="G342">
        <f>IFERROR(VLOOKUP($B342,'CURVE DATA'!$A:$AM,35,FALSE),NA())</f>
        <v>0.26667819654090913</v>
      </c>
      <c r="H342">
        <f>IFERROR(VLOOKUP($B342,'CURVE DATA'!$A:$AM,37,FALSE),NA())</f>
        <v>168.95177493389053</v>
      </c>
      <c r="I342">
        <f>IFERROR(VLOOKUP($B342,'CURVE DATA'!$A:$AM,38,FALSE),NA())</f>
        <v>136.23682800351853</v>
      </c>
      <c r="J342">
        <f>IFERROR(VLOOKUP($B342,'CURVE DATA'!$A:$AM,39,FALSE),NA())</f>
        <v>201.66672186426254</v>
      </c>
      <c r="K342" t="str">
        <f t="shared" si="59"/>
        <v/>
      </c>
      <c r="L342" t="str">
        <f t="shared" si="60"/>
        <v/>
      </c>
      <c r="M342" s="60">
        <f t="shared" si="61"/>
        <v>1823320.7596759899</v>
      </c>
      <c r="N342" t="str">
        <f t="shared" si="62"/>
        <v/>
      </c>
      <c r="O342" t="str">
        <f t="shared" si="63"/>
        <v/>
      </c>
      <c r="P342" t="str">
        <f t="shared" si="64"/>
        <v/>
      </c>
      <c r="Q342" t="str">
        <f t="shared" si="65"/>
        <v/>
      </c>
    </row>
    <row r="343" spans="1:17">
      <c r="A343" s="41">
        <f t="shared" si="56"/>
        <v>341</v>
      </c>
      <c r="B343" t="str">
        <f t="shared" si="57"/>
        <v>2_342</v>
      </c>
      <c r="C343">
        <f t="shared" si="55"/>
        <v>2</v>
      </c>
      <c r="D343">
        <f t="shared" si="58"/>
        <v>342</v>
      </c>
      <c r="E343">
        <f>IFERROR(VLOOKUP($B343,'CURVE DATA'!$A:$AM,15,FALSE),"")</f>
        <v>3298686.2554073897</v>
      </c>
      <c r="F343">
        <f>IFERROR(VLOOKUP($B343,'CURVE DATA'!$A:$AM,34,FALSE),NA())</f>
        <v>0.33462662762190265</v>
      </c>
      <c r="G343">
        <f>IFERROR(VLOOKUP($B343,'CURVE DATA'!$A:$AM,35,FALSE),NA())</f>
        <v>0.26687745880214375</v>
      </c>
      <c r="H343">
        <f>IFERROR(VLOOKUP($B343,'CURVE DATA'!$A:$AM,37,FALSE),NA())</f>
        <v>169.07801589827986</v>
      </c>
      <c r="I343">
        <f>IFERROR(VLOOKUP($B343,'CURVE DATA'!$A:$AM,38,FALSE),NA())</f>
        <v>136.33862432119105</v>
      </c>
      <c r="J343">
        <f>IFERROR(VLOOKUP($B343,'CURVE DATA'!$A:$AM,39,FALSE),NA())</f>
        <v>201.81740747536867</v>
      </c>
      <c r="K343" t="str">
        <f t="shared" si="59"/>
        <v/>
      </c>
      <c r="L343" t="str">
        <f t="shared" si="60"/>
        <v/>
      </c>
      <c r="M343" s="60">
        <f t="shared" si="61"/>
        <v>1832994.3264073897</v>
      </c>
      <c r="N343" t="str">
        <f t="shared" si="62"/>
        <v/>
      </c>
      <c r="O343" t="str">
        <f t="shared" si="63"/>
        <v/>
      </c>
      <c r="P343" t="str">
        <f t="shared" si="64"/>
        <v/>
      </c>
      <c r="Q343" t="str">
        <f t="shared" si="65"/>
        <v/>
      </c>
    </row>
    <row r="344" spans="1:17">
      <c r="A344" s="41">
        <f t="shared" si="56"/>
        <v>342</v>
      </c>
      <c r="B344" t="str">
        <f t="shared" si="57"/>
        <v>2_343</v>
      </c>
      <c r="C344">
        <f t="shared" si="55"/>
        <v>2</v>
      </c>
      <c r="D344">
        <f t="shared" si="58"/>
        <v>343</v>
      </c>
      <c r="E344">
        <f>IFERROR(VLOOKUP($B344,'CURVE DATA'!$A:$AM,15,FALSE),"")</f>
        <v>3308359.8221387896</v>
      </c>
      <c r="F344">
        <f>IFERROR(VLOOKUP($B344,'CURVE DATA'!$A:$AM,34,FALSE),NA())</f>
        <v>0.33467032083604553</v>
      </c>
      <c r="G344">
        <f>IFERROR(VLOOKUP($B344,'CURVE DATA'!$A:$AM,35,FALSE),NA())</f>
        <v>0.26707568354493294</v>
      </c>
      <c r="H344">
        <f>IFERROR(VLOOKUP($B344,'CURVE DATA'!$A:$AM,37,FALSE),NA())</f>
        <v>169.20359955140356</v>
      </c>
      <c r="I344">
        <f>IFERROR(VLOOKUP($B344,'CURVE DATA'!$A:$AM,38,FALSE),NA())</f>
        <v>136.43989060594814</v>
      </c>
      <c r="J344">
        <f>IFERROR(VLOOKUP($B344,'CURVE DATA'!$A:$AM,39,FALSE),NA())</f>
        <v>201.967308496859</v>
      </c>
      <c r="K344" t="str">
        <f t="shared" si="59"/>
        <v/>
      </c>
      <c r="L344" t="str">
        <f t="shared" si="60"/>
        <v/>
      </c>
      <c r="M344" s="60">
        <f t="shared" si="61"/>
        <v>1842667.8931387896</v>
      </c>
      <c r="N344" t="str">
        <f t="shared" si="62"/>
        <v/>
      </c>
      <c r="O344" t="str">
        <f t="shared" si="63"/>
        <v/>
      </c>
      <c r="P344" t="str">
        <f t="shared" si="64"/>
        <v/>
      </c>
      <c r="Q344" t="str">
        <f t="shared" si="65"/>
        <v/>
      </c>
    </row>
    <row r="345" spans="1:17">
      <c r="A345" s="41">
        <f t="shared" si="56"/>
        <v>343</v>
      </c>
      <c r="B345" t="str">
        <f t="shared" si="57"/>
        <v>2_344</v>
      </c>
      <c r="C345">
        <f t="shared" si="55"/>
        <v>2</v>
      </c>
      <c r="D345">
        <f t="shared" si="58"/>
        <v>344</v>
      </c>
      <c r="E345">
        <f>IFERROR(VLOOKUP($B345,'CURVE DATA'!$A:$AM,15,FALSE),"")</f>
        <v>3318033.3888701894</v>
      </c>
      <c r="F345">
        <f>IFERROR(VLOOKUP($B345,'CURVE DATA'!$A:$AM,34,FALSE),NA())</f>
        <v>0.33471223056102517</v>
      </c>
      <c r="G345">
        <f>IFERROR(VLOOKUP($B345,'CURVE DATA'!$A:$AM,35,FALSE),NA())</f>
        <v>0.26727287464410521</v>
      </c>
      <c r="H345">
        <f>IFERROR(VLOOKUP($B345,'CURVE DATA'!$A:$AM,37,FALSE),NA())</f>
        <v>169.32852834812732</v>
      </c>
      <c r="I345">
        <f>IFERROR(VLOOKUP($B345,'CURVE DATA'!$A:$AM,38,FALSE),NA())</f>
        <v>136.54062883730793</v>
      </c>
      <c r="J345">
        <f>IFERROR(VLOOKUP($B345,'CURVE DATA'!$A:$AM,39,FALSE),NA())</f>
        <v>202.11642785894671</v>
      </c>
      <c r="K345" t="str">
        <f t="shared" si="59"/>
        <v/>
      </c>
      <c r="L345" t="str">
        <f t="shared" si="60"/>
        <v/>
      </c>
      <c r="M345" s="60">
        <f t="shared" si="61"/>
        <v>1852341.4598701894</v>
      </c>
      <c r="N345" t="str">
        <f t="shared" si="62"/>
        <v/>
      </c>
      <c r="O345" t="str">
        <f t="shared" si="63"/>
        <v/>
      </c>
      <c r="P345" t="str">
        <f t="shared" si="64"/>
        <v/>
      </c>
      <c r="Q345" t="str">
        <f t="shared" si="65"/>
        <v/>
      </c>
    </row>
    <row r="346" spans="1:17">
      <c r="A346" s="41">
        <f t="shared" si="56"/>
        <v>344</v>
      </c>
      <c r="B346" t="str">
        <f t="shared" si="57"/>
        <v>2_345</v>
      </c>
      <c r="C346">
        <f t="shared" si="55"/>
        <v>2</v>
      </c>
      <c r="D346">
        <f t="shared" si="58"/>
        <v>345</v>
      </c>
      <c r="E346">
        <f>IFERROR(VLOOKUP($B346,'CURVE DATA'!$A:$AM,15,FALSE),"")</f>
        <v>3327706.9556015893</v>
      </c>
      <c r="F346">
        <f>IFERROR(VLOOKUP($B346,'CURVE DATA'!$A:$AM,34,FALSE),NA())</f>
        <v>0.33475236440239819</v>
      </c>
      <c r="G346">
        <f>IFERROR(VLOOKUP($B346,'CURVE DATA'!$A:$AM,35,FALSE),NA())</f>
        <v>0.26746903595154209</v>
      </c>
      <c r="H346">
        <f>IFERROR(VLOOKUP($B346,'CURVE DATA'!$A:$AM,37,FALSE),NA())</f>
        <v>169.45280472877897</v>
      </c>
      <c r="I346">
        <f>IFERROR(VLOOKUP($B346,'CURVE DATA'!$A:$AM,38,FALSE),NA())</f>
        <v>136.64084098306589</v>
      </c>
      <c r="J346">
        <f>IFERROR(VLOOKUP($B346,'CURVE DATA'!$A:$AM,39,FALSE),NA())</f>
        <v>202.26476847449206</v>
      </c>
      <c r="K346" t="str">
        <f t="shared" si="59"/>
        <v/>
      </c>
      <c r="L346" t="str">
        <f t="shared" si="60"/>
        <v/>
      </c>
      <c r="M346" s="60">
        <f t="shared" si="61"/>
        <v>1862015.0266015893</v>
      </c>
      <c r="N346" t="str">
        <f t="shared" si="62"/>
        <v/>
      </c>
      <c r="O346" t="str">
        <f t="shared" si="63"/>
        <v/>
      </c>
      <c r="P346" t="str">
        <f t="shared" si="64"/>
        <v/>
      </c>
      <c r="Q346" t="str">
        <f t="shared" si="65"/>
        <v/>
      </c>
    </row>
    <row r="347" spans="1:17">
      <c r="A347" s="41">
        <f t="shared" si="56"/>
        <v>345</v>
      </c>
      <c r="B347" t="str">
        <f t="shared" si="57"/>
        <v>2_346</v>
      </c>
      <c r="C347">
        <f t="shared" si="55"/>
        <v>2</v>
      </c>
      <c r="D347">
        <f t="shared" si="58"/>
        <v>346</v>
      </c>
      <c r="E347">
        <f>IFERROR(VLOOKUP($B347,'CURVE DATA'!$A:$AM,15,FALSE),"")</f>
        <v>3337380.5223329891</v>
      </c>
      <c r="F347">
        <f>IFERROR(VLOOKUP($B347,'CURVE DATA'!$A:$AM,34,FALSE),NA())</f>
        <v>0.33479072992979286</v>
      </c>
      <c r="G347">
        <f>IFERROR(VLOOKUP($B347,'CURVE DATA'!$A:$AM,35,FALSE),NA())</f>
        <v>0.26766417129640663</v>
      </c>
      <c r="H347">
        <f>IFERROR(VLOOKUP($B347,'CURVE DATA'!$A:$AM,37,FALSE),NA())</f>
        <v>169.5764311192932</v>
      </c>
      <c r="I347">
        <f>IFERROR(VLOOKUP($B347,'CURVE DATA'!$A:$AM,38,FALSE),NA())</f>
        <v>136.74052899941123</v>
      </c>
      <c r="J347">
        <f>IFERROR(VLOOKUP($B347,'CURVE DATA'!$A:$AM,39,FALSE),NA())</f>
        <v>202.41233323917521</v>
      </c>
      <c r="K347" t="str">
        <f t="shared" si="59"/>
        <v/>
      </c>
      <c r="L347" t="str">
        <f t="shared" si="60"/>
        <v/>
      </c>
      <c r="M347" s="60">
        <f t="shared" si="61"/>
        <v>1871688.5933329891</v>
      </c>
      <c r="N347" t="str">
        <f t="shared" si="62"/>
        <v/>
      </c>
      <c r="O347" t="str">
        <f t="shared" si="63"/>
        <v/>
      </c>
      <c r="P347" t="str">
        <f t="shared" si="64"/>
        <v/>
      </c>
      <c r="Q347" t="str">
        <f t="shared" si="65"/>
        <v/>
      </c>
    </row>
    <row r="348" spans="1:17">
      <c r="A348" s="41">
        <f t="shared" si="56"/>
        <v>346</v>
      </c>
      <c r="B348" t="str">
        <f t="shared" si="57"/>
        <v>2_347</v>
      </c>
      <c r="C348">
        <f t="shared" si="55"/>
        <v>2</v>
      </c>
      <c r="D348">
        <f t="shared" si="58"/>
        <v>347</v>
      </c>
      <c r="E348">
        <f>IFERROR(VLOOKUP($B348,'CURVE DATA'!$A:$AM,15,FALSE),"")</f>
        <v>3347054.089064389</v>
      </c>
      <c r="F348">
        <f>IFERROR(VLOOKUP($B348,'CURVE DATA'!$A:$AM,34,FALSE),NA())</f>
        <v>0.33482733467640341</v>
      </c>
      <c r="G348">
        <f>IFERROR(VLOOKUP($B348,'CURVE DATA'!$A:$AM,35,FALSE),NA())</f>
        <v>0.26785828448536614</v>
      </c>
      <c r="H348">
        <f>IFERROR(VLOOKUP($B348,'CURVE DATA'!$A:$AM,37,FALSE),NA())</f>
        <v>169.69940993135276</v>
      </c>
      <c r="I348">
        <f>IFERROR(VLOOKUP($B348,'CURVE DATA'!$A:$AM,38,FALSE),NA())</f>
        <v>136.83969483104096</v>
      </c>
      <c r="J348">
        <f>IFERROR(VLOOKUP($B348,'CURVE DATA'!$A:$AM,39,FALSE),NA())</f>
        <v>202.55912503166462</v>
      </c>
      <c r="K348" t="str">
        <f t="shared" si="59"/>
        <v/>
      </c>
      <c r="L348" t="str">
        <f t="shared" si="60"/>
        <v/>
      </c>
      <c r="M348" s="60">
        <f t="shared" si="61"/>
        <v>1881362.160064389</v>
      </c>
      <c r="N348" t="str">
        <f t="shared" si="62"/>
        <v/>
      </c>
      <c r="O348" t="str">
        <f t="shared" si="63"/>
        <v/>
      </c>
      <c r="P348" t="str">
        <f t="shared" si="64"/>
        <v/>
      </c>
      <c r="Q348" t="str">
        <f t="shared" si="65"/>
        <v/>
      </c>
    </row>
    <row r="349" spans="1:17">
      <c r="A349" s="41">
        <f t="shared" si="56"/>
        <v>347</v>
      </c>
      <c r="B349" t="str">
        <f t="shared" si="57"/>
        <v>2_348</v>
      </c>
      <c r="C349">
        <f t="shared" si="55"/>
        <v>2</v>
      </c>
      <c r="D349">
        <f t="shared" si="58"/>
        <v>348</v>
      </c>
      <c r="E349">
        <f>IFERROR(VLOOKUP($B349,'CURVE DATA'!$A:$AM,15,FALSE),"")</f>
        <v>3356727.6557957889</v>
      </c>
      <c r="F349">
        <f>IFERROR(VLOOKUP($B349,'CURVE DATA'!$A:$AM,34,FALSE),NA())</f>
        <v>0.33486218614011642</v>
      </c>
      <c r="G349">
        <f>IFERROR(VLOOKUP($B349,'CURVE DATA'!$A:$AM,35,FALSE),NA())</f>
        <v>0.26805137930281497</v>
      </c>
      <c r="H349">
        <f>IFERROR(VLOOKUP($B349,'CURVE DATA'!$A:$AM,37,FALSE),NA())</f>
        <v>169.82174356252952</v>
      </c>
      <c r="I349">
        <f>IFERROR(VLOOKUP($B349,'CURVE DATA'!$A:$AM,38,FALSE),NA())</f>
        <v>136.93834041127349</v>
      </c>
      <c r="J349">
        <f>IFERROR(VLOOKUP($B349,'CURVE DATA'!$A:$AM,39,FALSE),NA())</f>
        <v>202.70514671378555</v>
      </c>
      <c r="K349" t="str">
        <f t="shared" si="59"/>
        <v/>
      </c>
      <c r="L349" t="str">
        <f t="shared" si="60"/>
        <v/>
      </c>
      <c r="M349" s="60">
        <f t="shared" si="61"/>
        <v>1891035.7267957889</v>
      </c>
      <c r="N349" t="str">
        <f t="shared" si="62"/>
        <v/>
      </c>
      <c r="O349" t="str">
        <f t="shared" si="63"/>
        <v/>
      </c>
      <c r="P349" t="str">
        <f t="shared" si="64"/>
        <v/>
      </c>
      <c r="Q349" t="str">
        <f t="shared" si="65"/>
        <v/>
      </c>
    </row>
    <row r="350" spans="1:17">
      <c r="A350" s="41">
        <f t="shared" si="56"/>
        <v>348</v>
      </c>
      <c r="B350" t="str">
        <f t="shared" si="57"/>
        <v>2_349</v>
      </c>
      <c r="C350">
        <f t="shared" si="55"/>
        <v>2</v>
      </c>
      <c r="D350">
        <f t="shared" si="58"/>
        <v>349</v>
      </c>
      <c r="E350">
        <f>IFERROR(VLOOKUP($B350,'CURVE DATA'!$A:$AM,15,FALSE),"")</f>
        <v>3366401.2225271887</v>
      </c>
      <c r="F350">
        <f>IFERROR(VLOOKUP($B350,'CURVE DATA'!$A:$AM,34,FALSE),NA())</f>
        <v>0.33489529178280819</v>
      </c>
      <c r="G350">
        <f>IFERROR(VLOOKUP($B350,'CURVE DATA'!$A:$AM,35,FALSE),NA())</f>
        <v>0.2682434595110908</v>
      </c>
      <c r="H350">
        <f>IFERROR(VLOOKUP($B350,'CURVE DATA'!$A:$AM,37,FALSE),NA())</f>
        <v>169.94343439642148</v>
      </c>
      <c r="I350">
        <f>IFERROR(VLOOKUP($B350,'CURVE DATA'!$A:$AM,38,FALSE),NA())</f>
        <v>137.03646766215934</v>
      </c>
      <c r="J350">
        <f>IFERROR(VLOOKUP($B350,'CURVE DATA'!$A:$AM,39,FALSE),NA())</f>
        <v>202.85040113068368</v>
      </c>
      <c r="K350" t="str">
        <f t="shared" si="59"/>
        <v/>
      </c>
      <c r="L350" t="str">
        <f t="shared" si="60"/>
        <v/>
      </c>
      <c r="M350" s="60">
        <f t="shared" si="61"/>
        <v>1900709.2935271887</v>
      </c>
      <c r="N350" t="str">
        <f t="shared" si="62"/>
        <v/>
      </c>
      <c r="O350" t="str">
        <f t="shared" si="63"/>
        <v/>
      </c>
      <c r="P350" t="str">
        <f t="shared" si="64"/>
        <v/>
      </c>
      <c r="Q350" t="str">
        <f t="shared" si="65"/>
        <v/>
      </c>
    </row>
    <row r="351" spans="1:17">
      <c r="A351" s="41">
        <f t="shared" si="56"/>
        <v>349</v>
      </c>
      <c r="B351" t="str">
        <f t="shared" si="57"/>
        <v>2_350</v>
      </c>
      <c r="C351">
        <f t="shared" si="55"/>
        <v>2</v>
      </c>
      <c r="D351">
        <f t="shared" si="58"/>
        <v>350</v>
      </c>
      <c r="E351">
        <f>IFERROR(VLOOKUP($B351,'CURVE DATA'!$A:$AM,15,FALSE),"")</f>
        <v>3376074.7892585886</v>
      </c>
      <c r="F351">
        <f>IFERROR(VLOOKUP($B351,'CURVE DATA'!$A:$AM,34,FALSE),NA())</f>
        <v>0.33492665903186042</v>
      </c>
      <c r="G351">
        <f>IFERROR(VLOOKUP($B351,'CURVE DATA'!$A:$AM,35,FALSE),NA())</f>
        <v>0.26843452885069186</v>
      </c>
      <c r="H351">
        <f>IFERROR(VLOOKUP($B351,'CURVE DATA'!$A:$AM,37,FALSE),NA())</f>
        <v>170.06448480279056</v>
      </c>
      <c r="I351">
        <f>IFERROR(VLOOKUP($B351,'CURVE DATA'!$A:$AM,38,FALSE),NA())</f>
        <v>137.1340784945919</v>
      </c>
      <c r="J351">
        <f>IFERROR(VLOOKUP($B351,'CURVE DATA'!$A:$AM,39,FALSE),NA())</f>
        <v>202.99489111098922</v>
      </c>
      <c r="K351" t="str">
        <f t="shared" si="59"/>
        <v/>
      </c>
      <c r="L351" t="str">
        <f t="shared" si="60"/>
        <v/>
      </c>
      <c r="M351" s="60">
        <f t="shared" si="61"/>
        <v>1910382.8602585886</v>
      </c>
      <c r="N351" t="str">
        <f t="shared" si="62"/>
        <v/>
      </c>
      <c r="O351" t="str">
        <f t="shared" si="63"/>
        <v/>
      </c>
      <c r="P351" t="str">
        <f t="shared" si="64"/>
        <v/>
      </c>
      <c r="Q351" t="str">
        <f t="shared" si="65"/>
        <v/>
      </c>
    </row>
    <row r="352" spans="1:17">
      <c r="A352" s="41">
        <f t="shared" si="56"/>
        <v>350</v>
      </c>
      <c r="B352" t="str">
        <f t="shared" si="57"/>
        <v>2_351</v>
      </c>
      <c r="C352">
        <f t="shared" si="55"/>
        <v>2</v>
      </c>
      <c r="D352">
        <f t="shared" si="58"/>
        <v>351</v>
      </c>
      <c r="E352">
        <f>IFERROR(VLOOKUP($B352,'CURVE DATA'!$A:$AM,15,FALSE),"")</f>
        <v>3385748.3559899884</v>
      </c>
      <c r="F352">
        <f>IFERROR(VLOOKUP($B352,'CURVE DATA'!$A:$AM,34,FALSE),NA())</f>
        <v>0.33495629527934473</v>
      </c>
      <c r="G352">
        <f>IFERROR(VLOOKUP($B352,'CURVE DATA'!$A:$AM,35,FALSE),NA())</f>
        <v>0.26862459104048803</v>
      </c>
      <c r="H352">
        <f>IFERROR(VLOOKUP($B352,'CURVE DATA'!$A:$AM,37,FALSE),NA())</f>
        <v>170.18489713769608</v>
      </c>
      <c r="I352">
        <f>IFERROR(VLOOKUP($B352,'CURVE DATA'!$A:$AM,38,FALSE),NA())</f>
        <v>137.23117480841546</v>
      </c>
      <c r="J352">
        <f>IFERROR(VLOOKUP($B352,'CURVE DATA'!$A:$AM,39,FALSE),NA())</f>
        <v>203.13861946697673</v>
      </c>
      <c r="K352" t="str">
        <f t="shared" si="59"/>
        <v/>
      </c>
      <c r="L352" t="str">
        <f t="shared" si="60"/>
        <v/>
      </c>
      <c r="M352" s="60">
        <f t="shared" si="61"/>
        <v>1920056.4269899884</v>
      </c>
      <c r="N352" t="str">
        <f t="shared" si="62"/>
        <v/>
      </c>
      <c r="O352" t="str">
        <f t="shared" si="63"/>
        <v/>
      </c>
      <c r="P352" t="str">
        <f t="shared" si="64"/>
        <v/>
      </c>
      <c r="Q352" t="str">
        <f t="shared" si="65"/>
        <v/>
      </c>
    </row>
    <row r="353" spans="1:17">
      <c r="A353" s="41">
        <f t="shared" si="56"/>
        <v>351</v>
      </c>
      <c r="B353" t="str">
        <f t="shared" si="57"/>
        <v>2_352</v>
      </c>
      <c r="C353">
        <f t="shared" si="55"/>
        <v>2</v>
      </c>
      <c r="D353">
        <f t="shared" si="58"/>
        <v>352</v>
      </c>
      <c r="E353">
        <f>IFERROR(VLOOKUP($B353,'CURVE DATA'!$A:$AM,15,FALSE),"")</f>
        <v>3395421.9227213883</v>
      </c>
      <c r="F353">
        <f>IFERROR(VLOOKUP($B353,'CURVE DATA'!$A:$AM,34,FALSE),NA())</f>
        <v>0.33498420788299094</v>
      </c>
      <c r="G353">
        <f>IFERROR(VLOOKUP($B353,'CURVE DATA'!$A:$AM,35,FALSE),NA())</f>
        <v>0.26881364977793104</v>
      </c>
      <c r="H353">
        <f>IFERROR(VLOOKUP($B353,'CURVE DATA'!$A:$AM,37,FALSE),NA())</f>
        <v>170.30467374362814</v>
      </c>
      <c r="I353">
        <f>IFERROR(VLOOKUP($B353,'CURVE DATA'!$A:$AM,38,FALSE),NA())</f>
        <v>137.32775849253241</v>
      </c>
      <c r="J353">
        <f>IFERROR(VLOOKUP($B353,'CURVE DATA'!$A:$AM,39,FALSE),NA())</f>
        <v>203.28158899472393</v>
      </c>
      <c r="K353" t="str">
        <f t="shared" si="59"/>
        <v/>
      </c>
      <c r="L353" t="str">
        <f t="shared" si="60"/>
        <v/>
      </c>
      <c r="M353" s="60">
        <f t="shared" si="61"/>
        <v>1929729.9937213883</v>
      </c>
      <c r="N353" t="str">
        <f t="shared" si="62"/>
        <v/>
      </c>
      <c r="O353" t="str">
        <f t="shared" si="63"/>
        <v/>
      </c>
      <c r="P353" t="str">
        <f t="shared" si="64"/>
        <v/>
      </c>
      <c r="Q353" t="str">
        <f t="shared" si="65"/>
        <v/>
      </c>
    </row>
    <row r="354" spans="1:17">
      <c r="A354" s="41">
        <f t="shared" si="56"/>
        <v>352</v>
      </c>
      <c r="B354" t="str">
        <f t="shared" si="57"/>
        <v>2_353</v>
      </c>
      <c r="C354">
        <f t="shared" si="55"/>
        <v>2</v>
      </c>
      <c r="D354">
        <f t="shared" si="58"/>
        <v>353</v>
      </c>
      <c r="E354">
        <f>IFERROR(VLOOKUP($B354,'CURVE DATA'!$A:$AM,15,FALSE),"")</f>
        <v>3405095.4894527881</v>
      </c>
      <c r="F354">
        <f>IFERROR(VLOOKUP($B354,'CURVE DATA'!$A:$AM,34,FALSE),NA())</f>
        <v>0.33501040416646</v>
      </c>
      <c r="G354">
        <f>IFERROR(VLOOKUP($B354,'CURVE DATA'!$A:$AM,35,FALSE),NA())</f>
        <v>0.2690017087392621</v>
      </c>
      <c r="H354">
        <f>IFERROR(VLOOKUP($B354,'CURVE DATA'!$A:$AM,37,FALSE),NA())</f>
        <v>170.42381694963913</v>
      </c>
      <c r="I354">
        <f>IFERROR(VLOOKUP($B354,'CURVE DATA'!$A:$AM,38,FALSE),NA())</f>
        <v>137.42383142500947</v>
      </c>
      <c r="J354">
        <f>IFERROR(VLOOKUP($B354,'CURVE DATA'!$A:$AM,39,FALSE),NA())</f>
        <v>203.4238024742688</v>
      </c>
      <c r="K354" t="str">
        <f t="shared" si="59"/>
        <v/>
      </c>
      <c r="L354" t="str">
        <f t="shared" si="60"/>
        <v/>
      </c>
      <c r="M354" s="60">
        <f t="shared" si="61"/>
        <v>1939403.5604527881</v>
      </c>
      <c r="N354" t="str">
        <f t="shared" si="62"/>
        <v/>
      </c>
      <c r="O354" t="str">
        <f t="shared" si="63"/>
        <v/>
      </c>
      <c r="P354" t="str">
        <f t="shared" si="64"/>
        <v/>
      </c>
      <c r="Q354" t="str">
        <f t="shared" si="65"/>
        <v/>
      </c>
    </row>
    <row r="355" spans="1:17">
      <c r="A355" s="41">
        <f t="shared" si="56"/>
        <v>353</v>
      </c>
      <c r="B355" t="str">
        <f t="shared" si="57"/>
        <v>2_354</v>
      </c>
      <c r="C355">
        <f t="shared" si="55"/>
        <v>2</v>
      </c>
      <c r="D355">
        <f t="shared" si="58"/>
        <v>354</v>
      </c>
      <c r="E355">
        <f>IFERROR(VLOOKUP($B355,'CURVE DATA'!$A:$AM,15,FALSE),"")</f>
        <v>3414769.056184188</v>
      </c>
      <c r="F355">
        <f>IFERROR(VLOOKUP($B355,'CURVE DATA'!$A:$AM,34,FALSE),NA())</f>
        <v>0.33503489141920501</v>
      </c>
      <c r="G355">
        <f>IFERROR(VLOOKUP($B355,'CURVE DATA'!$A:$AM,35,FALSE),NA())</f>
        <v>0.26918877157971521</v>
      </c>
      <c r="H355">
        <f>IFERROR(VLOOKUP($B355,'CURVE DATA'!$A:$AM,37,FALSE),NA())</f>
        <v>170.54232907147238</v>
      </c>
      <c r="I355">
        <f>IFERROR(VLOOKUP($B355,'CURVE DATA'!$A:$AM,38,FALSE),NA())</f>
        <v>137.51939547318148</v>
      </c>
      <c r="J355">
        <f>IFERROR(VLOOKUP($B355,'CURVE DATA'!$A:$AM,39,FALSE),NA())</f>
        <v>203.56526266976329</v>
      </c>
      <c r="K355" t="str">
        <f t="shared" si="59"/>
        <v/>
      </c>
      <c r="L355" t="str">
        <f t="shared" si="60"/>
        <v/>
      </c>
      <c r="M355" s="60">
        <f t="shared" si="61"/>
        <v>1949077.127184188</v>
      </c>
      <c r="N355" t="str">
        <f t="shared" si="62"/>
        <v/>
      </c>
      <c r="O355" t="str">
        <f t="shared" si="63"/>
        <v/>
      </c>
      <c r="P355" t="str">
        <f t="shared" si="64"/>
        <v/>
      </c>
      <c r="Q355" t="str">
        <f t="shared" si="65"/>
        <v/>
      </c>
    </row>
    <row r="356" spans="1:17">
      <c r="A356" s="41">
        <f t="shared" si="56"/>
        <v>354</v>
      </c>
      <c r="B356" t="str">
        <f t="shared" si="57"/>
        <v>2_355</v>
      </c>
      <c r="C356">
        <f t="shared" si="55"/>
        <v>2</v>
      </c>
      <c r="D356">
        <f t="shared" si="58"/>
        <v>355</v>
      </c>
      <c r="E356">
        <f>IFERROR(VLOOKUP($B356,'CURVE DATA'!$A:$AM,15,FALSE),"")</f>
        <v>3424442.6229155879</v>
      </c>
      <c r="F356">
        <f>IFERROR(VLOOKUP($B356,'CURVE DATA'!$A:$AM,34,FALSE),NA())</f>
        <v>0.33505767689722604</v>
      </c>
      <c r="G356">
        <f>IFERROR(VLOOKUP($B356,'CURVE DATA'!$A:$AM,35,FALSE),NA())</f>
        <v>0.26937484193371947</v>
      </c>
      <c r="H356">
        <f>IFERROR(VLOOKUP($B356,'CURVE DATA'!$A:$AM,37,FALSE),NA())</f>
        <v>170.66021241169054</v>
      </c>
      <c r="I356">
        <f>IFERROR(VLOOKUP($B356,'CURVE DATA'!$A:$AM,38,FALSE),NA())</f>
        <v>137.61445249375475</v>
      </c>
      <c r="J356">
        <f>IFERROR(VLOOKUP($B356,'CURVE DATA'!$A:$AM,39,FALSE),NA())</f>
        <v>203.70597232962635</v>
      </c>
      <c r="K356" t="str">
        <f t="shared" si="59"/>
        <v/>
      </c>
      <c r="L356" t="str">
        <f t="shared" si="60"/>
        <v/>
      </c>
      <c r="M356" s="60">
        <f t="shared" si="61"/>
        <v>1958750.6939155878</v>
      </c>
      <c r="N356" t="str">
        <f t="shared" si="62"/>
        <v/>
      </c>
      <c r="O356" t="str">
        <f t="shared" si="63"/>
        <v/>
      </c>
      <c r="P356" t="str">
        <f t="shared" si="64"/>
        <v/>
      </c>
      <c r="Q356" t="str">
        <f t="shared" si="65"/>
        <v/>
      </c>
    </row>
    <row r="357" spans="1:17">
      <c r="A357" s="41">
        <f t="shared" si="56"/>
        <v>355</v>
      </c>
      <c r="B357" t="str">
        <f t="shared" si="57"/>
        <v>2_356</v>
      </c>
      <c r="C357">
        <f t="shared" si="55"/>
        <v>2</v>
      </c>
      <c r="D357">
        <f t="shared" si="58"/>
        <v>356</v>
      </c>
      <c r="E357">
        <f>IFERROR(VLOOKUP($B357,'CURVE DATA'!$A:$AM,15,FALSE),"")</f>
        <v>3434116.1896469877</v>
      </c>
      <c r="F357">
        <f>IFERROR(VLOOKUP($B357,'CURVE DATA'!$A:$AM,34,FALSE),NA())</f>
        <v>0.33507876782317247</v>
      </c>
      <c r="G357">
        <f>IFERROR(VLOOKUP($B357,'CURVE DATA'!$A:$AM,35,FALSE),NA())</f>
        <v>0.26955992341509816</v>
      </c>
      <c r="H357">
        <f>IFERROR(VLOOKUP($B357,'CURVE DATA'!$A:$AM,37,FALSE),NA())</f>
        <v>170.77746925980156</v>
      </c>
      <c r="I357">
        <f>IFERROR(VLOOKUP($B357,'CURVE DATA'!$A:$AM,38,FALSE),NA())</f>
        <v>137.70900433290879</v>
      </c>
      <c r="J357">
        <f>IFERROR(VLOOKUP($B357,'CURVE DATA'!$A:$AM,39,FALSE),NA())</f>
        <v>203.84593418669436</v>
      </c>
      <c r="K357" t="str">
        <f t="shared" si="59"/>
        <v/>
      </c>
      <c r="L357" t="str">
        <f t="shared" si="60"/>
        <v/>
      </c>
      <c r="M357" s="60">
        <f t="shared" si="61"/>
        <v>1968424.2606469877</v>
      </c>
      <c r="N357" t="str">
        <f t="shared" si="62"/>
        <v/>
      </c>
      <c r="O357" t="str">
        <f t="shared" si="63"/>
        <v/>
      </c>
      <c r="P357" t="str">
        <f t="shared" si="64"/>
        <v/>
      </c>
      <c r="Q357" t="str">
        <f t="shared" si="65"/>
        <v/>
      </c>
    </row>
    <row r="358" spans="1:17">
      <c r="A358" s="41">
        <f t="shared" si="56"/>
        <v>356</v>
      </c>
      <c r="B358" t="str">
        <f t="shared" si="57"/>
        <v>2_357</v>
      </c>
      <c r="C358">
        <f t="shared" si="55"/>
        <v>2</v>
      </c>
      <c r="D358">
        <f t="shared" si="58"/>
        <v>357</v>
      </c>
      <c r="E358">
        <f>IFERROR(VLOOKUP($B358,'CURVE DATA'!$A:$AM,15,FALSE),"")</f>
        <v>3443789.7563783876</v>
      </c>
      <c r="F358">
        <f>IFERROR(VLOOKUP($B358,'CURVE DATA'!$A:$AM,34,FALSE),NA())</f>
        <v>0.3350981713865262</v>
      </c>
      <c r="G358">
        <f>IFERROR(VLOOKUP($B358,'CURVE DATA'!$A:$AM,35,FALSE),NA())</f>
        <v>0.26974401961726513</v>
      </c>
      <c r="H358">
        <f>IFERROR(VLOOKUP($B358,'CURVE DATA'!$A:$AM,37,FALSE),NA())</f>
        <v>170.89410189238325</v>
      </c>
      <c r="I358">
        <f>IFERROR(VLOOKUP($B358,'CURVE DATA'!$A:$AM,38,FALSE),NA())</f>
        <v>137.80305282639662</v>
      </c>
      <c r="J358">
        <f>IFERROR(VLOOKUP($B358,'CURVE DATA'!$A:$AM,39,FALSE),NA())</f>
        <v>203.9851509583699</v>
      </c>
      <c r="K358" t="str">
        <f t="shared" si="59"/>
        <v/>
      </c>
      <c r="L358" t="str">
        <f t="shared" si="60"/>
        <v/>
      </c>
      <c r="M358" s="60">
        <f t="shared" si="61"/>
        <v>1978097.8273783876</v>
      </c>
      <c r="N358" t="str">
        <f t="shared" si="62"/>
        <v/>
      </c>
      <c r="O358" t="str">
        <f t="shared" si="63"/>
        <v/>
      </c>
      <c r="P358" t="str">
        <f t="shared" si="64"/>
        <v/>
      </c>
      <c r="Q358" t="str">
        <f t="shared" si="65"/>
        <v/>
      </c>
    </row>
    <row r="359" spans="1:17">
      <c r="A359" s="41">
        <f t="shared" si="56"/>
        <v>357</v>
      </c>
      <c r="B359" t="str">
        <f t="shared" si="57"/>
        <v>2_358</v>
      </c>
      <c r="C359">
        <f t="shared" si="55"/>
        <v>2</v>
      </c>
      <c r="D359">
        <f t="shared" si="58"/>
        <v>358</v>
      </c>
      <c r="E359">
        <f>IFERROR(VLOOKUP($B359,'CURVE DATA'!$A:$AM,15,FALSE),"")</f>
        <v>3453463.3231097874</v>
      </c>
      <c r="F359">
        <f>IFERROR(VLOOKUP($B359,'CURVE DATA'!$A:$AM,34,FALSE),NA())</f>
        <v>0.3351158947441098</v>
      </c>
      <c r="G359">
        <f>IFERROR(VLOOKUP($B359,'CURVE DATA'!$A:$AM,35,FALSE),NA())</f>
        <v>0.26992713411341873</v>
      </c>
      <c r="H359">
        <f>IFERROR(VLOOKUP($B359,'CURVE DATA'!$A:$AM,37,FALSE),NA())</f>
        <v>171.01011257320593</v>
      </c>
      <c r="I359">
        <f>IFERROR(VLOOKUP($B359,'CURVE DATA'!$A:$AM,38,FALSE),NA())</f>
        <v>137.89659979964384</v>
      </c>
      <c r="J359">
        <f>IFERROR(VLOOKUP($B359,'CURVE DATA'!$A:$AM,39,FALSE),NA())</f>
        <v>204.12362534676805</v>
      </c>
      <c r="K359" t="str">
        <f t="shared" si="59"/>
        <v/>
      </c>
      <c r="L359" t="str">
        <f t="shared" si="60"/>
        <v/>
      </c>
      <c r="M359" s="60">
        <f t="shared" si="61"/>
        <v>1987771.3941097874</v>
      </c>
      <c r="N359" t="str">
        <f t="shared" si="62"/>
        <v/>
      </c>
      <c r="O359" t="str">
        <f t="shared" si="63"/>
        <v/>
      </c>
      <c r="P359" t="str">
        <f t="shared" si="64"/>
        <v/>
      </c>
      <c r="Q359" t="str">
        <f t="shared" si="65"/>
        <v/>
      </c>
    </row>
    <row r="360" spans="1:17">
      <c r="A360" s="41">
        <f t="shared" si="56"/>
        <v>358</v>
      </c>
      <c r="B360" t="str">
        <f t="shared" si="57"/>
        <v>2_359</v>
      </c>
      <c r="C360">
        <f t="shared" si="55"/>
        <v>2</v>
      </c>
      <c r="D360">
        <f t="shared" si="58"/>
        <v>359</v>
      </c>
      <c r="E360">
        <f>IFERROR(VLOOKUP($B360,'CURVE DATA'!$A:$AM,15,FALSE),"")</f>
        <v>3463136.8898411873</v>
      </c>
      <c r="F360">
        <f>IFERROR(VLOOKUP($B360,'CURVE DATA'!$A:$AM,34,FALSE),NA())</f>
        <v>0.33513194502007482</v>
      </c>
      <c r="G360">
        <f>IFERROR(VLOOKUP($B360,'CURVE DATA'!$A:$AM,35,FALSE),NA())</f>
        <v>0.27010927045673344</v>
      </c>
      <c r="H360">
        <f>IFERROR(VLOOKUP($B360,'CURVE DATA'!$A:$AM,37,FALSE),NA())</f>
        <v>171.12550355335404</v>
      </c>
      <c r="I360">
        <f>IFERROR(VLOOKUP($B360,'CURVE DATA'!$A:$AM,38,FALSE),NA())</f>
        <v>137.98964706784653</v>
      </c>
      <c r="J360">
        <f>IFERROR(VLOOKUP($B360,'CURVE DATA'!$A:$AM,39,FALSE),NA())</f>
        <v>204.26136003886157</v>
      </c>
      <c r="K360" t="str">
        <f t="shared" si="59"/>
        <v/>
      </c>
      <c r="L360" t="str">
        <f t="shared" si="60"/>
        <v/>
      </c>
      <c r="M360" s="60">
        <f t="shared" si="61"/>
        <v>1997444.9608411873</v>
      </c>
      <c r="N360" t="str">
        <f t="shared" si="62"/>
        <v/>
      </c>
      <c r="O360" t="str">
        <f t="shared" si="63"/>
        <v/>
      </c>
      <c r="P360" t="str">
        <f t="shared" si="64"/>
        <v/>
      </c>
      <c r="Q360" t="str">
        <f t="shared" si="65"/>
        <v/>
      </c>
    </row>
    <row r="361" spans="1:17">
      <c r="A361" s="41">
        <f t="shared" si="56"/>
        <v>359</v>
      </c>
      <c r="B361" t="str">
        <f t="shared" si="57"/>
        <v>2_360</v>
      </c>
      <c r="C361">
        <f t="shared" si="55"/>
        <v>2</v>
      </c>
      <c r="D361">
        <f t="shared" si="58"/>
        <v>360</v>
      </c>
      <c r="E361">
        <f>IFERROR(VLOOKUP($B361,'CURVE DATA'!$A:$AM,15,FALSE),"")</f>
        <v>3472810.4565725871</v>
      </c>
      <c r="F361">
        <f>IFERROR(VLOOKUP($B361,'CURVE DATA'!$A:$AM,34,FALSE),NA())</f>
        <v>0.33514632930653981</v>
      </c>
      <c r="G361">
        <f>IFERROR(VLOOKUP($B361,'CURVE DATA'!$A:$AM,35,FALSE),NA())</f>
        <v>0.27029043218054905</v>
      </c>
      <c r="H361">
        <f>IFERROR(VLOOKUP($B361,'CURVE DATA'!$A:$AM,37,FALSE),NA())</f>
        <v>171.24027707134593</v>
      </c>
      <c r="I361">
        <f>IFERROR(VLOOKUP($B361,'CURVE DATA'!$A:$AM,38,FALSE),NA())</f>
        <v>138.08219643606796</v>
      </c>
      <c r="J361">
        <f>IFERROR(VLOOKUP($B361,'CURVE DATA'!$A:$AM,39,FALSE),NA())</f>
        <v>204.39835770662393</v>
      </c>
      <c r="K361" t="str">
        <f t="shared" si="59"/>
        <v/>
      </c>
      <c r="L361" t="str">
        <f t="shared" si="60"/>
        <v/>
      </c>
      <c r="M361" s="60">
        <f t="shared" si="61"/>
        <v>2007118.5275725871</v>
      </c>
      <c r="N361" t="str">
        <f t="shared" si="62"/>
        <v/>
      </c>
      <c r="O361" t="str">
        <f t="shared" si="63"/>
        <v/>
      </c>
      <c r="P361" t="str">
        <f t="shared" si="64"/>
        <v/>
      </c>
      <c r="Q361" t="str">
        <f t="shared" si="65"/>
        <v/>
      </c>
    </row>
    <row r="362" spans="1:17">
      <c r="A362" s="41">
        <f t="shared" si="56"/>
        <v>360</v>
      </c>
      <c r="B362" t="str">
        <f t="shared" si="57"/>
        <v>2_361</v>
      </c>
      <c r="C362">
        <f t="shared" si="55"/>
        <v>2</v>
      </c>
      <c r="D362">
        <f t="shared" si="58"/>
        <v>361</v>
      </c>
      <c r="E362">
        <f>IFERROR(VLOOKUP($B362,'CURVE DATA'!$A:$AM,15,FALSE),"")</f>
        <v>3482484.023303987</v>
      </c>
      <c r="F362">
        <f>IFERROR(VLOOKUP($B362,'CURVE DATA'!$A:$AM,34,FALSE),NA())</f>
        <v>0.33515905466342033</v>
      </c>
      <c r="G362">
        <f>IFERROR(VLOOKUP($B362,'CURVE DATA'!$A:$AM,35,FALSE),NA())</f>
        <v>0.27047062279855699</v>
      </c>
      <c r="H362">
        <f>IFERROR(VLOOKUP($B362,'CURVE DATA'!$A:$AM,37,FALSE),NA())</f>
        <v>171.35443535325183</v>
      </c>
      <c r="I362">
        <f>IFERROR(VLOOKUP($B362,'CURVE DATA'!$A:$AM,38,FALSE),NA())</f>
        <v>138.17424969933364</v>
      </c>
      <c r="J362">
        <f>IFERROR(VLOOKUP($B362,'CURVE DATA'!$A:$AM,39,FALSE),NA())</f>
        <v>204.53462100717007</v>
      </c>
      <c r="K362" t="str">
        <f t="shared" si="59"/>
        <v/>
      </c>
      <c r="L362" t="str">
        <f t="shared" si="60"/>
        <v/>
      </c>
      <c r="M362" s="60">
        <f t="shared" si="61"/>
        <v>2016792.094303987</v>
      </c>
      <c r="N362" t="str">
        <f t="shared" si="62"/>
        <v/>
      </c>
      <c r="O362" t="str">
        <f t="shared" si="63"/>
        <v/>
      </c>
      <c r="P362" t="str">
        <f t="shared" si="64"/>
        <v/>
      </c>
      <c r="Q362" t="str">
        <f t="shared" si="65"/>
        <v/>
      </c>
    </row>
    <row r="363" spans="1:17">
      <c r="A363" s="41">
        <f t="shared" si="56"/>
        <v>361</v>
      </c>
      <c r="B363" t="str">
        <f t="shared" si="57"/>
        <v>2_362</v>
      </c>
      <c r="C363">
        <f t="shared" si="55"/>
        <v>2</v>
      </c>
      <c r="D363">
        <f t="shared" si="58"/>
        <v>362</v>
      </c>
      <c r="E363">
        <f>IFERROR(VLOOKUP($B363,'CURVE DATA'!$A:$AM,15,FALSE),"")</f>
        <v>3492157.5900353868</v>
      </c>
      <c r="F363">
        <f>IFERROR(VLOOKUP($B363,'CURVE DATA'!$A:$AM,34,FALSE),NA())</f>
        <v>0.33517012811903285</v>
      </c>
      <c r="G363">
        <f>IFERROR(VLOOKUP($B363,'CURVE DATA'!$A:$AM,35,FALSE),NA())</f>
        <v>0.27064984580498491</v>
      </c>
      <c r="H363">
        <f>IFERROR(VLOOKUP($B363,'CURVE DATA'!$A:$AM,37,FALSE),NA())</f>
        <v>171.46798061281092</v>
      </c>
      <c r="I363">
        <f>IFERROR(VLOOKUP($B363,'CURVE DATA'!$A:$AM,38,FALSE),NA())</f>
        <v>138.26580864272572</v>
      </c>
      <c r="J363">
        <f>IFERROR(VLOOKUP($B363,'CURVE DATA'!$A:$AM,39,FALSE),NA())</f>
        <v>204.67015258289612</v>
      </c>
      <c r="K363" t="str">
        <f t="shared" si="59"/>
        <v/>
      </c>
      <c r="L363" t="str">
        <f t="shared" si="60"/>
        <v/>
      </c>
      <c r="M363" s="60">
        <f t="shared" si="61"/>
        <v>2026465.6610353868</v>
      </c>
      <c r="N363" t="str">
        <f t="shared" si="62"/>
        <v/>
      </c>
      <c r="O363" t="str">
        <f t="shared" si="63"/>
        <v/>
      </c>
      <c r="P363" t="str">
        <f t="shared" si="64"/>
        <v/>
      </c>
      <c r="Q363" t="str">
        <f t="shared" si="65"/>
        <v/>
      </c>
    </row>
    <row r="364" spans="1:17">
      <c r="A364" s="41">
        <f t="shared" si="56"/>
        <v>362</v>
      </c>
      <c r="B364" t="str">
        <f t="shared" si="57"/>
        <v>2_363</v>
      </c>
      <c r="C364">
        <f t="shared" si="55"/>
        <v>2</v>
      </c>
      <c r="D364">
        <f t="shared" si="58"/>
        <v>363</v>
      </c>
      <c r="E364">
        <f>IFERROR(VLOOKUP($B364,'CURVE DATA'!$A:$AM,15,FALSE),"")</f>
        <v>3501831.1567667867</v>
      </c>
      <c r="F364">
        <f>IFERROR(VLOOKUP($B364,'CURVE DATA'!$A:$AM,34,FALSE),NA())</f>
        <v>0.33517955667038313</v>
      </c>
      <c r="G364">
        <f>IFERROR(VLOOKUP($B364,'CURVE DATA'!$A:$AM,35,FALSE),NA())</f>
        <v>0.27082810467477886</v>
      </c>
      <c r="H364">
        <f>IFERROR(VLOOKUP($B364,'CURVE DATA'!$A:$AM,37,FALSE),NA())</f>
        <v>171.58091505154661</v>
      </c>
      <c r="I364">
        <f>IFERROR(VLOOKUP($B364,'CURVE DATA'!$A:$AM,38,FALSE),NA())</f>
        <v>138.35687504147609</v>
      </c>
      <c r="J364">
        <f>IFERROR(VLOOKUP($B364,'CURVE DATA'!$A:$AM,39,FALSE),NA())</f>
        <v>204.80495506161719</v>
      </c>
      <c r="K364" t="str">
        <f t="shared" si="59"/>
        <v/>
      </c>
      <c r="L364" t="str">
        <f t="shared" si="60"/>
        <v/>
      </c>
      <c r="M364" s="60">
        <f t="shared" si="61"/>
        <v>2036139.2277667867</v>
      </c>
      <c r="N364" t="str">
        <f t="shared" si="62"/>
        <v/>
      </c>
      <c r="O364" t="str">
        <f t="shared" si="63"/>
        <v/>
      </c>
      <c r="P364" t="str">
        <f t="shared" si="64"/>
        <v/>
      </c>
      <c r="Q364" t="str">
        <f t="shared" si="65"/>
        <v/>
      </c>
    </row>
    <row r="365" spans="1:17">
      <c r="A365" s="41">
        <f t="shared" si="56"/>
        <v>363</v>
      </c>
      <c r="B365" t="str">
        <f t="shared" si="57"/>
        <v>2_364</v>
      </c>
      <c r="C365">
        <f t="shared" si="55"/>
        <v>2</v>
      </c>
      <c r="D365">
        <f t="shared" si="58"/>
        <v>364</v>
      </c>
      <c r="E365">
        <f>IFERROR(VLOOKUP($B365,'CURVE DATA'!$A:$AM,15,FALSE),"")</f>
        <v>3511504.7234981866</v>
      </c>
      <c r="F365">
        <f>IFERROR(VLOOKUP($B365,'CURVE DATA'!$A:$AM,34,FALSE),NA())</f>
        <v>0.33518734728296562</v>
      </c>
      <c r="G365">
        <f>IFERROR(VLOOKUP($B365,'CURVE DATA'!$A:$AM,35,FALSE),NA())</f>
        <v>0.27100540286378211</v>
      </c>
      <c r="H365">
        <f>IFERROR(VLOOKUP($B365,'CURVE DATA'!$A:$AM,37,FALSE),NA())</f>
        <v>171.69324085887999</v>
      </c>
      <c r="I365">
        <f>IFERROR(VLOOKUP($B365,'CURVE DATA'!$A:$AM,38,FALSE),NA())</f>
        <v>138.44745066105759</v>
      </c>
      <c r="J365">
        <f>IFERROR(VLOOKUP($B365,'CURVE DATA'!$A:$AM,39,FALSE),NA())</f>
        <v>204.93903105670242</v>
      </c>
      <c r="K365" t="str">
        <f t="shared" si="59"/>
        <v/>
      </c>
      <c r="L365" t="str">
        <f t="shared" si="60"/>
        <v/>
      </c>
      <c r="M365" s="60">
        <f t="shared" si="61"/>
        <v>2045812.7944981866</v>
      </c>
      <c r="N365" t="str">
        <f t="shared" si="62"/>
        <v/>
      </c>
      <c r="O365" t="str">
        <f t="shared" si="63"/>
        <v/>
      </c>
      <c r="P365" t="str">
        <f t="shared" si="64"/>
        <v/>
      </c>
      <c r="Q365" t="str">
        <f t="shared" si="65"/>
        <v/>
      </c>
    </row>
    <row r="366" spans="1:17">
      <c r="A366" s="41">
        <f t="shared" si="56"/>
        <v>364</v>
      </c>
      <c r="B366" t="str">
        <f t="shared" si="57"/>
        <v>2_365</v>
      </c>
      <c r="C366">
        <f t="shared" si="55"/>
        <v>2</v>
      </c>
      <c r="D366">
        <f t="shared" si="58"/>
        <v>365</v>
      </c>
      <c r="E366">
        <f>IFERROR(VLOOKUP($B366,'CURVE DATA'!$A:$AM,15,FALSE),"")</f>
        <v>3521178.2902295864</v>
      </c>
      <c r="F366">
        <f>IFERROR(VLOOKUP($B366,'CURVE DATA'!$A:$AM,34,FALSE),NA())</f>
        <v>0.33519350689157118</v>
      </c>
      <c r="G366">
        <f>IFERROR(VLOOKUP($B366,'CURVE DATA'!$A:$AM,35,FALSE),NA())</f>
        <v>0.27118174380891341</v>
      </c>
      <c r="H366">
        <f>IFERROR(VLOOKUP($B366,'CURVE DATA'!$A:$AM,37,FALSE),NA())</f>
        <v>171.80496021224258</v>
      </c>
      <c r="I366">
        <f>IFERROR(VLOOKUP($B366,'CURVE DATA'!$A:$AM,38,FALSE),NA())</f>
        <v>138.53753725727523</v>
      </c>
      <c r="J366">
        <f>IFERROR(VLOOKUP($B366,'CURVE DATA'!$A:$AM,39,FALSE),NA())</f>
        <v>205.07238316720995</v>
      </c>
      <c r="K366" t="str">
        <f t="shared" si="59"/>
        <v/>
      </c>
      <c r="L366" t="str">
        <f t="shared" si="60"/>
        <v/>
      </c>
      <c r="M366" s="60">
        <f t="shared" si="61"/>
        <v>2055486.3612295864</v>
      </c>
      <c r="N366" t="str">
        <f t="shared" si="62"/>
        <v/>
      </c>
      <c r="O366" t="str">
        <f t="shared" si="63"/>
        <v/>
      </c>
      <c r="P366" t="str">
        <f t="shared" si="64"/>
        <v/>
      </c>
      <c r="Q366" t="str">
        <f t="shared" si="65"/>
        <v/>
      </c>
    </row>
    <row r="367" spans="1:17">
      <c r="A367" s="41">
        <f t="shared" si="56"/>
        <v>365</v>
      </c>
      <c r="B367" t="str">
        <f t="shared" si="57"/>
        <v>2_366</v>
      </c>
      <c r="C367">
        <f t="shared" si="55"/>
        <v>2</v>
      </c>
      <c r="D367">
        <f t="shared" si="58"/>
        <v>366</v>
      </c>
      <c r="E367">
        <f>IFERROR(VLOOKUP($B367,'CURVE DATA'!$A:$AM,15,FALSE),"")</f>
        <v>3530851.8569609863</v>
      </c>
      <c r="F367">
        <f>IFERROR(VLOOKUP($B367,'CURVE DATA'!$A:$AM,34,FALSE),NA())</f>
        <v>0.33519804240039097</v>
      </c>
      <c r="G367">
        <f>IFERROR(VLOOKUP($B367,'CURVE DATA'!$A:$AM,35,FALSE),NA())</f>
        <v>0.27135713092834207</v>
      </c>
      <c r="H367">
        <f>IFERROR(VLOOKUP($B367,'CURVE DATA'!$A:$AM,37,FALSE),NA())</f>
        <v>171.91607527718742</v>
      </c>
      <c r="I367">
        <f>IFERROR(VLOOKUP($B367,'CURVE DATA'!$A:$AM,38,FALSE),NA())</f>
        <v>138.62713657635555</v>
      </c>
      <c r="J367">
        <f>IFERROR(VLOOKUP($B367,'CURVE DATA'!$A:$AM,39,FALSE),NA())</f>
        <v>205.20501397801928</v>
      </c>
      <c r="K367" t="str">
        <f t="shared" si="59"/>
        <v/>
      </c>
      <c r="L367" t="str">
        <f t="shared" si="60"/>
        <v/>
      </c>
      <c r="M367" s="60">
        <f t="shared" si="61"/>
        <v>2065159.9279609863</v>
      </c>
      <c r="N367" t="str">
        <f t="shared" si="62"/>
        <v/>
      </c>
      <c r="O367" t="str">
        <f t="shared" si="63"/>
        <v/>
      </c>
      <c r="P367" t="str">
        <f t="shared" si="64"/>
        <v/>
      </c>
      <c r="Q367" t="str">
        <f t="shared" si="65"/>
        <v/>
      </c>
    </row>
    <row r="368" spans="1:17">
      <c r="A368" s="41">
        <f t="shared" si="56"/>
        <v>366</v>
      </c>
      <c r="B368" t="str">
        <f t="shared" si="57"/>
        <v>2_367</v>
      </c>
      <c r="C368">
        <f t="shared" si="55"/>
        <v>2</v>
      </c>
      <c r="D368">
        <f t="shared" si="58"/>
        <v>367</v>
      </c>
      <c r="E368">
        <f>IFERROR(VLOOKUP($B368,'CURVE DATA'!$A:$AM,15,FALSE),"")</f>
        <v>3540525.4236923861</v>
      </c>
      <c r="F368">
        <f>IFERROR(VLOOKUP($B368,'CURVE DATA'!$A:$AM,34,FALSE),NA())</f>
        <v>0.33520096068284805</v>
      </c>
      <c r="G368">
        <f>IFERROR(VLOOKUP($B368,'CURVE DATA'!$A:$AM,35,FALSE),NA())</f>
        <v>0.27153156762166042</v>
      </c>
      <c r="H368">
        <f>IFERROR(VLOOKUP($B368,'CURVE DATA'!$A:$AM,37,FALSE),NA())</f>
        <v>172.02658820749821</v>
      </c>
      <c r="I368">
        <f>IFERROR(VLOOKUP($B368,'CURVE DATA'!$A:$AM,38,FALSE),NA())</f>
        <v>138.71625035503476</v>
      </c>
      <c r="J368">
        <f>IFERROR(VLOOKUP($B368,'CURVE DATA'!$A:$AM,39,FALSE),NA())</f>
        <v>205.33692605996168</v>
      </c>
      <c r="K368" t="str">
        <f t="shared" si="59"/>
        <v/>
      </c>
      <c r="L368" t="str">
        <f t="shared" si="60"/>
        <v/>
      </c>
      <c r="M368" s="60">
        <f t="shared" si="61"/>
        <v>2074833.4946923861</v>
      </c>
      <c r="N368" t="str">
        <f t="shared" si="62"/>
        <v/>
      </c>
      <c r="O368" t="str">
        <f t="shared" si="63"/>
        <v/>
      </c>
      <c r="P368" t="str">
        <f t="shared" si="64"/>
        <v/>
      </c>
      <c r="Q368" t="str">
        <f t="shared" si="65"/>
        <v/>
      </c>
    </row>
    <row r="369" spans="1:17">
      <c r="A369" s="41">
        <f t="shared" si="56"/>
        <v>367</v>
      </c>
      <c r="B369" t="str">
        <f t="shared" si="57"/>
        <v>2_368</v>
      </c>
      <c r="C369">
        <f t="shared" si="55"/>
        <v>2</v>
      </c>
      <c r="D369">
        <f t="shared" si="58"/>
        <v>368</v>
      </c>
      <c r="E369">
        <f>IFERROR(VLOOKUP($B369,'CURVE DATA'!$A:$AM,15,FALSE),"")</f>
        <v>3550198.990423786</v>
      </c>
      <c r="F369">
        <f>IFERROR(VLOOKUP($B369,'CURVE DATA'!$A:$AM,34,FALSE),NA())</f>
        <v>0.33520226858259378</v>
      </c>
      <c r="G369">
        <f>IFERROR(VLOOKUP($B369,'CURVE DATA'!$A:$AM,35,FALSE),NA())</f>
        <v>0.27170505727005534</v>
      </c>
      <c r="H369">
        <f>IFERROR(VLOOKUP($B369,'CURVE DATA'!$A:$AM,37,FALSE),NA())</f>
        <v>172.13650114529807</v>
      </c>
      <c r="I369">
        <f>IFERROR(VLOOKUP($B369,'CURVE DATA'!$A:$AM,38,FALSE),NA())</f>
        <v>138.8048803206463</v>
      </c>
      <c r="J369">
        <f>IFERROR(VLOOKUP($B369,'CURVE DATA'!$A:$AM,39,FALSE),NA())</f>
        <v>205.46812196994983</v>
      </c>
      <c r="K369">
        <f t="shared" si="59"/>
        <v>172.13650114529807</v>
      </c>
      <c r="L369" t="str">
        <f t="shared" si="60"/>
        <v/>
      </c>
      <c r="M369" s="60">
        <f t="shared" si="61"/>
        <v>2084507.061423786</v>
      </c>
      <c r="N369" t="str">
        <f t="shared" si="62"/>
        <v/>
      </c>
      <c r="O369">
        <f t="shared" si="63"/>
        <v>3550198.990423786</v>
      </c>
      <c r="P369" t="str">
        <f t="shared" si="64"/>
        <v/>
      </c>
      <c r="Q369">
        <f t="shared" si="65"/>
        <v>172.13650114529807</v>
      </c>
    </row>
    <row r="370" spans="1:17">
      <c r="A370" s="41">
        <f t="shared" si="56"/>
        <v>368</v>
      </c>
      <c r="B370" t="str">
        <f t="shared" si="57"/>
        <v>2_369</v>
      </c>
      <c r="C370">
        <f t="shared" si="55"/>
        <v>2</v>
      </c>
      <c r="D370">
        <f t="shared" si="58"/>
        <v>369</v>
      </c>
      <c r="E370">
        <f>IFERROR(VLOOKUP($B370,'CURVE DATA'!$A:$AM,15,FALSE),"")</f>
        <v>3559872.5571551858</v>
      </c>
      <c r="F370">
        <f>IFERROR(VLOOKUP($B370,'CURVE DATA'!$A:$AM,34,FALSE),NA())</f>
        <v>0.33520197291288639</v>
      </c>
      <c r="G370">
        <f>IFERROR(VLOOKUP($B370,'CURVE DATA'!$A:$AM,35,FALSE),NA())</f>
        <v>0.27187760323647608</v>
      </c>
      <c r="H370">
        <f>IFERROR(VLOOKUP($B370,'CURVE DATA'!$A:$AM,37,FALSE),NA())</f>
        <v>172.24581622115576</v>
      </c>
      <c r="I370">
        <f>IFERROR(VLOOKUP($B370,'CURVE DATA'!$A:$AM,38,FALSE),NA())</f>
        <v>138.89302819120667</v>
      </c>
      <c r="J370">
        <f>IFERROR(VLOOKUP($B370,'CURVE DATA'!$A:$AM,39,FALSE),NA())</f>
        <v>205.59860425110489</v>
      </c>
      <c r="K370" t="str">
        <f t="shared" si="59"/>
        <v/>
      </c>
      <c r="L370" t="str">
        <f t="shared" si="60"/>
        <v/>
      </c>
      <c r="M370" s="60">
        <f t="shared" si="61"/>
        <v>2094180.6281551858</v>
      </c>
      <c r="N370" t="str">
        <f t="shared" si="62"/>
        <v/>
      </c>
      <c r="O370" t="str">
        <f t="shared" si="63"/>
        <v/>
      </c>
      <c r="P370" t="str">
        <f t="shared" si="64"/>
        <v/>
      </c>
      <c r="Q370">
        <f t="shared" si="65"/>
        <v>172.24581622115576</v>
      </c>
    </row>
    <row r="371" spans="1:17">
      <c r="A371" s="41">
        <f t="shared" si="56"/>
        <v>369</v>
      </c>
      <c r="B371" t="str">
        <f t="shared" si="57"/>
        <v>2_370</v>
      </c>
      <c r="C371">
        <f t="shared" si="55"/>
        <v>2</v>
      </c>
      <c r="D371">
        <f t="shared" si="58"/>
        <v>370</v>
      </c>
      <c r="E371">
        <f>IFERROR(VLOOKUP($B371,'CURVE DATA'!$A:$AM,15,FALSE),"")</f>
        <v>3569546.1238865857</v>
      </c>
      <c r="F371">
        <f>IFERROR(VLOOKUP($B371,'CURVE DATA'!$A:$AM,34,FALSE),NA())</f>
        <v>0.33520008045762639</v>
      </c>
      <c r="G371">
        <f>IFERROR(VLOOKUP($B371,'CURVE DATA'!$A:$AM,35,FALSE),NA())</f>
        <v>0.27204920886580169</v>
      </c>
      <c r="H371">
        <f>IFERROR(VLOOKUP($B371,'CURVE DATA'!$A:$AM,37,FALSE),NA())</f>
        <v>172.35453555419193</v>
      </c>
      <c r="I371">
        <f>IFERROR(VLOOKUP($B371,'CURVE DATA'!$A:$AM,38,FALSE),NA())</f>
        <v>138.98069567550093</v>
      </c>
      <c r="J371">
        <f>IFERROR(VLOOKUP($B371,'CURVE DATA'!$A:$AM,39,FALSE),NA())</f>
        <v>205.72837543288293</v>
      </c>
      <c r="K371" t="str">
        <f t="shared" si="59"/>
        <v/>
      </c>
      <c r="L371" t="str">
        <f t="shared" si="60"/>
        <v/>
      </c>
      <c r="M371" s="60">
        <f t="shared" si="61"/>
        <v>2103854.1948865857</v>
      </c>
      <c r="N371" t="str">
        <f t="shared" si="62"/>
        <v/>
      </c>
      <c r="O371" t="str">
        <f t="shared" si="63"/>
        <v/>
      </c>
      <c r="P371" t="str">
        <f t="shared" si="64"/>
        <v/>
      </c>
      <c r="Q371">
        <f t="shared" si="65"/>
        <v>172.35453555419193</v>
      </c>
    </row>
    <row r="372" spans="1:17">
      <c r="A372" s="41">
        <f t="shared" si="56"/>
        <v>370</v>
      </c>
      <c r="B372" t="str">
        <f t="shared" si="57"/>
        <v>2_371</v>
      </c>
      <c r="C372">
        <f t="shared" si="55"/>
        <v>2</v>
      </c>
      <c r="D372">
        <f t="shared" si="58"/>
        <v>371</v>
      </c>
      <c r="E372">
        <f>IFERROR(VLOOKUP($B372,'CURVE DATA'!$A:$AM,15,FALSE),"")</f>
        <v>3579219.6906179856</v>
      </c>
      <c r="F372">
        <f>IFERROR(VLOOKUP($B372,'CURVE DATA'!$A:$AM,34,FALSE),NA())</f>
        <v>0.33519659797114365</v>
      </c>
      <c r="G372">
        <f>IFERROR(VLOOKUP($B372,'CURVE DATA'!$A:$AM,35,FALSE),NA())</f>
        <v>0.27221987748500531</v>
      </c>
      <c r="H372">
        <f>IFERROR(VLOOKUP($B372,'CURVE DATA'!$A:$AM,37,FALSE),NA())</f>
        <v>172.46266125218293</v>
      </c>
      <c r="I372">
        <f>IFERROR(VLOOKUP($B372,'CURVE DATA'!$A:$AM,38,FALSE),NA())</f>
        <v>139.06788447316657</v>
      </c>
      <c r="J372">
        <f>IFERROR(VLOOKUP($B372,'CURVE DATA'!$A:$AM,39,FALSE),NA())</f>
        <v>205.85743803119931</v>
      </c>
      <c r="K372" t="str">
        <f t="shared" si="59"/>
        <v/>
      </c>
      <c r="L372" t="str">
        <f t="shared" si="60"/>
        <v/>
      </c>
      <c r="M372" s="60">
        <f t="shared" si="61"/>
        <v>2113527.7616179856</v>
      </c>
      <c r="N372" t="str">
        <f t="shared" si="62"/>
        <v/>
      </c>
      <c r="O372" t="str">
        <f t="shared" si="63"/>
        <v/>
      </c>
      <c r="P372" t="str">
        <f t="shared" si="64"/>
        <v/>
      </c>
      <c r="Q372">
        <f t="shared" si="65"/>
        <v>172.46266125218293</v>
      </c>
    </row>
    <row r="373" spans="1:17">
      <c r="A373" s="41">
        <f t="shared" si="56"/>
        <v>371</v>
      </c>
      <c r="B373" t="str">
        <f t="shared" si="57"/>
        <v>2_372</v>
      </c>
      <c r="C373">
        <f t="shared" si="55"/>
        <v>2</v>
      </c>
      <c r="D373">
        <f t="shared" si="58"/>
        <v>372</v>
      </c>
      <c r="E373">
        <f>IFERROR(VLOOKUP($B373,'CURVE DATA'!$A:$AM,15,FALSE),"")</f>
        <v>3588893.2573493854</v>
      </c>
      <c r="F373">
        <f>IFERROR(VLOOKUP($B373,'CURVE DATA'!$A:$AM,34,FALSE),NA())</f>
        <v>0.33519153217839576</v>
      </c>
      <c r="G373">
        <f>IFERROR(VLOOKUP($B373,'CURVE DATA'!$A:$AM,35,FALSE),NA())</f>
        <v>0.27238961240331633</v>
      </c>
      <c r="H373">
        <f>IFERROR(VLOOKUP($B373,'CURVE DATA'!$A:$AM,37,FALSE),NA())</f>
        <v>172.5701954116638</v>
      </c>
      <c r="I373">
        <f>IFERROR(VLOOKUP($B373,'CURVE DATA'!$A:$AM,38,FALSE),NA())</f>
        <v>139.15459627477642</v>
      </c>
      <c r="J373">
        <f>IFERROR(VLOOKUP($B373,'CURVE DATA'!$A:$AM,39,FALSE),NA())</f>
        <v>205.98579454855121</v>
      </c>
      <c r="K373" t="str">
        <f t="shared" si="59"/>
        <v/>
      </c>
      <c r="L373" t="str">
        <f t="shared" si="60"/>
        <v/>
      </c>
      <c r="M373" s="60">
        <f t="shared" si="61"/>
        <v>2123201.3283493854</v>
      </c>
      <c r="N373" t="str">
        <f t="shared" si="62"/>
        <v/>
      </c>
      <c r="O373" t="str">
        <f t="shared" si="63"/>
        <v/>
      </c>
      <c r="P373" t="str">
        <f t="shared" si="64"/>
        <v/>
      </c>
      <c r="Q373">
        <f t="shared" si="65"/>
        <v>172.5701954116638</v>
      </c>
    </row>
    <row r="374" spans="1:17">
      <c r="A374" s="41">
        <f t="shared" si="56"/>
        <v>372</v>
      </c>
      <c r="B374" t="str">
        <f t="shared" si="57"/>
        <v>2_373</v>
      </c>
      <c r="C374">
        <f t="shared" si="55"/>
        <v>2</v>
      </c>
      <c r="D374">
        <f t="shared" si="58"/>
        <v>373</v>
      </c>
      <c r="E374">
        <f>IFERROR(VLOOKUP($B374,'CURVE DATA'!$A:$AM,15,FALSE),"")</f>
        <v>3598566.8240807853</v>
      </c>
      <c r="F374">
        <f>IFERROR(VLOOKUP($B374,'CURVE DATA'!$A:$AM,34,FALSE),NA())</f>
        <v>0.33518488977552896</v>
      </c>
      <c r="G374">
        <f>IFERROR(VLOOKUP($B374,'CURVE DATA'!$A:$AM,35,FALSE),NA())</f>
        <v>0.27255841691238142</v>
      </c>
      <c r="H374">
        <f>IFERROR(VLOOKUP($B374,'CURVE DATA'!$A:$AM,37,FALSE),NA())</f>
        <v>172.67714011803022</v>
      </c>
      <c r="I374">
        <f>IFERROR(VLOOKUP($B374,'CURVE DATA'!$A:$AM,38,FALSE),NA())</f>
        <v>139.24083276192093</v>
      </c>
      <c r="J374">
        <f>IFERROR(VLOOKUP($B374,'CURVE DATA'!$A:$AM,39,FALSE),NA())</f>
        <v>206.11344747413955</v>
      </c>
      <c r="K374" t="str">
        <f t="shared" si="59"/>
        <v/>
      </c>
      <c r="L374" t="str">
        <f t="shared" si="60"/>
        <v/>
      </c>
      <c r="M374" s="60">
        <f t="shared" si="61"/>
        <v>2132874.8950807853</v>
      </c>
      <c r="N374" t="str">
        <f t="shared" si="62"/>
        <v/>
      </c>
      <c r="O374" t="str">
        <f t="shared" si="63"/>
        <v/>
      </c>
      <c r="P374" t="str">
        <f t="shared" si="64"/>
        <v/>
      </c>
      <c r="Q374">
        <f t="shared" si="65"/>
        <v>172.67714011803022</v>
      </c>
    </row>
    <row r="375" spans="1:17">
      <c r="A375" s="41">
        <f t="shared" si="56"/>
        <v>373</v>
      </c>
      <c r="B375" t="str">
        <f t="shared" si="57"/>
        <v>2_374</v>
      </c>
      <c r="C375">
        <f t="shared" si="55"/>
        <v>2</v>
      </c>
      <c r="D375">
        <f t="shared" si="58"/>
        <v>374</v>
      </c>
      <c r="E375">
        <f>IFERROR(VLOOKUP($B375,'CURVE DATA'!$A:$AM,15,FALSE),"")</f>
        <v>3608240.3908121851</v>
      </c>
      <c r="F375">
        <f>IFERROR(VLOOKUP($B375,'CURVE DATA'!$A:$AM,34,FALSE),NA())</f>
        <v>0.33517667742971635</v>
      </c>
      <c r="G375">
        <f>IFERROR(VLOOKUP($B375,'CURVE DATA'!$A:$AM,35,FALSE),NA())</f>
        <v>0.27272629428642253</v>
      </c>
      <c r="H375">
        <f>IFERROR(VLOOKUP($B375,'CURVE DATA'!$A:$AM,37,FALSE),NA())</f>
        <v>172.78349744563849</v>
      </c>
      <c r="I375">
        <f>IFERROR(VLOOKUP($B375,'CURVE DATA'!$A:$AM,38,FALSE),NA())</f>
        <v>139.32659560728879</v>
      </c>
      <c r="J375">
        <f>IFERROR(VLOOKUP($B375,'CURVE DATA'!$A:$AM,39,FALSE),NA())</f>
        <v>206.24039928398821</v>
      </c>
      <c r="K375" t="str">
        <f t="shared" si="59"/>
        <v/>
      </c>
      <c r="L375" t="str">
        <f t="shared" si="60"/>
        <v/>
      </c>
      <c r="M375" s="60">
        <f t="shared" si="61"/>
        <v>2142548.4618121851</v>
      </c>
      <c r="N375" t="str">
        <f t="shared" si="62"/>
        <v/>
      </c>
      <c r="O375" t="str">
        <f t="shared" si="63"/>
        <v/>
      </c>
      <c r="P375" t="str">
        <f t="shared" si="64"/>
        <v/>
      </c>
      <c r="Q375">
        <f t="shared" si="65"/>
        <v>172.78349744563849</v>
      </c>
    </row>
    <row r="376" spans="1:17">
      <c r="A376" s="41">
        <f t="shared" si="56"/>
        <v>374</v>
      </c>
      <c r="B376" t="str">
        <f t="shared" si="57"/>
        <v>2_375</v>
      </c>
      <c r="C376">
        <f t="shared" si="55"/>
        <v>2</v>
      </c>
      <c r="D376">
        <f t="shared" si="58"/>
        <v>375</v>
      </c>
      <c r="E376">
        <f>IFERROR(VLOOKUP($B376,'CURVE DATA'!$A:$AM,15,FALSE),"")</f>
        <v>3617913.957543585</v>
      </c>
      <c r="F376">
        <f>IFERROR(VLOOKUP($B376,'CURVE DATA'!$A:$AM,34,FALSE),NA())</f>
        <v>0.33516690177980724</v>
      </c>
      <c r="G376">
        <f>IFERROR(VLOOKUP($B376,'CURVE DATA'!$A:$AM,35,FALSE),NA())</f>
        <v>0.2728932477823941</v>
      </c>
      <c r="H376">
        <f>IFERROR(VLOOKUP($B376,'CURVE DATA'!$A:$AM,37,FALSE),NA())</f>
        <v>172.8892694579053</v>
      </c>
      <c r="I376">
        <f>IFERROR(VLOOKUP($B376,'CURVE DATA'!$A:$AM,38,FALSE),NA())</f>
        <v>139.41188647474738</v>
      </c>
      <c r="J376">
        <f>IFERROR(VLOOKUP($B376,'CURVE DATA'!$A:$AM,39,FALSE),NA())</f>
        <v>206.36665244106325</v>
      </c>
      <c r="K376" t="str">
        <f t="shared" si="59"/>
        <v/>
      </c>
      <c r="L376" t="str">
        <f t="shared" si="60"/>
        <v/>
      </c>
      <c r="M376" s="60">
        <f t="shared" si="61"/>
        <v>2152222.028543585</v>
      </c>
      <c r="N376" t="str">
        <f t="shared" si="62"/>
        <v/>
      </c>
      <c r="O376" t="str">
        <f t="shared" si="63"/>
        <v/>
      </c>
      <c r="P376" t="str">
        <f t="shared" si="64"/>
        <v/>
      </c>
      <c r="Q376">
        <f t="shared" si="65"/>
        <v>172.8892694579053</v>
      </c>
    </row>
    <row r="377" spans="1:17">
      <c r="A377" s="41">
        <f t="shared" si="56"/>
        <v>375</v>
      </c>
      <c r="B377" t="str">
        <f t="shared" si="57"/>
        <v>2_376</v>
      </c>
      <c r="C377">
        <f t="shared" si="55"/>
        <v>2</v>
      </c>
      <c r="D377">
        <f t="shared" si="58"/>
        <v>376</v>
      </c>
      <c r="E377">
        <f>IFERROR(VLOOKUP($B377,'CURVE DATA'!$A:$AM,15,FALSE),"")</f>
        <v>3627587.5242749848</v>
      </c>
      <c r="F377">
        <f>IFERROR(VLOOKUP($B377,'CURVE DATA'!$A:$AM,34,FALSE),NA())</f>
        <v>0.3351555694360519</v>
      </c>
      <c r="G377">
        <f>IFERROR(VLOOKUP($B377,'CURVE DATA'!$A:$AM,35,FALSE),NA())</f>
        <v>0.27305928064013724</v>
      </c>
      <c r="H377">
        <f>IFERROR(VLOOKUP($B377,'CURVE DATA'!$A:$AM,37,FALSE),NA())</f>
        <v>172.99445820740527</v>
      </c>
      <c r="I377">
        <f>IFERROR(VLOOKUP($B377,'CURVE DATA'!$A:$AM,38,FALSE),NA())</f>
        <v>139.49670701942139</v>
      </c>
      <c r="J377">
        <f>IFERROR(VLOOKUP($B377,'CURVE DATA'!$A:$AM,39,FALSE),NA())</f>
        <v>206.49220939538921</v>
      </c>
      <c r="K377" t="str">
        <f t="shared" si="59"/>
        <v/>
      </c>
      <c r="L377" t="str">
        <f t="shared" si="60"/>
        <v/>
      </c>
      <c r="M377" s="60">
        <f t="shared" si="61"/>
        <v>2161895.5952749848</v>
      </c>
      <c r="N377" t="str">
        <f t="shared" si="62"/>
        <v/>
      </c>
      <c r="O377" t="str">
        <f t="shared" si="63"/>
        <v/>
      </c>
      <c r="P377" t="str">
        <f t="shared" si="64"/>
        <v/>
      </c>
      <c r="Q377">
        <f t="shared" si="65"/>
        <v>172.99445820740527</v>
      </c>
    </row>
    <row r="378" spans="1:17">
      <c r="A378" s="41">
        <f t="shared" si="56"/>
        <v>376</v>
      </c>
      <c r="B378" t="str">
        <f t="shared" si="57"/>
        <v>2_377</v>
      </c>
      <c r="C378">
        <f t="shared" si="55"/>
        <v>2</v>
      </c>
      <c r="D378">
        <f t="shared" si="58"/>
        <v>377</v>
      </c>
      <c r="E378">
        <f>IFERROR(VLOOKUP($B378,'CURVE DATA'!$A:$AM,15,FALSE),"")</f>
        <v>3637261.0910063847</v>
      </c>
      <c r="F378">
        <f>IFERROR(VLOOKUP($B378,'CURVE DATA'!$A:$AM,34,FALSE),NA())</f>
        <v>0.33514268698074307</v>
      </c>
      <c r="G378">
        <f>IFERROR(VLOOKUP($B378,'CURVE DATA'!$A:$AM,35,FALSE),NA())</f>
        <v>0.27322439608253246</v>
      </c>
      <c r="H378">
        <f>IFERROR(VLOOKUP($B378,'CURVE DATA'!$A:$AM,37,FALSE),NA())</f>
        <v>173.09906573596786</v>
      </c>
      <c r="I378">
        <f>IFERROR(VLOOKUP($B378,'CURVE DATA'!$A:$AM,38,FALSE),NA())</f>
        <v>139.58105888777098</v>
      </c>
      <c r="J378">
        <f>IFERROR(VLOOKUP($B378,'CURVE DATA'!$A:$AM,39,FALSE),NA())</f>
        <v>206.61707258416476</v>
      </c>
      <c r="K378" t="str">
        <f t="shared" si="59"/>
        <v/>
      </c>
      <c r="L378" t="str">
        <f t="shared" si="60"/>
        <v/>
      </c>
      <c r="M378" s="60">
        <f t="shared" si="61"/>
        <v>2171569.1620063847</v>
      </c>
      <c r="N378" t="str">
        <f t="shared" si="62"/>
        <v/>
      </c>
      <c r="O378" t="str">
        <f t="shared" si="63"/>
        <v/>
      </c>
      <c r="P378" t="str">
        <f t="shared" si="64"/>
        <v/>
      </c>
      <c r="Q378">
        <f t="shared" si="65"/>
        <v>173.09906573596786</v>
      </c>
    </row>
    <row r="379" spans="1:17">
      <c r="A379" s="41">
        <f t="shared" si="56"/>
        <v>377</v>
      </c>
      <c r="B379" t="str">
        <f t="shared" si="57"/>
        <v>2_378</v>
      </c>
      <c r="C379">
        <f t="shared" si="55"/>
        <v>2</v>
      </c>
      <c r="D379">
        <f t="shared" si="58"/>
        <v>378</v>
      </c>
      <c r="E379">
        <f>IFERROR(VLOOKUP($B379,'CURVE DATA'!$A:$AM,15,FALSE),"")</f>
        <v>3646934.6577377846</v>
      </c>
      <c r="F379">
        <f>IFERROR(VLOOKUP($B379,'CURVE DATA'!$A:$AM,34,FALSE),NA())</f>
        <v>0.33512826096822385</v>
      </c>
      <c r="G379">
        <f>IFERROR(VLOOKUP($B379,'CURVE DATA'!$A:$AM,35,FALSE),NA())</f>
        <v>0.27338859731565096</v>
      </c>
      <c r="H379">
        <f>IFERROR(VLOOKUP($B379,'CURVE DATA'!$A:$AM,37,FALSE),NA())</f>
        <v>173.20309407477299</v>
      </c>
      <c r="I379">
        <f>IFERROR(VLOOKUP($B379,'CURVE DATA'!$A:$AM,38,FALSE),NA())</f>
        <v>139.66494371766893</v>
      </c>
      <c r="J379">
        <f>IFERROR(VLOOKUP($B379,'CURVE DATA'!$A:$AM,39,FALSE),NA())</f>
        <v>206.74124443187708</v>
      </c>
      <c r="K379" t="str">
        <f t="shared" si="59"/>
        <v/>
      </c>
      <c r="L379" t="str">
        <f t="shared" si="60"/>
        <v/>
      </c>
      <c r="M379" s="60">
        <f t="shared" si="61"/>
        <v>2181242.7287377845</v>
      </c>
      <c r="N379" t="str">
        <f t="shared" si="62"/>
        <v/>
      </c>
      <c r="O379" t="str">
        <f t="shared" si="63"/>
        <v/>
      </c>
      <c r="P379" t="str">
        <f t="shared" si="64"/>
        <v/>
      </c>
      <c r="Q379">
        <f t="shared" si="65"/>
        <v>173.20309407477299</v>
      </c>
    </row>
    <row r="380" spans="1:17">
      <c r="A380" s="41">
        <f t="shared" si="56"/>
        <v>378</v>
      </c>
      <c r="B380" t="str">
        <f t="shared" si="57"/>
        <v>2_379</v>
      </c>
      <c r="C380">
        <f t="shared" si="55"/>
        <v>2</v>
      </c>
      <c r="D380">
        <f t="shared" si="58"/>
        <v>379</v>
      </c>
      <c r="E380">
        <f>IFERROR(VLOOKUP($B380,'CURVE DATA'!$A:$AM,15,FALSE),"")</f>
        <v>3656608.2244691844</v>
      </c>
      <c r="F380">
        <f>IFERROR(VLOOKUP($B380,'CURVE DATA'!$A:$AM,34,FALSE),NA())</f>
        <v>0.33511229792524422</v>
      </c>
      <c r="G380">
        <f>IFERROR(VLOOKUP($B380,'CURVE DATA'!$A:$AM,35,FALSE),NA())</f>
        <v>0.27355188752890386</v>
      </c>
      <c r="H380">
        <f>IFERROR(VLOOKUP($B380,'CURVE DATA'!$A:$AM,37,FALSE),NA())</f>
        <v>173.30654524444589</v>
      </c>
      <c r="I380">
        <f>IFERROR(VLOOKUP($B380,'CURVE DATA'!$A:$AM,38,FALSE),NA())</f>
        <v>139.74836313847706</v>
      </c>
      <c r="J380">
        <f>IFERROR(VLOOKUP($B380,'CURVE DATA'!$A:$AM,39,FALSE),NA())</f>
        <v>206.86472735041474</v>
      </c>
      <c r="K380" t="str">
        <f t="shared" si="59"/>
        <v/>
      </c>
      <c r="L380" t="str">
        <f t="shared" si="60"/>
        <v/>
      </c>
      <c r="M380" s="60">
        <f t="shared" si="61"/>
        <v>2190916.2954691844</v>
      </c>
      <c r="N380" t="str">
        <f t="shared" si="62"/>
        <v/>
      </c>
      <c r="O380" t="str">
        <f t="shared" si="63"/>
        <v/>
      </c>
      <c r="P380" t="str">
        <f t="shared" si="64"/>
        <v/>
      </c>
      <c r="Q380">
        <f t="shared" si="65"/>
        <v>173.30654524444589</v>
      </c>
    </row>
    <row r="381" spans="1:17">
      <c r="A381" s="41">
        <f t="shared" si="56"/>
        <v>379</v>
      </c>
      <c r="B381" t="str">
        <f t="shared" si="57"/>
        <v>2_380</v>
      </c>
      <c r="C381">
        <f t="shared" si="55"/>
        <v>2</v>
      </c>
      <c r="D381">
        <f t="shared" si="58"/>
        <v>380</v>
      </c>
      <c r="E381">
        <f>IFERROR(VLOOKUP($B381,'CURVE DATA'!$A:$AM,15,FALSE),"")</f>
        <v>3666281.7912005843</v>
      </c>
      <c r="F381">
        <f>IFERROR(VLOOKUP($B381,'CURVE DATA'!$A:$AM,34,FALSE),NA())</f>
        <v>0.33509480435098477</v>
      </c>
      <c r="G381">
        <f>IFERROR(VLOOKUP($B381,'CURVE DATA'!$A:$AM,35,FALSE),NA())</f>
        <v>0.27371426989518904</v>
      </c>
      <c r="H381">
        <f>IFERROR(VLOOKUP($B381,'CURVE DATA'!$A:$AM,37,FALSE),NA())</f>
        <v>173.40942125514979</v>
      </c>
      <c r="I381">
        <f>IFERROR(VLOOKUP($B381,'CURVE DATA'!$A:$AM,38,FALSE),NA())</f>
        <v>139.831318771121</v>
      </c>
      <c r="J381">
        <f>IFERROR(VLOOKUP($B381,'CURVE DATA'!$A:$AM,39,FALSE),NA())</f>
        <v>206.98752373917864</v>
      </c>
      <c r="K381" t="str">
        <f t="shared" si="59"/>
        <v/>
      </c>
      <c r="L381" t="str">
        <f t="shared" si="60"/>
        <v/>
      </c>
      <c r="M381" s="60">
        <f t="shared" si="61"/>
        <v>2200589.8622005843</v>
      </c>
      <c r="N381" t="str">
        <f t="shared" si="62"/>
        <v/>
      </c>
      <c r="O381" t="str">
        <f t="shared" si="63"/>
        <v/>
      </c>
      <c r="P381" t="str">
        <f t="shared" si="64"/>
        <v/>
      </c>
      <c r="Q381">
        <f t="shared" si="65"/>
        <v>173.40942125514979</v>
      </c>
    </row>
    <row r="382" spans="1:17">
      <c r="A382" s="41">
        <f t="shared" si="56"/>
        <v>380</v>
      </c>
      <c r="B382" t="str">
        <f t="shared" si="57"/>
        <v>2_381</v>
      </c>
      <c r="C382">
        <f t="shared" si="55"/>
        <v>2</v>
      </c>
      <c r="D382">
        <f t="shared" si="58"/>
        <v>381</v>
      </c>
      <c r="E382">
        <f>IFERROR(VLOOKUP($B382,'CURVE DATA'!$A:$AM,15,FALSE),"")</f>
        <v>3675955.3579319841</v>
      </c>
      <c r="F382">
        <f>IFERROR(VLOOKUP($B382,'CURVE DATA'!$A:$AM,34,FALSE),NA())</f>
        <v>0.33507578671722016</v>
      </c>
      <c r="G382">
        <f>IFERROR(VLOOKUP($B382,'CURVE DATA'!$A:$AM,35,FALSE),NA())</f>
        <v>0.2738757475710365</v>
      </c>
      <c r="H382">
        <f>IFERROR(VLOOKUP($B382,'CURVE DATA'!$A:$AM,37,FALSE),NA())</f>
        <v>173.51172410667837</v>
      </c>
      <c r="I382">
        <f>IFERROR(VLOOKUP($B382,'CURVE DATA'!$A:$AM,38,FALSE),NA())</f>
        <v>139.91381222816469</v>
      </c>
      <c r="J382">
        <f>IFERROR(VLOOKUP($B382,'CURVE DATA'!$A:$AM,39,FALSE),NA())</f>
        <v>207.10963598519206</v>
      </c>
      <c r="K382" t="str">
        <f t="shared" si="59"/>
        <v/>
      </c>
      <c r="L382" t="str">
        <f t="shared" si="60"/>
        <v/>
      </c>
      <c r="M382" s="60">
        <f t="shared" si="61"/>
        <v>2210263.4289319841</v>
      </c>
      <c r="N382" t="str">
        <f t="shared" si="62"/>
        <v/>
      </c>
      <c r="O382" t="str">
        <f t="shared" si="63"/>
        <v/>
      </c>
      <c r="P382" t="str">
        <f t="shared" si="64"/>
        <v/>
      </c>
      <c r="Q382">
        <f t="shared" si="65"/>
        <v>173.51172410667837</v>
      </c>
    </row>
    <row r="383" spans="1:17">
      <c r="A383" s="41">
        <f t="shared" si="56"/>
        <v>381</v>
      </c>
      <c r="B383" t="str">
        <f t="shared" si="57"/>
        <v>2_382</v>
      </c>
      <c r="C383">
        <f t="shared" si="55"/>
        <v>2</v>
      </c>
      <c r="D383">
        <f t="shared" si="58"/>
        <v>382</v>
      </c>
      <c r="E383">
        <f>IFERROR(VLOOKUP($B383,'CURVE DATA'!$A:$AM,15,FALSE),"")</f>
        <v>3685628.924663384</v>
      </c>
      <c r="F383">
        <f>IFERROR(VLOOKUP($B383,'CURVE DATA'!$A:$AM,34,FALSE),NA())</f>
        <v>0.33505525146902265</v>
      </c>
      <c r="G383">
        <f>IFERROR(VLOOKUP($B383,'CURVE DATA'!$A:$AM,35,FALSE),NA())</f>
        <v>0.27403632369675301</v>
      </c>
      <c r="H383">
        <f>IFERROR(VLOOKUP($B383,'CURVE DATA'!$A:$AM,37,FALSE),NA())</f>
        <v>173.61345578854704</v>
      </c>
      <c r="I383">
        <f>IFERROR(VLOOKUP($B383,'CURVE DATA'!$A:$AM,38,FALSE),NA())</f>
        <v>139.99584511388414</v>
      </c>
      <c r="J383">
        <f>IFERROR(VLOOKUP($B383,'CURVE DATA'!$A:$AM,39,FALSE),NA())</f>
        <v>207.23106646320997</v>
      </c>
      <c r="K383" t="str">
        <f t="shared" si="59"/>
        <v/>
      </c>
      <c r="L383" t="str">
        <f t="shared" si="60"/>
        <v/>
      </c>
      <c r="M383" s="60">
        <f t="shared" si="61"/>
        <v>2219936.995663384</v>
      </c>
      <c r="N383" t="str">
        <f t="shared" si="62"/>
        <v/>
      </c>
      <c r="O383" t="str">
        <f t="shared" si="63"/>
        <v/>
      </c>
      <c r="P383" t="str">
        <f t="shared" si="64"/>
        <v/>
      </c>
      <c r="Q383">
        <f t="shared" si="65"/>
        <v>173.61345578854704</v>
      </c>
    </row>
    <row r="384" spans="1:17">
      <c r="A384" s="41">
        <f t="shared" si="56"/>
        <v>382</v>
      </c>
      <c r="B384" t="str">
        <f t="shared" si="57"/>
        <v>2_383</v>
      </c>
      <c r="C384">
        <f t="shared" si="55"/>
        <v>2</v>
      </c>
      <c r="D384">
        <f t="shared" si="58"/>
        <v>383</v>
      </c>
      <c r="E384">
        <f>IFERROR(VLOOKUP($B384,'CURVE DATA'!$A:$AM,15,FALSE),"")</f>
        <v>3695302.4913947838</v>
      </c>
      <c r="F384">
        <f>IFERROR(VLOOKUP($B384,'CURVE DATA'!$A:$AM,34,FALSE),NA())</f>
        <v>0.33503320502432471</v>
      </c>
      <c r="G384">
        <f>IFERROR(VLOOKUP($B384,'CURVE DATA'!$A:$AM,35,FALSE),NA())</f>
        <v>0.27419600139656336</v>
      </c>
      <c r="H384">
        <f>IFERROR(VLOOKUP($B384,'CURVE DATA'!$A:$AM,37,FALSE),NA())</f>
        <v>173.7146182800827</v>
      </c>
      <c r="I384">
        <f>IFERROR(VLOOKUP($B384,'CURVE DATA'!$A:$AM,38,FALSE),NA())</f>
        <v>140.07741902433963</v>
      </c>
      <c r="J384">
        <f>IFERROR(VLOOKUP($B384,'CURVE DATA'!$A:$AM,39,FALSE),NA())</f>
        <v>207.35181753582583</v>
      </c>
      <c r="K384" t="str">
        <f t="shared" si="59"/>
        <v/>
      </c>
      <c r="L384" t="str">
        <f t="shared" si="60"/>
        <v/>
      </c>
      <c r="M384" s="60">
        <f t="shared" si="61"/>
        <v>2229610.5623947838</v>
      </c>
      <c r="N384" t="str">
        <f t="shared" si="62"/>
        <v/>
      </c>
      <c r="O384" t="str">
        <f t="shared" si="63"/>
        <v/>
      </c>
      <c r="P384" t="str">
        <f t="shared" si="64"/>
        <v/>
      </c>
      <c r="Q384">
        <f t="shared" si="65"/>
        <v>173.7146182800827</v>
      </c>
    </row>
    <row r="385" spans="1:17">
      <c r="A385" s="41">
        <f t="shared" si="56"/>
        <v>383</v>
      </c>
      <c r="B385" t="str">
        <f t="shared" si="57"/>
        <v>2_384</v>
      </c>
      <c r="C385">
        <f t="shared" si="55"/>
        <v>2</v>
      </c>
      <c r="D385">
        <f t="shared" si="58"/>
        <v>384</v>
      </c>
      <c r="E385">
        <f>IFERROR(VLOOKUP($B385,'CURVE DATA'!$A:$AM,15,FALSE),"")</f>
        <v>3704976.0581261837</v>
      </c>
      <c r="F385">
        <f>IFERROR(VLOOKUP($B385,'CURVE DATA'!$A:$AM,34,FALSE),NA())</f>
        <v>0.33500965377445052</v>
      </c>
      <c r="G385">
        <f>IFERROR(VLOOKUP($B385,'CURVE DATA'!$A:$AM,35,FALSE),NA())</f>
        <v>0.27435478377875111</v>
      </c>
      <c r="H385">
        <f>IFERROR(VLOOKUP($B385,'CURVE DATA'!$A:$AM,37,FALSE),NA())</f>
        <v>173.81521355051285</v>
      </c>
      <c r="I385">
        <f>IFERROR(VLOOKUP($B385,'CURVE DATA'!$A:$AM,38,FALSE),NA())</f>
        <v>140.1585355474476</v>
      </c>
      <c r="J385">
        <f>IFERROR(VLOOKUP($B385,'CURVE DATA'!$A:$AM,39,FALSE),NA())</f>
        <v>207.4718915535781</v>
      </c>
      <c r="K385" t="str">
        <f t="shared" si="59"/>
        <v/>
      </c>
      <c r="L385" t="str">
        <f t="shared" si="60"/>
        <v/>
      </c>
      <c r="M385" s="60">
        <f t="shared" si="61"/>
        <v>2239284.1291261837</v>
      </c>
      <c r="N385" t="str">
        <f t="shared" si="62"/>
        <v/>
      </c>
      <c r="O385" t="str">
        <f t="shared" si="63"/>
        <v/>
      </c>
      <c r="P385" t="str">
        <f t="shared" si="64"/>
        <v/>
      </c>
      <c r="Q385">
        <f t="shared" si="65"/>
        <v>173.81521355051285</v>
      </c>
    </row>
    <row r="386" spans="1:17">
      <c r="A386" s="41">
        <f t="shared" si="56"/>
        <v>384</v>
      </c>
      <c r="B386" t="str">
        <f t="shared" si="57"/>
        <v>2_385</v>
      </c>
      <c r="C386">
        <f t="shared" ref="C386:C449" si="66">$V$1</f>
        <v>2</v>
      </c>
      <c r="D386">
        <f t="shared" si="58"/>
        <v>385</v>
      </c>
      <c r="E386">
        <f>IFERROR(VLOOKUP($B386,'CURVE DATA'!$A:$AM,15,FALSE),"")</f>
        <v>3714649.6248575835</v>
      </c>
      <c r="F386">
        <f>IFERROR(VLOOKUP($B386,'CURVE DATA'!$A:$AM,34,FALSE),NA())</f>
        <v>0.33498460408432346</v>
      </c>
      <c r="G386">
        <f>IFERROR(VLOOKUP($B386,'CURVE DATA'!$A:$AM,35,FALSE),NA())</f>
        <v>0.27451267393579687</v>
      </c>
      <c r="H386">
        <f>IFERROR(VLOOKUP($B386,'CURVE DATA'!$A:$AM,37,FALSE),NA())</f>
        <v>173.91524355905304</v>
      </c>
      <c r="I386">
        <f>IFERROR(VLOOKUP($B386,'CURVE DATA'!$A:$AM,38,FALSE),NA())</f>
        <v>140.2391962630513</v>
      </c>
      <c r="J386">
        <f>IFERROR(VLOOKUP($B386,'CURVE DATA'!$A:$AM,39,FALSE),NA())</f>
        <v>207.59129085505481</v>
      </c>
      <c r="K386" t="str">
        <f t="shared" si="59"/>
        <v/>
      </c>
      <c r="L386" t="str">
        <f t="shared" si="60"/>
        <v/>
      </c>
      <c r="M386" s="60">
        <f t="shared" si="61"/>
        <v>2248957.6958575835</v>
      </c>
      <c r="N386" t="str">
        <f t="shared" si="62"/>
        <v/>
      </c>
      <c r="O386" t="str">
        <f t="shared" si="63"/>
        <v/>
      </c>
      <c r="P386" t="str">
        <f t="shared" si="64"/>
        <v/>
      </c>
      <c r="Q386">
        <f t="shared" si="65"/>
        <v>173.91524355905304</v>
      </c>
    </row>
    <row r="387" spans="1:17">
      <c r="A387" s="41">
        <f t="shared" ref="A387:A450" si="67">ROW()-2</f>
        <v>385</v>
      </c>
      <c r="B387" t="str">
        <f t="shared" ref="B387:B450" si="68">C387&amp;"_"&amp;D387</f>
        <v>2_386</v>
      </c>
      <c r="C387">
        <f t="shared" si="66"/>
        <v>2</v>
      </c>
      <c r="D387">
        <f t="shared" ref="D387:D450" si="69">A387+1</f>
        <v>386</v>
      </c>
      <c r="E387">
        <f>IFERROR(VLOOKUP($B387,'CURVE DATA'!$A:$AM,15,FALSE),"")</f>
        <v>3724323.1915889834</v>
      </c>
      <c r="F387">
        <f>IFERROR(VLOOKUP($B387,'CURVE DATA'!$A:$AM,34,FALSE),NA())</f>
        <v>0.33495806229263791</v>
      </c>
      <c r="G387">
        <f>IFERROR(VLOOKUP($B387,'CURVE DATA'!$A:$AM,35,FALSE),NA())</f>
        <v>0.27466967494451588</v>
      </c>
      <c r="H387">
        <f>IFERROR(VLOOKUP($B387,'CURVE DATA'!$A:$AM,37,FALSE),NA())</f>
        <v>174.01471025499427</v>
      </c>
      <c r="I387">
        <f>IFERROR(VLOOKUP($B387,'CURVE DATA'!$A:$AM,38,FALSE),NA())</f>
        <v>140.31940274299106</v>
      </c>
      <c r="J387">
        <f>IFERROR(VLOOKUP($B387,'CURVE DATA'!$A:$AM,39,FALSE),NA())</f>
        <v>207.71001776699751</v>
      </c>
      <c r="K387" t="str">
        <f t="shared" ref="K387:K450" si="70">IFERROR(IF(F387=MAX(F:F),H387,""),NA())</f>
        <v/>
      </c>
      <c r="L387" t="str">
        <f t="shared" ref="L387:L450" si="71">IFERROR(IF(G387=MAX(G:G),H387,""),NA())</f>
        <v/>
      </c>
      <c r="M387" s="60">
        <f t="shared" ref="M387:M450" si="72">IFERROR(ABS(E387-IFERROR($V$11/$V$10,"NA")),NA())</f>
        <v>2258631.2625889834</v>
      </c>
      <c r="N387" t="str">
        <f t="shared" ref="N387:N450" si="73">IFERROR(IF(M387=MIN(M:M),H387,""),NA())</f>
        <v/>
      </c>
      <c r="O387" t="str">
        <f t="shared" ref="O387:O450" si="74">IFERROR(IF(F387=MAX(F:F),E387,""),NA())</f>
        <v/>
      </c>
      <c r="P387" t="str">
        <f t="shared" ref="P387:P450" si="75">IFERROR(IF(G387=MAX(G:G),E387,""),NA())</f>
        <v/>
      </c>
      <c r="Q387">
        <f t="shared" ref="Q387:Q450" si="76">IFERROR(IF(AND(E387&gt;=IFERROR(AVERAGE(O:O),NA()),E387&lt;=IFERROR(AVERAGE(P:P),NA())),H387,""),NA())</f>
        <v>174.01471025499427</v>
      </c>
    </row>
    <row r="388" spans="1:17">
      <c r="A388" s="41">
        <f t="shared" si="67"/>
        <v>386</v>
      </c>
      <c r="B388" t="str">
        <f t="shared" si="68"/>
        <v>2_387</v>
      </c>
      <c r="C388">
        <f t="shared" si="66"/>
        <v>2</v>
      </c>
      <c r="D388">
        <f t="shared" si="69"/>
        <v>387</v>
      </c>
      <c r="E388">
        <f>IFERROR(VLOOKUP($B388,'CURVE DATA'!$A:$AM,15,FALSE),"")</f>
        <v>3733996.7583203833</v>
      </c>
      <c r="F388">
        <f>IFERROR(VLOOKUP($B388,'CURVE DATA'!$A:$AM,34,FALSE),NA())</f>
        <v>0.33493003471189459</v>
      </c>
      <c r="G388">
        <f>IFERROR(VLOOKUP($B388,'CURVE DATA'!$A:$AM,35,FALSE),NA())</f>
        <v>0.27482578986619305</v>
      </c>
      <c r="H388">
        <f>IFERROR(VLOOKUP($B388,'CURVE DATA'!$A:$AM,37,FALSE),NA())</f>
        <v>174.11361557778835</v>
      </c>
      <c r="I388">
        <f>IFERROR(VLOOKUP($B388,'CURVE DATA'!$A:$AM,38,FALSE),NA())</f>
        <v>140.39915655117332</v>
      </c>
      <c r="J388">
        <f>IFERROR(VLOOKUP($B388,'CURVE DATA'!$A:$AM,39,FALSE),NA())</f>
        <v>207.82807460440341</v>
      </c>
      <c r="K388" t="str">
        <f t="shared" si="70"/>
        <v/>
      </c>
      <c r="L388" t="str">
        <f t="shared" si="71"/>
        <v/>
      </c>
      <c r="M388" s="60">
        <f t="shared" si="72"/>
        <v>2268304.8293203833</v>
      </c>
      <c r="N388" t="str">
        <f t="shared" si="73"/>
        <v/>
      </c>
      <c r="O388" t="str">
        <f t="shared" si="74"/>
        <v/>
      </c>
      <c r="P388" t="str">
        <f t="shared" si="75"/>
        <v/>
      </c>
      <c r="Q388">
        <f t="shared" si="76"/>
        <v>174.11361557778835</v>
      </c>
    </row>
    <row r="389" spans="1:17">
      <c r="A389" s="41">
        <f t="shared" si="67"/>
        <v>387</v>
      </c>
      <c r="B389" t="str">
        <f t="shared" si="68"/>
        <v>2_388</v>
      </c>
      <c r="C389">
        <f t="shared" si="66"/>
        <v>2</v>
      </c>
      <c r="D389">
        <f t="shared" si="69"/>
        <v>388</v>
      </c>
      <c r="E389">
        <f>IFERROR(VLOOKUP($B389,'CURVE DATA'!$A:$AM,15,FALSE),"")</f>
        <v>3743670.3250517831</v>
      </c>
      <c r="F389">
        <f>IFERROR(VLOOKUP($B389,'CURVE DATA'!$A:$AM,34,FALSE),NA())</f>
        <v>0.33490052762876937</v>
      </c>
      <c r="G389">
        <f>IFERROR(VLOOKUP($B389,'CURVE DATA'!$A:$AM,35,FALSE),NA())</f>
        <v>0.27498102174671651</v>
      </c>
      <c r="H389">
        <f>IFERROR(VLOOKUP($B389,'CURVE DATA'!$A:$AM,37,FALSE),NA())</f>
        <v>174.21196145713265</v>
      </c>
      <c r="I389">
        <f>IFERROR(VLOOKUP($B389,'CURVE DATA'!$A:$AM,38,FALSE),NA())</f>
        <v>140.47845924363884</v>
      </c>
      <c r="J389">
        <f>IFERROR(VLOOKUP($B389,'CURVE DATA'!$A:$AM,39,FALSE),NA())</f>
        <v>207.94546367062648</v>
      </c>
      <c r="K389" t="str">
        <f t="shared" si="70"/>
        <v/>
      </c>
      <c r="L389" t="str">
        <f t="shared" si="71"/>
        <v/>
      </c>
      <c r="M389" s="60">
        <f t="shared" si="72"/>
        <v>2277978.3960517831</v>
      </c>
      <c r="N389" t="str">
        <f t="shared" si="73"/>
        <v/>
      </c>
      <c r="O389" t="str">
        <f t="shared" si="74"/>
        <v/>
      </c>
      <c r="P389" t="str">
        <f t="shared" si="75"/>
        <v/>
      </c>
      <c r="Q389">
        <f t="shared" si="76"/>
        <v>174.21196145713265</v>
      </c>
    </row>
    <row r="390" spans="1:17">
      <c r="A390" s="41">
        <f t="shared" si="67"/>
        <v>388</v>
      </c>
      <c r="B390" t="str">
        <f t="shared" si="68"/>
        <v>2_389</v>
      </c>
      <c r="C390">
        <f t="shared" si="66"/>
        <v>2</v>
      </c>
      <c r="D390">
        <f t="shared" si="69"/>
        <v>389</v>
      </c>
      <c r="E390">
        <f>IFERROR(VLOOKUP($B390,'CURVE DATA'!$A:$AM,15,FALSE),"")</f>
        <v>3753343.891783183</v>
      </c>
      <c r="F390">
        <f>IFERROR(VLOOKUP($B390,'CURVE DATA'!$A:$AM,34,FALSE),NA())</f>
        <v>0.33486954730448887</v>
      </c>
      <c r="G390">
        <f>IFERROR(VLOOKUP($B390,'CURVE DATA'!$A:$AM,35,FALSE),NA())</f>
        <v>0.27513537361671075</v>
      </c>
      <c r="H390">
        <f>IFERROR(VLOOKUP($B390,'CURVE DATA'!$A:$AM,37,FALSE),NA())</f>
        <v>174.30974981305431</v>
      </c>
      <c r="I390">
        <f>IFERROR(VLOOKUP($B390,'CURVE DATA'!$A:$AM,38,FALSE),NA())</f>
        <v>140.55731236863062</v>
      </c>
      <c r="J390">
        <f>IFERROR(VLOOKUP($B390,'CURVE DATA'!$A:$AM,39,FALSE),NA())</f>
        <v>208.06218725747803</v>
      </c>
      <c r="K390" t="str">
        <f t="shared" si="70"/>
        <v/>
      </c>
      <c r="L390" t="str">
        <f t="shared" si="71"/>
        <v/>
      </c>
      <c r="M390" s="60">
        <f t="shared" si="72"/>
        <v>2287651.962783183</v>
      </c>
      <c r="N390" t="str">
        <f t="shared" si="73"/>
        <v/>
      </c>
      <c r="O390" t="str">
        <f t="shared" si="74"/>
        <v/>
      </c>
      <c r="P390" t="str">
        <f t="shared" si="75"/>
        <v/>
      </c>
      <c r="Q390">
        <f t="shared" si="76"/>
        <v>174.30974981305431</v>
      </c>
    </row>
    <row r="391" spans="1:17">
      <c r="A391" s="41">
        <f t="shared" si="67"/>
        <v>389</v>
      </c>
      <c r="B391" t="str">
        <f t="shared" si="68"/>
        <v>2_390</v>
      </c>
      <c r="C391">
        <f t="shared" si="66"/>
        <v>2</v>
      </c>
      <c r="D391">
        <f t="shared" si="69"/>
        <v>390</v>
      </c>
      <c r="E391">
        <f>IFERROR(VLOOKUP($B391,'CURVE DATA'!$A:$AM,15,FALSE),"")</f>
        <v>3763017.4585145828</v>
      </c>
      <c r="F391">
        <f>IFERROR(VLOOKUP($B391,'CURVE DATA'!$A:$AM,34,FALSE),NA())</f>
        <v>0.33483709997420291</v>
      </c>
      <c r="G391">
        <f>IFERROR(VLOOKUP($B391,'CURVE DATA'!$A:$AM,35,FALSE),NA())</f>
        <v>0.27528884849166574</v>
      </c>
      <c r="H391">
        <f>IFERROR(VLOOKUP($B391,'CURVE DATA'!$A:$AM,37,FALSE),NA())</f>
        <v>174.40698255599219</v>
      </c>
      <c r="I391">
        <f>IFERROR(VLOOKUP($B391,'CURVE DATA'!$A:$AM,38,FALSE),NA())</f>
        <v>140.63571746666005</v>
      </c>
      <c r="J391">
        <f>IFERROR(VLOOKUP($B391,'CURVE DATA'!$A:$AM,39,FALSE),NA())</f>
        <v>208.17824764532438</v>
      </c>
      <c r="K391" t="str">
        <f t="shared" si="70"/>
        <v/>
      </c>
      <c r="L391" t="str">
        <f t="shared" si="71"/>
        <v/>
      </c>
      <c r="M391" s="60">
        <f t="shared" si="72"/>
        <v>2297325.5295145828</v>
      </c>
      <c r="N391" t="str">
        <f t="shared" si="73"/>
        <v/>
      </c>
      <c r="O391" t="str">
        <f t="shared" si="74"/>
        <v/>
      </c>
      <c r="P391" t="str">
        <f t="shared" si="75"/>
        <v/>
      </c>
      <c r="Q391">
        <f t="shared" si="76"/>
        <v>174.40698255599219</v>
      </c>
    </row>
    <row r="392" spans="1:17">
      <c r="A392" s="41">
        <f t="shared" si="67"/>
        <v>390</v>
      </c>
      <c r="B392" t="str">
        <f t="shared" si="68"/>
        <v>2_391</v>
      </c>
      <c r="C392">
        <f t="shared" si="66"/>
        <v>2</v>
      </c>
      <c r="D392">
        <f t="shared" si="69"/>
        <v>391</v>
      </c>
      <c r="E392">
        <f>IFERROR(VLOOKUP($B392,'CURVE DATA'!$A:$AM,15,FALSE),"")</f>
        <v>3772691.0252459827</v>
      </c>
      <c r="F392">
        <f>IFERROR(VLOOKUP($B392,'CURVE DATA'!$A:$AM,34,FALSE),NA())</f>
        <v>0.33480319184847013</v>
      </c>
      <c r="G392">
        <f>IFERROR(VLOOKUP($B392,'CURVE DATA'!$A:$AM,35,FALSE),NA())</f>
        <v>0.27544144937206783</v>
      </c>
      <c r="H392">
        <f>IFERROR(VLOOKUP($B392,'CURVE DATA'!$A:$AM,37,FALSE),NA())</f>
        <v>174.50366158687973</v>
      </c>
      <c r="I392">
        <f>IFERROR(VLOOKUP($B392,'CURVE DATA'!$A:$AM,38,FALSE),NA())</f>
        <v>140.71367607057365</v>
      </c>
      <c r="J392">
        <f>IFERROR(VLOOKUP($B392,'CURVE DATA'!$A:$AM,39,FALSE),NA())</f>
        <v>208.2936471031858</v>
      </c>
      <c r="K392" t="str">
        <f t="shared" si="70"/>
        <v/>
      </c>
      <c r="L392" t="str">
        <f t="shared" si="71"/>
        <v/>
      </c>
      <c r="M392" s="60">
        <f t="shared" si="72"/>
        <v>2306999.0962459827</v>
      </c>
      <c r="N392" t="str">
        <f t="shared" si="73"/>
        <v/>
      </c>
      <c r="O392" t="str">
        <f t="shared" si="74"/>
        <v/>
      </c>
      <c r="P392" t="str">
        <f t="shared" si="75"/>
        <v/>
      </c>
      <c r="Q392">
        <f t="shared" si="76"/>
        <v>174.50366158687973</v>
      </c>
    </row>
    <row r="393" spans="1:17">
      <c r="A393" s="41">
        <f t="shared" si="67"/>
        <v>391</v>
      </c>
      <c r="B393" t="str">
        <f t="shared" si="68"/>
        <v>2_392</v>
      </c>
      <c r="C393">
        <f t="shared" si="66"/>
        <v>2</v>
      </c>
      <c r="D393">
        <f t="shared" si="69"/>
        <v>392</v>
      </c>
      <c r="E393">
        <f>IFERROR(VLOOKUP($B393,'CURVE DATA'!$A:$AM,15,FALSE),"")</f>
        <v>3782364.5919773825</v>
      </c>
      <c r="F393">
        <f>IFERROR(VLOOKUP($B393,'CURVE DATA'!$A:$AM,34,FALSE),NA())</f>
        <v>0.33476782911218139</v>
      </c>
      <c r="G393">
        <f>IFERROR(VLOOKUP($B393,'CURVE DATA'!$A:$AM,35,FALSE),NA())</f>
        <v>0.27559317924352589</v>
      </c>
      <c r="H393">
        <f>IFERROR(VLOOKUP($B393,'CURVE DATA'!$A:$AM,37,FALSE),NA())</f>
        <v>174.59978879722479</v>
      </c>
      <c r="I393">
        <f>IFERROR(VLOOKUP($B393,'CURVE DATA'!$A:$AM,38,FALSE),NA())</f>
        <v>140.79118970561751</v>
      </c>
      <c r="J393">
        <f>IFERROR(VLOOKUP($B393,'CURVE DATA'!$A:$AM,39,FALSE),NA())</f>
        <v>208.40838788883207</v>
      </c>
      <c r="K393" t="str">
        <f t="shared" si="70"/>
        <v/>
      </c>
      <c r="L393" t="str">
        <f t="shared" si="71"/>
        <v/>
      </c>
      <c r="M393" s="60">
        <f t="shared" si="72"/>
        <v>2316672.6629773825</v>
      </c>
      <c r="N393" t="str">
        <f t="shared" si="73"/>
        <v/>
      </c>
      <c r="O393" t="str">
        <f t="shared" si="74"/>
        <v/>
      </c>
      <c r="P393" t="str">
        <f t="shared" si="75"/>
        <v/>
      </c>
      <c r="Q393">
        <f t="shared" si="76"/>
        <v>174.59978879722479</v>
      </c>
    </row>
    <row r="394" spans="1:17">
      <c r="A394" s="41">
        <f t="shared" si="67"/>
        <v>392</v>
      </c>
      <c r="B394" t="str">
        <f t="shared" si="68"/>
        <v>2_393</v>
      </c>
      <c r="C394">
        <f t="shared" si="66"/>
        <v>2</v>
      </c>
      <c r="D394">
        <f t="shared" si="69"/>
        <v>393</v>
      </c>
      <c r="E394">
        <f>IFERROR(VLOOKUP($B394,'CURVE DATA'!$A:$AM,15,FALSE),"")</f>
        <v>3792038.1587087824</v>
      </c>
      <c r="F394">
        <f>IFERROR(VLOOKUP($B394,'CURVE DATA'!$A:$AM,34,FALSE),NA())</f>
        <v>0.33473101792549809</v>
      </c>
      <c r="G394">
        <f>IFERROR(VLOOKUP($B394,'CURVE DATA'!$A:$AM,35,FALSE),NA())</f>
        <v>0.27574404107689826</v>
      </c>
      <c r="H394">
        <f>IFERROR(VLOOKUP($B394,'CURVE DATA'!$A:$AM,37,FALSE),NA())</f>
        <v>174.69536606919021</v>
      </c>
      <c r="I394">
        <f>IFERROR(VLOOKUP($B394,'CURVE DATA'!$A:$AM,38,FALSE),NA())</f>
        <v>140.86825988950221</v>
      </c>
      <c r="J394">
        <f>IFERROR(VLOOKUP($B394,'CURVE DATA'!$A:$AM,39,FALSE),NA())</f>
        <v>208.52247224887824</v>
      </c>
      <c r="K394" t="str">
        <f t="shared" si="70"/>
        <v/>
      </c>
      <c r="L394" t="str">
        <f t="shared" si="71"/>
        <v/>
      </c>
      <c r="M394" s="60">
        <f t="shared" si="72"/>
        <v>2326346.2297087824</v>
      </c>
      <c r="N394" t="str">
        <f t="shared" si="73"/>
        <v/>
      </c>
      <c r="O394" t="str">
        <f t="shared" si="74"/>
        <v/>
      </c>
      <c r="P394" t="str">
        <f t="shared" si="75"/>
        <v/>
      </c>
      <c r="Q394">
        <f t="shared" si="76"/>
        <v>174.69536606919021</v>
      </c>
    </row>
    <row r="395" spans="1:17">
      <c r="A395" s="41">
        <f t="shared" si="67"/>
        <v>393</v>
      </c>
      <c r="B395" t="str">
        <f t="shared" si="68"/>
        <v>2_394</v>
      </c>
      <c r="C395">
        <f t="shared" si="66"/>
        <v>2</v>
      </c>
      <c r="D395">
        <f t="shared" si="69"/>
        <v>394</v>
      </c>
      <c r="E395">
        <f>IFERROR(VLOOKUP($B395,'CURVE DATA'!$A:$AM,15,FALSE),"")</f>
        <v>3801711.7254401823</v>
      </c>
      <c r="F395">
        <f>IFERROR(VLOOKUP($B395,'CURVE DATA'!$A:$AM,34,FALSE),NA())</f>
        <v>0.33469276442373197</v>
      </c>
      <c r="G395">
        <f>IFERROR(VLOOKUP($B395,'CURVE DATA'!$A:$AM,35,FALSE),NA())</f>
        <v>0.27589403782841693</v>
      </c>
      <c r="H395">
        <f>IFERROR(VLOOKUP($B395,'CURVE DATA'!$A:$AM,37,FALSE),NA())</f>
        <v>174.79039527567247</v>
      </c>
      <c r="I395">
        <f>IFERROR(VLOOKUP($B395,'CURVE DATA'!$A:$AM,38,FALSE),NA())</f>
        <v>140.94488813246622</v>
      </c>
      <c r="J395">
        <f>IFERROR(VLOOKUP($B395,'CURVE DATA'!$A:$AM,39,FALSE),NA())</f>
        <v>208.63590241887874</v>
      </c>
      <c r="K395" t="str">
        <f t="shared" si="70"/>
        <v/>
      </c>
      <c r="L395" t="str">
        <f t="shared" si="71"/>
        <v/>
      </c>
      <c r="M395" s="60">
        <f t="shared" si="72"/>
        <v>2336019.7964401823</v>
      </c>
      <c r="N395" t="str">
        <f t="shared" si="73"/>
        <v/>
      </c>
      <c r="O395" t="str">
        <f t="shared" si="74"/>
        <v/>
      </c>
      <c r="P395" t="str">
        <f t="shared" si="75"/>
        <v/>
      </c>
      <c r="Q395">
        <f t="shared" si="76"/>
        <v>174.79039527567247</v>
      </c>
    </row>
    <row r="396" spans="1:17">
      <c r="A396" s="41">
        <f t="shared" si="67"/>
        <v>394</v>
      </c>
      <c r="B396" t="str">
        <f t="shared" si="68"/>
        <v>2_395</v>
      </c>
      <c r="C396">
        <f t="shared" si="66"/>
        <v>2</v>
      </c>
      <c r="D396">
        <f t="shared" si="69"/>
        <v>395</v>
      </c>
      <c r="E396">
        <f>IFERROR(VLOOKUP($B396,'CURVE DATA'!$A:$AM,15,FALSE),"")</f>
        <v>3811385.2921715821</v>
      </c>
      <c r="F396">
        <f>IFERROR(VLOOKUP($B396,'CURVE DATA'!$A:$AM,34,FALSE),NA())</f>
        <v>0.33465307471774125</v>
      </c>
      <c r="G396">
        <f>IFERROR(VLOOKUP($B396,'CURVE DATA'!$A:$AM,35,FALSE),NA())</f>
        <v>0.27604317243981119</v>
      </c>
      <c r="H396">
        <f>IFERROR(VLOOKUP($B396,'CURVE DATA'!$A:$AM,37,FALSE),NA())</f>
        <v>174.88487828037987</v>
      </c>
      <c r="I396">
        <f>IFERROR(VLOOKUP($B396,'CURVE DATA'!$A:$AM,38,FALSE),NA())</f>
        <v>141.02107593733902</v>
      </c>
      <c r="J396">
        <f>IFERROR(VLOOKUP($B396,'CURVE DATA'!$A:$AM,39,FALSE),NA())</f>
        <v>208.74868062342074</v>
      </c>
      <c r="K396" t="str">
        <f t="shared" si="70"/>
        <v/>
      </c>
      <c r="L396" t="str">
        <f t="shared" si="71"/>
        <v/>
      </c>
      <c r="M396" s="60">
        <f t="shared" si="72"/>
        <v>2345693.3631715821</v>
      </c>
      <c r="N396" t="str">
        <f t="shared" si="73"/>
        <v/>
      </c>
      <c r="O396" t="str">
        <f t="shared" si="74"/>
        <v/>
      </c>
      <c r="P396" t="str">
        <f t="shared" si="75"/>
        <v/>
      </c>
      <c r="Q396">
        <f t="shared" si="76"/>
        <v>174.88487828037987</v>
      </c>
    </row>
    <row r="397" spans="1:17">
      <c r="A397" s="41">
        <f t="shared" si="67"/>
        <v>395</v>
      </c>
      <c r="B397" t="str">
        <f t="shared" si="68"/>
        <v>2_396</v>
      </c>
      <c r="C397">
        <f t="shared" si="66"/>
        <v>2</v>
      </c>
      <c r="D397">
        <f t="shared" si="69"/>
        <v>396</v>
      </c>
      <c r="E397">
        <f>IFERROR(VLOOKUP($B397,'CURVE DATA'!$A:$AM,15,FALSE),"")</f>
        <v>3821058.858902982</v>
      </c>
      <c r="F397">
        <f>IFERROR(VLOOKUP($B397,'CURVE DATA'!$A:$AM,34,FALSE),NA())</f>
        <v>0.33461195489374734</v>
      </c>
      <c r="G397">
        <f>IFERROR(VLOOKUP($B397,'CURVE DATA'!$A:$AM,35,FALSE),NA())</f>
        <v>0.27619144783842869</v>
      </c>
      <c r="H397">
        <f>IFERROR(VLOOKUP($B397,'CURVE DATA'!$A:$AM,37,FALSE),NA())</f>
        <v>174.97881693790941</v>
      </c>
      <c r="I397">
        <f>IFERROR(VLOOKUP($B397,'CURVE DATA'!$A:$AM,38,FALSE),NA())</f>
        <v>141.09682479960307</v>
      </c>
      <c r="J397">
        <f>IFERROR(VLOOKUP($B397,'CURVE DATA'!$A:$AM,39,FALSE),NA())</f>
        <v>208.86080907621579</v>
      </c>
      <c r="K397" t="str">
        <f t="shared" si="70"/>
        <v/>
      </c>
      <c r="L397" t="str">
        <f t="shared" si="71"/>
        <v/>
      </c>
      <c r="M397" s="60">
        <f t="shared" si="72"/>
        <v>2355366.929902982</v>
      </c>
      <c r="N397" t="str">
        <f t="shared" si="73"/>
        <v/>
      </c>
      <c r="O397" t="str">
        <f t="shared" si="74"/>
        <v/>
      </c>
      <c r="P397" t="str">
        <f t="shared" si="75"/>
        <v/>
      </c>
      <c r="Q397">
        <f t="shared" si="76"/>
        <v>174.97881693790941</v>
      </c>
    </row>
    <row r="398" spans="1:17">
      <c r="A398" s="41">
        <f t="shared" si="67"/>
        <v>396</v>
      </c>
      <c r="B398" t="str">
        <f t="shared" si="68"/>
        <v>2_397</v>
      </c>
      <c r="C398">
        <f t="shared" si="66"/>
        <v>2</v>
      </c>
      <c r="D398">
        <f t="shared" si="69"/>
        <v>397</v>
      </c>
      <c r="E398">
        <f>IFERROR(VLOOKUP($B398,'CURVE DATA'!$A:$AM,15,FALSE),"")</f>
        <v>3830732.4256343818</v>
      </c>
      <c r="F398">
        <f>IFERROR(VLOOKUP($B398,'CURVE DATA'!$A:$AM,34,FALSE),NA())</f>
        <v>0.33456941101403914</v>
      </c>
      <c r="G398">
        <f>IFERROR(VLOOKUP($B398,'CURVE DATA'!$A:$AM,35,FALSE),NA())</f>
        <v>0.27633886693735704</v>
      </c>
      <c r="H398">
        <f>IFERROR(VLOOKUP($B398,'CURVE DATA'!$A:$AM,37,FALSE),NA())</f>
        <v>175.07221309382379</v>
      </c>
      <c r="I398">
        <f>IFERROR(VLOOKUP($B398,'CURVE DATA'!$A:$AM,38,FALSE),NA())</f>
        <v>141.17213620745585</v>
      </c>
      <c r="J398">
        <f>IFERROR(VLOOKUP($B398,'CURVE DATA'!$A:$AM,39,FALSE),NA())</f>
        <v>208.97228998019176</v>
      </c>
      <c r="K398" t="str">
        <f t="shared" si="70"/>
        <v/>
      </c>
      <c r="L398" t="str">
        <f t="shared" si="71"/>
        <v/>
      </c>
      <c r="M398" s="60">
        <f t="shared" si="72"/>
        <v>2365040.4966343818</v>
      </c>
      <c r="N398" t="str">
        <f t="shared" si="73"/>
        <v/>
      </c>
      <c r="O398" t="str">
        <f t="shared" si="74"/>
        <v/>
      </c>
      <c r="P398" t="str">
        <f t="shared" si="75"/>
        <v/>
      </c>
      <c r="Q398">
        <f t="shared" si="76"/>
        <v>175.07221309382379</v>
      </c>
    </row>
    <row r="399" spans="1:17">
      <c r="A399" s="41">
        <f t="shared" si="67"/>
        <v>397</v>
      </c>
      <c r="B399" t="str">
        <f t="shared" si="68"/>
        <v>2_398</v>
      </c>
      <c r="C399">
        <f t="shared" si="66"/>
        <v>2</v>
      </c>
      <c r="D399">
        <f t="shared" si="69"/>
        <v>398</v>
      </c>
      <c r="E399">
        <f>IFERROR(VLOOKUP($B399,'CURVE DATA'!$A:$AM,15,FALSE),"")</f>
        <v>3840405.9923657817</v>
      </c>
      <c r="F399">
        <f>IFERROR(VLOOKUP($B399,'CURVE DATA'!$A:$AM,34,FALSE),NA())</f>
        <v>0.33452544911635312</v>
      </c>
      <c r="G399">
        <f>IFERROR(VLOOKUP($B399,'CURVE DATA'!$A:$AM,35,FALSE),NA())</f>
        <v>0.27648543263554087</v>
      </c>
      <c r="H399">
        <f>IFERROR(VLOOKUP($B399,'CURVE DATA'!$A:$AM,37,FALSE),NA())</f>
        <v>175.16506858472547</v>
      </c>
      <c r="I399">
        <f>IFERROR(VLOOKUP($B399,'CURVE DATA'!$A:$AM,38,FALSE),NA())</f>
        <v>141.24701164186965</v>
      </c>
      <c r="J399">
        <f>IFERROR(VLOOKUP($B399,'CURVE DATA'!$A:$AM,39,FALSE),NA())</f>
        <v>209.08312552758136</v>
      </c>
      <c r="K399" t="str">
        <f t="shared" si="70"/>
        <v/>
      </c>
      <c r="L399" t="str">
        <f t="shared" si="71"/>
        <v/>
      </c>
      <c r="M399" s="60">
        <f t="shared" si="72"/>
        <v>2374714.0633657817</v>
      </c>
      <c r="N399" t="str">
        <f t="shared" si="73"/>
        <v/>
      </c>
      <c r="O399" t="str">
        <f t="shared" si="74"/>
        <v/>
      </c>
      <c r="P399" t="str">
        <f t="shared" si="75"/>
        <v/>
      </c>
      <c r="Q399">
        <f t="shared" si="76"/>
        <v>175.16506858472547</v>
      </c>
    </row>
    <row r="400" spans="1:17">
      <c r="A400" s="41">
        <f t="shared" si="67"/>
        <v>398</v>
      </c>
      <c r="B400" t="str">
        <f t="shared" si="68"/>
        <v>2_399</v>
      </c>
      <c r="C400">
        <f t="shared" si="66"/>
        <v>2</v>
      </c>
      <c r="D400">
        <f t="shared" si="69"/>
        <v>399</v>
      </c>
      <c r="E400">
        <f>IFERROR(VLOOKUP($B400,'CURVE DATA'!$A:$AM,15,FALSE),"")</f>
        <v>3850079.5590971815</v>
      </c>
      <c r="F400">
        <f>IFERROR(VLOOKUP($B400,'CURVE DATA'!$A:$AM,34,FALSE),NA())</f>
        <v>0.33448007521507012</v>
      </c>
      <c r="G400">
        <f>IFERROR(VLOOKUP($B400,'CURVE DATA'!$A:$AM,35,FALSE),NA())</f>
        <v>0.27663114781790155</v>
      </c>
      <c r="H400">
        <f>IFERROR(VLOOKUP($B400,'CURVE DATA'!$A:$AM,37,FALSE),NA())</f>
        <v>175.25738523833266</v>
      </c>
      <c r="I400">
        <f>IFERROR(VLOOKUP($B400,'CURVE DATA'!$A:$AM,38,FALSE),NA())</f>
        <v>141.32145257665272</v>
      </c>
      <c r="J400">
        <f>IFERROR(VLOOKUP($B400,'CURVE DATA'!$A:$AM,39,FALSE),NA())</f>
        <v>209.1933179000126</v>
      </c>
      <c r="K400" t="str">
        <f t="shared" si="70"/>
        <v/>
      </c>
      <c r="L400" t="str">
        <f t="shared" si="71"/>
        <v/>
      </c>
      <c r="M400" s="60">
        <f t="shared" si="72"/>
        <v>2384387.6300971815</v>
      </c>
      <c r="N400" t="str">
        <f t="shared" si="73"/>
        <v/>
      </c>
      <c r="O400" t="str">
        <f t="shared" si="74"/>
        <v/>
      </c>
      <c r="P400" t="str">
        <f t="shared" si="75"/>
        <v/>
      </c>
      <c r="Q400">
        <f t="shared" si="76"/>
        <v>175.25738523833266</v>
      </c>
    </row>
    <row r="401" spans="1:17">
      <c r="A401" s="41">
        <f t="shared" si="67"/>
        <v>399</v>
      </c>
      <c r="B401" t="str">
        <f t="shared" si="68"/>
        <v>2_400</v>
      </c>
      <c r="C401">
        <f t="shared" si="66"/>
        <v>2</v>
      </c>
      <c r="D401">
        <f t="shared" si="69"/>
        <v>400</v>
      </c>
      <c r="E401">
        <f>IFERROR(VLOOKUP($B401,'CURVE DATA'!$A:$AM,15,FALSE),"")</f>
        <v>3859753.1258285814</v>
      </c>
      <c r="F401">
        <f>IFERROR(VLOOKUP($B401,'CURVE DATA'!$A:$AM,34,FALSE),NA())</f>
        <v>0.33443329530040777</v>
      </c>
      <c r="G401">
        <f>IFERROR(VLOOKUP($B401,'CURVE DATA'!$A:$AM,35,FALSE),NA())</f>
        <v>0.27677601535545165</v>
      </c>
      <c r="H401">
        <f>IFERROR(VLOOKUP($B401,'CURVE DATA'!$A:$AM,37,FALSE),NA())</f>
        <v>175.34916487355167</v>
      </c>
      <c r="I401">
        <f>IFERROR(VLOOKUP($B401,'CURVE DATA'!$A:$AM,38,FALSE),NA())</f>
        <v>141.39546047850789</v>
      </c>
      <c r="J401">
        <f>IFERROR(VLOOKUP($B401,'CURVE DATA'!$A:$AM,39,FALSE),NA())</f>
        <v>209.30286926859551</v>
      </c>
      <c r="K401" t="str">
        <f t="shared" si="70"/>
        <v/>
      </c>
      <c r="L401" t="str">
        <f t="shared" si="71"/>
        <v/>
      </c>
      <c r="M401" s="60">
        <f t="shared" si="72"/>
        <v>2394061.1968285814</v>
      </c>
      <c r="N401" t="str">
        <f t="shared" si="73"/>
        <v/>
      </c>
      <c r="O401" t="str">
        <f t="shared" si="74"/>
        <v/>
      </c>
      <c r="P401" t="str">
        <f t="shared" si="75"/>
        <v/>
      </c>
      <c r="Q401">
        <f t="shared" si="76"/>
        <v>175.34916487355167</v>
      </c>
    </row>
    <row r="402" spans="1:17">
      <c r="A402" s="41">
        <f t="shared" si="67"/>
        <v>400</v>
      </c>
      <c r="B402" t="str">
        <f t="shared" si="68"/>
        <v>2_401</v>
      </c>
      <c r="C402">
        <f t="shared" si="66"/>
        <v>2</v>
      </c>
      <c r="D402">
        <f t="shared" si="69"/>
        <v>401</v>
      </c>
      <c r="E402">
        <f>IFERROR(VLOOKUP($B402,'CURVE DATA'!$A:$AM,15,FALSE),"")</f>
        <v>3869426.6925599813</v>
      </c>
      <c r="F402">
        <f>IFERROR(VLOOKUP($B402,'CURVE DATA'!$A:$AM,34,FALSE),NA())</f>
        <v>0.33438511533916848</v>
      </c>
      <c r="G402">
        <f>IFERROR(VLOOKUP($B402,'CURVE DATA'!$A:$AM,35,FALSE),NA())</f>
        <v>0.27692003810541094</v>
      </c>
      <c r="H402">
        <f>IFERROR(VLOOKUP($B402,'CURVE DATA'!$A:$AM,37,FALSE),NA())</f>
        <v>175.44040930055061</v>
      </c>
      <c r="I402">
        <f>IFERROR(VLOOKUP($B402,'CURVE DATA'!$A:$AM,38,FALSE),NA())</f>
        <v>141.46903680709156</v>
      </c>
      <c r="J402">
        <f>IFERROR(VLOOKUP($B402,'CURVE DATA'!$A:$AM,39,FALSE),NA())</f>
        <v>209.4117817940097</v>
      </c>
      <c r="K402" t="str">
        <f t="shared" si="70"/>
        <v/>
      </c>
      <c r="L402" t="str">
        <f t="shared" si="71"/>
        <v/>
      </c>
      <c r="M402" s="60">
        <f t="shared" si="72"/>
        <v>2403734.7635599812</v>
      </c>
      <c r="N402" t="str">
        <f t="shared" si="73"/>
        <v/>
      </c>
      <c r="O402" t="str">
        <f t="shared" si="74"/>
        <v/>
      </c>
      <c r="P402" t="str">
        <f t="shared" si="75"/>
        <v/>
      </c>
      <c r="Q402">
        <f t="shared" si="76"/>
        <v>175.44040930055061</v>
      </c>
    </row>
    <row r="403" spans="1:17">
      <c r="A403" s="41">
        <f t="shared" si="67"/>
        <v>401</v>
      </c>
      <c r="B403" t="str">
        <f t="shared" si="68"/>
        <v>2_402</v>
      </c>
      <c r="C403">
        <f t="shared" si="66"/>
        <v>2</v>
      </c>
      <c r="D403">
        <f t="shared" si="69"/>
        <v>402</v>
      </c>
      <c r="E403">
        <f>IFERROR(VLOOKUP($B403,'CURVE DATA'!$A:$AM,15,FALSE),"")</f>
        <v>3879100.2592913811</v>
      </c>
      <c r="F403">
        <f>IFERROR(VLOOKUP($B403,'CURVE DATA'!$A:$AM,34,FALSE),NA())</f>
        <v>0.33433554127479026</v>
      </c>
      <c r="G403">
        <f>IFERROR(VLOOKUP($B403,'CURVE DATA'!$A:$AM,35,FALSE),NA())</f>
        <v>0.27706321891131963</v>
      </c>
      <c r="H403">
        <f>IFERROR(VLOOKUP($B403,'CURVE DATA'!$A:$AM,37,FALSE),NA())</f>
        <v>175.53112032083092</v>
      </c>
      <c r="I403">
        <f>IFERROR(VLOOKUP($B403,'CURVE DATA'!$A:$AM,38,FALSE),NA())</f>
        <v>141.54218301507183</v>
      </c>
      <c r="J403">
        <f>IFERROR(VLOOKUP($B403,'CURVE DATA'!$A:$AM,39,FALSE),NA())</f>
        <v>209.52005762659002</v>
      </c>
      <c r="K403" t="str">
        <f t="shared" si="70"/>
        <v/>
      </c>
      <c r="L403" t="str">
        <f t="shared" si="71"/>
        <v/>
      </c>
      <c r="M403" s="60">
        <f t="shared" si="72"/>
        <v>2413408.3302913811</v>
      </c>
      <c r="N403" t="str">
        <f t="shared" si="73"/>
        <v/>
      </c>
      <c r="O403" t="str">
        <f t="shared" si="74"/>
        <v/>
      </c>
      <c r="P403" t="str">
        <f t="shared" si="75"/>
        <v/>
      </c>
      <c r="Q403">
        <f t="shared" si="76"/>
        <v>175.53112032083092</v>
      </c>
    </row>
    <row r="404" spans="1:17">
      <c r="A404" s="41">
        <f t="shared" si="67"/>
        <v>402</v>
      </c>
      <c r="B404" t="str">
        <f t="shared" si="68"/>
        <v>2_403</v>
      </c>
      <c r="C404">
        <f t="shared" si="66"/>
        <v>2</v>
      </c>
      <c r="D404">
        <f t="shared" si="69"/>
        <v>403</v>
      </c>
      <c r="E404">
        <f>IFERROR(VLOOKUP($B404,'CURVE DATA'!$A:$AM,15,FALSE),"")</f>
        <v>3888773.826022781</v>
      </c>
      <c r="F404">
        <f>IFERROR(VLOOKUP($B404,'CURVE DATA'!$A:$AM,34,FALSE),NA())</f>
        <v>0.33428457902732067</v>
      </c>
      <c r="G404">
        <f>IFERROR(VLOOKUP($B404,'CURVE DATA'!$A:$AM,35,FALSE),NA())</f>
        <v>0.27720556060315049</v>
      </c>
      <c r="H404">
        <f>IFERROR(VLOOKUP($B404,'CURVE DATA'!$A:$AM,37,FALSE),NA())</f>
        <v>175.62129972729855</v>
      </c>
      <c r="I404">
        <f>IFERROR(VLOOKUP($B404,'CURVE DATA'!$A:$AM,38,FALSE),NA())</f>
        <v>141.61490054818563</v>
      </c>
      <c r="J404">
        <f>IFERROR(VLOOKUP($B404,'CURVE DATA'!$A:$AM,39,FALSE),NA())</f>
        <v>209.6276989064115</v>
      </c>
      <c r="K404" t="str">
        <f t="shared" si="70"/>
        <v/>
      </c>
      <c r="L404" t="str">
        <f t="shared" si="71"/>
        <v/>
      </c>
      <c r="M404" s="60">
        <f t="shared" si="72"/>
        <v>2423081.897022781</v>
      </c>
      <c r="N404" t="str">
        <f t="shared" si="73"/>
        <v/>
      </c>
      <c r="O404" t="str">
        <f t="shared" si="74"/>
        <v/>
      </c>
      <c r="P404" t="str">
        <f t="shared" si="75"/>
        <v/>
      </c>
      <c r="Q404">
        <f t="shared" si="76"/>
        <v>175.62129972729855</v>
      </c>
    </row>
    <row r="405" spans="1:17">
      <c r="A405" s="41">
        <f t="shared" si="67"/>
        <v>403</v>
      </c>
      <c r="B405" t="str">
        <f t="shared" si="68"/>
        <v>2_404</v>
      </c>
      <c r="C405">
        <f t="shared" si="66"/>
        <v>2</v>
      </c>
      <c r="D405">
        <f t="shared" si="69"/>
        <v>404</v>
      </c>
      <c r="E405">
        <f>IFERROR(VLOOKUP($B405,'CURVE DATA'!$A:$AM,15,FALSE),"")</f>
        <v>3898447.3927541808</v>
      </c>
      <c r="F405">
        <f>IFERROR(VLOOKUP($B405,'CURVE DATA'!$A:$AM,34,FALSE),NA())</f>
        <v>0.33423223449392547</v>
      </c>
      <c r="G405">
        <f>IFERROR(VLOOKUP($B405,'CURVE DATA'!$A:$AM,35,FALSE),NA())</f>
        <v>0.27734706599742037</v>
      </c>
      <c r="H405">
        <f>IFERROR(VLOOKUP($B405,'CURVE DATA'!$A:$AM,37,FALSE),NA())</f>
        <v>175.71094930433455</v>
      </c>
      <c r="I405">
        <f>IFERROR(VLOOKUP($B405,'CURVE DATA'!$A:$AM,38,FALSE),NA())</f>
        <v>141.68719084529567</v>
      </c>
      <c r="J405">
        <f>IFERROR(VLOOKUP($B405,'CURVE DATA'!$A:$AM,39,FALSE),NA())</f>
        <v>209.73470776337342</v>
      </c>
      <c r="K405" t="str">
        <f t="shared" si="70"/>
        <v/>
      </c>
      <c r="L405" t="str">
        <f t="shared" si="71"/>
        <v/>
      </c>
      <c r="M405" s="60">
        <f t="shared" si="72"/>
        <v>2432755.4637541808</v>
      </c>
      <c r="N405" t="str">
        <f t="shared" si="73"/>
        <v/>
      </c>
      <c r="O405" t="str">
        <f t="shared" si="74"/>
        <v/>
      </c>
      <c r="P405" t="str">
        <f t="shared" si="75"/>
        <v/>
      </c>
      <c r="Q405">
        <f t="shared" si="76"/>
        <v>175.71094930433455</v>
      </c>
    </row>
    <row r="406" spans="1:17">
      <c r="A406" s="41">
        <f t="shared" si="67"/>
        <v>404</v>
      </c>
      <c r="B406" t="str">
        <f t="shared" si="68"/>
        <v>2_405</v>
      </c>
      <c r="C406">
        <f t="shared" si="66"/>
        <v>2</v>
      </c>
      <c r="D406">
        <f t="shared" si="69"/>
        <v>405</v>
      </c>
      <c r="E406">
        <f>IFERROR(VLOOKUP($B406,'CURVE DATA'!$A:$AM,15,FALSE),"")</f>
        <v>3908120.9594855807</v>
      </c>
      <c r="F406">
        <f>IFERROR(VLOOKUP($B406,'CURVE DATA'!$A:$AM,34,FALSE),NA())</f>
        <v>0.33417851354851313</v>
      </c>
      <c r="G406">
        <f>IFERROR(VLOOKUP($B406,'CURVE DATA'!$A:$AM,35,FALSE),NA())</f>
        <v>0.2774877378972993</v>
      </c>
      <c r="H406">
        <f>IFERROR(VLOOKUP($B406,'CURVE DATA'!$A:$AM,37,FALSE),NA())</f>
        <v>175.8000708278642</v>
      </c>
      <c r="I406">
        <f>IFERROR(VLOOKUP($B406,'CURVE DATA'!$A:$AM,38,FALSE),NA())</f>
        <v>141.7590553384463</v>
      </c>
      <c r="J406">
        <f>IFERROR(VLOOKUP($B406,'CURVE DATA'!$A:$AM,39,FALSE),NA())</f>
        <v>209.84108631728213</v>
      </c>
      <c r="K406" t="str">
        <f t="shared" si="70"/>
        <v/>
      </c>
      <c r="L406" t="str">
        <f t="shared" si="71"/>
        <v/>
      </c>
      <c r="M406" s="60">
        <f t="shared" si="72"/>
        <v>2442429.0304855807</v>
      </c>
      <c r="N406" t="str">
        <f t="shared" si="73"/>
        <v/>
      </c>
      <c r="O406" t="str">
        <f t="shared" si="74"/>
        <v/>
      </c>
      <c r="P406" t="str">
        <f t="shared" si="75"/>
        <v/>
      </c>
      <c r="Q406">
        <f t="shared" si="76"/>
        <v>175.8000708278642</v>
      </c>
    </row>
    <row r="407" spans="1:17">
      <c r="A407" s="41">
        <f t="shared" si="67"/>
        <v>405</v>
      </c>
      <c r="B407" t="str">
        <f t="shared" si="68"/>
        <v>2_406</v>
      </c>
      <c r="C407">
        <f t="shared" si="66"/>
        <v>2</v>
      </c>
      <c r="D407">
        <f t="shared" si="69"/>
        <v>406</v>
      </c>
      <c r="E407">
        <f>IFERROR(VLOOKUP($B407,'CURVE DATA'!$A:$AM,15,FALSE),"")</f>
        <v>3917794.5262169805</v>
      </c>
      <c r="F407">
        <f>IFERROR(VLOOKUP($B407,'CURVE DATA'!$A:$AM,34,FALSE),NA())</f>
        <v>0.33412342204257378</v>
      </c>
      <c r="G407">
        <f>IFERROR(VLOOKUP($B407,'CURVE DATA'!$A:$AM,35,FALSE),NA())</f>
        <v>0.27762757909271973</v>
      </c>
      <c r="H407">
        <f>IFERROR(VLOOKUP($B407,'CURVE DATA'!$A:$AM,37,FALSE),NA())</f>
        <v>175.88866606542624</v>
      </c>
      <c r="I407">
        <f>IFERROR(VLOOKUP($B407,'CURVE DATA'!$A:$AM,38,FALSE),NA())</f>
        <v>141.83049545291917</v>
      </c>
      <c r="J407">
        <f>IFERROR(VLOOKUP($B407,'CURVE DATA'!$A:$AM,39,FALSE),NA())</f>
        <v>209.94683667793336</v>
      </c>
      <c r="K407" t="str">
        <f t="shared" si="70"/>
        <v/>
      </c>
      <c r="L407" t="str">
        <f t="shared" si="71"/>
        <v/>
      </c>
      <c r="M407" s="60">
        <f t="shared" si="72"/>
        <v>2452102.5972169805</v>
      </c>
      <c r="N407" t="str">
        <f t="shared" si="73"/>
        <v/>
      </c>
      <c r="O407" t="str">
        <f t="shared" si="74"/>
        <v/>
      </c>
      <c r="P407" t="str">
        <f t="shared" si="75"/>
        <v/>
      </c>
      <c r="Q407">
        <f t="shared" si="76"/>
        <v>175.88866606542624</v>
      </c>
    </row>
    <row r="408" spans="1:17">
      <c r="A408" s="41">
        <f t="shared" si="67"/>
        <v>406</v>
      </c>
      <c r="B408" t="str">
        <f t="shared" si="68"/>
        <v>2_407</v>
      </c>
      <c r="C408">
        <f t="shared" si="66"/>
        <v>2</v>
      </c>
      <c r="D408">
        <f t="shared" si="69"/>
        <v>407</v>
      </c>
      <c r="E408">
        <f>IFERROR(VLOOKUP($B408,'CURVE DATA'!$A:$AM,15,FALSE),"")</f>
        <v>3927468.0929483804</v>
      </c>
      <c r="F408">
        <f>IFERROR(VLOOKUP($B408,'CURVE DATA'!$A:$AM,34,FALSE),NA())</f>
        <v>0.33406696580462103</v>
      </c>
      <c r="G408">
        <f>IFERROR(VLOOKUP($B408,'CURVE DATA'!$A:$AM,35,FALSE),NA())</f>
        <v>0.27776659236048307</v>
      </c>
      <c r="H408">
        <f>IFERROR(VLOOKUP($B408,'CURVE DATA'!$A:$AM,37,FALSE),NA())</f>
        <v>175.97673677624033</v>
      </c>
      <c r="I408">
        <f>IFERROR(VLOOKUP($B408,'CURVE DATA'!$A:$AM,38,FALSE),NA())</f>
        <v>141.90151260728774</v>
      </c>
      <c r="J408">
        <f>IFERROR(VLOOKUP($B408,'CURVE DATA'!$A:$AM,39,FALSE),NA())</f>
        <v>210.05196094519295</v>
      </c>
      <c r="K408" t="str">
        <f t="shared" si="70"/>
        <v/>
      </c>
      <c r="L408" t="str">
        <f t="shared" si="71"/>
        <v/>
      </c>
      <c r="M408" s="60">
        <f t="shared" si="72"/>
        <v>2461776.1639483804</v>
      </c>
      <c r="N408" t="str">
        <f t="shared" si="73"/>
        <v/>
      </c>
      <c r="O408" t="str">
        <f t="shared" si="74"/>
        <v/>
      </c>
      <c r="P408" t="str">
        <f t="shared" si="75"/>
        <v/>
      </c>
      <c r="Q408">
        <f t="shared" si="76"/>
        <v>175.97673677624033</v>
      </c>
    </row>
    <row r="409" spans="1:17">
      <c r="A409" s="41">
        <f t="shared" si="67"/>
        <v>407</v>
      </c>
      <c r="B409" t="str">
        <f t="shared" si="68"/>
        <v>2_408</v>
      </c>
      <c r="C409">
        <f t="shared" si="66"/>
        <v>2</v>
      </c>
      <c r="D409">
        <f t="shared" si="69"/>
        <v>408</v>
      </c>
      <c r="E409">
        <f>IFERROR(VLOOKUP($B409,'CURVE DATA'!$A:$AM,15,FALSE),"")</f>
        <v>3937141.6596797802</v>
      </c>
      <c r="F409">
        <f>IFERROR(VLOOKUP($B409,'CURVE DATA'!$A:$AM,34,FALSE),NA())</f>
        <v>0.33400915064105569</v>
      </c>
      <c r="G409">
        <f>IFERROR(VLOOKUP($B409,'CURVE DATA'!$A:$AM,35,FALSE),NA())</f>
        <v>0.27790478046436651</v>
      </c>
      <c r="H409">
        <f>IFERROR(VLOOKUP($B409,'CURVE DATA'!$A:$AM,37,FALSE),NA())</f>
        <v>176.06428471127472</v>
      </c>
      <c r="I409">
        <f>IFERROR(VLOOKUP($B409,'CURVE DATA'!$A:$AM,38,FALSE),NA())</f>
        <v>141.9721082134719</v>
      </c>
      <c r="J409">
        <f>IFERROR(VLOOKUP($B409,'CURVE DATA'!$A:$AM,39,FALSE),NA())</f>
        <v>210.15646120907761</v>
      </c>
      <c r="K409" t="str">
        <f t="shared" si="70"/>
        <v/>
      </c>
      <c r="L409" t="str">
        <f t="shared" si="71"/>
        <v/>
      </c>
      <c r="M409" s="60">
        <f t="shared" si="72"/>
        <v>2471449.7306797802</v>
      </c>
      <c r="N409" t="str">
        <f t="shared" si="73"/>
        <v/>
      </c>
      <c r="O409" t="str">
        <f t="shared" si="74"/>
        <v/>
      </c>
      <c r="P409" t="str">
        <f t="shared" si="75"/>
        <v/>
      </c>
      <c r="Q409">
        <f t="shared" si="76"/>
        <v>176.06428471127472</v>
      </c>
    </row>
    <row r="410" spans="1:17">
      <c r="A410" s="41">
        <f t="shared" si="67"/>
        <v>408</v>
      </c>
      <c r="B410" t="str">
        <f t="shared" si="68"/>
        <v>2_409</v>
      </c>
      <c r="C410">
        <f t="shared" si="66"/>
        <v>2</v>
      </c>
      <c r="D410">
        <f t="shared" si="69"/>
        <v>409</v>
      </c>
      <c r="E410">
        <f>IFERROR(VLOOKUP($B410,'CURVE DATA'!$A:$AM,15,FALSE),"")</f>
        <v>3946815.2264111801</v>
      </c>
      <c r="F410">
        <f>IFERROR(VLOOKUP($B410,'CURVE DATA'!$A:$AM,34,FALSE),NA())</f>
        <v>0.33394998233558293</v>
      </c>
      <c r="G410">
        <f>IFERROR(VLOOKUP($B410,'CURVE DATA'!$A:$AM,35,FALSE),NA())</f>
        <v>0.27804214615522738</v>
      </c>
      <c r="H410">
        <f>IFERROR(VLOOKUP($B410,'CURVE DATA'!$A:$AM,37,FALSE),NA())</f>
        <v>176.15131161331246</v>
      </c>
      <c r="I410">
        <f>IFERROR(VLOOKUP($B410,'CURVE DATA'!$A:$AM,38,FALSE),NA())</f>
        <v>142.04228367679113</v>
      </c>
      <c r="J410">
        <f>IFERROR(VLOOKUP($B410,'CURVE DATA'!$A:$AM,39,FALSE),NA())</f>
        <v>210.26033954983382</v>
      </c>
      <c r="K410" t="str">
        <f t="shared" si="70"/>
        <v/>
      </c>
      <c r="L410" t="str">
        <f t="shared" si="71"/>
        <v/>
      </c>
      <c r="M410" s="60">
        <f t="shared" si="72"/>
        <v>2481123.2974111801</v>
      </c>
      <c r="N410" t="str">
        <f t="shared" si="73"/>
        <v/>
      </c>
      <c r="O410" t="str">
        <f t="shared" si="74"/>
        <v/>
      </c>
      <c r="P410" t="str">
        <f t="shared" si="75"/>
        <v/>
      </c>
      <c r="Q410">
        <f t="shared" si="76"/>
        <v>176.15131161331246</v>
      </c>
    </row>
    <row r="411" spans="1:17">
      <c r="A411" s="41">
        <f t="shared" si="67"/>
        <v>409</v>
      </c>
      <c r="B411" t="str">
        <f t="shared" si="68"/>
        <v>2_410</v>
      </c>
      <c r="C411">
        <f t="shared" si="66"/>
        <v>2</v>
      </c>
      <c r="D411">
        <f t="shared" si="69"/>
        <v>410</v>
      </c>
      <c r="E411">
        <f>IFERROR(VLOOKUP($B411,'CURVE DATA'!$A:$AM,15,FALSE),"")</f>
        <v>3956488.79314258</v>
      </c>
      <c r="F411">
        <f>IFERROR(VLOOKUP($B411,'CURVE DATA'!$A:$AM,34,FALSE),NA())</f>
        <v>0.33388946665008101</v>
      </c>
      <c r="G411">
        <f>IFERROR(VLOOKUP($B411,'CURVE DATA'!$A:$AM,35,FALSE),NA())</f>
        <v>0.27817869217110719</v>
      </c>
      <c r="H411">
        <f>IFERROR(VLOOKUP($B411,'CURVE DATA'!$A:$AM,37,FALSE),NA())</f>
        <v>176.23781921701718</v>
      </c>
      <c r="I411">
        <f>IFERROR(VLOOKUP($B411,'CURVE DATA'!$A:$AM,38,FALSE),NA())</f>
        <v>142.11204039601782</v>
      </c>
      <c r="J411">
        <f>IFERROR(VLOOKUP($B411,'CURVE DATA'!$A:$AM,39,FALSE),NA())</f>
        <v>210.36359803801653</v>
      </c>
      <c r="K411" t="str">
        <f t="shared" si="70"/>
        <v/>
      </c>
      <c r="L411" t="str">
        <f t="shared" si="71"/>
        <v/>
      </c>
      <c r="M411" s="60">
        <f t="shared" si="72"/>
        <v>2490796.86414258</v>
      </c>
      <c r="N411" t="str">
        <f t="shared" si="73"/>
        <v/>
      </c>
      <c r="O411" t="str">
        <f t="shared" si="74"/>
        <v/>
      </c>
      <c r="P411" t="str">
        <f t="shared" si="75"/>
        <v/>
      </c>
      <c r="Q411">
        <f t="shared" si="76"/>
        <v>176.23781921701718</v>
      </c>
    </row>
    <row r="412" spans="1:17">
      <c r="A412" s="41">
        <f t="shared" si="67"/>
        <v>410</v>
      </c>
      <c r="B412" t="str">
        <f t="shared" si="68"/>
        <v>2_411</v>
      </c>
      <c r="C412">
        <f t="shared" si="66"/>
        <v>2</v>
      </c>
      <c r="D412">
        <f t="shared" si="69"/>
        <v>411</v>
      </c>
      <c r="E412">
        <f>IFERROR(VLOOKUP($B412,'CURVE DATA'!$A:$AM,15,FALSE),"")</f>
        <v>3966162.3598739798</v>
      </c>
      <c r="F412">
        <f>IFERROR(VLOOKUP($B412,'CURVE DATA'!$A:$AM,34,FALSE),NA())</f>
        <v>0.33382760932404326</v>
      </c>
      <c r="G412">
        <f>IFERROR(VLOOKUP($B412,'CURVE DATA'!$A:$AM,35,FALSE),NA())</f>
        <v>0.27831442123733385</v>
      </c>
      <c r="H412">
        <f>IFERROR(VLOOKUP($B412,'CURVE DATA'!$A:$AM,37,FALSE),NA())</f>
        <v>176.32380924899789</v>
      </c>
      <c r="I412">
        <f>IFERROR(VLOOKUP($B412,'CURVE DATA'!$A:$AM,38,FALSE),NA())</f>
        <v>142.18137976342936</v>
      </c>
      <c r="J412">
        <f>IFERROR(VLOOKUP($B412,'CURVE DATA'!$A:$AM,39,FALSE),NA())</f>
        <v>210.46623873456645</v>
      </c>
      <c r="K412" t="str">
        <f t="shared" si="70"/>
        <v/>
      </c>
      <c r="L412" t="str">
        <f t="shared" si="71"/>
        <v/>
      </c>
      <c r="M412" s="60">
        <f t="shared" si="72"/>
        <v>2500470.4308739798</v>
      </c>
      <c r="N412" t="str">
        <f t="shared" si="73"/>
        <v/>
      </c>
      <c r="O412" t="str">
        <f t="shared" si="74"/>
        <v/>
      </c>
      <c r="P412" t="str">
        <f t="shared" si="75"/>
        <v/>
      </c>
      <c r="Q412">
        <f t="shared" si="76"/>
        <v>176.32380924899789</v>
      </c>
    </row>
    <row r="413" spans="1:17">
      <c r="A413" s="41">
        <f t="shared" si="67"/>
        <v>411</v>
      </c>
      <c r="B413" t="str">
        <f t="shared" si="68"/>
        <v>2_412</v>
      </c>
      <c r="C413">
        <f t="shared" si="66"/>
        <v>2</v>
      </c>
      <c r="D413">
        <f t="shared" si="69"/>
        <v>412</v>
      </c>
      <c r="E413">
        <f>IFERROR(VLOOKUP($B413,'CURVE DATA'!$A:$AM,15,FALSE),"")</f>
        <v>3975835.9266053797</v>
      </c>
      <c r="F413">
        <f>IFERROR(VLOOKUP($B413,'CURVE DATA'!$A:$AM,34,FALSE),NA())</f>
        <v>0.33376441607547092</v>
      </c>
      <c r="G413">
        <f>IFERROR(VLOOKUP($B413,'CURVE DATA'!$A:$AM,35,FALSE),NA())</f>
        <v>0.27844933606662375</v>
      </c>
      <c r="H413">
        <f>IFERROR(VLOOKUP($B413,'CURVE DATA'!$A:$AM,37,FALSE),NA())</f>
        <v>176.40928342787376</v>
      </c>
      <c r="I413">
        <f>IFERROR(VLOOKUP($B413,'CURVE DATA'!$A:$AM,38,FALSE),NA())</f>
        <v>142.25030316486041</v>
      </c>
      <c r="J413">
        <f>IFERROR(VLOOKUP($B413,'CURVE DATA'!$A:$AM,39,FALSE),NA())</f>
        <v>210.56826369088714</v>
      </c>
      <c r="K413" t="str">
        <f t="shared" si="70"/>
        <v/>
      </c>
      <c r="L413" t="str">
        <f t="shared" si="71"/>
        <v/>
      </c>
      <c r="M413" s="60">
        <f t="shared" si="72"/>
        <v>2510143.9976053797</v>
      </c>
      <c r="N413" t="str">
        <f t="shared" si="73"/>
        <v/>
      </c>
      <c r="O413" t="str">
        <f t="shared" si="74"/>
        <v/>
      </c>
      <c r="P413" t="str">
        <f t="shared" si="75"/>
        <v/>
      </c>
      <c r="Q413">
        <f t="shared" si="76"/>
        <v>176.40928342787376</v>
      </c>
    </row>
    <row r="414" spans="1:17">
      <c r="A414" s="41">
        <f t="shared" si="67"/>
        <v>412</v>
      </c>
      <c r="B414" t="str">
        <f t="shared" si="68"/>
        <v>2_413</v>
      </c>
      <c r="C414">
        <f t="shared" si="66"/>
        <v>2</v>
      </c>
      <c r="D414">
        <f t="shared" si="69"/>
        <v>413</v>
      </c>
      <c r="E414">
        <f>IFERROR(VLOOKUP($B414,'CURVE DATA'!$A:$AM,15,FALSE),"")</f>
        <v>3985509.4933367795</v>
      </c>
      <c r="F414">
        <f>IFERROR(VLOOKUP($B414,'CURVE DATA'!$A:$AM,34,FALSE),NA())</f>
        <v>0.33369989260020705</v>
      </c>
      <c r="G414">
        <f>IFERROR(VLOOKUP($B414,'CURVE DATA'!$A:$AM,35,FALSE),NA())</f>
        <v>0.27858343935918095</v>
      </c>
      <c r="H414">
        <f>IFERROR(VLOOKUP($B414,'CURVE DATA'!$A:$AM,37,FALSE),NA())</f>
        <v>176.49424346433682</v>
      </c>
      <c r="I414">
        <f>IFERROR(VLOOKUP($B414,'CURVE DATA'!$A:$AM,38,FALSE),NA())</f>
        <v>142.31881197975341</v>
      </c>
      <c r="J414">
        <f>IFERROR(VLOOKUP($B414,'CURVE DATA'!$A:$AM,39,FALSE),NA())</f>
        <v>210.66967494892023</v>
      </c>
      <c r="K414" t="str">
        <f t="shared" si="70"/>
        <v/>
      </c>
      <c r="L414" t="str">
        <f t="shared" si="71"/>
        <v/>
      </c>
      <c r="M414" s="60">
        <f t="shared" si="72"/>
        <v>2519817.5643367795</v>
      </c>
      <c r="N414" t="str">
        <f t="shared" si="73"/>
        <v/>
      </c>
      <c r="O414" t="str">
        <f t="shared" si="74"/>
        <v/>
      </c>
      <c r="P414" t="str">
        <f t="shared" si="75"/>
        <v/>
      </c>
      <c r="Q414">
        <f t="shared" si="76"/>
        <v>176.49424346433682</v>
      </c>
    </row>
    <row r="415" spans="1:17">
      <c r="A415" s="41">
        <f t="shared" si="67"/>
        <v>413</v>
      </c>
      <c r="B415" t="str">
        <f t="shared" si="68"/>
        <v>2_414</v>
      </c>
      <c r="C415">
        <f t="shared" si="66"/>
        <v>2</v>
      </c>
      <c r="D415">
        <f t="shared" si="69"/>
        <v>414</v>
      </c>
      <c r="E415">
        <f>IFERROR(VLOOKUP($B415,'CURVE DATA'!$A:$AM,15,FALSE),"")</f>
        <v>3995183.0600681794</v>
      </c>
      <c r="F415">
        <f>IFERROR(VLOOKUP($B415,'CURVE DATA'!$A:$AM,34,FALSE),NA())</f>
        <v>0.33363404457289336</v>
      </c>
      <c r="G415">
        <f>IFERROR(VLOOKUP($B415,'CURVE DATA'!$A:$AM,35,FALSE),NA())</f>
        <v>0.27871673380279771</v>
      </c>
      <c r="H415">
        <f>IFERROR(VLOOKUP($B415,'CURVE DATA'!$A:$AM,37,FALSE),NA())</f>
        <v>176.57869106121569</v>
      </c>
      <c r="I415">
        <f>IFERROR(VLOOKUP($B415,'CURVE DATA'!$A:$AM,38,FALSE),NA())</f>
        <v>142.3869075812101</v>
      </c>
      <c r="J415">
        <f>IFERROR(VLOOKUP($B415,'CURVE DATA'!$A:$AM,39,FALSE),NA())</f>
        <v>210.77047454122135</v>
      </c>
      <c r="K415" t="str">
        <f t="shared" si="70"/>
        <v/>
      </c>
      <c r="L415" t="str">
        <f t="shared" si="71"/>
        <v/>
      </c>
      <c r="M415" s="60">
        <f t="shared" si="72"/>
        <v>2529491.1310681794</v>
      </c>
      <c r="N415" t="str">
        <f t="shared" si="73"/>
        <v/>
      </c>
      <c r="O415" t="str">
        <f t="shared" si="74"/>
        <v/>
      </c>
      <c r="P415" t="str">
        <f t="shared" si="75"/>
        <v/>
      </c>
      <c r="Q415">
        <f t="shared" si="76"/>
        <v>176.57869106121569</v>
      </c>
    </row>
    <row r="416" spans="1:17">
      <c r="A416" s="41">
        <f t="shared" si="67"/>
        <v>414</v>
      </c>
      <c r="B416" t="str">
        <f t="shared" si="68"/>
        <v>2_415</v>
      </c>
      <c r="C416">
        <f t="shared" si="66"/>
        <v>2</v>
      </c>
      <c r="D416">
        <f t="shared" si="69"/>
        <v>415</v>
      </c>
      <c r="E416">
        <f>IFERROR(VLOOKUP($B416,'CURVE DATA'!$A:$AM,15,FALSE),"")</f>
        <v>4004856.6267995792</v>
      </c>
      <c r="F416">
        <f>IFERROR(VLOOKUP($B416,'CURVE DATA'!$A:$AM,34,FALSE),NA())</f>
        <v>0.33356687764646709</v>
      </c>
      <c r="G416">
        <f>IFERROR(VLOOKUP($B416,'CURVE DATA'!$A:$AM,35,FALSE),NA())</f>
        <v>0.27884922207295149</v>
      </c>
      <c r="H416">
        <f>IFERROR(VLOOKUP($B416,'CURVE DATA'!$A:$AM,37,FALSE),NA())</f>
        <v>176.66262791353714</v>
      </c>
      <c r="I416">
        <f>IFERROR(VLOOKUP($B416,'CURVE DATA'!$A:$AM,38,FALSE),NA())</f>
        <v>142.45459133604101</v>
      </c>
      <c r="J416">
        <f>IFERROR(VLOOKUP($B416,'CURVE DATA'!$A:$AM,39,FALSE),NA())</f>
        <v>210.8706644910333</v>
      </c>
      <c r="K416" t="str">
        <f t="shared" si="70"/>
        <v/>
      </c>
      <c r="L416" t="str">
        <f t="shared" si="71"/>
        <v/>
      </c>
      <c r="M416" s="60">
        <f t="shared" si="72"/>
        <v>2539164.6977995792</v>
      </c>
      <c r="N416" t="str">
        <f t="shared" si="73"/>
        <v/>
      </c>
      <c r="O416" t="str">
        <f t="shared" si="74"/>
        <v/>
      </c>
      <c r="P416" t="str">
        <f t="shared" si="75"/>
        <v/>
      </c>
      <c r="Q416">
        <f t="shared" si="76"/>
        <v>176.66262791353714</v>
      </c>
    </row>
    <row r="417" spans="1:17">
      <c r="A417" s="41">
        <f t="shared" si="67"/>
        <v>415</v>
      </c>
      <c r="B417" t="str">
        <f t="shared" si="68"/>
        <v>2_416</v>
      </c>
      <c r="C417">
        <f t="shared" si="66"/>
        <v>2</v>
      </c>
      <c r="D417">
        <f t="shared" si="69"/>
        <v>416</v>
      </c>
      <c r="E417">
        <f>IFERROR(VLOOKUP($B417,'CURVE DATA'!$A:$AM,15,FALSE),"")</f>
        <v>4014530.1935309791</v>
      </c>
      <c r="F417">
        <f>IFERROR(VLOOKUP($B417,'CURVE DATA'!$A:$AM,34,FALSE),NA())</f>
        <v>0.33349839745251098</v>
      </c>
      <c r="G417">
        <f>IFERROR(VLOOKUP($B417,'CURVE DATA'!$A:$AM,35,FALSE),NA())</f>
        <v>0.27898090683290222</v>
      </c>
      <c r="H417">
        <f>IFERROR(VLOOKUP($B417,'CURVE DATA'!$A:$AM,37,FALSE),NA())</f>
        <v>176.74605570858751</v>
      </c>
      <c r="I417">
        <f>IFERROR(VLOOKUP($B417,'CURVE DATA'!$A:$AM,38,FALSE),NA())</f>
        <v>142.52186460481514</v>
      </c>
      <c r="J417">
        <f>IFERROR(VLOOKUP($B417,'CURVE DATA'!$A:$AM,39,FALSE),NA())</f>
        <v>210.97024681235993</v>
      </c>
      <c r="K417" t="str">
        <f t="shared" si="70"/>
        <v/>
      </c>
      <c r="L417" t="str">
        <f t="shared" si="71"/>
        <v/>
      </c>
      <c r="M417" s="60">
        <f t="shared" si="72"/>
        <v>2548838.2645309791</v>
      </c>
      <c r="N417" t="str">
        <f t="shared" si="73"/>
        <v/>
      </c>
      <c r="O417" t="str">
        <f t="shared" si="74"/>
        <v/>
      </c>
      <c r="P417" t="str">
        <f t="shared" si="75"/>
        <v/>
      </c>
      <c r="Q417">
        <f t="shared" si="76"/>
        <v>176.74605570858751</v>
      </c>
    </row>
    <row r="418" spans="1:17">
      <c r="A418" s="41">
        <f t="shared" si="67"/>
        <v>416</v>
      </c>
      <c r="B418" t="str">
        <f t="shared" si="68"/>
        <v>2_417</v>
      </c>
      <c r="C418">
        <f t="shared" si="66"/>
        <v>2</v>
      </c>
      <c r="D418">
        <f t="shared" si="69"/>
        <v>417</v>
      </c>
      <c r="E418">
        <f>IFERROR(VLOOKUP($B418,'CURVE DATA'!$A:$AM,15,FALSE),"")</f>
        <v>4024203.760262379</v>
      </c>
      <c r="F418">
        <f>IFERROR(VLOOKUP($B418,'CURVE DATA'!$A:$AM,34,FALSE),NA())</f>
        <v>0.33342860960169696</v>
      </c>
      <c r="G418">
        <f>IFERROR(VLOOKUP($B418,'CURVE DATA'!$A:$AM,35,FALSE),NA())</f>
        <v>0.27911179073378878</v>
      </c>
      <c r="H418">
        <f>IFERROR(VLOOKUP($B418,'CURVE DATA'!$A:$AM,37,FALSE),NA())</f>
        <v>176.82897612597404</v>
      </c>
      <c r="I418">
        <f>IFERROR(VLOOKUP($B418,'CURVE DATA'!$A:$AM,38,FALSE),NA())</f>
        <v>142.58872874190919</v>
      </c>
      <c r="J418">
        <f>IFERROR(VLOOKUP($B418,'CURVE DATA'!$A:$AM,39,FALSE),NA())</f>
        <v>211.06922351003891</v>
      </c>
      <c r="K418" t="str">
        <f t="shared" si="70"/>
        <v/>
      </c>
      <c r="L418" t="str">
        <f t="shared" si="71"/>
        <v/>
      </c>
      <c r="M418" s="60">
        <f t="shared" si="72"/>
        <v>2558511.831262379</v>
      </c>
      <c r="N418" t="str">
        <f t="shared" si="73"/>
        <v/>
      </c>
      <c r="O418" t="str">
        <f t="shared" si="74"/>
        <v/>
      </c>
      <c r="P418" t="str">
        <f t="shared" si="75"/>
        <v/>
      </c>
      <c r="Q418">
        <f t="shared" si="76"/>
        <v>176.82897612597404</v>
      </c>
    </row>
    <row r="419" spans="1:17">
      <c r="A419" s="41">
        <f t="shared" si="67"/>
        <v>417</v>
      </c>
      <c r="B419" t="str">
        <f t="shared" si="68"/>
        <v>2_418</v>
      </c>
      <c r="C419">
        <f t="shared" si="66"/>
        <v>2</v>
      </c>
      <c r="D419">
        <f t="shared" si="69"/>
        <v>418</v>
      </c>
      <c r="E419">
        <f>IFERROR(VLOOKUP($B419,'CURVE DATA'!$A:$AM,15,FALSE),"")</f>
        <v>4033877.3269937788</v>
      </c>
      <c r="F419">
        <f>IFERROR(VLOOKUP($B419,'CURVE DATA'!$A:$AM,34,FALSE),NA())</f>
        <v>0.33335751968336208</v>
      </c>
      <c r="G419">
        <f>IFERROR(VLOOKUP($B419,'CURVE DATA'!$A:$AM,35,FALSE),NA())</f>
        <v>0.27924187641472298</v>
      </c>
      <c r="H419">
        <f>IFERROR(VLOOKUP($B419,'CURVE DATA'!$A:$AM,37,FALSE),NA())</f>
        <v>176.91139083768425</v>
      </c>
      <c r="I419">
        <f>IFERROR(VLOOKUP($B419,'CURVE DATA'!$A:$AM,38,FALSE),NA())</f>
        <v>142.65518509555577</v>
      </c>
      <c r="J419">
        <f>IFERROR(VLOOKUP($B419,'CURVE DATA'!$A:$AM,39,FALSE),NA())</f>
        <v>211.16759657981274</v>
      </c>
      <c r="K419" t="str">
        <f t="shared" si="70"/>
        <v/>
      </c>
      <c r="L419" t="str">
        <f t="shared" si="71"/>
        <v/>
      </c>
      <c r="M419" s="60">
        <f t="shared" si="72"/>
        <v>2568185.3979937788</v>
      </c>
      <c r="N419" t="str">
        <f t="shared" si="73"/>
        <v/>
      </c>
      <c r="O419" t="str">
        <f t="shared" si="74"/>
        <v/>
      </c>
      <c r="P419" t="str">
        <f t="shared" si="75"/>
        <v/>
      </c>
      <c r="Q419">
        <f t="shared" si="76"/>
        <v>176.91139083768425</v>
      </c>
    </row>
    <row r="420" spans="1:17">
      <c r="A420" s="41">
        <f t="shared" si="67"/>
        <v>418</v>
      </c>
      <c r="B420" t="str">
        <f t="shared" si="68"/>
        <v>2_419</v>
      </c>
      <c r="C420">
        <f t="shared" si="66"/>
        <v>2</v>
      </c>
      <c r="D420">
        <f t="shared" si="69"/>
        <v>419</v>
      </c>
      <c r="E420">
        <f>IFERROR(VLOOKUP($B420,'CURVE DATA'!$A:$AM,15,FALSE),"")</f>
        <v>4043550.8937251787</v>
      </c>
      <c r="F420">
        <f>IFERROR(VLOOKUP($B420,'CURVE DATA'!$A:$AM,34,FALSE),NA())</f>
        <v>0.33328513326609044</v>
      </c>
      <c r="G420">
        <f>IFERROR(VLOOKUP($B420,'CURVE DATA'!$A:$AM,35,FALSE),NA())</f>
        <v>0.27937116650288413</v>
      </c>
      <c r="H420">
        <f>IFERROR(VLOOKUP($B420,'CURVE DATA'!$A:$AM,37,FALSE),NA())</f>
        <v>176.99330150814595</v>
      </c>
      <c r="I420">
        <f>IFERROR(VLOOKUP($B420,'CURVE DATA'!$A:$AM,38,FALSE),NA())</f>
        <v>142.72123500789147</v>
      </c>
      <c r="J420">
        <f>IFERROR(VLOOKUP($B420,'CURVE DATA'!$A:$AM,39,FALSE),NA())</f>
        <v>211.26536800840046</v>
      </c>
      <c r="K420" t="str">
        <f t="shared" si="70"/>
        <v/>
      </c>
      <c r="L420" t="str">
        <f t="shared" si="71"/>
        <v/>
      </c>
      <c r="M420" s="60">
        <f t="shared" si="72"/>
        <v>2577858.9647251787</v>
      </c>
      <c r="N420" t="str">
        <f t="shared" si="73"/>
        <v/>
      </c>
      <c r="O420" t="str">
        <f t="shared" si="74"/>
        <v/>
      </c>
      <c r="P420" t="str">
        <f t="shared" si="75"/>
        <v/>
      </c>
      <c r="Q420">
        <f t="shared" si="76"/>
        <v>176.99330150814595</v>
      </c>
    </row>
    <row r="421" spans="1:17">
      <c r="A421" s="41">
        <f t="shared" si="67"/>
        <v>419</v>
      </c>
      <c r="B421" t="str">
        <f t="shared" si="68"/>
        <v>2_420</v>
      </c>
      <c r="C421">
        <f t="shared" si="66"/>
        <v>2</v>
      </c>
      <c r="D421">
        <f t="shared" si="69"/>
        <v>420</v>
      </c>
      <c r="E421">
        <f>IFERROR(VLOOKUP($B421,'CURVE DATA'!$A:$AM,15,FALSE),"")</f>
        <v>4053224.4604565785</v>
      </c>
      <c r="F421">
        <f>IFERROR(VLOOKUP($B421,'CURVE DATA'!$A:$AM,34,FALSE),NA())</f>
        <v>0.33321145589758944</v>
      </c>
      <c r="G421">
        <f>IFERROR(VLOOKUP($B421,'CURVE DATA'!$A:$AM,35,FALSE),NA())</f>
        <v>0.27949966361361139</v>
      </c>
      <c r="H421">
        <f>IFERROR(VLOOKUP($B421,'CURVE DATA'!$A:$AM,37,FALSE),NA())</f>
        <v>177.07470979428575</v>
      </c>
      <c r="I421">
        <f>IFERROR(VLOOKUP($B421,'CURVE DATA'!$A:$AM,38,FALSE),NA())</f>
        <v>142.7868798150042</v>
      </c>
      <c r="J421">
        <f>IFERROR(VLOOKUP($B421,'CURVE DATA'!$A:$AM,39,FALSE),NA())</f>
        <v>211.36253977356733</v>
      </c>
      <c r="K421" t="str">
        <f t="shared" si="70"/>
        <v/>
      </c>
      <c r="L421" t="str">
        <f t="shared" si="71"/>
        <v/>
      </c>
      <c r="M421" s="60">
        <f t="shared" si="72"/>
        <v>2587532.5314565785</v>
      </c>
      <c r="N421" t="str">
        <f t="shared" si="73"/>
        <v/>
      </c>
      <c r="O421" t="str">
        <f t="shared" si="74"/>
        <v/>
      </c>
      <c r="P421" t="str">
        <f t="shared" si="75"/>
        <v/>
      </c>
      <c r="Q421">
        <f t="shared" si="76"/>
        <v>177.07470979428575</v>
      </c>
    </row>
    <row r="422" spans="1:17">
      <c r="A422" s="41">
        <f t="shared" si="67"/>
        <v>420</v>
      </c>
      <c r="B422" t="str">
        <f t="shared" si="68"/>
        <v>2_421</v>
      </c>
      <c r="C422">
        <f t="shared" si="66"/>
        <v>2</v>
      </c>
      <c r="D422">
        <f t="shared" si="69"/>
        <v>421</v>
      </c>
      <c r="E422">
        <f>IFERROR(VLOOKUP($B422,'CURVE DATA'!$A:$AM,15,FALSE),"")</f>
        <v>4062898.0271879784</v>
      </c>
      <c r="F422">
        <f>IFERROR(VLOOKUP($B422,'CURVE DATA'!$A:$AM,34,FALSE),NA())</f>
        <v>0.33313649310505494</v>
      </c>
      <c r="G422">
        <f>IFERROR(VLOOKUP($B422,'CURVE DATA'!$A:$AM,35,FALSE),NA())</f>
        <v>0.27962737035049579</v>
      </c>
      <c r="H422">
        <f>IFERROR(VLOOKUP($B422,'CURVE DATA'!$A:$AM,37,FALSE),NA())</f>
        <v>177.15561734558727</v>
      </c>
      <c r="I422">
        <f>IFERROR(VLOOKUP($B422,'CURVE DATA'!$A:$AM,38,FALSE),NA())</f>
        <v>142.85212084698014</v>
      </c>
      <c r="J422">
        <f>IFERROR(VLOOKUP($B422,'CURVE DATA'!$A:$AM,39,FALSE),NA())</f>
        <v>211.45911384419446</v>
      </c>
      <c r="K422" t="str">
        <f t="shared" si="70"/>
        <v/>
      </c>
      <c r="L422" t="str">
        <f t="shared" si="71"/>
        <v/>
      </c>
      <c r="M422" s="60">
        <f t="shared" si="72"/>
        <v>2597206.0981879784</v>
      </c>
      <c r="N422" t="str">
        <f t="shared" si="73"/>
        <v/>
      </c>
      <c r="O422" t="str">
        <f t="shared" si="74"/>
        <v/>
      </c>
      <c r="P422" t="str">
        <f t="shared" si="75"/>
        <v/>
      </c>
      <c r="Q422">
        <f t="shared" si="76"/>
        <v>177.15561734558727</v>
      </c>
    </row>
    <row r="423" spans="1:17">
      <c r="A423" s="41">
        <f t="shared" si="67"/>
        <v>421</v>
      </c>
      <c r="B423" t="str">
        <f t="shared" si="68"/>
        <v>2_422</v>
      </c>
      <c r="C423">
        <f t="shared" si="66"/>
        <v>2</v>
      </c>
      <c r="D423">
        <f t="shared" si="69"/>
        <v>422</v>
      </c>
      <c r="E423">
        <f>IFERROR(VLOOKUP($B423,'CURVE DATA'!$A:$AM,15,FALSE),"")</f>
        <v>4072571.5939193782</v>
      </c>
      <c r="F423">
        <f>IFERROR(VLOOKUP($B423,'CURVE DATA'!$A:$AM,34,FALSE),NA())</f>
        <v>0.33306025039508735</v>
      </c>
      <c r="G423">
        <f>IFERROR(VLOOKUP($B423,'CURVE DATA'!$A:$AM,35,FALSE),NA())</f>
        <v>0.27975428930547103</v>
      </c>
      <c r="H423">
        <f>IFERROR(VLOOKUP($B423,'CURVE DATA'!$A:$AM,37,FALSE),NA())</f>
        <v>177.2360258041488</v>
      </c>
      <c r="I423">
        <f>IFERROR(VLOOKUP($B423,'CURVE DATA'!$A:$AM,38,FALSE),NA())</f>
        <v>142.91695942795013</v>
      </c>
      <c r="J423">
        <f>IFERROR(VLOOKUP($B423,'CURVE DATA'!$A:$AM,39,FALSE),NA())</f>
        <v>211.55509218034751</v>
      </c>
      <c r="K423" t="str">
        <f t="shared" si="70"/>
        <v/>
      </c>
      <c r="L423" t="str">
        <f t="shared" si="71"/>
        <v/>
      </c>
      <c r="M423" s="60">
        <f t="shared" si="72"/>
        <v>2606879.6649193782</v>
      </c>
      <c r="N423" t="str">
        <f t="shared" si="73"/>
        <v/>
      </c>
      <c r="O423" t="str">
        <f t="shared" si="74"/>
        <v/>
      </c>
      <c r="P423" t="str">
        <f t="shared" si="75"/>
        <v/>
      </c>
      <c r="Q423">
        <f t="shared" si="76"/>
        <v>177.2360258041488</v>
      </c>
    </row>
    <row r="424" spans="1:17">
      <c r="A424" s="41">
        <f t="shared" si="67"/>
        <v>422</v>
      </c>
      <c r="B424" t="str">
        <f t="shared" si="68"/>
        <v>2_423</v>
      </c>
      <c r="C424">
        <f t="shared" si="66"/>
        <v>2</v>
      </c>
      <c r="D424">
        <f t="shared" si="69"/>
        <v>423</v>
      </c>
      <c r="E424">
        <f>IFERROR(VLOOKUP($B424,'CURVE DATA'!$A:$AM,15,FALSE),"")</f>
        <v>4082245.1606507781</v>
      </c>
      <c r="F424">
        <f>IFERROR(VLOOKUP($B424,'CURVE DATA'!$A:$AM,34,FALSE),NA())</f>
        <v>0.33298273325387373</v>
      </c>
      <c r="G424">
        <f>IFERROR(VLOOKUP($B424,'CURVE DATA'!$A:$AM,35,FALSE),NA())</f>
        <v>0.27988042305890326</v>
      </c>
      <c r="H424">
        <f>IFERROR(VLOOKUP($B424,'CURVE DATA'!$A:$AM,37,FALSE),NA())</f>
        <v>177.31593680474003</v>
      </c>
      <c r="I424">
        <f>IFERROR(VLOOKUP($B424,'CURVE DATA'!$A:$AM,38,FALSE),NA())</f>
        <v>142.98139687613556</v>
      </c>
      <c r="J424">
        <f>IFERROR(VLOOKUP($B424,'CURVE DATA'!$A:$AM,39,FALSE),NA())</f>
        <v>211.65047673334456</v>
      </c>
      <c r="K424" t="str">
        <f t="shared" si="70"/>
        <v/>
      </c>
      <c r="L424" t="str">
        <f t="shared" si="71"/>
        <v/>
      </c>
      <c r="M424" s="60">
        <f t="shared" si="72"/>
        <v>2616553.2316507781</v>
      </c>
      <c r="N424" t="str">
        <f t="shared" si="73"/>
        <v/>
      </c>
      <c r="O424" t="str">
        <f t="shared" si="74"/>
        <v/>
      </c>
      <c r="P424" t="str">
        <f t="shared" si="75"/>
        <v/>
      </c>
      <c r="Q424">
        <f t="shared" si="76"/>
        <v>177.31593680474003</v>
      </c>
    </row>
    <row r="425" spans="1:17">
      <c r="A425" s="41">
        <f t="shared" si="67"/>
        <v>423</v>
      </c>
      <c r="B425" t="str">
        <f t="shared" si="68"/>
        <v>2_424</v>
      </c>
      <c r="C425">
        <f t="shared" si="66"/>
        <v>2</v>
      </c>
      <c r="D425">
        <f t="shared" si="69"/>
        <v>424</v>
      </c>
      <c r="E425">
        <f>IFERROR(VLOOKUP($B425,'CURVE DATA'!$A:$AM,15,FALSE),"")</f>
        <v>4091918.727382178</v>
      </c>
      <c r="F425">
        <f>IFERROR(VLOOKUP($B425,'CURVE DATA'!$A:$AM,34,FALSE),NA())</f>
        <v>0.33290394714737565</v>
      </c>
      <c r="G425">
        <f>IFERROR(VLOOKUP($B425,'CURVE DATA'!$A:$AM,35,FALSE),NA())</f>
        <v>0.28000577417967981</v>
      </c>
      <c r="H425">
        <f>IFERROR(VLOOKUP($B425,'CURVE DATA'!$A:$AM,37,FALSE),NA())</f>
        <v>177.39535197485839</v>
      </c>
      <c r="I425">
        <f>IFERROR(VLOOKUP($B425,'CURVE DATA'!$A:$AM,38,FALSE),NA())</f>
        <v>143.04543450389363</v>
      </c>
      <c r="J425">
        <f>IFERROR(VLOOKUP($B425,'CURVE DATA'!$A:$AM,39,FALSE),NA())</f>
        <v>211.74526944582317</v>
      </c>
      <c r="K425" t="str">
        <f t="shared" si="70"/>
        <v/>
      </c>
      <c r="L425" t="str">
        <f t="shared" si="71"/>
        <v/>
      </c>
      <c r="M425" s="60">
        <f t="shared" si="72"/>
        <v>2626226.7983821779</v>
      </c>
      <c r="N425" t="str">
        <f t="shared" si="73"/>
        <v/>
      </c>
      <c r="O425" t="str">
        <f t="shared" si="74"/>
        <v/>
      </c>
      <c r="P425" t="str">
        <f t="shared" si="75"/>
        <v/>
      </c>
      <c r="Q425">
        <f t="shared" si="76"/>
        <v>177.39535197485839</v>
      </c>
    </row>
    <row r="426" spans="1:17">
      <c r="A426" s="41">
        <f t="shared" si="67"/>
        <v>424</v>
      </c>
      <c r="B426" t="str">
        <f t="shared" si="68"/>
        <v>2_425</v>
      </c>
      <c r="C426">
        <f t="shared" si="66"/>
        <v>2</v>
      </c>
      <c r="D426">
        <f t="shared" si="69"/>
        <v>425</v>
      </c>
      <c r="E426">
        <f>IFERROR(VLOOKUP($B426,'CURVE DATA'!$A:$AM,15,FALSE),"")</f>
        <v>4101592.2941135778</v>
      </c>
      <c r="F426">
        <f>IFERROR(VLOOKUP($B426,'CURVE DATA'!$A:$AM,34,FALSE),NA())</f>
        <v>0.33282389752142683</v>
      </c>
      <c r="G426">
        <f>IFERROR(VLOOKUP($B426,'CURVE DATA'!$A:$AM,35,FALSE),NA())</f>
        <v>0.28013034522529712</v>
      </c>
      <c r="H426">
        <f>IFERROR(VLOOKUP($B426,'CURVE DATA'!$A:$AM,37,FALSE),NA())</f>
        <v>177.47427293478466</v>
      </c>
      <c r="I426">
        <f>IFERROR(VLOOKUP($B426,'CURVE DATA'!$A:$AM,38,FALSE),NA())</f>
        <v>143.10907361776239</v>
      </c>
      <c r="J426">
        <f>IFERROR(VLOOKUP($B426,'CURVE DATA'!$A:$AM,39,FALSE),NA())</f>
        <v>211.83947225180694</v>
      </c>
      <c r="K426" t="str">
        <f t="shared" si="70"/>
        <v/>
      </c>
      <c r="L426" t="str">
        <f t="shared" si="71"/>
        <v/>
      </c>
      <c r="M426" s="60">
        <f t="shared" si="72"/>
        <v>2635900.3651135778</v>
      </c>
      <c r="N426" t="str">
        <f t="shared" si="73"/>
        <v/>
      </c>
      <c r="O426" t="str">
        <f t="shared" si="74"/>
        <v/>
      </c>
      <c r="P426" t="str">
        <f t="shared" si="75"/>
        <v/>
      </c>
      <c r="Q426">
        <f t="shared" si="76"/>
        <v>177.47427293478466</v>
      </c>
    </row>
    <row r="427" spans="1:17">
      <c r="A427" s="41">
        <f t="shared" si="67"/>
        <v>425</v>
      </c>
      <c r="B427" t="str">
        <f t="shared" si="68"/>
        <v>2_426</v>
      </c>
      <c r="C427">
        <f t="shared" si="66"/>
        <v>2</v>
      </c>
      <c r="D427">
        <f t="shared" si="69"/>
        <v>426</v>
      </c>
      <c r="E427">
        <f>IFERROR(VLOOKUP($B427,'CURVE DATA'!$A:$AM,15,FALSE),"")</f>
        <v>4111265.8608449777</v>
      </c>
      <c r="F427">
        <f>IFERROR(VLOOKUP($B427,'CURVE DATA'!$A:$AM,34,FALSE),NA())</f>
        <v>0.33274258980186239</v>
      </c>
      <c r="G427">
        <f>IFERROR(VLOOKUP($B427,'CURVE DATA'!$A:$AM,35,FALSE),NA())</f>
        <v>0.28025413874194788</v>
      </c>
      <c r="H427">
        <f>IFERROR(VLOOKUP($B427,'CURVE DATA'!$A:$AM,37,FALSE),NA())</f>
        <v>177.55270129763827</v>
      </c>
      <c r="I427">
        <f>IFERROR(VLOOKUP($B427,'CURVE DATA'!$A:$AM,38,FALSE),NA())</f>
        <v>143.17231551850517</v>
      </c>
      <c r="J427">
        <f>IFERROR(VLOOKUP($B427,'CURVE DATA'!$A:$AM,39,FALSE),NA())</f>
        <v>211.93308707677139</v>
      </c>
      <c r="K427" t="str">
        <f t="shared" si="70"/>
        <v/>
      </c>
      <c r="L427" t="str">
        <f t="shared" si="71"/>
        <v/>
      </c>
      <c r="M427" s="60">
        <f t="shared" si="72"/>
        <v>2645573.9318449777</v>
      </c>
      <c r="N427" t="str">
        <f t="shared" si="73"/>
        <v/>
      </c>
      <c r="O427" t="str">
        <f t="shared" si="74"/>
        <v/>
      </c>
      <c r="P427" t="str">
        <f t="shared" si="75"/>
        <v/>
      </c>
      <c r="Q427">
        <f t="shared" si="76"/>
        <v>177.55270129763827</v>
      </c>
    </row>
    <row r="428" spans="1:17">
      <c r="A428" s="41">
        <f t="shared" si="67"/>
        <v>426</v>
      </c>
      <c r="B428" t="str">
        <f t="shared" si="68"/>
        <v>2_427</v>
      </c>
      <c r="C428">
        <f t="shared" si="66"/>
        <v>2</v>
      </c>
      <c r="D428">
        <f t="shared" si="69"/>
        <v>427</v>
      </c>
      <c r="E428">
        <f>IFERROR(VLOOKUP($B428,'CURVE DATA'!$A:$AM,15,FALSE),"")</f>
        <v>4120939.4275763775</v>
      </c>
      <c r="F428">
        <f>IFERROR(VLOOKUP($B428,'CURVE DATA'!$A:$AM,34,FALSE),NA())</f>
        <v>0.33266002939453759</v>
      </c>
      <c r="G428">
        <f>IFERROR(VLOOKUP($B428,'CURVE DATA'!$A:$AM,35,FALSE),NA())</f>
        <v>0.28037715726460655</v>
      </c>
      <c r="H428">
        <f>IFERROR(VLOOKUP($B428,'CURVE DATA'!$A:$AM,37,FALSE),NA())</f>
        <v>177.63063866943136</v>
      </c>
      <c r="I428">
        <f>IFERROR(VLOOKUP($B428,'CURVE DATA'!$A:$AM,38,FALSE),NA())</f>
        <v>143.23516150115424</v>
      </c>
      <c r="J428">
        <f>IFERROR(VLOOKUP($B428,'CURVE DATA'!$A:$AM,39,FALSE),NA())</f>
        <v>212.02611583770855</v>
      </c>
      <c r="K428" t="str">
        <f t="shared" si="70"/>
        <v/>
      </c>
      <c r="L428" t="str">
        <f t="shared" si="71"/>
        <v/>
      </c>
      <c r="M428" s="60">
        <f t="shared" si="72"/>
        <v>2655247.4985763775</v>
      </c>
      <c r="N428" t="str">
        <f t="shared" si="73"/>
        <v/>
      </c>
      <c r="O428" t="str">
        <f t="shared" si="74"/>
        <v/>
      </c>
      <c r="P428" t="str">
        <f t="shared" si="75"/>
        <v/>
      </c>
      <c r="Q428">
        <f t="shared" si="76"/>
        <v>177.63063866943136</v>
      </c>
    </row>
    <row r="429" spans="1:17">
      <c r="A429" s="41">
        <f t="shared" si="67"/>
        <v>427</v>
      </c>
      <c r="B429" t="str">
        <f t="shared" si="68"/>
        <v>2_428</v>
      </c>
      <c r="C429">
        <f t="shared" si="66"/>
        <v>2</v>
      </c>
      <c r="D429">
        <f t="shared" si="69"/>
        <v>428</v>
      </c>
      <c r="E429">
        <f>IFERROR(VLOOKUP($B429,'CURVE DATA'!$A:$AM,15,FALSE),"")</f>
        <v>4130612.9943077774</v>
      </c>
      <c r="F429">
        <f>IFERROR(VLOOKUP($B429,'CURVE DATA'!$A:$AM,34,FALSE),NA())</f>
        <v>0.33257622168570805</v>
      </c>
      <c r="G429">
        <f>IFERROR(VLOOKUP($B429,'CURVE DATA'!$A:$AM,35,FALSE),NA())</f>
        <v>0.28049940331711498</v>
      </c>
      <c r="H429">
        <f>IFERROR(VLOOKUP($B429,'CURVE DATA'!$A:$AM,37,FALSE),NA())</f>
        <v>177.70808664912323</v>
      </c>
      <c r="I429">
        <f>IFERROR(VLOOKUP($B429,'CURVE DATA'!$A:$AM,38,FALSE),NA())</f>
        <v>143.29761285505464</v>
      </c>
      <c r="J429">
        <f>IFERROR(VLOOKUP($B429,'CURVE DATA'!$A:$AM,39,FALSE),NA())</f>
        <v>212.11856044319185</v>
      </c>
      <c r="K429" t="str">
        <f t="shared" si="70"/>
        <v/>
      </c>
      <c r="L429" t="str">
        <f t="shared" si="71"/>
        <v/>
      </c>
      <c r="M429" s="60">
        <f t="shared" si="72"/>
        <v>2664921.0653077774</v>
      </c>
      <c r="N429" t="str">
        <f t="shared" si="73"/>
        <v/>
      </c>
      <c r="O429" t="str">
        <f t="shared" si="74"/>
        <v/>
      </c>
      <c r="P429" t="str">
        <f t="shared" si="75"/>
        <v/>
      </c>
      <c r="Q429">
        <f t="shared" si="76"/>
        <v>177.70808664912323</v>
      </c>
    </row>
    <row r="430" spans="1:17">
      <c r="A430" s="41">
        <f t="shared" si="67"/>
        <v>428</v>
      </c>
      <c r="B430" t="str">
        <f t="shared" si="68"/>
        <v>2_429</v>
      </c>
      <c r="C430">
        <f t="shared" si="66"/>
        <v>2</v>
      </c>
      <c r="D430">
        <f t="shared" si="69"/>
        <v>429</v>
      </c>
      <c r="E430">
        <f>IFERROR(VLOOKUP($B430,'CURVE DATA'!$A:$AM,15,FALSE),"")</f>
        <v>4140286.5610391772</v>
      </c>
      <c r="F430">
        <f>IFERROR(VLOOKUP($B430,'CURVE DATA'!$A:$AM,34,FALSE),NA())</f>
        <v>0.33249117204179252</v>
      </c>
      <c r="G430">
        <f>IFERROR(VLOOKUP($B430,'CURVE DATA'!$A:$AM,35,FALSE),NA())</f>
        <v>0.2806208794122661</v>
      </c>
      <c r="H430">
        <f>IFERROR(VLOOKUP($B430,'CURVE DATA'!$A:$AM,37,FALSE),NA())</f>
        <v>177.78504682867307</v>
      </c>
      <c r="I430">
        <f>IFERROR(VLOOKUP($B430,'CURVE DATA'!$A:$AM,38,FALSE),NA())</f>
        <v>143.35967086390693</v>
      </c>
      <c r="J430">
        <f>IFERROR(VLOOKUP($B430,'CURVE DATA'!$A:$AM,39,FALSE),NA())</f>
        <v>212.21042279343928</v>
      </c>
      <c r="K430" t="str">
        <f t="shared" si="70"/>
        <v/>
      </c>
      <c r="L430" t="str">
        <f t="shared" si="71"/>
        <v/>
      </c>
      <c r="M430" s="60">
        <f t="shared" si="72"/>
        <v>2674594.6320391772</v>
      </c>
      <c r="N430" t="str">
        <f t="shared" si="73"/>
        <v/>
      </c>
      <c r="O430" t="str">
        <f t="shared" si="74"/>
        <v/>
      </c>
      <c r="P430" t="str">
        <f t="shared" si="75"/>
        <v/>
      </c>
      <c r="Q430">
        <f t="shared" si="76"/>
        <v>177.78504682867307</v>
      </c>
    </row>
    <row r="431" spans="1:17">
      <c r="A431" s="41">
        <f t="shared" si="67"/>
        <v>429</v>
      </c>
      <c r="B431" t="str">
        <f t="shared" si="68"/>
        <v>2_430</v>
      </c>
      <c r="C431">
        <f t="shared" si="66"/>
        <v>2</v>
      </c>
      <c r="D431">
        <f t="shared" si="69"/>
        <v>430</v>
      </c>
      <c r="E431">
        <f>IFERROR(VLOOKUP($B431,'CURVE DATA'!$A:$AM,15,FALSE),"")</f>
        <v>4149960.1277705771</v>
      </c>
      <c r="F431">
        <f>IFERROR(VLOOKUP($B431,'CURVE DATA'!$A:$AM,34,FALSE),NA())</f>
        <v>0.33240488580998956</v>
      </c>
      <c r="G431">
        <f>IFERROR(VLOOKUP($B431,'CURVE DATA'!$A:$AM,35,FALSE),NA())</f>
        <v>0.28074158805188781</v>
      </c>
      <c r="H431">
        <f>IFERROR(VLOOKUP($B431,'CURVE DATA'!$A:$AM,37,FALSE),NA())</f>
        <v>177.8615207930934</v>
      </c>
      <c r="I431">
        <f>IFERROR(VLOOKUP($B431,'CURVE DATA'!$A:$AM,38,FALSE),NA())</f>
        <v>143.42133680580989</v>
      </c>
      <c r="J431">
        <f>IFERROR(VLOOKUP($B431,'CURVE DATA'!$A:$AM,39,FALSE),NA())</f>
        <v>212.30170478037695</v>
      </c>
      <c r="K431" t="str">
        <f t="shared" si="70"/>
        <v/>
      </c>
      <c r="L431" t="str">
        <f t="shared" si="71"/>
        <v/>
      </c>
      <c r="M431" s="60">
        <f t="shared" si="72"/>
        <v>2684268.1987705771</v>
      </c>
      <c r="N431" t="str">
        <f t="shared" si="73"/>
        <v/>
      </c>
      <c r="O431" t="str">
        <f t="shared" si="74"/>
        <v/>
      </c>
      <c r="P431" t="str">
        <f t="shared" si="75"/>
        <v/>
      </c>
      <c r="Q431">
        <f t="shared" si="76"/>
        <v>177.8615207930934</v>
      </c>
    </row>
    <row r="432" spans="1:17">
      <c r="A432" s="41">
        <f t="shared" si="67"/>
        <v>430</v>
      </c>
      <c r="B432" t="str">
        <f t="shared" si="68"/>
        <v>2_431</v>
      </c>
      <c r="C432">
        <f t="shared" si="66"/>
        <v>2</v>
      </c>
      <c r="D432">
        <f t="shared" si="69"/>
        <v>431</v>
      </c>
      <c r="E432">
        <f>IFERROR(VLOOKUP($B432,'CURVE DATA'!$A:$AM,15,FALSE),"")</f>
        <v>4159633.6945019769</v>
      </c>
      <c r="F432">
        <f>IFERROR(VLOOKUP($B432,'CURVE DATA'!$A:$AM,34,FALSE),NA())</f>
        <v>0.33231736831758707</v>
      </c>
      <c r="G432">
        <f>IFERROR(VLOOKUP($B432,'CURVE DATA'!$A:$AM,35,FALSE),NA())</f>
        <v>0.2808615317269243</v>
      </c>
      <c r="H432">
        <f>IFERROR(VLOOKUP($B432,'CURVE DATA'!$A:$AM,37,FALSE),NA())</f>
        <v>177.93751012050134</v>
      </c>
      <c r="I432">
        <f>IFERROR(VLOOKUP($B432,'CURVE DATA'!$A:$AM,38,FALSE),NA())</f>
        <v>143.4826119533023</v>
      </c>
      <c r="J432">
        <f>IFERROR(VLOOKUP($B432,'CURVE DATA'!$A:$AM,39,FALSE),NA())</f>
        <v>212.39240828770042</v>
      </c>
      <c r="K432" t="str">
        <f t="shared" si="70"/>
        <v/>
      </c>
      <c r="L432" t="str">
        <f t="shared" si="71"/>
        <v/>
      </c>
      <c r="M432" s="60">
        <f t="shared" si="72"/>
        <v>2693941.7655019769</v>
      </c>
      <c r="N432" t="str">
        <f t="shared" si="73"/>
        <v/>
      </c>
      <c r="O432" t="str">
        <f t="shared" si="74"/>
        <v/>
      </c>
      <c r="P432" t="str">
        <f t="shared" si="75"/>
        <v/>
      </c>
      <c r="Q432">
        <f t="shared" si="76"/>
        <v>177.93751012050134</v>
      </c>
    </row>
    <row r="433" spans="1:17">
      <c r="A433" s="41">
        <f t="shared" si="67"/>
        <v>431</v>
      </c>
      <c r="B433" t="str">
        <f t="shared" si="68"/>
        <v>2_432</v>
      </c>
      <c r="C433">
        <f t="shared" si="66"/>
        <v>2</v>
      </c>
      <c r="D433">
        <f t="shared" si="69"/>
        <v>432</v>
      </c>
      <c r="E433">
        <f>IFERROR(VLOOKUP($B433,'CURVE DATA'!$A:$AM,15,FALSE),"")</f>
        <v>4169307.2612333768</v>
      </c>
      <c r="F433">
        <f>IFERROR(VLOOKUP($B433,'CURVE DATA'!$A:$AM,34,FALSE),NA())</f>
        <v>0.33222862487323424</v>
      </c>
      <c r="G433">
        <f>IFERROR(VLOOKUP($B433,'CURVE DATA'!$A:$AM,35,FALSE),NA())</f>
        <v>0.28098071291751903</v>
      </c>
      <c r="H433">
        <f>IFERROR(VLOOKUP($B433,'CURVE DATA'!$A:$AM,37,FALSE),NA())</f>
        <v>178.0130163821714</v>
      </c>
      <c r="I433">
        <f>IFERROR(VLOOKUP($B433,'CURVE DATA'!$A:$AM,38,FALSE),NA())</f>
        <v>143.54349757340518</v>
      </c>
      <c r="J433">
        <f>IFERROR(VLOOKUP($B433,'CURVE DATA'!$A:$AM,39,FALSE),NA())</f>
        <v>212.48253519093765</v>
      </c>
      <c r="K433" t="str">
        <f t="shared" si="70"/>
        <v/>
      </c>
      <c r="L433" t="str">
        <f t="shared" si="71"/>
        <v/>
      </c>
      <c r="M433" s="60">
        <f t="shared" si="72"/>
        <v>2703615.3322333768</v>
      </c>
      <c r="N433" t="str">
        <f t="shared" si="73"/>
        <v/>
      </c>
      <c r="O433" t="str">
        <f t="shared" si="74"/>
        <v/>
      </c>
      <c r="P433" t="str">
        <f t="shared" si="75"/>
        <v/>
      </c>
      <c r="Q433">
        <f t="shared" si="76"/>
        <v>178.0130163821714</v>
      </c>
    </row>
    <row r="434" spans="1:17">
      <c r="A434" s="41">
        <f t="shared" si="67"/>
        <v>432</v>
      </c>
      <c r="B434" t="str">
        <f t="shared" si="68"/>
        <v>2_433</v>
      </c>
      <c r="C434">
        <f t="shared" si="66"/>
        <v>2</v>
      </c>
      <c r="D434">
        <f t="shared" si="69"/>
        <v>433</v>
      </c>
      <c r="E434">
        <f>IFERROR(VLOOKUP($B434,'CURVE DATA'!$A:$AM,15,FALSE),"")</f>
        <v>4178980.8279647767</v>
      </c>
      <c r="F434">
        <f>IFERROR(VLOOKUP($B434,'CURVE DATA'!$A:$AM,34,FALSE),NA())</f>
        <v>0.33213866076581727</v>
      </c>
      <c r="G434">
        <f>IFERROR(VLOOKUP($B434,'CURVE DATA'!$A:$AM,35,FALSE),NA())</f>
        <v>0.28109913409309378</v>
      </c>
      <c r="H434">
        <f>IFERROR(VLOOKUP($B434,'CURVE DATA'!$A:$AM,37,FALSE),NA())</f>
        <v>178.08804114258538</v>
      </c>
      <c r="I434">
        <f>IFERROR(VLOOKUP($B434,'CURVE DATA'!$A:$AM,38,FALSE),NA())</f>
        <v>143.60399492766217</v>
      </c>
      <c r="J434">
        <f>IFERROR(VLOOKUP($B434,'CURVE DATA'!$A:$AM,39,FALSE),NA())</f>
        <v>212.57208735750859</v>
      </c>
      <c r="K434" t="str">
        <f t="shared" si="70"/>
        <v/>
      </c>
      <c r="L434" t="str">
        <f t="shared" si="71"/>
        <v/>
      </c>
      <c r="M434" s="60">
        <f t="shared" si="72"/>
        <v>2713288.8989647767</v>
      </c>
      <c r="N434" t="str">
        <f t="shared" si="73"/>
        <v/>
      </c>
      <c r="O434" t="str">
        <f t="shared" si="74"/>
        <v/>
      </c>
      <c r="P434" t="str">
        <f t="shared" si="75"/>
        <v/>
      </c>
      <c r="Q434">
        <f t="shared" si="76"/>
        <v>178.08804114258538</v>
      </c>
    </row>
    <row r="435" spans="1:17">
      <c r="A435" s="41">
        <f t="shared" si="67"/>
        <v>433</v>
      </c>
      <c r="B435" t="str">
        <f t="shared" si="68"/>
        <v>2_434</v>
      </c>
      <c r="C435">
        <f t="shared" si="66"/>
        <v>2</v>
      </c>
      <c r="D435">
        <f t="shared" si="69"/>
        <v>434</v>
      </c>
      <c r="E435">
        <f>IFERROR(VLOOKUP($B435,'CURVE DATA'!$A:$AM,15,FALSE),"")</f>
        <v>4188654.3946961765</v>
      </c>
      <c r="F435">
        <f>IFERROR(VLOOKUP($B435,'CURVE DATA'!$A:$AM,34,FALSE),NA())</f>
        <v>0.3320474812654951</v>
      </c>
      <c r="G435">
        <f>IFERROR(VLOOKUP($B435,'CURVE DATA'!$A:$AM,35,FALSE),NA())</f>
        <v>0.28121679771242958</v>
      </c>
      <c r="H435">
        <f>IFERROR(VLOOKUP($B435,'CURVE DATA'!$A:$AM,37,FALSE),NA())</f>
        <v>178.16258595948375</v>
      </c>
      <c r="I435">
        <f>IFERROR(VLOOKUP($B435,'CURVE DATA'!$A:$AM,38,FALSE),NA())</f>
        <v>143.66410527218096</v>
      </c>
      <c r="J435">
        <f>IFERROR(VLOOKUP($B435,'CURVE DATA'!$A:$AM,39,FALSE),NA())</f>
        <v>212.66106664678654</v>
      </c>
      <c r="K435" t="str">
        <f t="shared" si="70"/>
        <v/>
      </c>
      <c r="L435" t="str">
        <f t="shared" si="71"/>
        <v/>
      </c>
      <c r="M435" s="60">
        <f t="shared" si="72"/>
        <v>2722962.4656961765</v>
      </c>
      <c r="N435" t="str">
        <f t="shared" si="73"/>
        <v/>
      </c>
      <c r="O435" t="str">
        <f t="shared" si="74"/>
        <v/>
      </c>
      <c r="P435" t="str">
        <f t="shared" si="75"/>
        <v/>
      </c>
      <c r="Q435">
        <f t="shared" si="76"/>
        <v>178.16258595948375</v>
      </c>
    </row>
    <row r="436" spans="1:17">
      <c r="A436" s="41">
        <f t="shared" si="67"/>
        <v>434</v>
      </c>
      <c r="B436" t="str">
        <f t="shared" si="68"/>
        <v>2_435</v>
      </c>
      <c r="C436">
        <f t="shared" si="66"/>
        <v>2</v>
      </c>
      <c r="D436">
        <f t="shared" si="69"/>
        <v>435</v>
      </c>
      <c r="E436">
        <f>IFERROR(VLOOKUP($B436,'CURVE DATA'!$A:$AM,15,FALSE),"")</f>
        <v>4198327.9614275768</v>
      </c>
      <c r="F436">
        <f>IFERROR(VLOOKUP($B436,'CURVE DATA'!$A:$AM,34,FALSE),NA())</f>
        <v>0.33195509162343301</v>
      </c>
      <c r="G436">
        <f>IFERROR(VLOOKUP($B436,'CURVE DATA'!$A:$AM,35,FALSE),NA())</f>
        <v>0.28133370622374526</v>
      </c>
      <c r="H436">
        <f>IFERROR(VLOOKUP($B436,'CURVE DATA'!$A:$AM,37,FALSE),NA())</f>
        <v>178.23665238391538</v>
      </c>
      <c r="I436">
        <f>IFERROR(VLOOKUP($B436,'CURVE DATA'!$A:$AM,38,FALSE),NA())</f>
        <v>143.72382985767334</v>
      </c>
      <c r="J436">
        <f>IFERROR(VLOOKUP($B436,'CURVE DATA'!$A:$AM,39,FALSE),NA())</f>
        <v>212.74947491015743</v>
      </c>
      <c r="K436" t="str">
        <f t="shared" si="70"/>
        <v/>
      </c>
      <c r="L436" t="str">
        <f t="shared" si="71"/>
        <v/>
      </c>
      <c r="M436" s="60">
        <f t="shared" si="72"/>
        <v>2732636.0324275768</v>
      </c>
      <c r="N436" t="str">
        <f t="shared" si="73"/>
        <v/>
      </c>
      <c r="O436" t="str">
        <f t="shared" si="74"/>
        <v/>
      </c>
      <c r="P436" t="str">
        <f t="shared" si="75"/>
        <v/>
      </c>
      <c r="Q436">
        <f t="shared" si="76"/>
        <v>178.23665238391538</v>
      </c>
    </row>
    <row r="437" spans="1:17">
      <c r="A437" s="41">
        <f t="shared" si="67"/>
        <v>435</v>
      </c>
      <c r="B437" t="str">
        <f t="shared" si="68"/>
        <v>2_436</v>
      </c>
      <c r="C437">
        <f t="shared" si="66"/>
        <v>2</v>
      </c>
      <c r="D437">
        <f t="shared" si="69"/>
        <v>436</v>
      </c>
      <c r="E437">
        <f>IFERROR(VLOOKUP($B437,'CURVE DATA'!$A:$AM,15,FALSE),"")</f>
        <v>4208001.5281589767</v>
      </c>
      <c r="F437">
        <f>IFERROR(VLOOKUP($B437,'CURVE DATA'!$A:$AM,34,FALSE),NA())</f>
        <v>0.33186149707185075</v>
      </c>
      <c r="G437">
        <f>IFERROR(VLOOKUP($B437,'CURVE DATA'!$A:$AM,35,FALSE),NA())</f>
        <v>0.28144986206477535</v>
      </c>
      <c r="H437">
        <f>IFERROR(VLOOKUP($B437,'CURVE DATA'!$A:$AM,37,FALSE),NA())</f>
        <v>178.31024196028693</v>
      </c>
      <c r="I437">
        <f>IFERROR(VLOOKUP($B437,'CURVE DATA'!$A:$AM,38,FALSE),NA())</f>
        <v>143.78316992949505</v>
      </c>
      <c r="J437">
        <f>IFERROR(VLOOKUP($B437,'CURVE DATA'!$A:$AM,39,FALSE),NA())</f>
        <v>212.83731399107882</v>
      </c>
      <c r="K437" t="str">
        <f t="shared" si="70"/>
        <v/>
      </c>
      <c r="L437" t="str">
        <f t="shared" si="71"/>
        <v/>
      </c>
      <c r="M437" s="60">
        <f t="shared" si="72"/>
        <v>2742309.5991589767</v>
      </c>
      <c r="N437" t="str">
        <f t="shared" si="73"/>
        <v/>
      </c>
      <c r="O437" t="str">
        <f t="shared" si="74"/>
        <v/>
      </c>
      <c r="P437" t="str">
        <f t="shared" si="75"/>
        <v/>
      </c>
      <c r="Q437">
        <f t="shared" si="76"/>
        <v>178.31024196028693</v>
      </c>
    </row>
    <row r="438" spans="1:17">
      <c r="A438" s="41">
        <f t="shared" si="67"/>
        <v>436</v>
      </c>
      <c r="B438" t="str">
        <f t="shared" si="68"/>
        <v>2_437</v>
      </c>
      <c r="C438">
        <f t="shared" si="66"/>
        <v>2</v>
      </c>
      <c r="D438">
        <f t="shared" si="69"/>
        <v>437</v>
      </c>
      <c r="E438">
        <f>IFERROR(VLOOKUP($B438,'CURVE DATA'!$A:$AM,15,FALSE),"")</f>
        <v>4217675.0948903766</v>
      </c>
      <c r="F438">
        <f>IFERROR(VLOOKUP($B438,'CURVE DATA'!$A:$AM,34,FALSE),NA())</f>
        <v>0.33176670282434062</v>
      </c>
      <c r="G438">
        <f>IFERROR(VLOOKUP($B438,'CURVE DATA'!$A:$AM,35,FALSE),NA())</f>
        <v>0.28156526766284778</v>
      </c>
      <c r="H438">
        <f>IFERROR(VLOOKUP($B438,'CURVE DATA'!$A:$AM,37,FALSE),NA())</f>
        <v>178.38335622641199</v>
      </c>
      <c r="I438">
        <f>IFERROR(VLOOKUP($B438,'CURVE DATA'!$A:$AM,38,FALSE),NA())</f>
        <v>143.84212672768544</v>
      </c>
      <c r="J438">
        <f>IFERROR(VLOOKUP($B438,'CURVE DATA'!$A:$AM,39,FALSE),NA())</f>
        <v>212.92458572513857</v>
      </c>
      <c r="K438" t="str">
        <f t="shared" si="70"/>
        <v/>
      </c>
      <c r="L438" t="str">
        <f t="shared" si="71"/>
        <v/>
      </c>
      <c r="M438" s="60">
        <f t="shared" si="72"/>
        <v>2751983.1658903765</v>
      </c>
      <c r="N438" t="str">
        <f t="shared" si="73"/>
        <v/>
      </c>
      <c r="O438" t="str">
        <f t="shared" si="74"/>
        <v/>
      </c>
      <c r="P438" t="str">
        <f t="shared" si="75"/>
        <v/>
      </c>
      <c r="Q438">
        <f t="shared" si="76"/>
        <v>178.38335622641199</v>
      </c>
    </row>
    <row r="439" spans="1:17">
      <c r="A439" s="41">
        <f t="shared" si="67"/>
        <v>437</v>
      </c>
      <c r="B439" t="str">
        <f t="shared" si="68"/>
        <v>2_438</v>
      </c>
      <c r="C439">
        <f t="shared" si="66"/>
        <v>2</v>
      </c>
      <c r="D439">
        <f t="shared" si="69"/>
        <v>438</v>
      </c>
      <c r="E439">
        <f>IFERROR(VLOOKUP($B439,'CURVE DATA'!$A:$AM,15,FALSE),"")</f>
        <v>4227348.6616217764</v>
      </c>
      <c r="F439">
        <f>IFERROR(VLOOKUP($B439,'CURVE DATA'!$A:$AM,34,FALSE),NA())</f>
        <v>0.33167071407592835</v>
      </c>
      <c r="G439">
        <f>IFERROR(VLOOKUP($B439,'CURVE DATA'!$A:$AM,35,FALSE),NA())</f>
        <v>0.28167992543496007</v>
      </c>
      <c r="H439">
        <f>IFERROR(VLOOKUP($B439,'CURVE DATA'!$A:$AM,37,FALSE),NA())</f>
        <v>178.45599671355944</v>
      </c>
      <c r="I439">
        <f>IFERROR(VLOOKUP($B439,'CURVE DATA'!$A:$AM,38,FALSE),NA())</f>
        <v>143.90070148700639</v>
      </c>
      <c r="J439">
        <f>IFERROR(VLOOKUP($B439,'CURVE DATA'!$A:$AM,39,FALSE),NA())</f>
        <v>213.01129194011253</v>
      </c>
      <c r="K439" t="str">
        <f t="shared" si="70"/>
        <v/>
      </c>
      <c r="L439" t="str">
        <f t="shared" si="71"/>
        <v/>
      </c>
      <c r="M439" s="60">
        <f t="shared" si="72"/>
        <v>2761656.7326217764</v>
      </c>
      <c r="N439" t="str">
        <f t="shared" si="73"/>
        <v/>
      </c>
      <c r="O439" t="str">
        <f t="shared" si="74"/>
        <v/>
      </c>
      <c r="P439" t="str">
        <f t="shared" si="75"/>
        <v/>
      </c>
      <c r="Q439">
        <f t="shared" si="76"/>
        <v>178.45599671355944</v>
      </c>
    </row>
    <row r="440" spans="1:17">
      <c r="A440" s="41">
        <f t="shared" si="67"/>
        <v>438</v>
      </c>
      <c r="B440" t="str">
        <f t="shared" si="68"/>
        <v>2_439</v>
      </c>
      <c r="C440">
        <f t="shared" si="66"/>
        <v>2</v>
      </c>
      <c r="D440">
        <f t="shared" si="69"/>
        <v>439</v>
      </c>
      <c r="E440">
        <f>IFERROR(VLOOKUP($B440,'CURVE DATA'!$A:$AM,15,FALSE),"")</f>
        <v>4237022.2283531763</v>
      </c>
      <c r="F440">
        <f>IFERROR(VLOOKUP($B440,'CURVE DATA'!$A:$AM,34,FALSE),NA())</f>
        <v>0.33157353600309547</v>
      </c>
      <c r="G440">
        <f>IFERROR(VLOOKUP($B440,'CURVE DATA'!$A:$AM,35,FALSE),NA())</f>
        <v>0.28179383778785538</v>
      </c>
      <c r="H440">
        <f>IFERROR(VLOOKUP($B440,'CURVE DATA'!$A:$AM,37,FALSE),NA())</f>
        <v>178.52816494650159</v>
      </c>
      <c r="I440">
        <f>IFERROR(VLOOKUP($B440,'CURVE DATA'!$A:$AM,38,FALSE),NA())</f>
        <v>143.95889543698118</v>
      </c>
      <c r="J440">
        <f>IFERROR(VLOOKUP($B440,'CURVE DATA'!$A:$AM,39,FALSE),NA())</f>
        <v>213.09743445602203</v>
      </c>
      <c r="K440" t="str">
        <f t="shared" si="70"/>
        <v/>
      </c>
      <c r="L440" t="str">
        <f t="shared" si="71"/>
        <v/>
      </c>
      <c r="M440" s="60">
        <f t="shared" si="72"/>
        <v>2771330.2993531763</v>
      </c>
      <c r="N440" t="str">
        <f t="shared" si="73"/>
        <v/>
      </c>
      <c r="O440" t="str">
        <f t="shared" si="74"/>
        <v/>
      </c>
      <c r="P440" t="str">
        <f t="shared" si="75"/>
        <v/>
      </c>
      <c r="Q440">
        <f t="shared" si="76"/>
        <v>178.52816494650159</v>
      </c>
    </row>
    <row r="441" spans="1:17">
      <c r="A441" s="41">
        <f t="shared" si="67"/>
        <v>439</v>
      </c>
      <c r="B441" t="str">
        <f t="shared" si="68"/>
        <v>2_440</v>
      </c>
      <c r="C441">
        <f t="shared" si="66"/>
        <v>2</v>
      </c>
      <c r="D441">
        <f t="shared" si="69"/>
        <v>440</v>
      </c>
      <c r="E441">
        <f>IFERROR(VLOOKUP($B441,'CURVE DATA'!$A:$AM,15,FALSE),"")</f>
        <v>4246695.7950845761</v>
      </c>
      <c r="F441">
        <f>IFERROR(VLOOKUP($B441,'CURVE DATA'!$A:$AM,34,FALSE),NA())</f>
        <v>0.33147517376375757</v>
      </c>
      <c r="G441">
        <f>IFERROR(VLOOKUP($B441,'CURVE DATA'!$A:$AM,35,FALSE),NA())</f>
        <v>0.28190700711809658</v>
      </c>
      <c r="H441">
        <f>IFERROR(VLOOKUP($B441,'CURVE DATA'!$A:$AM,37,FALSE),NA())</f>
        <v>178.59986244356111</v>
      </c>
      <c r="I441">
        <f>IFERROR(VLOOKUP($B441,'CURVE DATA'!$A:$AM,38,FALSE),NA())</f>
        <v>144.01670980193239</v>
      </c>
      <c r="J441">
        <f>IFERROR(VLOOKUP($B441,'CURVE DATA'!$A:$AM,39,FALSE),NA())</f>
        <v>213.18301508518988</v>
      </c>
      <c r="K441" t="str">
        <f t="shared" si="70"/>
        <v/>
      </c>
      <c r="L441" t="str">
        <f t="shared" si="71"/>
        <v/>
      </c>
      <c r="M441" s="60">
        <f t="shared" si="72"/>
        <v>2781003.8660845761</v>
      </c>
      <c r="N441" t="str">
        <f t="shared" si="73"/>
        <v/>
      </c>
      <c r="O441" t="str">
        <f t="shared" si="74"/>
        <v/>
      </c>
      <c r="P441" t="str">
        <f t="shared" si="75"/>
        <v/>
      </c>
      <c r="Q441">
        <f t="shared" si="76"/>
        <v>178.59986244356111</v>
      </c>
    </row>
    <row r="442" spans="1:17">
      <c r="A442" s="41">
        <f t="shared" si="67"/>
        <v>440</v>
      </c>
      <c r="B442" t="str">
        <f t="shared" si="68"/>
        <v>2_441</v>
      </c>
      <c r="C442">
        <f t="shared" si="66"/>
        <v>2</v>
      </c>
      <c r="D442">
        <f t="shared" si="69"/>
        <v>441</v>
      </c>
      <c r="E442">
        <f>IFERROR(VLOOKUP($B442,'CURVE DATA'!$A:$AM,15,FALSE),"")</f>
        <v>4256369.361815976</v>
      </c>
      <c r="F442">
        <f>IFERROR(VLOOKUP($B442,'CURVE DATA'!$A:$AM,34,FALSE),NA())</f>
        <v>0.33137563249780855</v>
      </c>
      <c r="G442">
        <f>IFERROR(VLOOKUP($B442,'CURVE DATA'!$A:$AM,35,FALSE),NA())</f>
        <v>0.28201943581214139</v>
      </c>
      <c r="H442">
        <f>IFERROR(VLOOKUP($B442,'CURVE DATA'!$A:$AM,37,FALSE),NA())</f>
        <v>178.67109071665865</v>
      </c>
      <c r="I442">
        <f>IFERROR(VLOOKUP($B442,'CURVE DATA'!$A:$AM,38,FALSE),NA())</f>
        <v>144.07414580102014</v>
      </c>
      <c r="J442">
        <f>IFERROR(VLOOKUP($B442,'CURVE DATA'!$A:$AM,39,FALSE),NA())</f>
        <v>213.2680356322972</v>
      </c>
      <c r="K442" t="str">
        <f t="shared" si="70"/>
        <v/>
      </c>
      <c r="L442" t="str">
        <f t="shared" si="71"/>
        <v/>
      </c>
      <c r="M442" s="60">
        <f t="shared" si="72"/>
        <v>2790677.432815976</v>
      </c>
      <c r="N442" t="str">
        <f t="shared" si="73"/>
        <v/>
      </c>
      <c r="O442" t="str">
        <f t="shared" si="74"/>
        <v/>
      </c>
      <c r="P442" t="str">
        <f t="shared" si="75"/>
        <v/>
      </c>
      <c r="Q442">
        <f t="shared" si="76"/>
        <v>178.67109071665865</v>
      </c>
    </row>
    <row r="443" spans="1:17">
      <c r="A443" s="41">
        <f t="shared" si="67"/>
        <v>441</v>
      </c>
      <c r="B443" t="str">
        <f t="shared" si="68"/>
        <v>2_442</v>
      </c>
      <c r="C443">
        <f t="shared" si="66"/>
        <v>2</v>
      </c>
      <c r="D443">
        <f t="shared" si="69"/>
        <v>442</v>
      </c>
      <c r="E443">
        <f>IFERROR(VLOOKUP($B443,'CURVE DATA'!$A:$AM,15,FALSE),"")</f>
        <v>4266042.9285473758</v>
      </c>
      <c r="F443">
        <f>IFERROR(VLOOKUP($B443,'CURVE DATA'!$A:$AM,34,FALSE),NA())</f>
        <v>0.331274917326906</v>
      </c>
      <c r="G443">
        <f>IFERROR(VLOOKUP($B443,'CURVE DATA'!$A:$AM,35,FALSE),NA())</f>
        <v>0.28213112624641523</v>
      </c>
      <c r="H443">
        <f>IFERROR(VLOOKUP($B443,'CURVE DATA'!$A:$AM,37,FALSE),NA())</f>
        <v>178.74185127135891</v>
      </c>
      <c r="I443">
        <f>IFERROR(VLOOKUP($B443,'CURVE DATA'!$A:$AM,38,FALSE),NA())</f>
        <v>144.13120464827938</v>
      </c>
      <c r="J443">
        <f>IFERROR(VLOOKUP($B443,'CURVE DATA'!$A:$AM,39,FALSE),NA())</f>
        <v>213.35249789443847</v>
      </c>
      <c r="K443" t="str">
        <f t="shared" si="70"/>
        <v/>
      </c>
      <c r="L443" t="str">
        <f t="shared" si="71"/>
        <v/>
      </c>
      <c r="M443" s="60">
        <f t="shared" si="72"/>
        <v>2800350.9995473758</v>
      </c>
      <c r="N443" t="str">
        <f t="shared" si="73"/>
        <v/>
      </c>
      <c r="O443" t="str">
        <f t="shared" si="74"/>
        <v/>
      </c>
      <c r="P443" t="str">
        <f t="shared" si="75"/>
        <v/>
      </c>
      <c r="Q443">
        <f t="shared" si="76"/>
        <v>178.74185127135891</v>
      </c>
    </row>
    <row r="444" spans="1:17">
      <c r="A444" s="41">
        <f t="shared" si="67"/>
        <v>442</v>
      </c>
      <c r="B444" t="str">
        <f t="shared" si="68"/>
        <v>2_443</v>
      </c>
      <c r="C444">
        <f t="shared" si="66"/>
        <v>2</v>
      </c>
      <c r="D444">
        <f t="shared" si="69"/>
        <v>443</v>
      </c>
      <c r="E444">
        <f>IFERROR(VLOOKUP($B444,'CURVE DATA'!$A:$AM,15,FALSE),"")</f>
        <v>4275716.4952787757</v>
      </c>
      <c r="F444">
        <f>IFERROR(VLOOKUP($B444,'CURVE DATA'!$A:$AM,34,FALSE),NA())</f>
        <v>0.33117303335441983</v>
      </c>
      <c r="G444">
        <f>IFERROR(VLOOKUP($B444,'CURVE DATA'!$A:$AM,35,FALSE),NA())</f>
        <v>0.28224208078738355</v>
      </c>
      <c r="H444">
        <f>IFERROR(VLOOKUP($B444,'CURVE DATA'!$A:$AM,37,FALSE),NA())</f>
        <v>178.81214560691663</v>
      </c>
      <c r="I444">
        <f>IFERROR(VLOOKUP($B444,'CURVE DATA'!$A:$AM,38,FALSE),NA())</f>
        <v>144.18788755265695</v>
      </c>
      <c r="J444">
        <f>IFERROR(VLOOKUP($B444,'CURVE DATA'!$A:$AM,39,FALSE),NA())</f>
        <v>213.43640366117631</v>
      </c>
      <c r="K444" t="str">
        <f t="shared" si="70"/>
        <v/>
      </c>
      <c r="L444" t="str">
        <f t="shared" si="71"/>
        <v/>
      </c>
      <c r="M444" s="60">
        <f t="shared" si="72"/>
        <v>2810024.5662787757</v>
      </c>
      <c r="N444" t="str">
        <f t="shared" si="73"/>
        <v/>
      </c>
      <c r="O444" t="str">
        <f t="shared" si="74"/>
        <v/>
      </c>
      <c r="P444" t="str">
        <f t="shared" si="75"/>
        <v/>
      </c>
      <c r="Q444">
        <f t="shared" si="76"/>
        <v>178.81214560691663</v>
      </c>
    </row>
    <row r="445" spans="1:17">
      <c r="A445" s="41">
        <f t="shared" si="67"/>
        <v>443</v>
      </c>
      <c r="B445" t="str">
        <f t="shared" si="68"/>
        <v>2_444</v>
      </c>
      <c r="C445">
        <f t="shared" si="66"/>
        <v>2</v>
      </c>
      <c r="D445">
        <f t="shared" si="69"/>
        <v>444</v>
      </c>
      <c r="E445">
        <f>IFERROR(VLOOKUP($B445,'CURVE DATA'!$A:$AM,15,FALSE),"")</f>
        <v>4285390.0620101755</v>
      </c>
      <c r="F445">
        <f>IFERROR(VLOOKUP($B445,'CURVE DATA'!$A:$AM,34,FALSE),NA())</f>
        <v>0.33106998566592249</v>
      </c>
      <c r="G445">
        <f>IFERROR(VLOOKUP($B445,'CURVE DATA'!$A:$AM,35,FALSE),NA())</f>
        <v>0.28235230179162407</v>
      </c>
      <c r="H445">
        <f>IFERROR(VLOOKUP($B445,'CURVE DATA'!$A:$AM,37,FALSE),NA())</f>
        <v>178.88197521632219</v>
      </c>
      <c r="I445">
        <f>IFERROR(VLOOKUP($B445,'CURVE DATA'!$A:$AM,38,FALSE),NA())</f>
        <v>144.2441957180483</v>
      </c>
      <c r="J445">
        <f>IFERROR(VLOOKUP($B445,'CURVE DATA'!$A:$AM,39,FALSE),NA())</f>
        <v>213.5197547145961</v>
      </c>
      <c r="K445" t="str">
        <f t="shared" si="70"/>
        <v/>
      </c>
      <c r="L445" t="str">
        <f t="shared" si="71"/>
        <v/>
      </c>
      <c r="M445" s="60">
        <f t="shared" si="72"/>
        <v>2819698.1330101755</v>
      </c>
      <c r="N445" t="str">
        <f t="shared" si="73"/>
        <v/>
      </c>
      <c r="O445" t="str">
        <f t="shared" si="74"/>
        <v/>
      </c>
      <c r="P445" t="str">
        <f t="shared" si="75"/>
        <v/>
      </c>
      <c r="Q445">
        <f t="shared" si="76"/>
        <v>178.88197521632219</v>
      </c>
    </row>
    <row r="446" spans="1:17">
      <c r="A446" s="41">
        <f t="shared" si="67"/>
        <v>444</v>
      </c>
      <c r="B446" t="str">
        <f t="shared" si="68"/>
        <v>2_445</v>
      </c>
      <c r="C446">
        <f t="shared" si="66"/>
        <v>2</v>
      </c>
      <c r="D446">
        <f t="shared" si="69"/>
        <v>445</v>
      </c>
      <c r="E446">
        <f>IFERROR(VLOOKUP($B446,'CURVE DATA'!$A:$AM,15,FALSE),"")</f>
        <v>4295063.6287415754</v>
      </c>
      <c r="F446">
        <f>IFERROR(VLOOKUP($B446,'CURVE DATA'!$A:$AM,34,FALSE),NA())</f>
        <v>0.33096577932906868</v>
      </c>
      <c r="G446">
        <f>IFERROR(VLOOKUP($B446,'CURVE DATA'!$A:$AM,35,FALSE),NA())</f>
        <v>0.28246179160589757</v>
      </c>
      <c r="H446">
        <f>IFERROR(VLOOKUP($B446,'CURVE DATA'!$A:$AM,37,FALSE),NA())</f>
        <v>178.95134158634656</v>
      </c>
      <c r="I446">
        <f>IFERROR(VLOOKUP($B446,'CURVE DATA'!$A:$AM,38,FALSE),NA())</f>
        <v>144.30013034333376</v>
      </c>
      <c r="J446">
        <f>IFERROR(VLOOKUP($B446,'CURVE DATA'!$A:$AM,39,FALSE),NA())</f>
        <v>213.60255282935941</v>
      </c>
      <c r="K446" t="str">
        <f t="shared" si="70"/>
        <v/>
      </c>
      <c r="L446" t="str">
        <f t="shared" si="71"/>
        <v/>
      </c>
      <c r="M446" s="60">
        <f t="shared" si="72"/>
        <v>2829371.6997415754</v>
      </c>
      <c r="N446" t="str">
        <f t="shared" si="73"/>
        <v/>
      </c>
      <c r="O446" t="str">
        <f t="shared" si="74"/>
        <v/>
      </c>
      <c r="P446" t="str">
        <f t="shared" si="75"/>
        <v/>
      </c>
      <c r="Q446">
        <f t="shared" si="76"/>
        <v>178.95134158634656</v>
      </c>
    </row>
    <row r="447" spans="1:17">
      <c r="A447" s="41">
        <f t="shared" si="67"/>
        <v>445</v>
      </c>
      <c r="B447" t="str">
        <f t="shared" si="68"/>
        <v>2_446</v>
      </c>
      <c r="C447">
        <f t="shared" si="66"/>
        <v>2</v>
      </c>
      <c r="D447">
        <f t="shared" si="69"/>
        <v>446</v>
      </c>
      <c r="E447">
        <f>IFERROR(VLOOKUP($B447,'CURVE DATA'!$A:$AM,15,FALSE),"")</f>
        <v>4304737.1954729753</v>
      </c>
      <c r="F447">
        <f>IFERROR(VLOOKUP($B447,'CURVE DATA'!$A:$AM,34,FALSE),NA())</f>
        <v>0.3308604193938825</v>
      </c>
      <c r="G447">
        <f>IFERROR(VLOOKUP($B447,'CURVE DATA'!$A:$AM,35,FALSE),NA())</f>
        <v>0.28257055256721891</v>
      </c>
      <c r="H447">
        <f>IFERROR(VLOOKUP($B447,'CURVE DATA'!$A:$AM,37,FALSE),NA())</f>
        <v>179.02024619758626</v>
      </c>
      <c r="I447">
        <f>IFERROR(VLOOKUP($B447,'CURVE DATA'!$A:$AM,38,FALSE),NA())</f>
        <v>144.35569262241478</v>
      </c>
      <c r="J447">
        <f>IFERROR(VLOOKUP($B447,'CURVE DATA'!$A:$AM,39,FALSE),NA())</f>
        <v>213.68479977275777</v>
      </c>
      <c r="K447" t="str">
        <f t="shared" si="70"/>
        <v/>
      </c>
      <c r="L447" t="str">
        <f t="shared" si="71"/>
        <v/>
      </c>
      <c r="M447" s="60">
        <f t="shared" si="72"/>
        <v>2839045.2664729753</v>
      </c>
      <c r="N447" t="str">
        <f t="shared" si="73"/>
        <v/>
      </c>
      <c r="O447" t="str">
        <f t="shared" si="74"/>
        <v/>
      </c>
      <c r="P447" t="str">
        <f t="shared" si="75"/>
        <v/>
      </c>
      <c r="Q447">
        <f t="shared" si="76"/>
        <v>179.02024619758626</v>
      </c>
    </row>
    <row r="448" spans="1:17">
      <c r="A448" s="41">
        <f t="shared" si="67"/>
        <v>446</v>
      </c>
      <c r="B448" t="str">
        <f t="shared" si="68"/>
        <v>2_447</v>
      </c>
      <c r="C448">
        <f t="shared" si="66"/>
        <v>2</v>
      </c>
      <c r="D448">
        <f t="shared" si="69"/>
        <v>447</v>
      </c>
      <c r="E448">
        <f>IFERROR(VLOOKUP($B448,'CURVE DATA'!$A:$AM,15,FALSE),"")</f>
        <v>4314410.7622043751</v>
      </c>
      <c r="F448">
        <f>IFERROR(VLOOKUP($B448,'CURVE DATA'!$A:$AM,34,FALSE),NA())</f>
        <v>0.33075391089243078</v>
      </c>
      <c r="G448">
        <f>IFERROR(VLOOKUP($B448,'CURVE DATA'!$A:$AM,35,FALSE),NA())</f>
        <v>0.28267858700292564</v>
      </c>
      <c r="H448">
        <f>IFERROR(VLOOKUP($B448,'CURVE DATA'!$A:$AM,37,FALSE),NA())</f>
        <v>179.08869052450683</v>
      </c>
      <c r="I448">
        <f>IFERROR(VLOOKUP($B448,'CURVE DATA'!$A:$AM,38,FALSE),NA())</f>
        <v>144.41088374424908</v>
      </c>
      <c r="J448">
        <f>IFERROR(VLOOKUP($B448,'CURVE DATA'!$A:$AM,39,FALSE),NA())</f>
        <v>213.76649730476464</v>
      </c>
      <c r="K448" t="str">
        <f t="shared" si="70"/>
        <v/>
      </c>
      <c r="L448" t="str">
        <f t="shared" si="71"/>
        <v/>
      </c>
      <c r="M448" s="60">
        <f t="shared" si="72"/>
        <v>2848718.8332043751</v>
      </c>
      <c r="N448" t="str">
        <f t="shared" si="73"/>
        <v/>
      </c>
      <c r="O448" t="str">
        <f t="shared" si="74"/>
        <v/>
      </c>
      <c r="P448" t="str">
        <f t="shared" si="75"/>
        <v/>
      </c>
      <c r="Q448">
        <f t="shared" si="76"/>
        <v>179.08869052450683</v>
      </c>
    </row>
    <row r="449" spans="1:17">
      <c r="A449" s="41">
        <f t="shared" si="67"/>
        <v>447</v>
      </c>
      <c r="B449" t="str">
        <f t="shared" si="68"/>
        <v>2_448</v>
      </c>
      <c r="C449">
        <f t="shared" si="66"/>
        <v>2</v>
      </c>
      <c r="D449">
        <f t="shared" si="69"/>
        <v>448</v>
      </c>
      <c r="E449">
        <f>IFERROR(VLOOKUP($B449,'CURVE DATA'!$A:$AM,15,FALSE),"")</f>
        <v>4324084.328935775</v>
      </c>
      <c r="F449">
        <f>IFERROR(VLOOKUP($B449,'CURVE DATA'!$A:$AM,34,FALSE),NA())</f>
        <v>0.33064625883943183</v>
      </c>
      <c r="G449">
        <f>IFERROR(VLOOKUP($B449,'CURVE DATA'!$A:$AM,35,FALSE),NA())</f>
        <v>0.28278589723074782</v>
      </c>
      <c r="H449">
        <f>IFERROR(VLOOKUP($B449,'CURVE DATA'!$A:$AM,37,FALSE),NA())</f>
        <v>179.15667603548704</v>
      </c>
      <c r="I449">
        <f>IFERROR(VLOOKUP($B449,'CURVE DATA'!$A:$AM,38,FALSE),NA())</f>
        <v>144.46570489288612</v>
      </c>
      <c r="J449">
        <f>IFERROR(VLOOKUP($B449,'CURVE DATA'!$A:$AM,39,FALSE),NA())</f>
        <v>213.84764717808804</v>
      </c>
      <c r="K449" t="str">
        <f t="shared" si="70"/>
        <v/>
      </c>
      <c r="L449" t="str">
        <f t="shared" si="71"/>
        <v/>
      </c>
      <c r="M449" s="60">
        <f t="shared" si="72"/>
        <v>2858392.399935775</v>
      </c>
      <c r="N449" t="str">
        <f t="shared" si="73"/>
        <v/>
      </c>
      <c r="O449" t="str">
        <f t="shared" si="74"/>
        <v/>
      </c>
      <c r="P449" t="str">
        <f t="shared" si="75"/>
        <v/>
      </c>
      <c r="Q449">
        <f t="shared" si="76"/>
        <v>179.15667603548704</v>
      </c>
    </row>
    <row r="450" spans="1:17">
      <c r="A450" s="41">
        <f t="shared" si="67"/>
        <v>448</v>
      </c>
      <c r="B450" t="str">
        <f t="shared" si="68"/>
        <v>2_449</v>
      </c>
      <c r="C450">
        <f t="shared" ref="C450:C513" si="77">$V$1</f>
        <v>2</v>
      </c>
      <c r="D450">
        <f t="shared" si="69"/>
        <v>449</v>
      </c>
      <c r="E450">
        <f>IFERROR(VLOOKUP($B450,'CURVE DATA'!$A:$AM,15,FALSE),"")</f>
        <v>4333757.8956671748</v>
      </c>
      <c r="F450">
        <f>IFERROR(VLOOKUP($B450,'CURVE DATA'!$A:$AM,34,FALSE),NA())</f>
        <v>0.33053746823195607</v>
      </c>
      <c r="G450">
        <f>IFERROR(VLOOKUP($B450,'CURVE DATA'!$A:$AM,35,FALSE),NA())</f>
        <v>0.28289248555887553</v>
      </c>
      <c r="H450">
        <f>IFERROR(VLOOKUP($B450,'CURVE DATA'!$A:$AM,37,FALSE),NA())</f>
        <v>179.22420419286175</v>
      </c>
      <c r="I450">
        <f>IFERROR(VLOOKUP($B450,'CURVE DATA'!$A:$AM,38,FALSE),NA())</f>
        <v>144.5201572475018</v>
      </c>
      <c r="J450">
        <f>IFERROR(VLOOKUP($B450,'CURVE DATA'!$A:$AM,39,FALSE),NA())</f>
        <v>213.92825113822173</v>
      </c>
      <c r="K450" t="str">
        <f t="shared" si="70"/>
        <v/>
      </c>
      <c r="L450" t="str">
        <f t="shared" si="71"/>
        <v/>
      </c>
      <c r="M450" s="60">
        <f t="shared" si="72"/>
        <v>2868065.9666671748</v>
      </c>
      <c r="N450" t="str">
        <f t="shared" si="73"/>
        <v/>
      </c>
      <c r="O450" t="str">
        <f t="shared" si="74"/>
        <v/>
      </c>
      <c r="P450" t="str">
        <f t="shared" si="75"/>
        <v/>
      </c>
      <c r="Q450">
        <f t="shared" si="76"/>
        <v>179.22420419286175</v>
      </c>
    </row>
    <row r="451" spans="1:17">
      <c r="A451" s="41">
        <f t="shared" ref="A451:A514" si="78">ROW()-2</f>
        <v>449</v>
      </c>
      <c r="B451" t="str">
        <f t="shared" ref="B451:B514" si="79">C451&amp;"_"&amp;D451</f>
        <v>2_450</v>
      </c>
      <c r="C451">
        <f t="shared" si="77"/>
        <v>2</v>
      </c>
      <c r="D451">
        <f t="shared" ref="D451:D514" si="80">A451+1</f>
        <v>450</v>
      </c>
      <c r="E451">
        <f>IFERROR(VLOOKUP($B451,'CURVE DATA'!$A:$AM,15,FALSE),"")</f>
        <v>4343431.4623985747</v>
      </c>
      <c r="F451">
        <f>IFERROR(VLOOKUP($B451,'CURVE DATA'!$A:$AM,34,FALSE),NA())</f>
        <v>0.33042754404994229</v>
      </c>
      <c r="G451">
        <f>IFERROR(VLOOKUP($B451,'CURVE DATA'!$A:$AM,35,FALSE),NA())</f>
        <v>0.2829983542860271</v>
      </c>
      <c r="H451">
        <f>IFERROR(VLOOKUP($B451,'CURVE DATA'!$A:$AM,37,FALSE),NA())</f>
        <v>179.29127645296495</v>
      </c>
      <c r="I451">
        <f>IFERROR(VLOOKUP($B451,'CURVE DATA'!$A:$AM,38,FALSE),NA())</f>
        <v>144.57424198243319</v>
      </c>
      <c r="J451">
        <f>IFERROR(VLOOKUP($B451,'CURVE DATA'!$A:$AM,39,FALSE),NA())</f>
        <v>214.00831092349677</v>
      </c>
      <c r="K451" t="str">
        <f t="shared" ref="K451:K514" si="81">IFERROR(IF(F451=MAX(F:F),H451,""),NA())</f>
        <v/>
      </c>
      <c r="L451" t="str">
        <f t="shared" ref="L451:L514" si="82">IFERROR(IF(G451=MAX(G:G),H451,""),NA())</f>
        <v/>
      </c>
      <c r="M451" s="60">
        <f t="shared" ref="M451:M514" si="83">IFERROR(ABS(E451-IFERROR($V$11/$V$10,"NA")),NA())</f>
        <v>2877739.5333985747</v>
      </c>
      <c r="N451" t="str">
        <f t="shared" ref="N451:N514" si="84">IFERROR(IF(M451=MIN(M:M),H451,""),NA())</f>
        <v/>
      </c>
      <c r="O451" t="str">
        <f t="shared" ref="O451:O514" si="85">IFERROR(IF(F451=MAX(F:F),E451,""),NA())</f>
        <v/>
      </c>
      <c r="P451" t="str">
        <f t="shared" ref="P451:P514" si="86">IFERROR(IF(G451=MAX(G:G),E451,""),NA())</f>
        <v/>
      </c>
      <c r="Q451">
        <f t="shared" ref="Q451:Q514" si="87">IFERROR(IF(AND(E451&gt;=IFERROR(AVERAGE(O:O),NA()),E451&lt;=IFERROR(AVERAGE(P:P),NA())),H451,""),NA())</f>
        <v>179.29127645296495</v>
      </c>
    </row>
    <row r="452" spans="1:17">
      <c r="A452" s="41">
        <f t="shared" si="78"/>
        <v>450</v>
      </c>
      <c r="B452" t="str">
        <f t="shared" si="79"/>
        <v>2_451</v>
      </c>
      <c r="C452">
        <f t="shared" si="77"/>
        <v>2</v>
      </c>
      <c r="D452">
        <f t="shared" si="80"/>
        <v>451</v>
      </c>
      <c r="E452">
        <f>IFERROR(VLOOKUP($B452,'CURVE DATA'!$A:$AM,15,FALSE),"")</f>
        <v>4353105.0291299745</v>
      </c>
      <c r="F452">
        <f>IFERROR(VLOOKUP($B452,'CURVE DATA'!$A:$AM,34,FALSE),NA())</f>
        <v>0.33031649125583956</v>
      </c>
      <c r="G452">
        <f>IFERROR(VLOOKUP($B452,'CURVE DATA'!$A:$AM,35,FALSE),NA())</f>
        <v>0.2831035057015156</v>
      </c>
      <c r="H452">
        <f>IFERROR(VLOOKUP($B452,'CURVE DATA'!$A:$AM,37,FALSE),NA())</f>
        <v>179.35789426617217</v>
      </c>
      <c r="I452">
        <f>IFERROR(VLOOKUP($B452,'CURVE DATA'!$A:$AM,38,FALSE),NA())</f>
        <v>144.62796026721256</v>
      </c>
      <c r="J452">
        <f>IFERROR(VLOOKUP($B452,'CURVE DATA'!$A:$AM,39,FALSE),NA())</f>
        <v>214.08782826513178</v>
      </c>
      <c r="K452" t="str">
        <f t="shared" si="81"/>
        <v/>
      </c>
      <c r="L452" t="str">
        <f t="shared" si="82"/>
        <v/>
      </c>
      <c r="M452" s="60">
        <f t="shared" si="83"/>
        <v>2887413.1001299745</v>
      </c>
      <c r="N452" t="str">
        <f t="shared" si="84"/>
        <v/>
      </c>
      <c r="O452" t="str">
        <f t="shared" si="85"/>
        <v/>
      </c>
      <c r="P452" t="str">
        <f t="shared" si="86"/>
        <v/>
      </c>
      <c r="Q452">
        <f t="shared" si="87"/>
        <v>179.35789426617217</v>
      </c>
    </row>
    <row r="453" spans="1:17">
      <c r="A453" s="41">
        <f t="shared" si="78"/>
        <v>451</v>
      </c>
      <c r="B453" t="str">
        <f t="shared" si="79"/>
        <v>2_452</v>
      </c>
      <c r="C453">
        <f t="shared" si="77"/>
        <v>2</v>
      </c>
      <c r="D453">
        <f t="shared" si="80"/>
        <v>452</v>
      </c>
      <c r="E453">
        <f>IFERROR(VLOOKUP($B453,'CURVE DATA'!$A:$AM,15,FALSE),"")</f>
        <v>4362778.5958613744</v>
      </c>
      <c r="F453">
        <f>IFERROR(VLOOKUP($B453,'CURVE DATA'!$A:$AM,34,FALSE),NA())</f>
        <v>0.33020431479490647</v>
      </c>
      <c r="G453">
        <f>IFERROR(VLOOKUP($B453,'CURVE DATA'!$A:$AM,35,FALSE),NA())</f>
        <v>0.28320794208531469</v>
      </c>
      <c r="H453">
        <f>IFERROR(VLOOKUP($B453,'CURVE DATA'!$A:$AM,37,FALSE),NA())</f>
        <v>179.42405907694186</v>
      </c>
      <c r="I453">
        <f>IFERROR(VLOOKUP($B453,'CURVE DATA'!$A:$AM,38,FALSE),NA())</f>
        <v>144.68131326660097</v>
      </c>
      <c r="J453">
        <f>IFERROR(VLOOKUP($B453,'CURVE DATA'!$A:$AM,39,FALSE),NA())</f>
        <v>214.16680488728275</v>
      </c>
      <c r="K453" t="str">
        <f t="shared" si="81"/>
        <v/>
      </c>
      <c r="L453" t="str">
        <f t="shared" si="82"/>
        <v/>
      </c>
      <c r="M453" s="60">
        <f t="shared" si="83"/>
        <v>2897086.6668613744</v>
      </c>
      <c r="N453" t="str">
        <f t="shared" si="84"/>
        <v/>
      </c>
      <c r="O453" t="str">
        <f t="shared" si="85"/>
        <v/>
      </c>
      <c r="P453" t="str">
        <f t="shared" si="86"/>
        <v/>
      </c>
      <c r="Q453">
        <f t="shared" si="87"/>
        <v>179.42405907694186</v>
      </c>
    </row>
    <row r="454" spans="1:17">
      <c r="A454" s="41">
        <f t="shared" si="78"/>
        <v>452</v>
      </c>
      <c r="B454" t="str">
        <f t="shared" si="79"/>
        <v>2_453</v>
      </c>
      <c r="C454">
        <f t="shared" si="77"/>
        <v>2</v>
      </c>
      <c r="D454">
        <f t="shared" si="80"/>
        <v>453</v>
      </c>
      <c r="E454">
        <f>IFERROR(VLOOKUP($B454,'CURVE DATA'!$A:$AM,15,FALSE),"")</f>
        <v>4372452.1625927743</v>
      </c>
      <c r="F454">
        <f>IFERROR(VLOOKUP($B454,'CURVE DATA'!$A:$AM,34,FALSE),NA())</f>
        <v>0.33009101959538922</v>
      </c>
      <c r="G454">
        <f>IFERROR(VLOOKUP($B454,'CURVE DATA'!$A:$AM,35,FALSE),NA())</f>
        <v>0.28331166570812455</v>
      </c>
      <c r="H454">
        <f>IFERROR(VLOOKUP($B454,'CURVE DATA'!$A:$AM,37,FALSE),NA())</f>
        <v>179.48977232385744</v>
      </c>
      <c r="I454">
        <f>IFERROR(VLOOKUP($B454,'CURVE DATA'!$A:$AM,38,FALSE),NA())</f>
        <v>144.73430214062196</v>
      </c>
      <c r="J454">
        <f>IFERROR(VLOOKUP($B454,'CURVE DATA'!$A:$AM,39,FALSE),NA())</f>
        <v>214.24524250709297</v>
      </c>
      <c r="K454" t="str">
        <f t="shared" si="81"/>
        <v/>
      </c>
      <c r="L454" t="str">
        <f t="shared" si="82"/>
        <v/>
      </c>
      <c r="M454" s="60">
        <f t="shared" si="83"/>
        <v>2906760.2335927743</v>
      </c>
      <c r="N454" t="str">
        <f t="shared" si="84"/>
        <v/>
      </c>
      <c r="O454" t="str">
        <f t="shared" si="85"/>
        <v/>
      </c>
      <c r="P454" t="str">
        <f t="shared" si="86"/>
        <v/>
      </c>
      <c r="Q454">
        <f t="shared" si="87"/>
        <v>179.48977232385744</v>
      </c>
    </row>
    <row r="455" spans="1:17">
      <c r="A455" s="41">
        <f t="shared" si="78"/>
        <v>453</v>
      </c>
      <c r="B455" t="str">
        <f t="shared" si="79"/>
        <v>2_454</v>
      </c>
      <c r="C455">
        <f t="shared" si="77"/>
        <v>2</v>
      </c>
      <c r="D455">
        <f t="shared" si="80"/>
        <v>454</v>
      </c>
      <c r="E455">
        <f>IFERROR(VLOOKUP($B455,'CURVE DATA'!$A:$AM,15,FALSE),"")</f>
        <v>4382125.7293241741</v>
      </c>
      <c r="F455">
        <f>IFERROR(VLOOKUP($B455,'CURVE DATA'!$A:$AM,34,FALSE),NA())</f>
        <v>0.32997661056860939</v>
      </c>
      <c r="G455">
        <f>IFERROR(VLOOKUP($B455,'CURVE DATA'!$A:$AM,35,FALSE),NA())</f>
        <v>0.28341467883143689</v>
      </c>
      <c r="H455">
        <f>IFERROR(VLOOKUP($B455,'CURVE DATA'!$A:$AM,37,FALSE),NA())</f>
        <v>179.55503543966839</v>
      </c>
      <c r="I455">
        <f>IFERROR(VLOOKUP($B455,'CURVE DATA'!$A:$AM,38,FALSE),NA())</f>
        <v>144.78692804459479</v>
      </c>
      <c r="J455">
        <f>IFERROR(VLOOKUP($B455,'CURVE DATA'!$A:$AM,39,FALSE),NA())</f>
        <v>214.32314283474204</v>
      </c>
      <c r="K455" t="str">
        <f t="shared" si="81"/>
        <v/>
      </c>
      <c r="L455" t="str">
        <f t="shared" si="82"/>
        <v/>
      </c>
      <c r="M455" s="60">
        <f t="shared" si="83"/>
        <v>2916433.8003241741</v>
      </c>
      <c r="N455" t="str">
        <f t="shared" si="84"/>
        <v/>
      </c>
      <c r="O455" t="str">
        <f t="shared" si="85"/>
        <v/>
      </c>
      <c r="P455" t="str">
        <f t="shared" si="86"/>
        <v/>
      </c>
      <c r="Q455">
        <f t="shared" si="87"/>
        <v>179.55503543966839</v>
      </c>
    </row>
    <row r="456" spans="1:17">
      <c r="A456" s="41">
        <f t="shared" si="78"/>
        <v>454</v>
      </c>
      <c r="B456" t="str">
        <f t="shared" si="79"/>
        <v>2_455</v>
      </c>
      <c r="C456">
        <f t="shared" si="77"/>
        <v>2</v>
      </c>
      <c r="D456">
        <f t="shared" si="80"/>
        <v>455</v>
      </c>
      <c r="E456">
        <f>IFERROR(VLOOKUP($B456,'CURVE DATA'!$A:$AM,15,FALSE),"")</f>
        <v>4391799.296055574</v>
      </c>
      <c r="F456">
        <f>IFERROR(VLOOKUP($B456,'CURVE DATA'!$A:$AM,34,FALSE),NA())</f>
        <v>0.32986109260875862</v>
      </c>
      <c r="G456">
        <f>IFERROR(VLOOKUP($B456,'CURVE DATA'!$A:$AM,35,FALSE),NA())</f>
        <v>0.28351698370759837</v>
      </c>
      <c r="H456">
        <f>IFERROR(VLOOKUP($B456,'CURVE DATA'!$A:$AM,37,FALSE),NA())</f>
        <v>179.61984985133037</v>
      </c>
      <c r="I456">
        <f>IFERROR(VLOOKUP($B456,'CURVE DATA'!$A:$AM,38,FALSE),NA())</f>
        <v>144.8391921291668</v>
      </c>
      <c r="J456">
        <f>IFERROR(VLOOKUP($B456,'CURVE DATA'!$A:$AM,39,FALSE),NA())</f>
        <v>214.40050757349394</v>
      </c>
      <c r="K456" t="str">
        <f t="shared" si="81"/>
        <v/>
      </c>
      <c r="L456" t="str">
        <f t="shared" si="82"/>
        <v/>
      </c>
      <c r="M456" s="60">
        <f t="shared" si="83"/>
        <v>2926107.367055574</v>
      </c>
      <c r="N456" t="str">
        <f t="shared" si="84"/>
        <v/>
      </c>
      <c r="O456" t="str">
        <f t="shared" si="85"/>
        <v/>
      </c>
      <c r="P456" t="str">
        <f t="shared" si="86"/>
        <v/>
      </c>
      <c r="Q456">
        <f t="shared" si="87"/>
        <v>179.61984985133037</v>
      </c>
    </row>
    <row r="457" spans="1:17">
      <c r="A457" s="41">
        <f t="shared" si="78"/>
        <v>455</v>
      </c>
      <c r="B457" t="str">
        <f t="shared" si="79"/>
        <v>2_456</v>
      </c>
      <c r="C457">
        <f t="shared" si="77"/>
        <v>2</v>
      </c>
      <c r="D457">
        <f t="shared" si="80"/>
        <v>456</v>
      </c>
      <c r="E457">
        <f>IFERROR(VLOOKUP($B457,'CURVE DATA'!$A:$AM,15,FALSE),"")</f>
        <v>4401472.8627869738</v>
      </c>
      <c r="F457">
        <f>IFERROR(VLOOKUP($B457,'CURVE DATA'!$A:$AM,34,FALSE),NA())</f>
        <v>0.32974447059346473</v>
      </c>
      <c r="G457">
        <f>IFERROR(VLOOKUP($B457,'CURVE DATA'!$A:$AM,35,FALSE),NA())</f>
        <v>0.28361858257987504</v>
      </c>
      <c r="H457">
        <f>IFERROR(VLOOKUP($B457,'CURVE DATA'!$A:$AM,37,FALSE),NA())</f>
        <v>179.68421698004607</v>
      </c>
      <c r="I457">
        <f>IFERROR(VLOOKUP($B457,'CURVE DATA'!$A:$AM,38,FALSE),NA())</f>
        <v>144.89109554034647</v>
      </c>
      <c r="J457">
        <f>IFERROR(VLOOKUP($B457,'CURVE DATA'!$A:$AM,39,FALSE),NA())</f>
        <v>214.47733841974573</v>
      </c>
      <c r="K457" t="str">
        <f t="shared" si="81"/>
        <v/>
      </c>
      <c r="L457" t="str">
        <f t="shared" si="82"/>
        <v/>
      </c>
      <c r="M457" s="60">
        <f t="shared" si="83"/>
        <v>2935780.9337869738</v>
      </c>
      <c r="N457" t="str">
        <f t="shared" si="84"/>
        <v/>
      </c>
      <c r="O457" t="str">
        <f t="shared" si="85"/>
        <v/>
      </c>
      <c r="P457" t="str">
        <f t="shared" si="86"/>
        <v/>
      </c>
      <c r="Q457">
        <f t="shared" si="87"/>
        <v>179.68421698004607</v>
      </c>
    </row>
    <row r="458" spans="1:17">
      <c r="A458" s="41">
        <f t="shared" si="78"/>
        <v>456</v>
      </c>
      <c r="B458" t="str">
        <f t="shared" si="79"/>
        <v>2_457</v>
      </c>
      <c r="C458">
        <f t="shared" si="77"/>
        <v>2</v>
      </c>
      <c r="D458">
        <f t="shared" si="80"/>
        <v>457</v>
      </c>
      <c r="E458">
        <f>IFERROR(VLOOKUP($B458,'CURVE DATA'!$A:$AM,15,FALSE),"")</f>
        <v>4411146.4295183737</v>
      </c>
      <c r="F458">
        <f>IFERROR(VLOOKUP($B458,'CURVE DATA'!$A:$AM,34,FALSE),NA())</f>
        <v>0.32962674938348402</v>
      </c>
      <c r="G458">
        <f>IFERROR(VLOOKUP($B458,'CURVE DATA'!$A:$AM,35,FALSE),NA())</f>
        <v>0.28371947768251454</v>
      </c>
      <c r="H458">
        <f>IFERROR(VLOOKUP($B458,'CURVE DATA'!$A:$AM,37,FALSE),NA())</f>
        <v>179.74813824130476</v>
      </c>
      <c r="I458">
        <f>IFERROR(VLOOKUP($B458,'CURVE DATA'!$A:$AM,38,FALSE),NA())</f>
        <v>144.94263941953488</v>
      </c>
      <c r="J458">
        <f>IFERROR(VLOOKUP($B458,'CURVE DATA'!$A:$AM,39,FALSE),NA())</f>
        <v>214.55363706307463</v>
      </c>
      <c r="K458" t="str">
        <f t="shared" si="81"/>
        <v/>
      </c>
      <c r="L458" t="str">
        <f t="shared" si="82"/>
        <v/>
      </c>
      <c r="M458" s="60">
        <f t="shared" si="83"/>
        <v>2945454.5005183737</v>
      </c>
      <c r="N458" t="str">
        <f t="shared" si="84"/>
        <v/>
      </c>
      <c r="O458" t="str">
        <f t="shared" si="85"/>
        <v/>
      </c>
      <c r="P458" t="str">
        <f t="shared" si="86"/>
        <v/>
      </c>
      <c r="Q458">
        <f t="shared" si="87"/>
        <v>179.74813824130476</v>
      </c>
    </row>
    <row r="459" spans="1:17">
      <c r="A459" s="41">
        <f t="shared" si="78"/>
        <v>457</v>
      </c>
      <c r="B459" t="str">
        <f t="shared" si="79"/>
        <v>2_458</v>
      </c>
      <c r="C459">
        <f t="shared" si="77"/>
        <v>2</v>
      </c>
      <c r="D459">
        <f t="shared" si="80"/>
        <v>458</v>
      </c>
      <c r="E459">
        <f>IFERROR(VLOOKUP($B459,'CURVE DATA'!$A:$AM,15,FALSE),"")</f>
        <v>4420819.9962497735</v>
      </c>
      <c r="F459">
        <f>IFERROR(VLOOKUP($B459,'CURVE DATA'!$A:$AM,34,FALSE),NA())</f>
        <v>0.32950793382284332</v>
      </c>
      <c r="G459">
        <f>IFERROR(VLOOKUP($B459,'CURVE DATA'!$A:$AM,35,FALSE),NA())</f>
        <v>0.28381967124080848</v>
      </c>
      <c r="H459">
        <f>IFERROR(VLOOKUP($B459,'CURVE DATA'!$A:$AM,37,FALSE),NA())</f>
        <v>179.81161504492152</v>
      </c>
      <c r="I459">
        <f>IFERROR(VLOOKUP($B459,'CURVE DATA'!$A:$AM,38,FALSE),NA())</f>
        <v>144.99382490355799</v>
      </c>
      <c r="J459">
        <f>IFERROR(VLOOKUP($B459,'CURVE DATA'!$A:$AM,39,FALSE),NA())</f>
        <v>214.62940518628508</v>
      </c>
      <c r="K459" t="str">
        <f t="shared" si="81"/>
        <v/>
      </c>
      <c r="L459" t="str">
        <f t="shared" si="82"/>
        <v/>
      </c>
      <c r="M459" s="60">
        <f t="shared" si="83"/>
        <v>2955128.0672497735</v>
      </c>
      <c r="N459" t="str">
        <f t="shared" si="84"/>
        <v/>
      </c>
      <c r="O459" t="str">
        <f t="shared" si="85"/>
        <v/>
      </c>
      <c r="P459" t="str">
        <f t="shared" si="86"/>
        <v/>
      </c>
      <c r="Q459">
        <f t="shared" si="87"/>
        <v>179.81161504492152</v>
      </c>
    </row>
    <row r="460" spans="1:17">
      <c r="A460" s="41">
        <f t="shared" si="78"/>
        <v>458</v>
      </c>
      <c r="B460" t="str">
        <f t="shared" si="79"/>
        <v>2_459</v>
      </c>
      <c r="C460">
        <f t="shared" si="77"/>
        <v>2</v>
      </c>
      <c r="D460">
        <f t="shared" si="80"/>
        <v>459</v>
      </c>
      <c r="E460">
        <f>IFERROR(VLOOKUP($B460,'CURVE DATA'!$A:$AM,15,FALSE),"")</f>
        <v>4430493.5629811734</v>
      </c>
      <c r="F460">
        <f>IFERROR(VLOOKUP($B460,'CURVE DATA'!$A:$AM,34,FALSE),NA())</f>
        <v>0.32938802873924966</v>
      </c>
      <c r="G460">
        <f>IFERROR(VLOOKUP($B460,'CURVE DATA'!$A:$AM,35,FALSE),NA())</f>
        <v>0.28391916547115437</v>
      </c>
      <c r="H460">
        <f>IFERROR(VLOOKUP($B460,'CURVE DATA'!$A:$AM,37,FALSE),NA())</f>
        <v>179.87464879507681</v>
      </c>
      <c r="I460">
        <f>IFERROR(VLOOKUP($B460,'CURVE DATA'!$A:$AM,38,FALSE),NA())</f>
        <v>145.0446531246979</v>
      </c>
      <c r="J460">
        <f>IFERROR(VLOOKUP($B460,'CURVE DATA'!$A:$AM,39,FALSE),NA())</f>
        <v>214.70464446545571</v>
      </c>
      <c r="K460" t="str">
        <f t="shared" si="81"/>
        <v/>
      </c>
      <c r="L460" t="str">
        <f t="shared" si="82"/>
        <v/>
      </c>
      <c r="M460" s="60">
        <f t="shared" si="83"/>
        <v>2964801.6339811734</v>
      </c>
      <c r="N460" t="str">
        <f t="shared" si="84"/>
        <v/>
      </c>
      <c r="O460" t="str">
        <f t="shared" si="85"/>
        <v/>
      </c>
      <c r="P460" t="str">
        <f t="shared" si="86"/>
        <v/>
      </c>
      <c r="Q460">
        <f t="shared" si="87"/>
        <v>179.87464879507681</v>
      </c>
    </row>
    <row r="461" spans="1:17">
      <c r="A461" s="41">
        <f t="shared" si="78"/>
        <v>459</v>
      </c>
      <c r="B461" t="str">
        <f t="shared" si="79"/>
        <v>2_460</v>
      </c>
      <c r="C461">
        <f t="shared" si="77"/>
        <v>2</v>
      </c>
      <c r="D461">
        <f t="shared" si="80"/>
        <v>460</v>
      </c>
      <c r="E461">
        <f>IFERROR(VLOOKUP($B461,'CURVE DATA'!$A:$AM,15,FALSE),"")</f>
        <v>4440167.1297125733</v>
      </c>
      <c r="F461">
        <f>IFERROR(VLOOKUP($B461,'CURVE DATA'!$A:$AM,34,FALSE),NA())</f>
        <v>0.32926703894386833</v>
      </c>
      <c r="G461">
        <f>IFERROR(VLOOKUP($B461,'CURVE DATA'!$A:$AM,35,FALSE),NA())</f>
        <v>0.28401796258111672</v>
      </c>
      <c r="H461">
        <f>IFERROR(VLOOKUP($B461,'CURVE DATA'!$A:$AM,37,FALSE),NA())</f>
        <v>179.9372408903549</v>
      </c>
      <c r="I461">
        <f>IFERROR(VLOOKUP($B461,'CURVE DATA'!$A:$AM,38,FALSE),NA())</f>
        <v>145.09512521072432</v>
      </c>
      <c r="J461">
        <f>IFERROR(VLOOKUP($B461,'CURVE DATA'!$A:$AM,39,FALSE),NA())</f>
        <v>214.77935656998548</v>
      </c>
      <c r="K461" t="str">
        <f t="shared" si="81"/>
        <v/>
      </c>
      <c r="L461" t="str">
        <f t="shared" si="82"/>
        <v/>
      </c>
      <c r="M461" s="60">
        <f t="shared" si="83"/>
        <v>2974475.2007125732</v>
      </c>
      <c r="N461" t="str">
        <f t="shared" si="84"/>
        <v/>
      </c>
      <c r="O461" t="str">
        <f t="shared" si="85"/>
        <v/>
      </c>
      <c r="P461" t="str">
        <f t="shared" si="86"/>
        <v/>
      </c>
      <c r="Q461">
        <f t="shared" si="87"/>
        <v>179.9372408903549</v>
      </c>
    </row>
    <row r="462" spans="1:17">
      <c r="A462" s="41">
        <f t="shared" si="78"/>
        <v>460</v>
      </c>
      <c r="B462" t="str">
        <f t="shared" si="79"/>
        <v>2_461</v>
      </c>
      <c r="C462">
        <f t="shared" si="77"/>
        <v>2</v>
      </c>
      <c r="D462">
        <f t="shared" si="80"/>
        <v>461</v>
      </c>
      <c r="E462">
        <f>IFERROR(VLOOKUP($B462,'CURVE DATA'!$A:$AM,15,FALSE),"")</f>
        <v>4449840.6964439731</v>
      </c>
      <c r="F462">
        <f>IFERROR(VLOOKUP($B462,'CURVE DATA'!$A:$AM,34,FALSE),NA())</f>
        <v>0.32914496923132691</v>
      </c>
      <c r="G462">
        <f>IFERROR(VLOOKUP($B462,'CURVE DATA'!$A:$AM,35,FALSE),NA())</f>
        <v>0.28411606476948675</v>
      </c>
      <c r="H462">
        <f>IFERROR(VLOOKUP($B462,'CURVE DATA'!$A:$AM,37,FALSE),NA())</f>
        <v>179.99939272378185</v>
      </c>
      <c r="I462">
        <f>IFERROR(VLOOKUP($B462,'CURVE DATA'!$A:$AM,38,FALSE),NA())</f>
        <v>145.14524228492499</v>
      </c>
      <c r="J462">
        <f>IFERROR(VLOOKUP($B462,'CURVE DATA'!$A:$AM,39,FALSE),NA())</f>
        <v>214.85354316263877</v>
      </c>
      <c r="K462" t="str">
        <f t="shared" si="81"/>
        <v/>
      </c>
      <c r="L462" t="str">
        <f t="shared" si="82"/>
        <v/>
      </c>
      <c r="M462" s="60">
        <f t="shared" si="83"/>
        <v>2984148.7674439731</v>
      </c>
      <c r="N462" t="str">
        <f t="shared" si="84"/>
        <v/>
      </c>
      <c r="O462" t="str">
        <f t="shared" si="85"/>
        <v/>
      </c>
      <c r="P462" t="str">
        <f t="shared" si="86"/>
        <v/>
      </c>
      <c r="Q462">
        <f t="shared" si="87"/>
        <v>179.99939272378185</v>
      </c>
    </row>
    <row r="463" spans="1:17">
      <c r="A463" s="41">
        <f t="shared" si="78"/>
        <v>461</v>
      </c>
      <c r="B463" t="str">
        <f t="shared" si="79"/>
        <v>2_462</v>
      </c>
      <c r="C463">
        <f t="shared" si="77"/>
        <v>2</v>
      </c>
      <c r="D463">
        <f t="shared" si="80"/>
        <v>462</v>
      </c>
      <c r="E463">
        <f>IFERROR(VLOOKUP($B463,'CURVE DATA'!$A:$AM,15,FALSE),"")</f>
        <v>4459514.263175373</v>
      </c>
      <c r="F463">
        <f>IFERROR(VLOOKUP($B463,'CURVE DATA'!$A:$AM,34,FALSE),NA())</f>
        <v>0.32902182438035177</v>
      </c>
      <c r="G463">
        <f>IFERROR(VLOOKUP($B463,'CURVE DATA'!$A:$AM,35,FALSE),NA())</f>
        <v>0.2842134742263433</v>
      </c>
      <c r="H463">
        <f>IFERROR(VLOOKUP($B463,'CURVE DATA'!$A:$AM,37,FALSE),NA())</f>
        <v>180.06110568286411</v>
      </c>
      <c r="I463">
        <f>IFERROR(VLOOKUP($B463,'CURVE DATA'!$A:$AM,38,FALSE),NA())</f>
        <v>145.19500546613671</v>
      </c>
      <c r="J463">
        <f>IFERROR(VLOOKUP($B463,'CURVE DATA'!$A:$AM,39,FALSE),NA())</f>
        <v>214.92720589959157</v>
      </c>
      <c r="K463" t="str">
        <f t="shared" si="81"/>
        <v/>
      </c>
      <c r="L463" t="str">
        <f t="shared" si="82"/>
        <v/>
      </c>
      <c r="M463" s="60">
        <f t="shared" si="83"/>
        <v>2993822.334175373</v>
      </c>
      <c r="N463" t="str">
        <f t="shared" si="84"/>
        <v/>
      </c>
      <c r="O463" t="str">
        <f t="shared" si="85"/>
        <v/>
      </c>
      <c r="P463" t="str">
        <f t="shared" si="86"/>
        <v/>
      </c>
      <c r="Q463">
        <f t="shared" si="87"/>
        <v>180.06110568286411</v>
      </c>
    </row>
    <row r="464" spans="1:17">
      <c r="A464" s="41">
        <f t="shared" si="78"/>
        <v>462</v>
      </c>
      <c r="B464" t="str">
        <f t="shared" si="79"/>
        <v>2_463</v>
      </c>
      <c r="C464">
        <f t="shared" si="77"/>
        <v>2</v>
      </c>
      <c r="D464">
        <f t="shared" si="80"/>
        <v>463</v>
      </c>
      <c r="E464">
        <f>IFERROR(VLOOKUP($B464,'CURVE DATA'!$A:$AM,15,FALSE),"")</f>
        <v>4469187.8299067728</v>
      </c>
      <c r="F464">
        <f>IFERROR(VLOOKUP($B464,'CURVE DATA'!$A:$AM,34,FALSE),NA())</f>
        <v>0.32889760915292654</v>
      </c>
      <c r="G464">
        <f>IFERROR(VLOOKUP($B464,'CURVE DATA'!$A:$AM,35,FALSE),NA())</f>
        <v>0.28431019313311079</v>
      </c>
      <c r="H464">
        <f>IFERROR(VLOOKUP($B464,'CURVE DATA'!$A:$AM,37,FALSE),NA())</f>
        <v>180.12238114962514</v>
      </c>
      <c r="I464">
        <f>IFERROR(VLOOKUP($B464,'CURVE DATA'!$A:$AM,38,FALSE),NA())</f>
        <v>145.24441586877512</v>
      </c>
      <c r="J464">
        <f>IFERROR(VLOOKUP($B464,'CURVE DATA'!$A:$AM,39,FALSE),NA())</f>
        <v>215.00034643047522</v>
      </c>
      <c r="K464" t="str">
        <f t="shared" si="81"/>
        <v/>
      </c>
      <c r="L464" t="str">
        <f t="shared" si="82"/>
        <v/>
      </c>
      <c r="M464" s="60">
        <f t="shared" si="83"/>
        <v>3003495.9009067728</v>
      </c>
      <c r="N464" t="str">
        <f t="shared" si="84"/>
        <v/>
      </c>
      <c r="O464" t="str">
        <f t="shared" si="85"/>
        <v/>
      </c>
      <c r="P464" t="str">
        <f t="shared" si="86"/>
        <v/>
      </c>
      <c r="Q464">
        <f t="shared" si="87"/>
        <v>180.12238114962514</v>
      </c>
    </row>
    <row r="465" spans="1:17">
      <c r="A465" s="41">
        <f t="shared" si="78"/>
        <v>463</v>
      </c>
      <c r="B465" t="str">
        <f t="shared" si="79"/>
        <v>2_464</v>
      </c>
      <c r="C465">
        <f t="shared" si="77"/>
        <v>2</v>
      </c>
      <c r="D465">
        <f t="shared" si="80"/>
        <v>464</v>
      </c>
      <c r="E465">
        <f>IFERROR(VLOOKUP($B465,'CURVE DATA'!$A:$AM,15,FALSE),"")</f>
        <v>4478861.3966381727</v>
      </c>
      <c r="F465">
        <f>IFERROR(VLOOKUP($B465,'CURVE DATA'!$A:$AM,34,FALSE),NA())</f>
        <v>0.32877232829548664</v>
      </c>
      <c r="G465">
        <f>IFERROR(VLOOKUP($B465,'CURVE DATA'!$A:$AM,35,FALSE),NA())</f>
        <v>0.28440622366261914</v>
      </c>
      <c r="H465">
        <f>IFERROR(VLOOKUP($B465,'CURVE DATA'!$A:$AM,37,FALSE),NA())</f>
        <v>180.18322050064344</v>
      </c>
      <c r="I465">
        <f>IFERROR(VLOOKUP($B465,'CURVE DATA'!$A:$AM,38,FALSE),NA())</f>
        <v>145.29347460286516</v>
      </c>
      <c r="J465">
        <f>IFERROR(VLOOKUP($B465,'CURVE DATA'!$A:$AM,39,FALSE),NA())</f>
        <v>215.07296639842173</v>
      </c>
      <c r="K465" t="str">
        <f t="shared" si="81"/>
        <v/>
      </c>
      <c r="L465" t="str">
        <f t="shared" si="82"/>
        <v/>
      </c>
      <c r="M465" s="60">
        <f t="shared" si="83"/>
        <v>3013169.4676381727</v>
      </c>
      <c r="N465" t="str">
        <f t="shared" si="84"/>
        <v/>
      </c>
      <c r="O465" t="str">
        <f t="shared" si="85"/>
        <v/>
      </c>
      <c r="P465" t="str">
        <f t="shared" si="86"/>
        <v/>
      </c>
      <c r="Q465">
        <f t="shared" si="87"/>
        <v>180.18322050064344</v>
      </c>
    </row>
    <row r="466" spans="1:17">
      <c r="A466" s="41">
        <f t="shared" si="78"/>
        <v>464</v>
      </c>
      <c r="B466" t="str">
        <f t="shared" si="79"/>
        <v>2_465</v>
      </c>
      <c r="C466">
        <f t="shared" si="77"/>
        <v>2</v>
      </c>
      <c r="D466">
        <f t="shared" si="80"/>
        <v>465</v>
      </c>
      <c r="E466">
        <f>IFERROR(VLOOKUP($B466,'CURVE DATA'!$A:$AM,15,FALSE),"")</f>
        <v>4488534.9633695725</v>
      </c>
      <c r="F466">
        <f>IFERROR(VLOOKUP($B466,'CURVE DATA'!$A:$AM,34,FALSE),NA())</f>
        <v>0.32864598653805982</v>
      </c>
      <c r="G466">
        <f>IFERROR(VLOOKUP($B466,'CURVE DATA'!$A:$AM,35,FALSE),NA())</f>
        <v>0.28450156797916104</v>
      </c>
      <c r="H466">
        <f>IFERROR(VLOOKUP($B466,'CURVE DATA'!$A:$AM,37,FALSE),NA())</f>
        <v>180.2436251070888</v>
      </c>
      <c r="I466">
        <f>IFERROR(VLOOKUP($B466,'CURVE DATA'!$A:$AM,38,FALSE),NA())</f>
        <v>145.34218277407047</v>
      </c>
      <c r="J466">
        <f>IFERROR(VLOOKUP($B466,'CURVE DATA'!$A:$AM,39,FALSE),NA())</f>
        <v>215.14506744010717</v>
      </c>
      <c r="K466" t="str">
        <f t="shared" si="81"/>
        <v/>
      </c>
      <c r="L466" t="str">
        <f t="shared" si="82"/>
        <v/>
      </c>
      <c r="M466" s="60">
        <f t="shared" si="83"/>
        <v>3022843.0343695725</v>
      </c>
      <c r="N466" t="str">
        <f t="shared" si="84"/>
        <v/>
      </c>
      <c r="O466" t="str">
        <f t="shared" si="85"/>
        <v/>
      </c>
      <c r="P466" t="str">
        <f t="shared" si="86"/>
        <v/>
      </c>
      <c r="Q466">
        <f t="shared" si="87"/>
        <v>180.2436251070888</v>
      </c>
    </row>
    <row r="467" spans="1:17">
      <c r="A467" s="41">
        <f t="shared" si="78"/>
        <v>465</v>
      </c>
      <c r="B467" t="str">
        <f t="shared" si="79"/>
        <v>2_466</v>
      </c>
      <c r="C467">
        <f t="shared" si="77"/>
        <v>2</v>
      </c>
      <c r="D467">
        <f t="shared" si="80"/>
        <v>466</v>
      </c>
      <c r="E467">
        <f>IFERROR(VLOOKUP($B467,'CURVE DATA'!$A:$AM,15,FALSE),"")</f>
        <v>4498208.5301009724</v>
      </c>
      <c r="F467">
        <f>IFERROR(VLOOKUP($B467,'CURVE DATA'!$A:$AM,34,FALSE),NA())</f>
        <v>0.32851858859478161</v>
      </c>
      <c r="G467">
        <f>IFERROR(VLOOKUP($B467,'CURVE DATA'!$A:$AM,35,FALSE),NA())</f>
        <v>0.28459622823854946</v>
      </c>
      <c r="H467">
        <f>IFERROR(VLOOKUP($B467,'CURVE DATA'!$A:$AM,37,FALSE),NA())</f>
        <v>180.30359633475879</v>
      </c>
      <c r="I467">
        <f>IFERROR(VLOOKUP($B467,'CURVE DATA'!$A:$AM,38,FALSE),NA())</f>
        <v>145.39054148372256</v>
      </c>
      <c r="J467">
        <f>IFERROR(VLOOKUP($B467,'CURVE DATA'!$A:$AM,39,FALSE),NA())</f>
        <v>215.21665118579506</v>
      </c>
      <c r="K467" t="str">
        <f t="shared" si="81"/>
        <v/>
      </c>
      <c r="L467" t="str">
        <f t="shared" si="82"/>
        <v/>
      </c>
      <c r="M467" s="60">
        <f t="shared" si="83"/>
        <v>3032516.6011009724</v>
      </c>
      <c r="N467" t="str">
        <f t="shared" si="84"/>
        <v/>
      </c>
      <c r="O467" t="str">
        <f t="shared" si="85"/>
        <v/>
      </c>
      <c r="P467" t="str">
        <f t="shared" si="86"/>
        <v/>
      </c>
      <c r="Q467">
        <f t="shared" si="87"/>
        <v>180.30359633475879</v>
      </c>
    </row>
    <row r="468" spans="1:17">
      <c r="A468" s="41">
        <f t="shared" si="78"/>
        <v>466</v>
      </c>
      <c r="B468" t="str">
        <f t="shared" si="79"/>
        <v>2_467</v>
      </c>
      <c r="C468">
        <f t="shared" si="77"/>
        <v>2</v>
      </c>
      <c r="D468">
        <f t="shared" si="80"/>
        <v>467</v>
      </c>
      <c r="E468">
        <f>IFERROR(VLOOKUP($B468,'CURVE DATA'!$A:$AM,15,FALSE),"")</f>
        <v>4507882.0968323722</v>
      </c>
      <c r="F468">
        <f>IFERROR(VLOOKUP($B468,'CURVE DATA'!$A:$AM,34,FALSE),NA())</f>
        <v>0.32839013916406024</v>
      </c>
      <c r="G468">
        <f>IFERROR(VLOOKUP($B468,'CURVE DATA'!$A:$AM,35,FALSE),NA())</f>
        <v>0.28469020658817507</v>
      </c>
      <c r="H468">
        <f>IFERROR(VLOOKUP($B468,'CURVE DATA'!$A:$AM,37,FALSE),NA())</f>
        <v>180.36313554411507</v>
      </c>
      <c r="I468">
        <f>IFERROR(VLOOKUP($B468,'CURVE DATA'!$A:$AM,38,FALSE),NA())</f>
        <v>145.43855182885039</v>
      </c>
      <c r="J468">
        <f>IFERROR(VLOOKUP($B468,'CURVE DATA'!$A:$AM,39,FALSE),NA())</f>
        <v>215.28771925937977</v>
      </c>
      <c r="K468" t="str">
        <f t="shared" si="81"/>
        <v/>
      </c>
      <c r="L468" t="str">
        <f t="shared" si="82"/>
        <v/>
      </c>
      <c r="M468" s="60">
        <f t="shared" si="83"/>
        <v>3042190.1678323722</v>
      </c>
      <c r="N468" t="str">
        <f t="shared" si="84"/>
        <v/>
      </c>
      <c r="O468" t="str">
        <f t="shared" si="85"/>
        <v/>
      </c>
      <c r="P468" t="str">
        <f t="shared" si="86"/>
        <v/>
      </c>
      <c r="Q468">
        <f t="shared" si="87"/>
        <v>180.36313554411507</v>
      </c>
    </row>
    <row r="469" spans="1:17">
      <c r="A469" s="41">
        <f t="shared" si="78"/>
        <v>467</v>
      </c>
      <c r="B469" t="str">
        <f t="shared" si="79"/>
        <v>2_468</v>
      </c>
      <c r="C469">
        <f t="shared" si="77"/>
        <v>2</v>
      </c>
      <c r="D469">
        <f t="shared" si="80"/>
        <v>468</v>
      </c>
      <c r="E469">
        <f>IFERROR(VLOOKUP($B469,'CURVE DATA'!$A:$AM,15,FALSE),"")</f>
        <v>4517555.6635637721</v>
      </c>
      <c r="F469">
        <f>IFERROR(VLOOKUP($B469,'CURVE DATA'!$A:$AM,34,FALSE),NA())</f>
        <v>0.32826064292841556</v>
      </c>
      <c r="G469">
        <f>IFERROR(VLOOKUP($B469,'CURVE DATA'!$A:$AM,35,FALSE),NA())</f>
        <v>0.28478350516706208</v>
      </c>
      <c r="H469">
        <f>IFERROR(VLOOKUP($B469,'CURVE DATA'!$A:$AM,37,FALSE),NA())</f>
        <v>180.4222440903188</v>
      </c>
      <c r="I469">
        <f>IFERROR(VLOOKUP($B469,'CURVE DATA'!$A:$AM,38,FALSE),NA())</f>
        <v>145.48621490220876</v>
      </c>
      <c r="J469">
        <f>IFERROR(VLOOKUP($B469,'CURVE DATA'!$A:$AM,39,FALSE),NA())</f>
        <v>215.3582732784289</v>
      </c>
      <c r="K469" t="str">
        <f t="shared" si="81"/>
        <v/>
      </c>
      <c r="L469" t="str">
        <f t="shared" si="82"/>
        <v/>
      </c>
      <c r="M469" s="60">
        <f t="shared" si="83"/>
        <v>3051863.7345637721</v>
      </c>
      <c r="N469" t="str">
        <f t="shared" si="84"/>
        <v/>
      </c>
      <c r="O469" t="str">
        <f t="shared" si="85"/>
        <v/>
      </c>
      <c r="P469" t="str">
        <f t="shared" si="86"/>
        <v/>
      </c>
      <c r="Q469">
        <f t="shared" si="87"/>
        <v>180.4222440903188</v>
      </c>
    </row>
    <row r="470" spans="1:17">
      <c r="A470" s="41">
        <f t="shared" si="78"/>
        <v>468</v>
      </c>
      <c r="B470" t="str">
        <f t="shared" si="79"/>
        <v>2_469</v>
      </c>
      <c r="C470">
        <f t="shared" si="77"/>
        <v>2</v>
      </c>
      <c r="D470">
        <f t="shared" si="80"/>
        <v>469</v>
      </c>
      <c r="E470">
        <f>IFERROR(VLOOKUP($B470,'CURVE DATA'!$A:$AM,15,FALSE),"")</f>
        <v>4527229.230295172</v>
      </c>
      <c r="F470">
        <f>IFERROR(VLOOKUP($B470,'CURVE DATA'!$A:$AM,34,FALSE),NA())</f>
        <v>0.32813010455462505</v>
      </c>
      <c r="G470">
        <f>IFERROR(VLOOKUP($B470,'CURVE DATA'!$A:$AM,35,FALSE),NA())</f>
        <v>0.28487612610592439</v>
      </c>
      <c r="H470">
        <f>IFERROR(VLOOKUP($B470,'CURVE DATA'!$A:$AM,37,FALSE),NA())</f>
        <v>180.48092332326627</v>
      </c>
      <c r="I470">
        <f>IFERROR(VLOOKUP($B470,'CURVE DATA'!$A:$AM,38,FALSE),NA())</f>
        <v>145.53353179230695</v>
      </c>
      <c r="J470">
        <f>IFERROR(VLOOKUP($B470,'CURVE DATA'!$A:$AM,39,FALSE),NA())</f>
        <v>215.42831485422562</v>
      </c>
      <c r="K470" t="str">
        <f t="shared" si="81"/>
        <v/>
      </c>
      <c r="L470" t="str">
        <f t="shared" si="82"/>
        <v/>
      </c>
      <c r="M470" s="60">
        <f t="shared" si="83"/>
        <v>3061537.301295172</v>
      </c>
      <c r="N470" t="str">
        <f t="shared" si="84"/>
        <v/>
      </c>
      <c r="O470" t="str">
        <f t="shared" si="85"/>
        <v/>
      </c>
      <c r="P470" t="str">
        <f t="shared" si="86"/>
        <v/>
      </c>
      <c r="Q470">
        <f t="shared" si="87"/>
        <v>180.48092332326627</v>
      </c>
    </row>
    <row r="471" spans="1:17">
      <c r="A471" s="41">
        <f t="shared" si="78"/>
        <v>469</v>
      </c>
      <c r="B471" t="str">
        <f t="shared" si="79"/>
        <v>2_470</v>
      </c>
      <c r="C471">
        <f t="shared" si="77"/>
        <v>2</v>
      </c>
      <c r="D471">
        <f t="shared" si="80"/>
        <v>470</v>
      </c>
      <c r="E471">
        <f>IFERROR(VLOOKUP($B471,'CURVE DATA'!$A:$AM,15,FALSE),"")</f>
        <v>4536902.7970265718</v>
      </c>
      <c r="F471">
        <f>IFERROR(VLOOKUP($B471,'CURVE DATA'!$A:$AM,34,FALSE),NA())</f>
        <v>0.32799852869407692</v>
      </c>
      <c r="G471">
        <f>IFERROR(VLOOKUP($B471,'CURVE DATA'!$A:$AM,35,FALSE),NA())</f>
        <v>0.28496807152722109</v>
      </c>
      <c r="H471">
        <f>IFERROR(VLOOKUP($B471,'CURVE DATA'!$A:$AM,37,FALSE),NA())</f>
        <v>180.5391745876239</v>
      </c>
      <c r="I471">
        <f>IFERROR(VLOOKUP($B471,'CURVE DATA'!$A:$AM,38,FALSE),NA())</f>
        <v>145.58050358343718</v>
      </c>
      <c r="J471">
        <f>IFERROR(VLOOKUP($B471,'CURVE DATA'!$A:$AM,39,FALSE),NA())</f>
        <v>215.49784559181066</v>
      </c>
      <c r="K471" t="str">
        <f t="shared" si="81"/>
        <v/>
      </c>
      <c r="L471" t="str">
        <f t="shared" si="82"/>
        <v/>
      </c>
      <c r="M471" s="60">
        <f t="shared" si="83"/>
        <v>3071210.8680265718</v>
      </c>
      <c r="N471" t="str">
        <f t="shared" si="84"/>
        <v/>
      </c>
      <c r="O471" t="str">
        <f t="shared" si="85"/>
        <v/>
      </c>
      <c r="P471" t="str">
        <f t="shared" si="86"/>
        <v/>
      </c>
      <c r="Q471">
        <f t="shared" si="87"/>
        <v>180.5391745876239</v>
      </c>
    </row>
    <row r="472" spans="1:17">
      <c r="A472" s="41">
        <f t="shared" si="78"/>
        <v>470</v>
      </c>
      <c r="B472" t="str">
        <f t="shared" si="79"/>
        <v>2_471</v>
      </c>
      <c r="C472">
        <f t="shared" si="77"/>
        <v>2</v>
      </c>
      <c r="D472">
        <f t="shared" si="80"/>
        <v>471</v>
      </c>
      <c r="E472">
        <f>IFERROR(VLOOKUP($B472,'CURVE DATA'!$A:$AM,15,FALSE),"")</f>
        <v>4546576.3637579717</v>
      </c>
      <c r="F472">
        <f>IFERROR(VLOOKUP($B472,'CURVE DATA'!$A:$AM,34,FALSE),NA())</f>
        <v>0.32786591998216569</v>
      </c>
      <c r="G472">
        <f>IFERROR(VLOOKUP($B472,'CURVE DATA'!$A:$AM,35,FALSE),NA())</f>
        <v>0.28505934354521034</v>
      </c>
      <c r="H472">
        <f>IFERROR(VLOOKUP($B472,'CURVE DATA'!$A:$AM,37,FALSE),NA())</f>
        <v>180.59699922286256</v>
      </c>
      <c r="I472">
        <f>IFERROR(VLOOKUP($B472,'CURVE DATA'!$A:$AM,38,FALSE),NA())</f>
        <v>145.62713135570212</v>
      </c>
      <c r="J472">
        <f>IFERROR(VLOOKUP($B472,'CURVE DATA'!$A:$AM,39,FALSE),NA())</f>
        <v>215.56686709002304</v>
      </c>
      <c r="K472" t="str">
        <f t="shared" si="81"/>
        <v/>
      </c>
      <c r="L472" t="str">
        <f t="shared" si="82"/>
        <v/>
      </c>
      <c r="M472" s="60">
        <f t="shared" si="83"/>
        <v>3080884.4347579717</v>
      </c>
      <c r="N472" t="str">
        <f t="shared" si="84"/>
        <v/>
      </c>
      <c r="O472" t="str">
        <f t="shared" si="85"/>
        <v/>
      </c>
      <c r="P472" t="str">
        <f t="shared" si="86"/>
        <v/>
      </c>
      <c r="Q472">
        <f t="shared" si="87"/>
        <v>180.59699922286256</v>
      </c>
    </row>
    <row r="473" spans="1:17">
      <c r="A473" s="41">
        <f t="shared" si="78"/>
        <v>471</v>
      </c>
      <c r="B473" t="str">
        <f t="shared" si="79"/>
        <v>2_472</v>
      </c>
      <c r="C473">
        <f t="shared" si="77"/>
        <v>2</v>
      </c>
      <c r="D473">
        <f t="shared" si="80"/>
        <v>472</v>
      </c>
      <c r="E473">
        <f>IFERROR(VLOOKUP($B473,'CURVE DATA'!$A:$AM,15,FALSE),"")</f>
        <v>4556249.9304893715</v>
      </c>
      <c r="F473">
        <f>IFERROR(VLOOKUP($B473,'CURVE DATA'!$A:$AM,34,FALSE),NA())</f>
        <v>0.327732283039329</v>
      </c>
      <c r="G473">
        <f>IFERROR(VLOOKUP($B473,'CURVE DATA'!$A:$AM,35,FALSE),NA())</f>
        <v>0.28514994426600465</v>
      </c>
      <c r="H473">
        <f>IFERROR(VLOOKUP($B473,'CURVE DATA'!$A:$AM,37,FALSE),NA())</f>
        <v>180.65439856329249</v>
      </c>
      <c r="I473">
        <f>IFERROR(VLOOKUP($B473,'CURVE DATA'!$A:$AM,38,FALSE),NA())</f>
        <v>145.6734161850431</v>
      </c>
      <c r="J473">
        <f>IFERROR(VLOOKUP($B473,'CURVE DATA'!$A:$AM,39,FALSE),NA())</f>
        <v>215.63538094154191</v>
      </c>
      <c r="K473" t="str">
        <f t="shared" si="81"/>
        <v/>
      </c>
      <c r="L473" t="str">
        <f t="shared" si="82"/>
        <v/>
      </c>
      <c r="M473" s="60">
        <f t="shared" si="83"/>
        <v>3090558.0014893715</v>
      </c>
      <c r="N473" t="str">
        <f t="shared" si="84"/>
        <v/>
      </c>
      <c r="O473" t="str">
        <f t="shared" si="85"/>
        <v/>
      </c>
      <c r="P473" t="str">
        <f t="shared" si="86"/>
        <v/>
      </c>
      <c r="Q473">
        <f t="shared" si="87"/>
        <v>180.65439856329249</v>
      </c>
    </row>
    <row r="474" spans="1:17">
      <c r="A474" s="41">
        <f t="shared" si="78"/>
        <v>472</v>
      </c>
      <c r="B474" t="str">
        <f t="shared" si="79"/>
        <v>2_473</v>
      </c>
      <c r="C474">
        <f t="shared" si="77"/>
        <v>2</v>
      </c>
      <c r="D474">
        <f t="shared" si="80"/>
        <v>473</v>
      </c>
      <c r="E474">
        <f>IFERROR(VLOOKUP($B474,'CURVE DATA'!$A:$AM,15,FALSE),"")</f>
        <v>4565923.4972207714</v>
      </c>
      <c r="F474">
        <f>IFERROR(VLOOKUP($B474,'CURVE DATA'!$A:$AM,34,FALSE),NA())</f>
        <v>0.32759762247028157</v>
      </c>
      <c r="G474">
        <f>IFERROR(VLOOKUP($B474,'CURVE DATA'!$A:$AM,35,FALSE),NA())</f>
        <v>0.28523987578762389</v>
      </c>
      <c r="H474">
        <f>IFERROR(VLOOKUP($B474,'CURVE DATA'!$A:$AM,37,FALSE),NA())</f>
        <v>180.71137393809687</v>
      </c>
      <c r="I474">
        <f>IFERROR(VLOOKUP($B474,'CURVE DATA'!$A:$AM,38,FALSE),NA())</f>
        <v>145.7193591432671</v>
      </c>
      <c r="J474">
        <f>IFERROR(VLOOKUP($B474,'CURVE DATA'!$A:$AM,39,FALSE),NA())</f>
        <v>215.70338873292667</v>
      </c>
      <c r="K474" t="str">
        <f t="shared" si="81"/>
        <v/>
      </c>
      <c r="L474" t="str">
        <f t="shared" si="82"/>
        <v/>
      </c>
      <c r="M474" s="60">
        <f t="shared" si="83"/>
        <v>3100231.5682207714</v>
      </c>
      <c r="N474" t="str">
        <f t="shared" si="84"/>
        <v/>
      </c>
      <c r="O474" t="str">
        <f t="shared" si="85"/>
        <v/>
      </c>
      <c r="P474" t="str">
        <f t="shared" si="86"/>
        <v/>
      </c>
      <c r="Q474">
        <f t="shared" si="87"/>
        <v>180.71137393809687</v>
      </c>
    </row>
    <row r="475" spans="1:17">
      <c r="A475" s="41">
        <f t="shared" si="78"/>
        <v>473</v>
      </c>
      <c r="B475" t="str">
        <f t="shared" si="79"/>
        <v>2_474</v>
      </c>
      <c r="C475">
        <f t="shared" si="77"/>
        <v>2</v>
      </c>
      <c r="D475">
        <f t="shared" si="80"/>
        <v>474</v>
      </c>
      <c r="E475">
        <f>IFERROR(VLOOKUP($B475,'CURVE DATA'!$A:$AM,15,FALSE),"")</f>
        <v>4575597.0639521712</v>
      </c>
      <c r="F475">
        <f>IFERROR(VLOOKUP($B475,'CURVE DATA'!$A:$AM,34,FALSE),NA())</f>
        <v>0.32746194286452268</v>
      </c>
      <c r="G475">
        <f>IFERROR(VLOOKUP($B475,'CURVE DATA'!$A:$AM,35,FALSE),NA())</f>
        <v>0.28532914020004857</v>
      </c>
      <c r="H475">
        <f>IFERROR(VLOOKUP($B475,'CURVE DATA'!$A:$AM,37,FALSE),NA())</f>
        <v>180.76792667136567</v>
      </c>
      <c r="I475">
        <f>IFERROR(VLOOKUP($B475,'CURVE DATA'!$A:$AM,38,FALSE),NA())</f>
        <v>145.76496129807421</v>
      </c>
      <c r="J475">
        <f>IFERROR(VLOOKUP($B475,'CURVE DATA'!$A:$AM,39,FALSE),NA())</f>
        <v>215.77089204465716</v>
      </c>
      <c r="K475" t="str">
        <f t="shared" si="81"/>
        <v/>
      </c>
      <c r="L475" t="str">
        <f t="shared" si="82"/>
        <v/>
      </c>
      <c r="M475" s="60">
        <f t="shared" si="83"/>
        <v>3109905.1349521712</v>
      </c>
      <c r="N475" t="str">
        <f t="shared" si="84"/>
        <v/>
      </c>
      <c r="O475" t="str">
        <f t="shared" si="85"/>
        <v/>
      </c>
      <c r="P475" t="str">
        <f t="shared" si="86"/>
        <v/>
      </c>
      <c r="Q475">
        <f t="shared" si="87"/>
        <v>180.76792667136567</v>
      </c>
    </row>
    <row r="476" spans="1:17">
      <c r="A476" s="41">
        <f t="shared" si="78"/>
        <v>474</v>
      </c>
      <c r="B476" t="str">
        <f t="shared" si="79"/>
        <v>2_475</v>
      </c>
      <c r="C476">
        <f t="shared" si="77"/>
        <v>2</v>
      </c>
      <c r="D476">
        <f t="shared" si="80"/>
        <v>475</v>
      </c>
      <c r="E476">
        <f>IFERROR(VLOOKUP($B476,'CURVE DATA'!$A:$AM,15,FALSE),"")</f>
        <v>4585270.6306835711</v>
      </c>
      <c r="F476">
        <f>IFERROR(VLOOKUP($B476,'CURVE DATA'!$A:$AM,34,FALSE),NA())</f>
        <v>0.32732524879637925</v>
      </c>
      <c r="G476">
        <f>IFERROR(VLOOKUP($B476,'CURVE DATA'!$A:$AM,35,FALSE),NA())</f>
        <v>0.28541773958527294</v>
      </c>
      <c r="H476">
        <f>IFERROR(VLOOKUP($B476,'CURVE DATA'!$A:$AM,37,FALSE),NA())</f>
        <v>180.82405808212917</v>
      </c>
      <c r="I476">
        <f>IFERROR(VLOOKUP($B476,'CURVE DATA'!$A:$AM,38,FALSE),NA())</f>
        <v>145.8102237130845</v>
      </c>
      <c r="J476">
        <f>IFERROR(VLOOKUP($B476,'CURVE DATA'!$A:$AM,39,FALSE),NA())</f>
        <v>215.83789245117387</v>
      </c>
      <c r="K476" t="str">
        <f t="shared" si="81"/>
        <v/>
      </c>
      <c r="L476" t="str">
        <f t="shared" si="82"/>
        <v/>
      </c>
      <c r="M476" s="60">
        <f t="shared" si="83"/>
        <v>3119578.7016835711</v>
      </c>
      <c r="N476" t="str">
        <f t="shared" si="84"/>
        <v/>
      </c>
      <c r="O476" t="str">
        <f t="shared" si="85"/>
        <v/>
      </c>
      <c r="P476" t="str">
        <f t="shared" si="86"/>
        <v/>
      </c>
      <c r="Q476">
        <f t="shared" si="87"/>
        <v>180.82405808212917</v>
      </c>
    </row>
    <row r="477" spans="1:17">
      <c r="A477" s="41">
        <f t="shared" si="78"/>
        <v>475</v>
      </c>
      <c r="B477" t="str">
        <f t="shared" si="79"/>
        <v>2_476</v>
      </c>
      <c r="C477">
        <f t="shared" si="77"/>
        <v>2</v>
      </c>
      <c r="D477">
        <f t="shared" si="80"/>
        <v>476</v>
      </c>
      <c r="E477">
        <f>IFERROR(VLOOKUP($B477,'CURVE DATA'!$A:$AM,15,FALSE),"")</f>
        <v>4594944.197414971</v>
      </c>
      <c r="F477">
        <f>IFERROR(VLOOKUP($B477,'CURVE DATA'!$A:$AM,34,FALSE),NA())</f>
        <v>0.32718754482484141</v>
      </c>
      <c r="G477">
        <f>IFERROR(VLOOKUP($B477,'CURVE DATA'!$A:$AM,35,FALSE),NA())</f>
        <v>0.28550567601735621</v>
      </c>
      <c r="H477">
        <f>IFERROR(VLOOKUP($B477,'CURVE DATA'!$A:$AM,37,FALSE),NA())</f>
        <v>180.87976948439052</v>
      </c>
      <c r="I477">
        <f>IFERROR(VLOOKUP($B477,'CURVE DATA'!$A:$AM,38,FALSE),NA())</f>
        <v>145.85514744786434</v>
      </c>
      <c r="J477">
        <f>IFERROR(VLOOKUP($B477,'CURVE DATA'!$A:$AM,39,FALSE),NA())</f>
        <v>215.90439152091673</v>
      </c>
      <c r="K477" t="str">
        <f t="shared" si="81"/>
        <v/>
      </c>
      <c r="L477" t="str">
        <f t="shared" si="82"/>
        <v/>
      </c>
      <c r="M477" s="60">
        <f t="shared" si="83"/>
        <v>3129252.268414971</v>
      </c>
      <c r="N477" t="str">
        <f t="shared" si="84"/>
        <v/>
      </c>
      <c r="O477" t="str">
        <f t="shared" si="85"/>
        <v/>
      </c>
      <c r="P477" t="str">
        <f t="shared" si="86"/>
        <v/>
      </c>
      <c r="Q477">
        <f t="shared" si="87"/>
        <v>180.87976948439052</v>
      </c>
    </row>
    <row r="478" spans="1:17">
      <c r="A478" s="41">
        <f t="shared" si="78"/>
        <v>476</v>
      </c>
      <c r="B478" t="str">
        <f t="shared" si="79"/>
        <v>2_477</v>
      </c>
      <c r="C478">
        <f t="shared" si="77"/>
        <v>2</v>
      </c>
      <c r="D478">
        <f t="shared" si="80"/>
        <v>477</v>
      </c>
      <c r="E478">
        <f>IFERROR(VLOOKUP($B478,'CURVE DATA'!$A:$AM,15,FALSE),"")</f>
        <v>4604617.7641463708</v>
      </c>
      <c r="F478">
        <f>IFERROR(VLOOKUP($B478,'CURVE DATA'!$A:$AM,34,FALSE),NA())</f>
        <v>0.32704883549395858</v>
      </c>
      <c r="G478">
        <f>IFERROR(VLOOKUP($B478,'CURVE DATA'!$A:$AM,35,FALSE),NA())</f>
        <v>0.28559295156247511</v>
      </c>
      <c r="H478">
        <f>IFERROR(VLOOKUP($B478,'CURVE DATA'!$A:$AM,37,FALSE),NA())</f>
        <v>180.93506218715896</v>
      </c>
      <c r="I478">
        <f>IFERROR(VLOOKUP($B478,'CURVE DATA'!$A:$AM,38,FALSE),NA())</f>
        <v>145.8997335579532</v>
      </c>
      <c r="J478">
        <f>IFERROR(VLOOKUP($B478,'CURVE DATA'!$A:$AM,39,FALSE),NA())</f>
        <v>215.97039081636473</v>
      </c>
      <c r="K478" t="str">
        <f t="shared" si="81"/>
        <v/>
      </c>
      <c r="L478" t="str">
        <f t="shared" si="82"/>
        <v/>
      </c>
      <c r="M478" s="60">
        <f t="shared" si="83"/>
        <v>3138925.8351463708</v>
      </c>
      <c r="N478" t="str">
        <f t="shared" si="84"/>
        <v/>
      </c>
      <c r="O478" t="str">
        <f t="shared" si="85"/>
        <v/>
      </c>
      <c r="P478" t="str">
        <f t="shared" si="86"/>
        <v/>
      </c>
      <c r="Q478">
        <f t="shared" si="87"/>
        <v>180.93506218715896</v>
      </c>
    </row>
    <row r="479" spans="1:17">
      <c r="A479" s="41">
        <f t="shared" si="78"/>
        <v>477</v>
      </c>
      <c r="B479" t="str">
        <f t="shared" si="79"/>
        <v>2_478</v>
      </c>
      <c r="C479">
        <f t="shared" si="77"/>
        <v>2</v>
      </c>
      <c r="D479">
        <f t="shared" si="80"/>
        <v>478</v>
      </c>
      <c r="E479">
        <f>IFERROR(VLOOKUP($B479,'CURVE DATA'!$A:$AM,15,FALSE),"")</f>
        <v>4614291.3308777707</v>
      </c>
      <c r="F479">
        <f>IFERROR(VLOOKUP($B479,'CURVE DATA'!$A:$AM,34,FALSE),NA())</f>
        <v>0.32690912533289501</v>
      </c>
      <c r="G479">
        <f>IFERROR(VLOOKUP($B479,'CURVE DATA'!$A:$AM,35,FALSE),NA())</f>
        <v>0.28567956827897495</v>
      </c>
      <c r="H479">
        <f>IFERROR(VLOOKUP($B479,'CURVE DATA'!$A:$AM,37,FALSE),NA())</f>
        <v>180.98993749448221</v>
      </c>
      <c r="I479">
        <f>IFERROR(VLOOKUP($B479,'CURVE DATA'!$A:$AM,38,FALSE),NA())</f>
        <v>145.9439830948898</v>
      </c>
      <c r="J479">
        <f>IFERROR(VLOOKUP($B479,'CURVE DATA'!$A:$AM,39,FALSE),NA())</f>
        <v>216.03589189407467</v>
      </c>
      <c r="K479" t="str">
        <f t="shared" si="81"/>
        <v/>
      </c>
      <c r="L479" t="str">
        <f t="shared" si="82"/>
        <v/>
      </c>
      <c r="M479" s="60">
        <f t="shared" si="83"/>
        <v>3148599.4018777707</v>
      </c>
      <c r="N479" t="str">
        <f t="shared" si="84"/>
        <v/>
      </c>
      <c r="O479" t="str">
        <f t="shared" si="85"/>
        <v/>
      </c>
      <c r="P479" t="str">
        <f t="shared" si="86"/>
        <v/>
      </c>
      <c r="Q479">
        <f t="shared" si="87"/>
        <v>180.98993749448221</v>
      </c>
    </row>
    <row r="480" spans="1:17">
      <c r="A480" s="41">
        <f t="shared" si="78"/>
        <v>478</v>
      </c>
      <c r="B480" t="str">
        <f t="shared" si="79"/>
        <v>2_479</v>
      </c>
      <c r="C480">
        <f t="shared" si="77"/>
        <v>2</v>
      </c>
      <c r="D480">
        <f t="shared" si="80"/>
        <v>479</v>
      </c>
      <c r="E480">
        <f>IFERROR(VLOOKUP($B480,'CURVE DATA'!$A:$AM,15,FALSE),"")</f>
        <v>4623964.8976091705</v>
      </c>
      <c r="F480">
        <f>IFERROR(VLOOKUP($B480,'CURVE DATA'!$A:$AM,34,FALSE),NA())</f>
        <v>0.32676841885554786</v>
      </c>
      <c r="G480">
        <f>IFERROR(VLOOKUP($B480,'CURVE DATA'!$A:$AM,35,FALSE),NA())</f>
        <v>0.28576552821741968</v>
      </c>
      <c r="H480">
        <f>IFERROR(VLOOKUP($B480,'CURVE DATA'!$A:$AM,37,FALSE),NA())</f>
        <v>181.04439670547819</v>
      </c>
      <c r="I480">
        <f>IFERROR(VLOOKUP($B480,'CURVE DATA'!$A:$AM,38,FALSE),NA())</f>
        <v>145.98789710623751</v>
      </c>
      <c r="J480">
        <f>IFERROR(VLOOKUP($B480,'CURVE DATA'!$A:$AM,39,FALSE),NA())</f>
        <v>216.10089630471887</v>
      </c>
      <c r="K480" t="str">
        <f t="shared" si="81"/>
        <v/>
      </c>
      <c r="L480" t="str">
        <f t="shared" si="82"/>
        <v/>
      </c>
      <c r="M480" s="60">
        <f t="shared" si="83"/>
        <v>3158272.9686091705</v>
      </c>
      <c r="N480" t="str">
        <f t="shared" si="84"/>
        <v/>
      </c>
      <c r="O480" t="str">
        <f t="shared" si="85"/>
        <v/>
      </c>
      <c r="P480" t="str">
        <f t="shared" si="86"/>
        <v/>
      </c>
      <c r="Q480">
        <f t="shared" si="87"/>
        <v>181.04439670547819</v>
      </c>
    </row>
    <row r="481" spans="1:17">
      <c r="A481" s="41">
        <f t="shared" si="78"/>
        <v>479</v>
      </c>
      <c r="B481" t="str">
        <f t="shared" si="79"/>
        <v>2_480</v>
      </c>
      <c r="C481">
        <f t="shared" si="77"/>
        <v>2</v>
      </c>
      <c r="D481">
        <f t="shared" si="80"/>
        <v>480</v>
      </c>
      <c r="E481">
        <f>IFERROR(VLOOKUP($B481,'CURVE DATA'!$A:$AM,15,FALSE),"")</f>
        <v>4633638.4643405704</v>
      </c>
      <c r="F481">
        <f>IFERROR(VLOOKUP($B481,'CURVE DATA'!$A:$AM,34,FALSE),NA())</f>
        <v>0.32662672056107694</v>
      </c>
      <c r="G481">
        <f>IFERROR(VLOOKUP($B481,'CURVE DATA'!$A:$AM,35,FALSE),NA())</f>
        <v>0.28585083342064233</v>
      </c>
      <c r="H481">
        <f>IFERROR(VLOOKUP($B481,'CURVE DATA'!$A:$AM,37,FALSE),NA())</f>
        <v>181.09844111436689</v>
      </c>
      <c r="I481">
        <f>IFERROR(VLOOKUP($B481,'CURVE DATA'!$A:$AM,38,FALSE),NA())</f>
        <v>146.03147663561035</v>
      </c>
      <c r="J481">
        <f>IFERROR(VLOOKUP($B481,'CURVE DATA'!$A:$AM,39,FALSE),NA())</f>
        <v>216.16540559312347</v>
      </c>
      <c r="K481" t="str">
        <f t="shared" si="81"/>
        <v/>
      </c>
      <c r="L481" t="str">
        <f t="shared" si="82"/>
        <v/>
      </c>
      <c r="M481" s="60">
        <f t="shared" si="83"/>
        <v>3167946.5353405704</v>
      </c>
      <c r="N481" t="str">
        <f t="shared" si="84"/>
        <v/>
      </c>
      <c r="O481" t="str">
        <f t="shared" si="85"/>
        <v/>
      </c>
      <c r="P481" t="str">
        <f t="shared" si="86"/>
        <v/>
      </c>
      <c r="Q481">
        <f t="shared" si="87"/>
        <v>181.09844111436689</v>
      </c>
    </row>
    <row r="482" spans="1:17">
      <c r="A482" s="41">
        <f t="shared" si="78"/>
        <v>480</v>
      </c>
      <c r="B482" t="str">
        <f t="shared" si="79"/>
        <v>2_481</v>
      </c>
      <c r="C482">
        <f t="shared" si="77"/>
        <v>2</v>
      </c>
      <c r="D482">
        <f t="shared" si="80"/>
        <v>481</v>
      </c>
      <c r="E482">
        <f>IFERROR(VLOOKUP($B482,'CURVE DATA'!$A:$AM,15,FALSE),"")</f>
        <v>4643312.0310719702</v>
      </c>
      <c r="F482">
        <f>IFERROR(VLOOKUP($B482,'CURVE DATA'!$A:$AM,34,FALSE),NA())</f>
        <v>0.32648403493415512</v>
      </c>
      <c r="G482">
        <f>IFERROR(VLOOKUP($B482,'CURVE DATA'!$A:$AM,35,FALSE),NA())</f>
        <v>0.28593548592379547</v>
      </c>
      <c r="H482">
        <f>IFERROR(VLOOKUP($B482,'CURVE DATA'!$A:$AM,37,FALSE),NA())</f>
        <v>181.15207201050251</v>
      </c>
      <c r="I482">
        <f>IFERROR(VLOOKUP($B482,'CURVE DATA'!$A:$AM,38,FALSE),NA())</f>
        <v>146.0747227226986</v>
      </c>
      <c r="J482">
        <f>IFERROR(VLOOKUP($B482,'CURVE DATA'!$A:$AM,39,FALSE),NA())</f>
        <v>216.22942129830648</v>
      </c>
      <c r="K482" t="str">
        <f t="shared" si="81"/>
        <v/>
      </c>
      <c r="L482" t="str">
        <f t="shared" si="82"/>
        <v/>
      </c>
      <c r="M482" s="60">
        <f t="shared" si="83"/>
        <v>3177620.1020719702</v>
      </c>
      <c r="N482" t="str">
        <f t="shared" si="84"/>
        <v/>
      </c>
      <c r="O482" t="str">
        <f t="shared" si="85"/>
        <v/>
      </c>
      <c r="P482" t="str">
        <f t="shared" si="86"/>
        <v/>
      </c>
      <c r="Q482">
        <f t="shared" si="87"/>
        <v>181.15207201050251</v>
      </c>
    </row>
    <row r="483" spans="1:17">
      <c r="A483" s="41">
        <f t="shared" si="78"/>
        <v>481</v>
      </c>
      <c r="B483" t="str">
        <f t="shared" si="79"/>
        <v>2_482</v>
      </c>
      <c r="C483">
        <f t="shared" si="77"/>
        <v>2</v>
      </c>
      <c r="D483">
        <f t="shared" si="80"/>
        <v>482</v>
      </c>
      <c r="E483">
        <f>IFERROR(VLOOKUP($B483,'CURVE DATA'!$A:$AM,15,FALSE),"")</f>
        <v>4652985.5978033701</v>
      </c>
      <c r="F483">
        <f>IFERROR(VLOOKUP($B483,'CURVE DATA'!$A:$AM,34,FALSE),NA())</f>
        <v>0.3263403664442745</v>
      </c>
      <c r="G483">
        <f>IFERROR(VLOOKUP($B483,'CURVE DATA'!$A:$AM,35,FALSE),NA())</f>
        <v>0.28601948775439939</v>
      </c>
      <c r="H483">
        <f>IFERROR(VLOOKUP($B483,'CURVE DATA'!$A:$AM,37,FALSE),NA())</f>
        <v>181.20529067840383</v>
      </c>
      <c r="I483">
        <f>IFERROR(VLOOKUP($B483,'CURVE DATA'!$A:$AM,38,FALSE),NA())</f>
        <v>146.11763640329343</v>
      </c>
      <c r="J483">
        <f>IFERROR(VLOOKUP($B483,'CURVE DATA'!$A:$AM,39,FALSE),NA())</f>
        <v>216.29294495351422</v>
      </c>
      <c r="K483" t="str">
        <f t="shared" si="81"/>
        <v/>
      </c>
      <c r="L483" t="str">
        <f t="shared" si="82"/>
        <v/>
      </c>
      <c r="M483" s="60">
        <f t="shared" si="83"/>
        <v>3187293.6688033701</v>
      </c>
      <c r="N483" t="str">
        <f t="shared" si="84"/>
        <v/>
      </c>
      <c r="O483" t="str">
        <f t="shared" si="85"/>
        <v/>
      </c>
      <c r="P483" t="str">
        <f t="shared" si="86"/>
        <v/>
      </c>
      <c r="Q483">
        <f t="shared" si="87"/>
        <v>181.20529067840383</v>
      </c>
    </row>
    <row r="484" spans="1:17">
      <c r="A484" s="41">
        <f t="shared" si="78"/>
        <v>482</v>
      </c>
      <c r="B484" t="str">
        <f t="shared" si="79"/>
        <v>2_483</v>
      </c>
      <c r="C484">
        <f t="shared" si="77"/>
        <v>2</v>
      </c>
      <c r="D484">
        <f t="shared" si="80"/>
        <v>483</v>
      </c>
      <c r="E484">
        <f>IFERROR(VLOOKUP($B484,'CURVE DATA'!$A:$AM,15,FALSE),"")</f>
        <v>4662659.16453477</v>
      </c>
      <c r="F484">
        <f>IFERROR(VLOOKUP($B484,'CURVE DATA'!$A:$AM,34,FALSE),NA())</f>
        <v>0.3261957195464289</v>
      </c>
      <c r="G484">
        <f>IFERROR(VLOOKUP($B484,'CURVE DATA'!$A:$AM,35,FALSE),NA())</f>
        <v>0.28610284093239119</v>
      </c>
      <c r="H484">
        <f>IFERROR(VLOOKUP($B484,'CURVE DATA'!$A:$AM,37,FALSE),NA())</f>
        <v>181.25809839778532</v>
      </c>
      <c r="I484">
        <f>IFERROR(VLOOKUP($B484,'CURVE DATA'!$A:$AM,38,FALSE),NA())</f>
        <v>146.16021870931212</v>
      </c>
      <c r="J484">
        <f>IFERROR(VLOOKUP($B484,'CURVE DATA'!$A:$AM,39,FALSE),NA())</f>
        <v>216.35597808625852</v>
      </c>
      <c r="K484" t="str">
        <f t="shared" si="81"/>
        <v/>
      </c>
      <c r="L484" t="str">
        <f t="shared" si="82"/>
        <v/>
      </c>
      <c r="M484" s="60">
        <f t="shared" si="83"/>
        <v>3196967.2355347699</v>
      </c>
      <c r="N484" t="str">
        <f t="shared" si="84"/>
        <v/>
      </c>
      <c r="O484" t="str">
        <f t="shared" si="85"/>
        <v/>
      </c>
      <c r="P484" t="str">
        <f t="shared" si="86"/>
        <v/>
      </c>
      <c r="Q484">
        <f t="shared" si="87"/>
        <v>181.25809839778532</v>
      </c>
    </row>
    <row r="485" spans="1:17">
      <c r="A485" s="41">
        <f t="shared" si="78"/>
        <v>483</v>
      </c>
      <c r="B485" t="str">
        <f t="shared" si="79"/>
        <v>2_484</v>
      </c>
      <c r="C485">
        <f t="shared" si="77"/>
        <v>2</v>
      </c>
      <c r="D485">
        <f t="shared" si="80"/>
        <v>484</v>
      </c>
      <c r="E485">
        <f>IFERROR(VLOOKUP($B485,'CURVE DATA'!$A:$AM,15,FALSE),"")</f>
        <v>4672332.7312661698</v>
      </c>
      <c r="F485">
        <f>IFERROR(VLOOKUP($B485,'CURVE DATA'!$A:$AM,34,FALSE),NA())</f>
        <v>0.32605009868115992</v>
      </c>
      <c r="G485">
        <f>IFERROR(VLOOKUP($B485,'CURVE DATA'!$A:$AM,35,FALSE),NA())</f>
        <v>0.28618554747017327</v>
      </c>
      <c r="H485">
        <f>IFERROR(VLOOKUP($B485,'CURVE DATA'!$A:$AM,37,FALSE),NA())</f>
        <v>181.31049644358797</v>
      </c>
      <c r="I485">
        <f>IFERROR(VLOOKUP($B485,'CURVE DATA'!$A:$AM,38,FALSE),NA())</f>
        <v>146.20247066882263</v>
      </c>
      <c r="J485">
        <f>IFERROR(VLOOKUP($B485,'CURVE DATA'!$A:$AM,39,FALSE),NA())</f>
        <v>216.41852221835333</v>
      </c>
      <c r="K485" t="str">
        <f t="shared" si="81"/>
        <v/>
      </c>
      <c r="L485" t="str">
        <f t="shared" si="82"/>
        <v/>
      </c>
      <c r="M485" s="60">
        <f t="shared" si="83"/>
        <v>3206640.8022661698</v>
      </c>
      <c r="N485" t="str">
        <f t="shared" si="84"/>
        <v/>
      </c>
      <c r="O485" t="str">
        <f t="shared" si="85"/>
        <v/>
      </c>
      <c r="P485" t="str">
        <f t="shared" si="86"/>
        <v/>
      </c>
      <c r="Q485">
        <f t="shared" si="87"/>
        <v>181.31049644358797</v>
      </c>
    </row>
    <row r="486" spans="1:17">
      <c r="A486" s="41">
        <f t="shared" si="78"/>
        <v>484</v>
      </c>
      <c r="B486" t="str">
        <f t="shared" si="79"/>
        <v>2_485</v>
      </c>
      <c r="C486">
        <f t="shared" si="77"/>
        <v>2</v>
      </c>
      <c r="D486">
        <f t="shared" si="80"/>
        <v>485</v>
      </c>
      <c r="E486">
        <f>IFERROR(VLOOKUP($B486,'CURVE DATA'!$A:$AM,15,FALSE),"")</f>
        <v>4682006.2979975697</v>
      </c>
      <c r="F486">
        <f>IFERROR(VLOOKUP($B486,'CURVE DATA'!$A:$AM,34,FALSE),NA())</f>
        <v>0.32590350827457415</v>
      </c>
      <c r="G486">
        <f>IFERROR(VLOOKUP($B486,'CURVE DATA'!$A:$AM,35,FALSE),NA())</f>
        <v>0.28626760937266171</v>
      </c>
      <c r="H486">
        <f>IFERROR(VLOOKUP($B486,'CURVE DATA'!$A:$AM,37,FALSE),NA())</f>
        <v>181.36248608600985</v>
      </c>
      <c r="I486">
        <f>IFERROR(VLOOKUP($B486,'CURVE DATA'!$A:$AM,38,FALSE),NA())</f>
        <v>146.24439330606847</v>
      </c>
      <c r="J486">
        <f>IFERROR(VLOOKUP($B486,'CURVE DATA'!$A:$AM,39,FALSE),NA())</f>
        <v>216.48057886595123</v>
      </c>
      <c r="K486" t="str">
        <f t="shared" si="81"/>
        <v/>
      </c>
      <c r="L486" t="str">
        <f t="shared" si="82"/>
        <v/>
      </c>
      <c r="M486" s="60">
        <f t="shared" si="83"/>
        <v>3216314.3689975697</v>
      </c>
      <c r="N486" t="str">
        <f t="shared" si="84"/>
        <v/>
      </c>
      <c r="O486" t="str">
        <f t="shared" si="85"/>
        <v/>
      </c>
      <c r="P486" t="str">
        <f t="shared" si="86"/>
        <v/>
      </c>
      <c r="Q486">
        <f t="shared" si="87"/>
        <v>181.36248608600985</v>
      </c>
    </row>
    <row r="487" spans="1:17">
      <c r="A487" s="41">
        <f t="shared" si="78"/>
        <v>485</v>
      </c>
      <c r="B487" t="str">
        <f t="shared" si="79"/>
        <v>2_486</v>
      </c>
      <c r="C487">
        <f t="shared" si="77"/>
        <v>2</v>
      </c>
      <c r="D487">
        <f t="shared" si="80"/>
        <v>486</v>
      </c>
      <c r="E487">
        <f>IFERROR(VLOOKUP($B487,'CURVE DATA'!$A:$AM,15,FALSE),"")</f>
        <v>4691679.8647289695</v>
      </c>
      <c r="F487">
        <f>IFERROR(VLOOKUP($B487,'CURVE DATA'!$A:$AM,34,FALSE),NA())</f>
        <v>0.32575595273781938</v>
      </c>
      <c r="G487">
        <f>IFERROR(VLOOKUP($B487,'CURVE DATA'!$A:$AM,35,FALSE),NA())</f>
        <v>0.28634902863733214</v>
      </c>
      <c r="H487">
        <f>IFERROR(VLOOKUP($B487,'CURVE DATA'!$A:$AM,37,FALSE),NA())</f>
        <v>181.41406859053518</v>
      </c>
      <c r="I487">
        <f>IFERROR(VLOOKUP($B487,'CURVE DATA'!$A:$AM,38,FALSE),NA())</f>
        <v>146.28598764149206</v>
      </c>
      <c r="J487">
        <f>IFERROR(VLOOKUP($B487,'CURVE DATA'!$A:$AM,39,FALSE),NA())</f>
        <v>216.54214953957833</v>
      </c>
      <c r="K487" t="str">
        <f t="shared" si="81"/>
        <v/>
      </c>
      <c r="L487" t="str">
        <f t="shared" si="82"/>
        <v/>
      </c>
      <c r="M487" s="60">
        <f t="shared" si="83"/>
        <v>3225987.9357289695</v>
      </c>
      <c r="N487" t="str">
        <f t="shared" si="84"/>
        <v/>
      </c>
      <c r="O487" t="str">
        <f t="shared" si="85"/>
        <v/>
      </c>
      <c r="P487" t="str">
        <f t="shared" si="86"/>
        <v/>
      </c>
      <c r="Q487">
        <f t="shared" si="87"/>
        <v>181.41406859053518</v>
      </c>
    </row>
    <row r="488" spans="1:17">
      <c r="A488" s="41">
        <f t="shared" si="78"/>
        <v>486</v>
      </c>
      <c r="B488" t="str">
        <f t="shared" si="79"/>
        <v>2_487</v>
      </c>
      <c r="C488">
        <f t="shared" si="77"/>
        <v>2</v>
      </c>
      <c r="D488">
        <f t="shared" si="80"/>
        <v>487</v>
      </c>
      <c r="E488">
        <f>IFERROR(VLOOKUP($B488,'CURVE DATA'!$A:$AM,15,FALSE),"")</f>
        <v>4701353.4314603694</v>
      </c>
      <c r="F488">
        <f>IFERROR(VLOOKUP($B488,'CURVE DATA'!$A:$AM,34,FALSE),NA())</f>
        <v>0.32560743646838741</v>
      </c>
      <c r="G488">
        <f>IFERROR(VLOOKUP($B488,'CURVE DATA'!$A:$AM,35,FALSE),NA())</f>
        <v>0.28642980725426848</v>
      </c>
      <c r="H488">
        <f>IFERROR(VLOOKUP($B488,'CURVE DATA'!$A:$AM,37,FALSE),NA())</f>
        <v>181.46524521796525</v>
      </c>
      <c r="I488">
        <f>IFERROR(VLOOKUP($B488,'CURVE DATA'!$A:$AM,38,FALSE),NA())</f>
        <v>146.32725469175963</v>
      </c>
      <c r="J488">
        <f>IFERROR(VLOOKUP($B488,'CURVE DATA'!$A:$AM,39,FALSE),NA())</f>
        <v>216.60323574417092</v>
      </c>
      <c r="K488" t="str">
        <f t="shared" si="81"/>
        <v/>
      </c>
      <c r="L488" t="str">
        <f t="shared" si="82"/>
        <v/>
      </c>
      <c r="M488" s="60">
        <f t="shared" si="83"/>
        <v>3235661.5024603694</v>
      </c>
      <c r="N488" t="str">
        <f t="shared" si="84"/>
        <v/>
      </c>
      <c r="O488" t="str">
        <f t="shared" si="85"/>
        <v/>
      </c>
      <c r="P488" t="str">
        <f t="shared" si="86"/>
        <v/>
      </c>
      <c r="Q488">
        <f t="shared" si="87"/>
        <v>181.46524521796525</v>
      </c>
    </row>
    <row r="489" spans="1:17">
      <c r="A489" s="41">
        <f t="shared" si="78"/>
        <v>487</v>
      </c>
      <c r="B489" t="str">
        <f t="shared" si="79"/>
        <v>2_488</v>
      </c>
      <c r="C489">
        <f t="shared" si="77"/>
        <v>2</v>
      </c>
      <c r="D489">
        <f t="shared" si="80"/>
        <v>488</v>
      </c>
      <c r="E489">
        <f>IFERROR(VLOOKUP($B489,'CURVE DATA'!$A:$AM,15,FALSE),"")</f>
        <v>4711026.9981917692</v>
      </c>
      <c r="F489">
        <f>IFERROR(VLOOKUP($B489,'CURVE DATA'!$A:$AM,34,FALSE),NA())</f>
        <v>0.32545796384891157</v>
      </c>
      <c r="G489">
        <f>IFERROR(VLOOKUP($B489,'CURVE DATA'!$A:$AM,35,FALSE),NA())</f>
        <v>0.2865099472062082</v>
      </c>
      <c r="H489">
        <f>IFERROR(VLOOKUP($B489,'CURVE DATA'!$A:$AM,37,FALSE),NA())</f>
        <v>181.51601722444707</v>
      </c>
      <c r="I489">
        <f>IFERROR(VLOOKUP($B489,'CURVE DATA'!$A:$AM,38,FALSE),NA())</f>
        <v>146.36819546978438</v>
      </c>
      <c r="J489">
        <f>IFERROR(VLOOKUP($B489,'CURVE DATA'!$A:$AM,39,FALSE),NA())</f>
        <v>216.66383897910981</v>
      </c>
      <c r="K489" t="str">
        <f t="shared" si="81"/>
        <v/>
      </c>
      <c r="L489" t="str">
        <f t="shared" si="82"/>
        <v/>
      </c>
      <c r="M489" s="60">
        <f t="shared" si="83"/>
        <v>3245335.0691917692</v>
      </c>
      <c r="N489" t="str">
        <f t="shared" si="84"/>
        <v/>
      </c>
      <c r="O489" t="str">
        <f t="shared" si="85"/>
        <v/>
      </c>
      <c r="P489" t="str">
        <f t="shared" si="86"/>
        <v/>
      </c>
      <c r="Q489">
        <f t="shared" si="87"/>
        <v>181.51601722444707</v>
      </c>
    </row>
    <row r="490" spans="1:17">
      <c r="A490" s="41">
        <f t="shared" si="78"/>
        <v>488</v>
      </c>
      <c r="B490" t="str">
        <f t="shared" si="79"/>
        <v>2_489</v>
      </c>
      <c r="C490">
        <f t="shared" si="77"/>
        <v>2</v>
      </c>
      <c r="D490">
        <f t="shared" si="80"/>
        <v>489</v>
      </c>
      <c r="E490">
        <f>IFERROR(VLOOKUP($B490,'CURVE DATA'!$A:$AM,15,FALSE),"")</f>
        <v>4720700.5649231691</v>
      </c>
      <c r="F490">
        <f>IFERROR(VLOOKUP($B490,'CURVE DATA'!$A:$AM,34,FALSE),NA())</f>
        <v>0.32530753924798489</v>
      </c>
      <c r="G490">
        <f>IFERROR(VLOOKUP($B490,'CURVE DATA'!$A:$AM,35,FALSE),NA())</f>
        <v>0.28658945046858886</v>
      </c>
      <c r="H490">
        <f>IFERROR(VLOOKUP($B490,'CURVE DATA'!$A:$AM,37,FALSE),NA())</f>
        <v>181.56638586150279</v>
      </c>
      <c r="I490">
        <f>IFERROR(VLOOKUP($B490,'CURVE DATA'!$A:$AM,38,FALSE),NA())</f>
        <v>146.40881098475023</v>
      </c>
      <c r="J490">
        <f>IFERROR(VLOOKUP($B490,'CURVE DATA'!$A:$AM,39,FALSE),NA())</f>
        <v>216.72396073825541</v>
      </c>
      <c r="K490" t="str">
        <f t="shared" si="81"/>
        <v/>
      </c>
      <c r="L490" t="str">
        <f t="shared" si="82"/>
        <v/>
      </c>
      <c r="M490" s="60">
        <f t="shared" si="83"/>
        <v>3255008.6359231691</v>
      </c>
      <c r="N490" t="str">
        <f t="shared" si="84"/>
        <v/>
      </c>
      <c r="O490" t="str">
        <f t="shared" si="85"/>
        <v/>
      </c>
      <c r="P490" t="str">
        <f t="shared" si="86"/>
        <v/>
      </c>
      <c r="Q490">
        <f t="shared" si="87"/>
        <v>181.56638586150279</v>
      </c>
    </row>
    <row r="491" spans="1:17">
      <c r="A491" s="41">
        <f t="shared" si="78"/>
        <v>489</v>
      </c>
      <c r="B491" t="str">
        <f t="shared" si="79"/>
        <v>2_490</v>
      </c>
      <c r="C491">
        <f t="shared" si="77"/>
        <v>2</v>
      </c>
      <c r="D491">
        <f t="shared" si="80"/>
        <v>490</v>
      </c>
      <c r="E491">
        <f>IFERROR(VLOOKUP($B491,'CURVE DATA'!$A:$AM,15,FALSE),"")</f>
        <v>4730374.1316545689</v>
      </c>
      <c r="F491">
        <f>IFERROR(VLOOKUP($B491,'CURVE DATA'!$A:$AM,34,FALSE),NA())</f>
        <v>0.32515616702009892</v>
      </c>
      <c r="G491">
        <f>IFERROR(VLOOKUP($B491,'CURVE DATA'!$A:$AM,35,FALSE),NA())</f>
        <v>0.286668319009594</v>
      </c>
      <c r="H491">
        <f>IFERROR(VLOOKUP($B491,'CURVE DATA'!$A:$AM,37,FALSE),NA())</f>
        <v>181.61635237605893</v>
      </c>
      <c r="I491">
        <f>IFERROR(VLOOKUP($B491,'CURVE DATA'!$A:$AM,38,FALSE),NA())</f>
        <v>146.44910224213524</v>
      </c>
      <c r="J491">
        <f>IFERROR(VLOOKUP($B491,'CURVE DATA'!$A:$AM,39,FALSE),NA())</f>
        <v>216.78360250998267</v>
      </c>
      <c r="K491" t="str">
        <f t="shared" si="81"/>
        <v/>
      </c>
      <c r="L491" t="str">
        <f t="shared" si="82"/>
        <v/>
      </c>
      <c r="M491" s="60">
        <f t="shared" si="83"/>
        <v>3264682.2026545689</v>
      </c>
      <c r="N491" t="str">
        <f t="shared" si="84"/>
        <v/>
      </c>
      <c r="O491" t="str">
        <f t="shared" si="85"/>
        <v/>
      </c>
      <c r="P491" t="str">
        <f t="shared" si="86"/>
        <v/>
      </c>
      <c r="Q491">
        <f t="shared" si="87"/>
        <v>181.61635237605893</v>
      </c>
    </row>
    <row r="492" spans="1:17">
      <c r="A492" s="41">
        <f t="shared" si="78"/>
        <v>490</v>
      </c>
      <c r="B492" t="str">
        <f t="shared" si="79"/>
        <v>2_491</v>
      </c>
      <c r="C492">
        <f t="shared" si="77"/>
        <v>2</v>
      </c>
      <c r="D492">
        <f t="shared" si="80"/>
        <v>491</v>
      </c>
      <c r="E492">
        <f>IFERROR(VLOOKUP($B492,'CURVE DATA'!$A:$AM,15,FALSE),"")</f>
        <v>4740047.6983859688</v>
      </c>
      <c r="F492">
        <f>IFERROR(VLOOKUP($B492,'CURVE DATA'!$A:$AM,34,FALSE),NA())</f>
        <v>0.32500385150543903</v>
      </c>
      <c r="G492">
        <f>IFERROR(VLOOKUP($B492,'CURVE DATA'!$A:$AM,35,FALSE),NA())</f>
        <v>0.28674655479019778</v>
      </c>
      <c r="H492">
        <f>IFERROR(VLOOKUP($B492,'CURVE DATA'!$A:$AM,37,FALSE),NA())</f>
        <v>181.66591801047451</v>
      </c>
      <c r="I492">
        <f>IFERROR(VLOOKUP($B492,'CURVE DATA'!$A:$AM,38,FALSE),NA())</f>
        <v>146.48907024373452</v>
      </c>
      <c r="J492">
        <f>IFERROR(VLOOKUP($B492,'CURVE DATA'!$A:$AM,39,FALSE),NA())</f>
        <v>216.84276577721451</v>
      </c>
      <c r="K492" t="str">
        <f t="shared" si="81"/>
        <v/>
      </c>
      <c r="L492" t="str">
        <f t="shared" si="82"/>
        <v/>
      </c>
      <c r="M492" s="60">
        <f t="shared" si="83"/>
        <v>3274355.7693859688</v>
      </c>
      <c r="N492" t="str">
        <f t="shared" si="84"/>
        <v/>
      </c>
      <c r="O492" t="str">
        <f t="shared" si="85"/>
        <v/>
      </c>
      <c r="P492" t="str">
        <f t="shared" si="86"/>
        <v/>
      </c>
      <c r="Q492">
        <f t="shared" si="87"/>
        <v>181.66591801047451</v>
      </c>
    </row>
    <row r="493" spans="1:17">
      <c r="A493" s="41">
        <f t="shared" si="78"/>
        <v>491</v>
      </c>
      <c r="B493" t="str">
        <f t="shared" si="79"/>
        <v>2_492</v>
      </c>
      <c r="C493">
        <f t="shared" si="77"/>
        <v>2</v>
      </c>
      <c r="D493">
        <f t="shared" si="80"/>
        <v>492</v>
      </c>
      <c r="E493">
        <f>IFERROR(VLOOKUP($B493,'CURVE DATA'!$A:$AM,15,FALSE),"")</f>
        <v>4749721.2651173687</v>
      </c>
      <c r="F493">
        <f>IFERROR(VLOOKUP($B493,'CURVE DATA'!$A:$AM,34,FALSE),NA())</f>
        <v>0.32485059703051455</v>
      </c>
      <c r="G493">
        <f>IFERROR(VLOOKUP($B493,'CURVE DATA'!$A:$AM,35,FALSE),NA())</f>
        <v>0.28682415976421066</v>
      </c>
      <c r="H493">
        <f>IFERROR(VLOOKUP($B493,'CURVE DATA'!$A:$AM,37,FALSE),NA())</f>
        <v>181.71508400257002</v>
      </c>
      <c r="I493">
        <f>IFERROR(VLOOKUP($B493,'CURVE DATA'!$A:$AM,38,FALSE),NA())</f>
        <v>146.5287159876834</v>
      </c>
      <c r="J493">
        <f>IFERROR(VLOOKUP($B493,'CURVE DATA'!$A:$AM,39,FALSE),NA())</f>
        <v>216.90145201745665</v>
      </c>
      <c r="K493" t="str">
        <f t="shared" si="81"/>
        <v/>
      </c>
      <c r="L493" t="str">
        <f t="shared" si="82"/>
        <v/>
      </c>
      <c r="M493" s="60">
        <f t="shared" si="83"/>
        <v>3284029.3361173687</v>
      </c>
      <c r="N493" t="str">
        <f t="shared" si="84"/>
        <v/>
      </c>
      <c r="O493" t="str">
        <f t="shared" si="85"/>
        <v/>
      </c>
      <c r="P493" t="str">
        <f t="shared" si="86"/>
        <v/>
      </c>
      <c r="Q493">
        <f t="shared" si="87"/>
        <v>181.71508400257002</v>
      </c>
    </row>
    <row r="494" spans="1:17">
      <c r="A494" s="41">
        <f t="shared" si="78"/>
        <v>492</v>
      </c>
      <c r="B494" t="str">
        <f t="shared" si="79"/>
        <v>2_493</v>
      </c>
      <c r="C494">
        <f t="shared" si="77"/>
        <v>2</v>
      </c>
      <c r="D494">
        <f t="shared" si="80"/>
        <v>493</v>
      </c>
      <c r="E494">
        <f>IFERROR(VLOOKUP($B494,'CURVE DATA'!$A:$AM,15,FALSE),"")</f>
        <v>4759394.8318487685</v>
      </c>
      <c r="F494">
        <f>IFERROR(VLOOKUP($B494,'CURVE DATA'!$A:$AM,34,FALSE),NA())</f>
        <v>0.32469640790723303</v>
      </c>
      <c r="G494">
        <f>IFERROR(VLOOKUP($B494,'CURVE DATA'!$A:$AM,35,FALSE),NA())</f>
        <v>0.2869011358783225</v>
      </c>
      <c r="H494">
        <f>IFERROR(VLOOKUP($B494,'CURVE DATA'!$A:$AM,37,FALSE),NA())</f>
        <v>181.76385158565481</v>
      </c>
      <c r="I494">
        <f>IFERROR(VLOOKUP($B494,'CURVE DATA'!$A:$AM,38,FALSE),NA())</f>
        <v>146.56804046847958</v>
      </c>
      <c r="J494">
        <f>IFERROR(VLOOKUP($B494,'CURVE DATA'!$A:$AM,39,FALSE),NA())</f>
        <v>216.95966270283003</v>
      </c>
      <c r="K494" t="str">
        <f t="shared" si="81"/>
        <v/>
      </c>
      <c r="L494" t="str">
        <f t="shared" si="82"/>
        <v/>
      </c>
      <c r="M494" s="60">
        <f t="shared" si="83"/>
        <v>3293702.9028487685</v>
      </c>
      <c r="N494" t="str">
        <f t="shared" si="84"/>
        <v/>
      </c>
      <c r="O494" t="str">
        <f t="shared" si="85"/>
        <v/>
      </c>
      <c r="P494" t="str">
        <f t="shared" si="86"/>
        <v/>
      </c>
      <c r="Q494">
        <f t="shared" si="87"/>
        <v>181.76385158565481</v>
      </c>
    </row>
    <row r="495" spans="1:17">
      <c r="A495" s="41">
        <f t="shared" si="78"/>
        <v>493</v>
      </c>
      <c r="B495" t="str">
        <f t="shared" si="79"/>
        <v>2_494</v>
      </c>
      <c r="C495">
        <f t="shared" si="77"/>
        <v>2</v>
      </c>
      <c r="D495">
        <f t="shared" si="80"/>
        <v>494</v>
      </c>
      <c r="E495">
        <f>IFERROR(VLOOKUP($B495,'CURVE DATA'!$A:$AM,15,FALSE),"")</f>
        <v>4769068.3985801684</v>
      </c>
      <c r="F495">
        <f>IFERROR(VLOOKUP($B495,'CURVE DATA'!$A:$AM,34,FALSE),NA())</f>
        <v>0.32454128843443519</v>
      </c>
      <c r="G495">
        <f>IFERROR(VLOOKUP($B495,'CURVE DATA'!$A:$AM,35,FALSE),NA())</f>
        <v>0.28697748507214826</v>
      </c>
      <c r="H495">
        <f>IFERROR(VLOOKUP($B495,'CURVE DATA'!$A:$AM,37,FALSE),NA())</f>
        <v>181.81222198855593</v>
      </c>
      <c r="I495">
        <f>IFERROR(VLOOKUP($B495,'CURVE DATA'!$A:$AM,38,FALSE),NA())</f>
        <v>146.60704467700646</v>
      </c>
      <c r="J495">
        <f>IFERROR(VLOOKUP($B495,'CURVE DATA'!$A:$AM,39,FALSE),NA())</f>
        <v>217.01739930010547</v>
      </c>
      <c r="K495" t="str">
        <f t="shared" si="81"/>
        <v/>
      </c>
      <c r="L495" t="str">
        <f t="shared" si="82"/>
        <v/>
      </c>
      <c r="M495" s="60">
        <f t="shared" si="83"/>
        <v>3303376.4695801684</v>
      </c>
      <c r="N495" t="str">
        <f t="shared" si="84"/>
        <v/>
      </c>
      <c r="O495" t="str">
        <f t="shared" si="85"/>
        <v/>
      </c>
      <c r="P495" t="str">
        <f t="shared" si="86"/>
        <v/>
      </c>
      <c r="Q495">
        <f t="shared" si="87"/>
        <v>181.81222198855593</v>
      </c>
    </row>
    <row r="496" spans="1:17">
      <c r="A496" s="41">
        <f t="shared" si="78"/>
        <v>494</v>
      </c>
      <c r="B496" t="str">
        <f t="shared" si="79"/>
        <v>2_495</v>
      </c>
      <c r="C496">
        <f t="shared" si="77"/>
        <v>2</v>
      </c>
      <c r="D496">
        <f t="shared" si="80"/>
        <v>495</v>
      </c>
      <c r="E496">
        <f>IFERROR(VLOOKUP($B496,'CURVE DATA'!$A:$AM,15,FALSE),"")</f>
        <v>4778741.9653115682</v>
      </c>
      <c r="F496">
        <f>IFERROR(VLOOKUP($B496,'CURVE DATA'!$A:$AM,34,FALSE),NA())</f>
        <v>0.3243852428961827</v>
      </c>
      <c r="G496">
        <f>IFERROR(VLOOKUP($B496,'CURVE DATA'!$A:$AM,35,FALSE),NA())</f>
        <v>0.28705320927826977</v>
      </c>
      <c r="H496">
        <f>IFERROR(VLOOKUP($B496,'CURVE DATA'!$A:$AM,37,FALSE),NA())</f>
        <v>181.86019643564472</v>
      </c>
      <c r="I496">
        <f>IFERROR(VLOOKUP($B496,'CURVE DATA'!$A:$AM,38,FALSE),NA())</f>
        <v>146.64572960055435</v>
      </c>
      <c r="J496">
        <f>IFERROR(VLOOKUP($B496,'CURVE DATA'!$A:$AM,39,FALSE),NA())</f>
        <v>217.07466327073516</v>
      </c>
      <c r="K496" t="str">
        <f t="shared" si="81"/>
        <v/>
      </c>
      <c r="L496" t="str">
        <f t="shared" si="82"/>
        <v/>
      </c>
      <c r="M496" s="60">
        <f t="shared" si="83"/>
        <v>3313050.0363115682</v>
      </c>
      <c r="N496" t="str">
        <f t="shared" si="84"/>
        <v/>
      </c>
      <c r="O496" t="str">
        <f t="shared" si="85"/>
        <v/>
      </c>
      <c r="P496" t="str">
        <f t="shared" si="86"/>
        <v/>
      </c>
      <c r="Q496">
        <f t="shared" si="87"/>
        <v>181.86019643564472</v>
      </c>
    </row>
    <row r="497" spans="1:17">
      <c r="A497" s="41">
        <f t="shared" si="78"/>
        <v>495</v>
      </c>
      <c r="B497" t="str">
        <f t="shared" si="79"/>
        <v>2_496</v>
      </c>
      <c r="C497">
        <f t="shared" si="77"/>
        <v>2</v>
      </c>
      <c r="D497">
        <f t="shared" si="80"/>
        <v>496</v>
      </c>
      <c r="E497">
        <f>IFERROR(VLOOKUP($B497,'CURVE DATA'!$A:$AM,15,FALSE),"")</f>
        <v>4788415.5320429681</v>
      </c>
      <c r="F497">
        <f>IFERROR(VLOOKUP($B497,'CURVE DATA'!$A:$AM,34,FALSE),NA())</f>
        <v>0.32422827556357053</v>
      </c>
      <c r="G497">
        <f>IFERROR(VLOOKUP($B497,'CURVE DATA'!$A:$AM,35,FALSE),NA())</f>
        <v>0.28712831042228049</v>
      </c>
      <c r="H497">
        <f>IFERROR(VLOOKUP($B497,'CURVE DATA'!$A:$AM,37,FALSE),NA())</f>
        <v>181.90777614686507</v>
      </c>
      <c r="I497">
        <f>IFERROR(VLOOKUP($B497,'CURVE DATA'!$A:$AM,38,FALSE),NA())</f>
        <v>146.68409622284358</v>
      </c>
      <c r="J497">
        <f>IFERROR(VLOOKUP($B497,'CURVE DATA'!$A:$AM,39,FALSE),NA())</f>
        <v>217.1314560708866</v>
      </c>
      <c r="K497" t="str">
        <f t="shared" si="81"/>
        <v/>
      </c>
      <c r="L497" t="str">
        <f t="shared" si="82"/>
        <v/>
      </c>
      <c r="M497" s="60">
        <f t="shared" si="83"/>
        <v>3322723.6030429681</v>
      </c>
      <c r="N497" t="str">
        <f t="shared" si="84"/>
        <v/>
      </c>
      <c r="O497" t="str">
        <f t="shared" si="85"/>
        <v/>
      </c>
      <c r="P497" t="str">
        <f t="shared" si="86"/>
        <v/>
      </c>
      <c r="Q497">
        <f t="shared" si="87"/>
        <v>181.90777614686507</v>
      </c>
    </row>
    <row r="498" spans="1:17">
      <c r="A498" s="41">
        <f t="shared" si="78"/>
        <v>496</v>
      </c>
      <c r="B498" t="str">
        <f t="shared" si="79"/>
        <v>2_497</v>
      </c>
      <c r="C498">
        <f t="shared" si="77"/>
        <v>2</v>
      </c>
      <c r="D498">
        <f t="shared" si="80"/>
        <v>497</v>
      </c>
      <c r="E498">
        <f>IFERROR(VLOOKUP($B498,'CURVE DATA'!$A:$AM,15,FALSE),"")</f>
        <v>4798089.0987743679</v>
      </c>
      <c r="F498">
        <f>IFERROR(VLOOKUP($B498,'CURVE DATA'!$A:$AM,34,FALSE),NA())</f>
        <v>0.32407039069343685</v>
      </c>
      <c r="G498">
        <f>IFERROR(VLOOKUP($B498,'CURVE DATA'!$A:$AM,35,FALSE),NA())</f>
        <v>0.2872027904228272</v>
      </c>
      <c r="H498">
        <f>IFERROR(VLOOKUP($B498,'CURVE DATA'!$A:$AM,37,FALSE),NA())</f>
        <v>181.95496233775981</v>
      </c>
      <c r="I498">
        <f>IFERROR(VLOOKUP($B498,'CURVE DATA'!$A:$AM,38,FALSE),NA())</f>
        <v>146.72214552404554</v>
      </c>
      <c r="J498">
        <f>IFERROR(VLOOKUP($B498,'CURVE DATA'!$A:$AM,39,FALSE),NA())</f>
        <v>217.1877791514741</v>
      </c>
      <c r="K498" t="str">
        <f t="shared" si="81"/>
        <v/>
      </c>
      <c r="L498" t="str">
        <f t="shared" si="82"/>
        <v/>
      </c>
      <c r="M498" s="60">
        <f t="shared" si="83"/>
        <v>3332397.1697743679</v>
      </c>
      <c r="N498" t="str">
        <f t="shared" si="84"/>
        <v/>
      </c>
      <c r="O498" t="str">
        <f t="shared" si="85"/>
        <v/>
      </c>
      <c r="P498" t="str">
        <f t="shared" si="86"/>
        <v/>
      </c>
      <c r="Q498">
        <f t="shared" si="87"/>
        <v>181.95496233775981</v>
      </c>
    </row>
    <row r="499" spans="1:17">
      <c r="A499" s="41">
        <f t="shared" si="78"/>
        <v>497</v>
      </c>
      <c r="B499" t="str">
        <f t="shared" si="79"/>
        <v>2_498</v>
      </c>
      <c r="C499">
        <f t="shared" si="77"/>
        <v>2</v>
      </c>
      <c r="D499">
        <f t="shared" si="80"/>
        <v>498</v>
      </c>
      <c r="E499">
        <f>IFERROR(VLOOKUP($B499,'CURVE DATA'!$A:$AM,15,FALSE),"")</f>
        <v>4807762.6655057678</v>
      </c>
      <c r="F499">
        <f>IFERROR(VLOOKUP($B499,'CURVE DATA'!$A:$AM,34,FALSE),NA())</f>
        <v>0.32391159252922003</v>
      </c>
      <c r="G499">
        <f>IFERROR(VLOOKUP($B499,'CURVE DATA'!$A:$AM,35,FALSE),NA())</f>
        <v>0.28727665119165291</v>
      </c>
      <c r="H499">
        <f>IFERROR(VLOOKUP($B499,'CURVE DATA'!$A:$AM,37,FALSE),NA())</f>
        <v>182.00175621949799</v>
      </c>
      <c r="I499">
        <f>IFERROR(VLOOKUP($B499,'CURVE DATA'!$A:$AM,38,FALSE),NA())</f>
        <v>146.75987848080482</v>
      </c>
      <c r="J499">
        <f>IFERROR(VLOOKUP($B499,'CURVE DATA'!$A:$AM,39,FALSE),NA())</f>
        <v>217.2436339581912</v>
      </c>
      <c r="K499" t="str">
        <f t="shared" si="81"/>
        <v/>
      </c>
      <c r="L499" t="str">
        <f t="shared" si="82"/>
        <v/>
      </c>
      <c r="M499" s="60">
        <f t="shared" si="83"/>
        <v>3342070.7365057678</v>
      </c>
      <c r="N499" t="str">
        <f t="shared" si="84"/>
        <v/>
      </c>
      <c r="O499" t="str">
        <f t="shared" si="85"/>
        <v/>
      </c>
      <c r="P499" t="str">
        <f t="shared" si="86"/>
        <v/>
      </c>
      <c r="Q499">
        <f t="shared" si="87"/>
        <v>182.00175621949799</v>
      </c>
    </row>
    <row r="500" spans="1:17">
      <c r="A500" s="41">
        <f t="shared" si="78"/>
        <v>498</v>
      </c>
      <c r="B500" t="str">
        <f t="shared" si="79"/>
        <v>2_499</v>
      </c>
      <c r="C500">
        <f t="shared" si="77"/>
        <v>2</v>
      </c>
      <c r="D500">
        <f t="shared" si="80"/>
        <v>499</v>
      </c>
      <c r="E500">
        <f>IFERROR(VLOOKUP($B500,'CURVE DATA'!$A:$AM,15,FALSE),"")</f>
        <v>4817436.2322371677</v>
      </c>
      <c r="F500">
        <f>IFERROR(VLOOKUP($B500,'CURVE DATA'!$A:$AM,34,FALSE),NA())</f>
        <v>0.32375188530057852</v>
      </c>
      <c r="G500">
        <f>IFERROR(VLOOKUP($B500,'CURVE DATA'!$A:$AM,35,FALSE),NA())</f>
        <v>0.28734989463363869</v>
      </c>
      <c r="H500">
        <f>IFERROR(VLOOKUP($B500,'CURVE DATA'!$A:$AM,37,FALSE),NA())</f>
        <v>182.04815899890133</v>
      </c>
      <c r="I500">
        <f>IFERROR(VLOOKUP($B500,'CURVE DATA'!$A:$AM,38,FALSE),NA())</f>
        <v>146.79729606626037</v>
      </c>
      <c r="J500">
        <f>IFERROR(VLOOKUP($B500,'CURVE DATA'!$A:$AM,39,FALSE),NA())</f>
        <v>217.29902193154228</v>
      </c>
      <c r="K500" t="str">
        <f t="shared" si="81"/>
        <v/>
      </c>
      <c r="L500" t="str">
        <f t="shared" si="82"/>
        <v/>
      </c>
      <c r="M500" s="60">
        <f t="shared" si="83"/>
        <v>3351744.3032371677</v>
      </c>
      <c r="N500" t="str">
        <f t="shared" si="84"/>
        <v/>
      </c>
      <c r="O500" t="str">
        <f t="shared" si="85"/>
        <v/>
      </c>
      <c r="P500" t="str">
        <f t="shared" si="86"/>
        <v/>
      </c>
      <c r="Q500">
        <f t="shared" si="87"/>
        <v>182.04815899890133</v>
      </c>
    </row>
    <row r="501" spans="1:17">
      <c r="A501" s="41">
        <f t="shared" si="78"/>
        <v>499</v>
      </c>
      <c r="B501" t="str">
        <f t="shared" si="79"/>
        <v>2_500</v>
      </c>
      <c r="C501">
        <f t="shared" si="77"/>
        <v>2</v>
      </c>
      <c r="D501">
        <f t="shared" si="80"/>
        <v>500</v>
      </c>
      <c r="E501">
        <f>IFERROR(VLOOKUP($B501,'CURVE DATA'!$A:$AM,15,FALSE),"")</f>
        <v>4827109.7989685675</v>
      </c>
      <c r="F501">
        <f>IFERROR(VLOOKUP($B501,'CURVE DATA'!$A:$AM,34,FALSE),NA())</f>
        <v>0.32359127322385028</v>
      </c>
      <c r="G501">
        <f>IFERROR(VLOOKUP($B501,'CURVE DATA'!$A:$AM,35,FALSE),NA())</f>
        <v>0.28742252264684554</v>
      </c>
      <c r="H501">
        <f>IFERROR(VLOOKUP($B501,'CURVE DATA'!$A:$AM,37,FALSE),NA())</f>
        <v>182.09417187847072</v>
      </c>
      <c r="I501">
        <f>IFERROR(VLOOKUP($B501,'CURVE DATA'!$A:$AM,38,FALSE),NA())</f>
        <v>146.83439925006707</v>
      </c>
      <c r="J501">
        <f>IFERROR(VLOOKUP($B501,'CURVE DATA'!$A:$AM,39,FALSE),NA())</f>
        <v>217.35394450687437</v>
      </c>
      <c r="K501" t="str">
        <f t="shared" si="81"/>
        <v/>
      </c>
      <c r="L501" t="str">
        <f t="shared" si="82"/>
        <v/>
      </c>
      <c r="M501" s="60">
        <f t="shared" si="83"/>
        <v>3361417.8699685675</v>
      </c>
      <c r="N501" t="str">
        <f t="shared" si="84"/>
        <v/>
      </c>
      <c r="O501" t="str">
        <f t="shared" si="85"/>
        <v/>
      </c>
      <c r="P501" t="str">
        <f t="shared" si="86"/>
        <v/>
      </c>
      <c r="Q501">
        <f t="shared" si="87"/>
        <v>182.09417187847072</v>
      </c>
    </row>
    <row r="502" spans="1:17">
      <c r="A502" s="41">
        <f t="shared" si="78"/>
        <v>500</v>
      </c>
      <c r="B502" t="str">
        <f t="shared" si="79"/>
        <v>2_501</v>
      </c>
      <c r="C502">
        <f t="shared" si="77"/>
        <v>2</v>
      </c>
      <c r="D502">
        <f t="shared" si="80"/>
        <v>501</v>
      </c>
      <c r="E502">
        <f>IFERROR(VLOOKUP($B502,'CURVE DATA'!$A:$AM,15,FALSE),"")</f>
        <v>4836783.3656999674</v>
      </c>
      <c r="F502">
        <f>IFERROR(VLOOKUP($B502,'CURVE DATA'!$A:$AM,34,FALSE),NA())</f>
        <v>0.32342976050168432</v>
      </c>
      <c r="G502">
        <f>IFERROR(VLOOKUP($B502,'CURVE DATA'!$A:$AM,35,FALSE),NA())</f>
        <v>0.28749453712255524</v>
      </c>
      <c r="H502">
        <f>IFERROR(VLOOKUP($B502,'CURVE DATA'!$A:$AM,37,FALSE),NA())</f>
        <v>182.13979605641217</v>
      </c>
      <c r="I502">
        <f>IFERROR(VLOOKUP($B502,'CURVE DATA'!$A:$AM,38,FALSE),NA())</f>
        <v>146.87118899841653</v>
      </c>
      <c r="J502">
        <f>IFERROR(VLOOKUP($B502,'CURVE DATA'!$A:$AM,39,FALSE),NA())</f>
        <v>217.4084031144078</v>
      </c>
      <c r="K502" t="str">
        <f t="shared" si="81"/>
        <v/>
      </c>
      <c r="L502" t="str">
        <f t="shared" si="82"/>
        <v/>
      </c>
      <c r="M502" s="60">
        <f t="shared" si="83"/>
        <v>3371091.4366999674</v>
      </c>
      <c r="N502" t="str">
        <f t="shared" si="84"/>
        <v/>
      </c>
      <c r="O502" t="str">
        <f t="shared" si="85"/>
        <v/>
      </c>
      <c r="P502" t="str">
        <f t="shared" si="86"/>
        <v/>
      </c>
      <c r="Q502">
        <f t="shared" si="87"/>
        <v>182.13979605641217</v>
      </c>
    </row>
    <row r="503" spans="1:17">
      <c r="A503" s="41">
        <f t="shared" si="78"/>
        <v>501</v>
      </c>
      <c r="B503" t="str">
        <f t="shared" si="79"/>
        <v>2_502</v>
      </c>
      <c r="C503">
        <f t="shared" si="77"/>
        <v>2</v>
      </c>
      <c r="D503">
        <f t="shared" si="80"/>
        <v>502</v>
      </c>
      <c r="E503">
        <f>IFERROR(VLOOKUP($B503,'CURVE DATA'!$A:$AM,15,FALSE),"")</f>
        <v>4846456.9324313672</v>
      </c>
      <c r="F503">
        <f>IFERROR(VLOOKUP($B503,'CURVE DATA'!$A:$AM,34,FALSE),NA())</f>
        <v>0.32326735132345963</v>
      </c>
      <c r="G503">
        <f>IFERROR(VLOOKUP($B503,'CURVE DATA'!$A:$AM,35,FALSE),NA())</f>
        <v>0.28756593994531154</v>
      </c>
      <c r="H503">
        <f>IFERROR(VLOOKUP($B503,'CURVE DATA'!$A:$AM,37,FALSE),NA())</f>
        <v>182.18503272666283</v>
      </c>
      <c r="I503">
        <f>IFERROR(VLOOKUP($B503,'CURVE DATA'!$A:$AM,38,FALSE),NA())</f>
        <v>146.90766627405807</v>
      </c>
      <c r="J503">
        <f>IFERROR(VLOOKUP($B503,'CURVE DATA'!$A:$AM,39,FALSE),NA())</f>
        <v>217.46239917926763</v>
      </c>
      <c r="K503" t="str">
        <f t="shared" si="81"/>
        <v/>
      </c>
      <c r="L503" t="str">
        <f t="shared" si="82"/>
        <v/>
      </c>
      <c r="M503" s="60">
        <f t="shared" si="83"/>
        <v>3380765.0034313672</v>
      </c>
      <c r="N503" t="str">
        <f t="shared" si="84"/>
        <v/>
      </c>
      <c r="O503" t="str">
        <f t="shared" si="85"/>
        <v/>
      </c>
      <c r="P503" t="str">
        <f t="shared" si="86"/>
        <v/>
      </c>
      <c r="Q503">
        <f t="shared" si="87"/>
        <v>182.18503272666283</v>
      </c>
    </row>
    <row r="504" spans="1:17">
      <c r="A504" s="41">
        <f t="shared" si="78"/>
        <v>502</v>
      </c>
      <c r="B504" t="str">
        <f t="shared" si="79"/>
        <v>2_503</v>
      </c>
      <c r="C504">
        <f t="shared" si="77"/>
        <v>2</v>
      </c>
      <c r="D504">
        <f t="shared" si="80"/>
        <v>503</v>
      </c>
      <c r="E504">
        <f>IFERROR(VLOOKUP($B504,'CURVE DATA'!$A:$AM,15,FALSE),"")</f>
        <v>4856130.4991627671</v>
      </c>
      <c r="F504">
        <f>IFERROR(VLOOKUP($B504,'CURVE DATA'!$A:$AM,34,FALSE),NA())</f>
        <v>0.32310404986505542</v>
      </c>
      <c r="G504">
        <f>IFERROR(VLOOKUP($B504,'CURVE DATA'!$A:$AM,35,FALSE),NA())</f>
        <v>0.28763673299296044</v>
      </c>
      <c r="H504">
        <f>IFERROR(VLOOKUP($B504,'CURVE DATA'!$A:$AM,37,FALSE),NA())</f>
        <v>182.2298830789166</v>
      </c>
      <c r="I504">
        <f>IFERROR(VLOOKUP($B504,'CURVE DATA'!$A:$AM,38,FALSE),NA())</f>
        <v>146.94383203631946</v>
      </c>
      <c r="J504">
        <f>IFERROR(VLOOKUP($B504,'CURVE DATA'!$A:$AM,39,FALSE),NA())</f>
        <v>217.51593412151379</v>
      </c>
      <c r="K504" t="str">
        <f t="shared" si="81"/>
        <v/>
      </c>
      <c r="L504" t="str">
        <f t="shared" si="82"/>
        <v/>
      </c>
      <c r="M504" s="60">
        <f t="shared" si="83"/>
        <v>3390438.5701627671</v>
      </c>
      <c r="N504" t="str">
        <f t="shared" si="84"/>
        <v/>
      </c>
      <c r="O504" t="str">
        <f t="shared" si="85"/>
        <v/>
      </c>
      <c r="P504" t="str">
        <f t="shared" si="86"/>
        <v/>
      </c>
      <c r="Q504">
        <f t="shared" si="87"/>
        <v>182.2298830789166</v>
      </c>
    </row>
    <row r="505" spans="1:17">
      <c r="A505" s="41">
        <f t="shared" si="78"/>
        <v>503</v>
      </c>
      <c r="B505" t="str">
        <f t="shared" si="79"/>
        <v>2_504</v>
      </c>
      <c r="C505">
        <f t="shared" si="77"/>
        <v>2</v>
      </c>
      <c r="D505">
        <f t="shared" si="80"/>
        <v>504</v>
      </c>
      <c r="E505">
        <f>IFERROR(VLOOKUP($B505,'CURVE DATA'!$A:$AM,15,FALSE),"")</f>
        <v>4865804.0658941669</v>
      </c>
      <c r="F505">
        <f>IFERROR(VLOOKUP($B505,'CURVE DATA'!$A:$AM,34,FALSE),NA())</f>
        <v>0.32293986028914051</v>
      </c>
      <c r="G505">
        <f>IFERROR(VLOOKUP($B505,'CURVE DATA'!$A:$AM,35,FALSE),NA())</f>
        <v>0.28770691813669041</v>
      </c>
      <c r="H505">
        <f>IFERROR(VLOOKUP($B505,'CURVE DATA'!$A:$AM,37,FALSE),NA())</f>
        <v>182.27434829864953</v>
      </c>
      <c r="I505">
        <f>IFERROR(VLOOKUP($B505,'CURVE DATA'!$A:$AM,38,FALSE),NA())</f>
        <v>146.97968724112724</v>
      </c>
      <c r="J505">
        <f>IFERROR(VLOOKUP($B505,'CURVE DATA'!$A:$AM,39,FALSE),NA())</f>
        <v>217.56900935617185</v>
      </c>
      <c r="K505" t="str">
        <f t="shared" si="81"/>
        <v/>
      </c>
      <c r="L505" t="str">
        <f t="shared" si="82"/>
        <v/>
      </c>
      <c r="M505" s="60">
        <f t="shared" si="83"/>
        <v>3400112.1368941669</v>
      </c>
      <c r="N505" t="str">
        <f t="shared" si="84"/>
        <v/>
      </c>
      <c r="O505" t="str">
        <f t="shared" si="85"/>
        <v/>
      </c>
      <c r="P505" t="str">
        <f t="shared" si="86"/>
        <v/>
      </c>
      <c r="Q505">
        <f t="shared" si="87"/>
        <v>182.27434829864953</v>
      </c>
    </row>
    <row r="506" spans="1:17">
      <c r="A506" s="41">
        <f t="shared" si="78"/>
        <v>504</v>
      </c>
      <c r="B506" t="str">
        <f t="shared" si="79"/>
        <v>2_505</v>
      </c>
      <c r="C506">
        <f t="shared" si="77"/>
        <v>2</v>
      </c>
      <c r="D506">
        <f t="shared" si="80"/>
        <v>505</v>
      </c>
      <c r="E506">
        <f>IFERROR(VLOOKUP($B506,'CURVE DATA'!$A:$AM,15,FALSE),"")</f>
        <v>4875477.6326255668</v>
      </c>
      <c r="F506">
        <f>IFERROR(VLOOKUP($B506,'CURVE DATA'!$A:$AM,34,FALSE),NA())</f>
        <v>0.32277478674519677</v>
      </c>
      <c r="G506">
        <f>IFERROR(VLOOKUP($B506,'CURVE DATA'!$A:$AM,35,FALSE),NA())</f>
        <v>0.28777649724107235</v>
      </c>
      <c r="H506">
        <f>IFERROR(VLOOKUP($B506,'CURVE DATA'!$A:$AM,37,FALSE),NA())</f>
        <v>182.3184295671451</v>
      </c>
      <c r="I506">
        <f>IFERROR(VLOOKUP($B506,'CURVE DATA'!$A:$AM,38,FALSE),NA())</f>
        <v>147.01523284102731</v>
      </c>
      <c r="J506">
        <f>IFERROR(VLOOKUP($B506,'CURVE DATA'!$A:$AM,39,FALSE),NA())</f>
        <v>217.62162629326295</v>
      </c>
      <c r="K506" t="str">
        <f t="shared" si="81"/>
        <v/>
      </c>
      <c r="L506" t="str">
        <f t="shared" si="82"/>
        <v/>
      </c>
      <c r="M506" s="60">
        <f t="shared" si="83"/>
        <v>3409785.7036255668</v>
      </c>
      <c r="N506" t="str">
        <f t="shared" si="84"/>
        <v/>
      </c>
      <c r="O506" t="str">
        <f t="shared" si="85"/>
        <v/>
      </c>
      <c r="P506" t="str">
        <f t="shared" si="86"/>
        <v/>
      </c>
      <c r="Q506">
        <f t="shared" si="87"/>
        <v>182.3184295671451</v>
      </c>
    </row>
    <row r="507" spans="1:17">
      <c r="A507" s="41">
        <f t="shared" si="78"/>
        <v>505</v>
      </c>
      <c r="B507" t="str">
        <f t="shared" si="79"/>
        <v>2_506</v>
      </c>
      <c r="C507">
        <f t="shared" si="77"/>
        <v>2</v>
      </c>
      <c r="D507">
        <f t="shared" si="80"/>
        <v>506</v>
      </c>
      <c r="E507">
        <f>IFERROR(VLOOKUP($B507,'CURVE DATA'!$A:$AM,15,FALSE),"")</f>
        <v>4885151.1993569667</v>
      </c>
      <c r="F507">
        <f>IFERROR(VLOOKUP($B507,'CURVE DATA'!$A:$AM,34,FALSE),NA())</f>
        <v>0.32260883336940699</v>
      </c>
      <c r="G507">
        <f>IFERROR(VLOOKUP($B507,'CURVE DATA'!$A:$AM,35,FALSE),NA())</f>
        <v>0.28784547216409878</v>
      </c>
      <c r="H507">
        <f>IFERROR(VLOOKUP($B507,'CURVE DATA'!$A:$AM,37,FALSE),NA())</f>
        <v>182.36212806151923</v>
      </c>
      <c r="I507">
        <f>IFERROR(VLOOKUP($B507,'CURVE DATA'!$A:$AM,38,FALSE),NA())</f>
        <v>147.05046978520497</v>
      </c>
      <c r="J507">
        <f>IFERROR(VLOOKUP($B507,'CURVE DATA'!$A:$AM,39,FALSE),NA())</f>
        <v>217.67378633783355</v>
      </c>
      <c r="K507" t="str">
        <f t="shared" si="81"/>
        <v/>
      </c>
      <c r="L507" t="str">
        <f t="shared" si="82"/>
        <v/>
      </c>
      <c r="M507" s="60">
        <f t="shared" si="83"/>
        <v>3419459.2703569666</v>
      </c>
      <c r="N507" t="str">
        <f t="shared" si="84"/>
        <v/>
      </c>
      <c r="O507" t="str">
        <f t="shared" si="85"/>
        <v/>
      </c>
      <c r="P507" t="str">
        <f t="shared" si="86"/>
        <v/>
      </c>
      <c r="Q507">
        <f t="shared" si="87"/>
        <v>182.36212806151923</v>
      </c>
    </row>
    <row r="508" spans="1:17">
      <c r="A508" s="41">
        <f t="shared" si="78"/>
        <v>506</v>
      </c>
      <c r="B508" t="str">
        <f t="shared" si="79"/>
        <v>2_507</v>
      </c>
      <c r="C508">
        <f t="shared" si="77"/>
        <v>2</v>
      </c>
      <c r="D508">
        <f t="shared" si="80"/>
        <v>507</v>
      </c>
      <c r="E508">
        <f>IFERROR(VLOOKUP($B508,'CURVE DATA'!$A:$AM,15,FALSE),"")</f>
        <v>4894824.7660883665</v>
      </c>
      <c r="F508">
        <f>IFERROR(VLOOKUP($B508,'CURVE DATA'!$A:$AM,34,FALSE),NA())</f>
        <v>0.3224420042848678</v>
      </c>
      <c r="G508">
        <f>IFERROR(VLOOKUP($B508,'CURVE DATA'!$A:$AM,35,FALSE),NA())</f>
        <v>0.28791384475722281</v>
      </c>
      <c r="H508">
        <f>IFERROR(VLOOKUP($B508,'CURVE DATA'!$A:$AM,37,FALSE),NA())</f>
        <v>182.40544495474475</v>
      </c>
      <c r="I508">
        <f>IFERROR(VLOOKUP($B508,'CURVE DATA'!$A:$AM,38,FALSE),NA())</f>
        <v>147.08539901950465</v>
      </c>
      <c r="J508">
        <f>IFERROR(VLOOKUP($B508,'CURVE DATA'!$A:$AM,39,FALSE),NA())</f>
        <v>217.72549088998491</v>
      </c>
      <c r="K508" t="str">
        <f t="shared" si="81"/>
        <v/>
      </c>
      <c r="L508" t="str">
        <f t="shared" si="82"/>
        <v/>
      </c>
      <c r="M508" s="60">
        <f t="shared" si="83"/>
        <v>3429132.8370883665</v>
      </c>
      <c r="N508" t="str">
        <f t="shared" si="84"/>
        <v/>
      </c>
      <c r="O508" t="str">
        <f t="shared" si="85"/>
        <v/>
      </c>
      <c r="P508" t="str">
        <f t="shared" si="86"/>
        <v/>
      </c>
      <c r="Q508">
        <f t="shared" si="87"/>
        <v>182.40544495474475</v>
      </c>
    </row>
    <row r="509" spans="1:17">
      <c r="A509" s="41">
        <f t="shared" si="78"/>
        <v>507</v>
      </c>
      <c r="B509" t="str">
        <f t="shared" si="79"/>
        <v>2_508</v>
      </c>
      <c r="C509">
        <f t="shared" si="77"/>
        <v>2</v>
      </c>
      <c r="D509">
        <f t="shared" si="80"/>
        <v>508</v>
      </c>
      <c r="E509">
        <f>IFERROR(VLOOKUP($B509,'CURVE DATA'!$A:$AM,15,FALSE),"")</f>
        <v>4904498.3328197664</v>
      </c>
      <c r="F509">
        <f>IFERROR(VLOOKUP($B509,'CURVE DATA'!$A:$AM,34,FALSE),NA())</f>
        <v>0.32227430360161369</v>
      </c>
      <c r="G509">
        <f>IFERROR(VLOOKUP($B509,'CURVE DATA'!$A:$AM,35,FALSE),NA())</f>
        <v>0.28798161686539714</v>
      </c>
      <c r="H509">
        <f>IFERROR(VLOOKUP($B509,'CURVE DATA'!$A:$AM,37,FALSE),NA())</f>
        <v>182.44838141567627</v>
      </c>
      <c r="I509">
        <f>IFERROR(VLOOKUP($B509,'CURVE DATA'!$A:$AM,38,FALSE),NA())</f>
        <v>147.12002148644999</v>
      </c>
      <c r="J509">
        <f>IFERROR(VLOOKUP($B509,'CURVE DATA'!$A:$AM,39,FALSE),NA())</f>
        <v>217.77674134490258</v>
      </c>
      <c r="K509" t="str">
        <f t="shared" si="81"/>
        <v/>
      </c>
      <c r="L509" t="str">
        <f t="shared" si="82"/>
        <v/>
      </c>
      <c r="M509" s="60">
        <f t="shared" si="83"/>
        <v>3438806.4038197664</v>
      </c>
      <c r="N509" t="str">
        <f t="shared" si="84"/>
        <v/>
      </c>
      <c r="O509" t="str">
        <f t="shared" si="85"/>
        <v/>
      </c>
      <c r="P509" t="str">
        <f t="shared" si="86"/>
        <v/>
      </c>
      <c r="Q509">
        <f t="shared" si="87"/>
        <v>182.44838141567627</v>
      </c>
    </row>
    <row r="510" spans="1:17">
      <c r="A510" s="41">
        <f t="shared" si="78"/>
        <v>508</v>
      </c>
      <c r="B510" t="str">
        <f t="shared" si="79"/>
        <v>2_509</v>
      </c>
      <c r="C510">
        <f t="shared" si="77"/>
        <v>2</v>
      </c>
      <c r="D510">
        <f t="shared" si="80"/>
        <v>509</v>
      </c>
      <c r="E510">
        <f>IFERROR(VLOOKUP($B510,'CURVE DATA'!$A:$AM,15,FALSE),"")</f>
        <v>4914171.8995511662</v>
      </c>
      <c r="F510">
        <f>IFERROR(VLOOKUP($B510,'CURVE DATA'!$A:$AM,34,FALSE),NA())</f>
        <v>0.32210573541660997</v>
      </c>
      <c r="G510">
        <f>IFERROR(VLOOKUP($B510,'CURVE DATA'!$A:$AM,35,FALSE),NA())</f>
        <v>0.28804879032711211</v>
      </c>
      <c r="H510">
        <f>IFERROR(VLOOKUP($B510,'CURVE DATA'!$A:$AM,37,FALSE),NA())</f>
        <v>182.49093860907419</v>
      </c>
      <c r="I510">
        <f>IFERROR(VLOOKUP($B510,'CURVE DATA'!$A:$AM,38,FALSE),NA())</f>
        <v>147.15433812526325</v>
      </c>
      <c r="J510">
        <f>IFERROR(VLOOKUP($B510,'CURVE DATA'!$A:$AM,39,FALSE),NA())</f>
        <v>217.82753909288516</v>
      </c>
      <c r="K510" t="str">
        <f t="shared" si="81"/>
        <v/>
      </c>
      <c r="L510" t="str">
        <f t="shared" si="82"/>
        <v/>
      </c>
      <c r="M510" s="60">
        <f t="shared" si="83"/>
        <v>3448479.9705511662</v>
      </c>
      <c r="N510" t="str">
        <f t="shared" si="84"/>
        <v/>
      </c>
      <c r="O510" t="str">
        <f t="shared" si="85"/>
        <v/>
      </c>
      <c r="P510" t="str">
        <f t="shared" si="86"/>
        <v/>
      </c>
      <c r="Q510">
        <f t="shared" si="87"/>
        <v>182.49093860907419</v>
      </c>
    </row>
    <row r="511" spans="1:17">
      <c r="A511" s="41">
        <f t="shared" si="78"/>
        <v>509</v>
      </c>
      <c r="B511" t="str">
        <f t="shared" si="79"/>
        <v>2_510</v>
      </c>
      <c r="C511">
        <f t="shared" si="77"/>
        <v>2</v>
      </c>
      <c r="D511">
        <f t="shared" si="80"/>
        <v>510</v>
      </c>
      <c r="E511">
        <f>IFERROR(VLOOKUP($B511,'CURVE DATA'!$A:$AM,15,FALSE),"")</f>
        <v>4923845.4662825661</v>
      </c>
      <c r="F511">
        <f>IFERROR(VLOOKUP($B511,'CURVE DATA'!$A:$AM,34,FALSE),NA())</f>
        <v>0.32193630381392679</v>
      </c>
      <c r="G511">
        <f>IFERROR(VLOOKUP($B511,'CURVE DATA'!$A:$AM,35,FALSE),NA())</f>
        <v>0.28811536697443396</v>
      </c>
      <c r="H511">
        <f>IFERROR(VLOOKUP($B511,'CURVE DATA'!$A:$AM,37,FALSE),NA())</f>
        <v>182.53311769562896</v>
      </c>
      <c r="I511">
        <f>IFERROR(VLOOKUP($B511,'CURVE DATA'!$A:$AM,38,FALSE),NA())</f>
        <v>147.18834987188478</v>
      </c>
      <c r="J511">
        <f>IFERROR(VLOOKUP($B511,'CURVE DATA'!$A:$AM,39,FALSE),NA())</f>
        <v>217.87788551937319</v>
      </c>
      <c r="K511" t="str">
        <f t="shared" si="81"/>
        <v/>
      </c>
      <c r="L511" t="str">
        <f t="shared" si="82"/>
        <v/>
      </c>
      <c r="M511" s="60">
        <f t="shared" si="83"/>
        <v>3458153.5372825661</v>
      </c>
      <c r="N511" t="str">
        <f t="shared" si="84"/>
        <v/>
      </c>
      <c r="O511" t="str">
        <f t="shared" si="85"/>
        <v/>
      </c>
      <c r="P511" t="str">
        <f t="shared" si="86"/>
        <v/>
      </c>
      <c r="Q511">
        <f t="shared" si="87"/>
        <v>182.53311769562896</v>
      </c>
    </row>
    <row r="512" spans="1:17">
      <c r="A512" s="41">
        <f t="shared" si="78"/>
        <v>510</v>
      </c>
      <c r="B512" t="str">
        <f t="shared" si="79"/>
        <v>2_511</v>
      </c>
      <c r="C512">
        <f t="shared" si="77"/>
        <v>2</v>
      </c>
      <c r="D512">
        <f t="shared" si="80"/>
        <v>511</v>
      </c>
      <c r="E512">
        <f>IFERROR(VLOOKUP($B512,'CURVE DATA'!$A:$AM,15,FALSE),"")</f>
        <v>4933519.0330139659</v>
      </c>
      <c r="F512">
        <f>IFERROR(VLOOKUP($B512,'CURVE DATA'!$A:$AM,34,FALSE),NA())</f>
        <v>0.32176601286483703</v>
      </c>
      <c r="G512">
        <f>IFERROR(VLOOKUP($B512,'CURVE DATA'!$A:$AM,35,FALSE),NA())</f>
        <v>0.28818134863304262</v>
      </c>
      <c r="H512">
        <f>IFERROR(VLOOKUP($B512,'CURVE DATA'!$A:$AM,37,FALSE),NA())</f>
        <v>182.57491983198511</v>
      </c>
      <c r="I512">
        <f>IFERROR(VLOOKUP($B512,'CURVE DATA'!$A:$AM,38,FALSE),NA())</f>
        <v>147.22205765899244</v>
      </c>
      <c r="J512">
        <f>IFERROR(VLOOKUP($B512,'CURVE DATA'!$A:$AM,39,FALSE),NA())</f>
        <v>217.92778200497784</v>
      </c>
      <c r="K512" t="str">
        <f t="shared" si="81"/>
        <v/>
      </c>
      <c r="L512" t="str">
        <f t="shared" si="82"/>
        <v/>
      </c>
      <c r="M512" s="60">
        <f t="shared" si="83"/>
        <v>3467827.1040139659</v>
      </c>
      <c r="N512" t="str">
        <f t="shared" si="84"/>
        <v/>
      </c>
      <c r="O512" t="str">
        <f t="shared" si="85"/>
        <v/>
      </c>
      <c r="P512" t="str">
        <f t="shared" si="86"/>
        <v/>
      </c>
      <c r="Q512">
        <f t="shared" si="87"/>
        <v>182.57491983198511</v>
      </c>
    </row>
    <row r="513" spans="1:17">
      <c r="A513" s="41">
        <f t="shared" si="78"/>
        <v>511</v>
      </c>
      <c r="B513" t="str">
        <f t="shared" si="79"/>
        <v>2_512</v>
      </c>
      <c r="C513">
        <f t="shared" si="77"/>
        <v>2</v>
      </c>
      <c r="D513">
        <f t="shared" si="80"/>
        <v>512</v>
      </c>
      <c r="E513">
        <f>IFERROR(VLOOKUP($B513,'CURVE DATA'!$A:$AM,15,FALSE),"")</f>
        <v>4943192.5997453658</v>
      </c>
      <c r="F513">
        <f>IFERROR(VLOOKUP($B513,'CURVE DATA'!$A:$AM,34,FALSE),NA())</f>
        <v>0.32159486662750558</v>
      </c>
      <c r="G513">
        <f>IFERROR(VLOOKUP($B513,'CURVE DATA'!$A:$AM,35,FALSE),NA())</f>
        <v>0.28824673712226856</v>
      </c>
      <c r="H513">
        <f>IFERROR(VLOOKUP($B513,'CURVE DATA'!$A:$AM,37,FALSE),NA())</f>
        <v>182.61634617076447</v>
      </c>
      <c r="I513">
        <f>IFERROR(VLOOKUP($B513,'CURVE DATA'!$A:$AM,38,FALSE),NA())</f>
        <v>147.25546241602032</v>
      </c>
      <c r="J513">
        <f>IFERROR(VLOOKUP($B513,'CURVE DATA'!$A:$AM,39,FALSE),NA())</f>
        <v>217.97722992550865</v>
      </c>
      <c r="K513" t="str">
        <f t="shared" si="81"/>
        <v/>
      </c>
      <c r="L513" t="str">
        <f t="shared" si="82"/>
        <v/>
      </c>
      <c r="M513" s="60">
        <f t="shared" si="83"/>
        <v>3477500.6707453658</v>
      </c>
      <c r="N513" t="str">
        <f t="shared" si="84"/>
        <v/>
      </c>
      <c r="O513" t="str">
        <f t="shared" si="85"/>
        <v/>
      </c>
      <c r="P513" t="str">
        <f t="shared" si="86"/>
        <v/>
      </c>
      <c r="Q513">
        <f t="shared" si="87"/>
        <v>182.61634617076447</v>
      </c>
    </row>
    <row r="514" spans="1:17">
      <c r="A514" s="41">
        <f t="shared" si="78"/>
        <v>512</v>
      </c>
      <c r="B514" t="str">
        <f t="shared" si="79"/>
        <v>2_513</v>
      </c>
      <c r="C514">
        <f t="shared" ref="C514:C577" si="88">$V$1</f>
        <v>2</v>
      </c>
      <c r="D514">
        <f t="shared" si="80"/>
        <v>513</v>
      </c>
      <c r="E514">
        <f>IFERROR(VLOOKUP($B514,'CURVE DATA'!$A:$AM,15,FALSE),"")</f>
        <v>4952866.1664767656</v>
      </c>
      <c r="F514">
        <f>IFERROR(VLOOKUP($B514,'CURVE DATA'!$A:$AM,34,FALSE),NA())</f>
        <v>0.3214228691473992</v>
      </c>
      <c r="G514">
        <f>IFERROR(VLOOKUP($B514,'CURVE DATA'!$A:$AM,35,FALSE),NA())</f>
        <v>0.28831153425513012</v>
      </c>
      <c r="H514">
        <f>IFERROR(VLOOKUP($B514,'CURVE DATA'!$A:$AM,37,FALSE),NA())</f>
        <v>182.65739786058984</v>
      </c>
      <c r="I514">
        <f>IFERROR(VLOOKUP($B514,'CURVE DATA'!$A:$AM,38,FALSE),NA())</f>
        <v>147.28856506917791</v>
      </c>
      <c r="J514">
        <f>IFERROR(VLOOKUP($B514,'CURVE DATA'!$A:$AM,39,FALSE),NA())</f>
        <v>218.02623065200183</v>
      </c>
      <c r="K514" t="str">
        <f t="shared" si="81"/>
        <v/>
      </c>
      <c r="L514" t="str">
        <f t="shared" si="82"/>
        <v/>
      </c>
      <c r="M514" s="60">
        <f t="shared" si="83"/>
        <v>3487174.2374767656</v>
      </c>
      <c r="N514" t="str">
        <f t="shared" si="84"/>
        <v/>
      </c>
      <c r="O514" t="str">
        <f t="shared" si="85"/>
        <v/>
      </c>
      <c r="P514" t="str">
        <f t="shared" si="86"/>
        <v/>
      </c>
      <c r="Q514">
        <f t="shared" si="87"/>
        <v>182.65739786058984</v>
      </c>
    </row>
    <row r="515" spans="1:17">
      <c r="A515" s="41">
        <f t="shared" ref="A515:A578" si="89">ROW()-2</f>
        <v>513</v>
      </c>
      <c r="B515" t="str">
        <f t="shared" ref="B515:B578" si="90">C515&amp;"_"&amp;D515</f>
        <v>2_514</v>
      </c>
      <c r="C515">
        <f t="shared" si="88"/>
        <v>2</v>
      </c>
      <c r="D515">
        <f t="shared" ref="D515:D578" si="91">A515+1</f>
        <v>514</v>
      </c>
      <c r="E515">
        <f>IFERROR(VLOOKUP($B515,'CURVE DATA'!$A:$AM,15,FALSE),"")</f>
        <v>4962539.7332081655</v>
      </c>
      <c r="F515">
        <f>IFERROR(VLOOKUP($B515,'CURVE DATA'!$A:$AM,34,FALSE),NA())</f>
        <v>0.32125002445744055</v>
      </c>
      <c r="G515">
        <f>IFERROR(VLOOKUP($B515,'CURVE DATA'!$A:$AM,35,FALSE),NA())</f>
        <v>0.2883757418383705</v>
      </c>
      <c r="H515">
        <f>IFERROR(VLOOKUP($B515,'CURVE DATA'!$A:$AM,37,FALSE),NA())</f>
        <v>182.69807604610853</v>
      </c>
      <c r="I515">
        <f>IFERROR(VLOOKUP($B515,'CURVE DATA'!$A:$AM,38,FALSE),NA())</f>
        <v>147.32136654146885</v>
      </c>
      <c r="J515">
        <f>IFERROR(VLOOKUP($B515,'CURVE DATA'!$A:$AM,39,FALSE),NA())</f>
        <v>218.0747855507482</v>
      </c>
      <c r="K515" t="str">
        <f t="shared" ref="K515:K578" si="92">IFERROR(IF(F515=MAX(F:F),H515,""),NA())</f>
        <v/>
      </c>
      <c r="L515" t="str">
        <f t="shared" ref="L515:L578" si="93">IFERROR(IF(G515=MAX(G:G),H515,""),NA())</f>
        <v/>
      </c>
      <c r="M515" s="60">
        <f t="shared" ref="M515:M578" si="94">IFERROR(ABS(E515-IFERROR($V$11/$V$10,"NA")),NA())</f>
        <v>3496847.8042081655</v>
      </c>
      <c r="N515" t="str">
        <f t="shared" ref="N515:N578" si="95">IFERROR(IF(M515=MIN(M:M),H515,""),NA())</f>
        <v/>
      </c>
      <c r="O515" t="str">
        <f t="shared" ref="O515:O578" si="96">IFERROR(IF(F515=MAX(F:F),E515,""),NA())</f>
        <v/>
      </c>
      <c r="P515" t="str">
        <f t="shared" ref="P515:P578" si="97">IFERROR(IF(G515=MAX(G:G),E515,""),NA())</f>
        <v/>
      </c>
      <c r="Q515">
        <f t="shared" ref="Q515:Q578" si="98">IFERROR(IF(AND(E515&gt;=IFERROR(AVERAGE(O:O),NA()),E515&lt;=IFERROR(AVERAGE(P:P),NA())),H515,""),NA())</f>
        <v>182.69807604610853</v>
      </c>
    </row>
    <row r="516" spans="1:17">
      <c r="A516" s="41">
        <f t="shared" si="89"/>
        <v>514</v>
      </c>
      <c r="B516" t="str">
        <f t="shared" si="90"/>
        <v>2_515</v>
      </c>
      <c r="C516">
        <f t="shared" si="88"/>
        <v>2</v>
      </c>
      <c r="D516">
        <f t="shared" si="91"/>
        <v>515</v>
      </c>
      <c r="E516">
        <f>IFERROR(VLOOKUP($B516,'CURVE DATA'!$A:$AM,15,FALSE),"")</f>
        <v>4972213.2999395654</v>
      </c>
      <c r="F516">
        <f>IFERROR(VLOOKUP($B516,'CURVE DATA'!$A:$AM,34,FALSE),NA())</f>
        <v>0.32107633657758178</v>
      </c>
      <c r="G516">
        <f>IFERROR(VLOOKUP($B516,'CURVE DATA'!$A:$AM,35,FALSE),NA())</f>
        <v>0.28843936167249351</v>
      </c>
      <c r="H516">
        <f>IFERROR(VLOOKUP($B516,'CURVE DATA'!$A:$AM,37,FALSE),NA())</f>
        <v>182.73838186801487</v>
      </c>
      <c r="I516">
        <f>IFERROR(VLOOKUP($B516,'CURVE DATA'!$A:$AM,38,FALSE),NA())</f>
        <v>147.35386775270942</v>
      </c>
      <c r="J516">
        <f>IFERROR(VLOOKUP($B516,'CURVE DATA'!$A:$AM,39,FALSE),NA())</f>
        <v>218.12289598332032</v>
      </c>
      <c r="K516" t="str">
        <f t="shared" si="92"/>
        <v/>
      </c>
      <c r="L516" t="str">
        <f t="shared" si="93"/>
        <v/>
      </c>
      <c r="M516" s="60">
        <f t="shared" si="94"/>
        <v>3506521.3709395654</v>
      </c>
      <c r="N516" t="str">
        <f t="shared" si="95"/>
        <v/>
      </c>
      <c r="O516" t="str">
        <f t="shared" si="96"/>
        <v/>
      </c>
      <c r="P516" t="str">
        <f t="shared" si="97"/>
        <v/>
      </c>
      <c r="Q516">
        <f t="shared" si="98"/>
        <v>182.73838186801487</v>
      </c>
    </row>
    <row r="517" spans="1:17">
      <c r="A517" s="41">
        <f t="shared" si="89"/>
        <v>515</v>
      </c>
      <c r="B517" t="str">
        <f t="shared" si="90"/>
        <v>2_516</v>
      </c>
      <c r="C517">
        <f t="shared" si="88"/>
        <v>2</v>
      </c>
      <c r="D517">
        <f t="shared" si="91"/>
        <v>516</v>
      </c>
      <c r="E517">
        <f>IFERROR(VLOOKUP($B517,'CURVE DATA'!$A:$AM,15,FALSE),"")</f>
        <v>4981886.8666709652</v>
      </c>
      <c r="F517">
        <f>IFERROR(VLOOKUP($B517,'CURVE DATA'!$A:$AM,34,FALSE),NA())</f>
        <v>0.32090180951526032</v>
      </c>
      <c r="G517">
        <f>IFERROR(VLOOKUP($B517,'CURVE DATA'!$A:$AM,35,FALSE),NA())</f>
        <v>0.28850239555179985</v>
      </c>
      <c r="H517">
        <f>IFERROR(VLOOKUP($B517,'CURVE DATA'!$A:$AM,37,FALSE),NA())</f>
        <v>182.77831646307328</v>
      </c>
      <c r="I517">
        <f>IFERROR(VLOOKUP($B517,'CURVE DATA'!$A:$AM,38,FALSE),NA())</f>
        <v>147.38606961954684</v>
      </c>
      <c r="J517">
        <f>IFERROR(VLOOKUP($B517,'CURVE DATA'!$A:$AM,39,FALSE),NA())</f>
        <v>218.17056330659977</v>
      </c>
      <c r="K517" t="str">
        <f t="shared" si="92"/>
        <v/>
      </c>
      <c r="L517" t="str">
        <f t="shared" si="93"/>
        <v/>
      </c>
      <c r="M517" s="60">
        <f t="shared" si="94"/>
        <v>3516194.9376709652</v>
      </c>
      <c r="N517" t="str">
        <f t="shared" si="95"/>
        <v/>
      </c>
      <c r="O517" t="str">
        <f t="shared" si="96"/>
        <v/>
      </c>
      <c r="P517" t="str">
        <f t="shared" si="97"/>
        <v/>
      </c>
      <c r="Q517">
        <f t="shared" si="98"/>
        <v>182.77831646307328</v>
      </c>
    </row>
    <row r="518" spans="1:17">
      <c r="A518" s="41">
        <f t="shared" si="89"/>
        <v>516</v>
      </c>
      <c r="B518" t="str">
        <f t="shared" si="90"/>
        <v>2_517</v>
      </c>
      <c r="C518">
        <f t="shared" si="88"/>
        <v>2</v>
      </c>
      <c r="D518">
        <f t="shared" si="91"/>
        <v>517</v>
      </c>
      <c r="E518">
        <f>IFERROR(VLOOKUP($B518,'CURVE DATA'!$A:$AM,15,FALSE),"")</f>
        <v>4991560.4334023651</v>
      </c>
      <c r="F518">
        <f>IFERROR(VLOOKUP($B518,'CURVE DATA'!$A:$AM,34,FALSE),NA())</f>
        <v>0.32072644726546284</v>
      </c>
      <c r="G518">
        <f>IFERROR(VLOOKUP($B518,'CURVE DATA'!$A:$AM,35,FALSE),NA())</f>
        <v>0.28856484526442322</v>
      </c>
      <c r="H518">
        <f>IFERROR(VLOOKUP($B518,'CURVE DATA'!$A:$AM,37,FALSE),NA())</f>
        <v>182.81788096414121</v>
      </c>
      <c r="I518">
        <f>IFERROR(VLOOKUP($B518,'CURVE DATA'!$A:$AM,38,FALSE),NA())</f>
        <v>147.41797305547786</v>
      </c>
      <c r="J518">
        <f>IFERROR(VLOOKUP($B518,'CURVE DATA'!$A:$AM,39,FALSE),NA())</f>
        <v>218.21778887280459</v>
      </c>
      <c r="K518" t="str">
        <f t="shared" si="92"/>
        <v/>
      </c>
      <c r="L518" t="str">
        <f t="shared" si="93"/>
        <v/>
      </c>
      <c r="M518" s="60">
        <f t="shared" si="94"/>
        <v>3525868.5044023651</v>
      </c>
      <c r="N518" t="str">
        <f t="shared" si="95"/>
        <v/>
      </c>
      <c r="O518" t="str">
        <f t="shared" si="96"/>
        <v/>
      </c>
      <c r="P518" t="str">
        <f t="shared" si="97"/>
        <v/>
      </c>
      <c r="Q518">
        <f t="shared" si="98"/>
        <v>182.81788096414121</v>
      </c>
    </row>
    <row r="519" spans="1:17">
      <c r="A519" s="41">
        <f t="shared" si="89"/>
        <v>517</v>
      </c>
      <c r="B519" t="str">
        <f t="shared" si="90"/>
        <v>2_518</v>
      </c>
      <c r="C519">
        <f t="shared" si="88"/>
        <v>2</v>
      </c>
      <c r="D519">
        <f t="shared" si="91"/>
        <v>518</v>
      </c>
      <c r="E519">
        <f>IFERROR(VLOOKUP($B519,'CURVE DATA'!$A:$AM,15,FALSE),"")</f>
        <v>5001234.0001337649</v>
      </c>
      <c r="F519">
        <f>IFERROR(VLOOKUP($B519,'CURVE DATA'!$A:$AM,34,FALSE),NA())</f>
        <v>0.32055025381047331</v>
      </c>
      <c r="G519">
        <f>IFERROR(VLOOKUP($B519,'CURVE DATA'!$A:$AM,35,FALSE),NA())</f>
        <v>0.28862671259236528</v>
      </c>
      <c r="H519">
        <f>IFERROR(VLOOKUP($B519,'CURVE DATA'!$A:$AM,37,FALSE),NA())</f>
        <v>182.85707650019106</v>
      </c>
      <c r="I519">
        <f>IFERROR(VLOOKUP($B519,'CURVE DATA'!$A:$AM,38,FALSE),NA())</f>
        <v>147.44957897086653</v>
      </c>
      <c r="J519">
        <f>IFERROR(VLOOKUP($B519,'CURVE DATA'!$A:$AM,39,FALSE),NA())</f>
        <v>218.26457402951559</v>
      </c>
      <c r="K519" t="str">
        <f t="shared" si="92"/>
        <v/>
      </c>
      <c r="L519" t="str">
        <f t="shared" si="93"/>
        <v/>
      </c>
      <c r="M519" s="60">
        <f t="shared" si="94"/>
        <v>3535542.0711337649</v>
      </c>
      <c r="N519" t="str">
        <f t="shared" si="95"/>
        <v/>
      </c>
      <c r="O519" t="str">
        <f t="shared" si="96"/>
        <v/>
      </c>
      <c r="P519" t="str">
        <f t="shared" si="97"/>
        <v/>
      </c>
      <c r="Q519">
        <f t="shared" si="98"/>
        <v>182.85707650019106</v>
      </c>
    </row>
    <row r="520" spans="1:17">
      <c r="A520" s="41">
        <f t="shared" si="89"/>
        <v>518</v>
      </c>
      <c r="B520" t="str">
        <f t="shared" si="90"/>
        <v>2_519</v>
      </c>
      <c r="C520">
        <f t="shared" si="88"/>
        <v>2</v>
      </c>
      <c r="D520">
        <f t="shared" si="91"/>
        <v>519</v>
      </c>
      <c r="E520">
        <f>IFERROR(VLOOKUP($B520,'CURVE DATA'!$A:$AM,15,FALSE),"")</f>
        <v>5010907.5668651648</v>
      </c>
      <c r="F520">
        <f>IFERROR(VLOOKUP($B520,'CURVE DATA'!$A:$AM,34,FALSE),NA())</f>
        <v>0.32037323312001736</v>
      </c>
      <c r="G520">
        <f>IFERROR(VLOOKUP($B520,'CURVE DATA'!$A:$AM,35,FALSE),NA())</f>
        <v>0.28868799931153061</v>
      </c>
      <c r="H520">
        <f>IFERROR(VLOOKUP($B520,'CURVE DATA'!$A:$AM,37,FALSE),NA())</f>
        <v>182.89590419633257</v>
      </c>
      <c r="I520">
        <f>IFERROR(VLOOKUP($B520,'CURVE DATA'!$A:$AM,38,FALSE),NA())</f>
        <v>147.4808882729622</v>
      </c>
      <c r="J520">
        <f>IFERROR(VLOOKUP($B520,'CURVE DATA'!$A:$AM,39,FALSE),NA())</f>
        <v>218.31092011970296</v>
      </c>
      <c r="K520" t="str">
        <f t="shared" si="92"/>
        <v/>
      </c>
      <c r="L520" t="str">
        <f t="shared" si="93"/>
        <v/>
      </c>
      <c r="M520" s="60">
        <f t="shared" si="94"/>
        <v>3545215.6378651648</v>
      </c>
      <c r="N520" t="str">
        <f t="shared" si="95"/>
        <v/>
      </c>
      <c r="O520" t="str">
        <f t="shared" si="96"/>
        <v/>
      </c>
      <c r="P520" t="str">
        <f t="shared" si="97"/>
        <v/>
      </c>
      <c r="Q520">
        <f t="shared" si="98"/>
        <v>182.89590419633257</v>
      </c>
    </row>
    <row r="521" spans="1:17">
      <c r="A521" s="41">
        <f t="shared" si="89"/>
        <v>519</v>
      </c>
      <c r="B521" t="str">
        <f t="shared" si="90"/>
        <v>2_520</v>
      </c>
      <c r="C521">
        <f t="shared" si="88"/>
        <v>2</v>
      </c>
      <c r="D521">
        <f t="shared" si="91"/>
        <v>520</v>
      </c>
      <c r="E521">
        <f>IFERROR(VLOOKUP($B521,'CURVE DATA'!$A:$AM,15,FALSE),"")</f>
        <v>5020581.1335965646</v>
      </c>
      <c r="F521">
        <f>IFERROR(VLOOKUP($B521,'CURVE DATA'!$A:$AM,34,FALSE),NA())</f>
        <v>0.3201953891517258</v>
      </c>
      <c r="G521">
        <f>IFERROR(VLOOKUP($B521,'CURVE DATA'!$A:$AM,35,FALSE),NA())</f>
        <v>0.28874870719176221</v>
      </c>
      <c r="H521">
        <f>IFERROR(VLOOKUP($B521,'CURVE DATA'!$A:$AM,37,FALSE),NA())</f>
        <v>182.9343651738352</v>
      </c>
      <c r="I521">
        <f>IFERROR(VLOOKUP($B521,'CURVE DATA'!$A:$AM,38,FALSE),NA())</f>
        <v>147.51190186591748</v>
      </c>
      <c r="J521">
        <f>IFERROR(VLOOKUP($B521,'CURVE DATA'!$A:$AM,39,FALSE),NA())</f>
        <v>218.35682848175293</v>
      </c>
      <c r="K521" t="str">
        <f t="shared" si="92"/>
        <v/>
      </c>
      <c r="L521" t="str">
        <f t="shared" si="93"/>
        <v/>
      </c>
      <c r="M521" s="60">
        <f t="shared" si="94"/>
        <v>3554889.2045965646</v>
      </c>
      <c r="N521" t="str">
        <f t="shared" si="95"/>
        <v/>
      </c>
      <c r="O521" t="str">
        <f t="shared" si="96"/>
        <v/>
      </c>
      <c r="P521" t="str">
        <f t="shared" si="97"/>
        <v/>
      </c>
      <c r="Q521">
        <f t="shared" si="98"/>
        <v>182.9343651738352</v>
      </c>
    </row>
    <row r="522" spans="1:17">
      <c r="A522" s="41">
        <f t="shared" si="89"/>
        <v>520</v>
      </c>
      <c r="B522" t="str">
        <f t="shared" si="90"/>
        <v>2_521</v>
      </c>
      <c r="C522">
        <f t="shared" si="88"/>
        <v>2</v>
      </c>
      <c r="D522">
        <f t="shared" si="91"/>
        <v>521</v>
      </c>
      <c r="E522">
        <f>IFERROR(VLOOKUP($B522,'CURVE DATA'!$A:$AM,15,FALSE),"")</f>
        <v>5030254.7003279645</v>
      </c>
      <c r="F522">
        <f>IFERROR(VLOOKUP($B522,'CURVE DATA'!$A:$AM,34,FALSE),NA())</f>
        <v>0.32001672585054247</v>
      </c>
      <c r="G522">
        <f>IFERROR(VLOOKUP($B522,'CURVE DATA'!$A:$AM,35,FALSE),NA())</f>
        <v>0.28880883799687523</v>
      </c>
      <c r="H522">
        <f>IFERROR(VLOOKUP($B522,'CURVE DATA'!$A:$AM,37,FALSE),NA())</f>
        <v>182.97246055014952</v>
      </c>
      <c r="I522">
        <f>IFERROR(VLOOKUP($B522,'CURVE DATA'!$A:$AM,38,FALSE),NA())</f>
        <v>147.54262065080562</v>
      </c>
      <c r="J522">
        <f>IFERROR(VLOOKUP($B522,'CURVE DATA'!$A:$AM,39,FALSE),NA())</f>
        <v>218.40230044949342</v>
      </c>
      <c r="K522" t="str">
        <f t="shared" si="92"/>
        <v/>
      </c>
      <c r="L522" t="str">
        <f t="shared" si="93"/>
        <v/>
      </c>
      <c r="M522" s="60">
        <f t="shared" si="94"/>
        <v>3564562.7713279645</v>
      </c>
      <c r="N522" t="str">
        <f t="shared" si="95"/>
        <v/>
      </c>
      <c r="O522" t="str">
        <f t="shared" si="96"/>
        <v/>
      </c>
      <c r="P522" t="str">
        <f t="shared" si="97"/>
        <v/>
      </c>
      <c r="Q522">
        <f t="shared" si="98"/>
        <v>182.97246055014952</v>
      </c>
    </row>
    <row r="523" spans="1:17">
      <c r="A523" s="41">
        <f t="shared" si="89"/>
        <v>521</v>
      </c>
      <c r="B523" t="str">
        <f t="shared" si="90"/>
        <v>2_522</v>
      </c>
      <c r="C523">
        <f t="shared" si="88"/>
        <v>2</v>
      </c>
      <c r="D523">
        <f t="shared" si="91"/>
        <v>522</v>
      </c>
      <c r="E523">
        <f>IFERROR(VLOOKUP($B523,'CURVE DATA'!$A:$AM,15,FALSE),"")</f>
        <v>5039928.2670593644</v>
      </c>
      <c r="F523">
        <f>IFERROR(VLOOKUP($B523,'CURVE DATA'!$A:$AM,34,FALSE),NA())</f>
        <v>0.31983724714920475</v>
      </c>
      <c r="G523">
        <f>IFERROR(VLOOKUP($B523,'CURVE DATA'!$A:$AM,35,FALSE),NA())</f>
        <v>0.28886839348469162</v>
      </c>
      <c r="H523">
        <f>IFERROR(VLOOKUP($B523,'CURVE DATA'!$A:$AM,37,FALSE),NA())</f>
        <v>183.01019143892913</v>
      </c>
      <c r="I523">
        <f>IFERROR(VLOOKUP($B523,'CURVE DATA'!$A:$AM,38,FALSE),NA())</f>
        <v>147.57304552563809</v>
      </c>
      <c r="J523">
        <f>IFERROR(VLOOKUP($B523,'CURVE DATA'!$A:$AM,39,FALSE),NA())</f>
        <v>218.44733735222019</v>
      </c>
      <c r="K523" t="str">
        <f t="shared" si="92"/>
        <v/>
      </c>
      <c r="L523" t="str">
        <f t="shared" si="93"/>
        <v/>
      </c>
      <c r="M523" s="60">
        <f t="shared" si="94"/>
        <v>3574236.3380593644</v>
      </c>
      <c r="N523" t="str">
        <f t="shared" si="95"/>
        <v/>
      </c>
      <c r="O523" t="str">
        <f t="shared" si="96"/>
        <v/>
      </c>
      <c r="P523" t="str">
        <f t="shared" si="97"/>
        <v/>
      </c>
      <c r="Q523">
        <f t="shared" si="98"/>
        <v>183.01019143892913</v>
      </c>
    </row>
    <row r="524" spans="1:17">
      <c r="A524" s="41">
        <f t="shared" si="89"/>
        <v>522</v>
      </c>
      <c r="B524" t="str">
        <f t="shared" si="90"/>
        <v>2_523</v>
      </c>
      <c r="C524">
        <f t="shared" si="88"/>
        <v>2</v>
      </c>
      <c r="D524">
        <f t="shared" si="91"/>
        <v>523</v>
      </c>
      <c r="E524">
        <f>IFERROR(VLOOKUP($B524,'CURVE DATA'!$A:$AM,15,FALSE),"")</f>
        <v>5049601.8337907642</v>
      </c>
      <c r="F524">
        <f>IFERROR(VLOOKUP($B524,'CURVE DATA'!$A:$AM,34,FALSE),NA())</f>
        <v>0.31965695696822949</v>
      </c>
      <c r="G524">
        <f>IFERROR(VLOOKUP($B524,'CURVE DATA'!$A:$AM,35,FALSE),NA())</f>
        <v>0.28892737540707386</v>
      </c>
      <c r="H524">
        <f>IFERROR(VLOOKUP($B524,'CURVE DATA'!$A:$AM,37,FALSE),NA())</f>
        <v>183.04755895005209</v>
      </c>
      <c r="I524">
        <f>IFERROR(VLOOKUP($B524,'CURVE DATA'!$A:$AM,38,FALSE),NA())</f>
        <v>147.60317738538191</v>
      </c>
      <c r="J524">
        <f>IFERROR(VLOOKUP($B524,'CURVE DATA'!$A:$AM,39,FALSE),NA())</f>
        <v>218.49194051472227</v>
      </c>
      <c r="K524" t="str">
        <f t="shared" si="92"/>
        <v/>
      </c>
      <c r="L524" t="str">
        <f t="shared" si="93"/>
        <v/>
      </c>
      <c r="M524" s="60">
        <f t="shared" si="94"/>
        <v>3583909.9047907642</v>
      </c>
      <c r="N524" t="str">
        <f t="shared" si="95"/>
        <v/>
      </c>
      <c r="O524" t="str">
        <f t="shared" si="96"/>
        <v/>
      </c>
      <c r="P524" t="str">
        <f t="shared" si="97"/>
        <v/>
      </c>
      <c r="Q524">
        <f t="shared" si="98"/>
        <v>183.04755895005209</v>
      </c>
    </row>
    <row r="525" spans="1:17">
      <c r="A525" s="41">
        <f t="shared" si="89"/>
        <v>523</v>
      </c>
      <c r="B525" t="str">
        <f t="shared" si="90"/>
        <v>2_524</v>
      </c>
      <c r="C525">
        <f t="shared" si="88"/>
        <v>2</v>
      </c>
      <c r="D525">
        <f t="shared" si="91"/>
        <v>524</v>
      </c>
      <c r="E525">
        <f>IFERROR(VLOOKUP($B525,'CURVE DATA'!$A:$AM,15,FALSE),"")</f>
        <v>5059275.4005221641</v>
      </c>
      <c r="F525">
        <f>IFERROR(VLOOKUP($B525,'CURVE DATA'!$A:$AM,34,FALSE),NA())</f>
        <v>0.31947585921581917</v>
      </c>
      <c r="G525">
        <f>IFERROR(VLOOKUP($B525,'CURVE DATA'!$A:$AM,35,FALSE),NA())</f>
        <v>0.28898578550995868</v>
      </c>
      <c r="H525">
        <f>IFERROR(VLOOKUP($B525,'CURVE DATA'!$A:$AM,37,FALSE),NA())</f>
        <v>183.08456418964221</v>
      </c>
      <c r="I525">
        <f>IFERROR(VLOOKUP($B525,'CURVE DATA'!$A:$AM,38,FALSE),NA())</f>
        <v>147.63301712197682</v>
      </c>
      <c r="J525">
        <f>IFERROR(VLOOKUP($B525,'CURVE DATA'!$A:$AM,39,FALSE),NA())</f>
        <v>218.53611125730762</v>
      </c>
      <c r="K525" t="str">
        <f t="shared" si="92"/>
        <v/>
      </c>
      <c r="L525" t="str">
        <f t="shared" si="93"/>
        <v/>
      </c>
      <c r="M525" s="60">
        <f t="shared" si="94"/>
        <v>3593583.4715221641</v>
      </c>
      <c r="N525" t="str">
        <f t="shared" si="95"/>
        <v/>
      </c>
      <c r="O525" t="str">
        <f t="shared" si="96"/>
        <v/>
      </c>
      <c r="P525" t="str">
        <f t="shared" si="97"/>
        <v/>
      </c>
      <c r="Q525">
        <f t="shared" si="98"/>
        <v>183.08456418964221</v>
      </c>
    </row>
    <row r="526" spans="1:17">
      <c r="A526" s="41">
        <f t="shared" si="89"/>
        <v>524</v>
      </c>
      <c r="B526" t="str">
        <f t="shared" si="90"/>
        <v>2_525</v>
      </c>
      <c r="C526">
        <f t="shared" si="88"/>
        <v>2</v>
      </c>
      <c r="D526">
        <f t="shared" si="91"/>
        <v>525</v>
      </c>
      <c r="E526">
        <f>IFERROR(VLOOKUP($B526,'CURVE DATA'!$A:$AM,15,FALSE),"")</f>
        <v>5068948.9672535639</v>
      </c>
      <c r="F526">
        <f>IFERROR(VLOOKUP($B526,'CURVE DATA'!$A:$AM,34,FALSE),NA())</f>
        <v>0.31929395778799835</v>
      </c>
      <c r="G526">
        <f>IFERROR(VLOOKUP($B526,'CURVE DATA'!$A:$AM,35,FALSE),NA())</f>
        <v>0.28904362553339003</v>
      </c>
      <c r="H526">
        <f>IFERROR(VLOOKUP($B526,'CURVE DATA'!$A:$AM,37,FALSE),NA())</f>
        <v>183.12120826009004</v>
      </c>
      <c r="I526">
        <f>IFERROR(VLOOKUP($B526,'CURVE DATA'!$A:$AM,38,FALSE),NA())</f>
        <v>147.66256562435214</v>
      </c>
      <c r="J526">
        <f>IFERROR(VLOOKUP($B526,'CURVE DATA'!$A:$AM,39,FALSE),NA())</f>
        <v>218.57985089582795</v>
      </c>
      <c r="K526" t="str">
        <f t="shared" si="92"/>
        <v/>
      </c>
      <c r="L526" t="str">
        <f t="shared" si="93"/>
        <v/>
      </c>
      <c r="M526" s="60">
        <f t="shared" si="94"/>
        <v>3603257.0382535639</v>
      </c>
      <c r="N526" t="str">
        <f t="shared" si="95"/>
        <v/>
      </c>
      <c r="O526" t="str">
        <f t="shared" si="96"/>
        <v/>
      </c>
      <c r="P526" t="str">
        <f t="shared" si="97"/>
        <v/>
      </c>
      <c r="Q526">
        <f t="shared" si="98"/>
        <v>183.12120826009004</v>
      </c>
    </row>
    <row r="527" spans="1:17">
      <c r="A527" s="41">
        <f t="shared" si="89"/>
        <v>525</v>
      </c>
      <c r="B527" t="str">
        <f t="shared" si="90"/>
        <v>2_526</v>
      </c>
      <c r="C527">
        <f t="shared" si="88"/>
        <v>2</v>
      </c>
      <c r="D527">
        <f t="shared" si="91"/>
        <v>526</v>
      </c>
      <c r="E527">
        <f>IFERROR(VLOOKUP($B527,'CURVE DATA'!$A:$AM,15,FALSE),"")</f>
        <v>5078622.5339849638</v>
      </c>
      <c r="F527">
        <f>IFERROR(VLOOKUP($B527,'CURVE DATA'!$A:$AM,34,FALSE),NA())</f>
        <v>0.31911125656883232</v>
      </c>
      <c r="G527">
        <f>IFERROR(VLOOKUP($B527,'CURVE DATA'!$A:$AM,35,FALSE),NA())</f>
        <v>0.2891008972115528</v>
      </c>
      <c r="H527">
        <f>IFERROR(VLOOKUP($B527,'CURVE DATA'!$A:$AM,37,FALSE),NA())</f>
        <v>183.15749226007412</v>
      </c>
      <c r="I527">
        <f>IFERROR(VLOOKUP($B527,'CURVE DATA'!$A:$AM,38,FALSE),NA())</f>
        <v>147.69182377844402</v>
      </c>
      <c r="J527">
        <f>IFERROR(VLOOKUP($B527,'CURVE DATA'!$A:$AM,39,FALSE),NA())</f>
        <v>218.62316074170423</v>
      </c>
      <c r="K527" t="str">
        <f t="shared" si="92"/>
        <v/>
      </c>
      <c r="L527" t="str">
        <f t="shared" si="93"/>
        <v/>
      </c>
      <c r="M527" s="60">
        <f t="shared" si="94"/>
        <v>3612930.6049849638</v>
      </c>
      <c r="N527" t="str">
        <f t="shared" si="95"/>
        <v/>
      </c>
      <c r="O527" t="str">
        <f t="shared" si="96"/>
        <v/>
      </c>
      <c r="P527" t="str">
        <f t="shared" si="97"/>
        <v/>
      </c>
      <c r="Q527">
        <f t="shared" si="98"/>
        <v>183.15749226007412</v>
      </c>
    </row>
    <row r="528" spans="1:17">
      <c r="A528" s="41">
        <f t="shared" si="89"/>
        <v>526</v>
      </c>
      <c r="B528" t="str">
        <f t="shared" si="90"/>
        <v>2_527</v>
      </c>
      <c r="C528">
        <f t="shared" si="88"/>
        <v>2</v>
      </c>
      <c r="D528">
        <f t="shared" si="91"/>
        <v>527</v>
      </c>
      <c r="E528">
        <f>IFERROR(VLOOKUP($B528,'CURVE DATA'!$A:$AM,15,FALSE),"")</f>
        <v>5088296.1007163636</v>
      </c>
      <c r="F528">
        <f>IFERROR(VLOOKUP($B528,'CURVE DATA'!$A:$AM,34,FALSE),NA())</f>
        <v>0.31892775942998824</v>
      </c>
      <c r="G528">
        <f>IFERROR(VLOOKUP($B528,'CURVE DATA'!$A:$AM,35,FALSE),NA())</f>
        <v>0.28915760227280457</v>
      </c>
      <c r="H528">
        <f>IFERROR(VLOOKUP($B528,'CURVE DATA'!$A:$AM,37,FALSE),NA())</f>
        <v>183.19341728458113</v>
      </c>
      <c r="I528">
        <f>IFERROR(VLOOKUP($B528,'CURVE DATA'!$A:$AM,38,FALSE),NA())</f>
        <v>147.72079246721157</v>
      </c>
      <c r="J528">
        <f>IFERROR(VLOOKUP($B528,'CURVE DATA'!$A:$AM,39,FALSE),NA())</f>
        <v>218.66604210195072</v>
      </c>
      <c r="K528" t="str">
        <f t="shared" si="92"/>
        <v/>
      </c>
      <c r="L528" t="str">
        <f t="shared" si="93"/>
        <v/>
      </c>
      <c r="M528" s="60">
        <f t="shared" si="94"/>
        <v>3622604.1717163636</v>
      </c>
      <c r="N528" t="str">
        <f t="shared" si="95"/>
        <v/>
      </c>
      <c r="O528" t="str">
        <f t="shared" si="96"/>
        <v/>
      </c>
      <c r="P528" t="str">
        <f t="shared" si="97"/>
        <v/>
      </c>
      <c r="Q528">
        <f t="shared" si="98"/>
        <v>183.19341728458113</v>
      </c>
    </row>
    <row r="529" spans="1:17">
      <c r="A529" s="41">
        <f t="shared" si="89"/>
        <v>527</v>
      </c>
      <c r="B529" t="str">
        <f t="shared" si="90"/>
        <v>2_528</v>
      </c>
      <c r="C529">
        <f t="shared" si="88"/>
        <v>2</v>
      </c>
      <c r="D529">
        <f t="shared" si="91"/>
        <v>528</v>
      </c>
      <c r="E529">
        <f>IFERROR(VLOOKUP($B529,'CURVE DATA'!$A:$AM,15,FALSE),"")</f>
        <v>5097969.6674477635</v>
      </c>
      <c r="F529">
        <f>IFERROR(VLOOKUP($B529,'CURVE DATA'!$A:$AM,34,FALSE),NA())</f>
        <v>0.31874347023149907</v>
      </c>
      <c r="G529">
        <f>IFERROR(VLOOKUP($B529,'CURVE DATA'!$A:$AM,35,FALSE),NA())</f>
        <v>0.2892137424397091</v>
      </c>
      <c r="H529">
        <f>IFERROR(VLOOKUP($B529,'CURVE DATA'!$A:$AM,37,FALSE),NA())</f>
        <v>183.22898442492721</v>
      </c>
      <c r="I529">
        <f>IFERROR(VLOOKUP($B529,'CURVE DATA'!$A:$AM,38,FALSE),NA())</f>
        <v>147.74947257065412</v>
      </c>
      <c r="J529">
        <f>IFERROR(VLOOKUP($B529,'CURVE DATA'!$A:$AM,39,FALSE),NA())</f>
        <v>218.70849627920032</v>
      </c>
      <c r="K529" t="str">
        <f t="shared" si="92"/>
        <v/>
      </c>
      <c r="L529" t="str">
        <f t="shared" si="93"/>
        <v/>
      </c>
      <c r="M529" s="60">
        <f t="shared" si="94"/>
        <v>3632277.7384477635</v>
      </c>
      <c r="N529" t="str">
        <f t="shared" si="95"/>
        <v/>
      </c>
      <c r="O529" t="str">
        <f t="shared" si="96"/>
        <v/>
      </c>
      <c r="P529" t="str">
        <f t="shared" si="97"/>
        <v/>
      </c>
      <c r="Q529">
        <f t="shared" si="98"/>
        <v>183.22898442492721</v>
      </c>
    </row>
    <row r="530" spans="1:17">
      <c r="A530" s="41">
        <f t="shared" si="89"/>
        <v>528</v>
      </c>
      <c r="B530" t="str">
        <f t="shared" si="90"/>
        <v>2_529</v>
      </c>
      <c r="C530">
        <f t="shared" si="88"/>
        <v>2</v>
      </c>
      <c r="D530">
        <f t="shared" si="91"/>
        <v>529</v>
      </c>
      <c r="E530">
        <f>IFERROR(VLOOKUP($B530,'CURVE DATA'!$A:$AM,15,FALSE),"")</f>
        <v>5107643.2341791634</v>
      </c>
      <c r="F530">
        <f>IFERROR(VLOOKUP($B530,'CURVE DATA'!$A:$AM,34,FALSE),NA())</f>
        <v>0.31855839282110171</v>
      </c>
      <c r="G530">
        <f>IFERROR(VLOOKUP($B530,'CURVE DATA'!$A:$AM,35,FALSE),NA())</f>
        <v>0.28926931942906781</v>
      </c>
      <c r="H530">
        <f>IFERROR(VLOOKUP($B530,'CURVE DATA'!$A:$AM,37,FALSE),NA())</f>
        <v>183.26419476877768</v>
      </c>
      <c r="I530">
        <f>IFERROR(VLOOKUP($B530,'CURVE DATA'!$A:$AM,38,FALSE),NA())</f>
        <v>147.77786496582712</v>
      </c>
      <c r="J530">
        <f>IFERROR(VLOOKUP($B530,'CURVE DATA'!$A:$AM,39,FALSE),NA())</f>
        <v>218.75052457172831</v>
      </c>
      <c r="K530" t="str">
        <f t="shared" si="92"/>
        <v/>
      </c>
      <c r="L530" t="str">
        <f t="shared" si="93"/>
        <v/>
      </c>
      <c r="M530" s="60">
        <f t="shared" si="94"/>
        <v>3641951.3051791633</v>
      </c>
      <c r="N530" t="str">
        <f t="shared" si="95"/>
        <v/>
      </c>
      <c r="O530" t="str">
        <f t="shared" si="96"/>
        <v/>
      </c>
      <c r="P530" t="str">
        <f t="shared" si="97"/>
        <v/>
      </c>
      <c r="Q530">
        <f t="shared" si="98"/>
        <v>183.26419476877768</v>
      </c>
    </row>
    <row r="531" spans="1:17">
      <c r="A531" s="41">
        <f t="shared" si="89"/>
        <v>529</v>
      </c>
      <c r="B531" t="str">
        <f t="shared" si="90"/>
        <v>2_530</v>
      </c>
      <c r="C531">
        <f t="shared" si="88"/>
        <v>2</v>
      </c>
      <c r="D531">
        <f t="shared" si="91"/>
        <v>530</v>
      </c>
      <c r="E531">
        <f>IFERROR(VLOOKUP($B531,'CURVE DATA'!$A:$AM,15,FALSE),"")</f>
        <v>5117316.8009105632</v>
      </c>
      <c r="F531">
        <f>IFERROR(VLOOKUP($B531,'CURVE DATA'!$A:$AM,34,FALSE),NA())</f>
        <v>0.3183725310346327</v>
      </c>
      <c r="G531">
        <f>IFERROR(VLOOKUP($B531,'CURVE DATA'!$A:$AM,35,FALSE),NA())</f>
        <v>0.2893243349519517</v>
      </c>
      <c r="H531">
        <f>IFERROR(VLOOKUP($B531,'CURVE DATA'!$A:$AM,37,FALSE),NA())</f>
        <v>183.29904940016758</v>
      </c>
      <c r="I531">
        <f>IFERROR(VLOOKUP($B531,'CURVE DATA'!$A:$AM,38,FALSE),NA())</f>
        <v>147.80597052685863</v>
      </c>
      <c r="J531">
        <f>IFERROR(VLOOKUP($B531,'CURVE DATA'!$A:$AM,39,FALSE),NA())</f>
        <v>218.79212827347652</v>
      </c>
      <c r="K531" t="str">
        <f t="shared" si="92"/>
        <v/>
      </c>
      <c r="L531" t="str">
        <f t="shared" si="93"/>
        <v/>
      </c>
      <c r="M531" s="60">
        <f t="shared" si="94"/>
        <v>3651624.8719105632</v>
      </c>
      <c r="N531" t="str">
        <f t="shared" si="95"/>
        <v/>
      </c>
      <c r="O531" t="str">
        <f t="shared" si="96"/>
        <v/>
      </c>
      <c r="P531" t="str">
        <f t="shared" si="97"/>
        <v/>
      </c>
      <c r="Q531">
        <f t="shared" si="98"/>
        <v>183.29904940016758</v>
      </c>
    </row>
    <row r="532" spans="1:17">
      <c r="A532" s="41">
        <f t="shared" si="89"/>
        <v>530</v>
      </c>
      <c r="B532" t="str">
        <f t="shared" si="90"/>
        <v>2_531</v>
      </c>
      <c r="C532">
        <f t="shared" si="88"/>
        <v>2</v>
      </c>
      <c r="D532">
        <f t="shared" si="91"/>
        <v>531</v>
      </c>
      <c r="E532">
        <f>IFERROR(VLOOKUP($B532,'CURVE DATA'!$A:$AM,15,FALSE),"")</f>
        <v>5126990.3676419631</v>
      </c>
      <c r="F532">
        <f>IFERROR(VLOOKUP($B532,'CURVE DATA'!$A:$AM,34,FALSE),NA())</f>
        <v>0.31818588869638814</v>
      </c>
      <c r="G532">
        <f>IFERROR(VLOOKUP($B532,'CURVE DATA'!$A:$AM,35,FALSE),NA())</f>
        <v>0.28937879071373362</v>
      </c>
      <c r="H532">
        <f>IFERROR(VLOOKUP($B532,'CURVE DATA'!$A:$AM,37,FALSE),NA())</f>
        <v>183.33354939952173</v>
      </c>
      <c r="I532">
        <f>IFERROR(VLOOKUP($B532,'CURVE DATA'!$A:$AM,38,FALSE),NA())</f>
        <v>147.8337901249657</v>
      </c>
      <c r="J532">
        <f>IFERROR(VLOOKUP($B532,'CURVE DATA'!$A:$AM,39,FALSE),NA())</f>
        <v>218.83330867407781</v>
      </c>
      <c r="K532" t="str">
        <f t="shared" si="92"/>
        <v/>
      </c>
      <c r="L532" t="str">
        <f t="shared" si="93"/>
        <v/>
      </c>
      <c r="M532" s="60">
        <f t="shared" si="94"/>
        <v>3661298.4386419631</v>
      </c>
      <c r="N532" t="str">
        <f t="shared" si="95"/>
        <v/>
      </c>
      <c r="O532" t="str">
        <f t="shared" si="96"/>
        <v/>
      </c>
      <c r="P532" t="str">
        <f t="shared" si="97"/>
        <v/>
      </c>
      <c r="Q532">
        <f t="shared" si="98"/>
        <v>183.33354939952173</v>
      </c>
    </row>
    <row r="533" spans="1:17">
      <c r="A533" s="41">
        <f t="shared" si="89"/>
        <v>531</v>
      </c>
      <c r="B533" t="str">
        <f t="shared" si="90"/>
        <v>2_532</v>
      </c>
      <c r="C533">
        <f t="shared" si="88"/>
        <v>2</v>
      </c>
      <c r="D533">
        <f t="shared" si="91"/>
        <v>532</v>
      </c>
      <c r="E533">
        <f>IFERROR(VLOOKUP($B533,'CURVE DATA'!$A:$AM,15,FALSE),"")</f>
        <v>5136663.9343733629</v>
      </c>
      <c r="F533">
        <f>IFERROR(VLOOKUP($B533,'CURVE DATA'!$A:$AM,34,FALSE),NA())</f>
        <v>0.31799846961825023</v>
      </c>
      <c r="G533">
        <f>IFERROR(VLOOKUP($B533,'CURVE DATA'!$A:$AM,35,FALSE),NA())</f>
        <v>0.28943268841411879</v>
      </c>
      <c r="H533">
        <f>IFERROR(VLOOKUP($B533,'CURVE DATA'!$A:$AM,37,FALSE),NA())</f>
        <v>183.36769584367445</v>
      </c>
      <c r="I533">
        <f>IFERROR(VLOOKUP($B533,'CURVE DATA'!$A:$AM,38,FALSE),NA())</f>
        <v>147.86132462846993</v>
      </c>
      <c r="J533">
        <f>IFERROR(VLOOKUP($B533,'CURVE DATA'!$A:$AM,39,FALSE),NA())</f>
        <v>218.87406705887898</v>
      </c>
      <c r="K533" t="str">
        <f t="shared" si="92"/>
        <v/>
      </c>
      <c r="L533" t="str">
        <f t="shared" si="93"/>
        <v/>
      </c>
      <c r="M533" s="60">
        <f t="shared" si="94"/>
        <v>3670972.0053733629</v>
      </c>
      <c r="N533" t="str">
        <f t="shared" si="95"/>
        <v/>
      </c>
      <c r="O533" t="str">
        <f t="shared" si="96"/>
        <v/>
      </c>
      <c r="P533" t="str">
        <f t="shared" si="97"/>
        <v/>
      </c>
      <c r="Q533">
        <f t="shared" si="98"/>
        <v>183.36769584367445</v>
      </c>
    </row>
    <row r="534" spans="1:17">
      <c r="A534" s="41">
        <f t="shared" si="89"/>
        <v>532</v>
      </c>
      <c r="B534" t="str">
        <f t="shared" si="90"/>
        <v>2_533</v>
      </c>
      <c r="C534">
        <f t="shared" si="88"/>
        <v>2</v>
      </c>
      <c r="D534">
        <f t="shared" si="91"/>
        <v>533</v>
      </c>
      <c r="E534">
        <f>IFERROR(VLOOKUP($B534,'CURVE DATA'!$A:$AM,15,FALSE),"")</f>
        <v>5146337.5011047628</v>
      </c>
      <c r="F534">
        <f>IFERROR(VLOOKUP($B534,'CURVE DATA'!$A:$AM,34,FALSE),NA())</f>
        <v>0.31781027760082409</v>
      </c>
      <c r="G534">
        <f>IFERROR(VLOOKUP($B534,'CURVE DATA'!$A:$AM,35,FALSE),NA())</f>
        <v>0.28948602974717652</v>
      </c>
      <c r="H534">
        <f>IFERROR(VLOOKUP($B534,'CURVE DATA'!$A:$AM,37,FALSE),NA())</f>
        <v>183.40148980588936</v>
      </c>
      <c r="I534">
        <f>IFERROR(VLOOKUP($B534,'CURVE DATA'!$A:$AM,38,FALSE),NA())</f>
        <v>147.88857490281379</v>
      </c>
      <c r="J534">
        <f>IFERROR(VLOOKUP($B534,'CURVE DATA'!$A:$AM,39,FALSE),NA())</f>
        <v>218.91440470896495</v>
      </c>
      <c r="K534" t="str">
        <f t="shared" si="92"/>
        <v/>
      </c>
      <c r="L534" t="str">
        <f t="shared" si="93"/>
        <v/>
      </c>
      <c r="M534" s="60">
        <f t="shared" si="94"/>
        <v>3680645.5721047628</v>
      </c>
      <c r="N534" t="str">
        <f t="shared" si="95"/>
        <v/>
      </c>
      <c r="O534" t="str">
        <f t="shared" si="96"/>
        <v/>
      </c>
      <c r="P534" t="str">
        <f t="shared" si="97"/>
        <v/>
      </c>
      <c r="Q534">
        <f t="shared" si="98"/>
        <v>183.40148980588936</v>
      </c>
    </row>
    <row r="535" spans="1:17">
      <c r="A535" s="41">
        <f t="shared" si="89"/>
        <v>533</v>
      </c>
      <c r="B535" t="str">
        <f t="shared" si="90"/>
        <v>2_534</v>
      </c>
      <c r="C535">
        <f t="shared" si="88"/>
        <v>2</v>
      </c>
      <c r="D535">
        <f t="shared" si="91"/>
        <v>534</v>
      </c>
      <c r="E535">
        <f>IFERROR(VLOOKUP($B535,'CURVE DATA'!$A:$AM,15,FALSE),"")</f>
        <v>5156011.0678361626</v>
      </c>
      <c r="F535">
        <f>IFERROR(VLOOKUP($B535,'CURVE DATA'!$A:$AM,34,FALSE),NA())</f>
        <v>0.31762131643274993</v>
      </c>
      <c r="G535">
        <f>IFERROR(VLOOKUP($B535,'CURVE DATA'!$A:$AM,35,FALSE),NA())</f>
        <v>0.2895388164013708</v>
      </c>
      <c r="H535">
        <f>IFERROR(VLOOKUP($B535,'CURVE DATA'!$A:$AM,37,FALSE),NA())</f>
        <v>183.43493235587891</v>
      </c>
      <c r="I535">
        <f>IFERROR(VLOOKUP($B535,'CURVE DATA'!$A:$AM,38,FALSE),NA())</f>
        <v>147.91554181057614</v>
      </c>
      <c r="J535">
        <f>IFERROR(VLOOKUP($B535,'CURVE DATA'!$A:$AM,39,FALSE),NA())</f>
        <v>218.95432290118174</v>
      </c>
      <c r="K535" t="str">
        <f t="shared" si="92"/>
        <v/>
      </c>
      <c r="L535" t="str">
        <f t="shared" si="93"/>
        <v/>
      </c>
      <c r="M535" s="60">
        <f t="shared" si="94"/>
        <v>3690319.1388361626</v>
      </c>
      <c r="N535" t="str">
        <f t="shared" si="95"/>
        <v/>
      </c>
      <c r="O535" t="str">
        <f t="shared" si="96"/>
        <v/>
      </c>
      <c r="P535" t="str">
        <f t="shared" si="97"/>
        <v/>
      </c>
      <c r="Q535">
        <f t="shared" si="98"/>
        <v>183.43493235587891</v>
      </c>
    </row>
    <row r="536" spans="1:17">
      <c r="A536" s="41">
        <f t="shared" si="89"/>
        <v>534</v>
      </c>
      <c r="B536" t="str">
        <f t="shared" si="90"/>
        <v>2_535</v>
      </c>
      <c r="C536">
        <f t="shared" si="88"/>
        <v>2</v>
      </c>
      <c r="D536">
        <f t="shared" si="91"/>
        <v>535</v>
      </c>
      <c r="E536">
        <f>IFERROR(VLOOKUP($B536,'CURVE DATA'!$A:$AM,15,FALSE),"")</f>
        <v>5165684.6345675625</v>
      </c>
      <c r="F536">
        <f>IFERROR(VLOOKUP($B536,'CURVE DATA'!$A:$AM,34,FALSE),NA())</f>
        <v>0.31743158989082643</v>
      </c>
      <c r="G536">
        <f>IFERROR(VLOOKUP($B536,'CURVE DATA'!$A:$AM,35,FALSE),NA())</f>
        <v>0.28959105005959079</v>
      </c>
      <c r="H536">
        <f>IFERROR(VLOOKUP($B536,'CURVE DATA'!$A:$AM,37,FALSE),NA())</f>
        <v>183.4680245598237</v>
      </c>
      <c r="I536">
        <f>IFERROR(VLOOKUP($B536,'CURVE DATA'!$A:$AM,38,FALSE),NA())</f>
        <v>147.94222621148785</v>
      </c>
      <c r="J536">
        <f>IFERROR(VLOOKUP($B536,'CURVE DATA'!$A:$AM,39,FALSE),NA())</f>
        <v>218.99382290815956</v>
      </c>
      <c r="K536" t="str">
        <f t="shared" si="92"/>
        <v/>
      </c>
      <c r="L536" t="str">
        <f t="shared" si="93"/>
        <v/>
      </c>
      <c r="M536" s="60">
        <f t="shared" si="94"/>
        <v>3699992.7055675625</v>
      </c>
      <c r="N536" t="str">
        <f t="shared" si="95"/>
        <v/>
      </c>
      <c r="O536" t="str">
        <f t="shared" si="96"/>
        <v/>
      </c>
      <c r="P536" t="str">
        <f t="shared" si="97"/>
        <v/>
      </c>
      <c r="Q536">
        <f t="shared" si="98"/>
        <v>183.4680245598237</v>
      </c>
    </row>
    <row r="537" spans="1:17">
      <c r="A537" s="41">
        <f t="shared" si="89"/>
        <v>535</v>
      </c>
      <c r="B537" t="str">
        <f t="shared" si="90"/>
        <v>2_536</v>
      </c>
      <c r="C537">
        <f t="shared" si="88"/>
        <v>2</v>
      </c>
      <c r="D537">
        <f t="shared" si="91"/>
        <v>536</v>
      </c>
      <c r="E537">
        <f>IFERROR(VLOOKUP($B537,'CURVE DATA'!$A:$AM,15,FALSE),"")</f>
        <v>5175358.2012989623</v>
      </c>
      <c r="F537">
        <f>IFERROR(VLOOKUP($B537,'CURVE DATA'!$A:$AM,34,FALSE),NA())</f>
        <v>0.31724110174052661</v>
      </c>
      <c r="G537">
        <f>IFERROR(VLOOKUP($B537,'CURVE DATA'!$A:$AM,35,FALSE),NA())</f>
        <v>0.28964273239918131</v>
      </c>
      <c r="H537">
        <f>IFERROR(VLOOKUP($B537,'CURVE DATA'!$A:$AM,37,FALSE),NA())</f>
        <v>183.50076748039169</v>
      </c>
      <c r="I537">
        <f>IFERROR(VLOOKUP($B537,'CURVE DATA'!$A:$AM,38,FALSE),NA())</f>
        <v>147.96862896244741</v>
      </c>
      <c r="J537">
        <f>IFERROR(VLOOKUP($B537,'CURVE DATA'!$A:$AM,39,FALSE),NA())</f>
        <v>219.03290599833599</v>
      </c>
      <c r="K537" t="str">
        <f t="shared" si="92"/>
        <v/>
      </c>
      <c r="L537" t="str">
        <f t="shared" si="93"/>
        <v/>
      </c>
      <c r="M537" s="60">
        <f t="shared" si="94"/>
        <v>3709666.2722989623</v>
      </c>
      <c r="N537" t="str">
        <f t="shared" si="95"/>
        <v/>
      </c>
      <c r="O537" t="str">
        <f t="shared" si="96"/>
        <v/>
      </c>
      <c r="P537" t="str">
        <f t="shared" si="97"/>
        <v/>
      </c>
      <c r="Q537">
        <f t="shared" si="98"/>
        <v>183.50076748039169</v>
      </c>
    </row>
    <row r="538" spans="1:17">
      <c r="A538" s="41">
        <f t="shared" si="89"/>
        <v>536</v>
      </c>
      <c r="B538" t="str">
        <f t="shared" si="90"/>
        <v>2_537</v>
      </c>
      <c r="C538">
        <f t="shared" si="88"/>
        <v>2</v>
      </c>
      <c r="D538">
        <f t="shared" si="91"/>
        <v>537</v>
      </c>
      <c r="E538">
        <f>IFERROR(VLOOKUP($B538,'CURVE DATA'!$A:$AM,15,FALSE),"")</f>
        <v>5185031.7680303622</v>
      </c>
      <c r="F538">
        <f>IFERROR(VLOOKUP($B538,'CURVE DATA'!$A:$AM,34,FALSE),NA())</f>
        <v>0.31704985573543748</v>
      </c>
      <c r="G538">
        <f>IFERROR(VLOOKUP($B538,'CURVE DATA'!$A:$AM,35,FALSE),NA())</f>
        <v>0.28969386509197281</v>
      </c>
      <c r="H538">
        <f>IFERROR(VLOOKUP($B538,'CURVE DATA'!$A:$AM,37,FALSE),NA())</f>
        <v>183.53316217675732</v>
      </c>
      <c r="I538">
        <f>IFERROR(VLOOKUP($B538,'CURVE DATA'!$A:$AM,38,FALSE),NA())</f>
        <v>147.99475091753618</v>
      </c>
      <c r="J538">
        <f>IFERROR(VLOOKUP($B538,'CURVE DATA'!$A:$AM,39,FALSE),NA())</f>
        <v>219.07157343597848</v>
      </c>
      <c r="K538" t="str">
        <f t="shared" si="92"/>
        <v/>
      </c>
      <c r="L538" t="str">
        <f t="shared" si="93"/>
        <v/>
      </c>
      <c r="M538" s="60">
        <f t="shared" si="94"/>
        <v>3719339.8390303622</v>
      </c>
      <c r="N538" t="str">
        <f t="shared" si="95"/>
        <v/>
      </c>
      <c r="O538" t="str">
        <f t="shared" si="96"/>
        <v/>
      </c>
      <c r="P538" t="str">
        <f t="shared" si="97"/>
        <v/>
      </c>
      <c r="Q538">
        <f t="shared" si="98"/>
        <v>183.53316217675732</v>
      </c>
    </row>
    <row r="539" spans="1:17">
      <c r="A539" s="41">
        <f t="shared" si="89"/>
        <v>537</v>
      </c>
      <c r="B539" t="str">
        <f t="shared" si="90"/>
        <v>2_538</v>
      </c>
      <c r="C539">
        <f t="shared" si="88"/>
        <v>2</v>
      </c>
      <c r="D539">
        <f t="shared" si="91"/>
        <v>538</v>
      </c>
      <c r="E539">
        <f>IFERROR(VLOOKUP($B539,'CURVE DATA'!$A:$AM,15,FALSE),"")</f>
        <v>5194705.3347617621</v>
      </c>
      <c r="F539">
        <f>IFERROR(VLOOKUP($B539,'CURVE DATA'!$A:$AM,34,FALSE),NA())</f>
        <v>0.31685785561772511</v>
      </c>
      <c r="G539">
        <f>IFERROR(VLOOKUP($B539,'CURVE DATA'!$A:$AM,35,FALSE),NA())</f>
        <v>0.2897444498043113</v>
      </c>
      <c r="H539">
        <f>IFERROR(VLOOKUP($B539,'CURVE DATA'!$A:$AM,37,FALSE),NA())</f>
        <v>183.56520970462034</v>
      </c>
      <c r="I539">
        <f>IFERROR(VLOOKUP($B539,'CURVE DATA'!$A:$AM,38,FALSE),NA())</f>
        <v>148.02059292803366</v>
      </c>
      <c r="J539">
        <f>IFERROR(VLOOKUP($B539,'CURVE DATA'!$A:$AM,39,FALSE),NA())</f>
        <v>219.10982648120702</v>
      </c>
      <c r="K539" t="str">
        <f t="shared" si="92"/>
        <v/>
      </c>
      <c r="L539" t="str">
        <f t="shared" si="93"/>
        <v/>
      </c>
      <c r="M539" s="60">
        <f t="shared" si="94"/>
        <v>3729013.4057617621</v>
      </c>
      <c r="N539" t="str">
        <f t="shared" si="95"/>
        <v/>
      </c>
      <c r="O539" t="str">
        <f t="shared" si="96"/>
        <v/>
      </c>
      <c r="P539" t="str">
        <f t="shared" si="97"/>
        <v/>
      </c>
      <c r="Q539">
        <f t="shared" si="98"/>
        <v>183.56520970462034</v>
      </c>
    </row>
    <row r="540" spans="1:17">
      <c r="A540" s="41">
        <f t="shared" si="89"/>
        <v>538</v>
      </c>
      <c r="B540" t="str">
        <f t="shared" si="90"/>
        <v>2_539</v>
      </c>
      <c r="C540">
        <f t="shared" si="88"/>
        <v>2</v>
      </c>
      <c r="D540">
        <f t="shared" si="91"/>
        <v>539</v>
      </c>
      <c r="E540">
        <f>IFERROR(VLOOKUP($B540,'CURVE DATA'!$A:$AM,15,FALSE),"")</f>
        <v>5204378.9014931619</v>
      </c>
      <c r="F540">
        <f>IFERROR(VLOOKUP($B540,'CURVE DATA'!$A:$AM,34,FALSE),NA())</f>
        <v>0.31666510511787671</v>
      </c>
      <c r="G540">
        <f>IFERROR(VLOOKUP($B540,'CURVE DATA'!$A:$AM,35,FALSE),NA())</f>
        <v>0.28979448819708742</v>
      </c>
      <c r="H540">
        <f>IFERROR(VLOOKUP($B540,'CURVE DATA'!$A:$AM,37,FALSE),NA())</f>
        <v>183.59691111622436</v>
      </c>
      <c r="I540">
        <f>IFERROR(VLOOKUP($B540,'CURVE DATA'!$A:$AM,38,FALSE),NA())</f>
        <v>148.04615584243251</v>
      </c>
      <c r="J540">
        <f>IFERROR(VLOOKUP($B540,'CURVE DATA'!$A:$AM,39,FALSE),NA())</f>
        <v>219.14766639001627</v>
      </c>
      <c r="K540" t="str">
        <f t="shared" si="92"/>
        <v/>
      </c>
      <c r="L540" t="str">
        <f t="shared" si="93"/>
        <v/>
      </c>
      <c r="M540" s="60">
        <f t="shared" si="94"/>
        <v>3738686.9724931619</v>
      </c>
      <c r="N540" t="str">
        <f t="shared" si="95"/>
        <v/>
      </c>
      <c r="O540" t="str">
        <f t="shared" si="96"/>
        <v/>
      </c>
      <c r="P540" t="str">
        <f t="shared" si="97"/>
        <v/>
      </c>
      <c r="Q540">
        <f t="shared" si="98"/>
        <v>183.59691111622436</v>
      </c>
    </row>
    <row r="541" spans="1:17">
      <c r="A541" s="41">
        <f t="shared" si="89"/>
        <v>539</v>
      </c>
      <c r="B541" t="str">
        <f t="shared" si="90"/>
        <v>2_540</v>
      </c>
      <c r="C541">
        <f t="shared" si="88"/>
        <v>2</v>
      </c>
      <c r="D541">
        <f t="shared" si="91"/>
        <v>540</v>
      </c>
      <c r="E541">
        <f>IFERROR(VLOOKUP($B541,'CURVE DATA'!$A:$AM,15,FALSE),"")</f>
        <v>5214052.4682245618</v>
      </c>
      <c r="F541">
        <f>IFERROR(VLOOKUP($B541,'CURVE DATA'!$A:$AM,34,FALSE),NA())</f>
        <v>0.31647160795518253</v>
      </c>
      <c r="G541">
        <f>IFERROR(VLOOKUP($B541,'CURVE DATA'!$A:$AM,35,FALSE),NA())</f>
        <v>0.28984398192576666</v>
      </c>
      <c r="H541">
        <f>IFERROR(VLOOKUP($B541,'CURVE DATA'!$A:$AM,37,FALSE),NA())</f>
        <v>183.62826746037592</v>
      </c>
      <c r="I541">
        <f>IFERROR(VLOOKUP($B541,'CURVE DATA'!$A:$AM,38,FALSE),NA())</f>
        <v>148.07144050645377</v>
      </c>
      <c r="J541">
        <f>IFERROR(VLOOKUP($B541,'CURVE DATA'!$A:$AM,39,FALSE),NA())</f>
        <v>219.18509441429813</v>
      </c>
      <c r="K541" t="str">
        <f t="shared" si="92"/>
        <v/>
      </c>
      <c r="L541" t="str">
        <f t="shared" si="93"/>
        <v/>
      </c>
      <c r="M541" s="60">
        <f t="shared" si="94"/>
        <v>3748360.5392245618</v>
      </c>
      <c r="N541" t="str">
        <f t="shared" si="95"/>
        <v/>
      </c>
      <c r="O541" t="str">
        <f t="shared" si="96"/>
        <v/>
      </c>
      <c r="P541" t="str">
        <f t="shared" si="97"/>
        <v/>
      </c>
      <c r="Q541">
        <f t="shared" si="98"/>
        <v>183.62826746037592</v>
      </c>
    </row>
    <row r="542" spans="1:17">
      <c r="A542" s="41">
        <f t="shared" si="89"/>
        <v>540</v>
      </c>
      <c r="B542" t="str">
        <f t="shared" si="90"/>
        <v>2_541</v>
      </c>
      <c r="C542">
        <f t="shared" si="88"/>
        <v>2</v>
      </c>
      <c r="D542">
        <f t="shared" si="91"/>
        <v>541</v>
      </c>
      <c r="E542">
        <f>IFERROR(VLOOKUP($B542,'CURVE DATA'!$A:$AM,15,FALSE),"")</f>
        <v>5223726.0349559616</v>
      </c>
      <c r="F542">
        <f>IFERROR(VLOOKUP($B542,'CURVE DATA'!$A:$AM,34,FALSE),NA())</f>
        <v>0.3162773678370675</v>
      </c>
      <c r="G542">
        <f>IFERROR(VLOOKUP($B542,'CURVE DATA'!$A:$AM,35,FALSE),NA())</f>
        <v>0.28989293264041721</v>
      </c>
      <c r="H542">
        <f>IFERROR(VLOOKUP($B542,'CURVE DATA'!$A:$AM,37,FALSE),NA())</f>
        <v>183.65927978246214</v>
      </c>
      <c r="I542">
        <f>IFERROR(VLOOKUP($B542,'CURVE DATA'!$A:$AM,38,FALSE),NA())</f>
        <v>148.09644776306115</v>
      </c>
      <c r="J542">
        <f>IFERROR(VLOOKUP($B542,'CURVE DATA'!$A:$AM,39,FALSE),NA())</f>
        <v>219.22211180186315</v>
      </c>
      <c r="K542" t="str">
        <f t="shared" si="92"/>
        <v/>
      </c>
      <c r="L542" t="str">
        <f t="shared" si="93"/>
        <v/>
      </c>
      <c r="M542" s="60">
        <f t="shared" si="94"/>
        <v>3758034.1059559616</v>
      </c>
      <c r="N542" t="str">
        <f t="shared" si="95"/>
        <v/>
      </c>
      <c r="O542" t="str">
        <f t="shared" si="96"/>
        <v/>
      </c>
      <c r="P542" t="str">
        <f t="shared" si="97"/>
        <v/>
      </c>
      <c r="Q542">
        <f t="shared" si="98"/>
        <v>183.65927978246214</v>
      </c>
    </row>
    <row r="543" spans="1:17">
      <c r="A543" s="41">
        <f t="shared" si="89"/>
        <v>541</v>
      </c>
      <c r="B543" t="str">
        <f t="shared" si="90"/>
        <v>2_542</v>
      </c>
      <c r="C543">
        <f t="shared" si="88"/>
        <v>2</v>
      </c>
      <c r="D543">
        <f t="shared" si="91"/>
        <v>542</v>
      </c>
      <c r="E543">
        <f>IFERROR(VLOOKUP($B543,'CURVE DATA'!$A:$AM,15,FALSE),"")</f>
        <v>5233399.6016873615</v>
      </c>
      <c r="F543">
        <f>IFERROR(VLOOKUP($B543,'CURVE DATA'!$A:$AM,34,FALSE),NA())</f>
        <v>0.31608238846016334</v>
      </c>
      <c r="G543">
        <f>IFERROR(VLOOKUP($B543,'CURVE DATA'!$A:$AM,35,FALSE),NA())</f>
        <v>0.28994134198574023</v>
      </c>
      <c r="H543">
        <f>IFERROR(VLOOKUP($B543,'CURVE DATA'!$A:$AM,37,FALSE),NA())</f>
        <v>183.68994912446985</v>
      </c>
      <c r="I543">
        <f>IFERROR(VLOOKUP($B543,'CURVE DATA'!$A:$AM,38,FALSE),NA())</f>
        <v>148.12117845247664</v>
      </c>
      <c r="J543">
        <f>IFERROR(VLOOKUP($B543,'CURVE DATA'!$A:$AM,39,FALSE),NA())</f>
        <v>219.25871979646305</v>
      </c>
      <c r="K543" t="str">
        <f t="shared" si="92"/>
        <v/>
      </c>
      <c r="L543" t="str">
        <f t="shared" si="93"/>
        <v/>
      </c>
      <c r="M543" s="60">
        <f t="shared" si="94"/>
        <v>3767707.6726873615</v>
      </c>
      <c r="N543" t="str">
        <f t="shared" si="95"/>
        <v/>
      </c>
      <c r="O543" t="str">
        <f t="shared" si="96"/>
        <v/>
      </c>
      <c r="P543" t="str">
        <f t="shared" si="97"/>
        <v/>
      </c>
      <c r="Q543">
        <f t="shared" si="98"/>
        <v>183.68994912446985</v>
      </c>
    </row>
    <row r="544" spans="1:17">
      <c r="A544" s="41">
        <f t="shared" si="89"/>
        <v>542</v>
      </c>
      <c r="B544" t="str">
        <f t="shared" si="90"/>
        <v>2_543</v>
      </c>
      <c r="C544">
        <f t="shared" si="88"/>
        <v>2</v>
      </c>
      <c r="D544">
        <f t="shared" si="91"/>
        <v>543</v>
      </c>
      <c r="E544">
        <f>IFERROR(VLOOKUP($B544,'CURVE DATA'!$A:$AM,15,FALSE),"")</f>
        <v>5243073.1684187613</v>
      </c>
      <c r="F544">
        <f>IFERROR(VLOOKUP($B544,'CURVE DATA'!$A:$AM,34,FALSE),NA())</f>
        <v>0.3158866735091182</v>
      </c>
      <c r="G544">
        <f>IFERROR(VLOOKUP($B544,'CURVE DATA'!$A:$AM,35,FALSE),NA())</f>
        <v>0.28998921160109697</v>
      </c>
      <c r="H544">
        <f>IFERROR(VLOOKUP($B544,'CURVE DATA'!$A:$AM,37,FALSE),NA())</f>
        <v>183.72027652500287</v>
      </c>
      <c r="I544">
        <f>IFERROR(VLOOKUP($B544,'CURVE DATA'!$A:$AM,38,FALSE),NA())</f>
        <v>148.14563341219417</v>
      </c>
      <c r="J544">
        <f>IFERROR(VLOOKUP($B544,'CURVE DATA'!$A:$AM,39,FALSE),NA())</f>
        <v>219.2949196378116</v>
      </c>
      <c r="K544" t="str">
        <f t="shared" si="92"/>
        <v/>
      </c>
      <c r="L544" t="str">
        <f t="shared" si="93"/>
        <v/>
      </c>
      <c r="M544" s="60">
        <f t="shared" si="94"/>
        <v>3777381.2394187613</v>
      </c>
      <c r="N544" t="str">
        <f t="shared" si="95"/>
        <v/>
      </c>
      <c r="O544" t="str">
        <f t="shared" si="96"/>
        <v/>
      </c>
      <c r="P544" t="str">
        <f t="shared" si="97"/>
        <v/>
      </c>
      <c r="Q544">
        <f t="shared" si="98"/>
        <v>183.72027652500287</v>
      </c>
    </row>
    <row r="545" spans="1:17">
      <c r="A545" s="41">
        <f t="shared" si="89"/>
        <v>543</v>
      </c>
      <c r="B545" t="str">
        <f t="shared" si="90"/>
        <v>2_544</v>
      </c>
      <c r="C545">
        <f t="shared" si="88"/>
        <v>2</v>
      </c>
      <c r="D545">
        <f t="shared" si="91"/>
        <v>544</v>
      </c>
      <c r="E545">
        <f>IFERROR(VLOOKUP($B545,'CURVE DATA'!$A:$AM,15,FALSE),"")</f>
        <v>5252746.7351501612</v>
      </c>
      <c r="F545">
        <f>IFERROR(VLOOKUP($B545,'CURVE DATA'!$A:$AM,34,FALSE),NA())</f>
        <v>0.31569022665761914</v>
      </c>
      <c r="G545">
        <f>IFERROR(VLOOKUP($B545,'CURVE DATA'!$A:$AM,35,FALSE),NA())</f>
        <v>0.29003654312053812</v>
      </c>
      <c r="H545">
        <f>IFERROR(VLOOKUP($B545,'CURVE DATA'!$A:$AM,37,FALSE),NA())</f>
        <v>183.75026301930058</v>
      </c>
      <c r="I545">
        <f>IFERROR(VLOOKUP($B545,'CURVE DATA'!$A:$AM,38,FALSE),NA())</f>
        <v>148.1698134769947</v>
      </c>
      <c r="J545">
        <f>IFERROR(VLOOKUP($B545,'CURVE DATA'!$A:$AM,39,FALSE),NA())</f>
        <v>219.3307125616065</v>
      </c>
      <c r="K545" t="str">
        <f t="shared" si="92"/>
        <v/>
      </c>
      <c r="L545" t="str">
        <f t="shared" si="93"/>
        <v/>
      </c>
      <c r="M545" s="60">
        <f t="shared" si="94"/>
        <v>3787054.8061501612</v>
      </c>
      <c r="N545" t="str">
        <f t="shared" si="95"/>
        <v/>
      </c>
      <c r="O545" t="str">
        <f t="shared" si="96"/>
        <v/>
      </c>
      <c r="P545" t="str">
        <f t="shared" si="97"/>
        <v/>
      </c>
      <c r="Q545">
        <f t="shared" si="98"/>
        <v>183.75026301930058</v>
      </c>
    </row>
    <row r="546" spans="1:17">
      <c r="A546" s="41">
        <f t="shared" si="89"/>
        <v>544</v>
      </c>
      <c r="B546" t="str">
        <f t="shared" si="90"/>
        <v>2_545</v>
      </c>
      <c r="C546">
        <f t="shared" si="88"/>
        <v>2</v>
      </c>
      <c r="D546">
        <f t="shared" si="91"/>
        <v>545</v>
      </c>
      <c r="E546">
        <f>IFERROR(VLOOKUP($B546,'CURVE DATA'!$A:$AM,15,FALSE),"")</f>
        <v>5262420.3018815611</v>
      </c>
      <c r="F546">
        <f>IFERROR(VLOOKUP($B546,'CURVE DATA'!$A:$AM,34,FALSE),NA())</f>
        <v>0.31549305156826762</v>
      </c>
      <c r="G546">
        <f>IFERROR(VLOOKUP($B546,'CURVE DATA'!$A:$AM,35,FALSE),NA())</f>
        <v>0.29008333817283172</v>
      </c>
      <c r="H546">
        <f>IFERROR(VLOOKUP($B546,'CURVE DATA'!$A:$AM,37,FALSE),NA())</f>
        <v>183.77990963925558</v>
      </c>
      <c r="I546">
        <f>IFERROR(VLOOKUP($B546,'CURVE DATA'!$A:$AM,38,FALSE),NA())</f>
        <v>148.19371947896047</v>
      </c>
      <c r="J546">
        <f>IFERROR(VLOOKUP($B546,'CURVE DATA'!$A:$AM,39,FALSE),NA())</f>
        <v>219.36609979955068</v>
      </c>
      <c r="K546" t="str">
        <f t="shared" si="92"/>
        <v/>
      </c>
      <c r="L546" t="str">
        <f t="shared" si="93"/>
        <v/>
      </c>
      <c r="M546" s="60">
        <f t="shared" si="94"/>
        <v>3796728.3728815611</v>
      </c>
      <c r="N546" t="str">
        <f t="shared" si="95"/>
        <v/>
      </c>
      <c r="O546" t="str">
        <f t="shared" si="96"/>
        <v/>
      </c>
      <c r="P546" t="str">
        <f t="shared" si="97"/>
        <v/>
      </c>
      <c r="Q546">
        <f t="shared" si="98"/>
        <v>183.77990963925558</v>
      </c>
    </row>
    <row r="547" spans="1:17">
      <c r="A547" s="41">
        <f t="shared" si="89"/>
        <v>545</v>
      </c>
      <c r="B547" t="str">
        <f t="shared" si="90"/>
        <v>2_546</v>
      </c>
      <c r="C547">
        <f t="shared" si="88"/>
        <v>2</v>
      </c>
      <c r="D547">
        <f t="shared" si="91"/>
        <v>546</v>
      </c>
      <c r="E547">
        <f>IFERROR(VLOOKUP($B547,'CURVE DATA'!$A:$AM,15,FALSE),"")</f>
        <v>5272093.8686129609</v>
      </c>
      <c r="F547">
        <f>IFERROR(VLOOKUP($B547,'CURVE DATA'!$A:$AM,34,FALSE),NA())</f>
        <v>0.31529515189185714</v>
      </c>
      <c r="G547">
        <f>IFERROR(VLOOKUP($B547,'CURVE DATA'!$A:$AM,35,FALSE),NA())</f>
        <v>0.29012959838149049</v>
      </c>
      <c r="H547">
        <f>IFERROR(VLOOKUP($B547,'CURVE DATA'!$A:$AM,37,FALSE),NA())</f>
        <v>183.80921741343093</v>
      </c>
      <c r="I547">
        <f>IFERROR(VLOOKUP($B547,'CURVE DATA'!$A:$AM,38,FALSE),NA())</f>
        <v>148.217352247489</v>
      </c>
      <c r="J547">
        <f>IFERROR(VLOOKUP($B547,'CURVE DATA'!$A:$AM,39,FALSE),NA())</f>
        <v>219.40108257937288</v>
      </c>
      <c r="K547" t="str">
        <f t="shared" si="92"/>
        <v/>
      </c>
      <c r="L547" t="str">
        <f t="shared" si="93"/>
        <v/>
      </c>
      <c r="M547" s="60">
        <f t="shared" si="94"/>
        <v>3806401.9396129609</v>
      </c>
      <c r="N547" t="str">
        <f t="shared" si="95"/>
        <v/>
      </c>
      <c r="O547" t="str">
        <f t="shared" si="96"/>
        <v/>
      </c>
      <c r="P547" t="str">
        <f t="shared" si="97"/>
        <v/>
      </c>
      <c r="Q547">
        <f t="shared" si="98"/>
        <v>183.80921741343093</v>
      </c>
    </row>
    <row r="548" spans="1:17">
      <c r="A548" s="41">
        <f t="shared" si="89"/>
        <v>546</v>
      </c>
      <c r="B548" t="str">
        <f t="shared" si="90"/>
        <v>2_547</v>
      </c>
      <c r="C548">
        <f t="shared" si="88"/>
        <v>2</v>
      </c>
      <c r="D548">
        <f t="shared" si="91"/>
        <v>547</v>
      </c>
      <c r="E548">
        <f>IFERROR(VLOOKUP($B548,'CURVE DATA'!$A:$AM,15,FALSE),"")</f>
        <v>5281767.4353443608</v>
      </c>
      <c r="F548">
        <f>IFERROR(VLOOKUP($B548,'CURVE DATA'!$A:$AM,34,FALSE),NA())</f>
        <v>0.31509653126853943</v>
      </c>
      <c r="G548">
        <f>IFERROR(VLOOKUP($B548,'CURVE DATA'!$A:$AM,35,FALSE),NA())</f>
        <v>0.29017532536480012</v>
      </c>
      <c r="H548">
        <f>IFERROR(VLOOKUP($B548,'CURVE DATA'!$A:$AM,37,FALSE),NA())</f>
        <v>183.83818736707821</v>
      </c>
      <c r="I548">
        <f>IFERROR(VLOOKUP($B548,'CURVE DATA'!$A:$AM,38,FALSE),NA())</f>
        <v>148.24071260930739</v>
      </c>
      <c r="J548">
        <f>IFERROR(VLOOKUP($B548,'CURVE DATA'!$A:$AM,39,FALSE),NA())</f>
        <v>219.43566212484907</v>
      </c>
      <c r="K548" t="str">
        <f t="shared" si="92"/>
        <v/>
      </c>
      <c r="L548" t="str">
        <f t="shared" si="93"/>
        <v/>
      </c>
      <c r="M548" s="60">
        <f t="shared" si="94"/>
        <v>3816075.5063443608</v>
      </c>
      <c r="N548" t="str">
        <f t="shared" si="95"/>
        <v/>
      </c>
      <c r="O548" t="str">
        <f t="shared" si="96"/>
        <v/>
      </c>
      <c r="P548" t="str">
        <f t="shared" si="97"/>
        <v/>
      </c>
      <c r="Q548">
        <f t="shared" si="98"/>
        <v>183.83818736707821</v>
      </c>
    </row>
    <row r="549" spans="1:17">
      <c r="A549" s="41">
        <f t="shared" si="89"/>
        <v>547</v>
      </c>
      <c r="B549" t="str">
        <f t="shared" si="90"/>
        <v>2_548</v>
      </c>
      <c r="C549">
        <f t="shared" si="88"/>
        <v>2</v>
      </c>
      <c r="D549">
        <f t="shared" si="91"/>
        <v>548</v>
      </c>
      <c r="E549">
        <f>IFERROR(VLOOKUP($B549,'CURVE DATA'!$A:$AM,15,FALSE),"")</f>
        <v>5291441.0020757606</v>
      </c>
      <c r="F549">
        <f>IFERROR(VLOOKUP($B549,'CURVE DATA'!$A:$AM,34,FALSE),NA())</f>
        <v>0.31489719332717953</v>
      </c>
      <c r="G549">
        <f>IFERROR(VLOOKUP($B549,'CURVE DATA'!$A:$AM,35,FALSE),NA())</f>
        <v>0.29022052073584648</v>
      </c>
      <c r="H549">
        <f>IFERROR(VLOOKUP($B549,'CURVE DATA'!$A:$AM,37,FALSE),NA())</f>
        <v>183.86682052215471</v>
      </c>
      <c r="I549">
        <f>IFERROR(VLOOKUP($B549,'CURVE DATA'!$A:$AM,38,FALSE),NA())</f>
        <v>148.26380138848643</v>
      </c>
      <c r="J549">
        <f>IFERROR(VLOOKUP($B549,'CURVE DATA'!$A:$AM,39,FALSE),NA())</f>
        <v>219.46983965582305</v>
      </c>
      <c r="K549" t="str">
        <f t="shared" si="92"/>
        <v/>
      </c>
      <c r="L549" t="str">
        <f t="shared" si="93"/>
        <v/>
      </c>
      <c r="M549" s="60">
        <f t="shared" si="94"/>
        <v>3825749.0730757606</v>
      </c>
      <c r="N549" t="str">
        <f t="shared" si="95"/>
        <v/>
      </c>
      <c r="O549" t="str">
        <f t="shared" si="96"/>
        <v/>
      </c>
      <c r="P549" t="str">
        <f t="shared" si="97"/>
        <v/>
      </c>
      <c r="Q549">
        <f t="shared" si="98"/>
        <v>183.86682052215471</v>
      </c>
    </row>
    <row r="550" spans="1:17">
      <c r="A550" s="41">
        <f t="shared" si="89"/>
        <v>548</v>
      </c>
      <c r="B550" t="str">
        <f t="shared" si="90"/>
        <v>2_549</v>
      </c>
      <c r="C550">
        <f t="shared" si="88"/>
        <v>2</v>
      </c>
      <c r="D550">
        <f t="shared" si="91"/>
        <v>549</v>
      </c>
      <c r="E550">
        <f>IFERROR(VLOOKUP($B550,'CURVE DATA'!$A:$AM,15,FALSE),"")</f>
        <v>5301114.5688071605</v>
      </c>
      <c r="F550">
        <f>IFERROR(VLOOKUP($B550,'CURVE DATA'!$A:$AM,34,FALSE),NA())</f>
        <v>0.31469714168545748</v>
      </c>
      <c r="G550">
        <f>IFERROR(VLOOKUP($B550,'CURVE DATA'!$A:$AM,35,FALSE),NA())</f>
        <v>0.29026518610254287</v>
      </c>
      <c r="H550">
        <f>IFERROR(VLOOKUP($B550,'CURVE DATA'!$A:$AM,37,FALSE),NA())</f>
        <v>183.89511789734067</v>
      </c>
      <c r="I550">
        <f>IFERROR(VLOOKUP($B550,'CURVE DATA'!$A:$AM,38,FALSE),NA())</f>
        <v>148.28661940645438</v>
      </c>
      <c r="J550">
        <f>IFERROR(VLOOKUP($B550,'CURVE DATA'!$A:$AM,39,FALSE),NA())</f>
        <v>219.50361638822699</v>
      </c>
      <c r="K550" t="str">
        <f t="shared" si="92"/>
        <v/>
      </c>
      <c r="L550" t="str">
        <f t="shared" si="93"/>
        <v/>
      </c>
      <c r="M550" s="60">
        <f t="shared" si="94"/>
        <v>3835422.6398071605</v>
      </c>
      <c r="N550" t="str">
        <f t="shared" si="95"/>
        <v/>
      </c>
      <c r="O550" t="str">
        <f t="shared" si="96"/>
        <v/>
      </c>
      <c r="P550" t="str">
        <f t="shared" si="97"/>
        <v/>
      </c>
      <c r="Q550">
        <f t="shared" si="98"/>
        <v>183.89511789734067</v>
      </c>
    </row>
    <row r="551" spans="1:17">
      <c r="A551" s="41">
        <f t="shared" si="89"/>
        <v>549</v>
      </c>
      <c r="B551" t="str">
        <f t="shared" si="90"/>
        <v>2_550</v>
      </c>
      <c r="C551">
        <f t="shared" si="88"/>
        <v>2</v>
      </c>
      <c r="D551">
        <f t="shared" si="91"/>
        <v>550</v>
      </c>
      <c r="E551">
        <f>IFERROR(VLOOKUP($B551,'CURVE DATA'!$A:$AM,15,FALSE),"")</f>
        <v>5310788.1355385603</v>
      </c>
      <c r="F551">
        <f>IFERROR(VLOOKUP($B551,'CURVE DATA'!$A:$AM,34,FALSE),NA())</f>
        <v>0.31449637995002355</v>
      </c>
      <c r="G551">
        <f>IFERROR(VLOOKUP($B551,'CURVE DATA'!$A:$AM,35,FALSE),NA())</f>
        <v>0.29030932306765667</v>
      </c>
      <c r="H551">
        <f>IFERROR(VLOOKUP($B551,'CURVE DATA'!$A:$AM,37,FALSE),NA())</f>
        <v>183.9230805080561</v>
      </c>
      <c r="I551">
        <f>IFERROR(VLOOKUP($B551,'CURVE DATA'!$A:$AM,38,FALSE),NA())</f>
        <v>148.30916748201062</v>
      </c>
      <c r="J551">
        <f>IFERROR(VLOOKUP($B551,'CURVE DATA'!$A:$AM,39,FALSE),NA())</f>
        <v>219.53699353410164</v>
      </c>
      <c r="K551" t="str">
        <f t="shared" si="92"/>
        <v/>
      </c>
      <c r="L551" t="str">
        <f t="shared" si="93"/>
        <v/>
      </c>
      <c r="M551" s="60">
        <f t="shared" si="94"/>
        <v>3845096.2065385603</v>
      </c>
      <c r="N551" t="str">
        <f t="shared" si="95"/>
        <v/>
      </c>
      <c r="O551" t="str">
        <f t="shared" si="96"/>
        <v/>
      </c>
      <c r="P551" t="str">
        <f t="shared" si="97"/>
        <v/>
      </c>
      <c r="Q551">
        <f t="shared" si="98"/>
        <v>183.9230805080561</v>
      </c>
    </row>
    <row r="552" spans="1:17">
      <c r="A552" s="41">
        <f t="shared" si="89"/>
        <v>550</v>
      </c>
      <c r="B552" t="str">
        <f t="shared" si="90"/>
        <v>2_551</v>
      </c>
      <c r="C552">
        <f t="shared" si="88"/>
        <v>2</v>
      </c>
      <c r="D552">
        <f t="shared" si="91"/>
        <v>551</v>
      </c>
      <c r="E552">
        <f>IFERROR(VLOOKUP($B552,'CURVE DATA'!$A:$AM,15,FALSE),"")</f>
        <v>5320461.7022699602</v>
      </c>
      <c r="F552">
        <f>IFERROR(VLOOKUP($B552,'CURVE DATA'!$A:$AM,34,FALSE),NA())</f>
        <v>0.31429491171658724</v>
      </c>
      <c r="G552">
        <f>IFERROR(VLOOKUP($B552,'CURVE DATA'!$A:$AM,35,FALSE),NA())</f>
        <v>0.29035293322883654</v>
      </c>
      <c r="H552">
        <f>IFERROR(VLOOKUP($B552,'CURVE DATA'!$A:$AM,37,FALSE),NA())</f>
        <v>183.95070936647824</v>
      </c>
      <c r="I552">
        <f>IFERROR(VLOOKUP($B552,'CURVE DATA'!$A:$AM,38,FALSE),NA())</f>
        <v>148.33144643133957</v>
      </c>
      <c r="J552">
        <f>IFERROR(VLOOKUP($B552,'CURVE DATA'!$A:$AM,39,FALSE),NA())</f>
        <v>219.56997230161693</v>
      </c>
      <c r="K552" t="str">
        <f t="shared" si="92"/>
        <v/>
      </c>
      <c r="L552" t="str">
        <f t="shared" si="93"/>
        <v/>
      </c>
      <c r="M552" s="60">
        <f t="shared" si="94"/>
        <v>3854769.7732699602</v>
      </c>
      <c r="N552" t="str">
        <f t="shared" si="95"/>
        <v/>
      </c>
      <c r="O552" t="str">
        <f t="shared" si="96"/>
        <v/>
      </c>
      <c r="P552" t="str">
        <f t="shared" si="97"/>
        <v/>
      </c>
      <c r="Q552">
        <f t="shared" si="98"/>
        <v>183.95070936647824</v>
      </c>
    </row>
    <row r="553" spans="1:17">
      <c r="A553" s="41">
        <f t="shared" si="89"/>
        <v>551</v>
      </c>
      <c r="B553" t="str">
        <f t="shared" si="90"/>
        <v>2_552</v>
      </c>
      <c r="C553">
        <f t="shared" si="88"/>
        <v>2</v>
      </c>
      <c r="D553">
        <f t="shared" si="91"/>
        <v>552</v>
      </c>
      <c r="E553">
        <f>IFERROR(VLOOKUP($B553,'CURVE DATA'!$A:$AM,15,FALSE),"")</f>
        <v>5330135.2690013601</v>
      </c>
      <c r="F553">
        <f>IFERROR(VLOOKUP($B553,'CURVE DATA'!$A:$AM,34,FALSE),NA())</f>
        <v>0.31409274056979875</v>
      </c>
      <c r="G553">
        <f>IFERROR(VLOOKUP($B553,'CURVE DATA'!$A:$AM,35,FALSE),NA())</f>
        <v>0.29039601817863864</v>
      </c>
      <c r="H553">
        <f>IFERROR(VLOOKUP($B553,'CURVE DATA'!$A:$AM,37,FALSE),NA())</f>
        <v>183.97800548155783</v>
      </c>
      <c r="I553">
        <f>IFERROR(VLOOKUP($B553,'CURVE DATA'!$A:$AM,38,FALSE),NA())</f>
        <v>148.35345706802403</v>
      </c>
      <c r="J553">
        <f>IFERROR(VLOOKUP($B553,'CURVE DATA'!$A:$AM,39,FALSE),NA())</f>
        <v>219.60255389509166</v>
      </c>
      <c r="K553" t="str">
        <f t="shared" si="92"/>
        <v/>
      </c>
      <c r="L553" t="str">
        <f t="shared" si="93"/>
        <v/>
      </c>
      <c r="M553" s="60">
        <f t="shared" si="94"/>
        <v>3864443.34000136</v>
      </c>
      <c r="N553" t="str">
        <f t="shared" si="95"/>
        <v/>
      </c>
      <c r="O553" t="str">
        <f t="shared" si="96"/>
        <v/>
      </c>
      <c r="P553" t="str">
        <f t="shared" si="97"/>
        <v/>
      </c>
      <c r="Q553">
        <f t="shared" si="98"/>
        <v>183.97800548155783</v>
      </c>
    </row>
    <row r="554" spans="1:17">
      <c r="A554" s="41">
        <f t="shared" si="89"/>
        <v>552</v>
      </c>
      <c r="B554" t="str">
        <f t="shared" si="90"/>
        <v>2_553</v>
      </c>
      <c r="C554">
        <f t="shared" si="88"/>
        <v>2</v>
      </c>
      <c r="D554">
        <f t="shared" si="91"/>
        <v>553</v>
      </c>
      <c r="E554">
        <f>IFERROR(VLOOKUP($B554,'CURVE DATA'!$A:$AM,15,FALSE),"")</f>
        <v>5339808.8357327599</v>
      </c>
      <c r="F554">
        <f>IFERROR(VLOOKUP($B554,'CURVE DATA'!$A:$AM,34,FALSE),NA())</f>
        <v>0.31388987008339708</v>
      </c>
      <c r="G554">
        <f>IFERROR(VLOOKUP($B554,'CURVE DATA'!$A:$AM,35,FALSE),NA())</f>
        <v>0.2904385795045531</v>
      </c>
      <c r="H554">
        <f>IFERROR(VLOOKUP($B554,'CURVE DATA'!$A:$AM,37,FALSE),NA())</f>
        <v>184.00496985903624</v>
      </c>
      <c r="I554">
        <f>IFERROR(VLOOKUP($B554,'CURVE DATA'!$A:$AM,38,FALSE),NA())</f>
        <v>148.37520020305877</v>
      </c>
      <c r="J554">
        <f>IFERROR(VLOOKUP($B554,'CURVE DATA'!$A:$AM,39,FALSE),NA())</f>
        <v>219.63473951501373</v>
      </c>
      <c r="K554" t="str">
        <f t="shared" si="92"/>
        <v/>
      </c>
      <c r="L554" t="str">
        <f t="shared" si="93"/>
        <v/>
      </c>
      <c r="M554" s="60">
        <f t="shared" si="94"/>
        <v>3874116.9067327599</v>
      </c>
      <c r="N554" t="str">
        <f t="shared" si="95"/>
        <v/>
      </c>
      <c r="O554" t="str">
        <f t="shared" si="96"/>
        <v/>
      </c>
      <c r="P554" t="str">
        <f t="shared" si="97"/>
        <v/>
      </c>
      <c r="Q554">
        <f t="shared" si="98"/>
        <v>184.00496985903624</v>
      </c>
    </row>
    <row r="555" spans="1:17">
      <c r="A555" s="41">
        <f t="shared" si="89"/>
        <v>553</v>
      </c>
      <c r="B555" t="str">
        <f t="shared" si="90"/>
        <v>2_554</v>
      </c>
      <c r="C555">
        <f t="shared" si="88"/>
        <v>2</v>
      </c>
      <c r="D555">
        <f t="shared" si="91"/>
        <v>554</v>
      </c>
      <c r="E555">
        <f>IFERROR(VLOOKUP($B555,'CURVE DATA'!$A:$AM,15,FALSE),"")</f>
        <v>5349482.4024641598</v>
      </c>
      <c r="F555">
        <f>IFERROR(VLOOKUP($B555,'CURVE DATA'!$A:$AM,34,FALSE),NA())</f>
        <v>0.31368630382020235</v>
      </c>
      <c r="G555">
        <f>IFERROR(VLOOKUP($B555,'CURVE DATA'!$A:$AM,35,FALSE),NA())</f>
        <v>0.29048061878902987</v>
      </c>
      <c r="H555">
        <f>IFERROR(VLOOKUP($B555,'CURVE DATA'!$A:$AM,37,FALSE),NA())</f>
        <v>184.03160350146155</v>
      </c>
      <c r="I555">
        <f>IFERROR(VLOOKUP($B555,'CURVE DATA'!$A:$AM,38,FALSE),NA())</f>
        <v>148.39667664486367</v>
      </c>
      <c r="J555">
        <f>IFERROR(VLOOKUP($B555,'CURVE DATA'!$A:$AM,39,FALSE),NA())</f>
        <v>219.66653035805945</v>
      </c>
      <c r="K555" t="str">
        <f t="shared" si="92"/>
        <v/>
      </c>
      <c r="L555" t="str">
        <f t="shared" si="93"/>
        <v/>
      </c>
      <c r="M555" s="60">
        <f t="shared" si="94"/>
        <v>3883790.4734641598</v>
      </c>
      <c r="N555" t="str">
        <f t="shared" si="95"/>
        <v/>
      </c>
      <c r="O555" t="str">
        <f t="shared" si="96"/>
        <v/>
      </c>
      <c r="P555" t="str">
        <f t="shared" si="97"/>
        <v/>
      </c>
      <c r="Q555">
        <f t="shared" si="98"/>
        <v>184.03160350146155</v>
      </c>
    </row>
    <row r="556" spans="1:17">
      <c r="A556" s="41">
        <f t="shared" si="89"/>
        <v>554</v>
      </c>
      <c r="B556" t="str">
        <f t="shared" si="90"/>
        <v>2_555</v>
      </c>
      <c r="C556">
        <f t="shared" si="88"/>
        <v>2</v>
      </c>
      <c r="D556">
        <f t="shared" si="91"/>
        <v>555</v>
      </c>
      <c r="E556">
        <f>IFERROR(VLOOKUP($B556,'CURVE DATA'!$A:$AM,15,FALSE),"")</f>
        <v>5359155.9691955596</v>
      </c>
      <c r="F556">
        <f>IFERROR(VLOOKUP($B556,'CURVE DATA'!$A:$AM,34,FALSE),NA())</f>
        <v>0.31348204533227919</v>
      </c>
      <c r="G556">
        <f>IFERROR(VLOOKUP($B556,'CURVE DATA'!$A:$AM,35,FALSE),NA())</f>
        <v>0.29052213760950502</v>
      </c>
      <c r="H556">
        <f>IFERROR(VLOOKUP($B556,'CURVE DATA'!$A:$AM,37,FALSE),NA())</f>
        <v>184.05790740820544</v>
      </c>
      <c r="I556">
        <f>IFERROR(VLOOKUP($B556,'CURVE DATA'!$A:$AM,38,FALSE),NA())</f>
        <v>148.41788719929727</v>
      </c>
      <c r="J556">
        <f>IFERROR(VLOOKUP($B556,'CURVE DATA'!$A:$AM,39,FALSE),NA())</f>
        <v>219.69792761711363</v>
      </c>
      <c r="K556" t="str">
        <f t="shared" si="92"/>
        <v/>
      </c>
      <c r="L556" t="str">
        <f t="shared" si="93"/>
        <v/>
      </c>
      <c r="M556" s="60">
        <f t="shared" si="94"/>
        <v>3893464.0401955596</v>
      </c>
      <c r="N556" t="str">
        <f t="shared" si="95"/>
        <v/>
      </c>
      <c r="O556" t="str">
        <f t="shared" si="96"/>
        <v/>
      </c>
      <c r="P556" t="str">
        <f t="shared" si="97"/>
        <v/>
      </c>
      <c r="Q556">
        <f t="shared" si="98"/>
        <v>184.05790740820544</v>
      </c>
    </row>
    <row r="557" spans="1:17">
      <c r="A557" s="41">
        <f t="shared" si="89"/>
        <v>555</v>
      </c>
      <c r="B557" t="str">
        <f t="shared" si="90"/>
        <v>2_556</v>
      </c>
      <c r="C557">
        <f t="shared" si="88"/>
        <v>2</v>
      </c>
      <c r="D557">
        <f t="shared" si="91"/>
        <v>556</v>
      </c>
      <c r="E557">
        <f>IFERROR(VLOOKUP($B557,'CURVE DATA'!$A:$AM,15,FALSE),"")</f>
        <v>5368829.5359269595</v>
      </c>
      <c r="F557">
        <f>IFERROR(VLOOKUP($B557,'CURVE DATA'!$A:$AM,34,FALSE),NA())</f>
        <v>0.31327709816069826</v>
      </c>
      <c r="G557">
        <f>IFERROR(VLOOKUP($B557,'CURVE DATA'!$A:$AM,35,FALSE),NA())</f>
        <v>0.29056313753842611</v>
      </c>
      <c r="H557">
        <f>IFERROR(VLOOKUP($B557,'CURVE DATA'!$A:$AM,37,FALSE),NA())</f>
        <v>184.08388257547907</v>
      </c>
      <c r="I557">
        <f>IFERROR(VLOOKUP($B557,'CURVE DATA'!$A:$AM,38,FALSE),NA())</f>
        <v>148.43883266966955</v>
      </c>
      <c r="J557">
        <f>IFERROR(VLOOKUP($B557,'CURVE DATA'!$A:$AM,39,FALSE),NA())</f>
        <v>219.72893248128861</v>
      </c>
      <c r="K557" t="str">
        <f t="shared" si="92"/>
        <v/>
      </c>
      <c r="L557" t="str">
        <f t="shared" si="93"/>
        <v/>
      </c>
      <c r="M557" s="60">
        <f t="shared" si="94"/>
        <v>3903137.6069269595</v>
      </c>
      <c r="N557" t="str">
        <f t="shared" si="95"/>
        <v/>
      </c>
      <c r="O557" t="str">
        <f t="shared" si="96"/>
        <v/>
      </c>
      <c r="P557" t="str">
        <f t="shared" si="97"/>
        <v/>
      </c>
      <c r="Q557">
        <f t="shared" si="98"/>
        <v>184.08388257547907</v>
      </c>
    </row>
    <row r="558" spans="1:17">
      <c r="A558" s="41">
        <f t="shared" si="89"/>
        <v>556</v>
      </c>
      <c r="B558" t="str">
        <f t="shared" si="90"/>
        <v>2_557</v>
      </c>
      <c r="C558">
        <f t="shared" si="88"/>
        <v>2</v>
      </c>
      <c r="D558">
        <f t="shared" si="91"/>
        <v>557</v>
      </c>
      <c r="E558">
        <f>IFERROR(VLOOKUP($B558,'CURVE DATA'!$A:$AM,15,FALSE),"")</f>
        <v>5378503.1026583593</v>
      </c>
      <c r="F558">
        <f>IFERROR(VLOOKUP($B558,'CURVE DATA'!$A:$AM,34,FALSE),NA())</f>
        <v>0.31307146583604933</v>
      </c>
      <c r="G558">
        <f>IFERROR(VLOOKUP($B558,'CURVE DATA'!$A:$AM,35,FALSE),NA())</f>
        <v>0.2906036201432779</v>
      </c>
      <c r="H558">
        <f>IFERROR(VLOOKUP($B558,'CURVE DATA'!$A:$AM,37,FALSE),NA())</f>
        <v>184.10952999634952</v>
      </c>
      <c r="I558">
        <f>IFERROR(VLOOKUP($B558,'CURVE DATA'!$A:$AM,38,FALSE),NA())</f>
        <v>148.45951385675519</v>
      </c>
      <c r="J558">
        <f>IFERROR(VLOOKUP($B558,'CURVE DATA'!$A:$AM,39,FALSE),NA())</f>
        <v>219.75954613594388</v>
      </c>
      <c r="K558" t="str">
        <f t="shared" si="92"/>
        <v/>
      </c>
      <c r="L558" t="str">
        <f t="shared" si="93"/>
        <v/>
      </c>
      <c r="M558" s="60">
        <f t="shared" si="94"/>
        <v>3912811.1736583593</v>
      </c>
      <c r="N558" t="str">
        <f t="shared" si="95"/>
        <v/>
      </c>
      <c r="O558" t="str">
        <f t="shared" si="96"/>
        <v/>
      </c>
      <c r="P558" t="str">
        <f t="shared" si="97"/>
        <v/>
      </c>
      <c r="Q558">
        <f t="shared" si="98"/>
        <v>184.10952999634952</v>
      </c>
    </row>
    <row r="559" spans="1:17">
      <c r="A559" s="41">
        <f t="shared" si="89"/>
        <v>557</v>
      </c>
      <c r="B559" t="str">
        <f t="shared" si="90"/>
        <v>2_558</v>
      </c>
      <c r="C559">
        <f t="shared" si="88"/>
        <v>2</v>
      </c>
      <c r="D559">
        <f t="shared" si="91"/>
        <v>558</v>
      </c>
      <c r="E559">
        <f>IFERROR(VLOOKUP($B559,'CURVE DATA'!$A:$AM,15,FALSE),"")</f>
        <v>5388176.6693897592</v>
      </c>
      <c r="F559">
        <f>IFERROR(VLOOKUP($B559,'CURVE DATA'!$A:$AM,34,FALSE),NA())</f>
        <v>0.31286515187769176</v>
      </c>
      <c r="G559">
        <f>IFERROR(VLOOKUP($B559,'CURVE DATA'!$A:$AM,35,FALSE),NA())</f>
        <v>0.29064358698660719</v>
      </c>
      <c r="H559">
        <f>IFERROR(VLOOKUP($B559,'CURVE DATA'!$A:$AM,37,FALSE),NA())</f>
        <v>184.13485066075543</v>
      </c>
      <c r="I559">
        <f>IFERROR(VLOOKUP($B559,'CURVE DATA'!$A:$AM,38,FALSE),NA())</f>
        <v>148.4799315588063</v>
      </c>
      <c r="J559">
        <f>IFERROR(VLOOKUP($B559,'CURVE DATA'!$A:$AM,39,FALSE),NA())</f>
        <v>219.78976976270462</v>
      </c>
      <c r="K559" t="str">
        <f t="shared" si="92"/>
        <v/>
      </c>
      <c r="L559" t="str">
        <f t="shared" si="93"/>
        <v/>
      </c>
      <c r="M559" s="60">
        <f t="shared" si="94"/>
        <v>3922484.7403897592</v>
      </c>
      <c r="N559" t="str">
        <f t="shared" si="95"/>
        <v/>
      </c>
      <c r="O559" t="str">
        <f t="shared" si="96"/>
        <v/>
      </c>
      <c r="P559" t="str">
        <f t="shared" si="97"/>
        <v/>
      </c>
      <c r="Q559">
        <f t="shared" si="98"/>
        <v>184.13485066075543</v>
      </c>
    </row>
    <row r="560" spans="1:17">
      <c r="A560" s="41">
        <f t="shared" si="89"/>
        <v>558</v>
      </c>
      <c r="B560" t="str">
        <f t="shared" si="90"/>
        <v>2_559</v>
      </c>
      <c r="C560">
        <f t="shared" si="88"/>
        <v>2</v>
      </c>
      <c r="D560">
        <f t="shared" si="91"/>
        <v>559</v>
      </c>
      <c r="E560">
        <f>IFERROR(VLOOKUP($B560,'CURVE DATA'!$A:$AM,15,FALSE),"")</f>
        <v>5397850.236121159</v>
      </c>
      <c r="F560">
        <f>IFERROR(VLOOKUP($B560,'CURVE DATA'!$A:$AM,34,FALSE),NA())</f>
        <v>0.31265815979479111</v>
      </c>
      <c r="G560">
        <f>IFERROR(VLOOKUP($B560,'CURVE DATA'!$A:$AM,35,FALSE),NA())</f>
        <v>0.29068303962604841</v>
      </c>
      <c r="H560">
        <f>IFERROR(VLOOKUP($B560,'CURVE DATA'!$A:$AM,37,FALSE),NA())</f>
        <v>184.1598455555233</v>
      </c>
      <c r="I560">
        <f>IFERROR(VLOOKUP($B560,'CURVE DATA'!$A:$AM,38,FALSE),NA())</f>
        <v>148.50008657156533</v>
      </c>
      <c r="J560">
        <f>IFERROR(VLOOKUP($B560,'CURVE DATA'!$A:$AM,39,FALSE),NA())</f>
        <v>219.81960453948128</v>
      </c>
      <c r="K560" t="str">
        <f t="shared" si="92"/>
        <v/>
      </c>
      <c r="L560" t="str">
        <f t="shared" si="93"/>
        <v/>
      </c>
      <c r="M560" s="60">
        <f t="shared" si="94"/>
        <v>3932158.307121159</v>
      </c>
      <c r="N560" t="str">
        <f t="shared" si="95"/>
        <v/>
      </c>
      <c r="O560" t="str">
        <f t="shared" si="96"/>
        <v/>
      </c>
      <c r="P560" t="str">
        <f t="shared" si="97"/>
        <v/>
      </c>
      <c r="Q560">
        <f t="shared" si="98"/>
        <v>184.1598455555233</v>
      </c>
    </row>
    <row r="561" spans="1:17">
      <c r="A561" s="41">
        <f t="shared" si="89"/>
        <v>559</v>
      </c>
      <c r="B561" t="str">
        <f t="shared" si="90"/>
        <v>2_560</v>
      </c>
      <c r="C561">
        <f t="shared" si="88"/>
        <v>2</v>
      </c>
      <c r="D561">
        <f t="shared" si="91"/>
        <v>560</v>
      </c>
      <c r="E561">
        <f>IFERROR(VLOOKUP($B561,'CURVE DATA'!$A:$AM,15,FALSE),"")</f>
        <v>5407523.8028525589</v>
      </c>
      <c r="F561">
        <f>IFERROR(VLOOKUP($B561,'CURVE DATA'!$A:$AM,34,FALSE),NA())</f>
        <v>0.31245049308553502</v>
      </c>
      <c r="G561">
        <f>IFERROR(VLOOKUP($B561,'CURVE DATA'!$A:$AM,35,FALSE),NA())</f>
        <v>0.29072197961434804</v>
      </c>
      <c r="H561">
        <f>IFERROR(VLOOKUP($B561,'CURVE DATA'!$A:$AM,37,FALSE),NA())</f>
        <v>184.18451566438281</v>
      </c>
      <c r="I561">
        <f>IFERROR(VLOOKUP($B561,'CURVE DATA'!$A:$AM,38,FALSE),NA())</f>
        <v>148.51997968827772</v>
      </c>
      <c r="J561">
        <f>IFERROR(VLOOKUP($B561,'CURVE DATA'!$A:$AM,39,FALSE),NA())</f>
        <v>219.84905164048797</v>
      </c>
      <c r="K561" t="str">
        <f t="shared" si="92"/>
        <v/>
      </c>
      <c r="L561" t="str">
        <f t="shared" si="93"/>
        <v/>
      </c>
      <c r="M561" s="60">
        <f t="shared" si="94"/>
        <v>3941831.8738525589</v>
      </c>
      <c r="N561" t="str">
        <f t="shared" si="95"/>
        <v/>
      </c>
      <c r="O561" t="str">
        <f t="shared" si="96"/>
        <v/>
      </c>
      <c r="P561" t="str">
        <f t="shared" si="97"/>
        <v/>
      </c>
      <c r="Q561">
        <f t="shared" si="98"/>
        <v>184.18451566438281</v>
      </c>
    </row>
    <row r="562" spans="1:17">
      <c r="A562" s="41">
        <f t="shared" si="89"/>
        <v>560</v>
      </c>
      <c r="B562" t="str">
        <f t="shared" si="90"/>
        <v>2_561</v>
      </c>
      <c r="C562">
        <f t="shared" si="88"/>
        <v>2</v>
      </c>
      <c r="D562">
        <f t="shared" si="91"/>
        <v>561</v>
      </c>
      <c r="E562">
        <f>IFERROR(VLOOKUP($B562,'CURVE DATA'!$A:$AM,15,FALSE),"")</f>
        <v>5417197.3695839588</v>
      </c>
      <c r="F562">
        <f>IFERROR(VLOOKUP($B562,'CURVE DATA'!$A:$AM,34,FALSE),NA())</f>
        <v>0.31224215523758431</v>
      </c>
      <c r="G562">
        <f>IFERROR(VLOOKUP($B562,'CURVE DATA'!$A:$AM,35,FALSE),NA())</f>
        <v>0.2907604084993895</v>
      </c>
      <c r="H562">
        <f>IFERROR(VLOOKUP($B562,'CURVE DATA'!$A:$AM,37,FALSE),NA())</f>
        <v>184.20886196798281</v>
      </c>
      <c r="I562">
        <f>IFERROR(VLOOKUP($B562,'CURVE DATA'!$A:$AM,38,FALSE),NA())</f>
        <v>148.53961169970449</v>
      </c>
      <c r="J562">
        <f>IFERROR(VLOOKUP($B562,'CURVE DATA'!$A:$AM,39,FALSE),NA())</f>
        <v>219.87811223626119</v>
      </c>
      <c r="K562" t="str">
        <f t="shared" si="92"/>
        <v/>
      </c>
      <c r="L562" t="str">
        <f t="shared" si="93"/>
        <v/>
      </c>
      <c r="M562" s="60">
        <f t="shared" si="94"/>
        <v>3951505.4405839588</v>
      </c>
      <c r="N562" t="str">
        <f t="shared" si="95"/>
        <v/>
      </c>
      <c r="O562" t="str">
        <f t="shared" si="96"/>
        <v/>
      </c>
      <c r="P562" t="str">
        <f t="shared" si="97"/>
        <v/>
      </c>
      <c r="Q562">
        <f t="shared" si="98"/>
        <v>184.20886196798281</v>
      </c>
    </row>
    <row r="563" spans="1:17">
      <c r="A563" s="41">
        <f t="shared" si="89"/>
        <v>561</v>
      </c>
      <c r="B563" t="str">
        <f t="shared" si="90"/>
        <v>2_562</v>
      </c>
      <c r="C563">
        <f t="shared" si="88"/>
        <v>2</v>
      </c>
      <c r="D563">
        <f t="shared" si="91"/>
        <v>562</v>
      </c>
      <c r="E563">
        <f>IFERROR(VLOOKUP($B563,'CURVE DATA'!$A:$AM,15,FALSE),"")</f>
        <v>5426870.9363153586</v>
      </c>
      <c r="F563">
        <f>IFERROR(VLOOKUP($B563,'CURVE DATA'!$A:$AM,34,FALSE),NA())</f>
        <v>0.3120331497280136</v>
      </c>
      <c r="G563">
        <f>IFERROR(VLOOKUP($B563,'CURVE DATA'!$A:$AM,35,FALSE),NA())</f>
        <v>0.29079832782421772</v>
      </c>
      <c r="H563">
        <f>IFERROR(VLOOKUP($B563,'CURVE DATA'!$A:$AM,37,FALSE),NA())</f>
        <v>184.2328854439067</v>
      </c>
      <c r="I563">
        <f>IFERROR(VLOOKUP($B563,'CURVE DATA'!$A:$AM,38,FALSE),NA())</f>
        <v>148.55898339413486</v>
      </c>
      <c r="J563">
        <f>IFERROR(VLOOKUP($B563,'CURVE DATA'!$A:$AM,39,FALSE),NA())</f>
        <v>219.90678749367856</v>
      </c>
      <c r="K563" t="str">
        <f t="shared" si="92"/>
        <v/>
      </c>
      <c r="L563" t="str">
        <f t="shared" si="93"/>
        <v/>
      </c>
      <c r="M563" s="60">
        <f t="shared" si="94"/>
        <v>3961179.0073153586</v>
      </c>
      <c r="N563" t="str">
        <f t="shared" si="95"/>
        <v/>
      </c>
      <c r="O563" t="str">
        <f t="shared" si="96"/>
        <v/>
      </c>
      <c r="P563" t="str">
        <f t="shared" si="97"/>
        <v/>
      </c>
      <c r="Q563">
        <f t="shared" si="98"/>
        <v>184.2328854439067</v>
      </c>
    </row>
    <row r="564" spans="1:17">
      <c r="A564" s="41">
        <f t="shared" si="89"/>
        <v>562</v>
      </c>
      <c r="B564" t="str">
        <f t="shared" si="90"/>
        <v>2_563</v>
      </c>
      <c r="C564">
        <f t="shared" si="88"/>
        <v>2</v>
      </c>
      <c r="D564">
        <f t="shared" si="91"/>
        <v>563</v>
      </c>
      <c r="E564">
        <f>IFERROR(VLOOKUP($B564,'CURVE DATA'!$A:$AM,15,FALSE),"")</f>
        <v>5436544.5030467585</v>
      </c>
      <c r="F564">
        <f>IFERROR(VLOOKUP($B564,'CURVE DATA'!$A:$AM,34,FALSE),NA())</f>
        <v>0.31182348002334115</v>
      </c>
      <c r="G564">
        <f>IFERROR(VLOOKUP($B564,'CURVE DATA'!$A:$AM,35,FALSE),NA())</f>
        <v>0.29083573912706312</v>
      </c>
      <c r="H564">
        <f>IFERROR(VLOOKUP($B564,'CURVE DATA'!$A:$AM,37,FALSE),NA())</f>
        <v>184.25658706668764</v>
      </c>
      <c r="I564">
        <f>IFERROR(VLOOKUP($B564,'CURVE DATA'!$A:$AM,38,FALSE),NA())</f>
        <v>148.57809555739846</v>
      </c>
      <c r="J564">
        <f>IFERROR(VLOOKUP($B564,'CURVE DATA'!$A:$AM,39,FALSE),NA())</f>
        <v>219.93507857597689</v>
      </c>
      <c r="K564" t="str">
        <f t="shared" si="92"/>
        <v/>
      </c>
      <c r="L564" t="str">
        <f t="shared" si="93"/>
        <v/>
      </c>
      <c r="M564" s="60">
        <f t="shared" si="94"/>
        <v>3970852.5740467585</v>
      </c>
      <c r="N564" t="str">
        <f t="shared" si="95"/>
        <v/>
      </c>
      <c r="O564" t="str">
        <f t="shared" si="96"/>
        <v/>
      </c>
      <c r="P564" t="str">
        <f t="shared" si="97"/>
        <v/>
      </c>
      <c r="Q564">
        <f t="shared" si="98"/>
        <v>184.25658706668764</v>
      </c>
    </row>
    <row r="565" spans="1:17">
      <c r="A565" s="41">
        <f t="shared" si="89"/>
        <v>563</v>
      </c>
      <c r="B565" t="str">
        <f t="shared" si="90"/>
        <v>2_564</v>
      </c>
      <c r="C565">
        <f t="shared" si="88"/>
        <v>2</v>
      </c>
      <c r="D565">
        <f t="shared" si="91"/>
        <v>564</v>
      </c>
      <c r="E565">
        <f>IFERROR(VLOOKUP($B565,'CURVE DATA'!$A:$AM,15,FALSE),"")</f>
        <v>5446218.0697781583</v>
      </c>
      <c r="F565">
        <f>IFERROR(VLOOKUP($B565,'CURVE DATA'!$A:$AM,34,FALSE),NA())</f>
        <v>0.31161314957961006</v>
      </c>
      <c r="G565">
        <f>IFERROR(VLOOKUP($B565,'CURVE DATA'!$A:$AM,35,FALSE),NA())</f>
        <v>0.29087264394136608</v>
      </c>
      <c r="H565">
        <f>IFERROR(VLOOKUP($B565,'CURVE DATA'!$A:$AM,37,FALSE),NA())</f>
        <v>184.27996780782422</v>
      </c>
      <c r="I565">
        <f>IFERROR(VLOOKUP($B565,'CURVE DATA'!$A:$AM,38,FALSE),NA())</f>
        <v>148.5969489728779</v>
      </c>
      <c r="J565">
        <f>IFERROR(VLOOKUP($B565,'CURVE DATA'!$A:$AM,39,FALSE),NA())</f>
        <v>219.96298664277057</v>
      </c>
      <c r="K565" t="str">
        <f t="shared" si="92"/>
        <v/>
      </c>
      <c r="L565" t="str">
        <f t="shared" si="93"/>
        <v/>
      </c>
      <c r="M565" s="60">
        <f t="shared" si="94"/>
        <v>3980526.1407781583</v>
      </c>
      <c r="N565" t="str">
        <f t="shared" si="95"/>
        <v/>
      </c>
      <c r="O565" t="str">
        <f t="shared" si="96"/>
        <v/>
      </c>
      <c r="P565" t="str">
        <f t="shared" si="97"/>
        <v/>
      </c>
      <c r="Q565">
        <f t="shared" si="98"/>
        <v>184.27996780782422</v>
      </c>
    </row>
    <row r="566" spans="1:17">
      <c r="A566" s="41">
        <f t="shared" si="89"/>
        <v>564</v>
      </c>
      <c r="B566" t="str">
        <f t="shared" si="90"/>
        <v>2_565</v>
      </c>
      <c r="C566">
        <f t="shared" si="88"/>
        <v>2</v>
      </c>
      <c r="D566">
        <f t="shared" si="91"/>
        <v>565</v>
      </c>
      <c r="E566">
        <f>IFERROR(VLOOKUP($B566,'CURVE DATA'!$A:$AM,15,FALSE),"")</f>
        <v>5455891.6365095582</v>
      </c>
      <c r="F566">
        <f>IFERROR(VLOOKUP($B566,'CURVE DATA'!$A:$AM,34,FALSE),NA())</f>
        <v>0.31140216184215874</v>
      </c>
      <c r="G566">
        <f>IFERROR(VLOOKUP($B566,'CURVE DATA'!$A:$AM,35,FALSE),NA())</f>
        <v>0.29090904379580007</v>
      </c>
      <c r="H566">
        <f>IFERROR(VLOOKUP($B566,'CURVE DATA'!$A:$AM,37,FALSE),NA())</f>
        <v>184.3030286357949</v>
      </c>
      <c r="I566">
        <f>IFERROR(VLOOKUP($B566,'CURVE DATA'!$A:$AM,38,FALSE),NA())</f>
        <v>148.6155444215205</v>
      </c>
      <c r="J566">
        <f>IFERROR(VLOOKUP($B566,'CURVE DATA'!$A:$AM,39,FALSE),NA())</f>
        <v>219.99051285006931</v>
      </c>
      <c r="K566" t="str">
        <f t="shared" si="92"/>
        <v/>
      </c>
      <c r="L566" t="str">
        <f t="shared" si="93"/>
        <v/>
      </c>
      <c r="M566" s="60">
        <f t="shared" si="94"/>
        <v>3990199.7075095582</v>
      </c>
      <c r="N566" t="str">
        <f t="shared" si="95"/>
        <v/>
      </c>
      <c r="O566" t="str">
        <f t="shared" si="96"/>
        <v/>
      </c>
      <c r="P566" t="str">
        <f t="shared" si="97"/>
        <v/>
      </c>
      <c r="Q566">
        <f t="shared" si="98"/>
        <v>184.3030286357949</v>
      </c>
    </row>
    <row r="567" spans="1:17">
      <c r="A567" s="41">
        <f t="shared" si="89"/>
        <v>565</v>
      </c>
      <c r="B567" t="str">
        <f t="shared" si="90"/>
        <v>2_566</v>
      </c>
      <c r="C567">
        <f t="shared" si="88"/>
        <v>2</v>
      </c>
      <c r="D567">
        <f t="shared" si="91"/>
        <v>566</v>
      </c>
      <c r="E567">
        <f>IFERROR(VLOOKUP($B567,'CURVE DATA'!$A:$AM,15,FALSE),"")</f>
        <v>5465565.203240958</v>
      </c>
      <c r="F567">
        <f>IFERROR(VLOOKUP($B567,'CURVE DATA'!$A:$AM,34,FALSE),NA())</f>
        <v>0.31119052024625765</v>
      </c>
      <c r="G567">
        <f>IFERROR(VLOOKUP($B567,'CURVE DATA'!$A:$AM,35,FALSE),NA())</f>
        <v>0.29094494021429645</v>
      </c>
      <c r="H567">
        <f>IFERROR(VLOOKUP($B567,'CURVE DATA'!$A:$AM,37,FALSE),NA())</f>
        <v>184.32577051607382</v>
      </c>
      <c r="I567">
        <f>IFERROR(VLOOKUP($B567,'CURVE DATA'!$A:$AM,38,FALSE),NA())</f>
        <v>148.63388268185099</v>
      </c>
      <c r="J567">
        <f>IFERROR(VLOOKUP($B567,'CURVE DATA'!$A:$AM,39,FALSE),NA())</f>
        <v>220.01765835029667</v>
      </c>
      <c r="K567" t="str">
        <f t="shared" si="92"/>
        <v/>
      </c>
      <c r="L567" t="str">
        <f t="shared" si="93"/>
        <v/>
      </c>
      <c r="M567" s="60">
        <f t="shared" si="94"/>
        <v>3999873.274240958</v>
      </c>
      <c r="N567" t="str">
        <f t="shared" si="95"/>
        <v/>
      </c>
      <c r="O567" t="str">
        <f t="shared" si="96"/>
        <v/>
      </c>
      <c r="P567" t="str">
        <f t="shared" si="97"/>
        <v/>
      </c>
      <c r="Q567">
        <f t="shared" si="98"/>
        <v>184.32577051607382</v>
      </c>
    </row>
    <row r="568" spans="1:17">
      <c r="A568" s="41">
        <f t="shared" si="89"/>
        <v>566</v>
      </c>
      <c r="B568" t="str">
        <f t="shared" si="90"/>
        <v>2_567</v>
      </c>
      <c r="C568">
        <f t="shared" si="88"/>
        <v>2</v>
      </c>
      <c r="D568">
        <f t="shared" si="91"/>
        <v>567</v>
      </c>
      <c r="E568">
        <f>IFERROR(VLOOKUP($B568,'CURVE DATA'!$A:$AM,15,FALSE),"")</f>
        <v>5475238.7699723579</v>
      </c>
      <c r="F568">
        <f>IFERROR(VLOOKUP($B568,'CURVE DATA'!$A:$AM,34,FALSE),NA())</f>
        <v>0.31097822821644289</v>
      </c>
      <c r="G568">
        <f>IFERROR(VLOOKUP($B568,'CURVE DATA'!$A:$AM,35,FALSE),NA())</f>
        <v>0.29098033471606705</v>
      </c>
      <c r="H568">
        <f>IFERROR(VLOOKUP($B568,'CURVE DATA'!$A:$AM,37,FALSE),NA())</f>
        <v>184.34819441114513</v>
      </c>
      <c r="I568">
        <f>IFERROR(VLOOKUP($B568,'CURVE DATA'!$A:$AM,38,FALSE),NA())</f>
        <v>148.65196452998308</v>
      </c>
      <c r="J568">
        <f>IFERROR(VLOOKUP($B568,'CURVE DATA'!$A:$AM,39,FALSE),NA())</f>
        <v>220.04442429230724</v>
      </c>
      <c r="K568" t="str">
        <f t="shared" si="92"/>
        <v/>
      </c>
      <c r="L568" t="str">
        <f t="shared" si="93"/>
        <v/>
      </c>
      <c r="M568" s="60">
        <f t="shared" si="94"/>
        <v>4009546.8409723579</v>
      </c>
      <c r="N568" t="str">
        <f t="shared" si="95"/>
        <v/>
      </c>
      <c r="O568" t="str">
        <f t="shared" si="96"/>
        <v/>
      </c>
      <c r="P568" t="str">
        <f t="shared" si="97"/>
        <v/>
      </c>
      <c r="Q568">
        <f t="shared" si="98"/>
        <v>184.34819441114513</v>
      </c>
    </row>
    <row r="569" spans="1:17">
      <c r="A569" s="41">
        <f t="shared" si="89"/>
        <v>567</v>
      </c>
      <c r="B569" t="str">
        <f t="shared" si="90"/>
        <v>2_568</v>
      </c>
      <c r="C569">
        <f t="shared" si="88"/>
        <v>2</v>
      </c>
      <c r="D569">
        <f t="shared" si="91"/>
        <v>568</v>
      </c>
      <c r="E569">
        <f>IFERROR(VLOOKUP($B569,'CURVE DATA'!$A:$AM,15,FALSE),"")</f>
        <v>5484912.3367037578</v>
      </c>
      <c r="F569">
        <f>IFERROR(VLOOKUP($B569,'CURVE DATA'!$A:$AM,34,FALSE),NA())</f>
        <v>0.31076528916704166</v>
      </c>
      <c r="G569">
        <f>IFERROR(VLOOKUP($B569,'CURVE DATA'!$A:$AM,35,FALSE),NA())</f>
        <v>0.29101522881562786</v>
      </c>
      <c r="H569">
        <f>IFERROR(VLOOKUP($B569,'CURVE DATA'!$A:$AM,37,FALSE),NA())</f>
        <v>184.37030128051799</v>
      </c>
      <c r="I569">
        <f>IFERROR(VLOOKUP($B569,'CURVE DATA'!$A:$AM,38,FALSE),NA())</f>
        <v>148.66979073963151</v>
      </c>
      <c r="J569">
        <f>IFERROR(VLOOKUP($B569,'CURVE DATA'!$A:$AM,39,FALSE),NA())</f>
        <v>220.07081182140453</v>
      </c>
      <c r="K569" t="str">
        <f t="shared" si="92"/>
        <v/>
      </c>
      <c r="L569" t="str">
        <f t="shared" si="93"/>
        <v/>
      </c>
      <c r="M569" s="60">
        <f t="shared" si="94"/>
        <v>4019220.4077037578</v>
      </c>
      <c r="N569" t="str">
        <f t="shared" si="95"/>
        <v/>
      </c>
      <c r="O569" t="str">
        <f t="shared" si="96"/>
        <v/>
      </c>
      <c r="P569" t="str">
        <f t="shared" si="97"/>
        <v/>
      </c>
      <c r="Q569">
        <f t="shared" si="98"/>
        <v>184.37030128051799</v>
      </c>
    </row>
    <row r="570" spans="1:17">
      <c r="A570" s="41">
        <f t="shared" si="89"/>
        <v>568</v>
      </c>
      <c r="B570" t="str">
        <f t="shared" si="90"/>
        <v>2_569</v>
      </c>
      <c r="C570">
        <f t="shared" si="88"/>
        <v>2</v>
      </c>
      <c r="D570">
        <f t="shared" si="91"/>
        <v>569</v>
      </c>
      <c r="E570">
        <f>IFERROR(VLOOKUP($B570,'CURVE DATA'!$A:$AM,15,FALSE),"")</f>
        <v>5494585.9034351576</v>
      </c>
      <c r="F570">
        <f>IFERROR(VLOOKUP($B570,'CURVE DATA'!$A:$AM,34,FALSE),NA())</f>
        <v>0.31055170650203168</v>
      </c>
      <c r="G570">
        <f>IFERROR(VLOOKUP($B570,'CURVE DATA'!$A:$AM,35,FALSE),NA())</f>
        <v>0.29104962402282225</v>
      </c>
      <c r="H570">
        <f>IFERROR(VLOOKUP($B570,'CURVE DATA'!$A:$AM,37,FALSE),NA())</f>
        <v>184.39209208074121</v>
      </c>
      <c r="I570">
        <f>IFERROR(VLOOKUP($B570,'CURVE DATA'!$A:$AM,38,FALSE),NA())</f>
        <v>148.68736208212397</v>
      </c>
      <c r="J570">
        <f>IFERROR(VLOOKUP($B570,'CURVE DATA'!$A:$AM,39,FALSE),NA())</f>
        <v>220.09682207935853</v>
      </c>
      <c r="K570" t="str">
        <f t="shared" si="92"/>
        <v/>
      </c>
      <c r="L570" t="str">
        <f t="shared" si="93"/>
        <v/>
      </c>
      <c r="M570" s="60">
        <f t="shared" si="94"/>
        <v>4028893.9744351576</v>
      </c>
      <c r="N570" t="str">
        <f t="shared" si="95"/>
        <v/>
      </c>
      <c r="O570" t="str">
        <f t="shared" si="96"/>
        <v/>
      </c>
      <c r="P570" t="str">
        <f t="shared" si="97"/>
        <v/>
      </c>
      <c r="Q570">
        <f t="shared" si="98"/>
        <v>184.39209208074121</v>
      </c>
    </row>
    <row r="571" spans="1:17">
      <c r="A571" s="41">
        <f t="shared" si="89"/>
        <v>569</v>
      </c>
      <c r="B571" t="str">
        <f t="shared" si="90"/>
        <v>2_570</v>
      </c>
      <c r="C571">
        <f t="shared" si="88"/>
        <v>2</v>
      </c>
      <c r="D571">
        <f t="shared" si="91"/>
        <v>570</v>
      </c>
      <c r="E571">
        <f>IFERROR(VLOOKUP($B571,'CURVE DATA'!$A:$AM,15,FALSE),"")</f>
        <v>5504259.4701665575</v>
      </c>
      <c r="F571">
        <f>IFERROR(VLOOKUP($B571,'CURVE DATA'!$A:$AM,34,FALSE),NA())</f>
        <v>0.31033748361498198</v>
      </c>
      <c r="G571">
        <f>IFERROR(VLOOKUP($B571,'CURVE DATA'!$A:$AM,35,FALSE),NA())</f>
        <v>0.29108352184284358</v>
      </c>
      <c r="H571">
        <f>IFERROR(VLOOKUP($B571,'CURVE DATA'!$A:$AM,37,FALSE),NA())</f>
        <v>184.41356776541767</v>
      </c>
      <c r="I571">
        <f>IFERROR(VLOOKUP($B571,'CURVE DATA'!$A:$AM,38,FALSE),NA())</f>
        <v>148.70467932641256</v>
      </c>
      <c r="J571">
        <f>IFERROR(VLOOKUP($B571,'CURVE DATA'!$A:$AM,39,FALSE),NA())</f>
        <v>220.1224562044228</v>
      </c>
      <c r="K571" t="str">
        <f t="shared" si="92"/>
        <v/>
      </c>
      <c r="L571" t="str">
        <f t="shared" si="93"/>
        <v/>
      </c>
      <c r="M571" s="60">
        <f t="shared" si="94"/>
        <v>4038567.5411665575</v>
      </c>
      <c r="N571" t="str">
        <f t="shared" si="95"/>
        <v/>
      </c>
      <c r="O571" t="str">
        <f t="shared" si="96"/>
        <v/>
      </c>
      <c r="P571" t="str">
        <f t="shared" si="97"/>
        <v/>
      </c>
      <c r="Q571">
        <f t="shared" si="98"/>
        <v>184.41356776541767</v>
      </c>
    </row>
    <row r="572" spans="1:17">
      <c r="A572" s="41">
        <f t="shared" si="89"/>
        <v>570</v>
      </c>
      <c r="B572" t="str">
        <f t="shared" si="90"/>
        <v>2_571</v>
      </c>
      <c r="C572">
        <f t="shared" si="88"/>
        <v>2</v>
      </c>
      <c r="D572">
        <f t="shared" si="91"/>
        <v>571</v>
      </c>
      <c r="E572">
        <f>IFERROR(VLOOKUP($B572,'CURVE DATA'!$A:$AM,15,FALSE),"")</f>
        <v>5513933.0368979573</v>
      </c>
      <c r="F572">
        <f>IFERROR(VLOOKUP($B572,'CURVE DATA'!$A:$AM,34,FALSE),NA())</f>
        <v>0.31012262388940787</v>
      </c>
      <c r="G572">
        <f>IFERROR(VLOOKUP($B572,'CURVE DATA'!$A:$AM,35,FALSE),NA())</f>
        <v>0.29111692377625864</v>
      </c>
      <c r="H572">
        <f>IFERROR(VLOOKUP($B572,'CURVE DATA'!$A:$AM,37,FALSE),NA())</f>
        <v>184.43472928521905</v>
      </c>
      <c r="I572">
        <f>IFERROR(VLOOKUP($B572,'CURVE DATA'!$A:$AM,38,FALSE),NA())</f>
        <v>148.72174323908587</v>
      </c>
      <c r="J572">
        <f>IFERROR(VLOOKUP($B572,'CURVE DATA'!$A:$AM,39,FALSE),NA())</f>
        <v>220.14771533135226</v>
      </c>
      <c r="K572" t="str">
        <f t="shared" si="92"/>
        <v/>
      </c>
      <c r="L572" t="str">
        <f t="shared" si="93"/>
        <v/>
      </c>
      <c r="M572" s="60">
        <f t="shared" si="94"/>
        <v>4048241.1078979573</v>
      </c>
      <c r="N572" t="str">
        <f t="shared" si="95"/>
        <v/>
      </c>
      <c r="O572" t="str">
        <f t="shared" si="96"/>
        <v/>
      </c>
      <c r="P572" t="str">
        <f t="shared" si="97"/>
        <v/>
      </c>
      <c r="Q572">
        <f t="shared" si="98"/>
        <v>184.43472928521905</v>
      </c>
    </row>
    <row r="573" spans="1:17">
      <c r="A573" s="41">
        <f t="shared" si="89"/>
        <v>571</v>
      </c>
      <c r="B573" t="str">
        <f t="shared" si="90"/>
        <v>2_572</v>
      </c>
      <c r="C573">
        <f t="shared" si="88"/>
        <v>2</v>
      </c>
      <c r="D573">
        <f t="shared" si="91"/>
        <v>572</v>
      </c>
      <c r="E573">
        <f>IFERROR(VLOOKUP($B573,'CURVE DATA'!$A:$AM,15,FALSE),"")</f>
        <v>5523606.6036293572</v>
      </c>
      <c r="F573">
        <f>IFERROR(VLOOKUP($B573,'CURVE DATA'!$A:$AM,34,FALSE),NA())</f>
        <v>0.30990713069829057</v>
      </c>
      <c r="G573">
        <f>IFERROR(VLOOKUP($B573,'CURVE DATA'!$A:$AM,35,FALSE),NA())</f>
        <v>0.29114983131902927</v>
      </c>
      <c r="H573">
        <f>IFERROR(VLOOKUP($B573,'CURVE DATA'!$A:$AM,37,FALSE),NA())</f>
        <v>184.45557758789968</v>
      </c>
      <c r="I573">
        <f>IFERROR(VLOOKUP($B573,'CURVE DATA'!$A:$AM,38,FALSE),NA())</f>
        <v>148.73855458437998</v>
      </c>
      <c r="J573">
        <f>IFERROR(VLOOKUP($B573,'CURVE DATA'!$A:$AM,39,FALSE),NA())</f>
        <v>220.17260059141941</v>
      </c>
      <c r="K573" t="str">
        <f t="shared" si="92"/>
        <v/>
      </c>
      <c r="L573" t="str">
        <f t="shared" si="93"/>
        <v/>
      </c>
      <c r="M573" s="60">
        <f t="shared" si="94"/>
        <v>4057914.6746293572</v>
      </c>
      <c r="N573" t="str">
        <f t="shared" si="95"/>
        <v/>
      </c>
      <c r="O573" t="str">
        <f t="shared" si="96"/>
        <v/>
      </c>
      <c r="P573" t="str">
        <f t="shared" si="97"/>
        <v/>
      </c>
      <c r="Q573">
        <f t="shared" si="98"/>
        <v>184.45557758789968</v>
      </c>
    </row>
    <row r="574" spans="1:17">
      <c r="A574" s="41">
        <f t="shared" si="89"/>
        <v>572</v>
      </c>
      <c r="B574" t="str">
        <f t="shared" si="90"/>
        <v>2_573</v>
      </c>
      <c r="C574">
        <f t="shared" si="88"/>
        <v>2</v>
      </c>
      <c r="D574">
        <f t="shared" si="91"/>
        <v>573</v>
      </c>
      <c r="E574">
        <f>IFERROR(VLOOKUP($B574,'CURVE DATA'!$A:$AM,15,FALSE),"")</f>
        <v>5533280.170360757</v>
      </c>
      <c r="F574">
        <f>IFERROR(VLOOKUP($B574,'CURVE DATA'!$A:$AM,34,FALSE),NA())</f>
        <v>0.30969100740477046</v>
      </c>
      <c r="G574">
        <f>IFERROR(VLOOKUP($B574,'CURVE DATA'!$A:$AM,35,FALSE),NA())</f>
        <v>0.29118224596253578</v>
      </c>
      <c r="H574">
        <f>IFERROR(VLOOKUP($B574,'CURVE DATA'!$A:$AM,37,FALSE),NA())</f>
        <v>184.47611361831127</v>
      </c>
      <c r="I574">
        <f>IFERROR(VLOOKUP($B574,'CURVE DATA'!$A:$AM,38,FALSE),NA())</f>
        <v>148.75511412419041</v>
      </c>
      <c r="J574">
        <f>IFERROR(VLOOKUP($B574,'CURVE DATA'!$A:$AM,39,FALSE),NA())</f>
        <v>220.19711311243216</v>
      </c>
      <c r="K574" t="str">
        <f t="shared" si="92"/>
        <v/>
      </c>
      <c r="L574" t="str">
        <f t="shared" si="93"/>
        <v/>
      </c>
      <c r="M574" s="60">
        <f t="shared" si="94"/>
        <v>4067588.241360757</v>
      </c>
      <c r="N574" t="str">
        <f t="shared" si="95"/>
        <v/>
      </c>
      <c r="O574" t="str">
        <f t="shared" si="96"/>
        <v/>
      </c>
      <c r="P574" t="str">
        <f t="shared" si="97"/>
        <v/>
      </c>
      <c r="Q574">
        <f t="shared" si="98"/>
        <v>184.47611361831127</v>
      </c>
    </row>
    <row r="575" spans="1:17">
      <c r="A575" s="41">
        <f t="shared" si="89"/>
        <v>573</v>
      </c>
      <c r="B575" t="str">
        <f t="shared" si="90"/>
        <v>2_574</v>
      </c>
      <c r="C575">
        <f t="shared" si="88"/>
        <v>2</v>
      </c>
      <c r="D575">
        <f t="shared" si="91"/>
        <v>574</v>
      </c>
      <c r="E575">
        <f>IFERROR(VLOOKUP($B575,'CURVE DATA'!$A:$AM,15,FALSE),"")</f>
        <v>5542953.7370921569</v>
      </c>
      <c r="F575">
        <f>IFERROR(VLOOKUP($B575,'CURVE DATA'!$A:$AM,34,FALSE),NA())</f>
        <v>0.30947425736159717</v>
      </c>
      <c r="G575">
        <f>IFERROR(VLOOKUP($B575,'CURVE DATA'!$A:$AM,35,FALSE),NA())</f>
        <v>0.29121416919359872</v>
      </c>
      <c r="H575">
        <f>IFERROR(VLOOKUP($B575,'CURVE DATA'!$A:$AM,37,FALSE),NA())</f>
        <v>184.49633831841675</v>
      </c>
      <c r="I575">
        <f>IFERROR(VLOOKUP($B575,'CURVE DATA'!$A:$AM,38,FALSE),NA())</f>
        <v>148.77142261808322</v>
      </c>
      <c r="J575">
        <f>IFERROR(VLOOKUP($B575,'CURVE DATA'!$A:$AM,39,FALSE),NA())</f>
        <v>220.2212540187503</v>
      </c>
      <c r="K575" t="str">
        <f t="shared" si="92"/>
        <v/>
      </c>
      <c r="L575" t="str">
        <f t="shared" si="93"/>
        <v/>
      </c>
      <c r="M575" s="60">
        <f t="shared" si="94"/>
        <v>4077261.8080921569</v>
      </c>
      <c r="N575" t="str">
        <f t="shared" si="95"/>
        <v/>
      </c>
      <c r="O575" t="str">
        <f t="shared" si="96"/>
        <v/>
      </c>
      <c r="P575" t="str">
        <f t="shared" si="97"/>
        <v/>
      </c>
      <c r="Q575">
        <f t="shared" si="98"/>
        <v>184.49633831841675</v>
      </c>
    </row>
    <row r="576" spans="1:17">
      <c r="A576" s="41">
        <f t="shared" si="89"/>
        <v>574</v>
      </c>
      <c r="B576" t="str">
        <f t="shared" si="90"/>
        <v>2_575</v>
      </c>
      <c r="C576">
        <f t="shared" si="88"/>
        <v>2</v>
      </c>
      <c r="D576">
        <f t="shared" si="91"/>
        <v>575</v>
      </c>
      <c r="E576">
        <f>IFERROR(VLOOKUP($B576,'CURVE DATA'!$A:$AM,15,FALSE),"")</f>
        <v>5552627.3038235568</v>
      </c>
      <c r="F576">
        <f>IFERROR(VLOOKUP($B576,'CURVE DATA'!$A:$AM,34,FALSE),NA())</f>
        <v>0.30925688391135275</v>
      </c>
      <c r="G576">
        <f>IFERROR(VLOOKUP($B576,'CURVE DATA'!$A:$AM,35,FALSE),NA())</f>
        <v>0.29124560249450077</v>
      </c>
      <c r="H576">
        <f>IFERROR(VLOOKUP($B576,'CURVE DATA'!$A:$AM,37,FALSE),NA())</f>
        <v>184.51625262730408</v>
      </c>
      <c r="I576">
        <f>IFERROR(VLOOKUP($B576,'CURVE DATA'!$A:$AM,38,FALSE),NA())</f>
        <v>148.78748082330631</v>
      </c>
      <c r="J576">
        <f>IFERROR(VLOOKUP($B576,'CURVE DATA'!$A:$AM,39,FALSE),NA())</f>
        <v>220.24502443130186</v>
      </c>
      <c r="K576" t="str">
        <f t="shared" si="92"/>
        <v/>
      </c>
      <c r="L576" t="str">
        <f t="shared" si="93"/>
        <v/>
      </c>
      <c r="M576" s="60">
        <f t="shared" si="94"/>
        <v>4086935.3748235567</v>
      </c>
      <c r="N576" t="str">
        <f t="shared" si="95"/>
        <v/>
      </c>
      <c r="O576" t="str">
        <f t="shared" si="96"/>
        <v/>
      </c>
      <c r="P576" t="str">
        <f t="shared" si="97"/>
        <v/>
      </c>
      <c r="Q576">
        <f t="shared" si="98"/>
        <v>184.51625262730408</v>
      </c>
    </row>
    <row r="577" spans="1:17">
      <c r="A577" s="41">
        <f t="shared" si="89"/>
        <v>575</v>
      </c>
      <c r="B577" t="str">
        <f t="shared" si="90"/>
        <v>2_576</v>
      </c>
      <c r="C577">
        <f t="shared" si="88"/>
        <v>2</v>
      </c>
      <c r="D577">
        <f t="shared" si="91"/>
        <v>576</v>
      </c>
      <c r="E577">
        <f>IFERROR(VLOOKUP($B577,'CURVE DATA'!$A:$AM,15,FALSE),"")</f>
        <v>5562300.8705549566</v>
      </c>
      <c r="F577">
        <f>IFERROR(VLOOKUP($B577,'CURVE DATA'!$A:$AM,34,FALSE),NA())</f>
        <v>0.30903889038670612</v>
      </c>
      <c r="G577">
        <f>IFERROR(VLOOKUP($B577,'CURVE DATA'!$A:$AM,35,FALSE),NA())</f>
        <v>0.2912765473430089</v>
      </c>
      <c r="H577">
        <f>IFERROR(VLOOKUP($B577,'CURVE DATA'!$A:$AM,37,FALSE),NA())</f>
        <v>184.53585748120037</v>
      </c>
      <c r="I577">
        <f>IFERROR(VLOOKUP($B577,'CURVE DATA'!$A:$AM,38,FALSE),NA())</f>
        <v>148.80328949480057</v>
      </c>
      <c r="J577">
        <f>IFERROR(VLOOKUP($B577,'CURVE DATA'!$A:$AM,39,FALSE),NA())</f>
        <v>220.26842546760017</v>
      </c>
      <c r="K577" t="str">
        <f t="shared" si="92"/>
        <v/>
      </c>
      <c r="L577" t="str">
        <f t="shared" si="93"/>
        <v/>
      </c>
      <c r="M577" s="60">
        <f t="shared" si="94"/>
        <v>4096608.9415549566</v>
      </c>
      <c r="N577" t="str">
        <f t="shared" si="95"/>
        <v/>
      </c>
      <c r="O577" t="str">
        <f t="shared" si="96"/>
        <v/>
      </c>
      <c r="P577" t="str">
        <f t="shared" si="97"/>
        <v/>
      </c>
      <c r="Q577">
        <f t="shared" si="98"/>
        <v>184.53585748120037</v>
      </c>
    </row>
    <row r="578" spans="1:17">
      <c r="A578" s="41">
        <f t="shared" si="89"/>
        <v>576</v>
      </c>
      <c r="B578" t="str">
        <f t="shared" si="90"/>
        <v>2_577</v>
      </c>
      <c r="C578">
        <f t="shared" ref="C578:C641" si="99">$V$1</f>
        <v>2</v>
      </c>
      <c r="D578">
        <f t="shared" si="91"/>
        <v>577</v>
      </c>
      <c r="E578">
        <f>IFERROR(VLOOKUP($B578,'CURVE DATA'!$A:$AM,15,FALSE),"")</f>
        <v>5571974.4372863565</v>
      </c>
      <c r="F578">
        <f>IFERROR(VLOOKUP($B578,'CURVE DATA'!$A:$AM,34,FALSE),NA())</f>
        <v>0.3088202801100895</v>
      </c>
      <c r="G578">
        <f>IFERROR(VLOOKUP($B578,'CURVE DATA'!$A:$AM,35,FALSE),NA())</f>
        <v>0.29130700521239622</v>
      </c>
      <c r="H578">
        <f>IFERROR(VLOOKUP($B578,'CURVE DATA'!$A:$AM,37,FALSE),NA())</f>
        <v>184.55515381348565</v>
      </c>
      <c r="I578">
        <f>IFERROR(VLOOKUP($B578,'CURVE DATA'!$A:$AM,38,FALSE),NA())</f>
        <v>148.81884938521119</v>
      </c>
      <c r="J578">
        <f>IFERROR(VLOOKUP($B578,'CURVE DATA'!$A:$AM,39,FALSE),NA())</f>
        <v>220.29145824176013</v>
      </c>
      <c r="K578" t="str">
        <f t="shared" si="92"/>
        <v/>
      </c>
      <c r="L578" t="str">
        <f t="shared" si="93"/>
        <v/>
      </c>
      <c r="M578" s="60">
        <f t="shared" si="94"/>
        <v>4106282.5082863565</v>
      </c>
      <c r="N578" t="str">
        <f t="shared" si="95"/>
        <v/>
      </c>
      <c r="O578" t="str">
        <f t="shared" si="96"/>
        <v/>
      </c>
      <c r="P578" t="str">
        <f t="shared" si="97"/>
        <v/>
      </c>
      <c r="Q578">
        <f t="shared" si="98"/>
        <v>184.55515381348565</v>
      </c>
    </row>
    <row r="579" spans="1:17">
      <c r="A579" s="41">
        <f t="shared" ref="A579:A642" si="100">ROW()-2</f>
        <v>577</v>
      </c>
      <c r="B579" t="str">
        <f t="shared" ref="B579:B642" si="101">C579&amp;"_"&amp;D579</f>
        <v>2_578</v>
      </c>
      <c r="C579">
        <f t="shared" si="99"/>
        <v>2</v>
      </c>
      <c r="D579">
        <f t="shared" ref="D579:D642" si="102">A579+1</f>
        <v>578</v>
      </c>
      <c r="E579">
        <f>IFERROR(VLOOKUP($B579,'CURVE DATA'!$A:$AM,15,FALSE),"")</f>
        <v>5581648.0040177563</v>
      </c>
      <c r="F579">
        <f>IFERROR(VLOOKUP($B579,'CURVE DATA'!$A:$AM,34,FALSE),NA())</f>
        <v>0.30860105639414598</v>
      </c>
      <c r="G579">
        <f>IFERROR(VLOOKUP($B579,'CURVE DATA'!$A:$AM,35,FALSE),NA())</f>
        <v>0.29133697757146337</v>
      </c>
      <c r="H579">
        <f>IFERROR(VLOOKUP($B579,'CURVE DATA'!$A:$AM,37,FALSE),NA())</f>
        <v>184.57414255470647</v>
      </c>
      <c r="I579">
        <f>IFERROR(VLOOKUP($B579,'CURVE DATA'!$A:$AM,38,FALSE),NA())</f>
        <v>148.83416124489847</v>
      </c>
      <c r="J579">
        <f>IFERROR(VLOOKUP($B579,'CURVE DATA'!$A:$AM,39,FALSE),NA())</f>
        <v>220.3141238645145</v>
      </c>
      <c r="K579" t="str">
        <f t="shared" ref="K579:K642" si="103">IFERROR(IF(F579=MAX(F:F),H579,""),NA())</f>
        <v/>
      </c>
      <c r="L579" t="str">
        <f t="shared" ref="L579:L642" si="104">IFERROR(IF(G579=MAX(G:G),H579,""),NA())</f>
        <v/>
      </c>
      <c r="M579" s="60">
        <f t="shared" ref="M579:M642" si="105">IFERROR(ABS(E579-IFERROR($V$11/$V$10,"NA")),NA())</f>
        <v>4115956.0750177563</v>
      </c>
      <c r="N579" t="str">
        <f t="shared" ref="N579:N642" si="106">IFERROR(IF(M579=MIN(M:M),H579,""),NA())</f>
        <v/>
      </c>
      <c r="O579" t="str">
        <f t="shared" ref="O579:O642" si="107">IFERROR(IF(F579=MAX(F:F),E579,""),NA())</f>
        <v/>
      </c>
      <c r="P579" t="str">
        <f t="shared" ref="P579:P642" si="108">IFERROR(IF(G579=MAX(G:G),E579,""),NA())</f>
        <v/>
      </c>
      <c r="Q579">
        <f t="shared" ref="Q579:Q642" si="109">IFERROR(IF(AND(E579&gt;=IFERROR(AVERAGE(O:O),NA()),E579&lt;=IFERROR(AVERAGE(P:P),NA())),H579,""),NA())</f>
        <v>184.57414255470647</v>
      </c>
    </row>
    <row r="580" spans="1:17">
      <c r="A580" s="41">
        <f t="shared" si="100"/>
        <v>578</v>
      </c>
      <c r="B580" t="str">
        <f t="shared" si="101"/>
        <v>2_579</v>
      </c>
      <c r="C580">
        <f t="shared" si="99"/>
        <v>2</v>
      </c>
      <c r="D580">
        <f t="shared" si="102"/>
        <v>579</v>
      </c>
      <c r="E580">
        <f>IFERROR(VLOOKUP($B580,'CURVE DATA'!$A:$AM,15,FALSE),"")</f>
        <v>5591321.5707491562</v>
      </c>
      <c r="F580">
        <f>IFERROR(VLOOKUP($B580,'CURVE DATA'!$A:$AM,34,FALSE),NA())</f>
        <v>0.30838122254125078</v>
      </c>
      <c r="G580">
        <f>IFERROR(VLOOKUP($B580,'CURVE DATA'!$A:$AM,35,FALSE),NA())</f>
        <v>0.29136646588455989</v>
      </c>
      <c r="H580">
        <f>IFERROR(VLOOKUP($B580,'CURVE DATA'!$A:$AM,37,FALSE),NA())</f>
        <v>184.59282463258941</v>
      </c>
      <c r="I580">
        <f>IFERROR(VLOOKUP($B580,'CURVE DATA'!$A:$AM,38,FALSE),NA())</f>
        <v>148.84922582194883</v>
      </c>
      <c r="J580">
        <f>IFERROR(VLOOKUP($B580,'CURVE DATA'!$A:$AM,39,FALSE),NA())</f>
        <v>220.33642344323005</v>
      </c>
      <c r="K580" t="str">
        <f t="shared" si="103"/>
        <v/>
      </c>
      <c r="L580" t="str">
        <f t="shared" si="104"/>
        <v/>
      </c>
      <c r="M580" s="60">
        <f t="shared" si="105"/>
        <v>4125629.6417491562</v>
      </c>
      <c r="N580" t="str">
        <f t="shared" si="106"/>
        <v/>
      </c>
      <c r="O580" t="str">
        <f t="shared" si="107"/>
        <v/>
      </c>
      <c r="P580" t="str">
        <f t="shared" si="108"/>
        <v/>
      </c>
      <c r="Q580">
        <f t="shared" si="109"/>
        <v>184.59282463258941</v>
      </c>
    </row>
    <row r="581" spans="1:17">
      <c r="A581" s="41">
        <f t="shared" si="100"/>
        <v>579</v>
      </c>
      <c r="B581" t="str">
        <f t="shared" si="101"/>
        <v>2_580</v>
      </c>
      <c r="C581">
        <f t="shared" si="99"/>
        <v>2</v>
      </c>
      <c r="D581">
        <f t="shared" si="102"/>
        <v>580</v>
      </c>
      <c r="E581">
        <f>IFERROR(VLOOKUP($B581,'CURVE DATA'!$A:$AM,15,FALSE),"")</f>
        <v>5600995.137480556</v>
      </c>
      <c r="F581">
        <f>IFERROR(VLOOKUP($B581,'CURVE DATA'!$A:$AM,34,FALSE),NA())</f>
        <v>0.30816078184393231</v>
      </c>
      <c r="G581">
        <f>IFERROR(VLOOKUP($B581,'CURVE DATA'!$A:$AM,35,FALSE),NA())</f>
        <v>0.29139547161160545</v>
      </c>
      <c r="H581">
        <f>IFERROR(VLOOKUP($B581,'CURVE DATA'!$A:$AM,37,FALSE),NA())</f>
        <v>184.6112009720546</v>
      </c>
      <c r="I581">
        <f>IFERROR(VLOOKUP($B581,'CURVE DATA'!$A:$AM,38,FALSE),NA())</f>
        <v>148.86404386218564</v>
      </c>
      <c r="J581">
        <f>IFERROR(VLOOKUP($B581,'CURVE DATA'!$A:$AM,39,FALSE),NA())</f>
        <v>220.35835808192357</v>
      </c>
      <c r="K581" t="str">
        <f t="shared" si="103"/>
        <v/>
      </c>
      <c r="L581" t="str">
        <f t="shared" si="104"/>
        <v/>
      </c>
      <c r="M581" s="60">
        <f t="shared" si="105"/>
        <v>4135303.208480556</v>
      </c>
      <c r="N581" t="str">
        <f t="shared" si="106"/>
        <v/>
      </c>
      <c r="O581" t="str">
        <f t="shared" si="107"/>
        <v/>
      </c>
      <c r="P581" t="str">
        <f t="shared" si="108"/>
        <v/>
      </c>
      <c r="Q581">
        <f t="shared" si="109"/>
        <v>184.6112009720546</v>
      </c>
    </row>
    <row r="582" spans="1:17">
      <c r="A582" s="41">
        <f t="shared" si="100"/>
        <v>580</v>
      </c>
      <c r="B582" t="str">
        <f t="shared" si="101"/>
        <v>2_581</v>
      </c>
      <c r="C582">
        <f t="shared" si="99"/>
        <v>2</v>
      </c>
      <c r="D582">
        <f t="shared" si="102"/>
        <v>581</v>
      </c>
      <c r="E582">
        <f>IFERROR(VLOOKUP($B582,'CURVE DATA'!$A:$AM,15,FALSE),"")</f>
        <v>5610668.7042119559</v>
      </c>
      <c r="F582">
        <f>IFERROR(VLOOKUP($B582,'CURVE DATA'!$A:$AM,34,FALSE),NA())</f>
        <v>0.30793973758481313</v>
      </c>
      <c r="G582">
        <f>IFERROR(VLOOKUP($B582,'CURVE DATA'!$A:$AM,35,FALSE),NA())</f>
        <v>0.29142399620811099</v>
      </c>
      <c r="H582">
        <f>IFERROR(VLOOKUP($B582,'CURVE DATA'!$A:$AM,37,FALSE),NA())</f>
        <v>184.62927249522895</v>
      </c>
      <c r="I582">
        <f>IFERROR(VLOOKUP($B582,'CURVE DATA'!$A:$AM,38,FALSE),NA())</f>
        <v>148.87861610917997</v>
      </c>
      <c r="J582">
        <f>IFERROR(VLOOKUP($B582,'CURVE DATA'!$A:$AM,39,FALSE),NA())</f>
        <v>220.37992888127795</v>
      </c>
      <c r="K582" t="str">
        <f t="shared" si="103"/>
        <v/>
      </c>
      <c r="L582" t="str">
        <f t="shared" si="104"/>
        <v/>
      </c>
      <c r="M582" s="60">
        <f t="shared" si="105"/>
        <v>4144976.7752119559</v>
      </c>
      <c r="N582" t="str">
        <f t="shared" si="106"/>
        <v/>
      </c>
      <c r="O582" t="str">
        <f t="shared" si="107"/>
        <v/>
      </c>
      <c r="P582" t="str">
        <f t="shared" si="108"/>
        <v/>
      </c>
      <c r="Q582">
        <f t="shared" si="109"/>
        <v>184.62927249522895</v>
      </c>
    </row>
    <row r="583" spans="1:17">
      <c r="A583" s="41">
        <f t="shared" si="100"/>
        <v>581</v>
      </c>
      <c r="B583" t="str">
        <f t="shared" si="101"/>
        <v>2_582</v>
      </c>
      <c r="C583">
        <f t="shared" si="99"/>
        <v>2</v>
      </c>
      <c r="D583">
        <f t="shared" si="102"/>
        <v>582</v>
      </c>
      <c r="E583">
        <f>IFERROR(VLOOKUP($B583,'CURVE DATA'!$A:$AM,15,FALSE),"")</f>
        <v>5620342.2709433557</v>
      </c>
      <c r="F583">
        <f>IFERROR(VLOOKUP($B583,'CURVE DATA'!$A:$AM,34,FALSE),NA())</f>
        <v>0.30771809303672804</v>
      </c>
      <c r="G583">
        <f>IFERROR(VLOOKUP($B583,'CURVE DATA'!$A:$AM,35,FALSE),NA())</f>
        <v>0.29145204112519979</v>
      </c>
      <c r="H583">
        <f>IFERROR(VLOOKUP($B583,'CURVE DATA'!$A:$AM,37,FALSE),NA())</f>
        <v>184.6470401214597</v>
      </c>
      <c r="I583">
        <f>IFERROR(VLOOKUP($B583,'CURVE DATA'!$A:$AM,38,FALSE),NA())</f>
        <v>148.89294330426137</v>
      </c>
      <c r="J583">
        <f>IFERROR(VLOOKUP($B583,'CURVE DATA'!$A:$AM,39,FALSE),NA())</f>
        <v>220.40113693865803</v>
      </c>
      <c r="K583" t="str">
        <f t="shared" si="103"/>
        <v/>
      </c>
      <c r="L583" t="str">
        <f t="shared" si="104"/>
        <v/>
      </c>
      <c r="M583" s="60">
        <f t="shared" si="105"/>
        <v>4154650.3419433557</v>
      </c>
      <c r="N583" t="str">
        <f t="shared" si="106"/>
        <v/>
      </c>
      <c r="O583" t="str">
        <f t="shared" si="107"/>
        <v/>
      </c>
      <c r="P583" t="str">
        <f t="shared" si="108"/>
        <v/>
      </c>
      <c r="Q583">
        <f t="shared" si="109"/>
        <v>184.6470401214597</v>
      </c>
    </row>
    <row r="584" spans="1:17">
      <c r="A584" s="41">
        <f t="shared" si="100"/>
        <v>582</v>
      </c>
      <c r="B584" t="str">
        <f t="shared" si="101"/>
        <v>2_583</v>
      </c>
      <c r="C584">
        <f t="shared" si="99"/>
        <v>2</v>
      </c>
      <c r="D584">
        <f t="shared" si="102"/>
        <v>583</v>
      </c>
      <c r="E584">
        <f>IFERROR(VLOOKUP($B584,'CURVE DATA'!$A:$AM,15,FALSE),"")</f>
        <v>5630015.8376747556</v>
      </c>
      <c r="F584">
        <f>IFERROR(VLOOKUP($B584,'CURVE DATA'!$A:$AM,34,FALSE),NA())</f>
        <v>0.30749585146242181</v>
      </c>
      <c r="G584">
        <f>IFERROR(VLOOKUP($B584,'CURVE DATA'!$A:$AM,35,FALSE),NA())</f>
        <v>0.29147960780962801</v>
      </c>
      <c r="H584">
        <f>IFERROR(VLOOKUP($B584,'CURVE DATA'!$A:$AM,37,FALSE),NA())</f>
        <v>184.66450476732726</v>
      </c>
      <c r="I584">
        <f>IFERROR(VLOOKUP($B584,'CURVE DATA'!$A:$AM,38,FALSE),NA())</f>
        <v>148.90702618652841</v>
      </c>
      <c r="J584">
        <f>IFERROR(VLOOKUP($B584,'CURVE DATA'!$A:$AM,39,FALSE),NA())</f>
        <v>220.42198334812613</v>
      </c>
      <c r="K584" t="str">
        <f t="shared" si="103"/>
        <v/>
      </c>
      <c r="L584" t="str">
        <f t="shared" si="104"/>
        <v/>
      </c>
      <c r="M584" s="60">
        <f t="shared" si="105"/>
        <v>4164323.9086747556</v>
      </c>
      <c r="N584" t="str">
        <f t="shared" si="106"/>
        <v/>
      </c>
      <c r="O584" t="str">
        <f t="shared" si="107"/>
        <v/>
      </c>
      <c r="P584" t="str">
        <f t="shared" si="108"/>
        <v/>
      </c>
      <c r="Q584">
        <f t="shared" si="109"/>
        <v>184.66450476732726</v>
      </c>
    </row>
    <row r="585" spans="1:17">
      <c r="A585" s="41">
        <f t="shared" si="100"/>
        <v>583</v>
      </c>
      <c r="B585" t="str">
        <f t="shared" si="101"/>
        <v>2_584</v>
      </c>
      <c r="C585">
        <f t="shared" si="99"/>
        <v>2</v>
      </c>
      <c r="D585">
        <f t="shared" si="102"/>
        <v>584</v>
      </c>
      <c r="E585">
        <f>IFERROR(VLOOKUP($B585,'CURVE DATA'!$A:$AM,15,FALSE),"")</f>
        <v>5639689.4044061555</v>
      </c>
      <c r="F585">
        <f>IFERROR(VLOOKUP($B585,'CURVE DATA'!$A:$AM,34,FALSE),NA())</f>
        <v>0.30727301611479663</v>
      </c>
      <c r="G585">
        <f>IFERROR(VLOOKUP($B585,'CURVE DATA'!$A:$AM,35,FALSE),NA())</f>
        <v>0.291506697703805</v>
      </c>
      <c r="H585">
        <f>IFERROR(VLOOKUP($B585,'CURVE DATA'!$A:$AM,37,FALSE),NA())</f>
        <v>184.68166734665823</v>
      </c>
      <c r="I585">
        <f>IFERROR(VLOOKUP($B585,'CURVE DATA'!$A:$AM,38,FALSE),NA())</f>
        <v>148.92086549285904</v>
      </c>
      <c r="J585">
        <f>IFERROR(VLOOKUP($B585,'CURVE DATA'!$A:$AM,39,FALSE),NA())</f>
        <v>220.44246920045745</v>
      </c>
      <c r="K585" t="str">
        <f t="shared" si="103"/>
        <v/>
      </c>
      <c r="L585" t="str">
        <f t="shared" si="104"/>
        <v/>
      </c>
      <c r="M585" s="60">
        <f t="shared" si="105"/>
        <v>4173997.4754061555</v>
      </c>
      <c r="N585" t="str">
        <f t="shared" si="106"/>
        <v/>
      </c>
      <c r="O585" t="str">
        <f t="shared" si="107"/>
        <v/>
      </c>
      <c r="P585" t="str">
        <f t="shared" si="108"/>
        <v/>
      </c>
      <c r="Q585">
        <f t="shared" si="109"/>
        <v>184.68166734665823</v>
      </c>
    </row>
    <row r="586" spans="1:17">
      <c r="A586" s="41">
        <f t="shared" si="100"/>
        <v>584</v>
      </c>
      <c r="B586" t="str">
        <f t="shared" si="101"/>
        <v>2_585</v>
      </c>
      <c r="C586">
        <f t="shared" si="99"/>
        <v>2</v>
      </c>
      <c r="D586">
        <f t="shared" si="102"/>
        <v>585</v>
      </c>
      <c r="E586">
        <f>IFERROR(VLOOKUP($B586,'CURVE DATA'!$A:$AM,15,FALSE),"")</f>
        <v>5649362.9711375553</v>
      </c>
      <c r="F586">
        <f>IFERROR(VLOOKUP($B586,'CURVE DATA'!$A:$AM,34,FALSE),NA())</f>
        <v>0.30704959023736561</v>
      </c>
      <c r="G586">
        <f>IFERROR(VLOOKUP($B586,'CURVE DATA'!$A:$AM,35,FALSE),NA())</f>
        <v>0.29153331224581452</v>
      </c>
      <c r="H586">
        <f>IFERROR(VLOOKUP($B586,'CURVE DATA'!$A:$AM,37,FALSE),NA())</f>
        <v>184.69852877053873</v>
      </c>
      <c r="I586">
        <f>IFERROR(VLOOKUP($B586,'CURVE DATA'!$A:$AM,38,FALSE),NA())</f>
        <v>148.93446195792131</v>
      </c>
      <c r="J586">
        <f>IFERROR(VLOOKUP($B586,'CURVE DATA'!$A:$AM,39,FALSE),NA())</f>
        <v>220.46259558315614</v>
      </c>
      <c r="K586" t="str">
        <f t="shared" si="103"/>
        <v/>
      </c>
      <c r="L586" t="str">
        <f t="shared" si="104"/>
        <v/>
      </c>
      <c r="M586" s="60">
        <f t="shared" si="105"/>
        <v>4183671.0421375553</v>
      </c>
      <c r="N586" t="str">
        <f t="shared" si="106"/>
        <v/>
      </c>
      <c r="O586" t="str">
        <f t="shared" si="107"/>
        <v/>
      </c>
      <c r="P586" t="str">
        <f t="shared" si="108"/>
        <v/>
      </c>
      <c r="Q586">
        <f t="shared" si="109"/>
        <v>184.69852877053873</v>
      </c>
    </row>
    <row r="587" spans="1:17">
      <c r="A587" s="41">
        <f t="shared" si="100"/>
        <v>585</v>
      </c>
      <c r="B587" t="str">
        <f t="shared" si="101"/>
        <v>2_586</v>
      </c>
      <c r="C587">
        <f t="shared" si="99"/>
        <v>2</v>
      </c>
      <c r="D587">
        <f t="shared" si="102"/>
        <v>586</v>
      </c>
      <c r="E587">
        <f>IFERROR(VLOOKUP($B587,'CURVE DATA'!$A:$AM,15,FALSE),"")</f>
        <v>5659036.5378689552</v>
      </c>
      <c r="F587">
        <f>IFERROR(VLOOKUP($B587,'CURVE DATA'!$A:$AM,34,FALSE),NA())</f>
        <v>0.3068255770633872</v>
      </c>
      <c r="G587">
        <f>IFERROR(VLOOKUP($B587,'CURVE DATA'!$A:$AM,35,FALSE),NA())</f>
        <v>0.2915594528694343</v>
      </c>
      <c r="H587">
        <f>IFERROR(VLOOKUP($B587,'CURVE DATA'!$A:$AM,37,FALSE),NA())</f>
        <v>184.71508994732679</v>
      </c>
      <c r="I587">
        <f>IFERROR(VLOOKUP($B587,'CURVE DATA'!$A:$AM,38,FALSE),NA())</f>
        <v>148.94781631418363</v>
      </c>
      <c r="J587">
        <f>IFERROR(VLOOKUP($B587,'CURVE DATA'!$A:$AM,39,FALSE),NA())</f>
        <v>220.48236358047001</v>
      </c>
      <c r="K587" t="str">
        <f t="shared" si="103"/>
        <v/>
      </c>
      <c r="L587" t="str">
        <f t="shared" si="104"/>
        <v/>
      </c>
      <c r="M587" s="60">
        <f t="shared" si="105"/>
        <v>4193344.6088689552</v>
      </c>
      <c r="N587" t="str">
        <f t="shared" si="106"/>
        <v/>
      </c>
      <c r="O587" t="str">
        <f t="shared" si="107"/>
        <v/>
      </c>
      <c r="P587" t="str">
        <f t="shared" si="108"/>
        <v/>
      </c>
      <c r="Q587">
        <f t="shared" si="109"/>
        <v>184.71508994732679</v>
      </c>
    </row>
    <row r="588" spans="1:17">
      <c r="A588" s="41">
        <f t="shared" si="100"/>
        <v>586</v>
      </c>
      <c r="B588" t="str">
        <f t="shared" si="101"/>
        <v>2_587</v>
      </c>
      <c r="C588">
        <f t="shared" si="99"/>
        <v>2</v>
      </c>
      <c r="D588">
        <f t="shared" si="102"/>
        <v>587</v>
      </c>
      <c r="E588">
        <f>IFERROR(VLOOKUP($B588,'CURVE DATA'!$A:$AM,15,FALSE),"")</f>
        <v>5668710.104600355</v>
      </c>
      <c r="F588">
        <f>IFERROR(VLOOKUP($B588,'CURVE DATA'!$A:$AM,34,FALSE),NA())</f>
        <v>0.30660097981664225</v>
      </c>
      <c r="G588">
        <f>IFERROR(VLOOKUP($B588,'CURVE DATA'!$A:$AM,35,FALSE),NA())</f>
        <v>0.29158512100415651</v>
      </c>
      <c r="H588">
        <f>IFERROR(VLOOKUP($B588,'CURVE DATA'!$A:$AM,37,FALSE),NA())</f>
        <v>184.73135178266546</v>
      </c>
      <c r="I588">
        <f>IFERROR(VLOOKUP($B588,'CURVE DATA'!$A:$AM,38,FALSE),NA())</f>
        <v>148.96092929192488</v>
      </c>
      <c r="J588">
        <f>IFERROR(VLOOKUP($B588,'CURVE DATA'!$A:$AM,39,FALSE),NA())</f>
        <v>220.50177427340608</v>
      </c>
      <c r="K588" t="str">
        <f t="shared" si="103"/>
        <v/>
      </c>
      <c r="L588" t="str">
        <f t="shared" si="104"/>
        <v/>
      </c>
      <c r="M588" s="60">
        <f t="shared" si="105"/>
        <v>4203018.1756003555</v>
      </c>
      <c r="N588" t="str">
        <f t="shared" si="106"/>
        <v/>
      </c>
      <c r="O588" t="str">
        <f t="shared" si="107"/>
        <v/>
      </c>
      <c r="P588" t="str">
        <f t="shared" si="108"/>
        <v/>
      </c>
      <c r="Q588">
        <f t="shared" si="109"/>
        <v>184.73135178266546</v>
      </c>
    </row>
    <row r="589" spans="1:17">
      <c r="A589" s="41">
        <f t="shared" si="100"/>
        <v>587</v>
      </c>
      <c r="B589" t="str">
        <f t="shared" si="101"/>
        <v>2_588</v>
      </c>
      <c r="C589">
        <f t="shared" si="99"/>
        <v>2</v>
      </c>
      <c r="D589">
        <f t="shared" si="102"/>
        <v>588</v>
      </c>
      <c r="E589">
        <f>IFERROR(VLOOKUP($B589,'CURVE DATA'!$A:$AM,15,FALSE),"")</f>
        <v>5678383.6713317549</v>
      </c>
      <c r="F589">
        <f>IFERROR(VLOOKUP($B589,'CURVE DATA'!$A:$AM,34,FALSE),NA())</f>
        <v>0.30637580171115758</v>
      </c>
      <c r="G589">
        <f>IFERROR(VLOOKUP($B589,'CURVE DATA'!$A:$AM,35,FALSE),NA())</f>
        <v>0.2916103180752076</v>
      </c>
      <c r="H589">
        <f>IFERROR(VLOOKUP($B589,'CURVE DATA'!$A:$AM,37,FALSE),NA())</f>
        <v>184.74731517949519</v>
      </c>
      <c r="I589">
        <f>IFERROR(VLOOKUP($B589,'CURVE DATA'!$A:$AM,38,FALSE),NA())</f>
        <v>148.97380161924488</v>
      </c>
      <c r="J589">
        <f>IFERROR(VLOOKUP($B589,'CURVE DATA'!$A:$AM,39,FALSE),NA())</f>
        <v>220.52082873974553</v>
      </c>
      <c r="K589" t="str">
        <f t="shared" si="103"/>
        <v/>
      </c>
      <c r="L589" t="str">
        <f t="shared" si="104"/>
        <v/>
      </c>
      <c r="M589" s="60">
        <f t="shared" si="105"/>
        <v>4212691.7423317544</v>
      </c>
      <c r="N589" t="str">
        <f t="shared" si="106"/>
        <v/>
      </c>
      <c r="O589" t="str">
        <f t="shared" si="107"/>
        <v/>
      </c>
      <c r="P589" t="str">
        <f t="shared" si="108"/>
        <v/>
      </c>
      <c r="Q589">
        <f t="shared" si="109"/>
        <v>184.74731517949519</v>
      </c>
    </row>
    <row r="590" spans="1:17">
      <c r="A590" s="41">
        <f t="shared" si="100"/>
        <v>588</v>
      </c>
      <c r="B590" t="str">
        <f t="shared" si="101"/>
        <v>2_589</v>
      </c>
      <c r="C590">
        <f t="shared" si="99"/>
        <v>2</v>
      </c>
      <c r="D590">
        <f t="shared" si="102"/>
        <v>589</v>
      </c>
      <c r="E590">
        <f>IFERROR(VLOOKUP($B590,'CURVE DATA'!$A:$AM,15,FALSE),"")</f>
        <v>5688057.2380631547</v>
      </c>
      <c r="F590">
        <f>IFERROR(VLOOKUP($B590,'CURVE DATA'!$A:$AM,34,FALSE),NA())</f>
        <v>0.30615004595125445</v>
      </c>
      <c r="G590">
        <f>IFERROR(VLOOKUP($B590,'CURVE DATA'!$A:$AM,35,FALSE),NA())</f>
        <v>0.29163504550356822</v>
      </c>
      <c r="H590">
        <f>IFERROR(VLOOKUP($B590,'CURVE DATA'!$A:$AM,37,FALSE),NA())</f>
        <v>184.76298103806656</v>
      </c>
      <c r="I590">
        <f>IFERROR(VLOOKUP($B590,'CURVE DATA'!$A:$AM,38,FALSE),NA())</f>
        <v>148.98643402207432</v>
      </c>
      <c r="J590">
        <f>IFERROR(VLOOKUP($B590,'CURVE DATA'!$A:$AM,39,FALSE),NA())</f>
        <v>220.53952805405882</v>
      </c>
      <c r="K590" t="str">
        <f t="shared" si="103"/>
        <v/>
      </c>
      <c r="L590" t="str">
        <f t="shared" si="104"/>
        <v/>
      </c>
      <c r="M590" s="60">
        <f t="shared" si="105"/>
        <v>4222365.3090631552</v>
      </c>
      <c r="N590" t="str">
        <f t="shared" si="106"/>
        <v/>
      </c>
      <c r="O590" t="str">
        <f t="shared" si="107"/>
        <v/>
      </c>
      <c r="P590" t="str">
        <f t="shared" si="108"/>
        <v/>
      </c>
      <c r="Q590">
        <f t="shared" si="109"/>
        <v>184.76298103806656</v>
      </c>
    </row>
    <row r="591" spans="1:17">
      <c r="A591" s="41">
        <f t="shared" si="100"/>
        <v>589</v>
      </c>
      <c r="B591" t="str">
        <f t="shared" si="101"/>
        <v>2_590</v>
      </c>
      <c r="C591">
        <f t="shared" si="99"/>
        <v>2</v>
      </c>
      <c r="D591">
        <f t="shared" si="102"/>
        <v>590</v>
      </c>
      <c r="E591">
        <f>IFERROR(VLOOKUP($B591,'CURVE DATA'!$A:$AM,15,FALSE),"")</f>
        <v>5697730.8047945546</v>
      </c>
      <c r="F591">
        <f>IFERROR(VLOOKUP($B591,'CURVE DATA'!$A:$AM,34,FALSE),NA())</f>
        <v>0.30592371573170296</v>
      </c>
      <c r="G591">
        <f>IFERROR(VLOOKUP($B591,'CURVE DATA'!$A:$AM,35,FALSE),NA())</f>
        <v>0.29165930470599288</v>
      </c>
      <c r="H591">
        <f>IFERROR(VLOOKUP($B591,'CURVE DATA'!$A:$AM,37,FALSE),NA())</f>
        <v>184.77835025595272</v>
      </c>
      <c r="I591">
        <f>IFERROR(VLOOKUP($B591,'CURVE DATA'!$A:$AM,38,FALSE),NA())</f>
        <v>148.99882722418496</v>
      </c>
      <c r="J591">
        <f>IFERROR(VLOOKUP($B591,'CURVE DATA'!$A:$AM,39,FALSE),NA())</f>
        <v>220.55787328772053</v>
      </c>
      <c r="K591" t="str">
        <f t="shared" si="103"/>
        <v/>
      </c>
      <c r="L591" t="str">
        <f t="shared" si="104"/>
        <v/>
      </c>
      <c r="M591" s="60">
        <f t="shared" si="105"/>
        <v>4232038.8757945541</v>
      </c>
      <c r="N591" t="str">
        <f t="shared" si="106"/>
        <v/>
      </c>
      <c r="O591" t="str">
        <f t="shared" si="107"/>
        <v/>
      </c>
      <c r="P591" t="str">
        <f t="shared" si="108"/>
        <v/>
      </c>
      <c r="Q591">
        <f t="shared" si="109"/>
        <v>184.77835025595272</v>
      </c>
    </row>
    <row r="592" spans="1:17">
      <c r="A592" s="41">
        <f t="shared" si="100"/>
        <v>590</v>
      </c>
      <c r="B592" t="str">
        <f t="shared" si="101"/>
        <v>2_591</v>
      </c>
      <c r="C592">
        <f t="shared" si="99"/>
        <v>2</v>
      </c>
      <c r="D592">
        <f t="shared" si="102"/>
        <v>591</v>
      </c>
      <c r="E592">
        <f>IFERROR(VLOOKUP($B592,'CURVE DATA'!$A:$AM,15,FALSE),"")</f>
        <v>5707404.3715259545</v>
      </c>
      <c r="F592">
        <f>IFERROR(VLOOKUP($B592,'CURVE DATA'!$A:$AM,34,FALSE),NA())</f>
        <v>0.3056968142375085</v>
      </c>
      <c r="G592">
        <f>IFERROR(VLOOKUP($B592,'CURVE DATA'!$A:$AM,35,FALSE),NA())</f>
        <v>0.29168309709502938</v>
      </c>
      <c r="H592">
        <f>IFERROR(VLOOKUP($B592,'CURVE DATA'!$A:$AM,37,FALSE),NA())</f>
        <v>184.7934237280617</v>
      </c>
      <c r="I592">
        <f>IFERROR(VLOOKUP($B592,'CURVE DATA'!$A:$AM,38,FALSE),NA())</f>
        <v>149.01098194719944</v>
      </c>
      <c r="J592">
        <f>IFERROR(VLOOKUP($B592,'CURVE DATA'!$A:$AM,39,FALSE),NA())</f>
        <v>220.57586550892401</v>
      </c>
      <c r="K592" t="str">
        <f t="shared" si="103"/>
        <v/>
      </c>
      <c r="L592" t="str">
        <f t="shared" si="104"/>
        <v/>
      </c>
      <c r="M592" s="60">
        <f t="shared" si="105"/>
        <v>4241712.4425259549</v>
      </c>
      <c r="N592" t="str">
        <f t="shared" si="106"/>
        <v/>
      </c>
      <c r="O592" t="str">
        <f t="shared" si="107"/>
        <v/>
      </c>
      <c r="P592" t="str">
        <f t="shared" si="108"/>
        <v/>
      </c>
      <c r="Q592">
        <f t="shared" si="109"/>
        <v>184.7934237280617</v>
      </c>
    </row>
    <row r="593" spans="1:17">
      <c r="A593" s="41">
        <f t="shared" si="100"/>
        <v>591</v>
      </c>
      <c r="B593" t="str">
        <f t="shared" si="101"/>
        <v>2_592</v>
      </c>
      <c r="C593">
        <f t="shared" si="99"/>
        <v>2</v>
      </c>
      <c r="D593">
        <f t="shared" si="102"/>
        <v>592</v>
      </c>
      <c r="E593">
        <f>IFERROR(VLOOKUP($B593,'CURVE DATA'!$A:$AM,15,FALSE),"")</f>
        <v>5717077.9382573543</v>
      </c>
      <c r="F593">
        <f>IFERROR(VLOOKUP($B593,'CURVE DATA'!$A:$AM,34,FALSE),NA())</f>
        <v>0.30546934464427655</v>
      </c>
      <c r="G593">
        <f>IFERROR(VLOOKUP($B593,'CURVE DATA'!$A:$AM,35,FALSE),NA())</f>
        <v>0.29170642407903824</v>
      </c>
      <c r="H593">
        <f>IFERROR(VLOOKUP($B593,'CURVE DATA'!$A:$AM,37,FALSE),NA())</f>
        <v>184.80820234664873</v>
      </c>
      <c r="I593">
        <f>IFERROR(VLOOKUP($B593,'CURVE DATA'!$A:$AM,38,FALSE),NA())</f>
        <v>149.02289891060133</v>
      </c>
      <c r="J593">
        <f>IFERROR(VLOOKUP($B593,'CURVE DATA'!$A:$AM,39,FALSE),NA())</f>
        <v>220.59350578269616</v>
      </c>
      <c r="K593" t="str">
        <f t="shared" si="103"/>
        <v/>
      </c>
      <c r="L593" t="str">
        <f t="shared" si="104"/>
        <v/>
      </c>
      <c r="M593" s="60">
        <f t="shared" si="105"/>
        <v>4251386.0092573538</v>
      </c>
      <c r="N593" t="str">
        <f t="shared" si="106"/>
        <v/>
      </c>
      <c r="O593" t="str">
        <f t="shared" si="107"/>
        <v/>
      </c>
      <c r="P593" t="str">
        <f t="shared" si="108"/>
        <v/>
      </c>
      <c r="Q593">
        <f t="shared" si="109"/>
        <v>184.80820234664873</v>
      </c>
    </row>
    <row r="594" spans="1:17">
      <c r="A594" s="41">
        <f t="shared" si="100"/>
        <v>592</v>
      </c>
      <c r="B594" t="str">
        <f t="shared" si="101"/>
        <v>2_593</v>
      </c>
      <c r="C594">
        <f t="shared" si="99"/>
        <v>2</v>
      </c>
      <c r="D594">
        <f t="shared" si="102"/>
        <v>593</v>
      </c>
      <c r="E594">
        <f>IFERROR(VLOOKUP($B594,'CURVE DATA'!$A:$AM,15,FALSE),"")</f>
        <v>5726751.5049887542</v>
      </c>
      <c r="F594">
        <f>IFERROR(VLOOKUP($B594,'CURVE DATA'!$A:$AM,34,FALSE),NA())</f>
        <v>0.30524131011790706</v>
      </c>
      <c r="G594">
        <f>IFERROR(VLOOKUP($B594,'CURVE DATA'!$A:$AM,35,FALSE),NA())</f>
        <v>0.29172928706221202</v>
      </c>
      <c r="H594">
        <f>IFERROR(VLOOKUP($B594,'CURVE DATA'!$A:$AM,37,FALSE),NA())</f>
        <v>184.8226870013284</v>
      </c>
      <c r="I594">
        <f>IFERROR(VLOOKUP($B594,'CURVE DATA'!$A:$AM,38,FALSE),NA())</f>
        <v>149.03457883174482</v>
      </c>
      <c r="J594">
        <f>IFERROR(VLOOKUP($B594,'CURVE DATA'!$A:$AM,39,FALSE),NA())</f>
        <v>220.61079517091198</v>
      </c>
      <c r="K594" t="str">
        <f t="shared" si="103"/>
        <v/>
      </c>
      <c r="L594" t="str">
        <f t="shared" si="104"/>
        <v/>
      </c>
      <c r="M594" s="60">
        <f t="shared" si="105"/>
        <v>4261059.5759887546</v>
      </c>
      <c r="N594" t="str">
        <f t="shared" si="106"/>
        <v/>
      </c>
      <c r="O594" t="str">
        <f t="shared" si="107"/>
        <v/>
      </c>
      <c r="P594" t="str">
        <f t="shared" si="108"/>
        <v/>
      </c>
      <c r="Q594">
        <f t="shared" si="109"/>
        <v>184.8226870013284</v>
      </c>
    </row>
    <row r="595" spans="1:17">
      <c r="A595" s="41">
        <f t="shared" si="100"/>
        <v>593</v>
      </c>
      <c r="B595" t="str">
        <f t="shared" si="101"/>
        <v>2_594</v>
      </c>
      <c r="C595">
        <f t="shared" si="99"/>
        <v>2</v>
      </c>
      <c r="D595">
        <f t="shared" si="102"/>
        <v>594</v>
      </c>
      <c r="E595">
        <f>IFERROR(VLOOKUP($B595,'CURVE DATA'!$A:$AM,15,FALSE),"")</f>
        <v>5736425.071720154</v>
      </c>
      <c r="F595">
        <f>IFERROR(VLOOKUP($B595,'CURVE DATA'!$A:$AM,34,FALSE),NA())</f>
        <v>0.3050127138149264</v>
      </c>
      <c r="G595">
        <f>IFERROR(VLOOKUP($B595,'CURVE DATA'!$A:$AM,35,FALSE),NA())</f>
        <v>0.29175168744459434</v>
      </c>
      <c r="H595">
        <f>IFERROR(VLOOKUP($B595,'CURVE DATA'!$A:$AM,37,FALSE),NA())</f>
        <v>184.83687857908683</v>
      </c>
      <c r="I595">
        <f>IFERROR(VLOOKUP($B595,'CURVE DATA'!$A:$AM,38,FALSE),NA())</f>
        <v>149.04602242586472</v>
      </c>
      <c r="J595">
        <f>IFERROR(VLOOKUP($B595,'CURVE DATA'!$A:$AM,39,FALSE),NA())</f>
        <v>220.62773473230899</v>
      </c>
      <c r="K595" t="str">
        <f t="shared" si="103"/>
        <v/>
      </c>
      <c r="L595" t="str">
        <f t="shared" si="104"/>
        <v/>
      </c>
      <c r="M595" s="60">
        <f t="shared" si="105"/>
        <v>4270733.1427201536</v>
      </c>
      <c r="N595" t="str">
        <f t="shared" si="106"/>
        <v/>
      </c>
      <c r="O595" t="str">
        <f t="shared" si="107"/>
        <v/>
      </c>
      <c r="P595" t="str">
        <f t="shared" si="108"/>
        <v/>
      </c>
      <c r="Q595">
        <f t="shared" si="109"/>
        <v>184.83687857908683</v>
      </c>
    </row>
    <row r="596" spans="1:17">
      <c r="A596" s="41">
        <f t="shared" si="100"/>
        <v>594</v>
      </c>
      <c r="B596" t="str">
        <f t="shared" si="101"/>
        <v>2_595</v>
      </c>
      <c r="C596">
        <f t="shared" si="99"/>
        <v>2</v>
      </c>
      <c r="D596">
        <f t="shared" si="102"/>
        <v>595</v>
      </c>
      <c r="E596">
        <f>IFERROR(VLOOKUP($B596,'CURVE DATA'!$A:$AM,15,FALSE),"")</f>
        <v>5746098.6384515539</v>
      </c>
      <c r="F596">
        <f>IFERROR(VLOOKUP($B596,'CURVE DATA'!$A:$AM,34,FALSE),NA())</f>
        <v>0.30478355888219111</v>
      </c>
      <c r="G596">
        <f>IFERROR(VLOOKUP($B596,'CURVE DATA'!$A:$AM,35,FALSE),NA())</f>
        <v>0.29177362662209871</v>
      </c>
      <c r="H596">
        <f>IFERROR(VLOOKUP($B596,'CURVE DATA'!$A:$AM,37,FALSE),NA())</f>
        <v>184.85077796429354</v>
      </c>
      <c r="I596">
        <f>IFERROR(VLOOKUP($B596,'CURVE DATA'!$A:$AM,38,FALSE),NA())</f>
        <v>149.05723040608569</v>
      </c>
      <c r="J596">
        <f>IFERROR(VLOOKUP($B596,'CURVE DATA'!$A:$AM,39,FALSE),NA())</f>
        <v>220.64432552250142</v>
      </c>
      <c r="K596" t="str">
        <f t="shared" si="103"/>
        <v/>
      </c>
      <c r="L596" t="str">
        <f t="shared" si="104"/>
        <v/>
      </c>
      <c r="M596" s="60">
        <f t="shared" si="105"/>
        <v>4280406.7094515543</v>
      </c>
      <c r="N596" t="str">
        <f t="shared" si="106"/>
        <v/>
      </c>
      <c r="O596" t="str">
        <f t="shared" si="107"/>
        <v/>
      </c>
      <c r="P596" t="str">
        <f t="shared" si="108"/>
        <v/>
      </c>
      <c r="Q596">
        <f t="shared" si="109"/>
        <v>184.85077796429354</v>
      </c>
    </row>
    <row r="597" spans="1:17">
      <c r="A597" s="41">
        <f t="shared" si="100"/>
        <v>595</v>
      </c>
      <c r="B597" t="str">
        <f t="shared" si="101"/>
        <v>2_596</v>
      </c>
      <c r="C597">
        <f t="shared" si="99"/>
        <v>2</v>
      </c>
      <c r="D597">
        <f t="shared" si="102"/>
        <v>596</v>
      </c>
      <c r="E597">
        <f>IFERROR(VLOOKUP($B597,'CURVE DATA'!$A:$AM,15,FALSE),"")</f>
        <v>5755772.2051829537</v>
      </c>
      <c r="F597">
        <f>IFERROR(VLOOKUP($B597,'CURVE DATA'!$A:$AM,34,FALSE),NA())</f>
        <v>0.30455384845732625</v>
      </c>
      <c r="G597">
        <f>IFERROR(VLOOKUP($B597,'CURVE DATA'!$A:$AM,35,FALSE),NA())</f>
        <v>0.29179510598652764</v>
      </c>
      <c r="H597">
        <f>IFERROR(VLOOKUP($B597,'CURVE DATA'!$A:$AM,37,FALSE),NA())</f>
        <v>184.86438603871355</v>
      </c>
      <c r="I597">
        <f>IFERROR(VLOOKUP($B597,'CURVE DATA'!$A:$AM,38,FALSE),NA())</f>
        <v>149.06820348343243</v>
      </c>
      <c r="J597">
        <f>IFERROR(VLOOKUP($B597,'CURVE DATA'!$A:$AM,39,FALSE),NA())</f>
        <v>220.6605685939947</v>
      </c>
      <c r="K597" t="str">
        <f t="shared" si="103"/>
        <v/>
      </c>
      <c r="L597" t="str">
        <f t="shared" si="104"/>
        <v/>
      </c>
      <c r="M597" s="60">
        <f t="shared" si="105"/>
        <v>4290080.2761829533</v>
      </c>
      <c r="N597" t="str">
        <f t="shared" si="106"/>
        <v/>
      </c>
      <c r="O597" t="str">
        <f t="shared" si="107"/>
        <v/>
      </c>
      <c r="P597" t="str">
        <f t="shared" si="108"/>
        <v/>
      </c>
      <c r="Q597">
        <f t="shared" si="109"/>
        <v>184.86438603871355</v>
      </c>
    </row>
    <row r="598" spans="1:17">
      <c r="A598" s="41">
        <f t="shared" si="100"/>
        <v>596</v>
      </c>
      <c r="B598" t="str">
        <f t="shared" si="101"/>
        <v>2_597</v>
      </c>
      <c r="C598">
        <f t="shared" si="99"/>
        <v>2</v>
      </c>
      <c r="D598">
        <f t="shared" si="102"/>
        <v>597</v>
      </c>
      <c r="E598">
        <f>IFERROR(VLOOKUP($B598,'CURVE DATA'!$A:$AM,15,FALSE),"")</f>
        <v>5765445.7719143536</v>
      </c>
      <c r="F598">
        <f>IFERROR(VLOOKUP($B598,'CURVE DATA'!$A:$AM,34,FALSE),NA())</f>
        <v>0.30432358566834866</v>
      </c>
      <c r="G598">
        <f>IFERROR(VLOOKUP($B598,'CURVE DATA'!$A:$AM,35,FALSE),NA())</f>
        <v>0.29181612692559111</v>
      </c>
      <c r="H598">
        <f>IFERROR(VLOOKUP($B598,'CURVE DATA'!$A:$AM,37,FALSE),NA())</f>
        <v>184.87770368151905</v>
      </c>
      <c r="I598">
        <f>IFERROR(VLOOKUP($B598,'CURVE DATA'!$A:$AM,38,FALSE),NA())</f>
        <v>149.07894236683876</v>
      </c>
      <c r="J598">
        <f>IFERROR(VLOOKUP($B598,'CURVE DATA'!$A:$AM,39,FALSE),NA())</f>
        <v>220.6764649961994</v>
      </c>
      <c r="K598" t="str">
        <f t="shared" si="103"/>
        <v/>
      </c>
      <c r="L598" t="str">
        <f t="shared" si="104"/>
        <v/>
      </c>
      <c r="M598" s="60">
        <f t="shared" si="105"/>
        <v>4299753.8429143541</v>
      </c>
      <c r="N598" t="str">
        <f t="shared" si="106"/>
        <v/>
      </c>
      <c r="O598" t="str">
        <f t="shared" si="107"/>
        <v/>
      </c>
      <c r="P598" t="str">
        <f t="shared" si="108"/>
        <v/>
      </c>
      <c r="Q598">
        <f t="shared" si="109"/>
        <v>184.87770368151905</v>
      </c>
    </row>
    <row r="599" spans="1:17">
      <c r="A599" s="41">
        <f t="shared" si="100"/>
        <v>597</v>
      </c>
      <c r="B599" t="str">
        <f t="shared" si="101"/>
        <v>2_598</v>
      </c>
      <c r="C599">
        <f t="shared" si="99"/>
        <v>2</v>
      </c>
      <c r="D599">
        <f t="shared" si="102"/>
        <v>598</v>
      </c>
      <c r="E599">
        <f>IFERROR(VLOOKUP($B599,'CURVE DATA'!$A:$AM,15,FALSE),"")</f>
        <v>5775119.3386457535</v>
      </c>
      <c r="F599">
        <f>IFERROR(VLOOKUP($B599,'CURVE DATA'!$A:$AM,34,FALSE),NA())</f>
        <v>0.30409277363388948</v>
      </c>
      <c r="G599">
        <f>IFERROR(VLOOKUP($B599,'CURVE DATA'!$A:$AM,35,FALSE),NA())</f>
        <v>0.29183669082292496</v>
      </c>
      <c r="H599">
        <f>IFERROR(VLOOKUP($B599,'CURVE DATA'!$A:$AM,37,FALSE),NA())</f>
        <v>184.89073176930117</v>
      </c>
      <c r="I599">
        <f>IFERROR(VLOOKUP($B599,'CURVE DATA'!$A:$AM,38,FALSE),NA())</f>
        <v>149.08944776315721</v>
      </c>
      <c r="J599">
        <f>IFERROR(VLOOKUP($B599,'CURVE DATA'!$A:$AM,39,FALSE),NA())</f>
        <v>220.69201577544518</v>
      </c>
      <c r="K599" t="str">
        <f t="shared" si="103"/>
        <v/>
      </c>
      <c r="L599" t="str">
        <f t="shared" si="104"/>
        <v/>
      </c>
      <c r="M599" s="60">
        <f t="shared" si="105"/>
        <v>4309427.409645753</v>
      </c>
      <c r="N599" t="str">
        <f t="shared" si="106"/>
        <v/>
      </c>
      <c r="O599" t="str">
        <f t="shared" si="107"/>
        <v/>
      </c>
      <c r="P599" t="str">
        <f t="shared" si="108"/>
        <v/>
      </c>
      <c r="Q599">
        <f t="shared" si="109"/>
        <v>184.89073176930117</v>
      </c>
    </row>
    <row r="600" spans="1:17">
      <c r="A600" s="41">
        <f t="shared" si="100"/>
        <v>598</v>
      </c>
      <c r="B600" t="str">
        <f t="shared" si="101"/>
        <v>2_599</v>
      </c>
      <c r="C600">
        <f t="shared" si="99"/>
        <v>2</v>
      </c>
      <c r="D600">
        <f t="shared" si="102"/>
        <v>599</v>
      </c>
      <c r="E600">
        <f>IFERROR(VLOOKUP($B600,'CURVE DATA'!$A:$AM,15,FALSE),"")</f>
        <v>5784792.9053771533</v>
      </c>
      <c r="F600">
        <f>IFERROR(VLOOKUP($B600,'CURVE DATA'!$A:$AM,34,FALSE),NA())</f>
        <v>0.30386141546323842</v>
      </c>
      <c r="G600">
        <f>IFERROR(VLOOKUP($B600,'CURVE DATA'!$A:$AM,35,FALSE),NA())</f>
        <v>0.29185679905810941</v>
      </c>
      <c r="H600">
        <f>IFERROR(VLOOKUP($B600,'CURVE DATA'!$A:$AM,37,FALSE),NA())</f>
        <v>184.90347117608158</v>
      </c>
      <c r="I600">
        <f>IFERROR(VLOOKUP($B600,'CURVE DATA'!$A:$AM,38,FALSE),NA())</f>
        <v>149.09972037716844</v>
      </c>
      <c r="J600">
        <f>IFERROR(VLOOKUP($B600,'CURVE DATA'!$A:$AM,39,FALSE),NA())</f>
        <v>220.70722197499475</v>
      </c>
      <c r="K600" t="str">
        <f t="shared" si="103"/>
        <v/>
      </c>
      <c r="L600" t="str">
        <f t="shared" si="104"/>
        <v/>
      </c>
      <c r="M600" s="60">
        <f t="shared" si="105"/>
        <v>4319100.9763771538</v>
      </c>
      <c r="N600" t="str">
        <f t="shared" si="106"/>
        <v/>
      </c>
      <c r="O600" t="str">
        <f t="shared" si="107"/>
        <v/>
      </c>
      <c r="P600" t="str">
        <f t="shared" si="108"/>
        <v/>
      </c>
      <c r="Q600">
        <f t="shared" si="109"/>
        <v>184.90347117608158</v>
      </c>
    </row>
    <row r="601" spans="1:17">
      <c r="A601" s="41">
        <f t="shared" si="100"/>
        <v>599</v>
      </c>
      <c r="B601" t="str">
        <f t="shared" si="101"/>
        <v>2_600</v>
      </c>
      <c r="C601">
        <f t="shared" si="99"/>
        <v>2</v>
      </c>
      <c r="D601">
        <f t="shared" si="102"/>
        <v>600</v>
      </c>
      <c r="E601">
        <f>IFERROR(VLOOKUP($B601,'CURVE DATA'!$A:$AM,15,FALSE),"")</f>
        <v>5794466.4721085532</v>
      </c>
      <c r="F601">
        <f>IFERROR(VLOOKUP($B601,'CURVE DATA'!$A:$AM,34,FALSE),NA())</f>
        <v>0.30362951425650575</v>
      </c>
      <c r="G601">
        <f>IFERROR(VLOOKUP($B601,'CURVE DATA'!$A:$AM,35,FALSE),NA())</f>
        <v>0.29187645300668769</v>
      </c>
      <c r="H601">
        <f>IFERROR(VLOOKUP($B601,'CURVE DATA'!$A:$AM,37,FALSE),NA())</f>
        <v>184.91592277332438</v>
      </c>
      <c r="I601">
        <f>IFERROR(VLOOKUP($B601,'CURVE DATA'!$A:$AM,38,FALSE),NA())</f>
        <v>149.10976091159077</v>
      </c>
      <c r="J601">
        <f>IFERROR(VLOOKUP($B601,'CURVE DATA'!$A:$AM,39,FALSE),NA())</f>
        <v>220.72208463505802</v>
      </c>
      <c r="K601" t="str">
        <f t="shared" si="103"/>
        <v/>
      </c>
      <c r="L601" t="str">
        <f t="shared" si="104"/>
        <v/>
      </c>
      <c r="M601" s="60">
        <f t="shared" si="105"/>
        <v>4328774.5431085527</v>
      </c>
      <c r="N601" t="str">
        <f t="shared" si="106"/>
        <v/>
      </c>
      <c r="O601" t="str">
        <f t="shared" si="107"/>
        <v/>
      </c>
      <c r="P601" t="str">
        <f t="shared" si="108"/>
        <v/>
      </c>
      <c r="Q601">
        <f t="shared" si="109"/>
        <v>184.91592277332438</v>
      </c>
    </row>
    <row r="602" spans="1:17">
      <c r="A602" s="41">
        <f t="shared" si="100"/>
        <v>600</v>
      </c>
      <c r="B602" t="str">
        <f t="shared" si="101"/>
        <v>2_601</v>
      </c>
      <c r="C602">
        <f t="shared" si="99"/>
        <v>2</v>
      </c>
      <c r="D602">
        <f t="shared" si="102"/>
        <v>601</v>
      </c>
      <c r="E602">
        <f>IFERROR(VLOOKUP($B602,'CURVE DATA'!$A:$AM,15,FALSE),"")</f>
        <v>5804140.038839953</v>
      </c>
      <c r="F602">
        <f>IFERROR(VLOOKUP($B602,'CURVE DATA'!$A:$AM,34,FALSE),NA())</f>
        <v>0.3033970731041345</v>
      </c>
      <c r="G602">
        <f>IFERROR(VLOOKUP($B602,'CURVE DATA'!$A:$AM,35,FALSE),NA())</f>
        <v>0.29189565404018347</v>
      </c>
      <c r="H602">
        <f>IFERROR(VLOOKUP($B602,'CURVE DATA'!$A:$AM,37,FALSE),NA())</f>
        <v>184.92808742994706</v>
      </c>
      <c r="I602">
        <f>IFERROR(VLOOKUP($B602,'CURVE DATA'!$A:$AM,38,FALSE),NA())</f>
        <v>149.11957006708897</v>
      </c>
      <c r="J602">
        <f>IFERROR(VLOOKUP($B602,'CURVE DATA'!$A:$AM,39,FALSE),NA())</f>
        <v>220.73660479280517</v>
      </c>
      <c r="K602" t="str">
        <f t="shared" si="103"/>
        <v/>
      </c>
      <c r="L602" t="str">
        <f t="shared" si="104"/>
        <v/>
      </c>
      <c r="M602" s="60">
        <f t="shared" si="105"/>
        <v>4338448.1098399535</v>
      </c>
      <c r="N602" t="str">
        <f t="shared" si="106"/>
        <v/>
      </c>
      <c r="O602" t="str">
        <f t="shared" si="107"/>
        <v/>
      </c>
      <c r="P602" t="str">
        <f t="shared" si="108"/>
        <v/>
      </c>
      <c r="Q602">
        <f t="shared" si="109"/>
        <v>184.92808742994706</v>
      </c>
    </row>
    <row r="603" spans="1:17">
      <c r="A603" s="41">
        <f t="shared" si="100"/>
        <v>601</v>
      </c>
      <c r="B603" t="str">
        <f t="shared" si="101"/>
        <v>2_602</v>
      </c>
      <c r="C603">
        <f t="shared" si="99"/>
        <v>2</v>
      </c>
      <c r="D603">
        <f t="shared" si="102"/>
        <v>602</v>
      </c>
      <c r="E603">
        <f>IFERROR(VLOOKUP($B603,'CURVE DATA'!$A:$AM,15,FALSE),"")</f>
        <v>5813813.6055713529</v>
      </c>
      <c r="F603">
        <f>IFERROR(VLOOKUP($B603,'CURVE DATA'!$A:$AM,34,FALSE),NA())</f>
        <v>0.30316409508763326</v>
      </c>
      <c r="G603">
        <f>IFERROR(VLOOKUP($B603,'CURVE DATA'!$A:$AM,35,FALSE),NA())</f>
        <v>0.2919144035261193</v>
      </c>
      <c r="H603">
        <f>IFERROR(VLOOKUP($B603,'CURVE DATA'!$A:$AM,37,FALSE),NA())</f>
        <v>184.93996601233229</v>
      </c>
      <c r="I603">
        <f>IFERROR(VLOOKUP($B603,'CURVE DATA'!$A:$AM,38,FALSE),NA())</f>
        <v>149.1291485422839</v>
      </c>
      <c r="J603">
        <f>IFERROR(VLOOKUP($B603,'CURVE DATA'!$A:$AM,39,FALSE),NA())</f>
        <v>220.75078348238071</v>
      </c>
      <c r="K603" t="str">
        <f t="shared" si="103"/>
        <v/>
      </c>
      <c r="L603" t="str">
        <f t="shared" si="104"/>
        <v/>
      </c>
      <c r="M603" s="60">
        <f t="shared" si="105"/>
        <v>4348121.6765713524</v>
      </c>
      <c r="N603" t="str">
        <f t="shared" si="106"/>
        <v/>
      </c>
      <c r="O603" t="str">
        <f t="shared" si="107"/>
        <v/>
      </c>
      <c r="P603" t="str">
        <f t="shared" si="108"/>
        <v/>
      </c>
      <c r="Q603">
        <f t="shared" si="109"/>
        <v>184.93996601233229</v>
      </c>
    </row>
    <row r="604" spans="1:17">
      <c r="A604" s="41">
        <f t="shared" si="100"/>
        <v>602</v>
      </c>
      <c r="B604" t="str">
        <f t="shared" si="101"/>
        <v>2_603</v>
      </c>
      <c r="C604">
        <f t="shared" si="99"/>
        <v>2</v>
      </c>
      <c r="D604">
        <f t="shared" si="102"/>
        <v>603</v>
      </c>
      <c r="E604">
        <f>IFERROR(VLOOKUP($B604,'CURVE DATA'!$A:$AM,15,FALSE),"")</f>
        <v>5823487.1723027527</v>
      </c>
      <c r="F604">
        <f>IFERROR(VLOOKUP($B604,'CURVE DATA'!$A:$AM,34,FALSE),NA())</f>
        <v>0.30293058327902289</v>
      </c>
      <c r="G604">
        <f>IFERROR(VLOOKUP($B604,'CURVE DATA'!$A:$AM,35,FALSE),NA())</f>
        <v>0.29193270282803441</v>
      </c>
      <c r="H604">
        <f>IFERROR(VLOOKUP($B604,'CURVE DATA'!$A:$AM,37,FALSE),NA())</f>
        <v>184.95155938433913</v>
      </c>
      <c r="I604">
        <f>IFERROR(VLOOKUP($B604,'CURVE DATA'!$A:$AM,38,FALSE),NA())</f>
        <v>149.13849703376138</v>
      </c>
      <c r="J604">
        <f>IFERROR(VLOOKUP($B604,'CURVE DATA'!$A:$AM,39,FALSE),NA())</f>
        <v>220.76462173491689</v>
      </c>
      <c r="K604" t="str">
        <f t="shared" si="103"/>
        <v/>
      </c>
      <c r="L604" t="str">
        <f t="shared" si="104"/>
        <v/>
      </c>
      <c r="M604" s="60">
        <f t="shared" si="105"/>
        <v>4357795.2433027532</v>
      </c>
      <c r="N604" t="str">
        <f t="shared" si="106"/>
        <v/>
      </c>
      <c r="O604" t="str">
        <f t="shared" si="107"/>
        <v/>
      </c>
      <c r="P604" t="str">
        <f t="shared" si="108"/>
        <v/>
      </c>
      <c r="Q604">
        <f t="shared" si="109"/>
        <v>184.95155938433913</v>
      </c>
    </row>
    <row r="605" spans="1:17">
      <c r="A605" s="41">
        <f t="shared" si="100"/>
        <v>603</v>
      </c>
      <c r="B605" t="str">
        <f t="shared" si="101"/>
        <v>2_604</v>
      </c>
      <c r="C605">
        <f t="shared" si="99"/>
        <v>2</v>
      </c>
      <c r="D605">
        <f t="shared" si="102"/>
        <v>604</v>
      </c>
      <c r="E605">
        <f>IFERROR(VLOOKUP($B605,'CURVE DATA'!$A:$AM,15,FALSE),"")</f>
        <v>5833160.7390341526</v>
      </c>
      <c r="F605">
        <f>IFERROR(VLOOKUP($B605,'CURVE DATA'!$A:$AM,34,FALSE),NA())</f>
        <v>0.30269654074123808</v>
      </c>
      <c r="G605">
        <f>IFERROR(VLOOKUP($B605,'CURVE DATA'!$A:$AM,35,FALSE),NA())</f>
        <v>0.2919505533055024</v>
      </c>
      <c r="H605">
        <f>IFERROR(VLOOKUP($B605,'CURVE DATA'!$A:$AM,37,FALSE),NA())</f>
        <v>184.9628684073142</v>
      </c>
      <c r="I605">
        <f>IFERROR(VLOOKUP($B605,'CURVE DATA'!$A:$AM,38,FALSE),NA())</f>
        <v>149.14761623608138</v>
      </c>
      <c r="J605">
        <f>IFERROR(VLOOKUP($B605,'CURVE DATA'!$A:$AM,39,FALSE),NA())</f>
        <v>220.77812057854706</v>
      </c>
      <c r="K605" t="str">
        <f t="shared" si="103"/>
        <v/>
      </c>
      <c r="L605" t="str">
        <f t="shared" si="104"/>
        <v/>
      </c>
      <c r="M605" s="60">
        <f t="shared" si="105"/>
        <v>4367468.8100341521</v>
      </c>
      <c r="N605" t="str">
        <f t="shared" si="106"/>
        <v/>
      </c>
      <c r="O605" t="str">
        <f t="shared" si="107"/>
        <v/>
      </c>
      <c r="P605" t="str">
        <f t="shared" si="108"/>
        <v/>
      </c>
      <c r="Q605">
        <f t="shared" si="109"/>
        <v>184.9628684073142</v>
      </c>
    </row>
    <row r="606" spans="1:17">
      <c r="A606" s="41">
        <f t="shared" si="100"/>
        <v>604</v>
      </c>
      <c r="B606" t="str">
        <f t="shared" si="101"/>
        <v>2_605</v>
      </c>
      <c r="C606">
        <f t="shared" si="99"/>
        <v>2</v>
      </c>
      <c r="D606">
        <f t="shared" si="102"/>
        <v>605</v>
      </c>
      <c r="E606">
        <f>IFERROR(VLOOKUP($B606,'CURVE DATA'!$A:$AM,15,FALSE),"")</f>
        <v>5842834.3057655524</v>
      </c>
      <c r="F606">
        <f>IFERROR(VLOOKUP($B606,'CURVE DATA'!$A:$AM,34,FALSE),NA())</f>
        <v>0.30246197052792995</v>
      </c>
      <c r="G606">
        <f>IFERROR(VLOOKUP($B606,'CURVE DATA'!$A:$AM,35,FALSE),NA())</f>
        <v>0.29196795631414885</v>
      </c>
      <c r="H606">
        <f>IFERROR(VLOOKUP($B606,'CURVE DATA'!$A:$AM,37,FALSE),NA())</f>
        <v>184.97389394010295</v>
      </c>
      <c r="I606">
        <f>IFERROR(VLOOKUP($B606,'CURVE DATA'!$A:$AM,38,FALSE),NA())</f>
        <v>149.15650684178692</v>
      </c>
      <c r="J606">
        <f>IFERROR(VLOOKUP($B606,'CURVE DATA'!$A:$AM,39,FALSE),NA())</f>
        <v>220.79128103841902</v>
      </c>
      <c r="K606" t="str">
        <f t="shared" si="103"/>
        <v/>
      </c>
      <c r="L606" t="str">
        <f t="shared" si="104"/>
        <v/>
      </c>
      <c r="M606" s="60">
        <f t="shared" si="105"/>
        <v>4377142.3767655529</v>
      </c>
      <c r="N606" t="str">
        <f t="shared" si="106"/>
        <v/>
      </c>
      <c r="O606" t="str">
        <f t="shared" si="107"/>
        <v/>
      </c>
      <c r="P606" t="str">
        <f t="shared" si="108"/>
        <v/>
      </c>
      <c r="Q606">
        <f t="shared" si="109"/>
        <v>184.97389394010295</v>
      </c>
    </row>
    <row r="607" spans="1:17">
      <c r="A607" s="41">
        <f t="shared" si="100"/>
        <v>605</v>
      </c>
      <c r="B607" t="str">
        <f t="shared" si="101"/>
        <v>2_606</v>
      </c>
      <c r="C607">
        <f t="shared" si="99"/>
        <v>2</v>
      </c>
      <c r="D607">
        <f t="shared" si="102"/>
        <v>606</v>
      </c>
      <c r="E607">
        <f>IFERROR(VLOOKUP($B607,'CURVE DATA'!$A:$AM,15,FALSE),"")</f>
        <v>5852507.8724969523</v>
      </c>
      <c r="F607">
        <f>IFERROR(VLOOKUP($B607,'CURVE DATA'!$A:$AM,34,FALSE),NA())</f>
        <v>0.30222687568366413</v>
      </c>
      <c r="G607">
        <f>IFERROR(VLOOKUP($B607,'CURVE DATA'!$A:$AM,35,FALSE),NA())</f>
        <v>0.29198491320566866</v>
      </c>
      <c r="H607">
        <f>IFERROR(VLOOKUP($B607,'CURVE DATA'!$A:$AM,37,FALSE),NA())</f>
        <v>184.98463683906056</v>
      </c>
      <c r="I607">
        <f>IFERROR(VLOOKUP($B607,'CURVE DATA'!$A:$AM,38,FALSE),NA())</f>
        <v>149.16516954141301</v>
      </c>
      <c r="J607">
        <f>IFERROR(VLOOKUP($B607,'CURVE DATA'!$A:$AM,39,FALSE),NA())</f>
        <v>220.80410413670813</v>
      </c>
      <c r="K607" t="str">
        <f t="shared" si="103"/>
        <v/>
      </c>
      <c r="L607" t="str">
        <f t="shared" si="104"/>
        <v/>
      </c>
      <c r="M607" s="60">
        <f t="shared" si="105"/>
        <v>4386815.9434969518</v>
      </c>
      <c r="N607" t="str">
        <f t="shared" si="106"/>
        <v/>
      </c>
      <c r="O607" t="str">
        <f t="shared" si="107"/>
        <v/>
      </c>
      <c r="P607" t="str">
        <f t="shared" si="108"/>
        <v/>
      </c>
      <c r="Q607">
        <f t="shared" si="109"/>
        <v>184.98463683906056</v>
      </c>
    </row>
    <row r="608" spans="1:17">
      <c r="A608" s="41">
        <f t="shared" si="100"/>
        <v>606</v>
      </c>
      <c r="B608" t="str">
        <f t="shared" si="101"/>
        <v>2_607</v>
      </c>
      <c r="C608">
        <f t="shared" si="99"/>
        <v>2</v>
      </c>
      <c r="D608">
        <f t="shared" si="102"/>
        <v>607</v>
      </c>
      <c r="E608">
        <f>IFERROR(VLOOKUP($B608,'CURVE DATA'!$A:$AM,15,FALSE),"")</f>
        <v>5862181.4392283522</v>
      </c>
      <c r="F608">
        <f>IFERROR(VLOOKUP($B608,'CURVE DATA'!$A:$AM,34,FALSE),NA())</f>
        <v>0.30199125924365722</v>
      </c>
      <c r="G608">
        <f>IFERROR(VLOOKUP($B608,'CURVE DATA'!$A:$AM,35,FALSE),NA())</f>
        <v>0.29200142532784357</v>
      </c>
      <c r="H608">
        <f>IFERROR(VLOOKUP($B608,'CURVE DATA'!$A:$AM,37,FALSE),NA())</f>
        <v>184.99509795806301</v>
      </c>
      <c r="I608">
        <f>IFERROR(VLOOKUP($B608,'CURVE DATA'!$A:$AM,38,FALSE),NA())</f>
        <v>149.17360502349553</v>
      </c>
      <c r="J608">
        <f>IFERROR(VLOOKUP($B608,'CURVE DATA'!$A:$AM,39,FALSE),NA())</f>
        <v>220.81659089263056</v>
      </c>
      <c r="K608" t="str">
        <f t="shared" si="103"/>
        <v/>
      </c>
      <c r="L608" t="str">
        <f t="shared" si="104"/>
        <v/>
      </c>
      <c r="M608" s="60">
        <f t="shared" si="105"/>
        <v>4396489.5102283526</v>
      </c>
      <c r="N608" t="str">
        <f t="shared" si="106"/>
        <v/>
      </c>
      <c r="O608" t="str">
        <f t="shared" si="107"/>
        <v/>
      </c>
      <c r="P608" t="str">
        <f t="shared" si="108"/>
        <v/>
      </c>
      <c r="Q608">
        <f t="shared" si="109"/>
        <v>184.99509795806301</v>
      </c>
    </row>
    <row r="609" spans="1:17">
      <c r="A609" s="41">
        <f t="shared" si="100"/>
        <v>607</v>
      </c>
      <c r="B609" t="str">
        <f t="shared" si="101"/>
        <v>2_608</v>
      </c>
      <c r="C609">
        <f t="shared" si="99"/>
        <v>2</v>
      </c>
      <c r="D609">
        <f t="shared" si="102"/>
        <v>608</v>
      </c>
      <c r="E609">
        <f>IFERROR(VLOOKUP($B609,'CURVE DATA'!$A:$AM,15,FALSE),"")</f>
        <v>5871855.005959752</v>
      </c>
      <c r="F609">
        <f>IFERROR(VLOOKUP($B609,'CURVE DATA'!$A:$AM,34,FALSE),NA())</f>
        <v>0.30175512423437323</v>
      </c>
      <c r="G609">
        <f>IFERROR(VLOOKUP($B609,'CURVE DATA'!$A:$AM,35,FALSE),NA())</f>
        <v>0.29201749402455945</v>
      </c>
      <c r="H609">
        <f>IFERROR(VLOOKUP($B609,'CURVE DATA'!$A:$AM,37,FALSE),NA())</f>
        <v>185.00527814851816</v>
      </c>
      <c r="I609">
        <f>IFERROR(VLOOKUP($B609,'CURVE DATA'!$A:$AM,38,FALSE),NA())</f>
        <v>149.18181397458008</v>
      </c>
      <c r="J609">
        <f>IFERROR(VLOOKUP($B609,'CURVE DATA'!$A:$AM,39,FALSE),NA())</f>
        <v>220.82874232245629</v>
      </c>
      <c r="K609" t="str">
        <f t="shared" si="103"/>
        <v/>
      </c>
      <c r="L609" t="str">
        <f t="shared" si="104"/>
        <v/>
      </c>
      <c r="M609" s="60">
        <f t="shared" si="105"/>
        <v>4406163.0769597515</v>
      </c>
      <c r="N609" t="str">
        <f t="shared" si="106"/>
        <v/>
      </c>
      <c r="O609" t="str">
        <f t="shared" si="107"/>
        <v/>
      </c>
      <c r="P609" t="str">
        <f t="shared" si="108"/>
        <v/>
      </c>
      <c r="Q609">
        <f t="shared" si="109"/>
        <v>185.00527814851816</v>
      </c>
    </row>
    <row r="610" spans="1:17">
      <c r="A610" s="41">
        <f t="shared" si="100"/>
        <v>608</v>
      </c>
      <c r="B610" t="str">
        <f t="shared" si="101"/>
        <v>2_609</v>
      </c>
      <c r="C610">
        <f t="shared" si="99"/>
        <v>2</v>
      </c>
      <c r="D610">
        <f t="shared" si="102"/>
        <v>609</v>
      </c>
      <c r="E610">
        <f>IFERROR(VLOOKUP($B610,'CURVE DATA'!$A:$AM,15,FALSE),"")</f>
        <v>5881528.5726911519</v>
      </c>
      <c r="F610">
        <f>IFERROR(VLOOKUP($B610,'CURVE DATA'!$A:$AM,34,FALSE),NA())</f>
        <v>0.30151847367278301</v>
      </c>
      <c r="G610">
        <f>IFERROR(VLOOKUP($B610,'CURVE DATA'!$A:$AM,35,FALSE),NA())</f>
        <v>0.29203312063582298</v>
      </c>
      <c r="H610">
        <f>IFERROR(VLOOKUP($B610,'CURVE DATA'!$A:$AM,37,FALSE),NA())</f>
        <v>185.0151782593762</v>
      </c>
      <c r="I610">
        <f>IFERROR(VLOOKUP($B610,'CURVE DATA'!$A:$AM,38,FALSE),NA())</f>
        <v>149.18979707923054</v>
      </c>
      <c r="J610">
        <f>IFERROR(VLOOKUP($B610,'CURVE DATA'!$A:$AM,39,FALSE),NA())</f>
        <v>220.84055943952188</v>
      </c>
      <c r="K610" t="str">
        <f t="shared" si="103"/>
        <v/>
      </c>
      <c r="L610" t="str">
        <f t="shared" si="104"/>
        <v/>
      </c>
      <c r="M610" s="60">
        <f t="shared" si="105"/>
        <v>4415836.6436911523</v>
      </c>
      <c r="N610" t="str">
        <f t="shared" si="106"/>
        <v/>
      </c>
      <c r="O610" t="str">
        <f t="shared" si="107"/>
        <v/>
      </c>
      <c r="P610" t="str">
        <f t="shared" si="108"/>
        <v/>
      </c>
      <c r="Q610">
        <f t="shared" si="109"/>
        <v>185.0151782593762</v>
      </c>
    </row>
    <row r="611" spans="1:17">
      <c r="A611" s="41">
        <f t="shared" si="100"/>
        <v>609</v>
      </c>
      <c r="B611" t="str">
        <f t="shared" si="101"/>
        <v>2_610</v>
      </c>
      <c r="C611">
        <f t="shared" si="99"/>
        <v>2</v>
      </c>
      <c r="D611">
        <f t="shared" si="102"/>
        <v>610</v>
      </c>
      <c r="E611">
        <f>IFERROR(VLOOKUP($B611,'CURVE DATA'!$A:$AM,15,FALSE),"")</f>
        <v>5891202.1394225517</v>
      </c>
      <c r="F611">
        <f>IFERROR(VLOOKUP($B611,'CURVE DATA'!$A:$AM,34,FALSE),NA())</f>
        <v>0.30128131056710672</v>
      </c>
      <c r="G611">
        <f>IFERROR(VLOOKUP($B611,'CURVE DATA'!$A:$AM,35,FALSE),NA())</f>
        <v>0.29204830649777913</v>
      </c>
      <c r="H611">
        <f>IFERROR(VLOOKUP($B611,'CURVE DATA'!$A:$AM,37,FALSE),NA())</f>
        <v>185.02479913714075</v>
      </c>
      <c r="I611">
        <f>IFERROR(VLOOKUP($B611,'CURVE DATA'!$A:$AM,38,FALSE),NA())</f>
        <v>149.19755502003801</v>
      </c>
      <c r="J611">
        <f>IFERROR(VLOOKUP($B611,'CURVE DATA'!$A:$AM,39,FALSE),NA())</f>
        <v>220.85204325424354</v>
      </c>
      <c r="K611" t="str">
        <f t="shared" si="103"/>
        <v/>
      </c>
      <c r="L611" t="str">
        <f t="shared" si="104"/>
        <v/>
      </c>
      <c r="M611" s="60">
        <f t="shared" si="105"/>
        <v>4425510.2104225513</v>
      </c>
      <c r="N611" t="str">
        <f t="shared" si="106"/>
        <v/>
      </c>
      <c r="O611" t="str">
        <f t="shared" si="107"/>
        <v/>
      </c>
      <c r="P611" t="str">
        <f t="shared" si="108"/>
        <v/>
      </c>
      <c r="Q611">
        <f t="shared" si="109"/>
        <v>185.02479913714075</v>
      </c>
    </row>
    <row r="612" spans="1:17">
      <c r="A612" s="41">
        <f t="shared" si="100"/>
        <v>610</v>
      </c>
      <c r="B612" t="str">
        <f t="shared" si="101"/>
        <v>2_611</v>
      </c>
      <c r="C612">
        <f t="shared" si="99"/>
        <v>2</v>
      </c>
      <c r="D612">
        <f t="shared" si="102"/>
        <v>611</v>
      </c>
      <c r="E612">
        <f>IFERROR(VLOOKUP($B612,'CURVE DATA'!$A:$AM,15,FALSE),"")</f>
        <v>5900875.7061539516</v>
      </c>
      <c r="F612">
        <f>IFERROR(VLOOKUP($B612,'CURVE DATA'!$A:$AM,34,FALSE),NA())</f>
        <v>0.30104363791633693</v>
      </c>
      <c r="G612">
        <f>IFERROR(VLOOKUP($B612,'CURVE DATA'!$A:$AM,35,FALSE),NA())</f>
        <v>0.29206305294272755</v>
      </c>
      <c r="H612">
        <f>IFERROR(VLOOKUP($B612,'CURVE DATA'!$A:$AM,37,FALSE),NA())</f>
        <v>185.0341416258793</v>
      </c>
      <c r="I612">
        <f>IFERROR(VLOOKUP($B612,'CURVE DATA'!$A:$AM,38,FALSE),NA())</f>
        <v>149.20508847762906</v>
      </c>
      <c r="J612">
        <f>IFERROR(VLOOKUP($B612,'CURVE DATA'!$A:$AM,39,FALSE),NA())</f>
        <v>220.86319477412957</v>
      </c>
      <c r="K612" t="str">
        <f t="shared" si="103"/>
        <v/>
      </c>
      <c r="L612" t="str">
        <f t="shared" si="104"/>
        <v/>
      </c>
      <c r="M612" s="60">
        <f t="shared" si="105"/>
        <v>4435183.777153952</v>
      </c>
      <c r="N612" t="str">
        <f t="shared" si="106"/>
        <v/>
      </c>
      <c r="O612" t="str">
        <f t="shared" si="107"/>
        <v/>
      </c>
      <c r="P612" t="str">
        <f t="shared" si="108"/>
        <v/>
      </c>
      <c r="Q612">
        <f t="shared" si="109"/>
        <v>185.0341416258793</v>
      </c>
    </row>
    <row r="613" spans="1:17">
      <c r="A613" s="41">
        <f t="shared" si="100"/>
        <v>611</v>
      </c>
      <c r="B613" t="str">
        <f t="shared" si="101"/>
        <v>2_612</v>
      </c>
      <c r="C613">
        <f t="shared" si="99"/>
        <v>2</v>
      </c>
      <c r="D613">
        <f t="shared" si="102"/>
        <v>612</v>
      </c>
      <c r="E613">
        <f>IFERROR(VLOOKUP($B613,'CURVE DATA'!$A:$AM,15,FALSE),"")</f>
        <v>5910549.2728853514</v>
      </c>
      <c r="F613">
        <f>IFERROR(VLOOKUP($B613,'CURVE DATA'!$A:$AM,34,FALSE),NA())</f>
        <v>0.300805458710655</v>
      </c>
      <c r="G613">
        <f>IFERROR(VLOOKUP($B613,'CURVE DATA'!$A:$AM,35,FALSE),NA())</f>
        <v>0.29207736129913986</v>
      </c>
      <c r="H613">
        <f>IFERROR(VLOOKUP($B613,'CURVE DATA'!$A:$AM,37,FALSE),NA())</f>
        <v>185.04320656723411</v>
      </c>
      <c r="I613">
        <f>IFERROR(VLOOKUP($B613,'CURVE DATA'!$A:$AM,38,FALSE),NA())</f>
        <v>149.21239813067473</v>
      </c>
      <c r="J613">
        <f>IFERROR(VLOOKUP($B613,'CURVE DATA'!$A:$AM,39,FALSE),NA())</f>
        <v>220.87401500379352</v>
      </c>
      <c r="K613" t="str">
        <f t="shared" si="103"/>
        <v/>
      </c>
      <c r="L613" t="str">
        <f t="shared" si="104"/>
        <v/>
      </c>
      <c r="M613" s="60">
        <f t="shared" si="105"/>
        <v>4444857.343885351</v>
      </c>
      <c r="N613" t="str">
        <f t="shared" si="106"/>
        <v/>
      </c>
      <c r="O613" t="str">
        <f t="shared" si="107"/>
        <v/>
      </c>
      <c r="P613" t="str">
        <f t="shared" si="108"/>
        <v/>
      </c>
      <c r="Q613">
        <f t="shared" si="109"/>
        <v>185.04320656723411</v>
      </c>
    </row>
    <row r="614" spans="1:17">
      <c r="A614" s="41">
        <f t="shared" si="100"/>
        <v>612</v>
      </c>
      <c r="B614" t="str">
        <f t="shared" si="101"/>
        <v>2_613</v>
      </c>
      <c r="C614">
        <f t="shared" si="99"/>
        <v>2</v>
      </c>
      <c r="D614">
        <f t="shared" si="102"/>
        <v>613</v>
      </c>
      <c r="E614">
        <f>IFERROR(VLOOKUP($B614,'CURVE DATA'!$A:$AM,15,FALSE),"")</f>
        <v>5920222.8396167513</v>
      </c>
      <c r="F614">
        <f>IFERROR(VLOOKUP($B614,'CURVE DATA'!$A:$AM,34,FALSE),NA())</f>
        <v>0.30056677593103415</v>
      </c>
      <c r="G614">
        <f>IFERROR(VLOOKUP($B614,'CURVE DATA'!$A:$AM,35,FALSE),NA())</f>
        <v>0.29209123289167566</v>
      </c>
      <c r="H614">
        <f>IFERROR(VLOOKUP($B614,'CURVE DATA'!$A:$AM,37,FALSE),NA())</f>
        <v>185.05199480043231</v>
      </c>
      <c r="I614">
        <f>IFERROR(VLOOKUP($B614,'CURVE DATA'!$A:$AM,38,FALSE),NA())</f>
        <v>149.21948465589858</v>
      </c>
      <c r="J614">
        <f>IFERROR(VLOOKUP($B614,'CURVE DATA'!$A:$AM,39,FALSE),NA())</f>
        <v>220.88450494496612</v>
      </c>
      <c r="K614" t="str">
        <f t="shared" si="103"/>
        <v/>
      </c>
      <c r="L614" t="str">
        <f t="shared" si="104"/>
        <v/>
      </c>
      <c r="M614" s="60">
        <f t="shared" si="105"/>
        <v>4454530.9106167518</v>
      </c>
      <c r="N614" t="str">
        <f t="shared" si="106"/>
        <v/>
      </c>
      <c r="O614" t="str">
        <f t="shared" si="107"/>
        <v/>
      </c>
      <c r="P614" t="str">
        <f t="shared" si="108"/>
        <v/>
      </c>
      <c r="Q614">
        <f t="shared" si="109"/>
        <v>185.05199480043231</v>
      </c>
    </row>
    <row r="615" spans="1:17">
      <c r="A615" s="41">
        <f t="shared" si="100"/>
        <v>613</v>
      </c>
      <c r="B615" t="str">
        <f t="shared" si="101"/>
        <v>2_614</v>
      </c>
      <c r="C615">
        <f t="shared" si="99"/>
        <v>2</v>
      </c>
      <c r="D615">
        <f t="shared" si="102"/>
        <v>614</v>
      </c>
      <c r="E615">
        <f>IFERROR(VLOOKUP($B615,'CURVE DATA'!$A:$AM,15,FALSE),"")</f>
        <v>5929896.4063481512</v>
      </c>
      <c r="F615">
        <f>IFERROR(VLOOKUP($B615,'CURVE DATA'!$A:$AM,34,FALSE),NA())</f>
        <v>0.30032759254960051</v>
      </c>
      <c r="G615">
        <f>IFERROR(VLOOKUP($B615,'CURVE DATA'!$A:$AM,35,FALSE),NA())</f>
        <v>0.29210466904119919</v>
      </c>
      <c r="H615">
        <f>IFERROR(VLOOKUP($B615,'CURVE DATA'!$A:$AM,37,FALSE),NA())</f>
        <v>185.06050716229663</v>
      </c>
      <c r="I615">
        <f>IFERROR(VLOOKUP($B615,'CURVE DATA'!$A:$AM,38,FALSE),NA())</f>
        <v>149.22634872808524</v>
      </c>
      <c r="J615">
        <f>IFERROR(VLOOKUP($B615,'CURVE DATA'!$A:$AM,39,FALSE),NA())</f>
        <v>220.89466559650808</v>
      </c>
      <c r="K615" t="str">
        <f t="shared" si="103"/>
        <v/>
      </c>
      <c r="L615" t="str">
        <f t="shared" si="104"/>
        <v/>
      </c>
      <c r="M615" s="60">
        <f t="shared" si="105"/>
        <v>4464204.4773481507</v>
      </c>
      <c r="N615" t="str">
        <f t="shared" si="106"/>
        <v/>
      </c>
      <c r="O615" t="str">
        <f t="shared" si="107"/>
        <v/>
      </c>
      <c r="P615" t="str">
        <f t="shared" si="108"/>
        <v/>
      </c>
      <c r="Q615">
        <f t="shared" si="109"/>
        <v>185.06050716229663</v>
      </c>
    </row>
    <row r="616" spans="1:17">
      <c r="A616" s="41">
        <f t="shared" si="100"/>
        <v>614</v>
      </c>
      <c r="B616" t="str">
        <f t="shared" si="101"/>
        <v>2_615</v>
      </c>
      <c r="C616">
        <f t="shared" si="99"/>
        <v>2</v>
      </c>
      <c r="D616">
        <f t="shared" si="102"/>
        <v>615</v>
      </c>
      <c r="E616">
        <f>IFERROR(VLOOKUP($B616,'CURVE DATA'!$A:$AM,15,FALSE),"")</f>
        <v>5939569.973079551</v>
      </c>
      <c r="F616">
        <f>IFERROR(VLOOKUP($B616,'CURVE DATA'!$A:$AM,34,FALSE),NA())</f>
        <v>0.30008791152963238</v>
      </c>
      <c r="G616">
        <f>IFERROR(VLOOKUP($B616,'CURVE DATA'!$A:$AM,35,FALSE),NA())</f>
        <v>0.29211767106479597</v>
      </c>
      <c r="H616">
        <f>IFERROR(VLOOKUP($B616,'CURVE DATA'!$A:$AM,37,FALSE),NA())</f>
        <v>185.06874448725571</v>
      </c>
      <c r="I616">
        <f>IFERROR(VLOOKUP($B616,'CURVE DATA'!$A:$AM,38,FALSE),NA())</f>
        <v>149.23299102008897</v>
      </c>
      <c r="J616">
        <f>IFERROR(VLOOKUP($B616,'CURVE DATA'!$A:$AM,39,FALSE),NA())</f>
        <v>220.90449795442251</v>
      </c>
      <c r="K616" t="str">
        <f t="shared" si="103"/>
        <v/>
      </c>
      <c r="L616" t="str">
        <f t="shared" si="104"/>
        <v/>
      </c>
      <c r="M616" s="60">
        <f t="shared" si="105"/>
        <v>4473878.0440795515</v>
      </c>
      <c r="N616" t="str">
        <f t="shared" si="106"/>
        <v/>
      </c>
      <c r="O616" t="str">
        <f t="shared" si="107"/>
        <v/>
      </c>
      <c r="P616" t="str">
        <f t="shared" si="108"/>
        <v/>
      </c>
      <c r="Q616">
        <f t="shared" si="109"/>
        <v>185.06874448725571</v>
      </c>
    </row>
    <row r="617" spans="1:17">
      <c r="A617" s="41">
        <f t="shared" si="100"/>
        <v>615</v>
      </c>
      <c r="B617" t="str">
        <f t="shared" si="101"/>
        <v>2_616</v>
      </c>
      <c r="C617">
        <f t="shared" si="99"/>
        <v>2</v>
      </c>
      <c r="D617">
        <f t="shared" si="102"/>
        <v>616</v>
      </c>
      <c r="E617">
        <f>IFERROR(VLOOKUP($B617,'CURVE DATA'!$A:$AM,15,FALSE),"")</f>
        <v>5949243.5398109509</v>
      </c>
      <c r="F617">
        <f>IFERROR(VLOOKUP($B617,'CURVE DATA'!$A:$AM,34,FALSE),NA())</f>
        <v>0.29984773582541918</v>
      </c>
      <c r="G617">
        <f>IFERROR(VLOOKUP($B617,'CURVE DATA'!$A:$AM,35,FALSE),NA())</f>
        <v>0.29213024027578888</v>
      </c>
      <c r="H617">
        <f>IFERROR(VLOOKUP($B617,'CURVE DATA'!$A:$AM,37,FALSE),NA())</f>
        <v>185.07670760735445</v>
      </c>
      <c r="I617">
        <f>IFERROR(VLOOKUP($B617,'CURVE DATA'!$A:$AM,38,FALSE),NA())</f>
        <v>149.23941220284178</v>
      </c>
      <c r="J617">
        <f>IFERROR(VLOOKUP($B617,'CURVE DATA'!$A:$AM,39,FALSE),NA())</f>
        <v>220.91400301186715</v>
      </c>
      <c r="K617" t="str">
        <f t="shared" si="103"/>
        <v/>
      </c>
      <c r="L617" t="str">
        <f t="shared" si="104"/>
        <v/>
      </c>
      <c r="M617" s="60">
        <f t="shared" si="105"/>
        <v>4483551.6108109504</v>
      </c>
      <c r="N617" t="str">
        <f t="shared" si="106"/>
        <v/>
      </c>
      <c r="O617" t="str">
        <f t="shared" si="107"/>
        <v/>
      </c>
      <c r="P617" t="str">
        <f t="shared" si="108"/>
        <v/>
      </c>
      <c r="Q617">
        <f t="shared" si="109"/>
        <v>185.07670760735445</v>
      </c>
    </row>
    <row r="618" spans="1:17">
      <c r="A618" s="41">
        <f t="shared" si="100"/>
        <v>616</v>
      </c>
      <c r="B618" t="str">
        <f t="shared" si="101"/>
        <v>2_617</v>
      </c>
      <c r="C618">
        <f t="shared" si="99"/>
        <v>2</v>
      </c>
      <c r="D618">
        <f t="shared" si="102"/>
        <v>617</v>
      </c>
      <c r="E618">
        <f>IFERROR(VLOOKUP($B618,'CURVE DATA'!$A:$AM,15,FALSE),"")</f>
        <v>5958917.1065423507</v>
      </c>
      <c r="F618">
        <f>IFERROR(VLOOKUP($B618,'CURVE DATA'!$A:$AM,34,FALSE),NA())</f>
        <v>0.29960706838240292</v>
      </c>
      <c r="G618">
        <f>IFERROR(VLOOKUP($B618,'CURVE DATA'!$A:$AM,35,FALSE),NA())</f>
        <v>0.29214237798375414</v>
      </c>
      <c r="H618">
        <f>IFERROR(VLOOKUP($B618,'CURVE DATA'!$A:$AM,37,FALSE),NA())</f>
        <v>185.08439735226409</v>
      </c>
      <c r="I618">
        <f>IFERROR(VLOOKUP($B618,'CURVE DATA'!$A:$AM,38,FALSE),NA())</f>
        <v>149.24561294536167</v>
      </c>
      <c r="J618">
        <f>IFERROR(VLOOKUP($B618,'CURVE DATA'!$A:$AM,39,FALSE),NA())</f>
        <v>220.92318175916654</v>
      </c>
      <c r="K618" t="str">
        <f t="shared" si="103"/>
        <v/>
      </c>
      <c r="L618" t="str">
        <f t="shared" si="104"/>
        <v/>
      </c>
      <c r="M618" s="60">
        <f t="shared" si="105"/>
        <v>4493225.1775423512</v>
      </c>
      <c r="N618" t="str">
        <f t="shared" si="106"/>
        <v/>
      </c>
      <c r="O618" t="str">
        <f t="shared" si="107"/>
        <v/>
      </c>
      <c r="P618" t="str">
        <f t="shared" si="108"/>
        <v/>
      </c>
      <c r="Q618">
        <f t="shared" si="109"/>
        <v>185.08439735226409</v>
      </c>
    </row>
    <row r="619" spans="1:17">
      <c r="A619" s="41">
        <f t="shared" si="100"/>
        <v>617</v>
      </c>
      <c r="B619" t="str">
        <f t="shared" si="101"/>
        <v>2_618</v>
      </c>
      <c r="C619">
        <f t="shared" si="99"/>
        <v>2</v>
      </c>
      <c r="D619">
        <f t="shared" si="102"/>
        <v>618</v>
      </c>
      <c r="E619">
        <f>IFERROR(VLOOKUP($B619,'CURVE DATA'!$A:$AM,15,FALSE),"")</f>
        <v>5968590.6732737506</v>
      </c>
      <c r="F619">
        <f>IFERROR(VLOOKUP($B619,'CURVE DATA'!$A:$AM,34,FALSE),NA())</f>
        <v>0.29936591213712477</v>
      </c>
      <c r="G619">
        <f>IFERROR(VLOOKUP($B619,'CURVE DATA'!$A:$AM,35,FALSE),NA())</f>
        <v>0.29215408549453759</v>
      </c>
      <c r="H619">
        <f>IFERROR(VLOOKUP($B619,'CURVE DATA'!$A:$AM,37,FALSE),NA())</f>
        <v>185.09181454929248</v>
      </c>
      <c r="I619">
        <f>IFERROR(VLOOKUP($B619,'CURVE DATA'!$A:$AM,38,FALSE),NA())</f>
        <v>149.25159391476092</v>
      </c>
      <c r="J619">
        <f>IFERROR(VLOOKUP($B619,'CURVE DATA'!$A:$AM,39,FALSE),NA())</f>
        <v>220.93203518382407</v>
      </c>
      <c r="K619" t="str">
        <f t="shared" si="103"/>
        <v/>
      </c>
      <c r="L619" t="str">
        <f t="shared" si="104"/>
        <v/>
      </c>
      <c r="M619" s="60">
        <f t="shared" si="105"/>
        <v>4502898.7442737501</v>
      </c>
      <c r="N619" t="str">
        <f t="shared" si="106"/>
        <v/>
      </c>
      <c r="O619" t="str">
        <f t="shared" si="107"/>
        <v/>
      </c>
      <c r="P619" t="str">
        <f t="shared" si="108"/>
        <v/>
      </c>
      <c r="Q619">
        <f t="shared" si="109"/>
        <v>185.09181454929248</v>
      </c>
    </row>
    <row r="620" spans="1:17">
      <c r="A620" s="41">
        <f t="shared" si="100"/>
        <v>618</v>
      </c>
      <c r="B620" t="str">
        <f t="shared" si="101"/>
        <v>2_619</v>
      </c>
      <c r="C620">
        <f t="shared" si="99"/>
        <v>2</v>
      </c>
      <c r="D620">
        <f t="shared" si="102"/>
        <v>619</v>
      </c>
      <c r="E620">
        <f>IFERROR(VLOOKUP($B620,'CURVE DATA'!$A:$AM,15,FALSE),"")</f>
        <v>5978264.2400051504</v>
      </c>
      <c r="F620">
        <f>IFERROR(VLOOKUP($B620,'CURVE DATA'!$A:$AM,34,FALSE),NA())</f>
        <v>0.29912427001749187</v>
      </c>
      <c r="G620">
        <f>IFERROR(VLOOKUP($B620,'CURVE DATA'!$A:$AM,35,FALSE),NA())</f>
        <v>0.2921653641102705</v>
      </c>
      <c r="H620">
        <f>IFERROR(VLOOKUP($B620,'CURVE DATA'!$A:$AM,37,FALSE),NA())</f>
        <v>185.0989600233942</v>
      </c>
      <c r="I620">
        <f>IFERROR(VLOOKUP($B620,'CURVE DATA'!$A:$AM,38,FALSE),NA())</f>
        <v>149.25735577625409</v>
      </c>
      <c r="J620">
        <f>IFERROR(VLOOKUP($B620,'CURVE DATA'!$A:$AM,39,FALSE),NA())</f>
        <v>220.94056427053431</v>
      </c>
      <c r="K620" t="str">
        <f t="shared" si="103"/>
        <v/>
      </c>
      <c r="L620" t="str">
        <f t="shared" si="104"/>
        <v/>
      </c>
      <c r="M620" s="60">
        <f t="shared" si="105"/>
        <v>4512572.3110051509</v>
      </c>
      <c r="N620" t="str">
        <f t="shared" si="106"/>
        <v/>
      </c>
      <c r="O620" t="str">
        <f t="shared" si="107"/>
        <v/>
      </c>
      <c r="P620" t="str">
        <f t="shared" si="108"/>
        <v/>
      </c>
      <c r="Q620">
        <f t="shared" si="109"/>
        <v>185.0989600233942</v>
      </c>
    </row>
    <row r="621" spans="1:17">
      <c r="A621" s="41">
        <f t="shared" si="100"/>
        <v>619</v>
      </c>
      <c r="B621" t="str">
        <f t="shared" si="101"/>
        <v>2_620</v>
      </c>
      <c r="C621">
        <f t="shared" si="99"/>
        <v>2</v>
      </c>
      <c r="D621">
        <f t="shared" si="102"/>
        <v>620</v>
      </c>
      <c r="E621">
        <f>IFERROR(VLOOKUP($B621,'CURVE DATA'!$A:$AM,15,FALSE),"")</f>
        <v>5987937.8067365503</v>
      </c>
      <c r="F621">
        <f>IFERROR(VLOOKUP($B621,'CURVE DATA'!$A:$AM,34,FALSE),NA())</f>
        <v>0.2988821449421557</v>
      </c>
      <c r="G621">
        <f>IFERROR(VLOOKUP($B621,'CURVE DATA'!$A:$AM,35,FALSE),NA())</f>
        <v>0.29217621512938502</v>
      </c>
      <c r="H621">
        <f>IFERROR(VLOOKUP($B621,'CURVE DATA'!$A:$AM,37,FALSE),NA())</f>
        <v>185.10583459718021</v>
      </c>
      <c r="I621">
        <f>IFERROR(VLOOKUP($B621,'CURVE DATA'!$A:$AM,38,FALSE),NA())</f>
        <v>149.26289919316611</v>
      </c>
      <c r="J621">
        <f>IFERROR(VLOOKUP($B621,'CURVE DATA'!$A:$AM,39,FALSE),NA())</f>
        <v>220.9487700011943</v>
      </c>
      <c r="K621" t="str">
        <f t="shared" si="103"/>
        <v/>
      </c>
      <c r="L621" t="str">
        <f t="shared" si="104"/>
        <v/>
      </c>
      <c r="M621" s="60">
        <f t="shared" si="105"/>
        <v>4522245.8777365498</v>
      </c>
      <c r="N621" t="str">
        <f t="shared" si="106"/>
        <v/>
      </c>
      <c r="O621" t="str">
        <f t="shared" si="107"/>
        <v/>
      </c>
      <c r="P621" t="str">
        <f t="shared" si="108"/>
        <v/>
      </c>
      <c r="Q621">
        <f t="shared" si="109"/>
        <v>185.10583459718021</v>
      </c>
    </row>
    <row r="622" spans="1:17">
      <c r="A622" s="41">
        <f t="shared" si="100"/>
        <v>620</v>
      </c>
      <c r="B622" t="str">
        <f t="shared" si="101"/>
        <v>2_621</v>
      </c>
      <c r="C622">
        <f t="shared" si="99"/>
        <v>2</v>
      </c>
      <c r="D622">
        <f t="shared" si="102"/>
        <v>621</v>
      </c>
      <c r="E622">
        <f>IFERROR(VLOOKUP($B622,'CURVE DATA'!$A:$AM,15,FALSE),"")</f>
        <v>5997611.3734679502</v>
      </c>
      <c r="F622">
        <f>IFERROR(VLOOKUP($B622,'CURVE DATA'!$A:$AM,34,FALSE),NA())</f>
        <v>0.29863953982174268</v>
      </c>
      <c r="G622">
        <f>IFERROR(VLOOKUP($B622,'CURVE DATA'!$A:$AM,35,FALSE),NA())</f>
        <v>0.29218663984663074</v>
      </c>
      <c r="H622">
        <f>IFERROR(VLOOKUP($B622,'CURVE DATA'!$A:$AM,37,FALSE),NA())</f>
        <v>185.11243909092843</v>
      </c>
      <c r="I622">
        <f>IFERROR(VLOOKUP($B622,'CURVE DATA'!$A:$AM,38,FALSE),NA())</f>
        <v>149.2682248269405</v>
      </c>
      <c r="J622">
        <f>IFERROR(VLOOKUP($B622,'CURVE DATA'!$A:$AM,39,FALSE),NA())</f>
        <v>220.95665335491643</v>
      </c>
      <c r="K622" t="str">
        <f t="shared" si="103"/>
        <v/>
      </c>
      <c r="L622" t="str">
        <f t="shared" si="104"/>
        <v/>
      </c>
      <c r="M622" s="60">
        <f t="shared" si="105"/>
        <v>4531919.4444679506</v>
      </c>
      <c r="N622" t="str">
        <f t="shared" si="106"/>
        <v/>
      </c>
      <c r="O622" t="str">
        <f t="shared" si="107"/>
        <v/>
      </c>
      <c r="P622" t="str">
        <f t="shared" si="108"/>
        <v/>
      </c>
      <c r="Q622">
        <f t="shared" si="109"/>
        <v>185.11243909092843</v>
      </c>
    </row>
    <row r="623" spans="1:17">
      <c r="A623" s="41">
        <f t="shared" si="100"/>
        <v>621</v>
      </c>
      <c r="B623" t="str">
        <f t="shared" si="101"/>
        <v>2_622</v>
      </c>
      <c r="C623">
        <f t="shared" si="99"/>
        <v>2</v>
      </c>
      <c r="D623">
        <f t="shared" si="102"/>
        <v>622</v>
      </c>
      <c r="E623">
        <f>IFERROR(VLOOKUP($B623,'CURVE DATA'!$A:$AM,15,FALSE),"")</f>
        <v>6007284.94019935</v>
      </c>
      <c r="F623">
        <f>IFERROR(VLOOKUP($B623,'CURVE DATA'!$A:$AM,34,FALSE),NA())</f>
        <v>0.29839645755746946</v>
      </c>
      <c r="G623">
        <f>IFERROR(VLOOKUP($B623,'CURVE DATA'!$A:$AM,35,FALSE),NA())</f>
        <v>0.29219663955308944</v>
      </c>
      <c r="H623">
        <f>IFERROR(VLOOKUP($B623,'CURVE DATA'!$A:$AM,37,FALSE),NA())</f>
        <v>185.11877432259317</v>
      </c>
      <c r="I623">
        <f>IFERROR(VLOOKUP($B623,'CURVE DATA'!$A:$AM,38,FALSE),NA())</f>
        <v>149.27333333714708</v>
      </c>
      <c r="J623">
        <f>IFERROR(VLOOKUP($B623,'CURVE DATA'!$A:$AM,39,FALSE),NA())</f>
        <v>220.96421530803929</v>
      </c>
      <c r="K623" t="str">
        <f t="shared" si="103"/>
        <v/>
      </c>
      <c r="L623" t="str">
        <f t="shared" si="104"/>
        <v/>
      </c>
      <c r="M623" s="60">
        <f t="shared" si="105"/>
        <v>4541593.0111993495</v>
      </c>
      <c r="N623" t="str">
        <f t="shared" si="106"/>
        <v/>
      </c>
      <c r="O623" t="str">
        <f t="shared" si="107"/>
        <v/>
      </c>
      <c r="P623" t="str">
        <f t="shared" si="108"/>
        <v/>
      </c>
      <c r="Q623">
        <f t="shared" si="109"/>
        <v>185.11877432259317</v>
      </c>
    </row>
    <row r="624" spans="1:17">
      <c r="A624" s="41">
        <f t="shared" si="100"/>
        <v>622</v>
      </c>
      <c r="B624" t="str">
        <f t="shared" si="101"/>
        <v>2_623</v>
      </c>
      <c r="C624">
        <f t="shared" si="99"/>
        <v>2</v>
      </c>
      <c r="D624">
        <f t="shared" si="102"/>
        <v>623</v>
      </c>
      <c r="E624">
        <f>IFERROR(VLOOKUP($B624,'CURVE DATA'!$A:$AM,15,FALSE),"")</f>
        <v>6016958.5069307499</v>
      </c>
      <c r="F624">
        <f>IFERROR(VLOOKUP($B624,'CURVE DATA'!$A:$AM,34,FALSE),NA())</f>
        <v>0.29815290104203723</v>
      </c>
      <c r="G624">
        <f>IFERROR(VLOOKUP($B624,'CURVE DATA'!$A:$AM,35,FALSE),NA())</f>
        <v>0.29220621553619064</v>
      </c>
      <c r="H624">
        <f>IFERROR(VLOOKUP($B624,'CURVE DATA'!$A:$AM,37,FALSE),NA())</f>
        <v>185.12484110781472</v>
      </c>
      <c r="I624">
        <f>IFERROR(VLOOKUP($B624,'CURVE DATA'!$A:$AM,38,FALSE),NA())</f>
        <v>149.27822538148982</v>
      </c>
      <c r="J624">
        <f>IFERROR(VLOOKUP($B624,'CURVE DATA'!$A:$AM,39,FALSE),NA())</f>
        <v>220.97145683413964</v>
      </c>
      <c r="K624" t="str">
        <f t="shared" si="103"/>
        <v/>
      </c>
      <c r="L624" t="str">
        <f t="shared" si="104"/>
        <v/>
      </c>
      <c r="M624" s="60">
        <f t="shared" si="105"/>
        <v>4551266.5779307503</v>
      </c>
      <c r="N624" t="str">
        <f t="shared" si="106"/>
        <v/>
      </c>
      <c r="O624" t="str">
        <f t="shared" si="107"/>
        <v/>
      </c>
      <c r="P624" t="str">
        <f t="shared" si="108"/>
        <v/>
      </c>
      <c r="Q624">
        <f t="shared" si="109"/>
        <v>185.12484110781472</v>
      </c>
    </row>
    <row r="625" spans="1:17">
      <c r="A625" s="41">
        <f t="shared" si="100"/>
        <v>623</v>
      </c>
      <c r="B625" t="str">
        <f t="shared" si="101"/>
        <v>2_624</v>
      </c>
      <c r="C625">
        <f t="shared" si="99"/>
        <v>2</v>
      </c>
      <c r="D625">
        <f t="shared" si="102"/>
        <v>624</v>
      </c>
      <c r="E625">
        <f>IFERROR(VLOOKUP($B625,'CURVE DATA'!$A:$AM,15,FALSE),"")</f>
        <v>6026632.0736621497</v>
      </c>
      <c r="F625">
        <f>IFERROR(VLOOKUP($B625,'CURVE DATA'!$A:$AM,34,FALSE),NA())</f>
        <v>0.29790887315966075</v>
      </c>
      <c r="G625">
        <f>IFERROR(VLOOKUP($B625,'CURVE DATA'!$A:$AM,35,FALSE),NA())</f>
        <v>0.2922153690797275</v>
      </c>
      <c r="H625">
        <f>IFERROR(VLOOKUP($B625,'CURVE DATA'!$A:$AM,37,FALSE),NA())</f>
        <v>185.13064025992969</v>
      </c>
      <c r="I625">
        <f>IFERROR(VLOOKUP($B625,'CURVE DATA'!$A:$AM,38,FALSE),NA())</f>
        <v>149.28290161581504</v>
      </c>
      <c r="J625">
        <f>IFERROR(VLOOKUP($B625,'CURVE DATA'!$A:$AM,39,FALSE),NA())</f>
        <v>220.97837890404435</v>
      </c>
      <c r="K625" t="str">
        <f t="shared" si="103"/>
        <v/>
      </c>
      <c r="L625" t="str">
        <f t="shared" si="104"/>
        <v/>
      </c>
      <c r="M625" s="60">
        <f t="shared" si="105"/>
        <v>4560940.1446621493</v>
      </c>
      <c r="N625" t="str">
        <f t="shared" si="106"/>
        <v/>
      </c>
      <c r="O625" t="str">
        <f t="shared" si="107"/>
        <v/>
      </c>
      <c r="P625" t="str">
        <f t="shared" si="108"/>
        <v/>
      </c>
      <c r="Q625">
        <f t="shared" si="109"/>
        <v>185.13064025992969</v>
      </c>
    </row>
    <row r="626" spans="1:17">
      <c r="A626" s="41">
        <f t="shared" si="100"/>
        <v>624</v>
      </c>
      <c r="B626" t="str">
        <f t="shared" si="101"/>
        <v>2_625</v>
      </c>
      <c r="C626">
        <f t="shared" si="99"/>
        <v>2</v>
      </c>
      <c r="D626">
        <f t="shared" si="102"/>
        <v>625</v>
      </c>
      <c r="E626">
        <f>IFERROR(VLOOKUP($B626,'CURVE DATA'!$A:$AM,15,FALSE),"")</f>
        <v>6036305.6403935496</v>
      </c>
      <c r="F626">
        <f>IFERROR(VLOOKUP($B626,'CURVE DATA'!$A:$AM,34,FALSE),NA())</f>
        <v>0.29766437678558849</v>
      </c>
      <c r="G626">
        <f>IFERROR(VLOOKUP($B626,'CURVE DATA'!$A:$AM,35,FALSE),NA())</f>
        <v>0.29222410146387151</v>
      </c>
      <c r="H626">
        <f>IFERROR(VLOOKUP($B626,'CURVE DATA'!$A:$AM,37,FALSE),NA())</f>
        <v>185.13617258998019</v>
      </c>
      <c r="I626">
        <f>IFERROR(VLOOKUP($B626,'CURVE DATA'!$A:$AM,38,FALSE),NA())</f>
        <v>149.28736269411885</v>
      </c>
      <c r="J626">
        <f>IFERROR(VLOOKUP($B626,'CURVE DATA'!$A:$AM,39,FALSE),NA())</f>
        <v>220.98498248584153</v>
      </c>
      <c r="K626" t="str">
        <f t="shared" si="103"/>
        <v/>
      </c>
      <c r="L626" t="str">
        <f t="shared" si="104"/>
        <v/>
      </c>
      <c r="M626" s="60">
        <f t="shared" si="105"/>
        <v>4570613.71139355</v>
      </c>
      <c r="N626" t="str">
        <f t="shared" si="106"/>
        <v/>
      </c>
      <c r="O626" t="str">
        <f t="shared" si="107"/>
        <v/>
      </c>
      <c r="P626" t="str">
        <f t="shared" si="108"/>
        <v/>
      </c>
      <c r="Q626">
        <f t="shared" si="109"/>
        <v>185.13617258998019</v>
      </c>
    </row>
    <row r="627" spans="1:17">
      <c r="A627" s="41">
        <f t="shared" si="100"/>
        <v>625</v>
      </c>
      <c r="B627" t="str">
        <f t="shared" si="101"/>
        <v>2_626</v>
      </c>
      <c r="C627">
        <f t="shared" si="99"/>
        <v>2</v>
      </c>
      <c r="D627">
        <f t="shared" si="102"/>
        <v>626</v>
      </c>
      <c r="E627">
        <f>IFERROR(VLOOKUP($B627,'CURVE DATA'!$A:$AM,15,FALSE),"")</f>
        <v>6045979.2071249494</v>
      </c>
      <c r="F627">
        <f>IFERROR(VLOOKUP($B627,'CURVE DATA'!$A:$AM,34,FALSE),NA())</f>
        <v>0.29741941478667067</v>
      </c>
      <c r="G627">
        <f>IFERROR(VLOOKUP($B627,'CURVE DATA'!$A:$AM,35,FALSE),NA())</f>
        <v>0.29223241396518801</v>
      </c>
      <c r="H627">
        <f>IFERROR(VLOOKUP($B627,'CURVE DATA'!$A:$AM,37,FALSE),NA())</f>
        <v>185.14143890672366</v>
      </c>
      <c r="I627">
        <f>IFERROR(VLOOKUP($B627,'CURVE DATA'!$A:$AM,38,FALSE),NA())</f>
        <v>149.29160926855511</v>
      </c>
      <c r="J627">
        <f>IFERROR(VLOOKUP($B627,'CURVE DATA'!$A:$AM,39,FALSE),NA())</f>
        <v>220.99126854489225</v>
      </c>
      <c r="K627" t="str">
        <f t="shared" si="103"/>
        <v/>
      </c>
      <c r="L627" t="str">
        <f t="shared" si="104"/>
        <v/>
      </c>
      <c r="M627" s="60">
        <f t="shared" si="105"/>
        <v>4580287.278124949</v>
      </c>
      <c r="N627" t="str">
        <f t="shared" si="106"/>
        <v/>
      </c>
      <c r="O627" t="str">
        <f t="shared" si="107"/>
        <v/>
      </c>
      <c r="P627" t="str">
        <f t="shared" si="108"/>
        <v/>
      </c>
      <c r="Q627">
        <f t="shared" si="109"/>
        <v>185.14143890672366</v>
      </c>
    </row>
    <row r="628" spans="1:17">
      <c r="A628" s="41">
        <f t="shared" si="100"/>
        <v>626</v>
      </c>
      <c r="B628" t="str">
        <f t="shared" si="101"/>
        <v>2_627</v>
      </c>
      <c r="C628">
        <f t="shared" si="99"/>
        <v>2</v>
      </c>
      <c r="D628">
        <f t="shared" si="102"/>
        <v>627</v>
      </c>
      <c r="E628">
        <f>IFERROR(VLOOKUP($B628,'CURVE DATA'!$A:$AM,15,FALSE),"")</f>
        <v>6055652.7738563493</v>
      </c>
      <c r="F628">
        <f>IFERROR(VLOOKUP($B628,'CURVE DATA'!$A:$AM,34,FALSE),NA())</f>
        <v>0.29717399002097661</v>
      </c>
      <c r="G628">
        <f>IFERROR(VLOOKUP($B628,'CURVE DATA'!$A:$AM,35,FALSE),NA())</f>
        <v>0.29224030785665089</v>
      </c>
      <c r="H628">
        <f>IFERROR(VLOOKUP($B628,'CURVE DATA'!$A:$AM,37,FALSE),NA())</f>
        <v>185.14644001664223</v>
      </c>
      <c r="I628">
        <f>IFERROR(VLOOKUP($B628,'CURVE DATA'!$A:$AM,38,FALSE),NA())</f>
        <v>149.29564198944288</v>
      </c>
      <c r="J628">
        <f>IFERROR(VLOOKUP($B628,'CURVE DATA'!$A:$AM,39,FALSE),NA())</f>
        <v>220.99723804384161</v>
      </c>
      <c r="K628" t="str">
        <f t="shared" si="103"/>
        <v/>
      </c>
      <c r="L628" t="str">
        <f t="shared" si="104"/>
        <v/>
      </c>
      <c r="M628" s="60">
        <f t="shared" si="105"/>
        <v>4589960.8448563498</v>
      </c>
      <c r="N628" t="str">
        <f t="shared" si="106"/>
        <v/>
      </c>
      <c r="O628" t="str">
        <f t="shared" si="107"/>
        <v/>
      </c>
      <c r="P628" t="str">
        <f t="shared" si="108"/>
        <v/>
      </c>
      <c r="Q628">
        <f t="shared" si="109"/>
        <v>185.14644001664223</v>
      </c>
    </row>
    <row r="629" spans="1:17">
      <c r="A629" s="41">
        <f t="shared" si="100"/>
        <v>627</v>
      </c>
      <c r="B629" t="str">
        <f t="shared" si="101"/>
        <v>2_628</v>
      </c>
      <c r="C629">
        <f t="shared" si="99"/>
        <v>2</v>
      </c>
      <c r="D629">
        <f t="shared" si="102"/>
        <v>628</v>
      </c>
      <c r="E629">
        <f>IFERROR(VLOOKUP($B629,'CURVE DATA'!$A:$AM,15,FALSE),"")</f>
        <v>6065326.3405877491</v>
      </c>
      <c r="F629">
        <f>IFERROR(VLOOKUP($B629,'CURVE DATA'!$A:$AM,34,FALSE),NA())</f>
        <v>0.29692810533796393</v>
      </c>
      <c r="G629">
        <f>IFERROR(VLOOKUP($B629,'CURVE DATA'!$A:$AM,35,FALSE),NA())</f>
        <v>0.29224778440765781</v>
      </c>
      <c r="H629">
        <f>IFERROR(VLOOKUP($B629,'CURVE DATA'!$A:$AM,37,FALSE),NA())</f>
        <v>185.15117672395235</v>
      </c>
      <c r="I629">
        <f>IFERROR(VLOOKUP($B629,'CURVE DATA'!$A:$AM,38,FALSE),NA())</f>
        <v>149.29946150527434</v>
      </c>
      <c r="J629">
        <f>IFERROR(VLOOKUP($B629,'CURVE DATA'!$A:$AM,39,FALSE),NA())</f>
        <v>221.00289194263038</v>
      </c>
      <c r="K629" t="str">
        <f t="shared" si="103"/>
        <v/>
      </c>
      <c r="L629" t="str">
        <f t="shared" si="104"/>
        <v/>
      </c>
      <c r="M629" s="60">
        <f t="shared" si="105"/>
        <v>4599634.4115877487</v>
      </c>
      <c r="N629" t="str">
        <f t="shared" si="106"/>
        <v/>
      </c>
      <c r="O629" t="str">
        <f t="shared" si="107"/>
        <v/>
      </c>
      <c r="P629" t="str">
        <f t="shared" si="108"/>
        <v/>
      </c>
      <c r="Q629">
        <f t="shared" si="109"/>
        <v>185.15117672395235</v>
      </c>
    </row>
    <row r="630" spans="1:17">
      <c r="A630" s="41">
        <f t="shared" si="100"/>
        <v>628</v>
      </c>
      <c r="B630" t="str">
        <f t="shared" si="101"/>
        <v>2_629</v>
      </c>
      <c r="C630">
        <f t="shared" si="99"/>
        <v>2</v>
      </c>
      <c r="D630">
        <f t="shared" si="102"/>
        <v>629</v>
      </c>
      <c r="E630">
        <f>IFERROR(VLOOKUP($B630,'CURVE DATA'!$A:$AM,15,FALSE),"")</f>
        <v>6074999.907319149</v>
      </c>
      <c r="F630">
        <f>IFERROR(VLOOKUP($B630,'CURVE DATA'!$A:$AM,34,FALSE),NA())</f>
        <v>0.29668176357879938</v>
      </c>
      <c r="G630">
        <f>IFERROR(VLOOKUP($B630,'CURVE DATA'!$A:$AM,35,FALSE),NA())</f>
        <v>0.29225484488404496</v>
      </c>
      <c r="H630">
        <f>IFERROR(VLOOKUP($B630,'CURVE DATA'!$A:$AM,37,FALSE),NA())</f>
        <v>185.1556498306141</v>
      </c>
      <c r="I630">
        <f>IFERROR(VLOOKUP($B630,'CURVE DATA'!$A:$AM,38,FALSE),NA())</f>
        <v>149.30306846272214</v>
      </c>
      <c r="J630">
        <f>IFERROR(VLOOKUP($B630,'CURVE DATA'!$A:$AM,39,FALSE),NA())</f>
        <v>221.00823119850608</v>
      </c>
      <c r="K630" t="str">
        <f t="shared" si="103"/>
        <v/>
      </c>
      <c r="L630" t="str">
        <f t="shared" si="104"/>
        <v/>
      </c>
      <c r="M630" s="60">
        <f t="shared" si="105"/>
        <v>4609307.9783191495</v>
      </c>
      <c r="N630" t="str">
        <f t="shared" si="106"/>
        <v/>
      </c>
      <c r="O630" t="str">
        <f t="shared" si="107"/>
        <v/>
      </c>
      <c r="P630" t="str">
        <f t="shared" si="108"/>
        <v/>
      </c>
      <c r="Q630">
        <f t="shared" si="109"/>
        <v>185.1556498306141</v>
      </c>
    </row>
    <row r="631" spans="1:17">
      <c r="A631" s="41">
        <f t="shared" si="100"/>
        <v>629</v>
      </c>
      <c r="B631" t="str">
        <f t="shared" si="101"/>
        <v>2_630</v>
      </c>
      <c r="C631">
        <f t="shared" si="99"/>
        <v>2</v>
      </c>
      <c r="D631">
        <f t="shared" si="102"/>
        <v>630</v>
      </c>
      <c r="E631">
        <f>IFERROR(VLOOKUP($B631,'CURVE DATA'!$A:$AM,15,FALSE),"")</f>
        <v>6084673.4740505489</v>
      </c>
      <c r="F631">
        <f>IFERROR(VLOOKUP($B631,'CURVE DATA'!$A:$AM,34,FALSE),NA())</f>
        <v>0.29643496757562887</v>
      </c>
      <c r="G631">
        <f>IFERROR(VLOOKUP($B631,'CURVE DATA'!$A:$AM,35,FALSE),NA())</f>
        <v>0.29226149054810152</v>
      </c>
      <c r="H631">
        <f>IFERROR(VLOOKUP($B631,'CURVE DATA'!$A:$AM,37,FALSE),NA())</f>
        <v>185.15986013634037</v>
      </c>
      <c r="I631">
        <f>IFERROR(VLOOKUP($B631,'CURVE DATA'!$A:$AM,38,FALSE),NA())</f>
        <v>149.30646350664694</v>
      </c>
      <c r="J631">
        <f>IFERROR(VLOOKUP($B631,'CURVE DATA'!$A:$AM,39,FALSE),NA())</f>
        <v>221.01325676603383</v>
      </c>
      <c r="K631" t="str">
        <f t="shared" si="103"/>
        <v/>
      </c>
      <c r="L631" t="str">
        <f t="shared" si="104"/>
        <v/>
      </c>
      <c r="M631" s="60">
        <f t="shared" si="105"/>
        <v>4618981.5450505484</v>
      </c>
      <c r="N631" t="str">
        <f t="shared" si="106"/>
        <v/>
      </c>
      <c r="O631" t="str">
        <f t="shared" si="107"/>
        <v/>
      </c>
      <c r="P631" t="str">
        <f t="shared" si="108"/>
        <v/>
      </c>
      <c r="Q631">
        <f t="shared" si="109"/>
        <v>185.15986013634037</v>
      </c>
    </row>
    <row r="632" spans="1:17">
      <c r="A632" s="41">
        <f t="shared" si="100"/>
        <v>630</v>
      </c>
      <c r="B632" t="str">
        <f t="shared" si="101"/>
        <v>2_631</v>
      </c>
      <c r="C632">
        <f t="shared" si="99"/>
        <v>2</v>
      </c>
      <c r="D632">
        <f t="shared" si="102"/>
        <v>631</v>
      </c>
      <c r="E632">
        <f>IFERROR(VLOOKUP($B632,'CURVE DATA'!$A:$AM,15,FALSE),"")</f>
        <v>6094347.0407819487</v>
      </c>
      <c r="F632">
        <f>IFERROR(VLOOKUP($B632,'CURVE DATA'!$A:$AM,34,FALSE),NA())</f>
        <v>0.29618772015264805</v>
      </c>
      <c r="G632">
        <f>IFERROR(VLOOKUP($B632,'CURVE DATA'!$A:$AM,35,FALSE),NA())</f>
        <v>0.29226772265858492</v>
      </c>
      <c r="H632">
        <f>IFERROR(VLOOKUP($B632,'CURVE DATA'!$A:$AM,37,FALSE),NA())</f>
        <v>185.16380843860659</v>
      </c>
      <c r="I632">
        <f>IFERROR(VLOOKUP($B632,'CURVE DATA'!$A:$AM,38,FALSE),NA())</f>
        <v>149.30964728010511</v>
      </c>
      <c r="J632">
        <f>IFERROR(VLOOKUP($B632,'CURVE DATA'!$A:$AM,39,FALSE),NA())</f>
        <v>221.01796959710808</v>
      </c>
      <c r="K632" t="str">
        <f t="shared" si="103"/>
        <v/>
      </c>
      <c r="L632" t="str">
        <f t="shared" si="104"/>
        <v/>
      </c>
      <c r="M632" s="60">
        <f t="shared" si="105"/>
        <v>4628655.1117819492</v>
      </c>
      <c r="N632" t="str">
        <f t="shared" si="106"/>
        <v/>
      </c>
      <c r="O632" t="str">
        <f t="shared" si="107"/>
        <v/>
      </c>
      <c r="P632" t="str">
        <f t="shared" si="108"/>
        <v/>
      </c>
      <c r="Q632">
        <f t="shared" si="109"/>
        <v>185.16380843860659</v>
      </c>
    </row>
    <row r="633" spans="1:17">
      <c r="A633" s="41">
        <f t="shared" si="100"/>
        <v>631</v>
      </c>
      <c r="B633" t="str">
        <f t="shared" si="101"/>
        <v>2_632</v>
      </c>
      <c r="C633">
        <f t="shared" si="99"/>
        <v>2</v>
      </c>
      <c r="D633">
        <f t="shared" si="102"/>
        <v>632</v>
      </c>
      <c r="E633">
        <f>IFERROR(VLOOKUP($B633,'CURVE DATA'!$A:$AM,15,FALSE),"")</f>
        <v>6104020.6075133486</v>
      </c>
      <c r="F633">
        <f>IFERROR(VLOOKUP($B633,'CURVE DATA'!$A:$AM,34,FALSE),NA())</f>
        <v>0.29594002412502968</v>
      </c>
      <c r="G633">
        <f>IFERROR(VLOOKUP($B633,'CURVE DATA'!$A:$AM,35,FALSE),NA())</f>
        <v>0.29227354247073462</v>
      </c>
      <c r="H633">
        <f>IFERROR(VLOOKUP($B633,'CURVE DATA'!$A:$AM,37,FALSE),NA())</f>
        <v>185.16749553265936</v>
      </c>
      <c r="I633">
        <f>IFERROR(VLOOKUP($B633,'CURVE DATA'!$A:$AM,38,FALSE),NA())</f>
        <v>149.31262042435588</v>
      </c>
      <c r="J633">
        <f>IFERROR(VLOOKUP($B633,'CURVE DATA'!$A:$AM,39,FALSE),NA())</f>
        <v>221.02237064096289</v>
      </c>
      <c r="K633" t="str">
        <f t="shared" si="103"/>
        <v/>
      </c>
      <c r="L633" t="str">
        <f t="shared" si="104"/>
        <v/>
      </c>
      <c r="M633" s="60">
        <f t="shared" si="105"/>
        <v>4638328.6785133481</v>
      </c>
      <c r="N633" t="str">
        <f t="shared" si="106"/>
        <v/>
      </c>
      <c r="O633" t="str">
        <f t="shared" si="107"/>
        <v/>
      </c>
      <c r="P633" t="str">
        <f t="shared" si="108"/>
        <v/>
      </c>
      <c r="Q633">
        <f t="shared" si="109"/>
        <v>185.16749553265936</v>
      </c>
    </row>
    <row r="634" spans="1:17">
      <c r="A634" s="41">
        <f t="shared" si="100"/>
        <v>632</v>
      </c>
      <c r="B634" t="str">
        <f t="shared" si="101"/>
        <v>2_633</v>
      </c>
      <c r="C634">
        <f t="shared" si="99"/>
        <v>2</v>
      </c>
      <c r="D634">
        <f t="shared" si="102"/>
        <v>633</v>
      </c>
      <c r="E634">
        <f>IFERROR(VLOOKUP($B634,'CURVE DATA'!$A:$AM,15,FALSE),"")</f>
        <v>6113694.1742447484</v>
      </c>
      <c r="F634">
        <f>IFERROR(VLOOKUP($B634,'CURVE DATA'!$A:$AM,34,FALSE),NA())</f>
        <v>0.29569188229975757</v>
      </c>
      <c r="G634">
        <f>IFERROR(VLOOKUP($B634,'CURVE DATA'!$A:$AM,35,FALSE),NA())</f>
        <v>0.29227895123628689</v>
      </c>
      <c r="H634">
        <f>IFERROR(VLOOKUP($B634,'CURVE DATA'!$A:$AM,37,FALSE),NA())</f>
        <v>185.17092221152592</v>
      </c>
      <c r="I634">
        <f>IFERROR(VLOOKUP($B634,'CURVE DATA'!$A:$AM,38,FALSE),NA())</f>
        <v>149.31538357886876</v>
      </c>
      <c r="J634">
        <f>IFERROR(VLOOKUP($B634,'CURVE DATA'!$A:$AM,39,FALSE),NA())</f>
        <v>221.02646084418311</v>
      </c>
      <c r="K634" t="str">
        <f t="shared" si="103"/>
        <v/>
      </c>
      <c r="L634" t="str">
        <f t="shared" si="104"/>
        <v/>
      </c>
      <c r="M634" s="60">
        <f t="shared" si="105"/>
        <v>4648002.2452447489</v>
      </c>
      <c r="N634" t="str">
        <f t="shared" si="106"/>
        <v/>
      </c>
      <c r="O634" t="str">
        <f t="shared" si="107"/>
        <v/>
      </c>
      <c r="P634" t="str">
        <f t="shared" si="108"/>
        <v/>
      </c>
      <c r="Q634">
        <f t="shared" si="109"/>
        <v>185.17092221152592</v>
      </c>
    </row>
    <row r="635" spans="1:17">
      <c r="A635" s="41">
        <f t="shared" si="100"/>
        <v>633</v>
      </c>
      <c r="B635" t="str">
        <f t="shared" si="101"/>
        <v>2_634</v>
      </c>
      <c r="C635">
        <f t="shared" si="99"/>
        <v>2</v>
      </c>
      <c r="D635">
        <f t="shared" si="102"/>
        <v>634</v>
      </c>
      <c r="E635">
        <f>IFERROR(VLOOKUP($B635,'CURVE DATA'!$A:$AM,15,FALSE),"")</f>
        <v>6123367.7409761483</v>
      </c>
      <c r="F635">
        <f>IFERROR(VLOOKUP($B635,'CURVE DATA'!$A:$AM,34,FALSE),NA())</f>
        <v>0.29544329747535886</v>
      </c>
      <c r="G635">
        <f>IFERROR(VLOOKUP($B635,'CURVE DATA'!$A:$AM,35,FALSE),NA())</f>
        <v>0.29228395020348918</v>
      </c>
      <c r="H635">
        <f>IFERROR(VLOOKUP($B635,'CURVE DATA'!$A:$AM,37,FALSE),NA())</f>
        <v>185.17408926602315</v>
      </c>
      <c r="I635">
        <f>IFERROR(VLOOKUP($B635,'CURVE DATA'!$A:$AM,38,FALSE),NA())</f>
        <v>149.31793738133092</v>
      </c>
      <c r="J635">
        <f>IFERROR(VLOOKUP($B635,'CURVE DATA'!$A:$AM,39,FALSE),NA())</f>
        <v>221.03024115071537</v>
      </c>
      <c r="K635" t="str">
        <f t="shared" si="103"/>
        <v/>
      </c>
      <c r="L635" t="str">
        <f t="shared" si="104"/>
        <v/>
      </c>
      <c r="M635" s="60">
        <f t="shared" si="105"/>
        <v>4657675.8119761478</v>
      </c>
      <c r="N635" t="str">
        <f t="shared" si="106"/>
        <v/>
      </c>
      <c r="O635" t="str">
        <f t="shared" si="107"/>
        <v/>
      </c>
      <c r="P635" t="str">
        <f t="shared" si="108"/>
        <v/>
      </c>
      <c r="Q635">
        <f t="shared" si="109"/>
        <v>185.17408926602315</v>
      </c>
    </row>
    <row r="636" spans="1:17">
      <c r="A636" s="41">
        <f t="shared" si="100"/>
        <v>634</v>
      </c>
      <c r="B636" t="str">
        <f t="shared" si="101"/>
        <v>2_635</v>
      </c>
      <c r="C636">
        <f t="shared" si="99"/>
        <v>2</v>
      </c>
      <c r="D636">
        <f t="shared" si="102"/>
        <v>635</v>
      </c>
      <c r="E636">
        <f>IFERROR(VLOOKUP($B636,'CURVE DATA'!$A:$AM,15,FALSE),"")</f>
        <v>6133041.3077075481</v>
      </c>
      <c r="F636">
        <f>IFERROR(VLOOKUP($B636,'CURVE DATA'!$A:$AM,34,FALSE),NA())</f>
        <v>0.29519427244204316</v>
      </c>
      <c r="G636">
        <f>IFERROR(VLOOKUP($B636,'CURVE DATA'!$A:$AM,35,FALSE),NA())</f>
        <v>0.29228854061711468</v>
      </c>
      <c r="H636">
        <f>IFERROR(VLOOKUP($B636,'CURVE DATA'!$A:$AM,37,FALSE),NA())</f>
        <v>185.17699748476682</v>
      </c>
      <c r="I636">
        <f>IFERROR(VLOOKUP($B636,'CURVE DATA'!$A:$AM,38,FALSE),NA())</f>
        <v>149.32028246765472</v>
      </c>
      <c r="J636">
        <f>IFERROR(VLOOKUP($B636,'CURVE DATA'!$A:$AM,39,FALSE),NA())</f>
        <v>221.03371250187891</v>
      </c>
      <c r="K636" t="str">
        <f t="shared" si="103"/>
        <v/>
      </c>
      <c r="L636" t="str">
        <f t="shared" si="104"/>
        <v/>
      </c>
      <c r="M636" s="60">
        <f t="shared" si="105"/>
        <v>4667349.3787075486</v>
      </c>
      <c r="N636" t="str">
        <f t="shared" si="106"/>
        <v/>
      </c>
      <c r="O636" t="str">
        <f t="shared" si="107"/>
        <v/>
      </c>
      <c r="P636" t="str">
        <f t="shared" si="108"/>
        <v/>
      </c>
      <c r="Q636">
        <f t="shared" si="109"/>
        <v>185.17699748476682</v>
      </c>
    </row>
    <row r="637" spans="1:17">
      <c r="A637" s="41">
        <f t="shared" si="100"/>
        <v>635</v>
      </c>
      <c r="B637" t="str">
        <f t="shared" si="101"/>
        <v>2_636</v>
      </c>
      <c r="C637">
        <f t="shared" si="99"/>
        <v>2</v>
      </c>
      <c r="D637">
        <f t="shared" si="102"/>
        <v>636</v>
      </c>
      <c r="E637">
        <f>IFERROR(VLOOKUP($B637,'CURVE DATA'!$A:$AM,15,FALSE),"")</f>
        <v>6142714.874438948</v>
      </c>
      <c r="F637">
        <f>IFERROR(VLOOKUP($B637,'CURVE DATA'!$A:$AM,34,FALSE),NA())</f>
        <v>0.29494480998108752</v>
      </c>
      <c r="G637">
        <f>IFERROR(VLOOKUP($B637,'CURVE DATA'!$A:$AM,35,FALSE),NA())</f>
        <v>0.29229272371847526</v>
      </c>
      <c r="H637">
        <f>IFERROR(VLOOKUP($B637,'CURVE DATA'!$A:$AM,37,FALSE),NA())</f>
        <v>185.17964765417986</v>
      </c>
      <c r="I637">
        <f>IFERROR(VLOOKUP($B637,'CURVE DATA'!$A:$AM,38,FALSE),NA())</f>
        <v>149.3224194719842</v>
      </c>
      <c r="J637">
        <f>IFERROR(VLOOKUP($B637,'CURVE DATA'!$A:$AM,39,FALSE),NA())</f>
        <v>221.03687583637554</v>
      </c>
      <c r="K637" t="str">
        <f t="shared" si="103"/>
        <v/>
      </c>
      <c r="L637" t="str">
        <f t="shared" si="104"/>
        <v/>
      </c>
      <c r="M637" s="60">
        <f t="shared" si="105"/>
        <v>4677022.9454389475</v>
      </c>
      <c r="N637" t="str">
        <f t="shared" si="106"/>
        <v/>
      </c>
      <c r="O637" t="str">
        <f t="shared" si="107"/>
        <v/>
      </c>
      <c r="P637" t="str">
        <f t="shared" si="108"/>
        <v/>
      </c>
      <c r="Q637">
        <f t="shared" si="109"/>
        <v>185.17964765417986</v>
      </c>
    </row>
    <row r="638" spans="1:17">
      <c r="A638" s="41">
        <f t="shared" si="100"/>
        <v>636</v>
      </c>
      <c r="B638" t="str">
        <f t="shared" si="101"/>
        <v>2_637</v>
      </c>
      <c r="C638">
        <f t="shared" si="99"/>
        <v>2</v>
      </c>
      <c r="D638">
        <f t="shared" si="102"/>
        <v>637</v>
      </c>
      <c r="E638">
        <f>IFERROR(VLOOKUP($B638,'CURVE DATA'!$A:$AM,15,FALSE),"")</f>
        <v>6152388.4411703479</v>
      </c>
      <c r="F638">
        <f>IFERROR(VLOOKUP($B638,'CURVE DATA'!$A:$AM,34,FALSE),NA())</f>
        <v>0.29469491286622052</v>
      </c>
      <c r="G638">
        <f>IFERROR(VLOOKUP($B638,'CURVE DATA'!$A:$AM,35,FALSE),NA())</f>
        <v>0.29229650074543712</v>
      </c>
      <c r="H638">
        <f>IFERROR(VLOOKUP($B638,'CURVE DATA'!$A:$AM,37,FALSE),NA())</f>
        <v>185.18204055850219</v>
      </c>
      <c r="I638">
        <f>IFERROR(VLOOKUP($B638,'CURVE DATA'!$A:$AM,38,FALSE),NA())</f>
        <v>149.32434902670312</v>
      </c>
      <c r="J638">
        <f>IFERROR(VLOOKUP($B638,'CURVE DATA'!$A:$AM,39,FALSE),NA())</f>
        <v>221.03973209030133</v>
      </c>
      <c r="K638" t="str">
        <f t="shared" si="103"/>
        <v/>
      </c>
      <c r="L638" t="str">
        <f t="shared" si="104"/>
        <v/>
      </c>
      <c r="M638" s="60">
        <f t="shared" si="105"/>
        <v>4686696.5121703483</v>
      </c>
      <c r="N638" t="str">
        <f t="shared" si="106"/>
        <v/>
      </c>
      <c r="O638" t="str">
        <f t="shared" si="107"/>
        <v/>
      </c>
      <c r="P638" t="str">
        <f t="shared" si="108"/>
        <v/>
      </c>
      <c r="Q638">
        <f t="shared" si="109"/>
        <v>185.18204055850219</v>
      </c>
    </row>
    <row r="639" spans="1:17">
      <c r="A639" s="41">
        <f t="shared" si="100"/>
        <v>637</v>
      </c>
      <c r="B639" t="str">
        <f t="shared" si="101"/>
        <v>2_638</v>
      </c>
      <c r="C639">
        <f t="shared" si="99"/>
        <v>2</v>
      </c>
      <c r="D639">
        <f t="shared" si="102"/>
        <v>638</v>
      </c>
      <c r="E639">
        <f>IFERROR(VLOOKUP($B639,'CURVE DATA'!$A:$AM,15,FALSE),"")</f>
        <v>6162062.0079017477</v>
      </c>
      <c r="F639">
        <f>IFERROR(VLOOKUP($B639,'CURVE DATA'!$A:$AM,34,FALSE),NA())</f>
        <v>0.29444458386202815</v>
      </c>
      <c r="G639">
        <f>IFERROR(VLOOKUP($B639,'CURVE DATA'!$A:$AM,35,FALSE),NA())</f>
        <v>0.29229987293243337</v>
      </c>
      <c r="H639">
        <f>IFERROR(VLOOKUP($B639,'CURVE DATA'!$A:$AM,37,FALSE),NA())</f>
        <v>185.18417697979879</v>
      </c>
      <c r="I639">
        <f>IFERROR(VLOOKUP($B639,'CURVE DATA'!$A:$AM,38,FALSE),NA())</f>
        <v>149.32607176244139</v>
      </c>
      <c r="J639">
        <f>IFERROR(VLOOKUP($B639,'CURVE DATA'!$A:$AM,39,FALSE),NA())</f>
        <v>221.0422821971562</v>
      </c>
      <c r="K639" t="str">
        <f t="shared" si="103"/>
        <v/>
      </c>
      <c r="L639" t="str">
        <f t="shared" si="104"/>
        <v/>
      </c>
      <c r="M639" s="60">
        <f t="shared" si="105"/>
        <v>4696370.0789017472</v>
      </c>
      <c r="N639" t="str">
        <f t="shared" si="106"/>
        <v/>
      </c>
      <c r="O639" t="str">
        <f t="shared" si="107"/>
        <v/>
      </c>
      <c r="P639" t="str">
        <f t="shared" si="108"/>
        <v/>
      </c>
      <c r="Q639">
        <f t="shared" si="109"/>
        <v>185.18417697979879</v>
      </c>
    </row>
    <row r="640" spans="1:17">
      <c r="A640" s="41">
        <f t="shared" si="100"/>
        <v>638</v>
      </c>
      <c r="B640" t="str">
        <f t="shared" si="101"/>
        <v>2_639</v>
      </c>
      <c r="C640">
        <f t="shared" si="99"/>
        <v>2</v>
      </c>
      <c r="D640">
        <f t="shared" si="102"/>
        <v>639</v>
      </c>
      <c r="E640">
        <f>IFERROR(VLOOKUP($B640,'CURVE DATA'!$A:$AM,15,FALSE),"")</f>
        <v>6171735.5746331476</v>
      </c>
      <c r="F640">
        <f>IFERROR(VLOOKUP($B640,'CURVE DATA'!$A:$AM,34,FALSE),NA())</f>
        <v>0.29419382572534908</v>
      </c>
      <c r="G640">
        <f>IFERROR(VLOOKUP($B640,'CURVE DATA'!$A:$AM,35,FALSE),NA())</f>
        <v>0.29230284151047864</v>
      </c>
      <c r="H640">
        <f>IFERROR(VLOOKUP($B640,'CURVE DATA'!$A:$AM,37,FALSE),NA())</f>
        <v>185.18605769796878</v>
      </c>
      <c r="I640">
        <f>IFERROR(VLOOKUP($B640,'CURVE DATA'!$A:$AM,38,FALSE),NA())</f>
        <v>149.3275883080826</v>
      </c>
      <c r="J640">
        <f>IFERROR(VLOOKUP($B640,'CURVE DATA'!$A:$AM,39,FALSE),NA())</f>
        <v>221.04452708785502</v>
      </c>
      <c r="K640" t="str">
        <f t="shared" si="103"/>
        <v/>
      </c>
      <c r="L640" t="str">
        <f t="shared" si="104"/>
        <v/>
      </c>
      <c r="M640" s="60">
        <f t="shared" si="105"/>
        <v>4706043.645633148</v>
      </c>
      <c r="N640" t="str">
        <f t="shared" si="106"/>
        <v/>
      </c>
      <c r="O640" t="str">
        <f t="shared" si="107"/>
        <v/>
      </c>
      <c r="P640" t="str">
        <f t="shared" si="108"/>
        <v/>
      </c>
      <c r="Q640">
        <f t="shared" si="109"/>
        <v>185.18605769796878</v>
      </c>
    </row>
    <row r="641" spans="1:17">
      <c r="A641" s="41">
        <f t="shared" si="100"/>
        <v>639</v>
      </c>
      <c r="B641" t="str">
        <f t="shared" si="101"/>
        <v>2_640</v>
      </c>
      <c r="C641">
        <f t="shared" si="99"/>
        <v>2</v>
      </c>
      <c r="D641">
        <f t="shared" si="102"/>
        <v>640</v>
      </c>
      <c r="E641">
        <f>IFERROR(VLOOKUP($B641,'CURVE DATA'!$A:$AM,15,FALSE),"")</f>
        <v>6181409.1413645474</v>
      </c>
      <c r="F641">
        <f>IFERROR(VLOOKUP($B641,'CURVE DATA'!$A:$AM,34,FALSE),NA())</f>
        <v>0.29394264120432856</v>
      </c>
      <c r="G641">
        <f>IFERROR(VLOOKUP($B641,'CURVE DATA'!$A:$AM,35,FALSE),NA())</f>
        <v>0.29230540770718266</v>
      </c>
      <c r="H641">
        <f>IFERROR(VLOOKUP($B641,'CURVE DATA'!$A:$AM,37,FALSE),NA())</f>
        <v>185.18768349075424</v>
      </c>
      <c r="I641">
        <f>IFERROR(VLOOKUP($B641,'CURVE DATA'!$A:$AM,38,FALSE),NA())</f>
        <v>149.32889929077081</v>
      </c>
      <c r="J641">
        <f>IFERROR(VLOOKUP($B641,'CURVE DATA'!$A:$AM,39,FALSE),NA())</f>
        <v>221.0464676907377</v>
      </c>
      <c r="K641" t="str">
        <f t="shared" si="103"/>
        <v/>
      </c>
      <c r="L641" t="str">
        <f t="shared" si="104"/>
        <v/>
      </c>
      <c r="M641" s="60">
        <f t="shared" si="105"/>
        <v>4715717.212364547</v>
      </c>
      <c r="N641" t="str">
        <f t="shared" si="106"/>
        <v/>
      </c>
      <c r="O641" t="str">
        <f t="shared" si="107"/>
        <v/>
      </c>
      <c r="P641" t="str">
        <f t="shared" si="108"/>
        <v/>
      </c>
      <c r="Q641">
        <f t="shared" si="109"/>
        <v>185.18768349075424</v>
      </c>
    </row>
    <row r="642" spans="1:17">
      <c r="A642" s="41">
        <f t="shared" si="100"/>
        <v>640</v>
      </c>
      <c r="B642" t="str">
        <f t="shared" si="101"/>
        <v>2_641</v>
      </c>
      <c r="C642">
        <f t="shared" ref="C642:C705" si="110">$V$1</f>
        <v>2</v>
      </c>
      <c r="D642">
        <f t="shared" si="102"/>
        <v>641</v>
      </c>
      <c r="E642">
        <f>IFERROR(VLOOKUP($B642,'CURVE DATA'!$A:$AM,15,FALSE),"")</f>
        <v>6191082.7080959473</v>
      </c>
      <c r="F642">
        <f>IFERROR(VLOOKUP($B642,'CURVE DATA'!$A:$AM,34,FALSE),NA())</f>
        <v>0.2936910330392164</v>
      </c>
      <c r="G642">
        <f>IFERROR(VLOOKUP($B642,'CURVE DATA'!$A:$AM,35,FALSE),NA())</f>
        <v>0.29230757274676394</v>
      </c>
      <c r="H642">
        <f>IFERROR(VLOOKUP($B642,'CURVE DATA'!$A:$AM,37,FALSE),NA())</f>
        <v>185.1890551337487</v>
      </c>
      <c r="I642">
        <f>IFERROR(VLOOKUP($B642,'CURVE DATA'!$A:$AM,38,FALSE),NA())</f>
        <v>149.33000533591766</v>
      </c>
      <c r="J642">
        <f>IFERROR(VLOOKUP($B642,'CURVE DATA'!$A:$AM,39,FALSE),NA())</f>
        <v>221.04810493157976</v>
      </c>
      <c r="K642" t="str">
        <f t="shared" si="103"/>
        <v/>
      </c>
      <c r="L642" t="str">
        <f t="shared" si="104"/>
        <v/>
      </c>
      <c r="M642" s="60">
        <f t="shared" si="105"/>
        <v>4725390.7790959477</v>
      </c>
      <c r="N642" t="str">
        <f t="shared" si="106"/>
        <v/>
      </c>
      <c r="O642" t="str">
        <f t="shared" si="107"/>
        <v/>
      </c>
      <c r="P642" t="str">
        <f t="shared" si="108"/>
        <v/>
      </c>
      <c r="Q642">
        <f t="shared" si="109"/>
        <v>185.1890551337487</v>
      </c>
    </row>
    <row r="643" spans="1:17">
      <c r="A643" s="41">
        <f t="shared" ref="A643:A706" si="111">ROW()-2</f>
        <v>641</v>
      </c>
      <c r="B643" t="str">
        <f t="shared" ref="B643:B706" si="112">C643&amp;"_"&amp;D643</f>
        <v>2_642</v>
      </c>
      <c r="C643">
        <f t="shared" si="110"/>
        <v>2</v>
      </c>
      <c r="D643">
        <f t="shared" ref="D643:D706" si="113">A643+1</f>
        <v>642</v>
      </c>
      <c r="E643">
        <f>IFERROR(VLOOKUP($B643,'CURVE DATA'!$A:$AM,15,FALSE),"")</f>
        <v>6200756.2748273471</v>
      </c>
      <c r="F643">
        <f>IFERROR(VLOOKUP($B643,'CURVE DATA'!$A:$AM,34,FALSE),NA())</f>
        <v>0.29343900396141614</v>
      </c>
      <c r="G643">
        <f>IFERROR(VLOOKUP($B643,'CURVE DATA'!$A:$AM,35,FALSE),NA())</f>
        <v>0.29230933785006297</v>
      </c>
      <c r="H643">
        <f>IFERROR(VLOOKUP($B643,'CURVE DATA'!$A:$AM,37,FALSE),NA())</f>
        <v>185.1901734004056</v>
      </c>
      <c r="I643">
        <f>IFERROR(VLOOKUP($B643,'CURVE DATA'!$A:$AM,38,FALSE),NA())</f>
        <v>149.33090706720907</v>
      </c>
      <c r="J643">
        <f>IFERROR(VLOOKUP($B643,'CURVE DATA'!$A:$AM,39,FALSE),NA())</f>
        <v>221.04943973360213</v>
      </c>
      <c r="K643" t="str">
        <f t="shared" ref="K643:K706" si="114">IFERROR(IF(F643=MAX(F:F),H643,""),NA())</f>
        <v/>
      </c>
      <c r="L643" t="str">
        <f t="shared" ref="L643:L706" si="115">IFERROR(IF(G643=MAX(G:G),H643,""),NA())</f>
        <v/>
      </c>
      <c r="M643" s="60">
        <f t="shared" ref="M643:M706" si="116">IFERROR(ABS(E643-IFERROR($V$11/$V$10,"NA")),NA())</f>
        <v>4735064.3458273467</v>
      </c>
      <c r="N643" t="str">
        <f t="shared" ref="N643:N706" si="117">IFERROR(IF(M643=MIN(M:M),H643,""),NA())</f>
        <v/>
      </c>
      <c r="O643" t="str">
        <f t="shared" ref="O643:O706" si="118">IFERROR(IF(F643=MAX(F:F),E643,""),NA())</f>
        <v/>
      </c>
      <c r="P643" t="str">
        <f t="shared" ref="P643:P706" si="119">IFERROR(IF(G643=MAX(G:G),E643,""),NA())</f>
        <v/>
      </c>
      <c r="Q643">
        <f t="shared" ref="Q643:Q706" si="120">IFERROR(IF(AND(E643&gt;=IFERROR(AVERAGE(O:O),NA()),E643&lt;=IFERROR(AVERAGE(P:P),NA())),H643,""),NA())</f>
        <v>185.1901734004056</v>
      </c>
    </row>
    <row r="644" spans="1:17">
      <c r="A644" s="41">
        <f t="shared" si="111"/>
        <v>642</v>
      </c>
      <c r="B644" t="str">
        <f t="shared" si="112"/>
        <v>2_643</v>
      </c>
      <c r="C644">
        <f t="shared" si="110"/>
        <v>2</v>
      </c>
      <c r="D644">
        <f t="shared" si="113"/>
        <v>643</v>
      </c>
      <c r="E644">
        <f>IFERROR(VLOOKUP($B644,'CURVE DATA'!$A:$AM,15,FALSE),"")</f>
        <v>6210429.841558747</v>
      </c>
      <c r="F644">
        <f>IFERROR(VLOOKUP($B644,'CURVE DATA'!$A:$AM,34,FALSE),NA())</f>
        <v>0.29318655669475213</v>
      </c>
      <c r="G644">
        <f>IFERROR(VLOOKUP($B644,'CURVE DATA'!$A:$AM,35,FALSE),NA())</f>
        <v>0.29231070423455624</v>
      </c>
      <c r="H644">
        <f>IFERROR(VLOOKUP($B644,'CURVE DATA'!$A:$AM,37,FALSE),NA())</f>
        <v>185.19103906204714</v>
      </c>
      <c r="I644">
        <f>IFERROR(VLOOKUP($B644,'CURVE DATA'!$A:$AM,38,FALSE),NA())</f>
        <v>149.33160510661241</v>
      </c>
      <c r="J644">
        <f>IFERROR(VLOOKUP($B644,'CURVE DATA'!$A:$AM,39,FALSE),NA())</f>
        <v>221.05047301748189</v>
      </c>
      <c r="K644" t="str">
        <f t="shared" si="114"/>
        <v/>
      </c>
      <c r="L644" t="str">
        <f t="shared" si="115"/>
        <v/>
      </c>
      <c r="M644" s="60">
        <f t="shared" si="116"/>
        <v>4744737.9125587475</v>
      </c>
      <c r="N644" t="str">
        <f t="shared" si="117"/>
        <v/>
      </c>
      <c r="O644" t="str">
        <f t="shared" si="118"/>
        <v/>
      </c>
      <c r="P644" t="str">
        <f t="shared" si="119"/>
        <v/>
      </c>
      <c r="Q644">
        <f t="shared" si="120"/>
        <v>185.19103906204714</v>
      </c>
    </row>
    <row r="645" spans="1:17">
      <c r="A645" s="41">
        <f t="shared" si="111"/>
        <v>643</v>
      </c>
      <c r="B645" t="str">
        <f t="shared" si="112"/>
        <v>2_644</v>
      </c>
      <c r="C645">
        <f t="shared" si="110"/>
        <v>2</v>
      </c>
      <c r="D645">
        <f t="shared" si="113"/>
        <v>644</v>
      </c>
      <c r="E645">
        <f>IFERROR(VLOOKUP($B645,'CURVE DATA'!$A:$AM,15,FALSE),"")</f>
        <v>6220103.4082901469</v>
      </c>
      <c r="F645">
        <f>IFERROR(VLOOKUP($B645,'CURVE DATA'!$A:$AM,34,FALSE),NA())</f>
        <v>0.29293369395441315</v>
      </c>
      <c r="G645">
        <f>IFERROR(VLOOKUP($B645,'CURVE DATA'!$A:$AM,35,FALSE),NA())</f>
        <v>0.2923116731143694</v>
      </c>
      <c r="H645">
        <f>IFERROR(VLOOKUP($B645,'CURVE DATA'!$A:$AM,37,FALSE),NA())</f>
        <v>185.19165288787261</v>
      </c>
      <c r="I645">
        <f>IFERROR(VLOOKUP($B645,'CURVE DATA'!$A:$AM,38,FALSE),NA())</f>
        <v>149.33210007438322</v>
      </c>
      <c r="J645">
        <f>IFERROR(VLOOKUP($B645,'CURVE DATA'!$A:$AM,39,FALSE),NA())</f>
        <v>221.05120570136205</v>
      </c>
      <c r="K645" t="str">
        <f t="shared" si="114"/>
        <v/>
      </c>
      <c r="L645" t="str">
        <f t="shared" si="115"/>
        <v/>
      </c>
      <c r="M645" s="60">
        <f t="shared" si="116"/>
        <v>4754411.4792901464</v>
      </c>
      <c r="N645" t="str">
        <f t="shared" si="117"/>
        <v/>
      </c>
      <c r="O645" t="str">
        <f t="shared" si="118"/>
        <v/>
      </c>
      <c r="P645" t="str">
        <f t="shared" si="119"/>
        <v/>
      </c>
      <c r="Q645">
        <f t="shared" si="120"/>
        <v>185.19165288787261</v>
      </c>
    </row>
    <row r="646" spans="1:17">
      <c r="A646" s="41">
        <f t="shared" si="111"/>
        <v>644</v>
      </c>
      <c r="B646" t="str">
        <f t="shared" si="112"/>
        <v>2_645</v>
      </c>
      <c r="C646">
        <f t="shared" si="110"/>
        <v>2</v>
      </c>
      <c r="D646">
        <f t="shared" si="113"/>
        <v>645</v>
      </c>
      <c r="E646">
        <f>IFERROR(VLOOKUP($B646,'CURVE DATA'!$A:$AM,15,FALSE),"")</f>
        <v>6229776.9750215467</v>
      </c>
      <c r="F646">
        <f>IFERROR(VLOOKUP($B646,'CURVE DATA'!$A:$AM,34,FALSE),NA())</f>
        <v>0.29268041844751147</v>
      </c>
      <c r="G646">
        <f>IFERROR(VLOOKUP($B646,'CURVE DATA'!$A:$AM,35,FALSE),NA())</f>
        <v>0.29231224570029041</v>
      </c>
      <c r="H646">
        <f>IFERROR(VLOOKUP($B646,'CURVE DATA'!$A:$AM,37,FALSE),NA())</f>
        <v>185.1920156449668</v>
      </c>
      <c r="I646">
        <f>IFERROR(VLOOKUP($B646,'CURVE DATA'!$A:$AM,38,FALSE),NA())</f>
        <v>149.3323925890719</v>
      </c>
      <c r="J646">
        <f>IFERROR(VLOOKUP($B646,'CURVE DATA'!$A:$AM,39,FALSE),NA())</f>
        <v>221.05163870086173</v>
      </c>
      <c r="K646" t="str">
        <f t="shared" si="114"/>
        <v/>
      </c>
      <c r="L646" t="str">
        <f t="shared" si="115"/>
        <v/>
      </c>
      <c r="M646" s="60">
        <f t="shared" si="116"/>
        <v>4764085.0460215472</v>
      </c>
      <c r="N646" t="str">
        <f t="shared" si="117"/>
        <v/>
      </c>
      <c r="O646" t="str">
        <f t="shared" si="118"/>
        <v/>
      </c>
      <c r="P646" t="str">
        <f t="shared" si="119"/>
        <v/>
      </c>
      <c r="Q646">
        <f t="shared" si="120"/>
        <v>185.1920156449668</v>
      </c>
    </row>
    <row r="647" spans="1:17">
      <c r="A647" s="41">
        <f t="shared" si="111"/>
        <v>645</v>
      </c>
      <c r="B647" t="str">
        <f t="shared" si="112"/>
        <v>2_646</v>
      </c>
      <c r="C647">
        <f t="shared" si="110"/>
        <v>2</v>
      </c>
      <c r="D647">
        <f t="shared" si="113"/>
        <v>646</v>
      </c>
      <c r="E647">
        <f>IFERROR(VLOOKUP($B647,'CURVE DATA'!$A:$AM,15,FALSE),"")</f>
        <v>6239450.5417529466</v>
      </c>
      <c r="F647">
        <f>IFERROR(VLOOKUP($B647,'CURVE DATA'!$A:$AM,34,FALSE),NA())</f>
        <v>0.29242673287306126</v>
      </c>
      <c r="G647">
        <f>IFERROR(VLOOKUP($B647,'CURVE DATA'!$A:$AM,35,FALSE),NA())</f>
        <v>0.29231242319978307</v>
      </c>
      <c r="H647">
        <f>IFERROR(VLOOKUP($B647,'CURVE DATA'!$A:$AM,37,FALSE),NA())</f>
        <v>185.19212809830839</v>
      </c>
      <c r="I647">
        <f>IFERROR(VLOOKUP($B647,'CURVE DATA'!$A:$AM,38,FALSE),NA())</f>
        <v>149.33248326753068</v>
      </c>
      <c r="J647">
        <f>IFERROR(VLOOKUP($B647,'CURVE DATA'!$A:$AM,39,FALSE),NA())</f>
        <v>221.05177292908616</v>
      </c>
      <c r="K647" t="str">
        <f t="shared" si="114"/>
        <v/>
      </c>
      <c r="L647">
        <f t="shared" si="115"/>
        <v>185.19212809830839</v>
      </c>
      <c r="M647" s="60">
        <f t="shared" si="116"/>
        <v>4773758.6127529461</v>
      </c>
      <c r="N647" t="str">
        <f t="shared" si="117"/>
        <v/>
      </c>
      <c r="O647" t="str">
        <f t="shared" si="118"/>
        <v/>
      </c>
      <c r="P647">
        <f t="shared" si="119"/>
        <v>6239450.5417529466</v>
      </c>
      <c r="Q647">
        <f t="shared" si="120"/>
        <v>185.19212809830839</v>
      </c>
    </row>
    <row r="648" spans="1:17">
      <c r="A648" s="41">
        <f t="shared" si="111"/>
        <v>646</v>
      </c>
      <c r="B648" t="str">
        <f t="shared" si="112"/>
        <v>2_647</v>
      </c>
      <c r="C648">
        <f t="shared" si="110"/>
        <v>2</v>
      </c>
      <c r="D648">
        <f t="shared" si="113"/>
        <v>647</v>
      </c>
      <c r="E648">
        <f>IFERROR(VLOOKUP($B648,'CURVE DATA'!$A:$AM,15,FALSE),"")</f>
        <v>6249124.1084843464</v>
      </c>
      <c r="F648">
        <f>IFERROR(VLOOKUP($B648,'CURVE DATA'!$A:$AM,34,FALSE),NA())</f>
        <v>0.29217263992179299</v>
      </c>
      <c r="G648">
        <f>IFERROR(VLOOKUP($B648,'CURVE DATA'!$A:$AM,35,FALSE),NA())</f>
        <v>0.29231220681699982</v>
      </c>
      <c r="H648">
        <f>IFERROR(VLOOKUP($B648,'CURVE DATA'!$A:$AM,37,FALSE),NA())</f>
        <v>185.19199101077831</v>
      </c>
      <c r="I648">
        <f>IFERROR(VLOOKUP($B648,'CURVE DATA'!$A:$AM,38,FALSE),NA())</f>
        <v>149.33237272492011</v>
      </c>
      <c r="J648">
        <f>IFERROR(VLOOKUP($B648,'CURVE DATA'!$A:$AM,39,FALSE),NA())</f>
        <v>221.05160929663651</v>
      </c>
      <c r="K648" t="str">
        <f t="shared" si="114"/>
        <v/>
      </c>
      <c r="L648" t="str">
        <f t="shared" si="115"/>
        <v/>
      </c>
      <c r="M648" s="60">
        <f t="shared" si="116"/>
        <v>4783432.1794843469</v>
      </c>
      <c r="N648" t="str">
        <f t="shared" si="117"/>
        <v/>
      </c>
      <c r="O648" t="str">
        <f t="shared" si="118"/>
        <v/>
      </c>
      <c r="P648" t="str">
        <f t="shared" si="119"/>
        <v/>
      </c>
      <c r="Q648" t="str">
        <f t="shared" si="120"/>
        <v/>
      </c>
    </row>
    <row r="649" spans="1:17">
      <c r="A649" s="41">
        <f t="shared" si="111"/>
        <v>647</v>
      </c>
      <c r="B649" t="str">
        <f t="shared" si="112"/>
        <v>2_648</v>
      </c>
      <c r="C649">
        <f t="shared" si="110"/>
        <v>2</v>
      </c>
      <c r="D649">
        <f t="shared" si="113"/>
        <v>648</v>
      </c>
      <c r="E649">
        <f>IFERROR(VLOOKUP($B649,'CURVE DATA'!$A:$AM,15,FALSE),"")</f>
        <v>6258797.6752157463</v>
      </c>
      <c r="F649">
        <f>IFERROR(VLOOKUP($B649,'CURVE DATA'!$A:$AM,34,FALSE),NA())</f>
        <v>0.29191814227636409</v>
      </c>
      <c r="G649">
        <f>IFERROR(VLOOKUP($B649,'CURVE DATA'!$A:$AM,35,FALSE),NA())</f>
        <v>0.29231159775279481</v>
      </c>
      <c r="H649">
        <f>IFERROR(VLOOKUP($B649,'CURVE DATA'!$A:$AM,37,FALSE),NA())</f>
        <v>185.19160514316775</v>
      </c>
      <c r="I649">
        <f>IFERROR(VLOOKUP($B649,'CURVE DATA'!$A:$AM,38,FALSE),NA())</f>
        <v>149.33206157471579</v>
      </c>
      <c r="J649">
        <f>IFERROR(VLOOKUP($B649,'CURVE DATA'!$A:$AM,39,FALSE),NA())</f>
        <v>221.05114871161973</v>
      </c>
      <c r="K649" t="str">
        <f t="shared" si="114"/>
        <v/>
      </c>
      <c r="L649" t="str">
        <f t="shared" si="115"/>
        <v/>
      </c>
      <c r="M649" s="60">
        <f t="shared" si="116"/>
        <v>4793105.7462157458</v>
      </c>
      <c r="N649" t="str">
        <f t="shared" si="117"/>
        <v/>
      </c>
      <c r="O649" t="str">
        <f t="shared" si="118"/>
        <v/>
      </c>
      <c r="P649" t="str">
        <f t="shared" si="119"/>
        <v/>
      </c>
      <c r="Q649" t="str">
        <f t="shared" si="120"/>
        <v/>
      </c>
    </row>
    <row r="650" spans="1:17">
      <c r="A650" s="41">
        <f t="shared" si="111"/>
        <v>648</v>
      </c>
      <c r="B650" t="str">
        <f t="shared" si="112"/>
        <v>2_649</v>
      </c>
      <c r="C650">
        <f t="shared" si="110"/>
        <v>2</v>
      </c>
      <c r="D650">
        <f t="shared" si="113"/>
        <v>649</v>
      </c>
      <c r="E650">
        <f>IFERROR(VLOOKUP($B650,'CURVE DATA'!$A:$AM,15,FALSE),"")</f>
        <v>6268471.2419471461</v>
      </c>
      <c r="F650">
        <f>IFERROR(VLOOKUP($B650,'CURVE DATA'!$A:$AM,34,FALSE),NA())</f>
        <v>0.29166324261148258</v>
      </c>
      <c r="G650">
        <f>IFERROR(VLOOKUP($B650,'CURVE DATA'!$A:$AM,35,FALSE),NA())</f>
        <v>0.29231059720473723</v>
      </c>
      <c r="H650">
        <f>IFERROR(VLOOKUP($B650,'CURVE DATA'!$A:$AM,37,FALSE),NA())</f>
        <v>185.19097125418685</v>
      </c>
      <c r="I650">
        <f>IFERROR(VLOOKUP($B650,'CURVE DATA'!$A:$AM,38,FALSE),NA())</f>
        <v>149.3315504287151</v>
      </c>
      <c r="J650">
        <f>IFERROR(VLOOKUP($B650,'CURVE DATA'!$A:$AM,39,FALSE),NA())</f>
        <v>221.05039207965862</v>
      </c>
      <c r="K650" t="str">
        <f t="shared" si="114"/>
        <v/>
      </c>
      <c r="L650" t="str">
        <f t="shared" si="115"/>
        <v/>
      </c>
      <c r="M650" s="60">
        <f t="shared" si="116"/>
        <v>4802779.3129471466</v>
      </c>
      <c r="N650" t="str">
        <f t="shared" si="117"/>
        <v/>
      </c>
      <c r="O650" t="str">
        <f t="shared" si="118"/>
        <v/>
      </c>
      <c r="P650" t="str">
        <f t="shared" si="119"/>
        <v/>
      </c>
      <c r="Q650" t="str">
        <f t="shared" si="120"/>
        <v/>
      </c>
    </row>
    <row r="651" spans="1:17">
      <c r="A651" s="41">
        <f t="shared" si="111"/>
        <v>649</v>
      </c>
      <c r="B651" t="str">
        <f t="shared" si="112"/>
        <v>2_650</v>
      </c>
      <c r="C651">
        <f t="shared" si="110"/>
        <v>2</v>
      </c>
      <c r="D651">
        <f t="shared" si="113"/>
        <v>650</v>
      </c>
      <c r="E651">
        <f>IFERROR(VLOOKUP($B651,'CURVE DATA'!$A:$AM,15,FALSE),"")</f>
        <v>6278144.808678546</v>
      </c>
      <c r="F651">
        <f>IFERROR(VLOOKUP($B651,'CURVE DATA'!$A:$AM,34,FALSE),NA())</f>
        <v>0.29140794359350314</v>
      </c>
      <c r="G651">
        <f>IFERROR(VLOOKUP($B651,'CURVE DATA'!$A:$AM,35,FALSE),NA())</f>
        <v>0.2923092063671236</v>
      </c>
      <c r="H651">
        <f>IFERROR(VLOOKUP($B651,'CURVE DATA'!$A:$AM,37,FALSE),NA())</f>
        <v>185.1900901004723</v>
      </c>
      <c r="I651">
        <f>IFERROR(VLOOKUP($B651,'CURVE DATA'!$A:$AM,38,FALSE),NA())</f>
        <v>149.33083989704357</v>
      </c>
      <c r="J651">
        <f>IFERROR(VLOOKUP($B651,'CURVE DATA'!$A:$AM,39,FALSE),NA())</f>
        <v>221.04934030390106</v>
      </c>
      <c r="K651" t="str">
        <f t="shared" si="114"/>
        <v/>
      </c>
      <c r="L651" t="str">
        <f t="shared" si="115"/>
        <v/>
      </c>
      <c r="M651" s="60">
        <f t="shared" si="116"/>
        <v>4812452.8796785455</v>
      </c>
      <c r="N651" t="str">
        <f t="shared" si="117"/>
        <v/>
      </c>
      <c r="O651" t="str">
        <f t="shared" si="118"/>
        <v/>
      </c>
      <c r="P651" t="str">
        <f t="shared" si="119"/>
        <v/>
      </c>
      <c r="Q651" t="str">
        <f t="shared" si="120"/>
        <v/>
      </c>
    </row>
    <row r="652" spans="1:17">
      <c r="A652" s="41">
        <f t="shared" si="111"/>
        <v>650</v>
      </c>
      <c r="B652" t="str">
        <f t="shared" si="112"/>
        <v>2_651</v>
      </c>
      <c r="C652">
        <f t="shared" si="110"/>
        <v>2</v>
      </c>
      <c r="D652">
        <f t="shared" si="113"/>
        <v>651</v>
      </c>
      <c r="E652">
        <f>IFERROR(VLOOKUP($B652,'CURVE DATA'!$A:$AM,15,FALSE),"")</f>
        <v>6287818.3754099458</v>
      </c>
      <c r="F652">
        <f>IFERROR(VLOOKUP($B652,'CURVE DATA'!$A:$AM,34,FALSE),NA())</f>
        <v>0.29115224788095889</v>
      </c>
      <c r="G652">
        <f>IFERROR(VLOOKUP($B652,'CURVE DATA'!$A:$AM,35,FALSE),NA())</f>
        <v>0.29230742643099106</v>
      </c>
      <c r="H652">
        <f>IFERROR(VLOOKUP($B652,'CURVE DATA'!$A:$AM,37,FALSE),NA())</f>
        <v>185.18896243659592</v>
      </c>
      <c r="I652">
        <f>IFERROR(VLOOKUP($B652,'CURVE DATA'!$A:$AM,38,FALSE),NA())</f>
        <v>149.3299305881616</v>
      </c>
      <c r="J652">
        <f>IFERROR(VLOOKUP($B652,'CURVE DATA'!$A:$AM,39,FALSE),NA())</f>
        <v>221.04799428503026</v>
      </c>
      <c r="K652" t="str">
        <f t="shared" si="114"/>
        <v/>
      </c>
      <c r="L652" t="str">
        <f t="shared" si="115"/>
        <v/>
      </c>
      <c r="M652" s="60">
        <f t="shared" si="116"/>
        <v>4822126.4464099463</v>
      </c>
      <c r="N652" t="str">
        <f t="shared" si="117"/>
        <v/>
      </c>
      <c r="O652" t="str">
        <f t="shared" si="118"/>
        <v/>
      </c>
      <c r="P652" t="str">
        <f t="shared" si="119"/>
        <v/>
      </c>
      <c r="Q652" t="str">
        <f t="shared" si="120"/>
        <v/>
      </c>
    </row>
    <row r="653" spans="1:17">
      <c r="A653" s="41">
        <f t="shared" si="111"/>
        <v>651</v>
      </c>
      <c r="B653" t="str">
        <f t="shared" si="112"/>
        <v>2_652</v>
      </c>
      <c r="C653">
        <f t="shared" si="110"/>
        <v>2</v>
      </c>
      <c r="D653">
        <f t="shared" si="113"/>
        <v>652</v>
      </c>
      <c r="E653">
        <f>IFERROR(VLOOKUP($B653,'CURVE DATA'!$A:$AM,15,FALSE),"")</f>
        <v>6297491.9421413457</v>
      </c>
      <c r="F653">
        <f>IFERROR(VLOOKUP($B653,'CURVE DATA'!$A:$AM,34,FALSE),NA())</f>
        <v>0.29089615812413328</v>
      </c>
      <c r="G653">
        <f>IFERROR(VLOOKUP($B653,'CURVE DATA'!$A:$AM,35,FALSE),NA())</f>
        <v>0.29230525858412953</v>
      </c>
      <c r="H653">
        <f>IFERROR(VLOOKUP($B653,'CURVE DATA'!$A:$AM,37,FALSE),NA())</f>
        <v>185.18758901507218</v>
      </c>
      <c r="I653">
        <f>IFERROR(VLOOKUP($B653,'CURVE DATA'!$A:$AM,38,FALSE),NA())</f>
        <v>149.32882310887067</v>
      </c>
      <c r="J653">
        <f>IFERROR(VLOOKUP($B653,'CURVE DATA'!$A:$AM,39,FALSE),NA())</f>
        <v>221.04635492127372</v>
      </c>
      <c r="K653" t="str">
        <f t="shared" si="114"/>
        <v/>
      </c>
      <c r="L653" t="str">
        <f t="shared" si="115"/>
        <v/>
      </c>
      <c r="M653" s="60">
        <f t="shared" si="116"/>
        <v>4831800.0131413452</v>
      </c>
      <c r="N653" t="str">
        <f t="shared" si="117"/>
        <v/>
      </c>
      <c r="O653" t="str">
        <f t="shared" si="118"/>
        <v/>
      </c>
      <c r="P653" t="str">
        <f t="shared" si="119"/>
        <v/>
      </c>
      <c r="Q653" t="str">
        <f t="shared" si="120"/>
        <v/>
      </c>
    </row>
    <row r="654" spans="1:17">
      <c r="A654" s="41">
        <f t="shared" si="111"/>
        <v>652</v>
      </c>
      <c r="B654" t="str">
        <f t="shared" si="112"/>
        <v>2_653</v>
      </c>
      <c r="C654">
        <f t="shared" si="110"/>
        <v>2</v>
      </c>
      <c r="D654">
        <f t="shared" si="113"/>
        <v>653</v>
      </c>
      <c r="E654">
        <f>IFERROR(VLOOKUP($B654,'CURVE DATA'!$A:$AM,15,FALSE),"")</f>
        <v>6307165.5088727456</v>
      </c>
      <c r="F654">
        <f>IFERROR(VLOOKUP($B654,'CURVE DATA'!$A:$AM,34,FALSE),NA())</f>
        <v>0.29063967696561632</v>
      </c>
      <c r="G654">
        <f>IFERROR(VLOOKUP($B654,'CURVE DATA'!$A:$AM,35,FALSE),NA())</f>
        <v>0.29230270401109498</v>
      </c>
      <c r="H654">
        <f>IFERROR(VLOOKUP($B654,'CURVE DATA'!$A:$AM,37,FALSE),NA())</f>
        <v>185.18597058636678</v>
      </c>
      <c r="I654">
        <f>IFERROR(VLOOKUP($B654,'CURVE DATA'!$A:$AM,38,FALSE),NA())</f>
        <v>149.32751806432017</v>
      </c>
      <c r="J654">
        <f>IFERROR(VLOOKUP($B654,'CURVE DATA'!$A:$AM,39,FALSE),NA())</f>
        <v>221.04442310841341</v>
      </c>
      <c r="K654" t="str">
        <f t="shared" si="114"/>
        <v/>
      </c>
      <c r="L654" t="str">
        <f t="shared" si="115"/>
        <v/>
      </c>
      <c r="M654" s="60">
        <f t="shared" si="116"/>
        <v>4841473.579872746</v>
      </c>
      <c r="N654" t="str">
        <f t="shared" si="117"/>
        <v/>
      </c>
      <c r="O654" t="str">
        <f t="shared" si="118"/>
        <v/>
      </c>
      <c r="P654" t="str">
        <f t="shared" si="119"/>
        <v/>
      </c>
      <c r="Q654" t="str">
        <f t="shared" si="120"/>
        <v/>
      </c>
    </row>
    <row r="655" spans="1:17">
      <c r="A655" s="41">
        <f t="shared" si="111"/>
        <v>653</v>
      </c>
      <c r="B655" t="str">
        <f t="shared" si="112"/>
        <v>2_654</v>
      </c>
      <c r="C655">
        <f t="shared" si="110"/>
        <v>2</v>
      </c>
      <c r="D655">
        <f t="shared" si="113"/>
        <v>654</v>
      </c>
      <c r="E655">
        <f>IFERROR(VLOOKUP($B655,'CURVE DATA'!$A:$AM,15,FALSE),"")</f>
        <v>6316839.0756041454</v>
      </c>
      <c r="F655">
        <f>IFERROR(VLOOKUP($B655,'CURVE DATA'!$A:$AM,34,FALSE),NA())</f>
        <v>0.29038280703957603</v>
      </c>
      <c r="G655">
        <f>IFERROR(VLOOKUP($B655,'CURVE DATA'!$A:$AM,35,FALSE),NA())</f>
        <v>0.29229976389322132</v>
      </c>
      <c r="H655">
        <f>IFERROR(VLOOKUP($B655,'CURVE DATA'!$A:$AM,37,FALSE),NA())</f>
        <v>185.1841078989041</v>
      </c>
      <c r="I655">
        <f>IFERROR(VLOOKUP($B655,'CURVE DATA'!$A:$AM,38,FALSE),NA())</f>
        <v>149.32601605801347</v>
      </c>
      <c r="J655">
        <f>IFERROR(VLOOKUP($B655,'CURVE DATA'!$A:$AM,39,FALSE),NA())</f>
        <v>221.04219973979474</v>
      </c>
      <c r="K655" t="str">
        <f t="shared" si="114"/>
        <v/>
      </c>
      <c r="L655" t="str">
        <f t="shared" si="115"/>
        <v/>
      </c>
      <c r="M655" s="60">
        <f t="shared" si="116"/>
        <v>4851147.1466041449</v>
      </c>
      <c r="N655" t="str">
        <f t="shared" si="117"/>
        <v/>
      </c>
      <c r="O655" t="str">
        <f t="shared" si="118"/>
        <v/>
      </c>
      <c r="P655" t="str">
        <f t="shared" si="119"/>
        <v/>
      </c>
      <c r="Q655" t="str">
        <f t="shared" si="120"/>
        <v/>
      </c>
    </row>
    <row r="656" spans="1:17">
      <c r="A656" s="41">
        <f t="shared" si="111"/>
        <v>654</v>
      </c>
      <c r="B656" t="str">
        <f t="shared" si="112"/>
        <v>2_655</v>
      </c>
      <c r="C656">
        <f t="shared" si="110"/>
        <v>2</v>
      </c>
      <c r="D656">
        <f t="shared" si="113"/>
        <v>655</v>
      </c>
      <c r="E656">
        <f>IFERROR(VLOOKUP($B656,'CURVE DATA'!$A:$AM,15,FALSE),"")</f>
        <v>6326512.6423355453</v>
      </c>
      <c r="F656">
        <f>IFERROR(VLOOKUP($B656,'CURVE DATA'!$A:$AM,34,FALSE),NA())</f>
        <v>0.29012555097251636</v>
      </c>
      <c r="G656">
        <f>IFERROR(VLOOKUP($B656,'CURVE DATA'!$A:$AM,35,FALSE),NA())</f>
        <v>0.29229643940863309</v>
      </c>
      <c r="H656">
        <f>IFERROR(VLOOKUP($B656,'CURVE DATA'!$A:$AM,37,FALSE),NA())</f>
        <v>185.18200169907522</v>
      </c>
      <c r="I656">
        <f>IFERROR(VLOOKUP($B656,'CURVE DATA'!$A:$AM,38,FALSE),NA())</f>
        <v>149.32431769181437</v>
      </c>
      <c r="J656">
        <f>IFERROR(VLOOKUP($B656,'CURVE DATA'!$A:$AM,39,FALSE),NA())</f>
        <v>221.03968570633609</v>
      </c>
      <c r="K656" t="str">
        <f t="shared" si="114"/>
        <v/>
      </c>
      <c r="L656" t="str">
        <f t="shared" si="115"/>
        <v/>
      </c>
      <c r="M656" s="60">
        <f t="shared" si="116"/>
        <v>4860820.7133355457</v>
      </c>
      <c r="N656" t="str">
        <f t="shared" si="117"/>
        <v/>
      </c>
      <c r="O656" t="str">
        <f t="shared" si="118"/>
        <v/>
      </c>
      <c r="P656" t="str">
        <f t="shared" si="119"/>
        <v/>
      </c>
      <c r="Q656" t="str">
        <f t="shared" si="120"/>
        <v/>
      </c>
    </row>
    <row r="657" spans="1:17">
      <c r="A657" s="41">
        <f t="shared" si="111"/>
        <v>655</v>
      </c>
      <c r="B657" t="str">
        <f t="shared" si="112"/>
        <v>2_656</v>
      </c>
      <c r="C657">
        <f t="shared" si="110"/>
        <v>2</v>
      </c>
      <c r="D657">
        <f t="shared" si="113"/>
        <v>656</v>
      </c>
      <c r="E657">
        <f>IFERROR(VLOOKUP($B657,'CURVE DATA'!$A:$AM,15,FALSE),"")</f>
        <v>6336186.2090669451</v>
      </c>
      <c r="F657">
        <f>IFERROR(VLOOKUP($B657,'CURVE DATA'!$A:$AM,34,FALSE),NA())</f>
        <v>0.28986791138304574</v>
      </c>
      <c r="G657">
        <f>IFERROR(VLOOKUP($B657,'CURVE DATA'!$A:$AM,35,FALSE),NA())</f>
        <v>0.29229273173225812</v>
      </c>
      <c r="H657">
        <f>IFERROR(VLOOKUP($B657,'CURVE DATA'!$A:$AM,37,FALSE),NA())</f>
        <v>185.17965273124597</v>
      </c>
      <c r="I657">
        <f>IFERROR(VLOOKUP($B657,'CURVE DATA'!$A:$AM,38,FALSE),NA())</f>
        <v>149.32242356595353</v>
      </c>
      <c r="J657">
        <f>IFERROR(VLOOKUP($B657,'CURVE DATA'!$A:$AM,39,FALSE),NA())</f>
        <v>221.03688189653846</v>
      </c>
      <c r="K657" t="str">
        <f t="shared" si="114"/>
        <v/>
      </c>
      <c r="L657" t="str">
        <f t="shared" si="115"/>
        <v/>
      </c>
      <c r="M657" s="60">
        <f t="shared" si="116"/>
        <v>4870494.2800669447</v>
      </c>
      <c r="N657" t="str">
        <f t="shared" si="117"/>
        <v/>
      </c>
      <c r="O657" t="str">
        <f t="shared" si="118"/>
        <v/>
      </c>
      <c r="P657" t="str">
        <f t="shared" si="119"/>
        <v/>
      </c>
      <c r="Q657" t="str">
        <f t="shared" si="120"/>
        <v/>
      </c>
    </row>
    <row r="658" spans="1:17">
      <c r="A658" s="41">
        <f t="shared" si="111"/>
        <v>656</v>
      </c>
      <c r="B658" t="str">
        <f t="shared" si="112"/>
        <v>2_657</v>
      </c>
      <c r="C658">
        <f t="shared" si="110"/>
        <v>2</v>
      </c>
      <c r="D658">
        <f t="shared" si="113"/>
        <v>657</v>
      </c>
      <c r="E658">
        <f>IFERROR(VLOOKUP($B658,'CURVE DATA'!$A:$AM,15,FALSE),"")</f>
        <v>6345859.775798345</v>
      </c>
      <c r="F658">
        <f>IFERROR(VLOOKUP($B658,'CURVE DATA'!$A:$AM,34,FALSE),NA())</f>
        <v>0.28960989088155809</v>
      </c>
      <c r="G658">
        <f>IFERROR(VLOOKUP($B658,'CURVE DATA'!$A:$AM,35,FALSE),NA())</f>
        <v>0.29228864203583937</v>
      </c>
      <c r="H658">
        <f>IFERROR(VLOOKUP($B658,'CURVE DATA'!$A:$AM,37,FALSE),NA())</f>
        <v>185.17706173776452</v>
      </c>
      <c r="I658">
        <f>IFERROR(VLOOKUP($B658,'CURVE DATA'!$A:$AM,38,FALSE),NA())</f>
        <v>149.32033427903463</v>
      </c>
      <c r="J658">
        <f>IFERROR(VLOOKUP($B658,'CURVE DATA'!$A:$AM,39,FALSE),NA())</f>
        <v>221.03378919649441</v>
      </c>
      <c r="K658" t="str">
        <f t="shared" si="114"/>
        <v/>
      </c>
      <c r="L658" t="str">
        <f t="shared" si="115"/>
        <v/>
      </c>
      <c r="M658" s="60">
        <f t="shared" si="116"/>
        <v>4880167.8467983454</v>
      </c>
      <c r="N658" t="str">
        <f t="shared" si="117"/>
        <v/>
      </c>
      <c r="O658" t="str">
        <f t="shared" si="118"/>
        <v/>
      </c>
      <c r="P658" t="str">
        <f t="shared" si="119"/>
        <v/>
      </c>
      <c r="Q658" t="str">
        <f t="shared" si="120"/>
        <v/>
      </c>
    </row>
    <row r="659" spans="1:17">
      <c r="A659" s="41">
        <f t="shared" si="111"/>
        <v>657</v>
      </c>
      <c r="B659" t="str">
        <f t="shared" si="112"/>
        <v>2_658</v>
      </c>
      <c r="C659">
        <f t="shared" si="110"/>
        <v>2</v>
      </c>
      <c r="D659">
        <f t="shared" si="113"/>
        <v>658</v>
      </c>
      <c r="E659">
        <f>IFERROR(VLOOKUP($B659,'CURVE DATA'!$A:$AM,15,FALSE),"")</f>
        <v>6355533.3425297448</v>
      </c>
      <c r="F659">
        <f>IFERROR(VLOOKUP($B659,'CURVE DATA'!$A:$AM,34,FALSE),NA())</f>
        <v>0.2893514920706895</v>
      </c>
      <c r="G659">
        <f>IFERROR(VLOOKUP($B659,'CURVE DATA'!$A:$AM,35,FALSE),NA())</f>
        <v>0.29228417148794722</v>
      </c>
      <c r="H659">
        <f>IFERROR(VLOOKUP($B659,'CURVE DATA'!$A:$AM,37,FALSE),NA())</f>
        <v>185.17422945896894</v>
      </c>
      <c r="I659">
        <f>IFERROR(VLOOKUP($B659,'CURVE DATA'!$A:$AM,38,FALSE),NA())</f>
        <v>149.31805042804058</v>
      </c>
      <c r="J659">
        <f>IFERROR(VLOOKUP($B659,'CURVE DATA'!$A:$AM,39,FALSE),NA())</f>
        <v>221.03040848989733</v>
      </c>
      <c r="K659" t="str">
        <f t="shared" si="114"/>
        <v/>
      </c>
      <c r="L659" t="str">
        <f t="shared" si="115"/>
        <v/>
      </c>
      <c r="M659" s="60">
        <f t="shared" si="116"/>
        <v>4889841.4135297444</v>
      </c>
      <c r="N659" t="str">
        <f t="shared" si="117"/>
        <v/>
      </c>
      <c r="O659" t="str">
        <f t="shared" si="118"/>
        <v/>
      </c>
      <c r="P659" t="str">
        <f t="shared" si="119"/>
        <v/>
      </c>
      <c r="Q659" t="str">
        <f t="shared" si="120"/>
        <v/>
      </c>
    </row>
    <row r="660" spans="1:17">
      <c r="A660" s="41">
        <f t="shared" si="111"/>
        <v>658</v>
      </c>
      <c r="B660" t="str">
        <f t="shared" si="112"/>
        <v>2_659</v>
      </c>
      <c r="C660">
        <f t="shared" si="110"/>
        <v>2</v>
      </c>
      <c r="D660">
        <f t="shared" si="113"/>
        <v>659</v>
      </c>
      <c r="E660">
        <f>IFERROR(VLOOKUP($B660,'CURVE DATA'!$A:$AM,15,FALSE),"")</f>
        <v>6365206.9092611447</v>
      </c>
      <c r="F660">
        <f>IFERROR(VLOOKUP($B660,'CURVE DATA'!$A:$AM,34,FALSE),NA())</f>
        <v>0.28909271754531923</v>
      </c>
      <c r="G660">
        <f>IFERROR(VLOOKUP($B660,'CURVE DATA'!$A:$AM,35,FALSE),NA())</f>
        <v>0.29227932125399186</v>
      </c>
      <c r="H660">
        <f>IFERROR(VLOOKUP($B660,'CURVE DATA'!$A:$AM,37,FALSE),NA())</f>
        <v>185.17115663319527</v>
      </c>
      <c r="I660">
        <f>IFERROR(VLOOKUP($B660,'CURVE DATA'!$A:$AM,38,FALSE),NA())</f>
        <v>149.31557260833981</v>
      </c>
      <c r="J660">
        <f>IFERROR(VLOOKUP($B660,'CURVE DATA'!$A:$AM,39,FALSE),NA())</f>
        <v>221.02674065805078</v>
      </c>
      <c r="K660" t="str">
        <f t="shared" si="114"/>
        <v/>
      </c>
      <c r="L660" t="str">
        <f t="shared" si="115"/>
        <v/>
      </c>
      <c r="M660" s="60">
        <f t="shared" si="116"/>
        <v>4899514.9802611452</v>
      </c>
      <c r="N660" t="str">
        <f t="shared" si="117"/>
        <v/>
      </c>
      <c r="O660" t="str">
        <f t="shared" si="118"/>
        <v/>
      </c>
      <c r="P660" t="str">
        <f t="shared" si="119"/>
        <v/>
      </c>
      <c r="Q660" t="str">
        <f t="shared" si="120"/>
        <v/>
      </c>
    </row>
    <row r="661" spans="1:17">
      <c r="A661" s="41">
        <f t="shared" si="111"/>
        <v>659</v>
      </c>
      <c r="B661" t="str">
        <f t="shared" si="112"/>
        <v>2_660</v>
      </c>
      <c r="C661">
        <f t="shared" si="110"/>
        <v>2</v>
      </c>
      <c r="D661">
        <f t="shared" si="113"/>
        <v>660</v>
      </c>
      <c r="E661">
        <f>IFERROR(VLOOKUP($B661,'CURVE DATA'!$A:$AM,15,FALSE),"")</f>
        <v>6374880.4759925446</v>
      </c>
      <c r="F661">
        <f>IFERROR(VLOOKUP($B661,'CURVE DATA'!$A:$AM,34,FALSE),NA())</f>
        <v>0.28883356989212927</v>
      </c>
      <c r="G661">
        <f>IFERROR(VLOOKUP($B661,'CURVE DATA'!$A:$AM,35,FALSE),NA())</f>
        <v>0.29227409249623487</v>
      </c>
      <c r="H661">
        <f>IFERROR(VLOOKUP($B661,'CURVE DATA'!$A:$AM,37,FALSE),NA())</f>
        <v>185.1678439967848</v>
      </c>
      <c r="I661">
        <f>IFERROR(VLOOKUP($B661,'CURVE DATA'!$A:$AM,38,FALSE),NA())</f>
        <v>149.31290141369229</v>
      </c>
      <c r="J661">
        <f>IFERROR(VLOOKUP($B661,'CURVE DATA'!$A:$AM,39,FALSE),NA())</f>
        <v>221.02278657987733</v>
      </c>
      <c r="K661" t="str">
        <f t="shared" si="114"/>
        <v/>
      </c>
      <c r="L661" t="str">
        <f t="shared" si="115"/>
        <v/>
      </c>
      <c r="M661" s="60">
        <f t="shared" si="116"/>
        <v>4909188.5469925441</v>
      </c>
      <c r="N661" t="str">
        <f t="shared" si="117"/>
        <v/>
      </c>
      <c r="O661" t="str">
        <f t="shared" si="118"/>
        <v/>
      </c>
      <c r="P661" t="str">
        <f t="shared" si="119"/>
        <v/>
      </c>
      <c r="Q661" t="str">
        <f t="shared" si="120"/>
        <v/>
      </c>
    </row>
    <row r="662" spans="1:17">
      <c r="A662" s="41">
        <f t="shared" si="111"/>
        <v>660</v>
      </c>
      <c r="B662" t="str">
        <f t="shared" si="112"/>
        <v>2_661</v>
      </c>
      <c r="C662">
        <f t="shared" si="110"/>
        <v>2</v>
      </c>
      <c r="D662">
        <f t="shared" si="113"/>
        <v>661</v>
      </c>
      <c r="E662">
        <f>IFERROR(VLOOKUP($B662,'CURVE DATA'!$A:$AM,15,FALSE),"")</f>
        <v>6384554.0427239444</v>
      </c>
      <c r="F662">
        <f>IFERROR(VLOOKUP($B662,'CURVE DATA'!$A:$AM,34,FALSE),NA())</f>
        <v>0.28857405169036293</v>
      </c>
      <c r="G662">
        <f>IFERROR(VLOOKUP($B662,'CURVE DATA'!$A:$AM,35,FALSE),NA())</f>
        <v>0.29226848637380171</v>
      </c>
      <c r="H662">
        <f>IFERROR(VLOOKUP($B662,'CURVE DATA'!$A:$AM,37,FALSE),NA())</f>
        <v>185.16429228409186</v>
      </c>
      <c r="I662">
        <f>IFERROR(VLOOKUP($B662,'CURVE DATA'!$A:$AM,38,FALSE),NA())</f>
        <v>149.31003743625581</v>
      </c>
      <c r="J662">
        <f>IFERROR(VLOOKUP($B662,'CURVE DATA'!$A:$AM,39,FALSE),NA())</f>
        <v>221.01854713192796</v>
      </c>
      <c r="K662" t="str">
        <f t="shared" si="114"/>
        <v/>
      </c>
      <c r="L662" t="str">
        <f t="shared" si="115"/>
        <v/>
      </c>
      <c r="M662" s="60">
        <f t="shared" si="116"/>
        <v>4918862.1137239449</v>
      </c>
      <c r="N662" t="str">
        <f t="shared" si="117"/>
        <v/>
      </c>
      <c r="O662" t="str">
        <f t="shared" si="118"/>
        <v/>
      </c>
      <c r="P662" t="str">
        <f t="shared" si="119"/>
        <v/>
      </c>
      <c r="Q662" t="str">
        <f t="shared" si="120"/>
        <v/>
      </c>
    </row>
    <row r="663" spans="1:17">
      <c r="A663" s="41">
        <f t="shared" si="111"/>
        <v>661</v>
      </c>
      <c r="B663" t="str">
        <f t="shared" si="112"/>
        <v>2_662</v>
      </c>
      <c r="C663">
        <f t="shared" si="110"/>
        <v>2</v>
      </c>
      <c r="D663">
        <f t="shared" si="113"/>
        <v>662</v>
      </c>
      <c r="E663">
        <f>IFERROR(VLOOKUP($B663,'CURVE DATA'!$A:$AM,15,FALSE),"")</f>
        <v>6394227.6094553443</v>
      </c>
      <c r="F663">
        <f>IFERROR(VLOOKUP($B663,'CURVE DATA'!$A:$AM,34,FALSE),NA())</f>
        <v>0.28831416551117783</v>
      </c>
      <c r="G663">
        <f>IFERROR(VLOOKUP($B663,'CURVE DATA'!$A:$AM,35,FALSE),NA())</f>
        <v>0.29226250404269338</v>
      </c>
      <c r="H663">
        <f>IFERROR(VLOOKUP($B663,'CURVE DATA'!$A:$AM,37,FALSE),NA())</f>
        <v>185.16050222749143</v>
      </c>
      <c r="I663">
        <f>IFERROR(VLOOKUP($B663,'CURVE DATA'!$A:$AM,38,FALSE),NA())</f>
        <v>149.306981266592</v>
      </c>
      <c r="J663">
        <f>IFERROR(VLOOKUP($B663,'CURVE DATA'!$A:$AM,39,FALSE),NA())</f>
        <v>221.01402318839089</v>
      </c>
      <c r="K663" t="str">
        <f t="shared" si="114"/>
        <v/>
      </c>
      <c r="L663" t="str">
        <f t="shared" si="115"/>
        <v/>
      </c>
      <c r="M663" s="60">
        <f t="shared" si="116"/>
        <v>4928535.6804553438</v>
      </c>
      <c r="N663" t="str">
        <f t="shared" si="117"/>
        <v/>
      </c>
      <c r="O663" t="str">
        <f t="shared" si="118"/>
        <v/>
      </c>
      <c r="P663" t="str">
        <f t="shared" si="119"/>
        <v/>
      </c>
      <c r="Q663" t="str">
        <f t="shared" si="120"/>
        <v/>
      </c>
    </row>
    <row r="664" spans="1:17">
      <c r="A664" s="41">
        <f t="shared" si="111"/>
        <v>662</v>
      </c>
      <c r="B664" t="str">
        <f t="shared" si="112"/>
        <v>2_663</v>
      </c>
      <c r="C664">
        <f t="shared" si="110"/>
        <v>2</v>
      </c>
      <c r="D664">
        <f t="shared" si="113"/>
        <v>663</v>
      </c>
      <c r="E664">
        <f>IFERROR(VLOOKUP($B664,'CURVE DATA'!$A:$AM,15,FALSE),"")</f>
        <v>6403901.1761867441</v>
      </c>
      <c r="F664">
        <f>IFERROR(VLOOKUP($B664,'CURVE DATA'!$A:$AM,34,FALSE),NA())</f>
        <v>0.28805391391792728</v>
      </c>
      <c r="G664">
        <f>IFERROR(VLOOKUP($B664,'CURVE DATA'!$A:$AM,35,FALSE),NA())</f>
        <v>0.29225614665579797</v>
      </c>
      <c r="H664">
        <f>IFERROR(VLOOKUP($B664,'CURVE DATA'!$A:$AM,37,FALSE),NA())</f>
        <v>185.15647455738622</v>
      </c>
      <c r="I664">
        <f>IFERROR(VLOOKUP($B664,'CURVE DATA'!$A:$AM,38,FALSE),NA())</f>
        <v>149.30373349367221</v>
      </c>
      <c r="J664">
        <f>IFERROR(VLOOKUP($B664,'CURVE DATA'!$A:$AM,39,FALSE),NA())</f>
        <v>221.00921562110022</v>
      </c>
      <c r="K664" t="str">
        <f t="shared" si="114"/>
        <v/>
      </c>
      <c r="L664" t="str">
        <f t="shared" si="115"/>
        <v/>
      </c>
      <c r="M664" s="60">
        <f t="shared" si="116"/>
        <v>4938209.2471867446</v>
      </c>
      <c r="N664" t="str">
        <f t="shared" si="117"/>
        <v/>
      </c>
      <c r="O664" t="str">
        <f t="shared" si="118"/>
        <v/>
      </c>
      <c r="P664" t="str">
        <f t="shared" si="119"/>
        <v/>
      </c>
      <c r="Q664" t="str">
        <f t="shared" si="120"/>
        <v/>
      </c>
    </row>
    <row r="665" spans="1:17">
      <c r="A665" s="41">
        <f t="shared" si="111"/>
        <v>663</v>
      </c>
      <c r="B665" t="str">
        <f t="shared" si="112"/>
        <v>2_664</v>
      </c>
      <c r="C665">
        <f t="shared" si="110"/>
        <v>2</v>
      </c>
      <c r="D665">
        <f t="shared" si="113"/>
        <v>664</v>
      </c>
      <c r="E665">
        <f>IFERROR(VLOOKUP($B665,'CURVE DATA'!$A:$AM,15,FALSE),"")</f>
        <v>6413574.742918144</v>
      </c>
      <c r="F665">
        <f>IFERROR(VLOOKUP($B665,'CURVE DATA'!$A:$AM,34,FALSE),NA())</f>
        <v>0.28779329946635795</v>
      </c>
      <c r="G665">
        <f>IFERROR(VLOOKUP($B665,'CURVE DATA'!$A:$AM,35,FALSE),NA())</f>
        <v>0.29224941536290289</v>
      </c>
      <c r="H665">
        <f>IFERROR(VLOOKUP($B665,'CURVE DATA'!$A:$AM,37,FALSE),NA())</f>
        <v>185.15221000221456</v>
      </c>
      <c r="I665">
        <f>IFERROR(VLOOKUP($B665,'CURVE DATA'!$A:$AM,38,FALSE),NA())</f>
        <v>149.30029470488378</v>
      </c>
      <c r="J665">
        <f>IFERROR(VLOOKUP($B665,'CURVE DATA'!$A:$AM,39,FALSE),NA())</f>
        <v>221.00412529954539</v>
      </c>
      <c r="K665" t="str">
        <f t="shared" si="114"/>
        <v/>
      </c>
      <c r="L665" t="str">
        <f t="shared" si="115"/>
        <v/>
      </c>
      <c r="M665" s="60">
        <f t="shared" si="116"/>
        <v>4947882.8139181435</v>
      </c>
      <c r="N665" t="str">
        <f t="shared" si="117"/>
        <v/>
      </c>
      <c r="O665" t="str">
        <f t="shared" si="118"/>
        <v/>
      </c>
      <c r="P665" t="str">
        <f t="shared" si="119"/>
        <v/>
      </c>
      <c r="Q665" t="str">
        <f t="shared" si="120"/>
        <v/>
      </c>
    </row>
    <row r="666" spans="1:17">
      <c r="A666" s="41">
        <f t="shared" si="111"/>
        <v>664</v>
      </c>
      <c r="B666" t="str">
        <f t="shared" si="112"/>
        <v>2_665</v>
      </c>
      <c r="C666">
        <f t="shared" si="110"/>
        <v>2</v>
      </c>
      <c r="D666">
        <f t="shared" si="113"/>
        <v>665</v>
      </c>
      <c r="E666">
        <f>IFERROR(VLOOKUP($B666,'CURVE DATA'!$A:$AM,15,FALSE),"")</f>
        <v>6423248.3096495438</v>
      </c>
      <c r="F666">
        <f>IFERROR(VLOOKUP($B666,'CURVE DATA'!$A:$AM,34,FALSE),NA())</f>
        <v>0.28753232470423545</v>
      </c>
      <c r="G666">
        <f>IFERROR(VLOOKUP($B666,'CURVE DATA'!$A:$AM,35,FALSE),NA())</f>
        <v>0.29224231131070605</v>
      </c>
      <c r="H666">
        <f>IFERROR(VLOOKUP($B666,'CURVE DATA'!$A:$AM,37,FALSE),NA())</f>
        <v>185.14770928845749</v>
      </c>
      <c r="I666">
        <f>IFERROR(VLOOKUP($B666,'CURVE DATA'!$A:$AM,38,FALSE),NA())</f>
        <v>149.29666548603566</v>
      </c>
      <c r="J666">
        <f>IFERROR(VLOOKUP($B666,'CURVE DATA'!$A:$AM,39,FALSE),NA())</f>
        <v>220.99875309087938</v>
      </c>
      <c r="K666" t="str">
        <f t="shared" si="114"/>
        <v/>
      </c>
      <c r="L666" t="str">
        <f t="shared" si="115"/>
        <v/>
      </c>
      <c r="M666" s="60">
        <f t="shared" si="116"/>
        <v>4957556.3806495443</v>
      </c>
      <c r="N666" t="str">
        <f t="shared" si="117"/>
        <v/>
      </c>
      <c r="O666" t="str">
        <f t="shared" si="118"/>
        <v/>
      </c>
      <c r="P666" t="str">
        <f t="shared" si="119"/>
        <v/>
      </c>
      <c r="Q666" t="str">
        <f t="shared" si="120"/>
        <v/>
      </c>
    </row>
    <row r="667" spans="1:17">
      <c r="A667" s="41">
        <f t="shared" si="111"/>
        <v>665</v>
      </c>
      <c r="B667" t="str">
        <f t="shared" si="112"/>
        <v>2_666</v>
      </c>
      <c r="C667">
        <f t="shared" si="110"/>
        <v>2</v>
      </c>
      <c r="D667">
        <f t="shared" si="113"/>
        <v>666</v>
      </c>
      <c r="E667">
        <f>IFERROR(VLOOKUP($B667,'CURVE DATA'!$A:$AM,15,FALSE),"")</f>
        <v>6432921.8763809437</v>
      </c>
      <c r="F667">
        <f>IFERROR(VLOOKUP($B667,'CURVE DATA'!$A:$AM,34,FALSE),NA())</f>
        <v>0.2872709921718028</v>
      </c>
      <c r="G667">
        <f>IFERROR(VLOOKUP($B667,'CURVE DATA'!$A:$AM,35,FALSE),NA())</f>
        <v>0.29223483564282804</v>
      </c>
      <c r="H667">
        <f>IFERROR(VLOOKUP($B667,'CURVE DATA'!$A:$AM,37,FALSE),NA())</f>
        <v>185.14297314064643</v>
      </c>
      <c r="I667">
        <f>IFERROR(VLOOKUP($B667,'CURVE DATA'!$A:$AM,38,FALSE),NA())</f>
        <v>149.29284642136474</v>
      </c>
      <c r="J667">
        <f>IFERROR(VLOOKUP($B667,'CURVE DATA'!$A:$AM,39,FALSE),NA())</f>
        <v>220.99309985992815</v>
      </c>
      <c r="K667" t="str">
        <f t="shared" si="114"/>
        <v/>
      </c>
      <c r="L667" t="str">
        <f t="shared" si="115"/>
        <v/>
      </c>
      <c r="M667" s="60">
        <f t="shared" si="116"/>
        <v>4967229.9473809432</v>
      </c>
      <c r="N667" t="str">
        <f t="shared" si="117"/>
        <v/>
      </c>
      <c r="O667" t="str">
        <f t="shared" si="118"/>
        <v/>
      </c>
      <c r="P667" t="str">
        <f t="shared" si="119"/>
        <v/>
      </c>
      <c r="Q667" t="str">
        <f t="shared" si="120"/>
        <v/>
      </c>
    </row>
    <row r="668" spans="1:17">
      <c r="A668" s="41">
        <f t="shared" si="111"/>
        <v>666</v>
      </c>
      <c r="B668" t="str">
        <f t="shared" si="112"/>
        <v>2_667</v>
      </c>
      <c r="C668">
        <f t="shared" si="110"/>
        <v>2</v>
      </c>
      <c r="D668">
        <f t="shared" si="113"/>
        <v>667</v>
      </c>
      <c r="E668">
        <f>IFERROR(VLOOKUP($B668,'CURVE DATA'!$A:$AM,15,FALSE),"")</f>
        <v>6442595.4431123435</v>
      </c>
      <c r="F668">
        <f>IFERROR(VLOOKUP($B668,'CURVE DATA'!$A:$AM,34,FALSE),NA())</f>
        <v>0.28700930440134864</v>
      </c>
      <c r="G668">
        <f>IFERROR(VLOOKUP($B668,'CURVE DATA'!$A:$AM,35,FALSE),NA())</f>
        <v>0.29222698949982279</v>
      </c>
      <c r="H668">
        <f>IFERROR(VLOOKUP($B668,'CURVE DATA'!$A:$AM,37,FALSE),NA())</f>
        <v>185.13800228136992</v>
      </c>
      <c r="I668">
        <f>IFERROR(VLOOKUP($B668,'CURVE DATA'!$A:$AM,38,FALSE),NA())</f>
        <v>149.28883809354133</v>
      </c>
      <c r="J668">
        <f>IFERROR(VLOOKUP($B668,'CURVE DATA'!$A:$AM,39,FALSE),NA())</f>
        <v>220.98716646919854</v>
      </c>
      <c r="K668" t="str">
        <f t="shared" si="114"/>
        <v/>
      </c>
      <c r="L668" t="str">
        <f t="shared" si="115"/>
        <v/>
      </c>
      <c r="M668" s="60">
        <f t="shared" si="116"/>
        <v>4976903.514112344</v>
      </c>
      <c r="N668" t="str">
        <f t="shared" si="117"/>
        <v/>
      </c>
      <c r="O668" t="str">
        <f t="shared" si="118"/>
        <v/>
      </c>
      <c r="P668" t="str">
        <f t="shared" si="119"/>
        <v/>
      </c>
      <c r="Q668" t="str">
        <f t="shared" si="120"/>
        <v/>
      </c>
    </row>
    <row r="669" spans="1:17">
      <c r="A669" s="41">
        <f t="shared" si="111"/>
        <v>667</v>
      </c>
      <c r="B669" t="str">
        <f t="shared" si="112"/>
        <v>2_668</v>
      </c>
      <c r="C669">
        <f t="shared" si="110"/>
        <v>2</v>
      </c>
      <c r="D669">
        <f t="shared" si="113"/>
        <v>668</v>
      </c>
      <c r="E669">
        <f>IFERROR(VLOOKUP($B669,'CURVE DATA'!$A:$AM,15,FALSE),"")</f>
        <v>6452269.0098437434</v>
      </c>
      <c r="F669">
        <f>IFERROR(VLOOKUP($B669,'CURVE DATA'!$A:$AM,34,FALSE),NA())</f>
        <v>0.28674726391771782</v>
      </c>
      <c r="G669">
        <f>IFERROR(VLOOKUP($B669,'CURVE DATA'!$A:$AM,35,FALSE),NA())</f>
        <v>0.29221877401918994</v>
      </c>
      <c r="H669">
        <f>IFERROR(VLOOKUP($B669,'CURVE DATA'!$A:$AM,37,FALSE),NA())</f>
        <v>185.13279743128146</v>
      </c>
      <c r="I669">
        <f>IFERROR(VLOOKUP($B669,'CURVE DATA'!$A:$AM,38,FALSE),NA())</f>
        <v>149.28464108367527</v>
      </c>
      <c r="J669">
        <f>IFERROR(VLOOKUP($B669,'CURVE DATA'!$A:$AM,39,FALSE),NA())</f>
        <v>220.98095377888768</v>
      </c>
      <c r="K669" t="str">
        <f t="shared" si="114"/>
        <v/>
      </c>
      <c r="L669" t="str">
        <f t="shared" si="115"/>
        <v/>
      </c>
      <c r="M669" s="60">
        <f t="shared" si="116"/>
        <v>4986577.0808437429</v>
      </c>
      <c r="N669" t="str">
        <f t="shared" si="117"/>
        <v/>
      </c>
      <c r="O669" t="str">
        <f t="shared" si="118"/>
        <v/>
      </c>
      <c r="P669" t="str">
        <f t="shared" si="119"/>
        <v/>
      </c>
      <c r="Q669" t="str">
        <f t="shared" si="120"/>
        <v/>
      </c>
    </row>
    <row r="670" spans="1:17">
      <c r="A670" s="41">
        <f t="shared" si="111"/>
        <v>668</v>
      </c>
      <c r="B670" t="str">
        <f t="shared" si="112"/>
        <v>2_669</v>
      </c>
      <c r="C670">
        <f t="shared" si="110"/>
        <v>2</v>
      </c>
      <c r="D670">
        <f t="shared" si="113"/>
        <v>669</v>
      </c>
      <c r="E670">
        <f>IFERROR(VLOOKUP($B670,'CURVE DATA'!$A:$AM,15,FALSE),"")</f>
        <v>6461942.5765751433</v>
      </c>
      <c r="F670">
        <f>IFERROR(VLOOKUP($B670,'CURVE DATA'!$A:$AM,34,FALSE),NA())</f>
        <v>0.28648487323781474</v>
      </c>
      <c r="G670">
        <f>IFERROR(VLOOKUP($B670,'CURVE DATA'!$A:$AM,35,FALSE),NA())</f>
        <v>0.29221019033538553</v>
      </c>
      <c r="H670">
        <f>IFERROR(VLOOKUP($B670,'CURVE DATA'!$A:$AM,37,FALSE),NA())</f>
        <v>185.12735930910637</v>
      </c>
      <c r="I670">
        <f>IFERROR(VLOOKUP($B670,'CURVE DATA'!$A:$AM,38,FALSE),NA())</f>
        <v>149.28025597132162</v>
      </c>
      <c r="J670">
        <f>IFERROR(VLOOKUP($B670,'CURVE DATA'!$A:$AM,39,FALSE),NA())</f>
        <v>220.97446264689111</v>
      </c>
      <c r="K670" t="str">
        <f t="shared" si="114"/>
        <v/>
      </c>
      <c r="L670" t="str">
        <f t="shared" si="115"/>
        <v/>
      </c>
      <c r="M670" s="60">
        <f t="shared" si="116"/>
        <v>4996250.6475751437</v>
      </c>
      <c r="N670" t="str">
        <f t="shared" si="117"/>
        <v/>
      </c>
      <c r="O670" t="str">
        <f t="shared" si="118"/>
        <v/>
      </c>
      <c r="P670" t="str">
        <f t="shared" si="119"/>
        <v/>
      </c>
      <c r="Q670" t="str">
        <f t="shared" si="120"/>
        <v/>
      </c>
    </row>
    <row r="671" spans="1:17">
      <c r="A671" s="41">
        <f t="shared" si="111"/>
        <v>669</v>
      </c>
      <c r="B671" t="str">
        <f t="shared" si="112"/>
        <v>2_670</v>
      </c>
      <c r="C671">
        <f t="shared" si="110"/>
        <v>2</v>
      </c>
      <c r="D671">
        <f t="shared" si="113"/>
        <v>670</v>
      </c>
      <c r="E671">
        <f>IFERROR(VLOOKUP($B671,'CURVE DATA'!$A:$AM,15,FALSE),"")</f>
        <v>6471616.1433065431</v>
      </c>
      <c r="F671">
        <f>IFERROR(VLOOKUP($B671,'CURVE DATA'!$A:$AM,34,FALSE),NA())</f>
        <v>0.28622213487110787</v>
      </c>
      <c r="G671">
        <f>IFERROR(VLOOKUP($B671,'CURVE DATA'!$A:$AM,35,FALSE),NA())</f>
        <v>0.29220123957983352</v>
      </c>
      <c r="H671">
        <f>IFERROR(VLOOKUP($B671,'CURVE DATA'!$A:$AM,37,FALSE),NA())</f>
        <v>185.12168863164894</v>
      </c>
      <c r="I671">
        <f>IFERROR(VLOOKUP($B671,'CURVE DATA'!$A:$AM,38,FALSE),NA())</f>
        <v>149.27568333448644</v>
      </c>
      <c r="J671">
        <f>IFERROR(VLOOKUP($B671,'CURVE DATA'!$A:$AM,39,FALSE),NA())</f>
        <v>220.96769392881143</v>
      </c>
      <c r="K671" t="str">
        <f t="shared" si="114"/>
        <v/>
      </c>
      <c r="L671" t="str">
        <f t="shared" si="115"/>
        <v/>
      </c>
      <c r="M671" s="60">
        <f t="shared" si="116"/>
        <v>5005924.2143065426</v>
      </c>
      <c r="N671" t="str">
        <f t="shared" si="117"/>
        <v/>
      </c>
      <c r="O671" t="str">
        <f t="shared" si="118"/>
        <v/>
      </c>
      <c r="P671" t="str">
        <f t="shared" si="119"/>
        <v/>
      </c>
      <c r="Q671" t="str">
        <f t="shared" si="120"/>
        <v/>
      </c>
    </row>
    <row r="672" spans="1:17">
      <c r="A672" s="41">
        <f t="shared" si="111"/>
        <v>670</v>
      </c>
      <c r="B672" t="str">
        <f t="shared" si="112"/>
        <v>2_671</v>
      </c>
      <c r="C672">
        <f t="shared" si="110"/>
        <v>2</v>
      </c>
      <c r="D672">
        <f t="shared" si="113"/>
        <v>671</v>
      </c>
      <c r="E672">
        <f>IFERROR(VLOOKUP($B672,'CURVE DATA'!$A:$AM,15,FALSE),"")</f>
        <v>6481289.710037943</v>
      </c>
      <c r="F672">
        <f>IFERROR(VLOOKUP($B672,'CURVE DATA'!$A:$AM,34,FALSE),NA())</f>
        <v>0.28595905131928095</v>
      </c>
      <c r="G672">
        <f>IFERROR(VLOOKUP($B672,'CURVE DATA'!$A:$AM,35,FALSE),NA())</f>
        <v>0.29219192288093715</v>
      </c>
      <c r="H672">
        <f>IFERROR(VLOOKUP($B672,'CURVE DATA'!$A:$AM,37,FALSE),NA())</f>
        <v>185.11578611379977</v>
      </c>
      <c r="I672">
        <f>IFERROR(VLOOKUP($B672,'CURVE DATA'!$A:$AM,38,FALSE),NA())</f>
        <v>149.27092374963263</v>
      </c>
      <c r="J672">
        <f>IFERROR(VLOOKUP($B672,'CURVE DATA'!$A:$AM,39,FALSE),NA())</f>
        <v>220.96064847796694</v>
      </c>
      <c r="K672" t="str">
        <f t="shared" si="114"/>
        <v/>
      </c>
      <c r="L672" t="str">
        <f t="shared" si="115"/>
        <v/>
      </c>
      <c r="M672" s="60">
        <f t="shared" si="116"/>
        <v>5015597.7810379434</v>
      </c>
      <c r="N672" t="str">
        <f t="shared" si="117"/>
        <v/>
      </c>
      <c r="O672" t="str">
        <f t="shared" si="118"/>
        <v/>
      </c>
      <c r="P672" t="str">
        <f t="shared" si="119"/>
        <v/>
      </c>
      <c r="Q672" t="str">
        <f t="shared" si="120"/>
        <v/>
      </c>
    </row>
    <row r="673" spans="1:17">
      <c r="A673" s="41">
        <f t="shared" si="111"/>
        <v>671</v>
      </c>
      <c r="B673" t="str">
        <f t="shared" si="112"/>
        <v>2_672</v>
      </c>
      <c r="C673">
        <f t="shared" si="110"/>
        <v>2</v>
      </c>
      <c r="D673">
        <f t="shared" si="113"/>
        <v>672</v>
      </c>
      <c r="E673">
        <f>IFERROR(VLOOKUP($B673,'CURVE DATA'!$A:$AM,15,FALSE),"")</f>
        <v>6490963.2767693428</v>
      </c>
      <c r="F673">
        <f>IFERROR(VLOOKUP($B673,'CURVE DATA'!$A:$AM,34,FALSE),NA())</f>
        <v>0.28569562507652785</v>
      </c>
      <c r="G673">
        <f>IFERROR(VLOOKUP($B673,'CURVE DATA'!$A:$AM,35,FALSE),NA())</f>
        <v>0.29218224136409005</v>
      </c>
      <c r="H673">
        <f>IFERROR(VLOOKUP($B673,'CURVE DATA'!$A:$AM,37,FALSE),NA())</f>
        <v>185.10965246854272</v>
      </c>
      <c r="I673">
        <f>IFERROR(VLOOKUP($B673,'CURVE DATA'!$A:$AM,38,FALSE),NA())</f>
        <v>149.26597779168546</v>
      </c>
      <c r="J673">
        <f>IFERROR(VLOOKUP($B673,'CURVE DATA'!$A:$AM,39,FALSE),NA())</f>
        <v>220.95332714539998</v>
      </c>
      <c r="K673" t="str">
        <f t="shared" si="114"/>
        <v/>
      </c>
      <c r="L673" t="str">
        <f t="shared" si="115"/>
        <v/>
      </c>
      <c r="M673" s="60">
        <f t="shared" si="116"/>
        <v>5025271.3477693424</v>
      </c>
      <c r="N673" t="str">
        <f t="shared" si="117"/>
        <v/>
      </c>
      <c r="O673" t="str">
        <f t="shared" si="118"/>
        <v/>
      </c>
      <c r="P673" t="str">
        <f t="shared" si="119"/>
        <v/>
      </c>
      <c r="Q673" t="str">
        <f t="shared" si="120"/>
        <v/>
      </c>
    </row>
    <row r="674" spans="1:17">
      <c r="A674" s="41">
        <f t="shared" si="111"/>
        <v>672</v>
      </c>
      <c r="B674" t="str">
        <f t="shared" si="112"/>
        <v>2_673</v>
      </c>
      <c r="C674">
        <f t="shared" si="110"/>
        <v>2</v>
      </c>
      <c r="D674">
        <f t="shared" si="113"/>
        <v>673</v>
      </c>
      <c r="E674">
        <f>IFERROR(VLOOKUP($B674,'CURVE DATA'!$A:$AM,15,FALSE),"")</f>
        <v>6500636.8435007427</v>
      </c>
      <c r="F674">
        <f>IFERROR(VLOOKUP($B674,'CURVE DATA'!$A:$AM,34,FALSE),NA())</f>
        <v>0.28543185862925297</v>
      </c>
      <c r="G674">
        <f>IFERROR(VLOOKUP($B674,'CURVE DATA'!$A:$AM,35,FALSE),NA())</f>
        <v>0.29217219615168705</v>
      </c>
      <c r="H674">
        <f>IFERROR(VLOOKUP($B674,'CURVE DATA'!$A:$AM,37,FALSE),NA())</f>
        <v>185.10328840696181</v>
      </c>
      <c r="I674">
        <f>IFERROR(VLOOKUP($B674,'CURVE DATA'!$A:$AM,38,FALSE),NA())</f>
        <v>149.26084603403839</v>
      </c>
      <c r="J674">
        <f>IFERROR(VLOOKUP($B674,'CURVE DATA'!$A:$AM,39,FALSE),NA())</f>
        <v>220.94573077988522</v>
      </c>
      <c r="K674" t="str">
        <f t="shared" si="114"/>
        <v/>
      </c>
      <c r="L674" t="str">
        <f t="shared" si="115"/>
        <v/>
      </c>
      <c r="M674" s="60">
        <f t="shared" si="116"/>
        <v>5034944.9145007432</v>
      </c>
      <c r="N674" t="str">
        <f t="shared" si="117"/>
        <v/>
      </c>
      <c r="O674" t="str">
        <f t="shared" si="118"/>
        <v/>
      </c>
      <c r="P674" t="str">
        <f t="shared" si="119"/>
        <v/>
      </c>
      <c r="Q674" t="str">
        <f t="shared" si="120"/>
        <v/>
      </c>
    </row>
    <row r="675" spans="1:17">
      <c r="A675" s="41">
        <f t="shared" si="111"/>
        <v>673</v>
      </c>
      <c r="B675" t="str">
        <f t="shared" si="112"/>
        <v>2_674</v>
      </c>
      <c r="C675">
        <f t="shared" si="110"/>
        <v>2</v>
      </c>
      <c r="D675">
        <f t="shared" si="113"/>
        <v>674</v>
      </c>
      <c r="E675">
        <f>IFERROR(VLOOKUP($B675,'CURVE DATA'!$A:$AM,15,FALSE),"")</f>
        <v>6510310.4102321425</v>
      </c>
      <c r="F675">
        <f>IFERROR(VLOOKUP($B675,'CURVE DATA'!$A:$AM,34,FALSE),NA())</f>
        <v>0.28516775445653147</v>
      </c>
      <c r="G675">
        <f>IFERROR(VLOOKUP($B675,'CURVE DATA'!$A:$AM,35,FALSE),NA())</f>
        <v>0.29216178836313556</v>
      </c>
      <c r="H675">
        <f>IFERROR(VLOOKUP($B675,'CURVE DATA'!$A:$AM,37,FALSE),NA())</f>
        <v>185.09669463824835</v>
      </c>
      <c r="I675">
        <f>IFERROR(VLOOKUP($B675,'CURVE DATA'!$A:$AM,38,FALSE),NA())</f>
        <v>149.2555290485586</v>
      </c>
      <c r="J675">
        <f>IFERROR(VLOOKUP($B675,'CURVE DATA'!$A:$AM,39,FALSE),NA())</f>
        <v>220.93786022793813</v>
      </c>
      <c r="K675" t="str">
        <f t="shared" si="114"/>
        <v/>
      </c>
      <c r="L675" t="str">
        <f t="shared" si="115"/>
        <v/>
      </c>
      <c r="M675" s="60">
        <f t="shared" si="116"/>
        <v>5044618.4812321421</v>
      </c>
      <c r="N675" t="str">
        <f t="shared" si="117"/>
        <v/>
      </c>
      <c r="O675" t="str">
        <f t="shared" si="118"/>
        <v/>
      </c>
      <c r="P675" t="str">
        <f t="shared" si="119"/>
        <v/>
      </c>
      <c r="Q675" t="str">
        <f t="shared" si="120"/>
        <v/>
      </c>
    </row>
    <row r="676" spans="1:17">
      <c r="A676" s="41">
        <f t="shared" si="111"/>
        <v>674</v>
      </c>
      <c r="B676" t="str">
        <f t="shared" si="112"/>
        <v>2_675</v>
      </c>
      <c r="C676">
        <f t="shared" si="110"/>
        <v>2</v>
      </c>
      <c r="D676">
        <f t="shared" si="113"/>
        <v>675</v>
      </c>
      <c r="E676">
        <f>IFERROR(VLOOKUP($B676,'CURVE DATA'!$A:$AM,15,FALSE),"")</f>
        <v>6519983.9769635424</v>
      </c>
      <c r="F676">
        <f>IFERROR(VLOOKUP($B676,'CURVE DATA'!$A:$AM,34,FALSE),NA())</f>
        <v>0.2849033150294758</v>
      </c>
      <c r="G676">
        <f>IFERROR(VLOOKUP($B676,'CURVE DATA'!$A:$AM,35,FALSE),NA())</f>
        <v>0.29215101911486602</v>
      </c>
      <c r="H676">
        <f>IFERROR(VLOOKUP($B676,'CURVE DATA'!$A:$AM,37,FALSE),NA())</f>
        <v>185.08987186970768</v>
      </c>
      <c r="I676">
        <f>IFERROR(VLOOKUP($B676,'CURVE DATA'!$A:$AM,38,FALSE),NA())</f>
        <v>149.25002740559245</v>
      </c>
      <c r="J676">
        <f>IFERROR(VLOOKUP($B676,'CURVE DATA'!$A:$AM,39,FALSE),NA())</f>
        <v>220.92971633382294</v>
      </c>
      <c r="K676" t="str">
        <f t="shared" si="114"/>
        <v/>
      </c>
      <c r="L676" t="str">
        <f t="shared" si="115"/>
        <v/>
      </c>
      <c r="M676" s="60">
        <f t="shared" si="116"/>
        <v>5054292.0479635429</v>
      </c>
      <c r="N676" t="str">
        <f t="shared" si="117"/>
        <v/>
      </c>
      <c r="O676" t="str">
        <f t="shared" si="118"/>
        <v/>
      </c>
      <c r="P676" t="str">
        <f t="shared" si="119"/>
        <v/>
      </c>
      <c r="Q676" t="str">
        <f t="shared" si="120"/>
        <v/>
      </c>
    </row>
    <row r="677" spans="1:17">
      <c r="A677" s="41">
        <f t="shared" si="111"/>
        <v>675</v>
      </c>
      <c r="B677" t="str">
        <f t="shared" si="112"/>
        <v>2_676</v>
      </c>
      <c r="C677">
        <f t="shared" si="110"/>
        <v>2</v>
      </c>
      <c r="D677">
        <f t="shared" si="113"/>
        <v>676</v>
      </c>
      <c r="E677">
        <f>IFERROR(VLOOKUP($B677,'CURVE DATA'!$A:$AM,15,FALSE),"")</f>
        <v>6529657.5436949423</v>
      </c>
      <c r="F677">
        <f>IFERROR(VLOOKUP($B677,'CURVE DATA'!$A:$AM,34,FALSE),NA())</f>
        <v>0.28463854281228362</v>
      </c>
      <c r="G677">
        <f>IFERROR(VLOOKUP($B677,'CURVE DATA'!$A:$AM,35,FALSE),NA())</f>
        <v>0.2921398895203437</v>
      </c>
      <c r="H677">
        <f>IFERROR(VLOOKUP($B677,'CURVE DATA'!$A:$AM,37,FALSE),NA())</f>
        <v>185.08282080676653</v>
      </c>
      <c r="I677">
        <f>IFERROR(VLOOKUP($B677,'CURVE DATA'!$A:$AM,38,FALSE),NA())</f>
        <v>149.24434167397152</v>
      </c>
      <c r="J677">
        <f>IFERROR(VLOOKUP($B677,'CURVE DATA'!$A:$AM,39,FALSE),NA())</f>
        <v>220.92129993956158</v>
      </c>
      <c r="K677" t="str">
        <f t="shared" si="114"/>
        <v/>
      </c>
      <c r="L677" t="str">
        <f t="shared" si="115"/>
        <v/>
      </c>
      <c r="M677" s="60">
        <f t="shared" si="116"/>
        <v>5063965.6146949418</v>
      </c>
      <c r="N677" t="str">
        <f t="shared" si="117"/>
        <v/>
      </c>
      <c r="O677" t="str">
        <f t="shared" si="118"/>
        <v/>
      </c>
      <c r="P677" t="str">
        <f t="shared" si="119"/>
        <v/>
      </c>
      <c r="Q677" t="str">
        <f t="shared" si="120"/>
        <v/>
      </c>
    </row>
    <row r="678" spans="1:17">
      <c r="A678" s="41">
        <f t="shared" si="111"/>
        <v>676</v>
      </c>
      <c r="B678" t="str">
        <f t="shared" si="112"/>
        <v>2_677</v>
      </c>
      <c r="C678">
        <f t="shared" si="110"/>
        <v>2</v>
      </c>
      <c r="D678">
        <f t="shared" si="113"/>
        <v>677</v>
      </c>
      <c r="E678">
        <f>IFERROR(VLOOKUP($B678,'CURVE DATA'!$A:$AM,15,FALSE),"")</f>
        <v>6539331.1104263421</v>
      </c>
      <c r="F678">
        <f>IFERROR(VLOOKUP($B678,'CURVE DATA'!$A:$AM,34,FALSE),NA())</f>
        <v>0.28437344026088462</v>
      </c>
      <c r="G678">
        <f>IFERROR(VLOOKUP($B678,'CURVE DATA'!$A:$AM,35,FALSE),NA())</f>
        <v>0.29212840069007823</v>
      </c>
      <c r="H678">
        <f>IFERROR(VLOOKUP($B678,'CURVE DATA'!$A:$AM,37,FALSE),NA())</f>
        <v>185.07554215297915</v>
      </c>
      <c r="I678">
        <f>IFERROR(VLOOKUP($B678,'CURVE DATA'!$A:$AM,38,FALSE),NA())</f>
        <v>149.23847242101743</v>
      </c>
      <c r="J678">
        <f>IFERROR(VLOOKUP($B678,'CURVE DATA'!$A:$AM,39,FALSE),NA())</f>
        <v>220.9126118849409</v>
      </c>
      <c r="K678" t="str">
        <f t="shared" si="114"/>
        <v/>
      </c>
      <c r="L678" t="str">
        <f t="shared" si="115"/>
        <v/>
      </c>
      <c r="M678" s="60">
        <f t="shared" si="116"/>
        <v>5073639.1814263426</v>
      </c>
      <c r="N678" t="str">
        <f t="shared" si="117"/>
        <v/>
      </c>
      <c r="O678" t="str">
        <f t="shared" si="118"/>
        <v/>
      </c>
      <c r="P678" t="str">
        <f t="shared" si="119"/>
        <v/>
      </c>
      <c r="Q678" t="str">
        <f t="shared" si="120"/>
        <v/>
      </c>
    </row>
    <row r="679" spans="1:17">
      <c r="A679" s="41">
        <f t="shared" si="111"/>
        <v>677</v>
      </c>
      <c r="B679" t="str">
        <f t="shared" si="112"/>
        <v>2_678</v>
      </c>
      <c r="C679">
        <f t="shared" si="110"/>
        <v>2</v>
      </c>
      <c r="D679">
        <f t="shared" si="113"/>
        <v>678</v>
      </c>
      <c r="E679">
        <f>IFERROR(VLOOKUP($B679,'CURVE DATA'!$A:$AM,15,FALSE),"")</f>
        <v>6549004.677157742</v>
      </c>
      <c r="F679">
        <f>IFERROR(VLOOKUP($B679,'CURVE DATA'!$A:$AM,34,FALSE),NA())</f>
        <v>0.28410800982442552</v>
      </c>
      <c r="G679">
        <f>IFERROR(VLOOKUP($B679,'CURVE DATA'!$A:$AM,35,FALSE),NA())</f>
        <v>0.29211655373163559</v>
      </c>
      <c r="H679">
        <f>IFERROR(VLOOKUP($B679,'CURVE DATA'!$A:$AM,37,FALSE),NA())</f>
        <v>185.06803661003482</v>
      </c>
      <c r="I679">
        <f>IFERROR(VLOOKUP($B679,'CURVE DATA'!$A:$AM,38,FALSE),NA())</f>
        <v>149.23242021254802</v>
      </c>
      <c r="J679">
        <f>IFERROR(VLOOKUP($B679,'CURVE DATA'!$A:$AM,39,FALSE),NA())</f>
        <v>220.90365300752168</v>
      </c>
      <c r="K679" t="str">
        <f t="shared" si="114"/>
        <v/>
      </c>
      <c r="L679" t="str">
        <f t="shared" si="115"/>
        <v/>
      </c>
      <c r="M679" s="60">
        <f t="shared" si="116"/>
        <v>5083312.7481577415</v>
      </c>
      <c r="N679" t="str">
        <f t="shared" si="117"/>
        <v/>
      </c>
      <c r="O679" t="str">
        <f t="shared" si="118"/>
        <v/>
      </c>
      <c r="P679" t="str">
        <f t="shared" si="119"/>
        <v/>
      </c>
      <c r="Q679" t="str">
        <f t="shared" si="120"/>
        <v/>
      </c>
    </row>
    <row r="680" spans="1:17">
      <c r="A680" s="41">
        <f t="shared" si="111"/>
        <v>678</v>
      </c>
      <c r="B680" t="str">
        <f t="shared" si="112"/>
        <v>2_679</v>
      </c>
      <c r="C680">
        <f t="shared" si="110"/>
        <v>2</v>
      </c>
      <c r="D680">
        <f t="shared" si="113"/>
        <v>679</v>
      </c>
      <c r="E680">
        <f>IFERROR(VLOOKUP($B680,'CURVE DATA'!$A:$AM,15,FALSE),"")</f>
        <v>6558678.2438891418</v>
      </c>
      <c r="F680">
        <f>IFERROR(VLOOKUP($B680,'CURVE DATA'!$A:$AM,34,FALSE),NA())</f>
        <v>0.28384225394397128</v>
      </c>
      <c r="G680">
        <f>IFERROR(VLOOKUP($B680,'CURVE DATA'!$A:$AM,35,FALSE),NA())</f>
        <v>0.29210434974964788</v>
      </c>
      <c r="H680">
        <f>IFERROR(VLOOKUP($B680,'CURVE DATA'!$A:$AM,37,FALSE),NA())</f>
        <v>185.06030487776414</v>
      </c>
      <c r="I680">
        <f>IFERROR(VLOOKUP($B680,'CURVE DATA'!$A:$AM,38,FALSE),NA())</f>
        <v>149.22618561288226</v>
      </c>
      <c r="J680">
        <f>IFERROR(VLOOKUP($B680,'CURVE DATA'!$A:$AM,39,FALSE),NA())</f>
        <v>220.89442414264605</v>
      </c>
      <c r="K680" t="str">
        <f t="shared" si="114"/>
        <v/>
      </c>
      <c r="L680" t="str">
        <f t="shared" si="115"/>
        <v/>
      </c>
      <c r="M680" s="60">
        <f t="shared" si="116"/>
        <v>5092986.3148891423</v>
      </c>
      <c r="N680" t="str">
        <f t="shared" si="117"/>
        <v/>
      </c>
      <c r="O680" t="str">
        <f t="shared" si="118"/>
        <v/>
      </c>
      <c r="P680" t="str">
        <f t="shared" si="119"/>
        <v/>
      </c>
      <c r="Q680" t="str">
        <f t="shared" si="120"/>
        <v/>
      </c>
    </row>
    <row r="681" spans="1:17">
      <c r="A681" s="41">
        <f t="shared" si="111"/>
        <v>679</v>
      </c>
      <c r="B681" t="str">
        <f t="shared" si="112"/>
        <v>2_680</v>
      </c>
      <c r="C681">
        <f t="shared" si="110"/>
        <v>2</v>
      </c>
      <c r="D681">
        <f t="shared" si="113"/>
        <v>680</v>
      </c>
      <c r="E681">
        <f>IFERROR(VLOOKUP($B681,'CURVE DATA'!$A:$AM,15,FALSE),"")</f>
        <v>6568351.8106205417</v>
      </c>
      <c r="F681">
        <f>IFERROR(VLOOKUP($B681,'CURVE DATA'!$A:$AM,34,FALSE),NA())</f>
        <v>0.28357617505351163</v>
      </c>
      <c r="G681">
        <f>IFERROR(VLOOKUP($B681,'CURVE DATA'!$A:$AM,35,FALSE),NA())</f>
        <v>0.2920917898458244</v>
      </c>
      <c r="H681">
        <f>IFERROR(VLOOKUP($B681,'CURVE DATA'!$A:$AM,37,FALSE),NA())</f>
        <v>185.05234765414593</v>
      </c>
      <c r="I681">
        <f>IFERROR(VLOOKUP($B681,'CURVE DATA'!$A:$AM,38,FALSE),NA())</f>
        <v>149.21976918484603</v>
      </c>
      <c r="J681">
        <f>IFERROR(VLOOKUP($B681,'CURVE DATA'!$A:$AM,39,FALSE),NA())</f>
        <v>220.88492612344589</v>
      </c>
      <c r="K681" t="str">
        <f t="shared" si="114"/>
        <v/>
      </c>
      <c r="L681" t="str">
        <f t="shared" si="115"/>
        <v/>
      </c>
      <c r="M681" s="60">
        <f t="shared" si="116"/>
        <v>5102659.8816205412</v>
      </c>
      <c r="N681" t="str">
        <f t="shared" si="117"/>
        <v/>
      </c>
      <c r="O681" t="str">
        <f t="shared" si="118"/>
        <v/>
      </c>
      <c r="P681" t="str">
        <f t="shared" si="119"/>
        <v/>
      </c>
      <c r="Q681" t="str">
        <f t="shared" si="120"/>
        <v/>
      </c>
    </row>
    <row r="682" spans="1:17">
      <c r="A682" s="41">
        <f t="shared" si="111"/>
        <v>680</v>
      </c>
      <c r="B682" t="str">
        <f t="shared" si="112"/>
        <v>2_681</v>
      </c>
      <c r="C682">
        <f t="shared" si="110"/>
        <v>2</v>
      </c>
      <c r="D682">
        <f t="shared" si="113"/>
        <v>681</v>
      </c>
      <c r="E682">
        <f>IFERROR(VLOOKUP($B682,'CURVE DATA'!$A:$AM,15,FALSE),"")</f>
        <v>6578025.3773519415</v>
      </c>
      <c r="F682">
        <f>IFERROR(VLOOKUP($B682,'CURVE DATA'!$A:$AM,34,FALSE),NA())</f>
        <v>0.28330977557942305</v>
      </c>
      <c r="G682">
        <f>IFERROR(VLOOKUP($B682,'CURVE DATA'!$A:$AM,35,FALSE),NA())</f>
        <v>0.29207887511896208</v>
      </c>
      <c r="H682">
        <f>IFERROR(VLOOKUP($B682,'CURVE DATA'!$A:$AM,37,FALSE),NA())</f>
        <v>185.04416563531396</v>
      </c>
      <c r="I682">
        <f>IFERROR(VLOOKUP($B682,'CURVE DATA'!$A:$AM,38,FALSE),NA())</f>
        <v>149.2131714897773</v>
      </c>
      <c r="J682">
        <f>IFERROR(VLOOKUP($B682,'CURVE DATA'!$A:$AM,39,FALSE),NA())</f>
        <v>220.87515978085065</v>
      </c>
      <c r="K682" t="str">
        <f t="shared" si="114"/>
        <v/>
      </c>
      <c r="L682" t="str">
        <f t="shared" si="115"/>
        <v/>
      </c>
      <c r="M682" s="60">
        <f t="shared" si="116"/>
        <v>5112333.448351942</v>
      </c>
      <c r="N682" t="str">
        <f t="shared" si="117"/>
        <v/>
      </c>
      <c r="O682" t="str">
        <f t="shared" si="118"/>
        <v/>
      </c>
      <c r="P682" t="str">
        <f t="shared" si="119"/>
        <v/>
      </c>
      <c r="Q682" t="str">
        <f t="shared" si="120"/>
        <v/>
      </c>
    </row>
    <row r="683" spans="1:17">
      <c r="A683" s="41">
        <f t="shared" si="111"/>
        <v>681</v>
      </c>
      <c r="B683" t="str">
        <f t="shared" si="112"/>
        <v>2_682</v>
      </c>
      <c r="C683">
        <f t="shared" si="110"/>
        <v>2</v>
      </c>
      <c r="D683">
        <f t="shared" si="113"/>
        <v>682</v>
      </c>
      <c r="E683">
        <f>IFERROR(VLOOKUP($B683,'CURVE DATA'!$A:$AM,15,FALSE),"")</f>
        <v>6587698.9440833414</v>
      </c>
      <c r="F683">
        <f>IFERROR(VLOOKUP($B683,'CURVE DATA'!$A:$AM,34,FALSE),NA())</f>
        <v>0.28304305794075846</v>
      </c>
      <c r="G683">
        <f>IFERROR(VLOOKUP($B683,'CURVE DATA'!$A:$AM,35,FALSE),NA())</f>
        <v>0.2920656066649559</v>
      </c>
      <c r="H683">
        <f>IFERROR(VLOOKUP($B683,'CURVE DATA'!$A:$AM,37,FALSE),NA())</f>
        <v>185.03575951556346</v>
      </c>
      <c r="I683">
        <f>IFERROR(VLOOKUP($B683,'CURVE DATA'!$A:$AM,38,FALSE),NA())</f>
        <v>149.20639308753158</v>
      </c>
      <c r="J683">
        <f>IFERROR(VLOOKUP($B683,'CURVE DATA'!$A:$AM,39,FALSE),NA())</f>
        <v>220.86512594359533</v>
      </c>
      <c r="K683" t="str">
        <f t="shared" si="114"/>
        <v/>
      </c>
      <c r="L683" t="str">
        <f t="shared" si="115"/>
        <v/>
      </c>
      <c r="M683" s="60">
        <f t="shared" si="116"/>
        <v>5122007.0150833409</v>
      </c>
      <c r="N683" t="str">
        <f t="shared" si="117"/>
        <v/>
      </c>
      <c r="O683" t="str">
        <f t="shared" si="118"/>
        <v/>
      </c>
      <c r="P683" t="str">
        <f t="shared" si="119"/>
        <v/>
      </c>
      <c r="Q683" t="str">
        <f t="shared" si="120"/>
        <v/>
      </c>
    </row>
    <row r="684" spans="1:17">
      <c r="A684" s="41">
        <f t="shared" si="111"/>
        <v>682</v>
      </c>
      <c r="B684" t="str">
        <f t="shared" si="112"/>
        <v>2_683</v>
      </c>
      <c r="C684">
        <f t="shared" si="110"/>
        <v>2</v>
      </c>
      <c r="D684">
        <f t="shared" si="113"/>
        <v>683</v>
      </c>
      <c r="E684">
        <f>IFERROR(VLOOKUP($B684,'CURVE DATA'!$A:$AM,15,FALSE),"")</f>
        <v>6597372.5108147413</v>
      </c>
      <c r="F684">
        <f>IFERROR(VLOOKUP($B684,'CURVE DATA'!$A:$AM,34,FALSE),NA())</f>
        <v>0.28277602454894185</v>
      </c>
      <c r="G684">
        <f>IFERROR(VLOOKUP($B684,'CURVE DATA'!$A:$AM,35,FALSE),NA())</f>
        <v>0.29205198557680923</v>
      </c>
      <c r="H684">
        <f>IFERROR(VLOOKUP($B684,'CURVE DATA'!$A:$AM,37,FALSE),NA())</f>
        <v>185.02712998735768</v>
      </c>
      <c r="I684">
        <f>IFERROR(VLOOKUP($B684,'CURVE DATA'!$A:$AM,38,FALSE),NA())</f>
        <v>149.19943453648719</v>
      </c>
      <c r="J684">
        <f>IFERROR(VLOOKUP($B684,'CURVE DATA'!$A:$AM,39,FALSE),NA())</f>
        <v>220.8548254382282</v>
      </c>
      <c r="K684" t="str">
        <f t="shared" si="114"/>
        <v/>
      </c>
      <c r="L684" t="str">
        <f t="shared" si="115"/>
        <v/>
      </c>
      <c r="M684" s="60">
        <f t="shared" si="116"/>
        <v>5131680.5818147417</v>
      </c>
      <c r="N684" t="str">
        <f t="shared" si="117"/>
        <v/>
      </c>
      <c r="O684" t="str">
        <f t="shared" si="118"/>
        <v/>
      </c>
      <c r="P684" t="str">
        <f t="shared" si="119"/>
        <v/>
      </c>
      <c r="Q684" t="str">
        <f t="shared" si="120"/>
        <v/>
      </c>
    </row>
    <row r="685" spans="1:17">
      <c r="A685" s="41">
        <f t="shared" si="111"/>
        <v>683</v>
      </c>
      <c r="B685" t="str">
        <f t="shared" si="112"/>
        <v>2_684</v>
      </c>
      <c r="C685">
        <f t="shared" si="110"/>
        <v>2</v>
      </c>
      <c r="D685">
        <f t="shared" si="113"/>
        <v>684</v>
      </c>
      <c r="E685">
        <f>IFERROR(VLOOKUP($B685,'CURVE DATA'!$A:$AM,15,FALSE),"")</f>
        <v>6607046.0775461411</v>
      </c>
      <c r="F685">
        <f>IFERROR(VLOOKUP($B685,'CURVE DATA'!$A:$AM,34,FALSE),NA())</f>
        <v>0.28250867780840483</v>
      </c>
      <c r="G685">
        <f>IFERROR(VLOOKUP($B685,'CURVE DATA'!$A:$AM,35,FALSE),NA())</f>
        <v>0.29203801294464465</v>
      </c>
      <c r="H685">
        <f>IFERROR(VLOOKUP($B685,'CURVE DATA'!$A:$AM,37,FALSE),NA())</f>
        <v>185.01827774133486</v>
      </c>
      <c r="I685">
        <f>IFERROR(VLOOKUP($B685,'CURVE DATA'!$A:$AM,38,FALSE),NA())</f>
        <v>149.19229639355066</v>
      </c>
      <c r="J685">
        <f>IFERROR(VLOOKUP($B685,'CURVE DATA'!$A:$AM,39,FALSE),NA())</f>
        <v>220.84425908911908</v>
      </c>
      <c r="K685" t="str">
        <f t="shared" si="114"/>
        <v/>
      </c>
      <c r="L685" t="str">
        <f t="shared" si="115"/>
        <v/>
      </c>
      <c r="M685" s="60">
        <f t="shared" si="116"/>
        <v>5141354.1485461406</v>
      </c>
      <c r="N685" t="str">
        <f t="shared" si="117"/>
        <v/>
      </c>
      <c r="O685" t="str">
        <f t="shared" si="118"/>
        <v/>
      </c>
      <c r="P685" t="str">
        <f t="shared" si="119"/>
        <v/>
      </c>
      <c r="Q685" t="str">
        <f t="shared" si="120"/>
        <v/>
      </c>
    </row>
    <row r="686" spans="1:17">
      <c r="A686" s="41">
        <f t="shared" si="111"/>
        <v>684</v>
      </c>
      <c r="B686" t="str">
        <f t="shared" si="112"/>
        <v>2_685</v>
      </c>
      <c r="C686">
        <f t="shared" si="110"/>
        <v>2</v>
      </c>
      <c r="D686">
        <f t="shared" si="113"/>
        <v>685</v>
      </c>
      <c r="E686">
        <f>IFERROR(VLOOKUP($B686,'CURVE DATA'!$A:$AM,15,FALSE),"")</f>
        <v>6616719.644277541</v>
      </c>
      <c r="F686">
        <f>IFERROR(VLOOKUP($B686,'CURVE DATA'!$A:$AM,34,FALSE),NA())</f>
        <v>0.28224102011568353</v>
      </c>
      <c r="G686">
        <f>IFERROR(VLOOKUP($B686,'CURVE DATA'!$A:$AM,35,FALSE),NA())</f>
        <v>0.29202368985571342</v>
      </c>
      <c r="H686">
        <f>IFERROR(VLOOKUP($B686,'CURVE DATA'!$A:$AM,37,FALSE),NA())</f>
        <v>185.00920346631403</v>
      </c>
      <c r="I686">
        <f>IFERROR(VLOOKUP($B686,'CURVE DATA'!$A:$AM,38,FALSE),NA())</f>
        <v>149.18497921416176</v>
      </c>
      <c r="J686">
        <f>IFERROR(VLOOKUP($B686,'CURVE DATA'!$A:$AM,39,FALSE),NA())</f>
        <v>220.83342771846637</v>
      </c>
      <c r="K686" t="str">
        <f t="shared" si="114"/>
        <v/>
      </c>
      <c r="L686" t="str">
        <f t="shared" si="115"/>
        <v/>
      </c>
      <c r="M686" s="60">
        <f t="shared" si="116"/>
        <v>5151027.7152775414</v>
      </c>
      <c r="N686" t="str">
        <f t="shared" si="117"/>
        <v/>
      </c>
      <c r="O686" t="str">
        <f t="shared" si="118"/>
        <v/>
      </c>
      <c r="P686" t="str">
        <f t="shared" si="119"/>
        <v/>
      </c>
      <c r="Q686" t="str">
        <f t="shared" si="120"/>
        <v/>
      </c>
    </row>
    <row r="687" spans="1:17">
      <c r="A687" s="41">
        <f t="shared" si="111"/>
        <v>685</v>
      </c>
      <c r="B687" t="str">
        <f t="shared" si="112"/>
        <v>2_686</v>
      </c>
      <c r="C687">
        <f t="shared" si="110"/>
        <v>2</v>
      </c>
      <c r="D687">
        <f t="shared" si="113"/>
        <v>686</v>
      </c>
      <c r="E687">
        <f>IFERROR(VLOOKUP($B687,'CURVE DATA'!$A:$AM,15,FALSE),"")</f>
        <v>6626393.2110089408</v>
      </c>
      <c r="F687">
        <f>IFERROR(VLOOKUP($B687,'CURVE DATA'!$A:$AM,34,FALSE),NA())</f>
        <v>0.28197305386058252</v>
      </c>
      <c r="G687">
        <f>IFERROR(VLOOKUP($B687,'CURVE DATA'!$A:$AM,35,FALSE),NA())</f>
        <v>0.29200901739440666</v>
      </c>
      <c r="H687">
        <f>IFERROR(VLOOKUP($B687,'CURVE DATA'!$A:$AM,37,FALSE),NA())</f>
        <v>184.9999078493023</v>
      </c>
      <c r="I687">
        <f>IFERROR(VLOOKUP($B687,'CURVE DATA'!$A:$AM,38,FALSE),NA())</f>
        <v>149.17748355229901</v>
      </c>
      <c r="J687">
        <f>IFERROR(VLOOKUP($B687,'CURVE DATA'!$A:$AM,39,FALSE),NA())</f>
        <v>220.82233214630563</v>
      </c>
      <c r="K687" t="str">
        <f t="shared" si="114"/>
        <v/>
      </c>
      <c r="L687" t="str">
        <f t="shared" si="115"/>
        <v/>
      </c>
      <c r="M687" s="60">
        <f t="shared" si="116"/>
        <v>5160701.2820089404</v>
      </c>
      <c r="N687" t="str">
        <f t="shared" si="117"/>
        <v/>
      </c>
      <c r="O687" t="str">
        <f t="shared" si="118"/>
        <v/>
      </c>
      <c r="P687" t="str">
        <f t="shared" si="119"/>
        <v/>
      </c>
      <c r="Q687" t="str">
        <f t="shared" si="120"/>
        <v/>
      </c>
    </row>
    <row r="688" spans="1:17">
      <c r="A688" s="41">
        <f t="shared" si="111"/>
        <v>686</v>
      </c>
      <c r="B688" t="str">
        <f t="shared" si="112"/>
        <v>2_687</v>
      </c>
      <c r="C688">
        <f t="shared" si="110"/>
        <v>2</v>
      </c>
      <c r="D688">
        <f t="shared" si="113"/>
        <v>687</v>
      </c>
      <c r="E688">
        <f>IFERROR(VLOOKUP($B688,'CURVE DATA'!$A:$AM,15,FALSE),"")</f>
        <v>6636066.7777403407</v>
      </c>
      <c r="F688">
        <f>IFERROR(VLOOKUP($B688,'CURVE DATA'!$A:$AM,34,FALSE),NA())</f>
        <v>0.28170478142493788</v>
      </c>
      <c r="G688">
        <f>IFERROR(VLOOKUP($B688,'CURVE DATA'!$A:$AM,35,FALSE),NA())</f>
        <v>0.29199399664226461</v>
      </c>
      <c r="H688">
        <f>IFERROR(VLOOKUP($B688,'CURVE DATA'!$A:$AM,37,FALSE),NA())</f>
        <v>184.99039157550055</v>
      </c>
      <c r="I688">
        <f>IFERROR(VLOOKUP($B688,'CURVE DATA'!$A:$AM,38,FALSE),NA())</f>
        <v>149.1698099604846</v>
      </c>
      <c r="J688">
        <f>IFERROR(VLOOKUP($B688,'CURVE DATA'!$A:$AM,39,FALSE),NA())</f>
        <v>220.81097319051653</v>
      </c>
      <c r="K688" t="str">
        <f t="shared" si="114"/>
        <v/>
      </c>
      <c r="L688" t="str">
        <f t="shared" si="115"/>
        <v/>
      </c>
      <c r="M688" s="60">
        <f t="shared" si="116"/>
        <v>5170374.8487403411</v>
      </c>
      <c r="N688" t="str">
        <f t="shared" si="117"/>
        <v/>
      </c>
      <c r="O688" t="str">
        <f t="shared" si="118"/>
        <v/>
      </c>
      <c r="P688" t="str">
        <f t="shared" si="119"/>
        <v/>
      </c>
      <c r="Q688" t="str">
        <f t="shared" si="120"/>
        <v/>
      </c>
    </row>
    <row r="689" spans="1:17">
      <c r="A689" s="41">
        <f t="shared" si="111"/>
        <v>687</v>
      </c>
      <c r="B689" t="str">
        <f t="shared" si="112"/>
        <v>2_688</v>
      </c>
      <c r="C689">
        <f t="shared" si="110"/>
        <v>2</v>
      </c>
      <c r="D689">
        <f t="shared" si="113"/>
        <v>688</v>
      </c>
      <c r="E689">
        <f>IFERROR(VLOOKUP($B689,'CURVE DATA'!$A:$AM,15,FALSE),"")</f>
        <v>6645740.3444717405</v>
      </c>
      <c r="F689">
        <f>IFERROR(VLOOKUP($B689,'CURVE DATA'!$A:$AM,34,FALSE),NA())</f>
        <v>0.28143620518374751</v>
      </c>
      <c r="G689">
        <f>IFERROR(VLOOKUP($B689,'CURVE DATA'!$A:$AM,35,FALSE),NA())</f>
        <v>0.29197862867798724</v>
      </c>
      <c r="H689">
        <f>IFERROR(VLOOKUP($B689,'CURVE DATA'!$A:$AM,37,FALSE),NA())</f>
        <v>184.98065532831026</v>
      </c>
      <c r="I689">
        <f>IFERROR(VLOOKUP($B689,'CURVE DATA'!$A:$AM,38,FALSE),NA())</f>
        <v>149.16195898978967</v>
      </c>
      <c r="J689">
        <f>IFERROR(VLOOKUP($B689,'CURVE DATA'!$A:$AM,39,FALSE),NA())</f>
        <v>220.79935166683089</v>
      </c>
      <c r="K689" t="str">
        <f t="shared" si="114"/>
        <v/>
      </c>
      <c r="L689" t="str">
        <f t="shared" si="115"/>
        <v/>
      </c>
      <c r="M689" s="60">
        <f t="shared" si="116"/>
        <v>5180048.4154717401</v>
      </c>
      <c r="N689" t="str">
        <f t="shared" si="117"/>
        <v/>
      </c>
      <c r="O689" t="str">
        <f t="shared" si="118"/>
        <v/>
      </c>
      <c r="P689" t="str">
        <f t="shared" si="119"/>
        <v/>
      </c>
      <c r="Q689" t="str">
        <f t="shared" si="120"/>
        <v/>
      </c>
    </row>
    <row r="690" spans="1:17">
      <c r="A690" s="41">
        <f t="shared" si="111"/>
        <v>688</v>
      </c>
      <c r="B690" t="str">
        <f t="shared" si="112"/>
        <v>2_689</v>
      </c>
      <c r="C690">
        <f t="shared" si="110"/>
        <v>2</v>
      </c>
      <c r="D690">
        <f t="shared" si="113"/>
        <v>689</v>
      </c>
      <c r="E690">
        <f>IFERROR(VLOOKUP($B690,'CURVE DATA'!$A:$AM,15,FALSE),"")</f>
        <v>6655413.9112031404</v>
      </c>
      <c r="F690">
        <f>IFERROR(VLOOKUP($B690,'CURVE DATA'!$A:$AM,34,FALSE),NA())</f>
        <v>0.28116732750454287</v>
      </c>
      <c r="G690">
        <f>IFERROR(VLOOKUP($B690,'CURVE DATA'!$A:$AM,35,FALSE),NA())</f>
        <v>0.29196291457744444</v>
      </c>
      <c r="H690">
        <f>IFERROR(VLOOKUP($B690,'CURVE DATA'!$A:$AM,37,FALSE),NA())</f>
        <v>184.97069978933996</v>
      </c>
      <c r="I690">
        <f>IFERROR(VLOOKUP($B690,'CURVE DATA'!$A:$AM,38,FALSE),NA())</f>
        <v>149.15393118983957</v>
      </c>
      <c r="J690">
        <f>IFERROR(VLOOKUP($B690,'CURVE DATA'!$A:$AM,39,FALSE),NA())</f>
        <v>220.78746838884035</v>
      </c>
      <c r="K690" t="str">
        <f t="shared" si="114"/>
        <v/>
      </c>
      <c r="L690" t="str">
        <f t="shared" si="115"/>
        <v/>
      </c>
      <c r="M690" s="60">
        <f t="shared" si="116"/>
        <v>5189721.9822031409</v>
      </c>
      <c r="N690" t="str">
        <f t="shared" si="117"/>
        <v/>
      </c>
      <c r="O690" t="str">
        <f t="shared" si="118"/>
        <v/>
      </c>
      <c r="P690" t="str">
        <f t="shared" si="119"/>
        <v/>
      </c>
      <c r="Q690" t="str">
        <f t="shared" si="120"/>
        <v/>
      </c>
    </row>
    <row r="691" spans="1:17">
      <c r="A691" s="41">
        <f t="shared" si="111"/>
        <v>689</v>
      </c>
      <c r="B691" t="str">
        <f t="shared" si="112"/>
        <v>2_690</v>
      </c>
      <c r="C691">
        <f t="shared" si="110"/>
        <v>2</v>
      </c>
      <c r="D691">
        <f t="shared" si="113"/>
        <v>690</v>
      </c>
      <c r="E691">
        <f>IFERROR(VLOOKUP($B691,'CURVE DATA'!$A:$AM,15,FALSE),"")</f>
        <v>6665087.4779345402</v>
      </c>
      <c r="F691">
        <f>IFERROR(VLOOKUP($B691,'CURVE DATA'!$A:$AM,34,FALSE),NA())</f>
        <v>0.28089815074750357</v>
      </c>
      <c r="G691">
        <f>IFERROR(VLOOKUP($B691,'CURVE DATA'!$A:$AM,35,FALSE),NA())</f>
        <v>0.29194685541368548</v>
      </c>
      <c r="H691">
        <f>IFERROR(VLOOKUP($B691,'CURVE DATA'!$A:$AM,37,FALSE),NA())</f>
        <v>184.96052563841113</v>
      </c>
      <c r="I691">
        <f>IFERROR(VLOOKUP($B691,'CURVE DATA'!$A:$AM,38,FALSE),NA())</f>
        <v>149.14572710881873</v>
      </c>
      <c r="J691">
        <f>IFERROR(VLOOKUP($B691,'CURVE DATA'!$A:$AM,39,FALSE),NA())</f>
        <v>220.77532416800355</v>
      </c>
      <c r="K691" t="str">
        <f t="shared" si="114"/>
        <v/>
      </c>
      <c r="L691" t="str">
        <f t="shared" si="115"/>
        <v/>
      </c>
      <c r="M691" s="60">
        <f t="shared" si="116"/>
        <v>5199395.5489345398</v>
      </c>
      <c r="N691" t="str">
        <f t="shared" si="117"/>
        <v/>
      </c>
      <c r="O691" t="str">
        <f t="shared" si="118"/>
        <v/>
      </c>
      <c r="P691" t="str">
        <f t="shared" si="119"/>
        <v/>
      </c>
      <c r="Q691" t="str">
        <f t="shared" si="120"/>
        <v/>
      </c>
    </row>
    <row r="692" spans="1:17">
      <c r="A692" s="41">
        <f t="shared" si="111"/>
        <v>690</v>
      </c>
      <c r="B692" t="str">
        <f t="shared" si="112"/>
        <v>2_691</v>
      </c>
      <c r="C692">
        <f t="shared" si="110"/>
        <v>2</v>
      </c>
      <c r="D692">
        <f t="shared" si="113"/>
        <v>691</v>
      </c>
      <c r="E692">
        <f>IFERROR(VLOOKUP($B692,'CURVE DATA'!$A:$AM,15,FALSE),"")</f>
        <v>6674761.0446659401</v>
      </c>
      <c r="F692">
        <f>IFERROR(VLOOKUP($B692,'CURVE DATA'!$A:$AM,34,FALSE),NA())</f>
        <v>0.28062867726577162</v>
      </c>
      <c r="G692">
        <f>IFERROR(VLOOKUP($B692,'CURVE DATA'!$A:$AM,35,FALSE),NA())</f>
        <v>0.29193045225694936</v>
      </c>
      <c r="H692">
        <f>IFERROR(VLOOKUP($B692,'CURVE DATA'!$A:$AM,37,FALSE),NA())</f>
        <v>184.95013355356494</v>
      </c>
      <c r="I692">
        <f>IFERROR(VLOOKUP($B692,'CURVE DATA'!$A:$AM,38,FALSE),NA())</f>
        <v>149.1373472934759</v>
      </c>
      <c r="J692">
        <f>IFERROR(VLOOKUP($B692,'CURVE DATA'!$A:$AM,39,FALSE),NA())</f>
        <v>220.76291981365398</v>
      </c>
      <c r="K692" t="str">
        <f t="shared" si="114"/>
        <v/>
      </c>
      <c r="L692" t="str">
        <f t="shared" si="115"/>
        <v/>
      </c>
      <c r="M692" s="60">
        <f t="shared" si="116"/>
        <v>5209069.1156659406</v>
      </c>
      <c r="N692" t="str">
        <f t="shared" si="117"/>
        <v/>
      </c>
      <c r="O692" t="str">
        <f t="shared" si="118"/>
        <v/>
      </c>
      <c r="P692" t="str">
        <f t="shared" si="119"/>
        <v/>
      </c>
      <c r="Q692" t="str">
        <f t="shared" si="120"/>
        <v/>
      </c>
    </row>
    <row r="693" spans="1:17">
      <c r="A693" s="41">
        <f t="shared" si="111"/>
        <v>691</v>
      </c>
      <c r="B693" t="str">
        <f t="shared" si="112"/>
        <v>2_692</v>
      </c>
      <c r="C693">
        <f t="shared" si="110"/>
        <v>2</v>
      </c>
      <c r="D693">
        <f t="shared" si="113"/>
        <v>692</v>
      </c>
      <c r="E693">
        <f>IFERROR(VLOOKUP($B693,'CURVE DATA'!$A:$AM,15,FALSE),"")</f>
        <v>6684434.61139734</v>
      </c>
      <c r="F693">
        <f>IFERROR(VLOOKUP($B693,'CURVE DATA'!$A:$AM,34,FALSE),NA())</f>
        <v>0.28035890940487829</v>
      </c>
      <c r="G693">
        <f>IFERROR(VLOOKUP($B693,'CURVE DATA'!$A:$AM,35,FALSE),NA())</f>
        <v>0.29191370617467433</v>
      </c>
      <c r="H693">
        <f>IFERROR(VLOOKUP($B693,'CURVE DATA'!$A:$AM,37,FALSE),NA())</f>
        <v>184.93952421106803</v>
      </c>
      <c r="I693">
        <f>IFERROR(VLOOKUP($B693,'CURVE DATA'!$A:$AM,38,FALSE),NA())</f>
        <v>149.128792289129</v>
      </c>
      <c r="J693">
        <f>IFERROR(VLOOKUP($B693,'CURVE DATA'!$A:$AM,39,FALSE),NA())</f>
        <v>220.75025613300713</v>
      </c>
      <c r="K693" t="str">
        <f t="shared" si="114"/>
        <v/>
      </c>
      <c r="L693" t="str">
        <f t="shared" si="115"/>
        <v/>
      </c>
      <c r="M693" s="60">
        <f t="shared" si="116"/>
        <v>5218742.6823973395</v>
      </c>
      <c r="N693" t="str">
        <f t="shared" si="117"/>
        <v/>
      </c>
      <c r="O693" t="str">
        <f t="shared" si="118"/>
        <v/>
      </c>
      <c r="P693" t="str">
        <f t="shared" si="119"/>
        <v/>
      </c>
      <c r="Q693" t="str">
        <f t="shared" si="120"/>
        <v/>
      </c>
    </row>
    <row r="694" spans="1:17">
      <c r="A694" s="41">
        <f t="shared" si="111"/>
        <v>692</v>
      </c>
      <c r="B694" t="str">
        <f t="shared" si="112"/>
        <v>2_693</v>
      </c>
      <c r="C694">
        <f t="shared" si="110"/>
        <v>2</v>
      </c>
      <c r="D694">
        <f t="shared" si="113"/>
        <v>693</v>
      </c>
      <c r="E694">
        <f>IFERROR(VLOOKUP($B694,'CURVE DATA'!$A:$AM,15,FALSE),"")</f>
        <v>6694108.1781287398</v>
      </c>
      <c r="F694">
        <f>IFERROR(VLOOKUP($B694,'CURVE DATA'!$A:$AM,34,FALSE),NA())</f>
        <v>0.28008884950356522</v>
      </c>
      <c r="G694">
        <f>IFERROR(VLOOKUP($B694,'CURVE DATA'!$A:$AM,35,FALSE),NA())</f>
        <v>0.29189661823150798</v>
      </c>
      <c r="H694">
        <f>IFERROR(VLOOKUP($B694,'CURVE DATA'!$A:$AM,37,FALSE),NA())</f>
        <v>184.92869828541919</v>
      </c>
      <c r="I694">
        <f>IFERROR(VLOOKUP($B694,'CURVE DATA'!$A:$AM,38,FALSE),NA())</f>
        <v>149.12006263967027</v>
      </c>
      <c r="J694">
        <f>IFERROR(VLOOKUP($B694,'CURVE DATA'!$A:$AM,39,FALSE),NA())</f>
        <v>220.73733393116814</v>
      </c>
      <c r="K694" t="str">
        <f t="shared" si="114"/>
        <v/>
      </c>
      <c r="L694" t="str">
        <f t="shared" si="115"/>
        <v/>
      </c>
      <c r="M694" s="60">
        <f t="shared" si="116"/>
        <v>5228416.2491287403</v>
      </c>
      <c r="N694" t="str">
        <f t="shared" si="117"/>
        <v/>
      </c>
      <c r="O694" t="str">
        <f t="shared" si="118"/>
        <v/>
      </c>
      <c r="P694" t="str">
        <f t="shared" si="119"/>
        <v/>
      </c>
      <c r="Q694" t="str">
        <f t="shared" si="120"/>
        <v/>
      </c>
    </row>
    <row r="695" spans="1:17">
      <c r="A695" s="41">
        <f t="shared" si="111"/>
        <v>693</v>
      </c>
      <c r="B695" t="str">
        <f t="shared" si="112"/>
        <v>2_694</v>
      </c>
      <c r="C695">
        <f t="shared" si="110"/>
        <v>2</v>
      </c>
      <c r="D695">
        <f t="shared" si="113"/>
        <v>694</v>
      </c>
      <c r="E695">
        <f>IFERROR(VLOOKUP($B695,'CURVE DATA'!$A:$AM,15,FALSE),"")</f>
        <v>6703781.7448601397</v>
      </c>
      <c r="F695">
        <f>IFERROR(VLOOKUP($B695,'CURVE DATA'!$A:$AM,34,FALSE),NA())</f>
        <v>0.27981849989316976</v>
      </c>
      <c r="G695">
        <f>IFERROR(VLOOKUP($B695,'CURVE DATA'!$A:$AM,35,FALSE),NA())</f>
        <v>0.29187918948931701</v>
      </c>
      <c r="H695">
        <f>IFERROR(VLOOKUP($B695,'CURVE DATA'!$A:$AM,37,FALSE),NA())</f>
        <v>184.91765644935526</v>
      </c>
      <c r="I695">
        <f>IFERROR(VLOOKUP($B695,'CURVE DATA'!$A:$AM,38,FALSE),NA())</f>
        <v>149.11115888757135</v>
      </c>
      <c r="J695">
        <f>IFERROR(VLOOKUP($B695,'CURVE DATA'!$A:$AM,39,FALSE),NA())</f>
        <v>220.72415401113921</v>
      </c>
      <c r="K695" t="str">
        <f t="shared" si="114"/>
        <v/>
      </c>
      <c r="L695" t="str">
        <f t="shared" si="115"/>
        <v/>
      </c>
      <c r="M695" s="60">
        <f t="shared" si="116"/>
        <v>5238089.8158601392</v>
      </c>
      <c r="N695" t="str">
        <f t="shared" si="117"/>
        <v/>
      </c>
      <c r="O695" t="str">
        <f t="shared" si="118"/>
        <v/>
      </c>
      <c r="P695" t="str">
        <f t="shared" si="119"/>
        <v/>
      </c>
      <c r="Q695" t="str">
        <f t="shared" si="120"/>
        <v/>
      </c>
    </row>
    <row r="696" spans="1:17">
      <c r="A696" s="41">
        <f t="shared" si="111"/>
        <v>694</v>
      </c>
      <c r="B696" t="str">
        <f t="shared" si="112"/>
        <v>2_695</v>
      </c>
      <c r="C696">
        <f t="shared" si="110"/>
        <v>2</v>
      </c>
      <c r="D696">
        <f t="shared" si="113"/>
        <v>695</v>
      </c>
      <c r="E696">
        <f>IFERROR(VLOOKUP($B696,'CURVE DATA'!$A:$AM,15,FALSE),"")</f>
        <v>6713455.3115915395</v>
      </c>
      <c r="F696">
        <f>IFERROR(VLOOKUP($B696,'CURVE DATA'!$A:$AM,34,FALSE),NA())</f>
        <v>0.27954786289764505</v>
      </c>
      <c r="G696">
        <f>IFERROR(VLOOKUP($B696,'CURVE DATA'!$A:$AM,35,FALSE),NA())</f>
        <v>0.29186142100719642</v>
      </c>
      <c r="H696">
        <f>IFERROR(VLOOKUP($B696,'CURVE DATA'!$A:$AM,37,FALSE),NA())</f>
        <v>184.90639937385717</v>
      </c>
      <c r="I696">
        <f>IFERROR(VLOOKUP($B696,'CURVE DATA'!$A:$AM,38,FALSE),NA())</f>
        <v>149.10208157388786</v>
      </c>
      <c r="J696">
        <f>IFERROR(VLOOKUP($B696,'CURVE DATA'!$A:$AM,39,FALSE),NA())</f>
        <v>220.71071717382651</v>
      </c>
      <c r="K696" t="str">
        <f t="shared" si="114"/>
        <v/>
      </c>
      <c r="L696" t="str">
        <f t="shared" si="115"/>
        <v/>
      </c>
      <c r="M696" s="60">
        <f t="shared" si="116"/>
        <v>5247763.38259154</v>
      </c>
      <c r="N696" t="str">
        <f t="shared" si="117"/>
        <v/>
      </c>
      <c r="O696" t="str">
        <f t="shared" si="118"/>
        <v/>
      </c>
      <c r="P696" t="str">
        <f t="shared" si="119"/>
        <v/>
      </c>
      <c r="Q696" t="str">
        <f t="shared" si="120"/>
        <v/>
      </c>
    </row>
    <row r="697" spans="1:17">
      <c r="A697" s="41">
        <f t="shared" si="111"/>
        <v>695</v>
      </c>
      <c r="B697" t="str">
        <f t="shared" si="112"/>
        <v>2_696</v>
      </c>
      <c r="C697">
        <f t="shared" si="110"/>
        <v>2</v>
      </c>
      <c r="D697">
        <f t="shared" si="113"/>
        <v>696</v>
      </c>
      <c r="E697">
        <f>IFERROR(VLOOKUP($B697,'CURVE DATA'!$A:$AM,15,FALSE),"")</f>
        <v>6723128.8783229394</v>
      </c>
      <c r="F697">
        <f>IFERROR(VLOOKUP($B697,'CURVE DATA'!$A:$AM,34,FALSE),NA())</f>
        <v>0.27927694083412768</v>
      </c>
      <c r="G697">
        <f>IFERROR(VLOOKUP($B697,'CURVE DATA'!$A:$AM,35,FALSE),NA())</f>
        <v>0.29184331384147977</v>
      </c>
      <c r="H697">
        <f>IFERROR(VLOOKUP($B697,'CURVE DATA'!$A:$AM,37,FALSE),NA())</f>
        <v>184.89492772815635</v>
      </c>
      <c r="I697">
        <f>IFERROR(VLOOKUP($B697,'CURVE DATA'!$A:$AM,38,FALSE),NA())</f>
        <v>149.09283123826475</v>
      </c>
      <c r="J697">
        <f>IFERROR(VLOOKUP($B697,'CURVE DATA'!$A:$AM,39,FALSE),NA())</f>
        <v>220.69702421804797</v>
      </c>
      <c r="K697" t="str">
        <f t="shared" si="114"/>
        <v/>
      </c>
      <c r="L697" t="str">
        <f t="shared" si="115"/>
        <v/>
      </c>
      <c r="M697" s="60">
        <f t="shared" si="116"/>
        <v>5257436.9493229389</v>
      </c>
      <c r="N697" t="str">
        <f t="shared" si="117"/>
        <v/>
      </c>
      <c r="O697" t="str">
        <f t="shared" si="118"/>
        <v/>
      </c>
      <c r="P697" t="str">
        <f t="shared" si="119"/>
        <v/>
      </c>
      <c r="Q697" t="str">
        <f t="shared" si="120"/>
        <v/>
      </c>
    </row>
    <row r="698" spans="1:17">
      <c r="A698" s="41">
        <f t="shared" si="111"/>
        <v>696</v>
      </c>
      <c r="B698" t="str">
        <f t="shared" si="112"/>
        <v>2_697</v>
      </c>
      <c r="C698">
        <f t="shared" si="110"/>
        <v>2</v>
      </c>
      <c r="D698">
        <f t="shared" si="113"/>
        <v>697</v>
      </c>
      <c r="E698">
        <f>IFERROR(VLOOKUP($B698,'CURVE DATA'!$A:$AM,15,FALSE),"")</f>
        <v>6732802.4450543392</v>
      </c>
      <c r="F698">
        <f>IFERROR(VLOOKUP($B698,'CURVE DATA'!$A:$AM,34,FALSE),NA())</f>
        <v>0.27900573601250622</v>
      </c>
      <c r="G698">
        <f>IFERROR(VLOOKUP($B698,'CURVE DATA'!$A:$AM,35,FALSE),NA())</f>
        <v>0.2918248690457485</v>
      </c>
      <c r="H698">
        <f>IFERROR(VLOOKUP($B698,'CURVE DATA'!$A:$AM,37,FALSE),NA())</f>
        <v>184.88324217974065</v>
      </c>
      <c r="I698">
        <f>IFERROR(VLOOKUP($B698,'CURVE DATA'!$A:$AM,38,FALSE),NA())</f>
        <v>149.08340841894093</v>
      </c>
      <c r="J698">
        <f>IFERROR(VLOOKUP($B698,'CURVE DATA'!$A:$AM,39,FALSE),NA())</f>
        <v>220.68307594054036</v>
      </c>
      <c r="K698" t="str">
        <f t="shared" si="114"/>
        <v/>
      </c>
      <c r="L698" t="str">
        <f t="shared" si="115"/>
        <v/>
      </c>
      <c r="M698" s="60">
        <f t="shared" si="116"/>
        <v>5267110.5160543397</v>
      </c>
      <c r="N698" t="str">
        <f t="shared" si="117"/>
        <v/>
      </c>
      <c r="O698" t="str">
        <f t="shared" si="118"/>
        <v/>
      </c>
      <c r="P698" t="str">
        <f t="shared" si="119"/>
        <v/>
      </c>
      <c r="Q698" t="str">
        <f t="shared" si="120"/>
        <v/>
      </c>
    </row>
    <row r="699" spans="1:17">
      <c r="A699" s="41">
        <f t="shared" si="111"/>
        <v>697</v>
      </c>
      <c r="B699" t="str">
        <f t="shared" si="112"/>
        <v>2_698</v>
      </c>
      <c r="C699">
        <f t="shared" si="110"/>
        <v>2</v>
      </c>
      <c r="D699">
        <f t="shared" si="113"/>
        <v>698</v>
      </c>
      <c r="E699">
        <f>IFERROR(VLOOKUP($B699,'CURVE DATA'!$A:$AM,15,FALSE),"")</f>
        <v>6742476.0117857391</v>
      </c>
      <c r="F699">
        <f>IFERROR(VLOOKUP($B699,'CURVE DATA'!$A:$AM,34,FALSE),NA())</f>
        <v>0.27873425073530622</v>
      </c>
      <c r="G699">
        <f>IFERROR(VLOOKUP($B699,'CURVE DATA'!$A:$AM,35,FALSE),NA())</f>
        <v>0.29180608767084115</v>
      </c>
      <c r="H699">
        <f>IFERROR(VLOOKUP($B699,'CURVE DATA'!$A:$AM,37,FALSE),NA())</f>
        <v>184.87134339436017</v>
      </c>
      <c r="I699">
        <f>IFERROR(VLOOKUP($B699,'CURVE DATA'!$A:$AM,38,FALSE),NA())</f>
        <v>149.07381365275415</v>
      </c>
      <c r="J699">
        <f>IFERROR(VLOOKUP($B699,'CURVE DATA'!$A:$AM,39,FALSE),NA())</f>
        <v>220.66887313596618</v>
      </c>
      <c r="K699" t="str">
        <f t="shared" si="114"/>
        <v/>
      </c>
      <c r="L699" t="str">
        <f t="shared" si="115"/>
        <v/>
      </c>
      <c r="M699" s="60">
        <f t="shared" si="116"/>
        <v>5276784.0827857386</v>
      </c>
      <c r="N699" t="str">
        <f t="shared" si="117"/>
        <v/>
      </c>
      <c r="O699" t="str">
        <f t="shared" si="118"/>
        <v/>
      </c>
      <c r="P699" t="str">
        <f t="shared" si="119"/>
        <v/>
      </c>
      <c r="Q699" t="str">
        <f t="shared" si="120"/>
        <v/>
      </c>
    </row>
    <row r="700" spans="1:17">
      <c r="A700" s="41">
        <f t="shared" si="111"/>
        <v>698</v>
      </c>
      <c r="B700" t="str">
        <f t="shared" si="112"/>
        <v>2_699</v>
      </c>
      <c r="C700">
        <f t="shared" si="110"/>
        <v>2</v>
      </c>
      <c r="D700">
        <f t="shared" si="113"/>
        <v>699</v>
      </c>
      <c r="E700">
        <f>IFERROR(VLOOKUP($B700,'CURVE DATA'!$A:$AM,15,FALSE),"")</f>
        <v>6752149.578517139</v>
      </c>
      <c r="F700">
        <f>IFERROR(VLOOKUP($B700,'CURVE DATA'!$A:$AM,34,FALSE),NA())</f>
        <v>0.27846248729828166</v>
      </c>
      <c r="G700">
        <f>IFERROR(VLOOKUP($B700,'CURVE DATA'!$A:$AM,35,FALSE),NA())</f>
        <v>0.29178697076486326</v>
      </c>
      <c r="H700">
        <f>IFERROR(VLOOKUP($B700,'CURVE DATA'!$A:$AM,37,FALSE),NA())</f>
        <v>184.85923203603352</v>
      </c>
      <c r="I700">
        <f>IFERROR(VLOOKUP($B700,'CURVE DATA'!$A:$AM,38,FALSE),NA())</f>
        <v>149.06404747514591</v>
      </c>
      <c r="J700">
        <f>IFERROR(VLOOKUP($B700,'CURVE DATA'!$A:$AM,39,FALSE),NA())</f>
        <v>220.65441659692115</v>
      </c>
      <c r="K700" t="str">
        <f t="shared" si="114"/>
        <v/>
      </c>
      <c r="L700" t="str">
        <f t="shared" si="115"/>
        <v/>
      </c>
      <c r="M700" s="60">
        <f t="shared" si="116"/>
        <v>5286457.6495171394</v>
      </c>
      <c r="N700" t="str">
        <f t="shared" si="117"/>
        <v/>
      </c>
      <c r="O700" t="str">
        <f t="shared" si="118"/>
        <v/>
      </c>
      <c r="P700" t="str">
        <f t="shared" si="119"/>
        <v/>
      </c>
      <c r="Q700" t="str">
        <f t="shared" si="120"/>
        <v/>
      </c>
    </row>
    <row r="701" spans="1:17">
      <c r="A701" s="41">
        <f t="shared" si="111"/>
        <v>699</v>
      </c>
      <c r="B701" t="str">
        <f t="shared" si="112"/>
        <v>2_700</v>
      </c>
      <c r="C701">
        <f t="shared" si="110"/>
        <v>2</v>
      </c>
      <c r="D701">
        <f t="shared" si="113"/>
        <v>700</v>
      </c>
      <c r="E701">
        <f>IFERROR(VLOOKUP($B701,'CURVE DATA'!$A:$AM,15,FALSE),"")</f>
        <v>6761823.1452485388</v>
      </c>
      <c r="F701">
        <f>IFERROR(VLOOKUP($B701,'CURVE DATA'!$A:$AM,34,FALSE),NA())</f>
        <v>0.27819044798985326</v>
      </c>
      <c r="G701">
        <f>IFERROR(VLOOKUP($B701,'CURVE DATA'!$A:$AM,35,FALSE),NA())</f>
        <v>0.29176751937319656</v>
      </c>
      <c r="H701">
        <f>IFERROR(VLOOKUP($B701,'CURVE DATA'!$A:$AM,37,FALSE),NA())</f>
        <v>184.84690876705372</v>
      </c>
      <c r="I701">
        <f>IFERROR(VLOOKUP($B701,'CURVE DATA'!$A:$AM,38,FALSE),NA())</f>
        <v>149.05411042016615</v>
      </c>
      <c r="J701">
        <f>IFERROR(VLOOKUP($B701,'CURVE DATA'!$A:$AM,39,FALSE),NA())</f>
        <v>220.63970711394128</v>
      </c>
      <c r="K701" t="str">
        <f t="shared" si="114"/>
        <v/>
      </c>
      <c r="L701" t="str">
        <f t="shared" si="115"/>
        <v/>
      </c>
      <c r="M701" s="60">
        <f t="shared" si="116"/>
        <v>5296131.2162485383</v>
      </c>
      <c r="N701" t="str">
        <f t="shared" si="117"/>
        <v/>
      </c>
      <c r="O701" t="str">
        <f t="shared" si="118"/>
        <v/>
      </c>
      <c r="P701" t="str">
        <f t="shared" si="119"/>
        <v/>
      </c>
      <c r="Q701" t="str">
        <f t="shared" si="120"/>
        <v/>
      </c>
    </row>
    <row r="702" spans="1:17">
      <c r="A702" s="41">
        <f t="shared" si="111"/>
        <v>700</v>
      </c>
      <c r="B702" t="str">
        <f t="shared" si="112"/>
        <v>2_701</v>
      </c>
      <c r="C702">
        <f t="shared" si="110"/>
        <v>2</v>
      </c>
      <c r="D702">
        <f t="shared" si="113"/>
        <v>701</v>
      </c>
      <c r="E702">
        <f>IFERROR(VLOOKUP($B702,'CURVE DATA'!$A:$AM,15,FALSE),"")</f>
        <v>6771496.7119799387</v>
      </c>
      <c r="F702">
        <f>IFERROR(VLOOKUP($B702,'CURVE DATA'!$A:$AM,34,FALSE),NA())</f>
        <v>0.27791813509134156</v>
      </c>
      <c r="G702">
        <f>IFERROR(VLOOKUP($B702,'CURVE DATA'!$A:$AM,35,FALSE),NA())</f>
        <v>0.29174773453850822</v>
      </c>
      <c r="H702">
        <f>IFERROR(VLOOKUP($B702,'CURVE DATA'!$A:$AM,37,FALSE),NA())</f>
        <v>184.83437424799394</v>
      </c>
      <c r="I702">
        <f>IFERROR(VLOOKUP($B702,'CURVE DATA'!$A:$AM,38,FALSE),NA())</f>
        <v>149.04400302047816</v>
      </c>
      <c r="J702">
        <f>IFERROR(VLOOKUP($B702,'CURVE DATA'!$A:$AM,39,FALSE),NA())</f>
        <v>220.62474547550974</v>
      </c>
      <c r="K702" t="str">
        <f t="shared" si="114"/>
        <v/>
      </c>
      <c r="L702" t="str">
        <f t="shared" si="115"/>
        <v/>
      </c>
      <c r="M702" s="60">
        <f t="shared" si="116"/>
        <v>5305804.7829799391</v>
      </c>
      <c r="N702" t="str">
        <f t="shared" si="117"/>
        <v/>
      </c>
      <c r="O702" t="str">
        <f t="shared" si="118"/>
        <v/>
      </c>
      <c r="P702" t="str">
        <f t="shared" si="119"/>
        <v/>
      </c>
      <c r="Q702" t="str">
        <f t="shared" si="120"/>
        <v/>
      </c>
    </row>
    <row r="703" spans="1:17">
      <c r="A703" s="41">
        <f t="shared" si="111"/>
        <v>701</v>
      </c>
      <c r="B703" t="str">
        <f t="shared" si="112"/>
        <v>2_702</v>
      </c>
      <c r="C703">
        <f t="shared" si="110"/>
        <v>2</v>
      </c>
      <c r="D703">
        <f t="shared" si="113"/>
        <v>702</v>
      </c>
      <c r="E703">
        <f>IFERROR(VLOOKUP($B703,'CURVE DATA'!$A:$AM,15,FALSE),"")</f>
        <v>6781170.2787113385</v>
      </c>
      <c r="F703">
        <f>IFERROR(VLOOKUP($B703,'CURVE DATA'!$A:$AM,34,FALSE),NA())</f>
        <v>0.27764555087724968</v>
      </c>
      <c r="G703">
        <f>IFERROR(VLOOKUP($B703,'CURVE DATA'!$A:$AM,35,FALSE),NA())</f>
        <v>0.29172761730076036</v>
      </c>
      <c r="H703">
        <f>IFERROR(VLOOKUP($B703,'CURVE DATA'!$A:$AM,37,FALSE),NA())</f>
        <v>184.82162913771361</v>
      </c>
      <c r="I703">
        <f>IFERROR(VLOOKUP($B703,'CURVE DATA'!$A:$AM,38,FALSE),NA())</f>
        <v>149.0337258073632</v>
      </c>
      <c r="J703">
        <f>IFERROR(VLOOKUP($B703,'CURVE DATA'!$A:$AM,39,FALSE),NA())</f>
        <v>220.60953246806406</v>
      </c>
      <c r="K703" t="str">
        <f t="shared" si="114"/>
        <v/>
      </c>
      <c r="L703" t="str">
        <f t="shared" si="115"/>
        <v/>
      </c>
      <c r="M703" s="60">
        <f t="shared" si="116"/>
        <v>5315478.3497113381</v>
      </c>
      <c r="N703" t="str">
        <f t="shared" si="117"/>
        <v/>
      </c>
      <c r="O703" t="str">
        <f t="shared" si="118"/>
        <v/>
      </c>
      <c r="P703" t="str">
        <f t="shared" si="119"/>
        <v/>
      </c>
      <c r="Q703" t="str">
        <f t="shared" si="120"/>
        <v/>
      </c>
    </row>
    <row r="704" spans="1:17">
      <c r="A704" s="41">
        <f t="shared" si="111"/>
        <v>702</v>
      </c>
      <c r="B704" t="str">
        <f t="shared" si="112"/>
        <v>2_703</v>
      </c>
      <c r="C704">
        <f t="shared" si="110"/>
        <v>2</v>
      </c>
      <c r="D704">
        <f t="shared" si="113"/>
        <v>703</v>
      </c>
      <c r="E704">
        <f>IFERROR(VLOOKUP($B704,'CURVE DATA'!$A:$AM,15,FALSE),"")</f>
        <v>6790843.8454427384</v>
      </c>
      <c r="F704">
        <f>IFERROR(VLOOKUP($B704,'CURVE DATA'!$A:$AM,34,FALSE),NA())</f>
        <v>0.27737269761487549</v>
      </c>
      <c r="G704">
        <f>IFERROR(VLOOKUP($B704,'CURVE DATA'!$A:$AM,35,FALSE),NA())</f>
        <v>0.29170716869721919</v>
      </c>
      <c r="H704">
        <f>IFERROR(VLOOKUP($B704,'CURVE DATA'!$A:$AM,37,FALSE),NA())</f>
        <v>184.80867409336423</v>
      </c>
      <c r="I704">
        <f>IFERROR(VLOOKUP($B704,'CURVE DATA'!$A:$AM,38,FALSE),NA())</f>
        <v>149.02327931072537</v>
      </c>
      <c r="J704">
        <f>IFERROR(VLOOKUP($B704,'CURVE DATA'!$A:$AM,39,FALSE),NA())</f>
        <v>220.59406887600315</v>
      </c>
      <c r="K704" t="str">
        <f t="shared" si="114"/>
        <v/>
      </c>
      <c r="L704" t="str">
        <f t="shared" si="115"/>
        <v/>
      </c>
      <c r="M704" s="60">
        <f t="shared" si="116"/>
        <v>5325151.9164427388</v>
      </c>
      <c r="N704" t="str">
        <f t="shared" si="117"/>
        <v/>
      </c>
      <c r="O704" t="str">
        <f t="shared" si="118"/>
        <v/>
      </c>
      <c r="P704" t="str">
        <f t="shared" si="119"/>
        <v/>
      </c>
      <c r="Q704" t="str">
        <f t="shared" si="120"/>
        <v/>
      </c>
    </row>
    <row r="705" spans="1:17">
      <c r="A705" s="41">
        <f t="shared" si="111"/>
        <v>703</v>
      </c>
      <c r="B705" t="str">
        <f t="shared" si="112"/>
        <v>2_704</v>
      </c>
      <c r="C705">
        <f t="shared" si="110"/>
        <v>2</v>
      </c>
      <c r="D705">
        <f t="shared" si="113"/>
        <v>704</v>
      </c>
      <c r="E705">
        <f>IFERROR(VLOOKUP($B705,'CURVE DATA'!$A:$AM,15,FALSE),"")</f>
        <v>6800517.4121741382</v>
      </c>
      <c r="F705">
        <f>IFERROR(VLOOKUP($B705,'CURVE DATA'!$A:$AM,34,FALSE),NA())</f>
        <v>0.27709957756437714</v>
      </c>
      <c r="G705">
        <f>IFERROR(VLOOKUP($B705,'CURVE DATA'!$A:$AM,35,FALSE),NA())</f>
        <v>0.29168638976246408</v>
      </c>
      <c r="H705">
        <f>IFERROR(VLOOKUP($B705,'CURVE DATA'!$A:$AM,37,FALSE),NA())</f>
        <v>184.79550977039503</v>
      </c>
      <c r="I705">
        <f>IFERROR(VLOOKUP($B705,'CURVE DATA'!$A:$AM,38,FALSE),NA())</f>
        <v>149.01266405909607</v>
      </c>
      <c r="J705">
        <f>IFERROR(VLOOKUP($B705,'CURVE DATA'!$A:$AM,39,FALSE),NA())</f>
        <v>220.57835548169402</v>
      </c>
      <c r="K705" t="str">
        <f t="shared" si="114"/>
        <v/>
      </c>
      <c r="L705" t="str">
        <f t="shared" si="115"/>
        <v/>
      </c>
      <c r="M705" s="60">
        <f t="shared" si="116"/>
        <v>5334825.4831741378</v>
      </c>
      <c r="N705" t="str">
        <f t="shared" si="117"/>
        <v/>
      </c>
      <c r="O705" t="str">
        <f t="shared" si="118"/>
        <v/>
      </c>
      <c r="P705" t="str">
        <f t="shared" si="119"/>
        <v/>
      </c>
      <c r="Q705" t="str">
        <f t="shared" si="120"/>
        <v/>
      </c>
    </row>
    <row r="706" spans="1:17">
      <c r="A706" s="41">
        <f t="shared" si="111"/>
        <v>704</v>
      </c>
      <c r="B706" t="str">
        <f t="shared" si="112"/>
        <v>2_705</v>
      </c>
      <c r="C706">
        <f t="shared" ref="C706:C769" si="121">$V$1</f>
        <v>2</v>
      </c>
      <c r="D706">
        <f t="shared" si="113"/>
        <v>705</v>
      </c>
      <c r="E706">
        <f>IFERROR(VLOOKUP($B706,'CURVE DATA'!$A:$AM,15,FALSE),"")</f>
        <v>6810190.9789055381</v>
      </c>
      <c r="F706">
        <f>IFERROR(VLOOKUP($B706,'CURVE DATA'!$A:$AM,34,FALSE),NA())</f>
        <v>0.27682619297909583</v>
      </c>
      <c r="G706">
        <f>IFERROR(VLOOKUP($B706,'CURVE DATA'!$A:$AM,35,FALSE),NA())</f>
        <v>0.29166528152839682</v>
      </c>
      <c r="H706">
        <f>IFERROR(VLOOKUP($B706,'CURVE DATA'!$A:$AM,37,FALSE),NA())</f>
        <v>184.78213682255887</v>
      </c>
      <c r="I706">
        <f>IFERROR(VLOOKUP($B706,'CURVE DATA'!$A:$AM,38,FALSE),NA())</f>
        <v>149.00188057963888</v>
      </c>
      <c r="J706">
        <f>IFERROR(VLOOKUP($B706,'CURVE DATA'!$A:$AM,39,FALSE),NA())</f>
        <v>220.56239306547889</v>
      </c>
      <c r="K706" t="str">
        <f t="shared" si="114"/>
        <v/>
      </c>
      <c r="L706" t="str">
        <f t="shared" si="115"/>
        <v/>
      </c>
      <c r="M706" s="60">
        <f t="shared" si="116"/>
        <v>5344499.0499055386</v>
      </c>
      <c r="N706" t="str">
        <f t="shared" si="117"/>
        <v/>
      </c>
      <c r="O706" t="str">
        <f t="shared" si="118"/>
        <v/>
      </c>
      <c r="P706" t="str">
        <f t="shared" si="119"/>
        <v/>
      </c>
      <c r="Q706" t="str">
        <f t="shared" si="120"/>
        <v/>
      </c>
    </row>
    <row r="707" spans="1:17">
      <c r="A707" s="41">
        <f t="shared" ref="A707:A770" si="122">ROW()-2</f>
        <v>705</v>
      </c>
      <c r="B707" t="str">
        <f t="shared" ref="B707:B770" si="123">C707&amp;"_"&amp;D707</f>
        <v>2_706</v>
      </c>
      <c r="C707">
        <f t="shared" si="121"/>
        <v>2</v>
      </c>
      <c r="D707">
        <f t="shared" ref="D707:D770" si="124">A707+1</f>
        <v>706</v>
      </c>
      <c r="E707">
        <f>IFERROR(VLOOKUP($B707,'CURVE DATA'!$A:$AM,15,FALSE),"")</f>
        <v>6819864.545636938</v>
      </c>
      <c r="F707">
        <f>IFERROR(VLOOKUP($B707,'CURVE DATA'!$A:$AM,34,FALSE),NA())</f>
        <v>0.27655254610538049</v>
      </c>
      <c r="G707">
        <f>IFERROR(VLOOKUP($B707,'CURVE DATA'!$A:$AM,35,FALSE),NA())</f>
        <v>0.29164384502425067</v>
      </c>
      <c r="H707">
        <f>IFERROR(VLOOKUP($B707,'CURVE DATA'!$A:$AM,37,FALSE),NA())</f>
        <v>184.76855590191801</v>
      </c>
      <c r="I707">
        <f>IFERROR(VLOOKUP($B707,'CURVE DATA'!$A:$AM,38,FALSE),NA())</f>
        <v>148.99092939815409</v>
      </c>
      <c r="J707">
        <f>IFERROR(VLOOKUP($B707,'CURVE DATA'!$A:$AM,39,FALSE),NA())</f>
        <v>220.54618240568195</v>
      </c>
      <c r="K707" t="str">
        <f t="shared" ref="K707:K770" si="125">IFERROR(IF(F707=MAX(F:F),H707,""),NA())</f>
        <v/>
      </c>
      <c r="L707" t="str">
        <f t="shared" ref="L707:L770" si="126">IFERROR(IF(G707=MAX(G:G),H707,""),NA())</f>
        <v/>
      </c>
      <c r="M707" s="60">
        <f t="shared" ref="M707:M770" si="127">IFERROR(ABS(E707-IFERROR($V$11/$V$10,"NA")),NA())</f>
        <v>5354172.6166369375</v>
      </c>
      <c r="N707" t="str">
        <f t="shared" ref="N707:N770" si="128">IFERROR(IF(M707=MIN(M:M),H707,""),NA())</f>
        <v/>
      </c>
      <c r="O707" t="str">
        <f t="shared" ref="O707:O770" si="129">IFERROR(IF(F707=MAX(F:F),E707,""),NA())</f>
        <v/>
      </c>
      <c r="P707" t="str">
        <f t="shared" ref="P707:P770" si="130">IFERROR(IF(G707=MAX(G:G),E707,""),NA())</f>
        <v/>
      </c>
      <c r="Q707" t="str">
        <f t="shared" ref="Q707:Q770" si="131">IFERROR(IF(AND(E707&gt;=IFERROR(AVERAGE(O:O),NA()),E707&lt;=IFERROR(AVERAGE(P:P),NA())),H707,""),NA())</f>
        <v/>
      </c>
    </row>
    <row r="708" spans="1:17">
      <c r="A708" s="41">
        <f t="shared" si="122"/>
        <v>706</v>
      </c>
      <c r="B708" t="str">
        <f t="shared" si="123"/>
        <v>2_707</v>
      </c>
      <c r="C708">
        <f t="shared" si="121"/>
        <v>2</v>
      </c>
      <c r="D708">
        <f t="shared" si="124"/>
        <v>707</v>
      </c>
      <c r="E708">
        <f>IFERROR(VLOOKUP($B708,'CURVE DATA'!$A:$AM,15,FALSE),"")</f>
        <v>6829538.1123683378</v>
      </c>
      <c r="F708">
        <f>IFERROR(VLOOKUP($B708,'CURVE DATA'!$A:$AM,34,FALSE),NA())</f>
        <v>0.27627863918242412</v>
      </c>
      <c r="G708">
        <f>IFERROR(VLOOKUP($B708,'CURVE DATA'!$A:$AM,35,FALSE),NA())</f>
        <v>0.29162208127659939</v>
      </c>
      <c r="H708">
        <f>IFERROR(VLOOKUP($B708,'CURVE DATA'!$A:$AM,37,FALSE),NA())</f>
        <v>184.7547676588498</v>
      </c>
      <c r="I708">
        <f>IFERROR(VLOOKUP($B708,'CURVE DATA'!$A:$AM,38,FALSE),NA())</f>
        <v>148.97981103908336</v>
      </c>
      <c r="J708">
        <f>IFERROR(VLOOKUP($B708,'CURVE DATA'!$A:$AM,39,FALSE),NA())</f>
        <v>220.52972427861627</v>
      </c>
      <c r="K708" t="str">
        <f t="shared" si="125"/>
        <v/>
      </c>
      <c r="L708" t="str">
        <f t="shared" si="126"/>
        <v/>
      </c>
      <c r="M708" s="60">
        <f t="shared" si="127"/>
        <v>5363846.1833683383</v>
      </c>
      <c r="N708" t="str">
        <f t="shared" si="128"/>
        <v/>
      </c>
      <c r="O708" t="str">
        <f t="shared" si="129"/>
        <v/>
      </c>
      <c r="P708" t="str">
        <f t="shared" si="130"/>
        <v/>
      </c>
      <c r="Q708" t="str">
        <f t="shared" si="131"/>
        <v/>
      </c>
    </row>
    <row r="709" spans="1:17">
      <c r="A709" s="41">
        <f t="shared" si="122"/>
        <v>707</v>
      </c>
      <c r="B709" t="str">
        <f t="shared" si="123"/>
        <v>2_708</v>
      </c>
      <c r="C709">
        <f t="shared" si="121"/>
        <v>2</v>
      </c>
      <c r="D709">
        <f t="shared" si="124"/>
        <v>708</v>
      </c>
      <c r="E709">
        <f>IFERROR(VLOOKUP($B709,'CURVE DATA'!$A:$AM,15,FALSE),"")</f>
        <v>6839211.6790997377</v>
      </c>
      <c r="F709">
        <f>IFERROR(VLOOKUP($B709,'CURVE DATA'!$A:$AM,34,FALSE),NA())</f>
        <v>0.27600447444257326</v>
      </c>
      <c r="G709">
        <f>IFERROR(VLOOKUP($B709,'CURVE DATA'!$A:$AM,35,FALSE),NA())</f>
        <v>0.29159999130936592</v>
      </c>
      <c r="H709">
        <f>IFERROR(VLOOKUP($B709,'CURVE DATA'!$A:$AM,37,FALSE),NA())</f>
        <v>184.7407727420522</v>
      </c>
      <c r="I709">
        <f>IFERROR(VLOOKUP($B709,'CURVE DATA'!$A:$AM,38,FALSE),NA())</f>
        <v>148.96852602551411</v>
      </c>
      <c r="J709">
        <f>IFERROR(VLOOKUP($B709,'CURVE DATA'!$A:$AM,39,FALSE),NA())</f>
        <v>220.51301945859032</v>
      </c>
      <c r="K709" t="str">
        <f t="shared" si="125"/>
        <v/>
      </c>
      <c r="L709" t="str">
        <f t="shared" si="126"/>
        <v/>
      </c>
      <c r="M709" s="60">
        <f t="shared" si="127"/>
        <v>5373519.7500997372</v>
      </c>
      <c r="N709" t="str">
        <f t="shared" si="128"/>
        <v/>
      </c>
      <c r="O709" t="str">
        <f t="shared" si="129"/>
        <v/>
      </c>
      <c r="P709" t="str">
        <f t="shared" si="130"/>
        <v/>
      </c>
      <c r="Q709" t="str">
        <f t="shared" si="131"/>
        <v/>
      </c>
    </row>
    <row r="710" spans="1:17">
      <c r="A710" s="41">
        <f t="shared" si="122"/>
        <v>708</v>
      </c>
      <c r="B710" t="str">
        <f t="shared" si="123"/>
        <v>2_709</v>
      </c>
      <c r="C710">
        <f t="shared" si="121"/>
        <v>2</v>
      </c>
      <c r="D710">
        <f t="shared" si="124"/>
        <v>709</v>
      </c>
      <c r="E710">
        <f>IFERROR(VLOOKUP($B710,'CURVE DATA'!$A:$AM,15,FALSE),"")</f>
        <v>6848885.2458311375</v>
      </c>
      <c r="F710">
        <f>IFERROR(VLOOKUP($B710,'CURVE DATA'!$A:$AM,34,FALSE),NA())</f>
        <v>0.27573005411135637</v>
      </c>
      <c r="G710">
        <f>IFERROR(VLOOKUP($B710,'CURVE DATA'!$A:$AM,35,FALSE),NA())</f>
        <v>0.29157757614383206</v>
      </c>
      <c r="H710">
        <f>IFERROR(VLOOKUP($B710,'CURVE DATA'!$A:$AM,37,FALSE),NA())</f>
        <v>184.72657179854986</v>
      </c>
      <c r="I710">
        <f>IFERROR(VLOOKUP($B710,'CURVE DATA'!$A:$AM,38,FALSE),NA())</f>
        <v>148.95707487918449</v>
      </c>
      <c r="J710">
        <f>IFERROR(VLOOKUP($B710,'CURVE DATA'!$A:$AM,39,FALSE),NA())</f>
        <v>220.49606871791525</v>
      </c>
      <c r="K710" t="str">
        <f t="shared" si="125"/>
        <v/>
      </c>
      <c r="L710" t="str">
        <f t="shared" si="126"/>
        <v/>
      </c>
      <c r="M710" s="60">
        <f t="shared" si="127"/>
        <v>5383193.316831138</v>
      </c>
      <c r="N710" t="str">
        <f t="shared" si="128"/>
        <v/>
      </c>
      <c r="O710" t="str">
        <f t="shared" si="129"/>
        <v/>
      </c>
      <c r="P710" t="str">
        <f t="shared" si="130"/>
        <v/>
      </c>
      <c r="Q710" t="str">
        <f t="shared" si="131"/>
        <v/>
      </c>
    </row>
    <row r="711" spans="1:17">
      <c r="A711" s="41">
        <f t="shared" si="122"/>
        <v>709</v>
      </c>
      <c r="B711" t="str">
        <f t="shared" si="123"/>
        <v>2_710</v>
      </c>
      <c r="C711">
        <f t="shared" si="121"/>
        <v>2</v>
      </c>
      <c r="D711">
        <f t="shared" si="124"/>
        <v>710</v>
      </c>
      <c r="E711">
        <f>IFERROR(VLOOKUP($B711,'CURVE DATA'!$A:$AM,15,FALSE),"")</f>
        <v>6858558.8125625374</v>
      </c>
      <c r="F711">
        <f>IFERROR(VLOOKUP($B711,'CURVE DATA'!$A:$AM,34,FALSE),NA())</f>
        <v>0.27545538040719897</v>
      </c>
      <c r="G711">
        <f>IFERROR(VLOOKUP($B711,'CURVE DATA'!$A:$AM,35,FALSE),NA())</f>
        <v>0.29155483679864636</v>
      </c>
      <c r="H711">
        <f>IFERROR(VLOOKUP($B711,'CURVE DATA'!$A:$AM,37,FALSE),NA())</f>
        <v>184.71216547369917</v>
      </c>
      <c r="I711">
        <f>IFERROR(VLOOKUP($B711,'CURVE DATA'!$A:$AM,38,FALSE),NA())</f>
        <v>148.94545812048744</v>
      </c>
      <c r="J711">
        <f>IFERROR(VLOOKUP($B711,'CURVE DATA'!$A:$AM,39,FALSE),NA())</f>
        <v>220.47887282691096</v>
      </c>
      <c r="K711" t="str">
        <f t="shared" si="125"/>
        <v/>
      </c>
      <c r="L711" t="str">
        <f t="shared" si="126"/>
        <v/>
      </c>
      <c r="M711" s="60">
        <f t="shared" si="127"/>
        <v>5392866.8835625369</v>
      </c>
      <c r="N711" t="str">
        <f t="shared" si="128"/>
        <v/>
      </c>
      <c r="O711" t="str">
        <f t="shared" si="129"/>
        <v/>
      </c>
      <c r="P711" t="str">
        <f t="shared" si="130"/>
        <v/>
      </c>
      <c r="Q711" t="str">
        <f t="shared" si="131"/>
        <v/>
      </c>
    </row>
    <row r="712" spans="1:17">
      <c r="A712" s="41">
        <f t="shared" si="122"/>
        <v>710</v>
      </c>
      <c r="B712" t="str">
        <f t="shared" si="123"/>
        <v>2_711</v>
      </c>
      <c r="C712">
        <f t="shared" si="121"/>
        <v>2</v>
      </c>
      <c r="D712">
        <f t="shared" si="124"/>
        <v>711</v>
      </c>
      <c r="E712">
        <f>IFERROR(VLOOKUP($B712,'CURVE DATA'!$A:$AM,15,FALSE),"")</f>
        <v>6868232.3792939372</v>
      </c>
      <c r="F712">
        <f>IFERROR(VLOOKUP($B712,'CURVE DATA'!$A:$AM,34,FALSE),NA())</f>
        <v>0.27518045554167836</v>
      </c>
      <c r="G712">
        <f>IFERROR(VLOOKUP($B712,'CURVE DATA'!$A:$AM,35,FALSE),NA())</f>
        <v>0.29153177428983373</v>
      </c>
      <c r="H712">
        <f>IFERROR(VLOOKUP($B712,'CURVE DATA'!$A:$AM,37,FALSE),NA())</f>
        <v>184.6975544111944</v>
      </c>
      <c r="I712">
        <f>IFERROR(VLOOKUP($B712,'CURVE DATA'!$A:$AM,38,FALSE),NA())</f>
        <v>148.93367626847558</v>
      </c>
      <c r="J712">
        <f>IFERROR(VLOOKUP($B712,'CURVE DATA'!$A:$AM,39,FALSE),NA())</f>
        <v>220.46143255391326</v>
      </c>
      <c r="K712" t="str">
        <f t="shared" si="125"/>
        <v/>
      </c>
      <c r="L712" t="str">
        <f t="shared" si="126"/>
        <v/>
      </c>
      <c r="M712" s="60">
        <f t="shared" si="127"/>
        <v>5402540.4502939377</v>
      </c>
      <c r="N712" t="str">
        <f t="shared" si="128"/>
        <v/>
      </c>
      <c r="O712" t="str">
        <f t="shared" si="129"/>
        <v/>
      </c>
      <c r="P712" t="str">
        <f t="shared" si="130"/>
        <v/>
      </c>
      <c r="Q712" t="str">
        <f t="shared" si="131"/>
        <v/>
      </c>
    </row>
    <row r="713" spans="1:17">
      <c r="A713" s="41">
        <f t="shared" si="122"/>
        <v>711</v>
      </c>
      <c r="B713" t="str">
        <f t="shared" si="123"/>
        <v>2_712</v>
      </c>
      <c r="C713">
        <f t="shared" si="121"/>
        <v>2</v>
      </c>
      <c r="D713">
        <f t="shared" si="124"/>
        <v>712</v>
      </c>
      <c r="E713">
        <f>IFERROR(VLOOKUP($B713,'CURVE DATA'!$A:$AM,15,FALSE),"")</f>
        <v>6877905.9460253371</v>
      </c>
      <c r="F713">
        <f>IFERROR(VLOOKUP($B713,'CURVE DATA'!$A:$AM,34,FALSE),NA())</f>
        <v>0.27490528171934869</v>
      </c>
      <c r="G713">
        <f>IFERROR(VLOOKUP($B713,'CURVE DATA'!$A:$AM,35,FALSE),NA())</f>
        <v>0.2915083896308035</v>
      </c>
      <c r="H713">
        <f>IFERROR(VLOOKUP($B713,'CURVE DATA'!$A:$AM,37,FALSE),NA())</f>
        <v>184.68273925307264</v>
      </c>
      <c r="I713">
        <f>IFERROR(VLOOKUP($B713,'CURVE DATA'!$A:$AM,38,FALSE),NA())</f>
        <v>148.92172984086528</v>
      </c>
      <c r="J713">
        <f>IFERROR(VLOOKUP($B713,'CURVE DATA'!$A:$AM,39,FALSE),NA())</f>
        <v>220.44374866528003</v>
      </c>
      <c r="K713" t="str">
        <f t="shared" si="125"/>
        <v/>
      </c>
      <c r="L713" t="str">
        <f t="shared" si="126"/>
        <v/>
      </c>
      <c r="M713" s="60">
        <f t="shared" si="127"/>
        <v>5412214.0170253366</v>
      </c>
      <c r="N713" t="str">
        <f t="shared" si="128"/>
        <v/>
      </c>
      <c r="O713" t="str">
        <f t="shared" si="129"/>
        <v/>
      </c>
      <c r="P713" t="str">
        <f t="shared" si="130"/>
        <v/>
      </c>
      <c r="Q713" t="str">
        <f t="shared" si="131"/>
        <v/>
      </c>
    </row>
    <row r="714" spans="1:17">
      <c r="A714" s="41">
        <f t="shared" si="122"/>
        <v>712</v>
      </c>
      <c r="B714" t="str">
        <f t="shared" si="123"/>
        <v>2_713</v>
      </c>
      <c r="C714">
        <f t="shared" si="121"/>
        <v>2</v>
      </c>
      <c r="D714">
        <f t="shared" si="124"/>
        <v>713</v>
      </c>
      <c r="E714">
        <f>IFERROR(VLOOKUP($B714,'CURVE DATA'!$A:$AM,15,FALSE),"")</f>
        <v>6887579.5127567369</v>
      </c>
      <c r="F714">
        <f>IFERROR(VLOOKUP($B714,'CURVE DATA'!$A:$AM,34,FALSE),NA())</f>
        <v>0.27462986113825893</v>
      </c>
      <c r="G714">
        <f>IFERROR(VLOOKUP($B714,'CURVE DATA'!$A:$AM,35,FALSE),NA())</f>
        <v>0.29148468383235893</v>
      </c>
      <c r="H714">
        <f>IFERROR(VLOOKUP($B714,'CURVE DATA'!$A:$AM,37,FALSE),NA())</f>
        <v>184.66772063971996</v>
      </c>
      <c r="I714">
        <f>IFERROR(VLOOKUP($B714,'CURVE DATA'!$A:$AM,38,FALSE),NA())</f>
        <v>148.90961935404158</v>
      </c>
      <c r="J714">
        <f>IFERROR(VLOOKUP($B714,'CURVE DATA'!$A:$AM,39,FALSE),NA())</f>
        <v>220.4258219253984</v>
      </c>
      <c r="K714" t="str">
        <f t="shared" si="125"/>
        <v/>
      </c>
      <c r="L714" t="str">
        <f t="shared" si="126"/>
        <v/>
      </c>
      <c r="M714" s="60">
        <f t="shared" si="127"/>
        <v>5421887.5837567374</v>
      </c>
      <c r="N714" t="str">
        <f t="shared" si="128"/>
        <v/>
      </c>
      <c r="O714" t="str">
        <f t="shared" si="129"/>
        <v/>
      </c>
      <c r="P714" t="str">
        <f t="shared" si="130"/>
        <v/>
      </c>
      <c r="Q714" t="str">
        <f t="shared" si="131"/>
        <v/>
      </c>
    </row>
    <row r="715" spans="1:17">
      <c r="A715" s="41">
        <f t="shared" si="122"/>
        <v>713</v>
      </c>
      <c r="B715" t="str">
        <f t="shared" si="123"/>
        <v>2_714</v>
      </c>
      <c r="C715">
        <f t="shared" si="121"/>
        <v>2</v>
      </c>
      <c r="D715">
        <f t="shared" si="124"/>
        <v>714</v>
      </c>
      <c r="E715">
        <f>IFERROR(VLOOKUP($B715,'CURVE DATA'!$A:$AM,15,FALSE),"")</f>
        <v>6897253.0794881368</v>
      </c>
      <c r="F715">
        <f>IFERROR(VLOOKUP($B715,'CURVE DATA'!$A:$AM,34,FALSE),NA())</f>
        <v>0.2743541959892844</v>
      </c>
      <c r="G715">
        <f>IFERROR(VLOOKUP($B715,'CURVE DATA'!$A:$AM,35,FALSE),NA())</f>
        <v>0.29146065790270526</v>
      </c>
      <c r="H715">
        <f>IFERROR(VLOOKUP($B715,'CURVE DATA'!$A:$AM,37,FALSE),NA())</f>
        <v>184.65249920987651</v>
      </c>
      <c r="I715">
        <f>IFERROR(VLOOKUP($B715,'CURVE DATA'!$A:$AM,38,FALSE),NA())</f>
        <v>148.89734532306224</v>
      </c>
      <c r="J715">
        <f>IFERROR(VLOOKUP($B715,'CURVE DATA'!$A:$AM,39,FALSE),NA())</f>
        <v>220.40765309669081</v>
      </c>
      <c r="K715" t="str">
        <f t="shared" si="125"/>
        <v/>
      </c>
      <c r="L715" t="str">
        <f t="shared" si="126"/>
        <v/>
      </c>
      <c r="M715" s="60">
        <f t="shared" si="127"/>
        <v>5431561.1504881363</v>
      </c>
      <c r="N715" t="str">
        <f t="shared" si="128"/>
        <v/>
      </c>
      <c r="O715" t="str">
        <f t="shared" si="129"/>
        <v/>
      </c>
      <c r="P715" t="str">
        <f t="shared" si="130"/>
        <v/>
      </c>
      <c r="Q715" t="str">
        <f t="shared" si="131"/>
        <v/>
      </c>
    </row>
    <row r="716" spans="1:17">
      <c r="A716" s="41">
        <f t="shared" si="122"/>
        <v>714</v>
      </c>
      <c r="B716" t="str">
        <f t="shared" si="123"/>
        <v>2_715</v>
      </c>
      <c r="C716">
        <f t="shared" si="121"/>
        <v>2</v>
      </c>
      <c r="D716">
        <f t="shared" si="124"/>
        <v>715</v>
      </c>
      <c r="E716">
        <f>IFERROR(VLOOKUP($B716,'CURVE DATA'!$A:$AM,15,FALSE),"")</f>
        <v>6906926.6462195367</v>
      </c>
      <c r="F716">
        <f>IFERROR(VLOOKUP($B716,'CURVE DATA'!$A:$AM,34,FALSE),NA())</f>
        <v>0.27407828845646942</v>
      </c>
      <c r="G716">
        <f>IFERROR(VLOOKUP($B716,'CURVE DATA'!$A:$AM,35,FALSE),NA())</f>
        <v>0.29143631284745841</v>
      </c>
      <c r="H716">
        <f>IFERROR(VLOOKUP($B716,'CURVE DATA'!$A:$AM,37,FALSE),NA())</f>
        <v>184.63707560064199</v>
      </c>
      <c r="I716">
        <f>IFERROR(VLOOKUP($B716,'CURVE DATA'!$A:$AM,38,FALSE),NA())</f>
        <v>148.88490826166233</v>
      </c>
      <c r="J716">
        <f>IFERROR(VLOOKUP($B716,'CURVE DATA'!$A:$AM,39,FALSE),NA())</f>
        <v>220.38924293962168</v>
      </c>
      <c r="K716" t="str">
        <f t="shared" si="125"/>
        <v/>
      </c>
      <c r="L716" t="str">
        <f t="shared" si="126"/>
        <v/>
      </c>
      <c r="M716" s="60">
        <f t="shared" si="127"/>
        <v>5441234.7172195371</v>
      </c>
      <c r="N716" t="str">
        <f t="shared" si="128"/>
        <v/>
      </c>
      <c r="O716" t="str">
        <f t="shared" si="129"/>
        <v/>
      </c>
      <c r="P716" t="str">
        <f t="shared" si="130"/>
        <v/>
      </c>
      <c r="Q716" t="str">
        <f t="shared" si="131"/>
        <v/>
      </c>
    </row>
    <row r="717" spans="1:17">
      <c r="A717" s="41">
        <f t="shared" si="122"/>
        <v>715</v>
      </c>
      <c r="B717" t="str">
        <f t="shared" si="123"/>
        <v>2_716</v>
      </c>
      <c r="C717">
        <f t="shared" si="121"/>
        <v>2</v>
      </c>
      <c r="D717">
        <f t="shared" si="124"/>
        <v>716</v>
      </c>
      <c r="E717">
        <f>IFERROR(VLOOKUP($B717,'CURVE DATA'!$A:$AM,15,FALSE),"")</f>
        <v>6916600.2129509365</v>
      </c>
      <c r="F717">
        <f>IFERROR(VLOOKUP($B717,'CURVE DATA'!$A:$AM,34,FALSE),NA())</f>
        <v>0.27380214071722031</v>
      </c>
      <c r="G717">
        <f>IFERROR(VLOOKUP($B717,'CURVE DATA'!$A:$AM,35,FALSE),NA())</f>
        <v>0.29141164966965388</v>
      </c>
      <c r="H717">
        <f>IFERROR(VLOOKUP($B717,'CURVE DATA'!$A:$AM,37,FALSE),NA())</f>
        <v>184.62145044748124</v>
      </c>
      <c r="I717">
        <f>IFERROR(VLOOKUP($B717,'CURVE DATA'!$A:$AM,38,FALSE),NA())</f>
        <v>148.87230868225853</v>
      </c>
      <c r="J717">
        <f>IFERROR(VLOOKUP($B717,'CURVE DATA'!$A:$AM,39,FALSE),NA())</f>
        <v>220.37059221270394</v>
      </c>
      <c r="K717" t="str">
        <f t="shared" si="125"/>
        <v/>
      </c>
      <c r="L717" t="str">
        <f t="shared" si="126"/>
        <v/>
      </c>
      <c r="M717" s="60">
        <f t="shared" si="127"/>
        <v>5450908.283950936</v>
      </c>
      <c r="N717" t="str">
        <f t="shared" si="128"/>
        <v/>
      </c>
      <c r="O717" t="str">
        <f t="shared" si="129"/>
        <v/>
      </c>
      <c r="P717" t="str">
        <f t="shared" si="130"/>
        <v/>
      </c>
      <c r="Q717" t="str">
        <f t="shared" si="131"/>
        <v/>
      </c>
    </row>
    <row r="718" spans="1:17">
      <c r="A718" s="41">
        <f t="shared" si="122"/>
        <v>716</v>
      </c>
      <c r="B718" t="str">
        <f t="shared" si="123"/>
        <v>2_717</v>
      </c>
      <c r="C718">
        <f t="shared" si="121"/>
        <v>2</v>
      </c>
      <c r="D718">
        <f t="shared" si="124"/>
        <v>717</v>
      </c>
      <c r="E718">
        <f>IFERROR(VLOOKUP($B718,'CURVE DATA'!$A:$AM,15,FALSE),"")</f>
        <v>6926273.7796823364</v>
      </c>
      <c r="F718">
        <f>IFERROR(VLOOKUP($B718,'CURVE DATA'!$A:$AM,34,FALSE),NA())</f>
        <v>0.27352575494188774</v>
      </c>
      <c r="G718">
        <f>IFERROR(VLOOKUP($B718,'CURVE DATA'!$A:$AM,35,FALSE),NA())</f>
        <v>0.29138666936975477</v>
      </c>
      <c r="H718">
        <f>IFERROR(VLOOKUP($B718,'CURVE DATA'!$A:$AM,37,FALSE),NA())</f>
        <v>184.60562438422943</v>
      </c>
      <c r="I718">
        <f>IFERROR(VLOOKUP($B718,'CURVE DATA'!$A:$AM,38,FALSE),NA())</f>
        <v>148.8595470959535</v>
      </c>
      <c r="J718">
        <f>IFERROR(VLOOKUP($B718,'CURVE DATA'!$A:$AM,39,FALSE),NA())</f>
        <v>220.35170167250538</v>
      </c>
      <c r="K718" t="str">
        <f t="shared" si="125"/>
        <v/>
      </c>
      <c r="L718" t="str">
        <f t="shared" si="126"/>
        <v/>
      </c>
      <c r="M718" s="60">
        <f t="shared" si="127"/>
        <v>5460581.8506823368</v>
      </c>
      <c r="N718" t="str">
        <f t="shared" si="128"/>
        <v/>
      </c>
      <c r="O718" t="str">
        <f t="shared" si="129"/>
        <v/>
      </c>
      <c r="P718" t="str">
        <f t="shared" si="130"/>
        <v/>
      </c>
      <c r="Q718" t="str">
        <f t="shared" si="131"/>
        <v/>
      </c>
    </row>
    <row r="719" spans="1:17">
      <c r="A719" s="41">
        <f t="shared" si="122"/>
        <v>717</v>
      </c>
      <c r="B719" t="str">
        <f t="shared" si="123"/>
        <v>2_718</v>
      </c>
      <c r="C719">
        <f t="shared" si="121"/>
        <v>2</v>
      </c>
      <c r="D719">
        <f t="shared" si="124"/>
        <v>718</v>
      </c>
      <c r="E719">
        <f>IFERROR(VLOOKUP($B719,'CURVE DATA'!$A:$AM,15,FALSE),"")</f>
        <v>6935947.3464137362</v>
      </c>
      <c r="F719">
        <f>IFERROR(VLOOKUP($B719,'CURVE DATA'!$A:$AM,34,FALSE),NA())</f>
        <v>0.27324913329434081</v>
      </c>
      <c r="G719">
        <f>IFERROR(VLOOKUP($B719,'CURVE DATA'!$A:$AM,35,FALSE),NA())</f>
        <v>0.29136137294566078</v>
      </c>
      <c r="H719">
        <f>IFERROR(VLOOKUP($B719,'CURVE DATA'!$A:$AM,37,FALSE),NA())</f>
        <v>184.58959804309768</v>
      </c>
      <c r="I719">
        <f>IFERROR(VLOOKUP($B719,'CURVE DATA'!$A:$AM,38,FALSE),NA())</f>
        <v>148.84662401254022</v>
      </c>
      <c r="J719">
        <f>IFERROR(VLOOKUP($B719,'CURVE DATA'!$A:$AM,39,FALSE),NA())</f>
        <v>220.33257207365517</v>
      </c>
      <c r="K719" t="str">
        <f t="shared" si="125"/>
        <v/>
      </c>
      <c r="L719" t="str">
        <f t="shared" si="126"/>
        <v/>
      </c>
      <c r="M719" s="60">
        <f t="shared" si="127"/>
        <v>5470255.4174137358</v>
      </c>
      <c r="N719" t="str">
        <f t="shared" si="128"/>
        <v/>
      </c>
      <c r="O719" t="str">
        <f t="shared" si="129"/>
        <v/>
      </c>
      <c r="P719" t="str">
        <f t="shared" si="130"/>
        <v/>
      </c>
      <c r="Q719" t="str">
        <f t="shared" si="131"/>
        <v/>
      </c>
    </row>
    <row r="720" spans="1:17">
      <c r="A720" s="41">
        <f t="shared" si="122"/>
        <v>718</v>
      </c>
      <c r="B720" t="str">
        <f t="shared" si="123"/>
        <v>2_719</v>
      </c>
      <c r="C720">
        <f t="shared" si="121"/>
        <v>2</v>
      </c>
      <c r="D720">
        <f t="shared" si="124"/>
        <v>719</v>
      </c>
      <c r="E720">
        <f>IFERROR(VLOOKUP($B720,'CURVE DATA'!$A:$AM,15,FALSE),"")</f>
        <v>6945620.9131451361</v>
      </c>
      <c r="F720">
        <f>IFERROR(VLOOKUP($B720,'CURVE DATA'!$A:$AM,34,FALSE),NA())</f>
        <v>0.27297227793145434</v>
      </c>
      <c r="G720">
        <f>IFERROR(VLOOKUP($B720,'CURVE DATA'!$A:$AM,35,FALSE),NA())</f>
        <v>0.29133576139271616</v>
      </c>
      <c r="H720">
        <f>IFERROR(VLOOKUP($B720,'CURVE DATA'!$A:$AM,37,FALSE),NA())</f>
        <v>184.57337205467817</v>
      </c>
      <c r="I720">
        <f>IFERROR(VLOOKUP($B720,'CURVE DATA'!$A:$AM,38,FALSE),NA())</f>
        <v>148.83353994050631</v>
      </c>
      <c r="J720">
        <f>IFERROR(VLOOKUP($B720,'CURVE DATA'!$A:$AM,39,FALSE),NA())</f>
        <v>220.31320416885009</v>
      </c>
      <c r="K720" t="str">
        <f t="shared" si="125"/>
        <v/>
      </c>
      <c r="L720" t="str">
        <f t="shared" si="126"/>
        <v/>
      </c>
      <c r="M720" s="60">
        <f t="shared" si="127"/>
        <v>5479928.9841451366</v>
      </c>
      <c r="N720" t="str">
        <f t="shared" si="128"/>
        <v/>
      </c>
      <c r="O720" t="str">
        <f t="shared" si="129"/>
        <v/>
      </c>
      <c r="P720" t="str">
        <f t="shared" si="130"/>
        <v/>
      </c>
      <c r="Q720" t="str">
        <f t="shared" si="131"/>
        <v/>
      </c>
    </row>
    <row r="721" spans="1:17">
      <c r="A721" s="41">
        <f t="shared" si="122"/>
        <v>719</v>
      </c>
      <c r="B721" t="str">
        <f t="shared" si="123"/>
        <v>2_720</v>
      </c>
      <c r="C721">
        <f t="shared" si="121"/>
        <v>2</v>
      </c>
      <c r="D721">
        <f t="shared" si="124"/>
        <v>720</v>
      </c>
      <c r="E721">
        <f>IFERROR(VLOOKUP($B721,'CURVE DATA'!$A:$AM,15,FALSE),"")</f>
        <v>6955294.4798765359</v>
      </c>
      <c r="F721">
        <f>IFERROR(VLOOKUP($B721,'CURVE DATA'!$A:$AM,34,FALSE),NA())</f>
        <v>0.27269519100333389</v>
      </c>
      <c r="G721">
        <f>IFERROR(VLOOKUP($B721,'CURVE DATA'!$A:$AM,35,FALSE),NA())</f>
        <v>0.29130983570371843</v>
      </c>
      <c r="H721">
        <f>IFERROR(VLOOKUP($B721,'CURVE DATA'!$A:$AM,37,FALSE),NA())</f>
        <v>184.55694704794959</v>
      </c>
      <c r="I721">
        <f>IFERROR(VLOOKUP($B721,'CURVE DATA'!$A:$AM,38,FALSE),NA())</f>
        <v>148.82029538703821</v>
      </c>
      <c r="J721">
        <f>IFERROR(VLOOKUP($B721,'CURVE DATA'!$A:$AM,39,FALSE),NA())</f>
        <v>220.293598708861</v>
      </c>
      <c r="K721" t="str">
        <f t="shared" si="125"/>
        <v/>
      </c>
      <c r="L721" t="str">
        <f t="shared" si="126"/>
        <v/>
      </c>
      <c r="M721" s="60">
        <f t="shared" si="127"/>
        <v>5489602.5508765355</v>
      </c>
      <c r="N721" t="str">
        <f t="shared" si="128"/>
        <v/>
      </c>
      <c r="O721" t="str">
        <f t="shared" si="129"/>
        <v/>
      </c>
      <c r="P721" t="str">
        <f t="shared" si="130"/>
        <v/>
      </c>
      <c r="Q721" t="str">
        <f t="shared" si="131"/>
        <v/>
      </c>
    </row>
    <row r="722" spans="1:17">
      <c r="A722" s="41">
        <f t="shared" si="122"/>
        <v>720</v>
      </c>
      <c r="B722" t="str">
        <f t="shared" si="123"/>
        <v>2_721</v>
      </c>
      <c r="C722">
        <f t="shared" si="121"/>
        <v>2</v>
      </c>
      <c r="D722">
        <f t="shared" si="124"/>
        <v>721</v>
      </c>
      <c r="E722">
        <f>IFERROR(VLOOKUP($B722,'CURVE DATA'!$A:$AM,15,FALSE),"")</f>
        <v>6964968.0466079358</v>
      </c>
      <c r="F722">
        <f>IFERROR(VLOOKUP($B722,'CURVE DATA'!$A:$AM,34,FALSE),NA())</f>
        <v>0.27241787465339978</v>
      </c>
      <c r="G722">
        <f>IFERROR(VLOOKUP($B722,'CURVE DATA'!$A:$AM,35,FALSE),NA())</f>
        <v>0.29128359686892635</v>
      </c>
      <c r="H722">
        <f>IFERROR(VLOOKUP($B722,'CURVE DATA'!$A:$AM,37,FALSE),NA())</f>
        <v>184.54032365028223</v>
      </c>
      <c r="I722">
        <f>IFERROR(VLOOKUP($B722,'CURVE DATA'!$A:$AM,38,FALSE),NA())</f>
        <v>148.80689085802555</v>
      </c>
      <c r="J722">
        <f>IFERROR(VLOOKUP($B722,'CURVE DATA'!$A:$AM,39,FALSE),NA())</f>
        <v>220.27375644253894</v>
      </c>
      <c r="K722" t="str">
        <f t="shared" si="125"/>
        <v/>
      </c>
      <c r="L722" t="str">
        <f t="shared" si="126"/>
        <v/>
      </c>
      <c r="M722" s="60">
        <f t="shared" si="127"/>
        <v>5499276.1176079363</v>
      </c>
      <c r="N722" t="str">
        <f t="shared" si="128"/>
        <v/>
      </c>
      <c r="O722" t="str">
        <f t="shared" si="129"/>
        <v/>
      </c>
      <c r="P722" t="str">
        <f t="shared" si="130"/>
        <v/>
      </c>
      <c r="Q722" t="str">
        <f t="shared" si="131"/>
        <v/>
      </c>
    </row>
    <row r="723" spans="1:17">
      <c r="A723" s="41">
        <f t="shared" si="122"/>
        <v>721</v>
      </c>
      <c r="B723" t="str">
        <f t="shared" si="123"/>
        <v>2_722</v>
      </c>
      <c r="C723">
        <f t="shared" si="121"/>
        <v>2</v>
      </c>
      <c r="D723">
        <f t="shared" si="124"/>
        <v>722</v>
      </c>
      <c r="E723">
        <f>IFERROR(VLOOKUP($B723,'CURVE DATA'!$A:$AM,15,FALSE),"")</f>
        <v>6974641.6133393357</v>
      </c>
      <c r="F723">
        <f>IFERROR(VLOOKUP($B723,'CURVE DATA'!$A:$AM,34,FALSE),NA())</f>
        <v>0.27214033101858037</v>
      </c>
      <c r="G723">
        <f>IFERROR(VLOOKUP($B723,'CURVE DATA'!$A:$AM,35,FALSE),NA())</f>
        <v>0.29125704587606871</v>
      </c>
      <c r="H723">
        <f>IFERROR(VLOOKUP($B723,'CURVE DATA'!$A:$AM,37,FALSE),NA())</f>
        <v>184.52350248744349</v>
      </c>
      <c r="I723">
        <f>IFERROR(VLOOKUP($B723,'CURVE DATA'!$A:$AM,38,FALSE),NA())</f>
        <v>148.79332685806534</v>
      </c>
      <c r="J723">
        <f>IFERROR(VLOOKUP($B723,'CURVE DATA'!$A:$AM,39,FALSE),NA())</f>
        <v>220.25367811682165</v>
      </c>
      <c r="K723" t="str">
        <f t="shared" si="125"/>
        <v/>
      </c>
      <c r="L723" t="str">
        <f t="shared" si="126"/>
        <v/>
      </c>
      <c r="M723" s="60">
        <f t="shared" si="127"/>
        <v>5508949.6843393352</v>
      </c>
      <c r="N723" t="str">
        <f t="shared" si="128"/>
        <v/>
      </c>
      <c r="O723" t="str">
        <f t="shared" si="129"/>
        <v/>
      </c>
      <c r="P723" t="str">
        <f t="shared" si="130"/>
        <v/>
      </c>
      <c r="Q723" t="str">
        <f t="shared" si="131"/>
        <v/>
      </c>
    </row>
    <row r="724" spans="1:17">
      <c r="A724" s="41">
        <f t="shared" si="122"/>
        <v>722</v>
      </c>
      <c r="B724" t="str">
        <f t="shared" si="123"/>
        <v>2_723</v>
      </c>
      <c r="C724">
        <f t="shared" si="121"/>
        <v>2</v>
      </c>
      <c r="D724">
        <f t="shared" si="124"/>
        <v>723</v>
      </c>
      <c r="E724">
        <f>IFERROR(VLOOKUP($B724,'CURVE DATA'!$A:$AM,15,FALSE),"")</f>
        <v>6984315.1800707355</v>
      </c>
      <c r="F724">
        <f>IFERROR(VLOOKUP($B724,'CURVE DATA'!$A:$AM,34,FALSE),NA())</f>
        <v>0.27186256222863164</v>
      </c>
      <c r="G724">
        <f>IFERROR(VLOOKUP($B724,'CURVE DATA'!$A:$AM,35,FALSE),NA())</f>
        <v>0.29123018371035203</v>
      </c>
      <c r="H724">
        <f>IFERROR(VLOOKUP($B724,'CURVE DATA'!$A:$AM,37,FALSE),NA())</f>
        <v>184.50648418360285</v>
      </c>
      <c r="I724">
        <f>IFERROR(VLOOKUP($B724,'CURVE DATA'!$A:$AM,38,FALSE),NA())</f>
        <v>148.77960389046612</v>
      </c>
      <c r="J724">
        <f>IFERROR(VLOOKUP($B724,'CURVE DATA'!$A:$AM,39,FALSE),NA())</f>
        <v>220.23336447673964</v>
      </c>
      <c r="K724" t="str">
        <f t="shared" si="125"/>
        <v/>
      </c>
      <c r="L724" t="str">
        <f t="shared" si="126"/>
        <v/>
      </c>
      <c r="M724" s="60">
        <f t="shared" si="127"/>
        <v>5518623.251070736</v>
      </c>
      <c r="N724" t="str">
        <f t="shared" si="128"/>
        <v/>
      </c>
      <c r="O724" t="str">
        <f t="shared" si="129"/>
        <v/>
      </c>
      <c r="P724" t="str">
        <f t="shared" si="130"/>
        <v/>
      </c>
      <c r="Q724" t="str">
        <f t="shared" si="131"/>
        <v/>
      </c>
    </row>
    <row r="725" spans="1:17">
      <c r="A725" s="41">
        <f t="shared" si="122"/>
        <v>723</v>
      </c>
      <c r="B725" t="str">
        <f t="shared" si="123"/>
        <v>2_724</v>
      </c>
      <c r="C725">
        <f t="shared" si="121"/>
        <v>2</v>
      </c>
      <c r="D725">
        <f t="shared" si="124"/>
        <v>724</v>
      </c>
      <c r="E725">
        <f>IFERROR(VLOOKUP($B725,'CURVE DATA'!$A:$AM,15,FALSE),"")</f>
        <v>6993988.7468021354</v>
      </c>
      <c r="F725">
        <f>IFERROR(VLOOKUP($B725,'CURVE DATA'!$A:$AM,34,FALSE),NA())</f>
        <v>0.27158457040690687</v>
      </c>
      <c r="G725">
        <f>IFERROR(VLOOKUP($B725,'CURVE DATA'!$A:$AM,35,FALSE),NA())</f>
        <v>0.29120301135446897</v>
      </c>
      <c r="H725">
        <f>IFERROR(VLOOKUP($B725,'CURVE DATA'!$A:$AM,37,FALSE),NA())</f>
        <v>184.48926936133719</v>
      </c>
      <c r="I725">
        <f>IFERROR(VLOOKUP($B725,'CURVE DATA'!$A:$AM,38,FALSE),NA())</f>
        <v>148.76572245725222</v>
      </c>
      <c r="J725">
        <f>IFERROR(VLOOKUP($B725,'CURVE DATA'!$A:$AM,39,FALSE),NA())</f>
        <v>220.21281626542222</v>
      </c>
      <c r="K725" t="str">
        <f t="shared" si="125"/>
        <v/>
      </c>
      <c r="L725" t="str">
        <f t="shared" si="126"/>
        <v/>
      </c>
      <c r="M725" s="60">
        <f t="shared" si="127"/>
        <v>5528296.8178021349</v>
      </c>
      <c r="N725" t="str">
        <f t="shared" si="128"/>
        <v/>
      </c>
      <c r="O725" t="str">
        <f t="shared" si="129"/>
        <v/>
      </c>
      <c r="P725" t="str">
        <f t="shared" si="130"/>
        <v/>
      </c>
      <c r="Q725" t="str">
        <f t="shared" si="131"/>
        <v/>
      </c>
    </row>
    <row r="726" spans="1:17">
      <c r="A726" s="41">
        <f t="shared" si="122"/>
        <v>724</v>
      </c>
      <c r="B726" t="str">
        <f t="shared" si="123"/>
        <v>2_725</v>
      </c>
      <c r="C726">
        <f t="shared" si="121"/>
        <v>2</v>
      </c>
      <c r="D726">
        <f t="shared" si="124"/>
        <v>725</v>
      </c>
      <c r="E726">
        <f>IFERROR(VLOOKUP($B726,'CURVE DATA'!$A:$AM,15,FALSE),"")</f>
        <v>7003662.3135335352</v>
      </c>
      <c r="F726">
        <f>IFERROR(VLOOKUP($B726,'CURVE DATA'!$A:$AM,34,FALSE),NA())</f>
        <v>0.27130635767020511</v>
      </c>
      <c r="G726">
        <f>IFERROR(VLOOKUP($B726,'CURVE DATA'!$A:$AM,35,FALSE),NA())</f>
        <v>0.29117552978860672</v>
      </c>
      <c r="H726">
        <f>IFERROR(VLOOKUP($B726,'CURVE DATA'!$A:$AM,37,FALSE),NA())</f>
        <v>184.47185864163603</v>
      </c>
      <c r="I726">
        <f>IFERROR(VLOOKUP($B726,'CURVE DATA'!$A:$AM,38,FALSE),NA())</f>
        <v>148.7516830591679</v>
      </c>
      <c r="J726">
        <f>IFERROR(VLOOKUP($B726,'CURVE DATA'!$A:$AM,39,FALSE),NA())</f>
        <v>220.19203422410419</v>
      </c>
      <c r="K726" t="str">
        <f t="shared" si="125"/>
        <v/>
      </c>
      <c r="L726" t="str">
        <f t="shared" si="126"/>
        <v/>
      </c>
      <c r="M726" s="60">
        <f t="shared" si="127"/>
        <v>5537970.3845335357</v>
      </c>
      <c r="N726" t="str">
        <f t="shared" si="128"/>
        <v/>
      </c>
      <c r="O726" t="str">
        <f t="shared" si="129"/>
        <v/>
      </c>
      <c r="P726" t="str">
        <f t="shared" si="130"/>
        <v/>
      </c>
      <c r="Q726" t="str">
        <f t="shared" si="131"/>
        <v/>
      </c>
    </row>
    <row r="727" spans="1:17">
      <c r="A727" s="41">
        <f t="shared" si="122"/>
        <v>725</v>
      </c>
      <c r="B727" t="str">
        <f t="shared" si="123"/>
        <v>2_726</v>
      </c>
      <c r="C727">
        <f t="shared" si="121"/>
        <v>2</v>
      </c>
      <c r="D727">
        <f t="shared" si="124"/>
        <v>726</v>
      </c>
      <c r="E727">
        <f>IFERROR(VLOOKUP($B727,'CURVE DATA'!$A:$AM,15,FALSE),"")</f>
        <v>7013335.8802649351</v>
      </c>
      <c r="F727">
        <f>IFERROR(VLOOKUP($B727,'CURVE DATA'!$A:$AM,34,FALSE),NA())</f>
        <v>0.27102792612825821</v>
      </c>
      <c r="G727">
        <f>IFERROR(VLOOKUP($B727,'CURVE DATA'!$A:$AM,35,FALSE),NA())</f>
        <v>0.29114773999045457</v>
      </c>
      <c r="H727">
        <f>IFERROR(VLOOKUP($B727,'CURVE DATA'!$A:$AM,37,FALSE),NA())</f>
        <v>184.45425264390633</v>
      </c>
      <c r="I727">
        <f>IFERROR(VLOOKUP($B727,'CURVE DATA'!$A:$AM,38,FALSE),NA())</f>
        <v>148.73748619568144</v>
      </c>
      <c r="J727">
        <f>IFERROR(VLOOKUP($B727,'CURVE DATA'!$A:$AM,39,FALSE),NA())</f>
        <v>220.17101909213122</v>
      </c>
      <c r="K727" t="str">
        <f t="shared" si="125"/>
        <v/>
      </c>
      <c r="L727" t="str">
        <f t="shared" si="126"/>
        <v/>
      </c>
      <c r="M727" s="60">
        <f t="shared" si="127"/>
        <v>5547643.9512649346</v>
      </c>
      <c r="N727" t="str">
        <f t="shared" si="128"/>
        <v/>
      </c>
      <c r="O727" t="str">
        <f t="shared" si="129"/>
        <v/>
      </c>
      <c r="P727" t="str">
        <f t="shared" si="130"/>
        <v/>
      </c>
      <c r="Q727" t="str">
        <f t="shared" si="131"/>
        <v/>
      </c>
    </row>
    <row r="728" spans="1:17">
      <c r="A728" s="41">
        <f t="shared" si="122"/>
        <v>726</v>
      </c>
      <c r="B728" t="str">
        <f t="shared" si="123"/>
        <v>2_727</v>
      </c>
      <c r="C728">
        <f t="shared" si="121"/>
        <v>2</v>
      </c>
      <c r="D728">
        <f t="shared" si="124"/>
        <v>727</v>
      </c>
      <c r="E728">
        <f>IFERROR(VLOOKUP($B728,'CURVE DATA'!$A:$AM,15,FALSE),"")</f>
        <v>7023009.4469963349</v>
      </c>
      <c r="F728">
        <f>IFERROR(VLOOKUP($B728,'CURVE DATA'!$A:$AM,34,FALSE),NA())</f>
        <v>0.27074927788460534</v>
      </c>
      <c r="G728">
        <f>IFERROR(VLOOKUP($B728,'CURVE DATA'!$A:$AM,35,FALSE),NA())</f>
        <v>0.29111964293521231</v>
      </c>
      <c r="H728">
        <f>IFERROR(VLOOKUP($B728,'CURVE DATA'!$A:$AM,37,FALSE),NA())</f>
        <v>184.4364519859779</v>
      </c>
      <c r="I728">
        <f>IFERROR(VLOOKUP($B728,'CURVE DATA'!$A:$AM,38,FALSE),NA())</f>
        <v>148.72313236498925</v>
      </c>
      <c r="J728">
        <f>IFERROR(VLOOKUP($B728,'CURVE DATA'!$A:$AM,39,FALSE),NA())</f>
        <v>220.14977160696657</v>
      </c>
      <c r="K728" t="str">
        <f t="shared" si="125"/>
        <v/>
      </c>
      <c r="L728" t="str">
        <f t="shared" si="126"/>
        <v/>
      </c>
      <c r="M728" s="60">
        <f t="shared" si="127"/>
        <v>5557317.5179963354</v>
      </c>
      <c r="N728" t="str">
        <f t="shared" si="128"/>
        <v/>
      </c>
      <c r="O728" t="str">
        <f t="shared" si="129"/>
        <v/>
      </c>
      <c r="P728" t="str">
        <f t="shared" si="130"/>
        <v/>
      </c>
      <c r="Q728" t="str">
        <f t="shared" si="131"/>
        <v/>
      </c>
    </row>
    <row r="729" spans="1:17">
      <c r="A729" s="41">
        <f t="shared" si="122"/>
        <v>727</v>
      </c>
      <c r="B729" t="str">
        <f t="shared" si="123"/>
        <v>2_728</v>
      </c>
      <c r="C729">
        <f t="shared" si="121"/>
        <v>2</v>
      </c>
      <c r="D729">
        <f t="shared" si="124"/>
        <v>728</v>
      </c>
      <c r="E729">
        <f>IFERROR(VLOOKUP($B729,'CURVE DATA'!$A:$AM,15,FALSE),"")</f>
        <v>7032683.0137277348</v>
      </c>
      <c r="F729">
        <f>IFERROR(VLOOKUP($B729,'CURVE DATA'!$A:$AM,34,FALSE),NA())</f>
        <v>0.27047041503580249</v>
      </c>
      <c r="G729">
        <f>IFERROR(VLOOKUP($B729,'CURVE DATA'!$A:$AM,35,FALSE),NA())</f>
        <v>0.29109123959559829</v>
      </c>
      <c r="H729">
        <f>IFERROR(VLOOKUP($B729,'CURVE DATA'!$A:$AM,37,FALSE),NA())</f>
        <v>184.41845728410843</v>
      </c>
      <c r="I729">
        <f>IFERROR(VLOOKUP($B729,'CURVE DATA'!$A:$AM,38,FALSE),NA())</f>
        <v>148.70862206402012</v>
      </c>
      <c r="J729">
        <f>IFERROR(VLOOKUP($B729,'CURVE DATA'!$A:$AM,39,FALSE),NA())</f>
        <v>220.12829250419679</v>
      </c>
      <c r="K729" t="str">
        <f t="shared" si="125"/>
        <v/>
      </c>
      <c r="L729" t="str">
        <f t="shared" si="126"/>
        <v/>
      </c>
      <c r="M729" s="60">
        <f t="shared" si="127"/>
        <v>5566991.0847277343</v>
      </c>
      <c r="N729" t="str">
        <f t="shared" si="128"/>
        <v/>
      </c>
      <c r="O729" t="str">
        <f t="shared" si="129"/>
        <v/>
      </c>
      <c r="P729" t="str">
        <f t="shared" si="130"/>
        <v/>
      </c>
      <c r="Q729" t="str">
        <f t="shared" si="131"/>
        <v/>
      </c>
    </row>
    <row r="730" spans="1:17">
      <c r="A730" s="41">
        <f t="shared" si="122"/>
        <v>728</v>
      </c>
      <c r="B730" t="str">
        <f t="shared" si="123"/>
        <v>2_729</v>
      </c>
      <c r="C730">
        <f t="shared" si="121"/>
        <v>2</v>
      </c>
      <c r="D730">
        <f t="shared" si="124"/>
        <v>729</v>
      </c>
      <c r="E730">
        <f>IFERROR(VLOOKUP($B730,'CURVE DATA'!$A:$AM,15,FALSE),"")</f>
        <v>7042356.5804591347</v>
      </c>
      <c r="F730">
        <f>IFERROR(VLOOKUP($B730,'CURVE DATA'!$A:$AM,34,FALSE),NA())</f>
        <v>0.27019133967208242</v>
      </c>
      <c r="G730">
        <f>IFERROR(VLOOKUP($B730,'CURVE DATA'!$A:$AM,35,FALSE),NA())</f>
        <v>0.29106253094185719</v>
      </c>
      <c r="H730">
        <f>IFERROR(VLOOKUP($B730,'CURVE DATA'!$A:$AM,37,FALSE),NA())</f>
        <v>184.40026915298847</v>
      </c>
      <c r="I730">
        <f>IFERROR(VLOOKUP($B730,'CURVE DATA'!$A:$AM,38,FALSE),NA())</f>
        <v>148.69395578843901</v>
      </c>
      <c r="J730">
        <f>IFERROR(VLOOKUP($B730,'CURVE DATA'!$A:$AM,39,FALSE),NA())</f>
        <v>220.10658251753796</v>
      </c>
      <c r="K730" t="str">
        <f t="shared" si="125"/>
        <v/>
      </c>
      <c r="L730" t="str">
        <f t="shared" si="126"/>
        <v/>
      </c>
      <c r="M730" s="60">
        <f t="shared" si="127"/>
        <v>5576664.6514591351</v>
      </c>
      <c r="N730" t="str">
        <f t="shared" si="128"/>
        <v/>
      </c>
      <c r="O730" t="str">
        <f t="shared" si="129"/>
        <v/>
      </c>
      <c r="P730" t="str">
        <f t="shared" si="130"/>
        <v/>
      </c>
      <c r="Q730" t="str">
        <f t="shared" si="131"/>
        <v/>
      </c>
    </row>
    <row r="731" spans="1:17">
      <c r="A731" s="41">
        <f t="shared" si="122"/>
        <v>729</v>
      </c>
      <c r="B731" t="str">
        <f t="shared" si="123"/>
        <v>2_730</v>
      </c>
      <c r="C731">
        <f t="shared" si="121"/>
        <v>2</v>
      </c>
      <c r="D731">
        <f t="shared" si="124"/>
        <v>730</v>
      </c>
      <c r="E731">
        <f>IFERROR(VLOOKUP($B731,'CURVE DATA'!$A:$AM,15,FALSE),"")</f>
        <v>7052030.1471905345</v>
      </c>
      <c r="F731">
        <f>IFERROR(VLOOKUP($B731,'CURVE DATA'!$A:$AM,34,FALSE),NA())</f>
        <v>0.26991205387680045</v>
      </c>
      <c r="G731">
        <f>IFERROR(VLOOKUP($B731,'CURVE DATA'!$A:$AM,35,FALSE),NA())</f>
        <v>0.29103351794176796</v>
      </c>
      <c r="H731">
        <f>IFERROR(VLOOKUP($B731,'CURVE DATA'!$A:$AM,37,FALSE),NA())</f>
        <v>184.38188820574638</v>
      </c>
      <c r="I731">
        <f>IFERROR(VLOOKUP($B731,'CURVE DATA'!$A:$AM,38,FALSE),NA())</f>
        <v>148.67913403265135</v>
      </c>
      <c r="J731">
        <f>IFERROR(VLOOKUP($B731,'CURVE DATA'!$A:$AM,39,FALSE),NA())</f>
        <v>220.08464237884147</v>
      </c>
      <c r="K731" t="str">
        <f t="shared" si="125"/>
        <v/>
      </c>
      <c r="L731" t="str">
        <f t="shared" si="126"/>
        <v/>
      </c>
      <c r="M731" s="60">
        <f t="shared" si="127"/>
        <v>5586338.218190534</v>
      </c>
      <c r="N731" t="str">
        <f t="shared" si="128"/>
        <v/>
      </c>
      <c r="O731" t="str">
        <f t="shared" si="129"/>
        <v/>
      </c>
      <c r="P731" t="str">
        <f t="shared" si="130"/>
        <v/>
      </c>
      <c r="Q731" t="str">
        <f t="shared" si="131"/>
        <v/>
      </c>
    </row>
    <row r="732" spans="1:17">
      <c r="A732" s="41">
        <f t="shared" si="122"/>
        <v>730</v>
      </c>
      <c r="B732" t="str">
        <f t="shared" si="123"/>
        <v>2_731</v>
      </c>
      <c r="C732">
        <f t="shared" si="121"/>
        <v>2</v>
      </c>
      <c r="D732">
        <f t="shared" si="124"/>
        <v>731</v>
      </c>
      <c r="E732">
        <f>IFERROR(VLOOKUP($B732,'CURVE DATA'!$A:$AM,15,FALSE),"")</f>
        <v>7061703.7139219344</v>
      </c>
      <c r="F732">
        <f>IFERROR(VLOOKUP($B732,'CURVE DATA'!$A:$AM,34,FALSE),NA())</f>
        <v>0.26963255972694966</v>
      </c>
      <c r="G732">
        <f>IFERROR(VLOOKUP($B732,'CURVE DATA'!$A:$AM,35,FALSE),NA())</f>
        <v>0.29100420156065177</v>
      </c>
      <c r="H732">
        <f>IFERROR(VLOOKUP($B732,'CURVE DATA'!$A:$AM,37,FALSE),NA())</f>
        <v>184.36331505395344</v>
      </c>
      <c r="I732">
        <f>IFERROR(VLOOKUP($B732,'CURVE DATA'!$A:$AM,38,FALSE),NA())</f>
        <v>148.66415728980689</v>
      </c>
      <c r="J732">
        <f>IFERROR(VLOOKUP($B732,'CURVE DATA'!$A:$AM,39,FALSE),NA())</f>
        <v>220.06247281810002</v>
      </c>
      <c r="K732" t="str">
        <f t="shared" si="125"/>
        <v/>
      </c>
      <c r="L732" t="str">
        <f t="shared" si="126"/>
        <v/>
      </c>
      <c r="M732" s="60">
        <f t="shared" si="127"/>
        <v>5596011.7849219348</v>
      </c>
      <c r="N732" t="str">
        <f t="shared" si="128"/>
        <v/>
      </c>
      <c r="O732" t="str">
        <f t="shared" si="129"/>
        <v/>
      </c>
      <c r="P732" t="str">
        <f t="shared" si="130"/>
        <v/>
      </c>
      <c r="Q732" t="str">
        <f t="shared" si="131"/>
        <v/>
      </c>
    </row>
    <row r="733" spans="1:17">
      <c r="A733" s="41">
        <f t="shared" si="122"/>
        <v>731</v>
      </c>
      <c r="B733" t="str">
        <f t="shared" si="123"/>
        <v>2_732</v>
      </c>
      <c r="C733">
        <f t="shared" si="121"/>
        <v>2</v>
      </c>
      <c r="D733">
        <f t="shared" si="124"/>
        <v>732</v>
      </c>
      <c r="E733">
        <f>IFERROR(VLOOKUP($B733,'CURVE DATA'!$A:$AM,15,FALSE),"")</f>
        <v>7071377.2806533342</v>
      </c>
      <c r="F733">
        <f>IFERROR(VLOOKUP($B733,'CURVE DATA'!$A:$AM,34,FALSE),NA())</f>
        <v>0.26935285929284947</v>
      </c>
      <c r="G733">
        <f>IFERROR(VLOOKUP($B733,'CURVE DATA'!$A:$AM,35,FALSE),NA())</f>
        <v>0.29097458276137977</v>
      </c>
      <c r="H733">
        <f>IFERROR(VLOOKUP($B733,'CURVE DATA'!$A:$AM,37,FALSE),NA())</f>
        <v>184.34455030762877</v>
      </c>
      <c r="I733">
        <f>IFERROR(VLOOKUP($B733,'CURVE DATA'!$A:$AM,38,FALSE),NA())</f>
        <v>148.64902605180384</v>
      </c>
      <c r="J733">
        <f>IFERROR(VLOOKUP($B733,'CURVE DATA'!$A:$AM,39,FALSE),NA())</f>
        <v>220.04007456345374</v>
      </c>
      <c r="K733" t="str">
        <f t="shared" si="125"/>
        <v/>
      </c>
      <c r="L733" t="str">
        <f t="shared" si="126"/>
        <v/>
      </c>
      <c r="M733" s="60">
        <f t="shared" si="127"/>
        <v>5605685.3516533338</v>
      </c>
      <c r="N733" t="str">
        <f t="shared" si="128"/>
        <v/>
      </c>
      <c r="O733" t="str">
        <f t="shared" si="129"/>
        <v/>
      </c>
      <c r="P733" t="str">
        <f t="shared" si="130"/>
        <v/>
      </c>
      <c r="Q733" t="str">
        <f t="shared" si="131"/>
        <v/>
      </c>
    </row>
    <row r="734" spans="1:17">
      <c r="A734" s="41">
        <f t="shared" si="122"/>
        <v>732</v>
      </c>
      <c r="B734" t="str">
        <f t="shared" si="123"/>
        <v>2_733</v>
      </c>
      <c r="C734">
        <f t="shared" si="121"/>
        <v>2</v>
      </c>
      <c r="D734">
        <f t="shared" si="124"/>
        <v>733</v>
      </c>
      <c r="E734">
        <f>IFERROR(VLOOKUP($B734,'CURVE DATA'!$A:$AM,15,FALSE),"")</f>
        <v>7081050.8473847341</v>
      </c>
      <c r="F734">
        <f>IFERROR(VLOOKUP($B734,'CURVE DATA'!$A:$AM,34,FALSE),NA())</f>
        <v>0.2690729546383</v>
      </c>
      <c r="G734">
        <f>IFERROR(VLOOKUP($B734,'CURVE DATA'!$A:$AM,35,FALSE),NA())</f>
        <v>0.29094466250438106</v>
      </c>
      <c r="H734">
        <f>IFERROR(VLOOKUP($B734,'CURVE DATA'!$A:$AM,37,FALSE),NA())</f>
        <v>184.32559457524428</v>
      </c>
      <c r="I734">
        <f>IFERROR(VLOOKUP($B734,'CURVE DATA'!$A:$AM,38,FALSE),NA())</f>
        <v>148.63374080929273</v>
      </c>
      <c r="J734">
        <f>IFERROR(VLOOKUP($B734,'CURVE DATA'!$A:$AM,39,FALSE),NA())</f>
        <v>220.01744834119586</v>
      </c>
      <c r="K734" t="str">
        <f t="shared" si="125"/>
        <v/>
      </c>
      <c r="L734" t="str">
        <f t="shared" si="126"/>
        <v/>
      </c>
      <c r="M734" s="60">
        <f t="shared" si="127"/>
        <v>5615358.9183847345</v>
      </c>
      <c r="N734" t="str">
        <f t="shared" si="128"/>
        <v/>
      </c>
      <c r="O734" t="str">
        <f t="shared" si="129"/>
        <v/>
      </c>
      <c r="P734" t="str">
        <f t="shared" si="130"/>
        <v/>
      </c>
      <c r="Q734" t="str">
        <f t="shared" si="131"/>
        <v/>
      </c>
    </row>
    <row r="735" spans="1:17">
      <c r="A735" s="41">
        <f t="shared" si="122"/>
        <v>733</v>
      </c>
      <c r="B735" t="str">
        <f t="shared" si="123"/>
        <v>2_734</v>
      </c>
      <c r="C735">
        <f t="shared" si="121"/>
        <v>2</v>
      </c>
      <c r="D735">
        <f t="shared" si="124"/>
        <v>734</v>
      </c>
      <c r="E735">
        <f>IFERROR(VLOOKUP($B735,'CURVE DATA'!$A:$AM,15,FALSE),"")</f>
        <v>7090724.4141161339</v>
      </c>
      <c r="F735">
        <f>IFERROR(VLOOKUP($B735,'CURVE DATA'!$A:$AM,34,FALSE),NA())</f>
        <v>0.2687928478206667</v>
      </c>
      <c r="G735">
        <f>IFERROR(VLOOKUP($B735,'CURVE DATA'!$A:$AM,35,FALSE),NA())</f>
        <v>0.29091444174765019</v>
      </c>
      <c r="H735">
        <f>IFERROR(VLOOKUP($B735,'CURVE DATA'!$A:$AM,37,FALSE),NA())</f>
        <v>184.30644846372951</v>
      </c>
      <c r="I735">
        <f>IFERROR(VLOOKUP($B735,'CURVE DATA'!$A:$AM,38,FALSE),NA())</f>
        <v>148.61830205168042</v>
      </c>
      <c r="J735">
        <f>IFERROR(VLOOKUP($B735,'CURVE DATA'!$A:$AM,39,FALSE),NA())</f>
        <v>219.99459487577863</v>
      </c>
      <c r="K735" t="str">
        <f t="shared" si="125"/>
        <v/>
      </c>
      <c r="L735" t="str">
        <f t="shared" si="126"/>
        <v/>
      </c>
      <c r="M735" s="60">
        <f t="shared" si="127"/>
        <v>5625032.4851161335</v>
      </c>
      <c r="N735" t="str">
        <f t="shared" si="128"/>
        <v/>
      </c>
      <c r="O735" t="str">
        <f t="shared" si="129"/>
        <v/>
      </c>
      <c r="P735" t="str">
        <f t="shared" si="130"/>
        <v/>
      </c>
      <c r="Q735" t="str">
        <f t="shared" si="131"/>
        <v/>
      </c>
    </row>
    <row r="736" spans="1:17">
      <c r="A736" s="41">
        <f t="shared" si="122"/>
        <v>734</v>
      </c>
      <c r="B736" t="str">
        <f t="shared" si="123"/>
        <v>2_735</v>
      </c>
      <c r="C736">
        <f t="shared" si="121"/>
        <v>2</v>
      </c>
      <c r="D736">
        <f t="shared" si="124"/>
        <v>735</v>
      </c>
      <c r="E736">
        <f>IFERROR(VLOOKUP($B736,'CURVE DATA'!$A:$AM,15,FALSE),"")</f>
        <v>7100397.9808475338</v>
      </c>
      <c r="F736">
        <f>IFERROR(VLOOKUP($B736,'CURVE DATA'!$A:$AM,34,FALSE),NA())</f>
        <v>0.26851254089053</v>
      </c>
      <c r="G736">
        <f>IFERROR(VLOOKUP($B736,'CURVE DATA'!$A:$AM,35,FALSE),NA())</f>
        <v>0.29088392144675496</v>
      </c>
      <c r="H736">
        <f>IFERROR(VLOOKUP($B736,'CURVE DATA'!$A:$AM,37,FALSE),NA())</f>
        <v>184.28711257847661</v>
      </c>
      <c r="I736">
        <f>IFERROR(VLOOKUP($B736,'CURVE DATA'!$A:$AM,38,FALSE),NA())</f>
        <v>148.60271026713406</v>
      </c>
      <c r="J736">
        <f>IFERROR(VLOOKUP($B736,'CURVE DATA'!$A:$AM,39,FALSE),NA())</f>
        <v>219.97151488981919</v>
      </c>
      <c r="K736" t="str">
        <f t="shared" si="125"/>
        <v/>
      </c>
      <c r="L736" t="str">
        <f t="shared" si="126"/>
        <v/>
      </c>
      <c r="M736" s="60">
        <f t="shared" si="127"/>
        <v>5634706.0518475343</v>
      </c>
      <c r="N736" t="str">
        <f t="shared" si="128"/>
        <v/>
      </c>
      <c r="O736" t="str">
        <f t="shared" si="129"/>
        <v/>
      </c>
      <c r="P736" t="str">
        <f t="shared" si="130"/>
        <v/>
      </c>
      <c r="Q736" t="str">
        <f t="shared" si="131"/>
        <v/>
      </c>
    </row>
    <row r="737" spans="1:17">
      <c r="A737" s="41">
        <f t="shared" si="122"/>
        <v>735</v>
      </c>
      <c r="B737" t="str">
        <f t="shared" si="123"/>
        <v>2_736</v>
      </c>
      <c r="C737">
        <f t="shared" si="121"/>
        <v>2</v>
      </c>
      <c r="D737">
        <f t="shared" si="124"/>
        <v>736</v>
      </c>
      <c r="E737">
        <f>IFERROR(VLOOKUP($B737,'CURVE DATA'!$A:$AM,15,FALSE),"")</f>
        <v>7110071.5475789336</v>
      </c>
      <c r="F737">
        <f>IFERROR(VLOOKUP($B737,'CURVE DATA'!$A:$AM,34,FALSE),NA())</f>
        <v>0.26823203589225325</v>
      </c>
      <c r="G737">
        <f>IFERROR(VLOOKUP($B737,'CURVE DATA'!$A:$AM,35,FALSE),NA())</f>
        <v>0.29085310255484403</v>
      </c>
      <c r="H737">
        <f>IFERROR(VLOOKUP($B737,'CURVE DATA'!$A:$AM,37,FALSE),NA())</f>
        <v>184.26758752334504</v>
      </c>
      <c r="I737">
        <f>IFERROR(VLOOKUP($B737,'CURVE DATA'!$A:$AM,38,FALSE),NA())</f>
        <v>148.5869659425849</v>
      </c>
      <c r="J737">
        <f>IFERROR(VLOOKUP($B737,'CURVE DATA'!$A:$AM,39,FALSE),NA())</f>
        <v>219.94820910410525</v>
      </c>
      <c r="K737" t="str">
        <f t="shared" si="125"/>
        <v/>
      </c>
      <c r="L737" t="str">
        <f t="shared" si="126"/>
        <v/>
      </c>
      <c r="M737" s="60">
        <f t="shared" si="127"/>
        <v>5644379.6185789332</v>
      </c>
      <c r="N737" t="str">
        <f t="shared" si="128"/>
        <v/>
      </c>
      <c r="O737" t="str">
        <f t="shared" si="129"/>
        <v/>
      </c>
      <c r="P737" t="str">
        <f t="shared" si="130"/>
        <v/>
      </c>
      <c r="Q737" t="str">
        <f t="shared" si="131"/>
        <v/>
      </c>
    </row>
    <row r="738" spans="1:17">
      <c r="A738" s="41">
        <f t="shared" si="122"/>
        <v>736</v>
      </c>
      <c r="B738" t="str">
        <f t="shared" si="123"/>
        <v>2_737</v>
      </c>
      <c r="C738">
        <f t="shared" si="121"/>
        <v>2</v>
      </c>
      <c r="D738">
        <f t="shared" si="124"/>
        <v>737</v>
      </c>
      <c r="E738">
        <f>IFERROR(VLOOKUP($B738,'CURVE DATA'!$A:$AM,15,FALSE),"")</f>
        <v>7119745.1143103335</v>
      </c>
      <c r="F738">
        <f>IFERROR(VLOOKUP($B738,'CURVE DATA'!$A:$AM,34,FALSE),NA())</f>
        <v>0.26795133486361317</v>
      </c>
      <c r="G738">
        <f>IFERROR(VLOOKUP($B738,'CURVE DATA'!$A:$AM,35,FALSE),NA())</f>
        <v>0.29082198602265491</v>
      </c>
      <c r="H738">
        <f>IFERROR(VLOOKUP($B738,'CURVE DATA'!$A:$AM,37,FALSE),NA())</f>
        <v>184.24787390066675</v>
      </c>
      <c r="I738">
        <f>IFERROR(VLOOKUP($B738,'CURVE DATA'!$A:$AM,38,FALSE),NA())</f>
        <v>148.57106956373238</v>
      </c>
      <c r="J738">
        <f>IFERROR(VLOOKUP($B738,'CURVE DATA'!$A:$AM,39,FALSE),NA())</f>
        <v>219.92467823760114</v>
      </c>
      <c r="K738" t="str">
        <f t="shared" si="125"/>
        <v/>
      </c>
      <c r="L738" t="str">
        <f t="shared" si="126"/>
        <v/>
      </c>
      <c r="M738" s="60">
        <f t="shared" si="127"/>
        <v>5654053.185310334</v>
      </c>
      <c r="N738" t="str">
        <f t="shared" si="128"/>
        <v/>
      </c>
      <c r="O738" t="str">
        <f t="shared" si="129"/>
        <v/>
      </c>
      <c r="P738" t="str">
        <f t="shared" si="130"/>
        <v/>
      </c>
      <c r="Q738" t="str">
        <f t="shared" si="131"/>
        <v/>
      </c>
    </row>
    <row r="739" spans="1:17">
      <c r="A739" s="41">
        <f t="shared" si="122"/>
        <v>737</v>
      </c>
      <c r="B739" t="str">
        <f t="shared" si="123"/>
        <v>2_738</v>
      </c>
      <c r="C739">
        <f t="shared" si="121"/>
        <v>2</v>
      </c>
      <c r="D739">
        <f t="shared" si="124"/>
        <v>738</v>
      </c>
      <c r="E739">
        <f>IFERROR(VLOOKUP($B739,'CURVE DATA'!$A:$AM,15,FALSE),"")</f>
        <v>7129418.6810417334</v>
      </c>
      <c r="F739">
        <f>IFERROR(VLOOKUP($B739,'CURVE DATA'!$A:$AM,34,FALSE),NA())</f>
        <v>0.26767043983589206</v>
      </c>
      <c r="G739">
        <f>IFERROR(VLOOKUP($B739,'CURVE DATA'!$A:$AM,35,FALSE),NA())</f>
        <v>0.29079057279852089</v>
      </c>
      <c r="H739">
        <f>IFERROR(VLOOKUP($B739,'CURVE DATA'!$A:$AM,37,FALSE),NA())</f>
        <v>184.22797231125043</v>
      </c>
      <c r="I739">
        <f>IFERROR(VLOOKUP($B739,'CURVE DATA'!$A:$AM,38,FALSE),NA())</f>
        <v>148.55502161504782</v>
      </c>
      <c r="J739">
        <f>IFERROR(VLOOKUP($B739,'CURVE DATA'!$A:$AM,39,FALSE),NA())</f>
        <v>219.90092300745309</v>
      </c>
      <c r="K739" t="str">
        <f t="shared" si="125"/>
        <v/>
      </c>
      <c r="L739" t="str">
        <f t="shared" si="126"/>
        <v/>
      </c>
      <c r="M739" s="60">
        <f t="shared" si="127"/>
        <v>5663726.7520417329</v>
      </c>
      <c r="N739" t="str">
        <f t="shared" si="128"/>
        <v/>
      </c>
      <c r="O739" t="str">
        <f t="shared" si="129"/>
        <v/>
      </c>
      <c r="P739" t="str">
        <f t="shared" si="130"/>
        <v/>
      </c>
      <c r="Q739" t="str">
        <f t="shared" si="131"/>
        <v/>
      </c>
    </row>
    <row r="740" spans="1:17">
      <c r="A740" s="41">
        <f t="shared" si="122"/>
        <v>738</v>
      </c>
      <c r="B740" t="str">
        <f t="shared" si="123"/>
        <v>2_739</v>
      </c>
      <c r="C740">
        <f t="shared" si="121"/>
        <v>2</v>
      </c>
      <c r="D740">
        <f t="shared" si="124"/>
        <v>739</v>
      </c>
      <c r="E740">
        <f>IFERROR(VLOOKUP($B740,'CURVE DATA'!$A:$AM,15,FALSE),"")</f>
        <v>7139092.2477731332</v>
      </c>
      <c r="F740">
        <f>IFERROR(VLOOKUP($B740,'CURVE DATA'!$A:$AM,34,FALSE),NA())</f>
        <v>0.26738935283374438</v>
      </c>
      <c r="G740">
        <f>IFERROR(VLOOKUP($B740,'CURVE DATA'!$A:$AM,35,FALSE),NA())</f>
        <v>0.2907588638283789</v>
      </c>
      <c r="H740">
        <f>IFERROR(VLOOKUP($B740,'CURVE DATA'!$A:$AM,37,FALSE),NA())</f>
        <v>184.20788335438667</v>
      </c>
      <c r="I740">
        <f>IFERROR(VLOOKUP($B740,'CURVE DATA'!$A:$AM,38,FALSE),NA())</f>
        <v>148.53882257977821</v>
      </c>
      <c r="J740">
        <f>IFERROR(VLOOKUP($B740,'CURVE DATA'!$A:$AM,39,FALSE),NA())</f>
        <v>219.87694412899518</v>
      </c>
      <c r="K740" t="str">
        <f t="shared" si="125"/>
        <v/>
      </c>
      <c r="L740" t="str">
        <f t="shared" si="126"/>
        <v/>
      </c>
      <c r="M740" s="60">
        <f t="shared" si="127"/>
        <v>5673400.3187731337</v>
      </c>
      <c r="N740" t="str">
        <f t="shared" si="128"/>
        <v/>
      </c>
      <c r="O740" t="str">
        <f t="shared" si="129"/>
        <v/>
      </c>
      <c r="P740" t="str">
        <f t="shared" si="130"/>
        <v/>
      </c>
      <c r="Q740" t="str">
        <f t="shared" si="131"/>
        <v/>
      </c>
    </row>
    <row r="741" spans="1:17">
      <c r="A741" s="41">
        <f t="shared" si="122"/>
        <v>739</v>
      </c>
      <c r="B741" t="str">
        <f t="shared" si="123"/>
        <v>2_740</v>
      </c>
      <c r="C741">
        <f t="shared" si="121"/>
        <v>2</v>
      </c>
      <c r="D741">
        <f t="shared" si="124"/>
        <v>740</v>
      </c>
      <c r="E741">
        <f>IFERROR(VLOOKUP($B741,'CURVE DATA'!$A:$AM,15,FALSE),"")</f>
        <v>7148765.8145045331</v>
      </c>
      <c r="F741">
        <f>IFERROR(VLOOKUP($B741,'CURVE DATA'!$A:$AM,34,FALSE),NA())</f>
        <v>0.26710807587588914</v>
      </c>
      <c r="G741">
        <f>IFERROR(VLOOKUP($B741,'CURVE DATA'!$A:$AM,35,FALSE),NA())</f>
        <v>0.29072686005577741</v>
      </c>
      <c r="H741">
        <f>IFERROR(VLOOKUP($B741,'CURVE DATA'!$A:$AM,37,FALSE),NA())</f>
        <v>184.18760762785283</v>
      </c>
      <c r="I741">
        <f>IFERROR(VLOOKUP($B741,'CURVE DATA'!$A:$AM,38,FALSE),NA())</f>
        <v>148.5224729399504</v>
      </c>
      <c r="J741">
        <f>IFERROR(VLOOKUP($B741,'CURVE DATA'!$A:$AM,39,FALSE),NA())</f>
        <v>219.85274231575531</v>
      </c>
      <c r="K741" t="str">
        <f t="shared" si="125"/>
        <v/>
      </c>
      <c r="L741" t="str">
        <f t="shared" si="126"/>
        <v/>
      </c>
      <c r="M741" s="60">
        <f t="shared" si="127"/>
        <v>5683073.8855045326</v>
      </c>
      <c r="N741" t="str">
        <f t="shared" si="128"/>
        <v/>
      </c>
      <c r="O741" t="str">
        <f t="shared" si="129"/>
        <v/>
      </c>
      <c r="P741" t="str">
        <f t="shared" si="130"/>
        <v/>
      </c>
      <c r="Q741" t="str">
        <f t="shared" si="131"/>
        <v/>
      </c>
    </row>
    <row r="742" spans="1:17">
      <c r="A742" s="41">
        <f t="shared" si="122"/>
        <v>740</v>
      </c>
      <c r="B742" t="str">
        <f t="shared" si="123"/>
        <v>2_741</v>
      </c>
      <c r="C742">
        <f t="shared" si="121"/>
        <v>2</v>
      </c>
      <c r="D742">
        <f t="shared" si="124"/>
        <v>741</v>
      </c>
      <c r="E742">
        <f>IFERROR(VLOOKUP($B742,'CURVE DATA'!$A:$AM,15,FALSE),"")</f>
        <v>7158439.3812359329</v>
      </c>
      <c r="F742">
        <f>IFERROR(VLOOKUP($B742,'CURVE DATA'!$A:$AM,34,FALSE),NA())</f>
        <v>0.26682661097399746</v>
      </c>
      <c r="G742">
        <f>IFERROR(VLOOKUP($B742,'CURVE DATA'!$A:$AM,35,FALSE),NA())</f>
        <v>0.29069456242188313</v>
      </c>
      <c r="H742">
        <f>IFERROR(VLOOKUP($B742,'CURVE DATA'!$A:$AM,37,FALSE),NA())</f>
        <v>184.16714572791733</v>
      </c>
      <c r="I742">
        <f>IFERROR(VLOOKUP($B742,'CURVE DATA'!$A:$AM,38,FALSE),NA())</f>
        <v>148.50597317637448</v>
      </c>
      <c r="J742">
        <f>IFERROR(VLOOKUP($B742,'CURVE DATA'!$A:$AM,39,FALSE),NA())</f>
        <v>219.82831827946018</v>
      </c>
      <c r="K742" t="str">
        <f t="shared" si="125"/>
        <v/>
      </c>
      <c r="L742" t="str">
        <f t="shared" si="126"/>
        <v/>
      </c>
      <c r="M742" s="60">
        <f t="shared" si="127"/>
        <v>5692747.4522359334</v>
      </c>
      <c r="N742" t="str">
        <f t="shared" si="128"/>
        <v/>
      </c>
      <c r="O742" t="str">
        <f t="shared" si="129"/>
        <v/>
      </c>
      <c r="P742" t="str">
        <f t="shared" si="130"/>
        <v/>
      </c>
      <c r="Q742" t="str">
        <f t="shared" si="131"/>
        <v/>
      </c>
    </row>
    <row r="743" spans="1:17">
      <c r="A743" s="41">
        <f t="shared" si="122"/>
        <v>741</v>
      </c>
      <c r="B743" t="str">
        <f t="shared" si="123"/>
        <v>2_742</v>
      </c>
      <c r="C743">
        <f t="shared" si="121"/>
        <v>2</v>
      </c>
      <c r="D743">
        <f t="shared" si="124"/>
        <v>742</v>
      </c>
      <c r="E743">
        <f>IFERROR(VLOOKUP($B743,'CURVE DATA'!$A:$AM,15,FALSE),"")</f>
        <v>7168112.9479673328</v>
      </c>
      <c r="F743">
        <f>IFERROR(VLOOKUP($B743,'CURVE DATA'!$A:$AM,34,FALSE),NA())</f>
        <v>0.2665449601338562</v>
      </c>
      <c r="G743">
        <f>IFERROR(VLOOKUP($B743,'CURVE DATA'!$A:$AM,35,FALSE),NA())</f>
        <v>0.29066197186548903</v>
      </c>
      <c r="H743">
        <f>IFERROR(VLOOKUP($B743,'CURVE DATA'!$A:$AM,37,FALSE),NA())</f>
        <v>184.14649824934469</v>
      </c>
      <c r="I743">
        <f>IFERROR(VLOOKUP($B743,'CURVE DATA'!$A:$AM,38,FALSE),NA())</f>
        <v>148.48932376864789</v>
      </c>
      <c r="J743">
        <f>IFERROR(VLOOKUP($B743,'CURVE DATA'!$A:$AM,39,FALSE),NA())</f>
        <v>219.80367273004151</v>
      </c>
      <c r="K743" t="str">
        <f t="shared" si="125"/>
        <v/>
      </c>
      <c r="L743" t="str">
        <f t="shared" si="126"/>
        <v/>
      </c>
      <c r="M743" s="60">
        <f t="shared" si="127"/>
        <v>5702421.0189673323</v>
      </c>
      <c r="N743" t="str">
        <f t="shared" si="128"/>
        <v/>
      </c>
      <c r="O743" t="str">
        <f t="shared" si="129"/>
        <v/>
      </c>
      <c r="P743" t="str">
        <f t="shared" si="130"/>
        <v/>
      </c>
      <c r="Q743" t="str">
        <f t="shared" si="131"/>
        <v/>
      </c>
    </row>
    <row r="744" spans="1:17">
      <c r="A744" s="41">
        <f t="shared" si="122"/>
        <v>742</v>
      </c>
      <c r="B744" t="str">
        <f t="shared" si="123"/>
        <v>2_743</v>
      </c>
      <c r="C744">
        <f t="shared" si="121"/>
        <v>2</v>
      </c>
      <c r="D744">
        <f t="shared" si="124"/>
        <v>743</v>
      </c>
      <c r="E744">
        <f>IFERROR(VLOOKUP($B744,'CURVE DATA'!$A:$AM,15,FALSE),"")</f>
        <v>7177786.5146987326</v>
      </c>
      <c r="F744">
        <f>IFERROR(VLOOKUP($B744,'CURVE DATA'!$A:$AM,34,FALSE),NA())</f>
        <v>0.26626312535437041</v>
      </c>
      <c r="G744">
        <f>IFERROR(VLOOKUP($B744,'CURVE DATA'!$A:$AM,35,FALSE),NA())</f>
        <v>0.29062908932302123</v>
      </c>
      <c r="H744">
        <f>IFERROR(VLOOKUP($B744,'CURVE DATA'!$A:$AM,37,FALSE),NA())</f>
        <v>184.1256657854</v>
      </c>
      <c r="I744">
        <f>IFERROR(VLOOKUP($B744,'CURVE DATA'!$A:$AM,38,FALSE),NA())</f>
        <v>148.47252519515891</v>
      </c>
      <c r="J744">
        <f>IFERROR(VLOOKUP($B744,'CURVE DATA'!$A:$AM,39,FALSE),NA())</f>
        <v>219.77880637564112</v>
      </c>
      <c r="K744" t="str">
        <f t="shared" si="125"/>
        <v/>
      </c>
      <c r="L744" t="str">
        <f t="shared" si="126"/>
        <v/>
      </c>
      <c r="M744" s="60">
        <f t="shared" si="127"/>
        <v>5712094.5856987331</v>
      </c>
      <c r="N744" t="str">
        <f t="shared" si="128"/>
        <v/>
      </c>
      <c r="O744" t="str">
        <f t="shared" si="129"/>
        <v/>
      </c>
      <c r="P744" t="str">
        <f t="shared" si="130"/>
        <v/>
      </c>
      <c r="Q744" t="str">
        <f t="shared" si="131"/>
        <v/>
      </c>
    </row>
    <row r="745" spans="1:17">
      <c r="A745" s="41">
        <f t="shared" si="122"/>
        <v>743</v>
      </c>
      <c r="B745" t="str">
        <f t="shared" si="123"/>
        <v>2_744</v>
      </c>
      <c r="C745">
        <f t="shared" si="121"/>
        <v>2</v>
      </c>
      <c r="D745">
        <f t="shared" si="124"/>
        <v>744</v>
      </c>
      <c r="E745">
        <f>IFERROR(VLOOKUP($B745,'CURVE DATA'!$A:$AM,15,FALSE),"")</f>
        <v>7187460.0814301325</v>
      </c>
      <c r="F745">
        <f>IFERROR(VLOOKUP($B745,'CURVE DATA'!$A:$AM,34,FALSE),NA())</f>
        <v>0.26598110862864915</v>
      </c>
      <c r="G745">
        <f>IFERROR(VLOOKUP($B745,'CURVE DATA'!$A:$AM,35,FALSE),NA())</f>
        <v>0.29059591572854698</v>
      </c>
      <c r="H745">
        <f>IFERROR(VLOOKUP($B745,'CURVE DATA'!$A:$AM,37,FALSE),NA())</f>
        <v>184.10464892785387</v>
      </c>
      <c r="I745">
        <f>IFERROR(VLOOKUP($B745,'CURVE DATA'!$A:$AM,38,FALSE),NA())</f>
        <v>148.45557793309072</v>
      </c>
      <c r="J745">
        <f>IFERROR(VLOOKUP($B745,'CURVE DATA'!$A:$AM,39,FALSE),NA())</f>
        <v>219.75371992261702</v>
      </c>
      <c r="K745" t="str">
        <f t="shared" si="125"/>
        <v/>
      </c>
      <c r="L745" t="str">
        <f t="shared" si="126"/>
        <v/>
      </c>
      <c r="M745" s="60">
        <f t="shared" si="127"/>
        <v>5721768.152430132</v>
      </c>
      <c r="N745" t="str">
        <f t="shared" si="128"/>
        <v/>
      </c>
      <c r="O745" t="str">
        <f t="shared" si="129"/>
        <v/>
      </c>
      <c r="P745" t="str">
        <f t="shared" si="130"/>
        <v/>
      </c>
      <c r="Q745" t="str">
        <f t="shared" si="131"/>
        <v/>
      </c>
    </row>
    <row r="746" spans="1:17">
      <c r="A746" s="41">
        <f t="shared" si="122"/>
        <v>744</v>
      </c>
      <c r="B746" t="str">
        <f t="shared" si="123"/>
        <v>2_745</v>
      </c>
      <c r="C746">
        <f t="shared" si="121"/>
        <v>2</v>
      </c>
      <c r="D746">
        <f t="shared" si="124"/>
        <v>745</v>
      </c>
      <c r="E746">
        <f>IFERROR(VLOOKUP($B746,'CURVE DATA'!$A:$AM,15,FALSE),"")</f>
        <v>7197133.6481615324</v>
      </c>
      <c r="F746">
        <f>IFERROR(VLOOKUP($B746,'CURVE DATA'!$A:$AM,34,FALSE),NA())</f>
        <v>0.26569891194278394</v>
      </c>
      <c r="G746">
        <f>IFERROR(VLOOKUP($B746,'CURVE DATA'!$A:$AM,35,FALSE),NA())</f>
        <v>0.29056245201378117</v>
      </c>
      <c r="H746">
        <f>IFERROR(VLOOKUP($B746,'CURVE DATA'!$A:$AM,37,FALSE),NA())</f>
        <v>184.08344826698655</v>
      </c>
      <c r="I746">
        <f>IFERROR(VLOOKUP($B746,'CURVE DATA'!$A:$AM,38,FALSE),NA())</f>
        <v>148.43848245842486</v>
      </c>
      <c r="J746">
        <f>IFERROR(VLOOKUP($B746,'CURVE DATA'!$A:$AM,39,FALSE),NA())</f>
        <v>219.7284140755483</v>
      </c>
      <c r="K746" t="str">
        <f t="shared" si="125"/>
        <v/>
      </c>
      <c r="L746" t="str">
        <f t="shared" si="126"/>
        <v/>
      </c>
      <c r="M746" s="60">
        <f t="shared" si="127"/>
        <v>5731441.7191615328</v>
      </c>
      <c r="N746" t="str">
        <f t="shared" si="128"/>
        <v/>
      </c>
      <c r="O746" t="str">
        <f t="shared" si="129"/>
        <v/>
      </c>
      <c r="P746" t="str">
        <f t="shared" si="130"/>
        <v/>
      </c>
      <c r="Q746" t="str">
        <f t="shared" si="131"/>
        <v/>
      </c>
    </row>
    <row r="747" spans="1:17">
      <c r="A747" s="41">
        <f t="shared" si="122"/>
        <v>745</v>
      </c>
      <c r="B747" t="str">
        <f t="shared" si="123"/>
        <v>2_746</v>
      </c>
      <c r="C747">
        <f t="shared" si="121"/>
        <v>2</v>
      </c>
      <c r="D747">
        <f t="shared" si="124"/>
        <v>746</v>
      </c>
      <c r="E747">
        <f>IFERROR(VLOOKUP($B747,'CURVE DATA'!$A:$AM,15,FALSE),"")</f>
        <v>7206807.2148929322</v>
      </c>
      <c r="F747">
        <f>IFERROR(VLOOKUP($B747,'CURVE DATA'!$A:$AM,34,FALSE),NA())</f>
        <v>0.26541653727713727</v>
      </c>
      <c r="G747">
        <f>IFERROR(VLOOKUP($B747,'CURVE DATA'!$A:$AM,35,FALSE),NA())</f>
        <v>0.29052869910809437</v>
      </c>
      <c r="H747">
        <f>IFERROR(VLOOKUP($B747,'CURVE DATA'!$A:$AM,37,FALSE),NA())</f>
        <v>184.0620643915932</v>
      </c>
      <c r="I747">
        <f>IFERROR(VLOOKUP($B747,'CURVE DATA'!$A:$AM,38,FALSE),NA())</f>
        <v>148.42123924594509</v>
      </c>
      <c r="J747">
        <f>IFERROR(VLOOKUP($B747,'CURVE DATA'!$A:$AM,39,FALSE),NA())</f>
        <v>219.7028895372413</v>
      </c>
      <c r="K747" t="str">
        <f t="shared" si="125"/>
        <v/>
      </c>
      <c r="L747" t="str">
        <f t="shared" si="126"/>
        <v/>
      </c>
      <c r="M747" s="60">
        <f t="shared" si="127"/>
        <v>5741115.2858929317</v>
      </c>
      <c r="N747" t="str">
        <f t="shared" si="128"/>
        <v/>
      </c>
      <c r="O747" t="str">
        <f t="shared" si="129"/>
        <v/>
      </c>
      <c r="P747" t="str">
        <f t="shared" si="130"/>
        <v/>
      </c>
      <c r="Q747" t="str">
        <f t="shared" si="131"/>
        <v/>
      </c>
    </row>
    <row r="748" spans="1:17">
      <c r="A748" s="41">
        <f t="shared" si="122"/>
        <v>746</v>
      </c>
      <c r="B748" t="str">
        <f t="shared" si="123"/>
        <v>2_747</v>
      </c>
      <c r="C748">
        <f t="shared" si="121"/>
        <v>2</v>
      </c>
      <c r="D748">
        <f t="shared" si="124"/>
        <v>747</v>
      </c>
      <c r="E748">
        <f>IFERROR(VLOOKUP($B748,'CURVE DATA'!$A:$AM,15,FALSE),"")</f>
        <v>7216480.7816243321</v>
      </c>
      <c r="F748">
        <f>IFERROR(VLOOKUP($B748,'CURVE DATA'!$A:$AM,34,FALSE),NA())</f>
        <v>0.26513398660517812</v>
      </c>
      <c r="G748">
        <f>IFERROR(VLOOKUP($B748,'CURVE DATA'!$A:$AM,35,FALSE),NA())</f>
        <v>0.29049465793851942</v>
      </c>
      <c r="H748">
        <f>IFERROR(VLOOKUP($B748,'CURVE DATA'!$A:$AM,37,FALSE),NA())</f>
        <v>184.04049788898774</v>
      </c>
      <c r="I748">
        <f>IFERROR(VLOOKUP($B748,'CURVE DATA'!$A:$AM,38,FALSE),NA())</f>
        <v>148.40384876924105</v>
      </c>
      <c r="J748">
        <f>IFERROR(VLOOKUP($B748,'CURVE DATA'!$A:$AM,39,FALSE),NA())</f>
        <v>219.67714700873447</v>
      </c>
      <c r="K748" t="str">
        <f t="shared" si="125"/>
        <v/>
      </c>
      <c r="L748" t="str">
        <f t="shared" si="126"/>
        <v/>
      </c>
      <c r="M748" s="60">
        <f t="shared" si="127"/>
        <v>5750788.8526243325</v>
      </c>
      <c r="N748" t="str">
        <f t="shared" si="128"/>
        <v/>
      </c>
      <c r="O748" t="str">
        <f t="shared" si="129"/>
        <v/>
      </c>
      <c r="P748" t="str">
        <f t="shared" si="130"/>
        <v/>
      </c>
      <c r="Q748" t="str">
        <f t="shared" si="131"/>
        <v/>
      </c>
    </row>
    <row r="749" spans="1:17">
      <c r="A749" s="41">
        <f t="shared" si="122"/>
        <v>747</v>
      </c>
      <c r="B749" t="str">
        <f t="shared" si="123"/>
        <v>2_748</v>
      </c>
      <c r="C749">
        <f t="shared" si="121"/>
        <v>2</v>
      </c>
      <c r="D749">
        <f t="shared" si="124"/>
        <v>748</v>
      </c>
      <c r="E749">
        <f>IFERROR(VLOOKUP($B749,'CURVE DATA'!$A:$AM,15,FALSE),"")</f>
        <v>7226154.3483557319</v>
      </c>
      <c r="F749">
        <f>IFERROR(VLOOKUP($B749,'CURVE DATA'!$A:$AM,34,FALSE),NA())</f>
        <v>0.26485126189455754</v>
      </c>
      <c r="G749">
        <f>IFERROR(VLOOKUP($B749,'CURVE DATA'!$A:$AM,35,FALSE),NA())</f>
        <v>0.29046032942975908</v>
      </c>
      <c r="H749">
        <f>IFERROR(VLOOKUP($B749,'CURVE DATA'!$A:$AM,37,FALSE),NA())</f>
        <v>184.01874934500808</v>
      </c>
      <c r="I749">
        <f>IFERROR(VLOOKUP($B749,'CURVE DATA'!$A:$AM,38,FALSE),NA())</f>
        <v>148.38631150071194</v>
      </c>
      <c r="J749">
        <f>IFERROR(VLOOKUP($B749,'CURVE DATA'!$A:$AM,39,FALSE),NA())</f>
        <v>219.65118718930424</v>
      </c>
      <c r="K749" t="str">
        <f t="shared" si="125"/>
        <v/>
      </c>
      <c r="L749" t="str">
        <f t="shared" si="126"/>
        <v/>
      </c>
      <c r="M749" s="60">
        <f t="shared" si="127"/>
        <v>5760462.4193557315</v>
      </c>
      <c r="N749" t="str">
        <f t="shared" si="128"/>
        <v/>
      </c>
      <c r="O749" t="str">
        <f t="shared" si="129"/>
        <v/>
      </c>
      <c r="P749" t="str">
        <f t="shared" si="130"/>
        <v/>
      </c>
      <c r="Q749" t="str">
        <f t="shared" si="131"/>
        <v/>
      </c>
    </row>
    <row r="750" spans="1:17">
      <c r="A750" s="41">
        <f t="shared" si="122"/>
        <v>748</v>
      </c>
      <c r="B750" t="str">
        <f t="shared" si="123"/>
        <v>2_749</v>
      </c>
      <c r="C750">
        <f t="shared" si="121"/>
        <v>2</v>
      </c>
      <c r="D750">
        <f t="shared" si="124"/>
        <v>749</v>
      </c>
      <c r="E750">
        <f>IFERROR(VLOOKUP($B750,'CURVE DATA'!$A:$AM,15,FALSE),"")</f>
        <v>7235827.9150871318</v>
      </c>
      <c r="F750">
        <f>IFERROR(VLOOKUP($B750,'CURVE DATA'!$A:$AM,34,FALSE),NA())</f>
        <v>0.26456836510614579</v>
      </c>
      <c r="G750">
        <f>IFERROR(VLOOKUP($B750,'CURVE DATA'!$A:$AM,35,FALSE),NA())</f>
        <v>0.2904257145041928</v>
      </c>
      <c r="H750">
        <f>IFERROR(VLOOKUP($B750,'CURVE DATA'!$A:$AM,37,FALSE),NA())</f>
        <v>183.99681934402003</v>
      </c>
      <c r="I750">
        <f>IFERROR(VLOOKUP($B750,'CURVE DATA'!$A:$AM,38,FALSE),NA())</f>
        <v>148.36862791157006</v>
      </c>
      <c r="J750">
        <f>IFERROR(VLOOKUP($B750,'CURVE DATA'!$A:$AM,39,FALSE),NA())</f>
        <v>219.62501077647005</v>
      </c>
      <c r="K750" t="str">
        <f t="shared" si="125"/>
        <v/>
      </c>
      <c r="L750" t="str">
        <f t="shared" si="126"/>
        <v/>
      </c>
      <c r="M750" s="60">
        <f t="shared" si="127"/>
        <v>5770135.9860871322</v>
      </c>
      <c r="N750" t="str">
        <f t="shared" si="128"/>
        <v/>
      </c>
      <c r="O750" t="str">
        <f t="shared" si="129"/>
        <v/>
      </c>
      <c r="P750" t="str">
        <f t="shared" si="130"/>
        <v/>
      </c>
      <c r="Q750" t="str">
        <f t="shared" si="131"/>
        <v/>
      </c>
    </row>
    <row r="751" spans="1:17">
      <c r="A751" s="41">
        <f t="shared" si="122"/>
        <v>749</v>
      </c>
      <c r="B751" t="str">
        <f t="shared" si="123"/>
        <v>2_750</v>
      </c>
      <c r="C751">
        <f t="shared" si="121"/>
        <v>2</v>
      </c>
      <c r="D751">
        <f t="shared" si="124"/>
        <v>750</v>
      </c>
      <c r="E751">
        <f>IFERROR(VLOOKUP($B751,'CURVE DATA'!$A:$AM,15,FALSE),"")</f>
        <v>7245501.4818185316</v>
      </c>
      <c r="F751">
        <f>IFERROR(VLOOKUP($B751,'CURVE DATA'!$A:$AM,34,FALSE),NA())</f>
        <v>0.26428529819501784</v>
      </c>
      <c r="G751">
        <f>IFERROR(VLOOKUP($B751,'CURVE DATA'!$A:$AM,35,FALSE),NA())</f>
        <v>0.29039081408188411</v>
      </c>
      <c r="H751">
        <f>IFERROR(VLOOKUP($B751,'CURVE DATA'!$A:$AM,37,FALSE),NA())</f>
        <v>183.97470846892233</v>
      </c>
      <c r="I751">
        <f>IFERROR(VLOOKUP($B751,'CURVE DATA'!$A:$AM,38,FALSE),NA())</f>
        <v>148.3507984718446</v>
      </c>
      <c r="J751">
        <f>IFERROR(VLOOKUP($B751,'CURVE DATA'!$A:$AM,39,FALSE),NA())</f>
        <v>219.59861846600012</v>
      </c>
      <c r="K751" t="str">
        <f t="shared" si="125"/>
        <v/>
      </c>
      <c r="L751" t="str">
        <f t="shared" si="126"/>
        <v/>
      </c>
      <c r="M751" s="60">
        <f t="shared" si="127"/>
        <v>5779809.5528185312</v>
      </c>
      <c r="N751" t="str">
        <f t="shared" si="128"/>
        <v/>
      </c>
      <c r="O751" t="str">
        <f t="shared" si="129"/>
        <v/>
      </c>
      <c r="P751" t="str">
        <f t="shared" si="130"/>
        <v/>
      </c>
      <c r="Q751" t="str">
        <f t="shared" si="131"/>
        <v/>
      </c>
    </row>
    <row r="752" spans="1:17">
      <c r="A752" s="41">
        <f t="shared" si="122"/>
        <v>750</v>
      </c>
      <c r="B752" t="str">
        <f t="shared" si="123"/>
        <v>2_751</v>
      </c>
      <c r="C752">
        <f t="shared" si="121"/>
        <v>2</v>
      </c>
      <c r="D752">
        <f t="shared" si="124"/>
        <v>751</v>
      </c>
      <c r="E752">
        <f>IFERROR(VLOOKUP($B752,'CURVE DATA'!$A:$AM,15,FALSE),"")</f>
        <v>7255175.0485499315</v>
      </c>
      <c r="F752">
        <f>IFERROR(VLOOKUP($B752,'CURVE DATA'!$A:$AM,34,FALSE),NA())</f>
        <v>0.26400206310945606</v>
      </c>
      <c r="G752">
        <f>IFERROR(VLOOKUP($B752,'CURVE DATA'!$A:$AM,35,FALSE),NA())</f>
        <v>0.29035562908058754</v>
      </c>
      <c r="H752">
        <f>IFERROR(VLOOKUP($B752,'CURVE DATA'!$A:$AM,37,FALSE),NA())</f>
        <v>183.9524173011508</v>
      </c>
      <c r="I752">
        <f>IFERROR(VLOOKUP($B752,'CURVE DATA'!$A:$AM,38,FALSE),NA())</f>
        <v>148.33282365038517</v>
      </c>
      <c r="J752">
        <f>IFERROR(VLOOKUP($B752,'CURVE DATA'!$A:$AM,39,FALSE),NA())</f>
        <v>219.57201095191644</v>
      </c>
      <c r="K752" t="str">
        <f t="shared" si="125"/>
        <v/>
      </c>
      <c r="L752" t="str">
        <f t="shared" si="126"/>
        <v/>
      </c>
      <c r="M752" s="60">
        <f t="shared" si="127"/>
        <v>5789483.119549932</v>
      </c>
      <c r="N752" t="str">
        <f t="shared" si="128"/>
        <v/>
      </c>
      <c r="O752" t="str">
        <f t="shared" si="129"/>
        <v/>
      </c>
      <c r="P752" t="str">
        <f t="shared" si="130"/>
        <v/>
      </c>
      <c r="Q752" t="str">
        <f t="shared" si="131"/>
        <v/>
      </c>
    </row>
    <row r="753" spans="1:17">
      <c r="A753" s="41">
        <f t="shared" si="122"/>
        <v>751</v>
      </c>
      <c r="B753" t="str">
        <f t="shared" si="123"/>
        <v>2_752</v>
      </c>
      <c r="C753">
        <f t="shared" si="121"/>
        <v>2</v>
      </c>
      <c r="D753">
        <f t="shared" si="124"/>
        <v>752</v>
      </c>
      <c r="E753">
        <f>IFERROR(VLOOKUP($B753,'CURVE DATA'!$A:$AM,15,FALSE),"")</f>
        <v>7264848.6152813314</v>
      </c>
      <c r="F753">
        <f>IFERROR(VLOOKUP($B753,'CURVE DATA'!$A:$AM,34,FALSE),NA())</f>
        <v>0.26371866179193859</v>
      </c>
      <c r="G753">
        <f>IFERROR(VLOOKUP($B753,'CURVE DATA'!$A:$AM,35,FALSE),NA())</f>
        <v>0.29032016041575581</v>
      </c>
      <c r="H753">
        <f>IFERROR(VLOOKUP($B753,'CURVE DATA'!$A:$AM,37,FALSE),NA())</f>
        <v>183.92994642068294</v>
      </c>
      <c r="I753">
        <f>IFERROR(VLOOKUP($B753,'CURVE DATA'!$A:$AM,38,FALSE),NA())</f>
        <v>148.31470391486545</v>
      </c>
      <c r="J753">
        <f>IFERROR(VLOOKUP($B753,'CURVE DATA'!$A:$AM,39,FALSE),NA())</f>
        <v>219.54518892650043</v>
      </c>
      <c r="K753" t="str">
        <f t="shared" si="125"/>
        <v/>
      </c>
      <c r="L753" t="str">
        <f t="shared" si="126"/>
        <v/>
      </c>
      <c r="M753" s="60">
        <f t="shared" si="127"/>
        <v>5799156.6862813309</v>
      </c>
      <c r="N753" t="str">
        <f t="shared" si="128"/>
        <v/>
      </c>
      <c r="O753" t="str">
        <f t="shared" si="129"/>
        <v/>
      </c>
      <c r="P753" t="str">
        <f t="shared" si="130"/>
        <v/>
      </c>
      <c r="Q753" t="str">
        <f t="shared" si="131"/>
        <v/>
      </c>
    </row>
    <row r="754" spans="1:17">
      <c r="A754" s="41">
        <f t="shared" si="122"/>
        <v>752</v>
      </c>
      <c r="B754" t="str">
        <f t="shared" si="123"/>
        <v>2_753</v>
      </c>
      <c r="C754">
        <f t="shared" si="121"/>
        <v>2</v>
      </c>
      <c r="D754">
        <f t="shared" si="124"/>
        <v>753</v>
      </c>
      <c r="E754">
        <f>IFERROR(VLOOKUP($B754,'CURVE DATA'!$A:$AM,15,FALSE),"")</f>
        <v>7274522.1820127312</v>
      </c>
      <c r="F754">
        <f>IFERROR(VLOOKUP($B754,'CURVE DATA'!$A:$AM,34,FALSE),NA())</f>
        <v>0.26343509617838728</v>
      </c>
      <c r="G754">
        <f>IFERROR(VLOOKUP($B754,'CURVE DATA'!$A:$AM,35,FALSE),NA())</f>
        <v>0.29028440900054653</v>
      </c>
      <c r="H754">
        <f>IFERROR(VLOOKUP($B754,'CURVE DATA'!$A:$AM,37,FALSE),NA())</f>
        <v>183.90729640604224</v>
      </c>
      <c r="I754">
        <f>IFERROR(VLOOKUP($B754,'CURVE DATA'!$A:$AM,38,FALSE),NA())</f>
        <v>148.29643973178665</v>
      </c>
      <c r="J754">
        <f>IFERROR(VLOOKUP($B754,'CURVE DATA'!$A:$AM,39,FALSE),NA())</f>
        <v>219.51815308029785</v>
      </c>
      <c r="K754" t="str">
        <f t="shared" si="125"/>
        <v/>
      </c>
      <c r="L754" t="str">
        <f t="shared" si="126"/>
        <v/>
      </c>
      <c r="M754" s="60">
        <f t="shared" si="127"/>
        <v>5808830.2530127317</v>
      </c>
      <c r="N754" t="str">
        <f t="shared" si="128"/>
        <v/>
      </c>
      <c r="O754" t="str">
        <f t="shared" si="129"/>
        <v/>
      </c>
      <c r="P754" t="str">
        <f t="shared" si="130"/>
        <v/>
      </c>
      <c r="Q754" t="str">
        <f t="shared" si="131"/>
        <v/>
      </c>
    </row>
    <row r="755" spans="1:17">
      <c r="A755" s="41">
        <f t="shared" si="122"/>
        <v>753</v>
      </c>
      <c r="B755" t="str">
        <f t="shared" si="123"/>
        <v>2_754</v>
      </c>
      <c r="C755">
        <f t="shared" si="121"/>
        <v>2</v>
      </c>
      <c r="D755">
        <f t="shared" si="124"/>
        <v>754</v>
      </c>
      <c r="E755">
        <f>IFERROR(VLOOKUP($B755,'CURVE DATA'!$A:$AM,15,FALSE),"")</f>
        <v>7284195.7487441311</v>
      </c>
      <c r="F755">
        <f>IFERROR(VLOOKUP($B755,'CURVE DATA'!$A:$AM,34,FALSE),NA())</f>
        <v>0.26315136819865231</v>
      </c>
      <c r="G755">
        <f>IFERROR(VLOOKUP($B755,'CURVE DATA'!$A:$AM,35,FALSE),NA())</f>
        <v>0.29024837574582957</v>
      </c>
      <c r="H755">
        <f>IFERROR(VLOOKUP($B755,'CURVE DATA'!$A:$AM,37,FALSE),NA())</f>
        <v>183.8844678343028</v>
      </c>
      <c r="I755">
        <f>IFERROR(VLOOKUP($B755,'CURVE DATA'!$A:$AM,38,FALSE),NA())</f>
        <v>148.27803156648122</v>
      </c>
      <c r="J755">
        <f>IFERROR(VLOOKUP($B755,'CURVE DATA'!$A:$AM,39,FALSE),NA())</f>
        <v>219.49090410212443</v>
      </c>
      <c r="K755" t="str">
        <f t="shared" si="125"/>
        <v/>
      </c>
      <c r="L755" t="str">
        <f t="shared" si="126"/>
        <v/>
      </c>
      <c r="M755" s="60">
        <f t="shared" si="127"/>
        <v>5818503.8197441306</v>
      </c>
      <c r="N755" t="str">
        <f t="shared" si="128"/>
        <v/>
      </c>
      <c r="O755" t="str">
        <f t="shared" si="129"/>
        <v/>
      </c>
      <c r="P755" t="str">
        <f t="shared" si="130"/>
        <v/>
      </c>
      <c r="Q755" t="str">
        <f t="shared" si="131"/>
        <v/>
      </c>
    </row>
    <row r="756" spans="1:17">
      <c r="A756" s="41">
        <f t="shared" si="122"/>
        <v>754</v>
      </c>
      <c r="B756" t="str">
        <f t="shared" si="123"/>
        <v>2_755</v>
      </c>
      <c r="C756">
        <f t="shared" si="121"/>
        <v>2</v>
      </c>
      <c r="D756">
        <f t="shared" si="124"/>
        <v>755</v>
      </c>
      <c r="E756">
        <f>IFERROR(VLOOKUP($B756,'CURVE DATA'!$A:$AM,15,FALSE),"")</f>
        <v>7293869.3154755309</v>
      </c>
      <c r="F756">
        <f>IFERROR(VLOOKUP($B756,'CURVE DATA'!$A:$AM,34,FALSE),NA())</f>
        <v>0.26286747977632158</v>
      </c>
      <c r="G756">
        <f>IFERROR(VLOOKUP($B756,'CURVE DATA'!$A:$AM,35,FALSE),NA())</f>
        <v>0.29021206156019358</v>
      </c>
      <c r="H756">
        <f>IFERROR(VLOOKUP($B756,'CURVE DATA'!$A:$AM,37,FALSE),NA())</f>
        <v>183.86146128109351</v>
      </c>
      <c r="I756">
        <f>IFERROR(VLOOKUP($B756,'CURVE DATA'!$A:$AM,38,FALSE),NA())</f>
        <v>148.2594798831162</v>
      </c>
      <c r="J756">
        <f>IFERROR(VLOOKUP($B756,'CURVE DATA'!$A:$AM,39,FALSE),NA())</f>
        <v>219.46344267907082</v>
      </c>
      <c r="K756" t="str">
        <f t="shared" si="125"/>
        <v/>
      </c>
      <c r="L756" t="str">
        <f t="shared" si="126"/>
        <v/>
      </c>
      <c r="M756" s="60">
        <f t="shared" si="127"/>
        <v>5828177.3864755314</v>
      </c>
      <c r="N756" t="str">
        <f t="shared" si="128"/>
        <v/>
      </c>
      <c r="O756" t="str">
        <f t="shared" si="129"/>
        <v/>
      </c>
      <c r="P756" t="str">
        <f t="shared" si="130"/>
        <v/>
      </c>
      <c r="Q756" t="str">
        <f t="shared" si="131"/>
        <v/>
      </c>
    </row>
    <row r="757" spans="1:17">
      <c r="A757" s="41">
        <f t="shared" si="122"/>
        <v>755</v>
      </c>
      <c r="B757" t="str">
        <f t="shared" si="123"/>
        <v>2_756</v>
      </c>
      <c r="C757">
        <f t="shared" si="121"/>
        <v>2</v>
      </c>
      <c r="D757">
        <f t="shared" si="124"/>
        <v>756</v>
      </c>
      <c r="E757">
        <f>IFERROR(VLOOKUP($B757,'CURVE DATA'!$A:$AM,15,FALSE),"")</f>
        <v>7303542.8822069308</v>
      </c>
      <c r="F757">
        <f>IFERROR(VLOOKUP($B757,'CURVE DATA'!$A:$AM,34,FALSE),NA())</f>
        <v>0.26258343282874219</v>
      </c>
      <c r="G757">
        <f>IFERROR(VLOOKUP($B757,'CURVE DATA'!$A:$AM,35,FALSE),NA())</f>
        <v>0.29017546734995325</v>
      </c>
      <c r="H757">
        <f>IFERROR(VLOOKUP($B757,'CURVE DATA'!$A:$AM,37,FALSE),NA())</f>
        <v>183.83827732060254</v>
      </c>
      <c r="I757">
        <f>IFERROR(VLOOKUP($B757,'CURVE DATA'!$A:$AM,38,FALSE),NA())</f>
        <v>148.24078514469701</v>
      </c>
      <c r="J757">
        <f>IFERROR(VLOOKUP($B757,'CURVE DATA'!$A:$AM,39,FALSE),NA())</f>
        <v>219.4357694965081</v>
      </c>
      <c r="K757" t="str">
        <f t="shared" si="125"/>
        <v/>
      </c>
      <c r="L757" t="str">
        <f t="shared" si="126"/>
        <v/>
      </c>
      <c r="M757" s="60">
        <f t="shared" si="127"/>
        <v>5837850.9532069303</v>
      </c>
      <c r="N757" t="str">
        <f t="shared" si="128"/>
        <v/>
      </c>
      <c r="O757" t="str">
        <f t="shared" si="129"/>
        <v/>
      </c>
      <c r="P757" t="str">
        <f t="shared" si="130"/>
        <v/>
      </c>
      <c r="Q757" t="str">
        <f t="shared" si="131"/>
        <v/>
      </c>
    </row>
    <row r="758" spans="1:17">
      <c r="A758" s="41">
        <f t="shared" si="122"/>
        <v>756</v>
      </c>
      <c r="B758" t="str">
        <f t="shared" si="123"/>
        <v>2_757</v>
      </c>
      <c r="C758">
        <f t="shared" si="121"/>
        <v>2</v>
      </c>
      <c r="D758">
        <f t="shared" si="124"/>
        <v>757</v>
      </c>
      <c r="E758">
        <f>IFERROR(VLOOKUP($B758,'CURVE DATA'!$A:$AM,15,FALSE),"")</f>
        <v>7313216.4489383306</v>
      </c>
      <c r="F758">
        <f>IFERROR(VLOOKUP($B758,'CURVE DATA'!$A:$AM,34,FALSE),NA())</f>
        <v>0.26229922926719917</v>
      </c>
      <c r="G758">
        <f>IFERROR(VLOOKUP($B758,'CURVE DATA'!$A:$AM,35,FALSE),NA())</f>
        <v>0.29013859401915598</v>
      </c>
      <c r="H758">
        <f>IFERROR(VLOOKUP($B758,'CURVE DATA'!$A:$AM,37,FALSE),NA())</f>
        <v>183.81491652558168</v>
      </c>
      <c r="I758">
        <f>IFERROR(VLOOKUP($B758,'CURVE DATA'!$A:$AM,38,FALSE),NA())</f>
        <v>148.2219478130707</v>
      </c>
      <c r="J758">
        <f>IFERROR(VLOOKUP($B758,'CURVE DATA'!$A:$AM,39,FALSE),NA())</f>
        <v>219.40788523809269</v>
      </c>
      <c r="K758" t="str">
        <f t="shared" si="125"/>
        <v/>
      </c>
      <c r="L758" t="str">
        <f t="shared" si="126"/>
        <v/>
      </c>
      <c r="M758" s="60">
        <f t="shared" si="127"/>
        <v>5847524.5199383311</v>
      </c>
      <c r="N758" t="str">
        <f t="shared" si="128"/>
        <v/>
      </c>
      <c r="O758" t="str">
        <f t="shared" si="129"/>
        <v/>
      </c>
      <c r="P758" t="str">
        <f t="shared" si="130"/>
        <v/>
      </c>
      <c r="Q758" t="str">
        <f t="shared" si="131"/>
        <v/>
      </c>
    </row>
    <row r="759" spans="1:17">
      <c r="A759" s="41">
        <f t="shared" si="122"/>
        <v>757</v>
      </c>
      <c r="B759" t="str">
        <f t="shared" si="123"/>
        <v>2_758</v>
      </c>
      <c r="C759">
        <f t="shared" si="121"/>
        <v>2</v>
      </c>
      <c r="D759">
        <f t="shared" si="124"/>
        <v>758</v>
      </c>
      <c r="E759">
        <f>IFERROR(VLOOKUP($B759,'CURVE DATA'!$A:$AM,15,FALSE),"")</f>
        <v>7322890.0156697305</v>
      </c>
      <c r="F759">
        <f>IFERROR(VLOOKUP($B759,'CURVE DATA'!$A:$AM,34,FALSE),NA())</f>
        <v>0.26201487099656107</v>
      </c>
      <c r="G759">
        <f>IFERROR(VLOOKUP($B759,'CURVE DATA'!$A:$AM,35,FALSE),NA())</f>
        <v>0.29010144246958847</v>
      </c>
      <c r="H759">
        <f>IFERROR(VLOOKUP($B759,'CURVE DATA'!$A:$AM,37,FALSE),NA())</f>
        <v>183.79137946735048</v>
      </c>
      <c r="I759">
        <f>IFERROR(VLOOKUP($B759,'CURVE DATA'!$A:$AM,38,FALSE),NA())</f>
        <v>148.20296834892949</v>
      </c>
      <c r="J759">
        <f>IFERROR(VLOOKUP($B759,'CURVE DATA'!$A:$AM,39,FALSE),NA())</f>
        <v>219.3797905857715</v>
      </c>
      <c r="K759" t="str">
        <f t="shared" si="125"/>
        <v/>
      </c>
      <c r="L759" t="str">
        <f t="shared" si="126"/>
        <v/>
      </c>
      <c r="M759" s="60">
        <f t="shared" si="127"/>
        <v>5857198.08666973</v>
      </c>
      <c r="N759" t="str">
        <f t="shared" si="128"/>
        <v/>
      </c>
      <c r="O759" t="str">
        <f t="shared" si="129"/>
        <v/>
      </c>
      <c r="P759" t="str">
        <f t="shared" si="130"/>
        <v/>
      </c>
      <c r="Q759" t="str">
        <f t="shared" si="131"/>
        <v/>
      </c>
    </row>
    <row r="760" spans="1:17">
      <c r="A760" s="41">
        <f t="shared" si="122"/>
        <v>758</v>
      </c>
      <c r="B760" t="str">
        <f t="shared" si="123"/>
        <v>2_759</v>
      </c>
      <c r="C760">
        <f t="shared" si="121"/>
        <v>2</v>
      </c>
      <c r="D760">
        <f t="shared" si="124"/>
        <v>759</v>
      </c>
      <c r="E760">
        <f>IFERROR(VLOOKUP($B760,'CURVE DATA'!$A:$AM,15,FALSE),"")</f>
        <v>7332563.5824011303</v>
      </c>
      <c r="F760">
        <f>IFERROR(VLOOKUP($B760,'CURVE DATA'!$A:$AM,34,FALSE),NA())</f>
        <v>0.26173035991581195</v>
      </c>
      <c r="G760">
        <f>IFERROR(VLOOKUP($B760,'CURVE DATA'!$A:$AM,35,FALSE),NA())</f>
        <v>0.29006401360078404</v>
      </c>
      <c r="H760">
        <f>IFERROR(VLOOKUP($B760,'CURVE DATA'!$A:$AM,37,FALSE),NA())</f>
        <v>183.76766671580086</v>
      </c>
      <c r="I760">
        <f>IFERROR(VLOOKUP($B760,'CURVE DATA'!$A:$AM,38,FALSE),NA())</f>
        <v>148.18384721181437</v>
      </c>
      <c r="J760">
        <f>IFERROR(VLOOKUP($B760,'CURVE DATA'!$A:$AM,39,FALSE),NA())</f>
        <v>219.35148621978738</v>
      </c>
      <c r="K760" t="str">
        <f t="shared" si="125"/>
        <v/>
      </c>
      <c r="L760" t="str">
        <f t="shared" si="126"/>
        <v/>
      </c>
      <c r="M760" s="60">
        <f t="shared" si="127"/>
        <v>5866871.6534011308</v>
      </c>
      <c r="N760" t="str">
        <f t="shared" si="128"/>
        <v/>
      </c>
      <c r="O760" t="str">
        <f t="shared" si="129"/>
        <v/>
      </c>
      <c r="P760" t="str">
        <f t="shared" si="130"/>
        <v/>
      </c>
      <c r="Q760" t="str">
        <f t="shared" si="131"/>
        <v/>
      </c>
    </row>
    <row r="761" spans="1:17">
      <c r="A761" s="41">
        <f t="shared" si="122"/>
        <v>759</v>
      </c>
      <c r="B761" t="str">
        <f t="shared" si="123"/>
        <v>2_760</v>
      </c>
      <c r="C761">
        <f t="shared" si="121"/>
        <v>2</v>
      </c>
      <c r="D761">
        <f t="shared" si="124"/>
        <v>760</v>
      </c>
      <c r="E761">
        <f>IFERROR(VLOOKUP($B761,'CURVE DATA'!$A:$AM,15,FALSE),"")</f>
        <v>7342237.1491325302</v>
      </c>
      <c r="F761">
        <f>IFERROR(VLOOKUP($B761,'CURVE DATA'!$A:$AM,34,FALSE),NA())</f>
        <v>0.26144569791760652</v>
      </c>
      <c r="G761">
        <f>IFERROR(VLOOKUP($B761,'CURVE DATA'!$A:$AM,35,FALSE),NA())</f>
        <v>0.29002630831002885</v>
      </c>
      <c r="H761">
        <f>IFERROR(VLOOKUP($B761,'CURVE DATA'!$A:$AM,37,FALSE),NA())</f>
        <v>183.74377883940107</v>
      </c>
      <c r="I761">
        <f>IFERROR(VLOOKUP($B761,'CURVE DATA'!$A:$AM,38,FALSE),NA())</f>
        <v>148.16458486011831</v>
      </c>
      <c r="J761">
        <f>IFERROR(VLOOKUP($B761,'CURVE DATA'!$A:$AM,39,FALSE),NA())</f>
        <v>219.32297281868384</v>
      </c>
      <c r="K761" t="str">
        <f t="shared" si="125"/>
        <v/>
      </c>
      <c r="L761" t="str">
        <f t="shared" si="126"/>
        <v/>
      </c>
      <c r="M761" s="60">
        <f t="shared" si="127"/>
        <v>5876545.2201325297</v>
      </c>
      <c r="N761" t="str">
        <f t="shared" si="128"/>
        <v/>
      </c>
      <c r="O761" t="str">
        <f t="shared" si="129"/>
        <v/>
      </c>
      <c r="P761" t="str">
        <f t="shared" si="130"/>
        <v/>
      </c>
      <c r="Q761" t="str">
        <f t="shared" si="131"/>
        <v/>
      </c>
    </row>
    <row r="762" spans="1:17">
      <c r="A762" s="41">
        <f t="shared" si="122"/>
        <v>760</v>
      </c>
      <c r="B762" t="str">
        <f t="shared" si="123"/>
        <v>2_761</v>
      </c>
      <c r="C762">
        <f t="shared" si="121"/>
        <v>2</v>
      </c>
      <c r="D762">
        <f t="shared" si="124"/>
        <v>761</v>
      </c>
      <c r="E762">
        <f>IFERROR(VLOOKUP($B762,'CURVE DATA'!$A:$AM,15,FALSE),"")</f>
        <v>7351910.7158639301</v>
      </c>
      <c r="F762">
        <f>IFERROR(VLOOKUP($B762,'CURVE DATA'!$A:$AM,34,FALSE),NA())</f>
        <v>0.26116088688860217</v>
      </c>
      <c r="G762">
        <f>IFERROR(VLOOKUP($B762,'CURVE DATA'!$A:$AM,35,FALSE),NA())</f>
        <v>0.28998832749236908</v>
      </c>
      <c r="H762">
        <f>IFERROR(VLOOKUP($B762,'CURVE DATA'!$A:$AM,37,FALSE),NA())</f>
        <v>183.71971640520024</v>
      </c>
      <c r="I762">
        <f>IFERROR(VLOOKUP($B762,'CURVE DATA'!$A:$AM,38,FALSE),NA())</f>
        <v>148.14518175109004</v>
      </c>
      <c r="J762">
        <f>IFERROR(VLOOKUP($B762,'CURVE DATA'!$A:$AM,39,FALSE),NA())</f>
        <v>219.29425105931048</v>
      </c>
      <c r="K762" t="str">
        <f t="shared" si="125"/>
        <v/>
      </c>
      <c r="L762" t="str">
        <f t="shared" si="126"/>
        <v/>
      </c>
      <c r="M762" s="60">
        <f t="shared" si="127"/>
        <v>5886218.7868639305</v>
      </c>
      <c r="N762" t="str">
        <f t="shared" si="128"/>
        <v/>
      </c>
      <c r="O762" t="str">
        <f t="shared" si="129"/>
        <v/>
      </c>
      <c r="P762" t="str">
        <f t="shared" si="130"/>
        <v/>
      </c>
      <c r="Q762" t="str">
        <f t="shared" si="131"/>
        <v/>
      </c>
    </row>
    <row r="763" spans="1:17">
      <c r="A763" s="41">
        <f t="shared" si="122"/>
        <v>761</v>
      </c>
      <c r="B763" t="str">
        <f t="shared" si="123"/>
        <v>2_762</v>
      </c>
      <c r="C763">
        <f t="shared" si="121"/>
        <v>2</v>
      </c>
      <c r="D763">
        <f t="shared" si="124"/>
        <v>762</v>
      </c>
      <c r="E763">
        <f>IFERROR(VLOOKUP($B763,'CURVE DATA'!$A:$AM,15,FALSE),"")</f>
        <v>7361584.2825953299</v>
      </c>
      <c r="F763">
        <f>IFERROR(VLOOKUP($B763,'CURVE DATA'!$A:$AM,34,FALSE),NA())</f>
        <v>0.26087592870914983</v>
      </c>
      <c r="G763">
        <f>IFERROR(VLOOKUP($B763,'CURVE DATA'!$A:$AM,35,FALSE),NA())</f>
        <v>0.28995007204061712</v>
      </c>
      <c r="H763">
        <f>IFERROR(VLOOKUP($B763,'CURVE DATA'!$A:$AM,37,FALSE),NA())</f>
        <v>183.69547997883234</v>
      </c>
      <c r="I763">
        <f>IFERROR(VLOOKUP($B763,'CURVE DATA'!$A:$AM,38,FALSE),NA())</f>
        <v>148.12563834083704</v>
      </c>
      <c r="J763">
        <f>IFERROR(VLOOKUP($B763,'CURVE DATA'!$A:$AM,39,FALSE),NA())</f>
        <v>219.26532161682766</v>
      </c>
      <c r="K763" t="str">
        <f t="shared" si="125"/>
        <v/>
      </c>
      <c r="L763" t="str">
        <f t="shared" si="126"/>
        <v/>
      </c>
      <c r="M763" s="60">
        <f t="shared" si="127"/>
        <v>5895892.3535953294</v>
      </c>
      <c r="N763" t="str">
        <f t="shared" si="128"/>
        <v/>
      </c>
      <c r="O763" t="str">
        <f t="shared" si="129"/>
        <v/>
      </c>
      <c r="P763" t="str">
        <f t="shared" si="130"/>
        <v/>
      </c>
      <c r="Q763" t="str">
        <f t="shared" si="131"/>
        <v/>
      </c>
    </row>
    <row r="764" spans="1:17">
      <c r="A764" s="41">
        <f t="shared" si="122"/>
        <v>762</v>
      </c>
      <c r="B764" t="str">
        <f t="shared" si="123"/>
        <v>2_763</v>
      </c>
      <c r="C764">
        <f t="shared" si="121"/>
        <v>2</v>
      </c>
      <c r="D764">
        <f t="shared" si="124"/>
        <v>763</v>
      </c>
      <c r="E764">
        <f>IFERROR(VLOOKUP($B764,'CURVE DATA'!$A:$AM,15,FALSE),"")</f>
        <v>7371257.8493267298</v>
      </c>
      <c r="F764">
        <f>IFERROR(VLOOKUP($B764,'CURVE DATA'!$A:$AM,34,FALSE),NA())</f>
        <v>0.26059082525372268</v>
      </c>
      <c r="G764">
        <f>IFERROR(VLOOKUP($B764,'CURVE DATA'!$A:$AM,35,FALSE),NA())</f>
        <v>0.28991154284535875</v>
      </c>
      <c r="H764">
        <f>IFERROR(VLOOKUP($B764,'CURVE DATA'!$A:$AM,37,FALSE),NA())</f>
        <v>183.67107012452061</v>
      </c>
      <c r="I764">
        <f>IFERROR(VLOOKUP($B764,'CURVE DATA'!$A:$AM,38,FALSE),NA())</f>
        <v>148.10595508432934</v>
      </c>
      <c r="J764">
        <f>IFERROR(VLOOKUP($B764,'CURVE DATA'!$A:$AM,39,FALSE),NA())</f>
        <v>219.23618516471194</v>
      </c>
      <c r="K764" t="str">
        <f t="shared" si="125"/>
        <v/>
      </c>
      <c r="L764" t="str">
        <f t="shared" si="126"/>
        <v/>
      </c>
      <c r="M764" s="60">
        <f t="shared" si="127"/>
        <v>5905565.9203267302</v>
      </c>
      <c r="N764" t="str">
        <f t="shared" si="128"/>
        <v/>
      </c>
      <c r="O764" t="str">
        <f t="shared" si="129"/>
        <v/>
      </c>
      <c r="P764" t="str">
        <f t="shared" si="130"/>
        <v/>
      </c>
      <c r="Q764" t="str">
        <f t="shared" si="131"/>
        <v/>
      </c>
    </row>
    <row r="765" spans="1:17">
      <c r="A765" s="41">
        <f t="shared" si="122"/>
        <v>763</v>
      </c>
      <c r="B765" t="str">
        <f t="shared" si="123"/>
        <v>2_764</v>
      </c>
      <c r="C765">
        <f t="shared" si="121"/>
        <v>2</v>
      </c>
      <c r="D765">
        <f t="shared" si="124"/>
        <v>764</v>
      </c>
      <c r="E765">
        <f>IFERROR(VLOOKUP($B765,'CURVE DATA'!$A:$AM,15,FALSE),"")</f>
        <v>7380931.4160581296</v>
      </c>
      <c r="F765">
        <f>IFERROR(VLOOKUP($B765,'CURVE DATA'!$A:$AM,34,FALSE),NA())</f>
        <v>0.26030557839057777</v>
      </c>
      <c r="G765">
        <f>IFERROR(VLOOKUP($B765,'CURVE DATA'!$A:$AM,35,FALSE),NA())</f>
        <v>0.28987274079495928</v>
      </c>
      <c r="H765">
        <f>IFERROR(VLOOKUP($B765,'CURVE DATA'!$A:$AM,37,FALSE),NA())</f>
        <v>183.64648740508161</v>
      </c>
      <c r="I765">
        <f>IFERROR(VLOOKUP($B765,'CURVE DATA'!$A:$AM,38,FALSE),NA())</f>
        <v>148.08613243540256</v>
      </c>
      <c r="J765">
        <f>IFERROR(VLOOKUP($B765,'CURVE DATA'!$A:$AM,39,FALSE),NA())</f>
        <v>219.2068423747607</v>
      </c>
      <c r="K765" t="str">
        <f t="shared" si="125"/>
        <v/>
      </c>
      <c r="L765" t="str">
        <f t="shared" si="126"/>
        <v/>
      </c>
      <c r="M765" s="60">
        <f t="shared" si="127"/>
        <v>5915239.4870581292</v>
      </c>
      <c r="N765" t="str">
        <f t="shared" si="128"/>
        <v/>
      </c>
      <c r="O765" t="str">
        <f t="shared" si="129"/>
        <v/>
      </c>
      <c r="P765" t="str">
        <f t="shared" si="130"/>
        <v/>
      </c>
      <c r="Q765" t="str">
        <f t="shared" si="131"/>
        <v/>
      </c>
    </row>
    <row r="766" spans="1:17">
      <c r="A766" s="41">
        <f t="shared" si="122"/>
        <v>764</v>
      </c>
      <c r="B766" t="str">
        <f t="shared" si="123"/>
        <v>2_765</v>
      </c>
      <c r="C766">
        <f t="shared" si="121"/>
        <v>2</v>
      </c>
      <c r="D766">
        <f t="shared" si="124"/>
        <v>765</v>
      </c>
      <c r="E766">
        <f>IFERROR(VLOOKUP($B766,'CURVE DATA'!$A:$AM,15,FALSE),"")</f>
        <v>7390604.9827895295</v>
      </c>
      <c r="F766">
        <f>IFERROR(VLOOKUP($B766,'CURVE DATA'!$A:$AM,34,FALSE),NA())</f>
        <v>0.26002018998185755</v>
      </c>
      <c r="G766">
        <f>IFERROR(VLOOKUP($B766,'CURVE DATA'!$A:$AM,35,FALSE),NA())</f>
        <v>0.28983366677557043</v>
      </c>
      <c r="H766">
        <f>IFERROR(VLOOKUP($B766,'CURVE DATA'!$A:$AM,37,FALSE),NA())</f>
        <v>183.62173238192943</v>
      </c>
      <c r="I766">
        <f>IFERROR(VLOOKUP($B766,'CURVE DATA'!$A:$AM,38,FALSE),NA())</f>
        <v>148.06617084676151</v>
      </c>
      <c r="J766">
        <f>IFERROR(VLOOKUP($B766,'CURVE DATA'!$A:$AM,39,FALSE),NA())</f>
        <v>219.17729391709742</v>
      </c>
      <c r="K766" t="str">
        <f t="shared" si="125"/>
        <v/>
      </c>
      <c r="L766" t="str">
        <f t="shared" si="126"/>
        <v/>
      </c>
      <c r="M766" s="60">
        <f t="shared" si="127"/>
        <v>5924913.0537895299</v>
      </c>
      <c r="N766" t="str">
        <f t="shared" si="128"/>
        <v/>
      </c>
      <c r="O766" t="str">
        <f t="shared" si="129"/>
        <v/>
      </c>
      <c r="P766" t="str">
        <f t="shared" si="130"/>
        <v/>
      </c>
      <c r="Q766" t="str">
        <f t="shared" si="131"/>
        <v/>
      </c>
    </row>
    <row r="767" spans="1:17">
      <c r="A767" s="41">
        <f t="shared" si="122"/>
        <v>765</v>
      </c>
      <c r="B767" t="str">
        <f t="shared" si="123"/>
        <v>2_766</v>
      </c>
      <c r="C767">
        <f t="shared" si="121"/>
        <v>2</v>
      </c>
      <c r="D767">
        <f t="shared" si="124"/>
        <v>766</v>
      </c>
      <c r="E767">
        <f>IFERROR(VLOOKUP($B767,'CURVE DATA'!$A:$AM,15,FALSE),"")</f>
        <v>7400278.5495209293</v>
      </c>
      <c r="F767">
        <f>IFERROR(VLOOKUP($B767,'CURVE DATA'!$A:$AM,34,FALSE),NA())</f>
        <v>0.25973466188387884</v>
      </c>
      <c r="G767">
        <f>IFERROR(VLOOKUP($B767,'CURVE DATA'!$A:$AM,35,FALSE),NA())</f>
        <v>0.28979432167113683</v>
      </c>
      <c r="H767">
        <f>IFERROR(VLOOKUP($B767,'CURVE DATA'!$A:$AM,37,FALSE),NA())</f>
        <v>183.59680561507997</v>
      </c>
      <c r="I767">
        <f>IFERROR(VLOOKUP($B767,'CURVE DATA'!$A:$AM,38,FALSE),NA())</f>
        <v>148.04607076998346</v>
      </c>
      <c r="J767">
        <f>IFERROR(VLOOKUP($B767,'CURVE DATA'!$A:$AM,39,FALSE),NA())</f>
        <v>219.14754046017649</v>
      </c>
      <c r="K767" t="str">
        <f t="shared" si="125"/>
        <v/>
      </c>
      <c r="L767" t="str">
        <f t="shared" si="126"/>
        <v/>
      </c>
      <c r="M767" s="60">
        <f t="shared" si="127"/>
        <v>5934586.6205209289</v>
      </c>
      <c r="N767" t="str">
        <f t="shared" si="128"/>
        <v/>
      </c>
      <c r="O767" t="str">
        <f t="shared" si="129"/>
        <v/>
      </c>
      <c r="P767" t="str">
        <f t="shared" si="130"/>
        <v/>
      </c>
      <c r="Q767" t="str">
        <f t="shared" si="131"/>
        <v/>
      </c>
    </row>
    <row r="768" spans="1:17">
      <c r="A768" s="41">
        <f t="shared" si="122"/>
        <v>766</v>
      </c>
      <c r="B768" t="str">
        <f t="shared" si="123"/>
        <v>2_767</v>
      </c>
      <c r="C768">
        <f t="shared" si="121"/>
        <v>2</v>
      </c>
      <c r="D768">
        <f t="shared" si="124"/>
        <v>767</v>
      </c>
      <c r="E768">
        <f>IFERROR(VLOOKUP($B768,'CURVE DATA'!$A:$AM,15,FALSE),"")</f>
        <v>7409952.1162523292</v>
      </c>
      <c r="F768">
        <f>IFERROR(VLOOKUP($B768,'CURVE DATA'!$A:$AM,34,FALSE),NA())</f>
        <v>0.25944899594647686</v>
      </c>
      <c r="G768">
        <f>IFERROR(VLOOKUP($B768,'CURVE DATA'!$A:$AM,35,FALSE),NA())</f>
        <v>0.28975470636340228</v>
      </c>
      <c r="H768">
        <f>IFERROR(VLOOKUP($B768,'CURVE DATA'!$A:$AM,37,FALSE),NA())</f>
        <v>183.57170766315468</v>
      </c>
      <c r="I768">
        <f>IFERROR(VLOOKUP($B768,'CURVE DATA'!$A:$AM,38,FALSE),NA())</f>
        <v>148.02583265552138</v>
      </c>
      <c r="J768">
        <f>IFERROR(VLOOKUP($B768,'CURVE DATA'!$A:$AM,39,FALSE),NA())</f>
        <v>219.11758267078801</v>
      </c>
      <c r="K768" t="str">
        <f t="shared" si="125"/>
        <v/>
      </c>
      <c r="L768" t="str">
        <f t="shared" si="126"/>
        <v/>
      </c>
      <c r="M768" s="60">
        <f t="shared" si="127"/>
        <v>5944260.1872523297</v>
      </c>
      <c r="N768" t="str">
        <f t="shared" si="128"/>
        <v/>
      </c>
      <c r="O768" t="str">
        <f t="shared" si="129"/>
        <v/>
      </c>
      <c r="P768" t="str">
        <f t="shared" si="130"/>
        <v/>
      </c>
      <c r="Q768" t="str">
        <f t="shared" si="131"/>
        <v/>
      </c>
    </row>
    <row r="769" spans="1:17">
      <c r="A769" s="41">
        <f t="shared" si="122"/>
        <v>767</v>
      </c>
      <c r="B769" t="str">
        <f t="shared" si="123"/>
        <v>2_768</v>
      </c>
      <c r="C769">
        <f t="shared" si="121"/>
        <v>2</v>
      </c>
      <c r="D769">
        <f t="shared" si="124"/>
        <v>768</v>
      </c>
      <c r="E769">
        <f>IFERROR(VLOOKUP($B769,'CURVE DATA'!$A:$AM,15,FALSE),"")</f>
        <v>7419625.6829837291</v>
      </c>
      <c r="F769">
        <f>IFERROR(VLOOKUP($B769,'CURVE DATA'!$A:$AM,34,FALSE),NA())</f>
        <v>0.25916319401396198</v>
      </c>
      <c r="G769">
        <f>IFERROR(VLOOKUP($B769,'CURVE DATA'!$A:$AM,35,FALSE),NA())</f>
        <v>0.28971482173191671</v>
      </c>
      <c r="H769">
        <f>IFERROR(VLOOKUP($B769,'CURVE DATA'!$A:$AM,37,FALSE),NA())</f>
        <v>183.54643908338522</v>
      </c>
      <c r="I769">
        <f>IFERROR(VLOOKUP($B769,'CURVE DATA'!$A:$AM,38,FALSE),NA())</f>
        <v>148.00545695270739</v>
      </c>
      <c r="J769">
        <f>IFERROR(VLOOKUP($B769,'CURVE DATA'!$A:$AM,39,FALSE),NA())</f>
        <v>219.08742121406306</v>
      </c>
      <c r="K769" t="str">
        <f t="shared" si="125"/>
        <v/>
      </c>
      <c r="L769" t="str">
        <f t="shared" si="126"/>
        <v/>
      </c>
      <c r="M769" s="60">
        <f t="shared" si="127"/>
        <v>5953933.7539837286</v>
      </c>
      <c r="N769" t="str">
        <f t="shared" si="128"/>
        <v/>
      </c>
      <c r="O769" t="str">
        <f t="shared" si="129"/>
        <v/>
      </c>
      <c r="P769" t="str">
        <f t="shared" si="130"/>
        <v/>
      </c>
      <c r="Q769" t="str">
        <f t="shared" si="131"/>
        <v/>
      </c>
    </row>
    <row r="770" spans="1:17">
      <c r="A770" s="41">
        <f t="shared" si="122"/>
        <v>768</v>
      </c>
      <c r="B770" t="str">
        <f t="shared" si="123"/>
        <v>2_769</v>
      </c>
      <c r="C770">
        <f t="shared" ref="C770:C833" si="132">$V$1</f>
        <v>2</v>
      </c>
      <c r="D770">
        <f t="shared" si="124"/>
        <v>769</v>
      </c>
      <c r="E770">
        <f>IFERROR(VLOOKUP($B770,'CURVE DATA'!$A:$AM,15,FALSE),"")</f>
        <v>7429299.2497151289</v>
      </c>
      <c r="F770">
        <f>IFERROR(VLOOKUP($B770,'CURVE DATA'!$A:$AM,34,FALSE),NA())</f>
        <v>0.25887725792416644</v>
      </c>
      <c r="G770">
        <f>IFERROR(VLOOKUP($B770,'CURVE DATA'!$A:$AM,35,FALSE),NA())</f>
        <v>0.28967466865404207</v>
      </c>
      <c r="H770">
        <f>IFERROR(VLOOKUP($B770,'CURVE DATA'!$A:$AM,37,FALSE),NA())</f>
        <v>183.52100043161701</v>
      </c>
      <c r="I770">
        <f>IFERROR(VLOOKUP($B770,'CURVE DATA'!$A:$AM,38,FALSE),NA())</f>
        <v>147.98494410975596</v>
      </c>
      <c r="J770">
        <f>IFERROR(VLOOKUP($B770,'CURVE DATA'!$A:$AM,39,FALSE),NA())</f>
        <v>219.05705675347807</v>
      </c>
      <c r="K770" t="str">
        <f t="shared" si="125"/>
        <v/>
      </c>
      <c r="L770" t="str">
        <f t="shared" si="126"/>
        <v/>
      </c>
      <c r="M770" s="60">
        <f t="shared" si="127"/>
        <v>5963607.3207151294</v>
      </c>
      <c r="N770" t="str">
        <f t="shared" si="128"/>
        <v/>
      </c>
      <c r="O770" t="str">
        <f t="shared" si="129"/>
        <v/>
      </c>
      <c r="P770" t="str">
        <f t="shared" si="130"/>
        <v/>
      </c>
      <c r="Q770" t="str">
        <f t="shared" si="131"/>
        <v/>
      </c>
    </row>
    <row r="771" spans="1:17">
      <c r="A771" s="41">
        <f t="shared" ref="A771:A834" si="133">ROW()-2</f>
        <v>769</v>
      </c>
      <c r="B771" t="str">
        <f t="shared" ref="B771:B834" si="134">C771&amp;"_"&amp;D771</f>
        <v>2_770</v>
      </c>
      <c r="C771">
        <f t="shared" si="132"/>
        <v>2</v>
      </c>
      <c r="D771">
        <f t="shared" ref="D771:D834" si="135">A771+1</f>
        <v>770</v>
      </c>
      <c r="E771">
        <f>IFERROR(VLOOKUP($B771,'CURVE DATA'!$A:$AM,15,FALSE),"")</f>
        <v>7438972.8164465288</v>
      </c>
      <c r="F771">
        <f>IFERROR(VLOOKUP($B771,'CURVE DATA'!$A:$AM,34,FALSE),NA())</f>
        <v>0.2585911895093676</v>
      </c>
      <c r="G771">
        <f>IFERROR(VLOOKUP($B771,'CURVE DATA'!$A:$AM,35,FALSE),NA())</f>
        <v>0.28963424800495924</v>
      </c>
      <c r="H771">
        <f>IFERROR(VLOOKUP($B771,'CURVE DATA'!$A:$AM,37,FALSE),NA())</f>
        <v>183.49539226231369</v>
      </c>
      <c r="I771">
        <f>IFERROR(VLOOKUP($B771,'CURVE DATA'!$A:$AM,38,FALSE),NA())</f>
        <v>147.96429457376721</v>
      </c>
      <c r="J771">
        <f>IFERROR(VLOOKUP($B771,'CURVE DATA'!$A:$AM,39,FALSE),NA())</f>
        <v>219.0264899508602</v>
      </c>
      <c r="K771" t="str">
        <f t="shared" ref="K771:K834" si="136">IFERROR(IF(F771=MAX(F:F),H771,""),NA())</f>
        <v/>
      </c>
      <c r="L771" t="str">
        <f t="shared" ref="L771:L834" si="137">IFERROR(IF(G771=MAX(G:G),H771,""),NA())</f>
        <v/>
      </c>
      <c r="M771" s="60">
        <f t="shared" ref="M771:M834" si="138">IFERROR(ABS(E771-IFERROR($V$11/$V$10,"NA")),NA())</f>
        <v>5973280.8874465283</v>
      </c>
      <c r="N771" t="str">
        <f t="shared" ref="N771:N834" si="139">IFERROR(IF(M771=MIN(M:M),H771,""),NA())</f>
        <v/>
      </c>
      <c r="O771" t="str">
        <f t="shared" ref="O771:O834" si="140">IFERROR(IF(F771=MAX(F:F),E771,""),NA())</f>
        <v/>
      </c>
      <c r="P771" t="str">
        <f t="shared" ref="P771:P834" si="141">IFERROR(IF(G771=MAX(G:G),E771,""),NA())</f>
        <v/>
      </c>
      <c r="Q771" t="str">
        <f t="shared" ref="Q771:Q834" si="142">IFERROR(IF(AND(E771&gt;=IFERROR(AVERAGE(O:O),NA()),E771&lt;=IFERROR(AVERAGE(P:P),NA())),H771,""),NA())</f>
        <v/>
      </c>
    </row>
    <row r="772" spans="1:17">
      <c r="A772" s="41">
        <f t="shared" si="133"/>
        <v>770</v>
      </c>
      <c r="B772" t="str">
        <f t="shared" si="134"/>
        <v>2_771</v>
      </c>
      <c r="C772">
        <f t="shared" si="132"/>
        <v>2</v>
      </c>
      <c r="D772">
        <f t="shared" si="135"/>
        <v>771</v>
      </c>
      <c r="E772">
        <f>IFERROR(VLOOKUP($B772,'CURVE DATA'!$A:$AM,15,FALSE),"")</f>
        <v>7448646.3831779286</v>
      </c>
      <c r="F772">
        <f>IFERROR(VLOOKUP($B772,'CURVE DATA'!$A:$AM,34,FALSE),NA())</f>
        <v>0.25830499059547996</v>
      </c>
      <c r="G772">
        <f>IFERROR(VLOOKUP($B772,'CURVE DATA'!$A:$AM,35,FALSE),NA())</f>
        <v>0.28959356065767422</v>
      </c>
      <c r="H772">
        <f>IFERROR(VLOOKUP($B772,'CURVE DATA'!$A:$AM,37,FALSE),NA())</f>
        <v>183.469615128561</v>
      </c>
      <c r="I772">
        <f>IFERROR(VLOOKUP($B772,'CURVE DATA'!$A:$AM,38,FALSE),NA())</f>
        <v>147.94350879073025</v>
      </c>
      <c r="J772">
        <f>IFERROR(VLOOKUP($B772,'CURVE DATA'!$A:$AM,39,FALSE),NA())</f>
        <v>218.99572146639181</v>
      </c>
      <c r="K772" t="str">
        <f t="shared" si="136"/>
        <v/>
      </c>
      <c r="L772" t="str">
        <f t="shared" si="137"/>
        <v/>
      </c>
      <c r="M772" s="60">
        <f t="shared" si="138"/>
        <v>5982954.4541779291</v>
      </c>
      <c r="N772" t="str">
        <f t="shared" si="139"/>
        <v/>
      </c>
      <c r="O772" t="str">
        <f t="shared" si="140"/>
        <v/>
      </c>
      <c r="P772" t="str">
        <f t="shared" si="141"/>
        <v/>
      </c>
      <c r="Q772" t="str">
        <f t="shared" si="142"/>
        <v/>
      </c>
    </row>
    <row r="773" spans="1:17">
      <c r="A773" s="41">
        <f t="shared" si="133"/>
        <v>771</v>
      </c>
      <c r="B773" t="str">
        <f t="shared" si="134"/>
        <v>2_772</v>
      </c>
      <c r="C773">
        <f t="shared" si="132"/>
        <v>2</v>
      </c>
      <c r="D773">
        <f t="shared" si="135"/>
        <v>772</v>
      </c>
      <c r="E773">
        <f>IFERROR(VLOOKUP($B773,'CURVE DATA'!$A:$AM,15,FALSE),"")</f>
        <v>7458319.9499093285</v>
      </c>
      <c r="F773">
        <f>IFERROR(VLOOKUP($B773,'CURVE DATA'!$A:$AM,34,FALSE),NA())</f>
        <v>0.25801866300259285</v>
      </c>
      <c r="G773">
        <f>IFERROR(VLOOKUP($B773,'CURVE DATA'!$A:$AM,35,FALSE),NA())</f>
        <v>0.2895526074830243</v>
      </c>
      <c r="H773">
        <f>IFERROR(VLOOKUP($B773,'CURVE DATA'!$A:$AM,37,FALSE),NA())</f>
        <v>183.44366958207078</v>
      </c>
      <c r="I773">
        <f>IFERROR(VLOOKUP($B773,'CURVE DATA'!$A:$AM,38,FALSE),NA())</f>
        <v>147.92258720552624</v>
      </c>
      <c r="J773">
        <f>IFERROR(VLOOKUP($B773,'CURVE DATA'!$A:$AM,39,FALSE),NA())</f>
        <v>218.96475195861535</v>
      </c>
      <c r="K773" t="str">
        <f t="shared" si="136"/>
        <v/>
      </c>
      <c r="L773" t="str">
        <f t="shared" si="137"/>
        <v/>
      </c>
      <c r="M773" s="60">
        <f t="shared" si="138"/>
        <v>5992628.020909328</v>
      </c>
      <c r="N773" t="str">
        <f t="shared" si="139"/>
        <v/>
      </c>
      <c r="O773" t="str">
        <f t="shared" si="140"/>
        <v/>
      </c>
      <c r="P773" t="str">
        <f t="shared" si="141"/>
        <v/>
      </c>
      <c r="Q773" t="str">
        <f t="shared" si="142"/>
        <v/>
      </c>
    </row>
    <row r="774" spans="1:17">
      <c r="A774" s="41">
        <f t="shared" si="133"/>
        <v>772</v>
      </c>
      <c r="B774" t="str">
        <f t="shared" si="134"/>
        <v>2_773</v>
      </c>
      <c r="C774">
        <f t="shared" si="132"/>
        <v>2</v>
      </c>
      <c r="D774">
        <f t="shared" si="135"/>
        <v>773</v>
      </c>
      <c r="E774">
        <f>IFERROR(VLOOKUP($B774,'CURVE DATA'!$A:$AM,15,FALSE),"")</f>
        <v>7467993.5166407283</v>
      </c>
      <c r="F774">
        <f>IFERROR(VLOOKUP($B774,'CURVE DATA'!$A:$AM,34,FALSE),NA())</f>
        <v>0.25773220854485623</v>
      </c>
      <c r="G774">
        <f>IFERROR(VLOOKUP($B774,'CURVE DATA'!$A:$AM,35,FALSE),NA())</f>
        <v>0.28951138934968468</v>
      </c>
      <c r="H774">
        <f>IFERROR(VLOOKUP($B774,'CURVE DATA'!$A:$AM,37,FALSE),NA())</f>
        <v>183.41755617318503</v>
      </c>
      <c r="I774">
        <f>IFERROR(VLOOKUP($B774,'CURVE DATA'!$A:$AM,38,FALSE),NA())</f>
        <v>147.90153026193184</v>
      </c>
      <c r="J774">
        <f>IFERROR(VLOOKUP($B774,'CURVE DATA'!$A:$AM,39,FALSE),NA())</f>
        <v>218.93358208443823</v>
      </c>
      <c r="K774" t="str">
        <f t="shared" si="136"/>
        <v/>
      </c>
      <c r="L774" t="str">
        <f t="shared" si="137"/>
        <v/>
      </c>
      <c r="M774" s="60">
        <f t="shared" si="138"/>
        <v>6002301.5876407288</v>
      </c>
      <c r="N774" t="str">
        <f t="shared" si="139"/>
        <v/>
      </c>
      <c r="O774" t="str">
        <f t="shared" si="140"/>
        <v/>
      </c>
      <c r="P774" t="str">
        <f t="shared" si="141"/>
        <v/>
      </c>
      <c r="Q774" t="str">
        <f t="shared" si="142"/>
        <v/>
      </c>
    </row>
    <row r="775" spans="1:17">
      <c r="A775" s="41">
        <f t="shared" si="133"/>
        <v>773</v>
      </c>
      <c r="B775" t="str">
        <f t="shared" si="134"/>
        <v>2_774</v>
      </c>
      <c r="C775">
        <f t="shared" si="132"/>
        <v>2</v>
      </c>
      <c r="D775">
        <f t="shared" si="135"/>
        <v>774</v>
      </c>
      <c r="E775">
        <f>IFERROR(VLOOKUP($B775,'CURVE DATA'!$A:$AM,15,FALSE),"")</f>
        <v>7477667.0833721282</v>
      </c>
      <c r="F775">
        <f>IFERROR(VLOOKUP($B775,'CURVE DATA'!$A:$AM,34,FALSE),NA())</f>
        <v>0.25744562903047596</v>
      </c>
      <c r="G775">
        <f>IFERROR(VLOOKUP($B775,'CURVE DATA'!$A:$AM,35,FALSE),NA())</f>
        <v>0.2894699071241747</v>
      </c>
      <c r="H775">
        <f>IFERROR(VLOOKUP($B775,'CURVE DATA'!$A:$AM,37,FALSE),NA())</f>
        <v>183.3912754508799</v>
      </c>
      <c r="I775">
        <f>IFERROR(VLOOKUP($B775,'CURVE DATA'!$A:$AM,38,FALSE),NA())</f>
        <v>147.88033840262236</v>
      </c>
      <c r="J775">
        <f>IFERROR(VLOOKUP($B775,'CURVE DATA'!$A:$AM,39,FALSE),NA())</f>
        <v>218.90221249913751</v>
      </c>
      <c r="K775" t="str">
        <f t="shared" si="136"/>
        <v/>
      </c>
      <c r="L775" t="str">
        <f t="shared" si="137"/>
        <v/>
      </c>
      <c r="M775" s="60">
        <f t="shared" si="138"/>
        <v>6011975.1543721277</v>
      </c>
      <c r="N775" t="str">
        <f t="shared" si="139"/>
        <v/>
      </c>
      <c r="O775" t="str">
        <f t="shared" si="140"/>
        <v/>
      </c>
      <c r="P775" t="str">
        <f t="shared" si="141"/>
        <v/>
      </c>
      <c r="Q775" t="str">
        <f t="shared" si="142"/>
        <v/>
      </c>
    </row>
    <row r="776" spans="1:17">
      <c r="A776" s="41">
        <f t="shared" si="133"/>
        <v>774</v>
      </c>
      <c r="B776" t="str">
        <f t="shared" si="134"/>
        <v>2_775</v>
      </c>
      <c r="C776">
        <f t="shared" si="132"/>
        <v>2</v>
      </c>
      <c r="D776">
        <f t="shared" si="135"/>
        <v>775</v>
      </c>
      <c r="E776">
        <f>IFERROR(VLOOKUP($B776,'CURVE DATA'!$A:$AM,15,FALSE),"")</f>
        <v>7487340.6501035281</v>
      </c>
      <c r="F776">
        <f>IFERROR(VLOOKUP($B776,'CURVE DATA'!$A:$AM,34,FALSE),NA())</f>
        <v>0.2571589262615917</v>
      </c>
      <c r="G776">
        <f>IFERROR(VLOOKUP($B776,'CURVE DATA'!$A:$AM,35,FALSE),NA())</f>
        <v>0.28942816167086388</v>
      </c>
      <c r="H776">
        <f>IFERROR(VLOOKUP($B776,'CURVE DATA'!$A:$AM,37,FALSE),NA())</f>
        <v>183.36482796276965</v>
      </c>
      <c r="I776">
        <f>IFERROR(VLOOKUP($B776,'CURVE DATA'!$A:$AM,38,FALSE),NA())</f>
        <v>147.85901206917475</v>
      </c>
      <c r="J776">
        <f>IFERROR(VLOOKUP($B776,'CURVE DATA'!$A:$AM,39,FALSE),NA())</f>
        <v>218.87064385636458</v>
      </c>
      <c r="K776" t="str">
        <f t="shared" si="136"/>
        <v/>
      </c>
      <c r="L776" t="str">
        <f t="shared" si="137"/>
        <v/>
      </c>
      <c r="M776" s="60">
        <f t="shared" si="138"/>
        <v>6021648.7211035285</v>
      </c>
      <c r="N776" t="str">
        <f t="shared" si="139"/>
        <v/>
      </c>
      <c r="O776" t="str">
        <f t="shared" si="140"/>
        <v/>
      </c>
      <c r="P776" t="str">
        <f t="shared" si="141"/>
        <v/>
      </c>
      <c r="Q776" t="str">
        <f t="shared" si="142"/>
        <v/>
      </c>
    </row>
    <row r="777" spans="1:17">
      <c r="A777" s="41">
        <f t="shared" si="133"/>
        <v>775</v>
      </c>
      <c r="B777" t="str">
        <f t="shared" si="134"/>
        <v>2_776</v>
      </c>
      <c r="C777">
        <f t="shared" si="132"/>
        <v>2</v>
      </c>
      <c r="D777">
        <f t="shared" si="135"/>
        <v>776</v>
      </c>
      <c r="E777">
        <f>IFERROR(VLOOKUP($B777,'CURVE DATA'!$A:$AM,15,FALSE),"")</f>
        <v>7497014.2168349279</v>
      </c>
      <c r="F777">
        <f>IFERROR(VLOOKUP($B777,'CURVE DATA'!$A:$AM,34,FALSE),NA())</f>
        <v>0.25687210203455108</v>
      </c>
      <c r="G777">
        <f>IFERROR(VLOOKUP($B777,'CURVE DATA'!$A:$AM,35,FALSE),NA())</f>
        <v>0.28938615385197836</v>
      </c>
      <c r="H777">
        <f>IFERROR(VLOOKUP($B777,'CURVE DATA'!$A:$AM,37,FALSE),NA())</f>
        <v>183.3382142551105</v>
      </c>
      <c r="I777">
        <f>IFERROR(VLOOKUP($B777,'CURVE DATA'!$A:$AM,38,FALSE),NA())</f>
        <v>147.8375517020711</v>
      </c>
      <c r="J777">
        <f>IFERROR(VLOOKUP($B777,'CURVE DATA'!$A:$AM,39,FALSE),NA())</f>
        <v>218.83887680814993</v>
      </c>
      <c r="K777" t="str">
        <f t="shared" si="136"/>
        <v/>
      </c>
      <c r="L777" t="str">
        <f t="shared" si="137"/>
        <v/>
      </c>
      <c r="M777" s="60">
        <f t="shared" si="138"/>
        <v>6031322.2878349274</v>
      </c>
      <c r="N777" t="str">
        <f t="shared" si="139"/>
        <v/>
      </c>
      <c r="O777" t="str">
        <f t="shared" si="140"/>
        <v/>
      </c>
      <c r="P777" t="str">
        <f t="shared" si="141"/>
        <v/>
      </c>
      <c r="Q777" t="str">
        <f t="shared" si="142"/>
        <v/>
      </c>
    </row>
    <row r="778" spans="1:17">
      <c r="A778" s="41">
        <f t="shared" si="133"/>
        <v>776</v>
      </c>
      <c r="B778" t="str">
        <f t="shared" si="134"/>
        <v>2_777</v>
      </c>
      <c r="C778">
        <f t="shared" si="132"/>
        <v>2</v>
      </c>
      <c r="D778">
        <f t="shared" si="135"/>
        <v>777</v>
      </c>
      <c r="E778">
        <f>IFERROR(VLOOKUP($B778,'CURVE DATA'!$A:$AM,15,FALSE),"")</f>
        <v>7506687.7835663278</v>
      </c>
      <c r="F778">
        <f>IFERROR(VLOOKUP($B778,'CURVE DATA'!$A:$AM,34,FALSE),NA())</f>
        <v>0.256585158139845</v>
      </c>
      <c r="G778">
        <f>IFERROR(VLOOKUP($B778,'CURVE DATA'!$A:$AM,35,FALSE),NA())</f>
        <v>0.28934388452760701</v>
      </c>
      <c r="H778">
        <f>IFERROR(VLOOKUP($B778,'CURVE DATA'!$A:$AM,37,FALSE),NA())</f>
        <v>183.31143487280468</v>
      </c>
      <c r="I778">
        <f>IFERROR(VLOOKUP($B778,'CURVE DATA'!$A:$AM,38,FALSE),NA())</f>
        <v>147.81595774070155</v>
      </c>
      <c r="J778">
        <f>IFERROR(VLOOKUP($B778,'CURVE DATA'!$A:$AM,39,FALSE),NA())</f>
        <v>218.80691200490782</v>
      </c>
      <c r="K778" t="str">
        <f t="shared" si="136"/>
        <v/>
      </c>
      <c r="L778" t="str">
        <f t="shared" si="137"/>
        <v/>
      </c>
      <c r="M778" s="60">
        <f t="shared" si="138"/>
        <v>6040995.8545663282</v>
      </c>
      <c r="N778" t="str">
        <f t="shared" si="139"/>
        <v/>
      </c>
      <c r="O778" t="str">
        <f t="shared" si="140"/>
        <v/>
      </c>
      <c r="P778" t="str">
        <f t="shared" si="141"/>
        <v/>
      </c>
      <c r="Q778" t="str">
        <f t="shared" si="142"/>
        <v/>
      </c>
    </row>
    <row r="779" spans="1:17">
      <c r="A779" s="41">
        <f t="shared" si="133"/>
        <v>777</v>
      </c>
      <c r="B779" t="str">
        <f t="shared" si="134"/>
        <v>2_778</v>
      </c>
      <c r="C779">
        <f t="shared" si="132"/>
        <v>2</v>
      </c>
      <c r="D779">
        <f t="shared" si="135"/>
        <v>778</v>
      </c>
      <c r="E779">
        <f>IFERROR(VLOOKUP($B779,'CURVE DATA'!$A:$AM,15,FALSE),"")</f>
        <v>7516361.3502977276</v>
      </c>
      <c r="F779">
        <f>IFERROR(VLOOKUP($B779,'CURVE DATA'!$A:$AM,34,FALSE),NA())</f>
        <v>0.25629809636193618</v>
      </c>
      <c r="G779">
        <f>IFERROR(VLOOKUP($B779,'CURVE DATA'!$A:$AM,35,FALSE),NA())</f>
        <v>0.28930135455570782</v>
      </c>
      <c r="H779">
        <f>IFERROR(VLOOKUP($B779,'CURVE DATA'!$A:$AM,37,FALSE),NA())</f>
        <v>183.2844903594044</v>
      </c>
      <c r="I779">
        <f>IFERROR(VLOOKUP($B779,'CURVE DATA'!$A:$AM,38,FALSE),NA())</f>
        <v>147.7942306233677</v>
      </c>
      <c r="J779">
        <f>IFERROR(VLOOKUP($B779,'CURVE DATA'!$A:$AM,39,FALSE),NA())</f>
        <v>218.77475009544114</v>
      </c>
      <c r="K779" t="str">
        <f t="shared" si="136"/>
        <v/>
      </c>
      <c r="L779" t="str">
        <f t="shared" si="137"/>
        <v/>
      </c>
      <c r="M779" s="60">
        <f t="shared" si="138"/>
        <v>6050669.4212977272</v>
      </c>
      <c r="N779" t="str">
        <f t="shared" si="139"/>
        <v/>
      </c>
      <c r="O779" t="str">
        <f t="shared" si="140"/>
        <v/>
      </c>
      <c r="P779" t="str">
        <f t="shared" si="141"/>
        <v/>
      </c>
      <c r="Q779" t="str">
        <f t="shared" si="142"/>
        <v/>
      </c>
    </row>
    <row r="780" spans="1:17">
      <c r="A780" s="41">
        <f t="shared" si="133"/>
        <v>778</v>
      </c>
      <c r="B780" t="str">
        <f t="shared" si="134"/>
        <v>2_779</v>
      </c>
      <c r="C780">
        <f t="shared" si="132"/>
        <v>2</v>
      </c>
      <c r="D780">
        <f t="shared" si="135"/>
        <v>779</v>
      </c>
      <c r="E780">
        <f>IFERROR(VLOOKUP($B780,'CURVE DATA'!$A:$AM,15,FALSE),"")</f>
        <v>7526034.9170291275</v>
      </c>
      <c r="F780">
        <f>IFERROR(VLOOKUP($B780,'CURVE DATA'!$A:$AM,34,FALSE),NA())</f>
        <v>0.25601091847936552</v>
      </c>
      <c r="G780">
        <f>IFERROR(VLOOKUP($B780,'CURVE DATA'!$A:$AM,35,FALSE),NA())</f>
        <v>0.28925856479211359</v>
      </c>
      <c r="H780">
        <f>IFERROR(VLOOKUP($B780,'CURVE DATA'!$A:$AM,37,FALSE),NA())</f>
        <v>183.2573812571155</v>
      </c>
      <c r="I780">
        <f>IFERROR(VLOOKUP($B780,'CURVE DATA'!$A:$AM,38,FALSE),NA())</f>
        <v>147.77237078728544</v>
      </c>
      <c r="J780">
        <f>IFERROR(VLOOKUP($B780,'CURVE DATA'!$A:$AM,39,FALSE),NA())</f>
        <v>218.74239172694561</v>
      </c>
      <c r="K780" t="str">
        <f t="shared" si="136"/>
        <v/>
      </c>
      <c r="L780" t="str">
        <f t="shared" si="137"/>
        <v/>
      </c>
      <c r="M780" s="60">
        <f t="shared" si="138"/>
        <v>6060342.9880291279</v>
      </c>
      <c r="N780" t="str">
        <f t="shared" si="139"/>
        <v/>
      </c>
      <c r="O780" t="str">
        <f t="shared" si="140"/>
        <v/>
      </c>
      <c r="P780" t="str">
        <f t="shared" si="141"/>
        <v/>
      </c>
      <c r="Q780" t="str">
        <f t="shared" si="142"/>
        <v/>
      </c>
    </row>
    <row r="781" spans="1:17">
      <c r="A781" s="41">
        <f t="shared" si="133"/>
        <v>779</v>
      </c>
      <c r="B781" t="str">
        <f t="shared" si="134"/>
        <v>2_780</v>
      </c>
      <c r="C781">
        <f t="shared" si="132"/>
        <v>2</v>
      </c>
      <c r="D781">
        <f t="shared" si="135"/>
        <v>780</v>
      </c>
      <c r="E781">
        <f>IFERROR(VLOOKUP($B781,'CURVE DATA'!$A:$AM,15,FALSE),"")</f>
        <v>7535708.4837605273</v>
      </c>
      <c r="F781">
        <f>IFERROR(VLOOKUP($B781,'CURVE DATA'!$A:$AM,34,FALSE),NA())</f>
        <v>0.25572362626503364</v>
      </c>
      <c r="G781">
        <f>IFERROR(VLOOKUP($B781,'CURVE DATA'!$A:$AM,35,FALSE),NA())</f>
        <v>0.28921551609053836</v>
      </c>
      <c r="H781">
        <f>IFERROR(VLOOKUP($B781,'CURVE DATA'!$A:$AM,37,FALSE),NA())</f>
        <v>183.23010810680148</v>
      </c>
      <c r="I781">
        <f>IFERROR(VLOOKUP($B781,'CURVE DATA'!$A:$AM,38,FALSE),NA())</f>
        <v>147.75037866858824</v>
      </c>
      <c r="J781">
        <f>IFERROR(VLOOKUP($B781,'CURVE DATA'!$A:$AM,39,FALSE),NA())</f>
        <v>218.70983754501472</v>
      </c>
      <c r="K781" t="str">
        <f t="shared" si="136"/>
        <v/>
      </c>
      <c r="L781" t="str">
        <f t="shared" si="137"/>
        <v/>
      </c>
      <c r="M781" s="60">
        <f t="shared" si="138"/>
        <v>6070016.5547605269</v>
      </c>
      <c r="N781" t="str">
        <f t="shared" si="139"/>
        <v/>
      </c>
      <c r="O781" t="str">
        <f t="shared" si="140"/>
        <v/>
      </c>
      <c r="P781" t="str">
        <f t="shared" si="141"/>
        <v/>
      </c>
      <c r="Q781" t="str">
        <f t="shared" si="142"/>
        <v/>
      </c>
    </row>
    <row r="782" spans="1:17">
      <c r="A782" s="41">
        <f t="shared" si="133"/>
        <v>780</v>
      </c>
      <c r="B782" t="str">
        <f t="shared" si="134"/>
        <v>2_781</v>
      </c>
      <c r="C782">
        <f t="shared" si="132"/>
        <v>2</v>
      </c>
      <c r="D782">
        <f t="shared" si="135"/>
        <v>781</v>
      </c>
      <c r="E782">
        <f>IFERROR(VLOOKUP($B782,'CURVE DATA'!$A:$AM,15,FALSE),"")</f>
        <v>7545382.0504919272</v>
      </c>
      <c r="F782">
        <f>IFERROR(VLOOKUP($B782,'CURVE DATA'!$A:$AM,34,FALSE),NA())</f>
        <v>0.25543622148580464</v>
      </c>
      <c r="G782">
        <f>IFERROR(VLOOKUP($B782,'CURVE DATA'!$A:$AM,35,FALSE),NA())</f>
        <v>0.28917220930258358</v>
      </c>
      <c r="H782">
        <f>IFERROR(VLOOKUP($B782,'CURVE DATA'!$A:$AM,37,FALSE),NA())</f>
        <v>183.2026714479874</v>
      </c>
      <c r="I782">
        <f>IFERROR(VLOOKUP($B782,'CURVE DATA'!$A:$AM,38,FALSE),NA())</f>
        <v>147.72825470233036</v>
      </c>
      <c r="J782">
        <f>IFERROR(VLOOKUP($B782,'CURVE DATA'!$A:$AM,39,FALSE),NA())</f>
        <v>218.67708819364447</v>
      </c>
      <c r="K782" t="str">
        <f t="shared" si="136"/>
        <v/>
      </c>
      <c r="L782" t="str">
        <f t="shared" si="137"/>
        <v/>
      </c>
      <c r="M782" s="60">
        <f t="shared" si="138"/>
        <v>6079690.1214919277</v>
      </c>
      <c r="N782" t="str">
        <f t="shared" si="139"/>
        <v/>
      </c>
      <c r="O782" t="str">
        <f t="shared" si="140"/>
        <v/>
      </c>
      <c r="P782" t="str">
        <f t="shared" si="141"/>
        <v/>
      </c>
      <c r="Q782" t="str">
        <f t="shared" si="142"/>
        <v/>
      </c>
    </row>
    <row r="783" spans="1:17">
      <c r="A783" s="41">
        <f t="shared" si="133"/>
        <v>781</v>
      </c>
      <c r="B783" t="str">
        <f t="shared" si="134"/>
        <v>2_782</v>
      </c>
      <c r="C783">
        <f t="shared" si="132"/>
        <v>2</v>
      </c>
      <c r="D783">
        <f t="shared" si="135"/>
        <v>782</v>
      </c>
      <c r="E783">
        <f>IFERROR(VLOOKUP($B783,'CURVE DATA'!$A:$AM,15,FALSE),"")</f>
        <v>7555055.617223327</v>
      </c>
      <c r="F783">
        <f>IFERROR(VLOOKUP($B783,'CURVE DATA'!$A:$AM,34,FALSE),NA())</f>
        <v>0.25514870590272049</v>
      </c>
      <c r="G783">
        <f>IFERROR(VLOOKUP($B783,'CURVE DATA'!$A:$AM,35,FALSE),NA())</f>
        <v>0.28912864527774379</v>
      </c>
      <c r="H783">
        <f>IFERROR(VLOOKUP($B783,'CURVE DATA'!$A:$AM,37,FALSE),NA())</f>
        <v>183.17507181886356</v>
      </c>
      <c r="I783">
        <f>IFERROR(VLOOKUP($B783,'CURVE DATA'!$A:$AM,38,FALSE),NA())</f>
        <v>147.7059993224897</v>
      </c>
      <c r="J783">
        <f>IFERROR(VLOOKUP($B783,'CURVE DATA'!$A:$AM,39,FALSE),NA())</f>
        <v>218.64414431523741</v>
      </c>
      <c r="K783" t="str">
        <f t="shared" si="136"/>
        <v/>
      </c>
      <c r="L783" t="str">
        <f t="shared" si="137"/>
        <v/>
      </c>
      <c r="M783" s="60">
        <f t="shared" si="138"/>
        <v>6089363.6882233266</v>
      </c>
      <c r="N783" t="str">
        <f t="shared" si="139"/>
        <v/>
      </c>
      <c r="O783" t="str">
        <f t="shared" si="140"/>
        <v/>
      </c>
      <c r="P783" t="str">
        <f t="shared" si="141"/>
        <v/>
      </c>
      <c r="Q783" t="str">
        <f t="shared" si="142"/>
        <v/>
      </c>
    </row>
    <row r="784" spans="1:17">
      <c r="A784" s="41">
        <f t="shared" si="133"/>
        <v>782</v>
      </c>
      <c r="B784" t="str">
        <f t="shared" si="134"/>
        <v>2_783</v>
      </c>
      <c r="C784">
        <f t="shared" si="132"/>
        <v>2</v>
      </c>
      <c r="D784">
        <f t="shared" si="135"/>
        <v>783</v>
      </c>
      <c r="E784">
        <f>IFERROR(VLOOKUP($B784,'CURVE DATA'!$A:$AM,15,FALSE),"")</f>
        <v>7564729.1839547269</v>
      </c>
      <c r="F784">
        <f>IFERROR(VLOOKUP($B784,'CURVE DATA'!$A:$AM,34,FALSE),NA())</f>
        <v>0.25486108127102369</v>
      </c>
      <c r="G784">
        <f>IFERROR(VLOOKUP($B784,'CURVE DATA'!$A:$AM,35,FALSE),NA())</f>
        <v>0.28908482486341297</v>
      </c>
      <c r="H784">
        <f>IFERROR(VLOOKUP($B784,'CURVE DATA'!$A:$AM,37,FALSE),NA())</f>
        <v>183.14730975628939</v>
      </c>
      <c r="I784">
        <f>IFERROR(VLOOKUP($B784,'CURVE DATA'!$A:$AM,38,FALSE),NA())</f>
        <v>147.68361296197105</v>
      </c>
      <c r="J784">
        <f>IFERROR(VLOOKUP($B784,'CURVE DATA'!$A:$AM,39,FALSE),NA())</f>
        <v>218.61100655060775</v>
      </c>
      <c r="K784" t="str">
        <f t="shared" si="136"/>
        <v/>
      </c>
      <c r="L784" t="str">
        <f t="shared" si="137"/>
        <v/>
      </c>
      <c r="M784" s="60">
        <f t="shared" si="138"/>
        <v>6099037.2549547274</v>
      </c>
      <c r="N784" t="str">
        <f t="shared" si="139"/>
        <v/>
      </c>
      <c r="O784" t="str">
        <f t="shared" si="140"/>
        <v/>
      </c>
      <c r="P784" t="str">
        <f t="shared" si="141"/>
        <v/>
      </c>
      <c r="Q784" t="str">
        <f t="shared" si="142"/>
        <v/>
      </c>
    </row>
    <row r="785" spans="1:17">
      <c r="A785" s="41">
        <f t="shared" si="133"/>
        <v>783</v>
      </c>
      <c r="B785" t="str">
        <f t="shared" si="134"/>
        <v>2_784</v>
      </c>
      <c r="C785">
        <f t="shared" si="132"/>
        <v>2</v>
      </c>
      <c r="D785">
        <f t="shared" si="135"/>
        <v>784</v>
      </c>
      <c r="E785">
        <f>IFERROR(VLOOKUP($B785,'CURVE DATA'!$A:$AM,15,FALSE),"")</f>
        <v>7574402.7506861268</v>
      </c>
      <c r="F785">
        <f>IFERROR(VLOOKUP($B785,'CURVE DATA'!$A:$AM,34,FALSE),NA())</f>
        <v>0.25457334934031134</v>
      </c>
      <c r="G785">
        <f>IFERROR(VLOOKUP($B785,'CURVE DATA'!$A:$AM,35,FALSE),NA())</f>
        <v>0.28904074890489045</v>
      </c>
      <c r="H785">
        <f>IFERROR(VLOOKUP($B785,'CURVE DATA'!$A:$AM,37,FALSE),NA())</f>
        <v>183.11938579579737</v>
      </c>
      <c r="I785">
        <f>IFERROR(VLOOKUP($B785,'CURVE DATA'!$A:$AM,38,FALSE),NA())</f>
        <v>147.66109605260911</v>
      </c>
      <c r="J785">
        <f>IFERROR(VLOOKUP($B785,'CURVE DATA'!$A:$AM,39,FALSE),NA())</f>
        <v>218.57767553898569</v>
      </c>
      <c r="K785" t="str">
        <f t="shared" si="136"/>
        <v/>
      </c>
      <c r="L785" t="str">
        <f t="shared" si="137"/>
        <v/>
      </c>
      <c r="M785" s="60">
        <f t="shared" si="138"/>
        <v>6108710.8216861263</v>
      </c>
      <c r="N785" t="str">
        <f t="shared" si="139"/>
        <v/>
      </c>
      <c r="O785" t="str">
        <f t="shared" si="140"/>
        <v/>
      </c>
      <c r="P785" t="str">
        <f t="shared" si="141"/>
        <v/>
      </c>
      <c r="Q785" t="str">
        <f t="shared" si="142"/>
        <v/>
      </c>
    </row>
    <row r="786" spans="1:17">
      <c r="A786" s="41">
        <f t="shared" si="133"/>
        <v>784</v>
      </c>
      <c r="B786" t="str">
        <f t="shared" si="134"/>
        <v>2_785</v>
      </c>
      <c r="C786">
        <f t="shared" si="132"/>
        <v>2</v>
      </c>
      <c r="D786">
        <f t="shared" si="135"/>
        <v>785</v>
      </c>
      <c r="E786">
        <f>IFERROR(VLOOKUP($B786,'CURVE DATA'!$A:$AM,15,FALSE),"")</f>
        <v>7584076.3174175266</v>
      </c>
      <c r="F786">
        <f>IFERROR(VLOOKUP($B786,'CURVE DATA'!$A:$AM,34,FALSE),NA())</f>
        <v>0.25428551185396975</v>
      </c>
      <c r="G786">
        <f>IFERROR(VLOOKUP($B786,'CURVE DATA'!$A:$AM,35,FALSE),NA())</f>
        <v>0.28899641824538674</v>
      </c>
      <c r="H786">
        <f>IFERROR(VLOOKUP($B786,'CURVE DATA'!$A:$AM,37,FALSE),NA())</f>
        <v>183.09130047159655</v>
      </c>
      <c r="I786">
        <f>IFERROR(VLOOKUP($B786,'CURVE DATA'!$A:$AM,38,FALSE),NA())</f>
        <v>147.63844902517144</v>
      </c>
      <c r="J786">
        <f>IFERROR(VLOOKUP($B786,'CURVE DATA'!$A:$AM,39,FALSE),NA())</f>
        <v>218.5441519180217</v>
      </c>
      <c r="K786" t="str">
        <f t="shared" si="136"/>
        <v/>
      </c>
      <c r="L786" t="str">
        <f t="shared" si="137"/>
        <v/>
      </c>
      <c r="M786" s="60">
        <f t="shared" si="138"/>
        <v>6118384.3884175271</v>
      </c>
      <c r="N786" t="str">
        <f t="shared" si="139"/>
        <v/>
      </c>
      <c r="O786" t="str">
        <f t="shared" si="140"/>
        <v/>
      </c>
      <c r="P786" t="str">
        <f t="shared" si="141"/>
        <v/>
      </c>
      <c r="Q786" t="str">
        <f t="shared" si="142"/>
        <v/>
      </c>
    </row>
    <row r="787" spans="1:17">
      <c r="A787" s="41">
        <f t="shared" si="133"/>
        <v>785</v>
      </c>
      <c r="B787" t="str">
        <f t="shared" si="134"/>
        <v>2_786</v>
      </c>
      <c r="C787">
        <f t="shared" si="132"/>
        <v>2</v>
      </c>
      <c r="D787">
        <f t="shared" si="135"/>
        <v>786</v>
      </c>
      <c r="E787">
        <f>IFERROR(VLOOKUP($B787,'CURVE DATA'!$A:$AM,15,FALSE),"")</f>
        <v>7593749.8841489265</v>
      </c>
      <c r="F787">
        <f>IFERROR(VLOOKUP($B787,'CURVE DATA'!$A:$AM,34,FALSE),NA())</f>
        <v>0.25399757055006517</v>
      </c>
      <c r="G787">
        <f>IFERROR(VLOOKUP($B787,'CURVE DATA'!$A:$AM,35,FALSE),NA())</f>
        <v>0.28895183372602967</v>
      </c>
      <c r="H787">
        <f>IFERROR(VLOOKUP($B787,'CURVE DATA'!$A:$AM,37,FALSE),NA())</f>
        <v>183.06305431657654</v>
      </c>
      <c r="I787">
        <f>IFERROR(VLOOKUP($B787,'CURVE DATA'!$A:$AM,38,FALSE),NA())</f>
        <v>147.61567230936168</v>
      </c>
      <c r="J787">
        <f>IFERROR(VLOOKUP($B787,'CURVE DATA'!$A:$AM,39,FALSE),NA())</f>
        <v>218.51043632379142</v>
      </c>
      <c r="K787" t="str">
        <f t="shared" si="136"/>
        <v/>
      </c>
      <c r="L787" t="str">
        <f t="shared" si="137"/>
        <v/>
      </c>
      <c r="M787" s="60">
        <f t="shared" si="138"/>
        <v>6128057.955148926</v>
      </c>
      <c r="N787" t="str">
        <f t="shared" si="139"/>
        <v/>
      </c>
      <c r="O787" t="str">
        <f t="shared" si="140"/>
        <v/>
      </c>
      <c r="P787" t="str">
        <f t="shared" si="141"/>
        <v/>
      </c>
      <c r="Q787" t="str">
        <f t="shared" si="142"/>
        <v/>
      </c>
    </row>
    <row r="788" spans="1:17">
      <c r="A788" s="41">
        <f t="shared" si="133"/>
        <v>786</v>
      </c>
      <c r="B788" t="str">
        <f t="shared" si="134"/>
        <v>2_787</v>
      </c>
      <c r="C788">
        <f t="shared" si="132"/>
        <v>2</v>
      </c>
      <c r="D788">
        <f t="shared" si="135"/>
        <v>787</v>
      </c>
      <c r="E788">
        <f>IFERROR(VLOOKUP($B788,'CURVE DATA'!$A:$AM,15,FALSE),"")</f>
        <v>7603423.4508803263</v>
      </c>
      <c r="F788">
        <f>IFERROR(VLOOKUP($B788,'CURVE DATA'!$A:$AM,34,FALSE),NA())</f>
        <v>0.25370952716053791</v>
      </c>
      <c r="G788">
        <f>IFERROR(VLOOKUP($B788,'CURVE DATA'!$A:$AM,35,FALSE),NA())</f>
        <v>0.28890699618587001</v>
      </c>
      <c r="H788">
        <f>IFERROR(VLOOKUP($B788,'CURVE DATA'!$A:$AM,37,FALSE),NA())</f>
        <v>183.03464786231103</v>
      </c>
      <c r="I788">
        <f>IFERROR(VLOOKUP($B788,'CURVE DATA'!$A:$AM,38,FALSE),NA())</f>
        <v>147.59276633382237</v>
      </c>
      <c r="J788">
        <f>IFERROR(VLOOKUP($B788,'CURVE DATA'!$A:$AM,39,FALSE),NA())</f>
        <v>218.47652939079975</v>
      </c>
      <c r="K788" t="str">
        <f t="shared" si="136"/>
        <v/>
      </c>
      <c r="L788" t="str">
        <f t="shared" si="137"/>
        <v/>
      </c>
      <c r="M788" s="60">
        <f t="shared" si="138"/>
        <v>6137731.5218803268</v>
      </c>
      <c r="N788" t="str">
        <f t="shared" si="139"/>
        <v/>
      </c>
      <c r="O788" t="str">
        <f t="shared" si="140"/>
        <v/>
      </c>
      <c r="P788" t="str">
        <f t="shared" si="141"/>
        <v/>
      </c>
      <c r="Q788" t="str">
        <f t="shared" si="142"/>
        <v/>
      </c>
    </row>
    <row r="789" spans="1:17">
      <c r="A789" s="41">
        <f t="shared" si="133"/>
        <v>787</v>
      </c>
      <c r="B789" t="str">
        <f t="shared" si="134"/>
        <v>2_788</v>
      </c>
      <c r="C789">
        <f t="shared" si="132"/>
        <v>2</v>
      </c>
      <c r="D789">
        <f t="shared" si="135"/>
        <v>788</v>
      </c>
      <c r="E789">
        <f>IFERROR(VLOOKUP($B789,'CURVE DATA'!$A:$AM,15,FALSE),"")</f>
        <v>7613097.0176117262</v>
      </c>
      <c r="F789">
        <f>IFERROR(VLOOKUP($B789,'CURVE DATA'!$A:$AM,34,FALSE),NA())</f>
        <v>0.253421383411774</v>
      </c>
      <c r="G789">
        <f>IFERROR(VLOOKUP($B789,'CURVE DATA'!$A:$AM,35,FALSE),NA())</f>
        <v>0.2888619064618877</v>
      </c>
      <c r="H789">
        <f>IFERROR(VLOOKUP($B789,'CURVE DATA'!$A:$AM,37,FALSE),NA())</f>
        <v>183.00608163906182</v>
      </c>
      <c r="I789">
        <f>IFERROR(VLOOKUP($B789,'CURVE DATA'!$A:$AM,38,FALSE),NA())</f>
        <v>147.56973152613813</v>
      </c>
      <c r="J789">
        <f>IFERROR(VLOOKUP($B789,'CURVE DATA'!$A:$AM,39,FALSE),NA())</f>
        <v>218.44243175198554</v>
      </c>
      <c r="K789" t="str">
        <f t="shared" si="136"/>
        <v/>
      </c>
      <c r="L789" t="str">
        <f t="shared" si="137"/>
        <v/>
      </c>
      <c r="M789" s="60">
        <f t="shared" si="138"/>
        <v>6147405.0886117257</v>
      </c>
      <c r="N789" t="str">
        <f t="shared" si="139"/>
        <v/>
      </c>
      <c r="O789" t="str">
        <f t="shared" si="140"/>
        <v/>
      </c>
      <c r="P789" t="str">
        <f t="shared" si="141"/>
        <v/>
      </c>
      <c r="Q789" t="str">
        <f t="shared" si="142"/>
        <v/>
      </c>
    </row>
    <row r="790" spans="1:17">
      <c r="A790" s="41">
        <f t="shared" si="133"/>
        <v>788</v>
      </c>
      <c r="B790" t="str">
        <f t="shared" si="134"/>
        <v>2_789</v>
      </c>
      <c r="C790">
        <f t="shared" si="132"/>
        <v>2</v>
      </c>
      <c r="D790">
        <f t="shared" si="135"/>
        <v>789</v>
      </c>
      <c r="E790">
        <f>IFERROR(VLOOKUP($B790,'CURVE DATA'!$A:$AM,15,FALSE),"")</f>
        <v>7622770.584343126</v>
      </c>
      <c r="F790">
        <f>IFERROR(VLOOKUP($B790,'CURVE DATA'!$A:$AM,34,FALSE),NA())</f>
        <v>0.25313314102427253</v>
      </c>
      <c r="G790">
        <f>IFERROR(VLOOKUP($B790,'CURVE DATA'!$A:$AM,35,FALSE),NA())</f>
        <v>0.2888165653889973</v>
      </c>
      <c r="H790">
        <f>IFERROR(VLOOKUP($B790,'CURVE DATA'!$A:$AM,37,FALSE),NA())</f>
        <v>182.97735617578209</v>
      </c>
      <c r="I790">
        <f>IFERROR(VLOOKUP($B790,'CURVE DATA'!$A:$AM,38,FALSE),NA())</f>
        <v>147.54656831283839</v>
      </c>
      <c r="J790">
        <f>IFERROR(VLOOKUP($B790,'CURVE DATA'!$A:$AM,39,FALSE),NA())</f>
        <v>218.40814403872582</v>
      </c>
      <c r="K790" t="str">
        <f t="shared" si="136"/>
        <v/>
      </c>
      <c r="L790" t="str">
        <f t="shared" si="137"/>
        <v/>
      </c>
      <c r="M790" s="60">
        <f t="shared" si="138"/>
        <v>6157078.6553431265</v>
      </c>
      <c r="N790" t="str">
        <f t="shared" si="139"/>
        <v/>
      </c>
      <c r="O790" t="str">
        <f t="shared" si="140"/>
        <v/>
      </c>
      <c r="P790" t="str">
        <f t="shared" si="141"/>
        <v/>
      </c>
      <c r="Q790" t="str">
        <f t="shared" si="142"/>
        <v/>
      </c>
    </row>
    <row r="791" spans="1:17">
      <c r="A791" s="41">
        <f t="shared" si="133"/>
        <v>789</v>
      </c>
      <c r="B791" t="str">
        <f t="shared" si="134"/>
        <v>2_790</v>
      </c>
      <c r="C791">
        <f t="shared" si="132"/>
        <v>2</v>
      </c>
      <c r="D791">
        <f t="shared" si="135"/>
        <v>790</v>
      </c>
      <c r="E791">
        <f>IFERROR(VLOOKUP($B791,'CURVE DATA'!$A:$AM,15,FALSE),"")</f>
        <v>7632444.1510745259</v>
      </c>
      <c r="F791">
        <f>IFERROR(VLOOKUP($B791,'CURVE DATA'!$A:$AM,34,FALSE),NA())</f>
        <v>0.25284480171297374</v>
      </c>
      <c r="G791">
        <f>IFERROR(VLOOKUP($B791,'CURVE DATA'!$A:$AM,35,FALSE),NA())</f>
        <v>0.28877097380005429</v>
      </c>
      <c r="H791">
        <f>IFERROR(VLOOKUP($B791,'CURVE DATA'!$A:$AM,37,FALSE),NA())</f>
        <v>182.94847200012057</v>
      </c>
      <c r="I791">
        <f>IFERROR(VLOOKUP($B791,'CURVE DATA'!$A:$AM,38,FALSE),NA())</f>
        <v>147.52327711940075</v>
      </c>
      <c r="J791">
        <f>IFERROR(VLOOKUP($B791,'CURVE DATA'!$A:$AM,39,FALSE),NA())</f>
        <v>218.37366688084046</v>
      </c>
      <c r="K791" t="str">
        <f t="shared" si="136"/>
        <v/>
      </c>
      <c r="L791" t="str">
        <f t="shared" si="137"/>
        <v/>
      </c>
      <c r="M791" s="60">
        <f t="shared" si="138"/>
        <v>6166752.2220745254</v>
      </c>
      <c r="N791" t="str">
        <f t="shared" si="139"/>
        <v/>
      </c>
      <c r="O791" t="str">
        <f t="shared" si="140"/>
        <v/>
      </c>
      <c r="P791" t="str">
        <f t="shared" si="141"/>
        <v/>
      </c>
      <c r="Q791" t="str">
        <f t="shared" si="142"/>
        <v/>
      </c>
    </row>
    <row r="792" spans="1:17">
      <c r="A792" s="41">
        <f t="shared" si="133"/>
        <v>790</v>
      </c>
      <c r="B792" t="str">
        <f t="shared" si="134"/>
        <v>2_791</v>
      </c>
      <c r="C792">
        <f t="shared" si="132"/>
        <v>2</v>
      </c>
      <c r="D792">
        <f t="shared" si="135"/>
        <v>791</v>
      </c>
      <c r="E792">
        <f>IFERROR(VLOOKUP($B792,'CURVE DATA'!$A:$AM,15,FALSE),"")</f>
        <v>7642117.7178059258</v>
      </c>
      <c r="F792">
        <f>IFERROR(VLOOKUP($B792,'CURVE DATA'!$A:$AM,34,FALSE),NA())</f>
        <v>0.25255636718690516</v>
      </c>
      <c r="G792">
        <f>IFERROR(VLOOKUP($B792,'CURVE DATA'!$A:$AM,35,FALSE),NA())</f>
        <v>0.28872513252586046</v>
      </c>
      <c r="H792">
        <f>IFERROR(VLOOKUP($B792,'CURVE DATA'!$A:$AM,37,FALSE),NA())</f>
        <v>182.91942963842496</v>
      </c>
      <c r="I792">
        <f>IFERROR(VLOOKUP($B792,'CURVE DATA'!$A:$AM,38,FALSE),NA())</f>
        <v>147.49985837025358</v>
      </c>
      <c r="J792">
        <f>IFERROR(VLOOKUP($B792,'CURVE DATA'!$A:$AM,39,FALSE),NA())</f>
        <v>218.33900090659637</v>
      </c>
      <c r="K792" t="str">
        <f t="shared" si="136"/>
        <v/>
      </c>
      <c r="L792" t="str">
        <f t="shared" si="137"/>
        <v/>
      </c>
      <c r="M792" s="60">
        <f t="shared" si="138"/>
        <v>6176425.7888059262</v>
      </c>
      <c r="N792" t="str">
        <f t="shared" si="139"/>
        <v/>
      </c>
      <c r="O792" t="str">
        <f t="shared" si="140"/>
        <v/>
      </c>
      <c r="P792" t="str">
        <f t="shared" si="141"/>
        <v/>
      </c>
      <c r="Q792" t="str">
        <f t="shared" si="142"/>
        <v/>
      </c>
    </row>
    <row r="793" spans="1:17">
      <c r="A793" s="41">
        <f t="shared" si="133"/>
        <v>791</v>
      </c>
      <c r="B793" t="str">
        <f t="shared" si="134"/>
        <v>2_792</v>
      </c>
      <c r="C793">
        <f t="shared" si="132"/>
        <v>2</v>
      </c>
      <c r="D793">
        <f t="shared" si="135"/>
        <v>792</v>
      </c>
      <c r="E793">
        <f>IFERROR(VLOOKUP($B793,'CURVE DATA'!$A:$AM,15,FALSE),"")</f>
        <v>7651791.2845373256</v>
      </c>
      <c r="F793">
        <f>IFERROR(VLOOKUP($B793,'CURVE DATA'!$A:$AM,34,FALSE),NA())</f>
        <v>0.25226783914956263</v>
      </c>
      <c r="G793">
        <f>IFERROR(VLOOKUP($B793,'CURVE DATA'!$A:$AM,35,FALSE),NA())</f>
        <v>0.28867904239516978</v>
      </c>
      <c r="H793">
        <f>IFERROR(VLOOKUP($B793,'CURVE DATA'!$A:$AM,37,FALSE),NA())</f>
        <v>182.89022961574545</v>
      </c>
      <c r="I793">
        <f>IFERROR(VLOOKUP($B793,'CURVE DATA'!$A:$AM,38,FALSE),NA())</f>
        <v>147.47631248877917</v>
      </c>
      <c r="J793">
        <f>IFERROR(VLOOKUP($B793,'CURVE DATA'!$A:$AM,39,FALSE),NA())</f>
        <v>218.30414674271177</v>
      </c>
      <c r="K793" t="str">
        <f t="shared" si="136"/>
        <v/>
      </c>
      <c r="L793" t="str">
        <f t="shared" si="137"/>
        <v/>
      </c>
      <c r="M793" s="60">
        <f t="shared" si="138"/>
        <v>6186099.3555373251</v>
      </c>
      <c r="N793" t="str">
        <f t="shared" si="139"/>
        <v/>
      </c>
      <c r="O793" t="str">
        <f t="shared" si="140"/>
        <v/>
      </c>
      <c r="P793" t="str">
        <f t="shared" si="141"/>
        <v/>
      </c>
      <c r="Q793" t="str">
        <f t="shared" si="142"/>
        <v/>
      </c>
    </row>
    <row r="794" spans="1:17">
      <c r="A794" s="41">
        <f t="shared" si="133"/>
        <v>792</v>
      </c>
      <c r="B794" t="str">
        <f t="shared" si="134"/>
        <v>2_793</v>
      </c>
      <c r="C794">
        <f t="shared" si="132"/>
        <v>2</v>
      </c>
      <c r="D794">
        <f t="shared" si="135"/>
        <v>793</v>
      </c>
      <c r="E794">
        <f>IFERROR(VLOOKUP($B794,'CURVE DATA'!$A:$AM,15,FALSE),"")</f>
        <v>7661464.8512687255</v>
      </c>
      <c r="F794">
        <f>IFERROR(VLOOKUP($B794,'CURVE DATA'!$A:$AM,34,FALSE),NA())</f>
        <v>0.25197921929861838</v>
      </c>
      <c r="G794">
        <f>IFERROR(VLOOKUP($B794,'CURVE DATA'!$A:$AM,35,FALSE),NA())</f>
        <v>0.28863270423469434</v>
      </c>
      <c r="H794">
        <f>IFERROR(VLOOKUP($B794,'CURVE DATA'!$A:$AM,37,FALSE),NA())</f>
        <v>182.86087245583869</v>
      </c>
      <c r="I794">
        <f>IFERROR(VLOOKUP($B794,'CURVE DATA'!$A:$AM,38,FALSE),NA())</f>
        <v>147.45263989731657</v>
      </c>
      <c r="J794">
        <f>IFERROR(VLOOKUP($B794,'CURVE DATA'!$A:$AM,39,FALSE),NA())</f>
        <v>218.26910501436083</v>
      </c>
      <c r="K794" t="str">
        <f t="shared" si="136"/>
        <v/>
      </c>
      <c r="L794" t="str">
        <f t="shared" si="137"/>
        <v/>
      </c>
      <c r="M794" s="60">
        <f t="shared" si="138"/>
        <v>6195772.9222687259</v>
      </c>
      <c r="N794" t="str">
        <f t="shared" si="139"/>
        <v/>
      </c>
      <c r="O794" t="str">
        <f t="shared" si="140"/>
        <v/>
      </c>
      <c r="P794" t="str">
        <f t="shared" si="141"/>
        <v/>
      </c>
      <c r="Q794" t="str">
        <f t="shared" si="142"/>
        <v/>
      </c>
    </row>
    <row r="795" spans="1:17">
      <c r="A795" s="41">
        <f t="shared" si="133"/>
        <v>793</v>
      </c>
      <c r="B795" t="str">
        <f t="shared" si="134"/>
        <v>2_794</v>
      </c>
      <c r="C795">
        <f t="shared" si="132"/>
        <v>2</v>
      </c>
      <c r="D795">
        <f t="shared" si="135"/>
        <v>794</v>
      </c>
      <c r="E795">
        <f>IFERROR(VLOOKUP($B795,'CURVE DATA'!$A:$AM,15,FALSE),"")</f>
        <v>7671138.4180001253</v>
      </c>
      <c r="F795">
        <f>IFERROR(VLOOKUP($B795,'CURVE DATA'!$A:$AM,34,FALSE),NA())</f>
        <v>0.25169050932609532</v>
      </c>
      <c r="G795">
        <f>IFERROR(VLOOKUP($B795,'CURVE DATA'!$A:$AM,35,FALSE),NA())</f>
        <v>0.28858611886910973</v>
      </c>
      <c r="H795">
        <f>IFERROR(VLOOKUP($B795,'CURVE DATA'!$A:$AM,37,FALSE),NA())</f>
        <v>182.83135868117111</v>
      </c>
      <c r="I795">
        <f>IFERROR(VLOOKUP($B795,'CURVE DATA'!$A:$AM,38,FALSE),NA())</f>
        <v>147.42884101716456</v>
      </c>
      <c r="J795">
        <f>IFERROR(VLOOKUP($B795,'CURVE DATA'!$A:$AM,39,FALSE),NA())</f>
        <v>218.23387634517769</v>
      </c>
      <c r="K795" t="str">
        <f t="shared" si="136"/>
        <v/>
      </c>
      <c r="L795" t="str">
        <f t="shared" si="137"/>
        <v/>
      </c>
      <c r="M795" s="60">
        <f t="shared" si="138"/>
        <v>6205446.4890001249</v>
      </c>
      <c r="N795" t="str">
        <f t="shared" si="139"/>
        <v/>
      </c>
      <c r="O795" t="str">
        <f t="shared" si="140"/>
        <v/>
      </c>
      <c r="P795" t="str">
        <f t="shared" si="141"/>
        <v/>
      </c>
      <c r="Q795" t="str">
        <f t="shared" si="142"/>
        <v/>
      </c>
    </row>
    <row r="796" spans="1:17">
      <c r="A796" s="41">
        <f t="shared" si="133"/>
        <v>794</v>
      </c>
      <c r="B796" t="str">
        <f t="shared" si="134"/>
        <v>2_795</v>
      </c>
      <c r="C796">
        <f t="shared" si="132"/>
        <v>2</v>
      </c>
      <c r="D796">
        <f t="shared" si="135"/>
        <v>795</v>
      </c>
      <c r="E796">
        <f>IFERROR(VLOOKUP($B796,'CURVE DATA'!$A:$AM,15,FALSE),"")</f>
        <v>7680811.9847315252</v>
      </c>
      <c r="F796">
        <f>IFERROR(VLOOKUP($B796,'CURVE DATA'!$A:$AM,34,FALSE),NA())</f>
        <v>0.25140171091840019</v>
      </c>
      <c r="G796">
        <f>IFERROR(VLOOKUP($B796,'CURVE DATA'!$A:$AM,35,FALSE),NA())</f>
        <v>0.28853928712106097</v>
      </c>
      <c r="H796">
        <f>IFERROR(VLOOKUP($B796,'CURVE DATA'!$A:$AM,37,FALSE),NA())</f>
        <v>182.80168881292269</v>
      </c>
      <c r="I796">
        <f>IFERROR(VLOOKUP($B796,'CURVE DATA'!$A:$AM,38,FALSE),NA())</f>
        <v>147.40491626858451</v>
      </c>
      <c r="J796">
        <f>IFERROR(VLOOKUP($B796,'CURVE DATA'!$A:$AM,39,FALSE),NA())</f>
        <v>218.19846135726092</v>
      </c>
      <c r="K796" t="str">
        <f t="shared" si="136"/>
        <v/>
      </c>
      <c r="L796" t="str">
        <f t="shared" si="137"/>
        <v/>
      </c>
      <c r="M796" s="60">
        <f t="shared" si="138"/>
        <v>6215120.0557315256</v>
      </c>
      <c r="N796" t="str">
        <f t="shared" si="139"/>
        <v/>
      </c>
      <c r="O796" t="str">
        <f t="shared" si="140"/>
        <v/>
      </c>
      <c r="P796" t="str">
        <f t="shared" si="141"/>
        <v/>
      </c>
      <c r="Q796" t="str">
        <f t="shared" si="142"/>
        <v/>
      </c>
    </row>
    <row r="797" spans="1:17">
      <c r="A797" s="41">
        <f t="shared" si="133"/>
        <v>795</v>
      </c>
      <c r="B797" t="str">
        <f t="shared" si="134"/>
        <v>2_796</v>
      </c>
      <c r="C797">
        <f t="shared" si="132"/>
        <v>2</v>
      </c>
      <c r="D797">
        <f t="shared" si="135"/>
        <v>796</v>
      </c>
      <c r="E797">
        <f>IFERROR(VLOOKUP($B797,'CURVE DATA'!$A:$AM,15,FALSE),"")</f>
        <v>7690485.551462925</v>
      </c>
      <c r="F797">
        <f>IFERROR(VLOOKUP($B797,'CURVE DATA'!$A:$AM,34,FALSE),NA())</f>
        <v>0.25111282575620103</v>
      </c>
      <c r="G797">
        <f>IFERROR(VLOOKUP($B797,'CURVE DATA'!$A:$AM,35,FALSE),NA())</f>
        <v>0.28849220981116808</v>
      </c>
      <c r="H797">
        <f>IFERROR(VLOOKUP($B797,'CURVE DATA'!$A:$AM,37,FALSE),NA())</f>
        <v>182.7718633709905</v>
      </c>
      <c r="I797">
        <f>IFERROR(VLOOKUP($B797,'CURVE DATA'!$A:$AM,38,FALSE),NA())</f>
        <v>147.38086607080331</v>
      </c>
      <c r="J797">
        <f>IFERROR(VLOOKUP($B797,'CURVE DATA'!$A:$AM,39,FALSE),NA())</f>
        <v>218.16286067117773</v>
      </c>
      <c r="K797" t="str">
        <f t="shared" si="136"/>
        <v/>
      </c>
      <c r="L797" t="str">
        <f t="shared" si="137"/>
        <v/>
      </c>
      <c r="M797" s="60">
        <f t="shared" si="138"/>
        <v>6224793.6224629246</v>
      </c>
      <c r="N797" t="str">
        <f t="shared" si="139"/>
        <v/>
      </c>
      <c r="O797" t="str">
        <f t="shared" si="140"/>
        <v/>
      </c>
      <c r="P797" t="str">
        <f t="shared" si="141"/>
        <v/>
      </c>
      <c r="Q797" t="str">
        <f t="shared" si="142"/>
        <v/>
      </c>
    </row>
    <row r="798" spans="1:17">
      <c r="A798" s="41">
        <f t="shared" si="133"/>
        <v>796</v>
      </c>
      <c r="B798" t="str">
        <f t="shared" si="134"/>
        <v>2_797</v>
      </c>
      <c r="C798">
        <f t="shared" si="132"/>
        <v>2</v>
      </c>
      <c r="D798">
        <f t="shared" si="135"/>
        <v>797</v>
      </c>
      <c r="E798">
        <f>IFERROR(VLOOKUP($B798,'CURVE DATA'!$A:$AM,15,FALSE),"")</f>
        <v>7700159.1181943249</v>
      </c>
      <c r="F798">
        <f>IFERROR(VLOOKUP($B798,'CURVE DATA'!$A:$AM,34,FALSE),NA())</f>
        <v>0.25082385551454867</v>
      </c>
      <c r="G798">
        <f>IFERROR(VLOOKUP($B798,'CURVE DATA'!$A:$AM,35,FALSE),NA())</f>
        <v>0.28844488775803162</v>
      </c>
      <c r="H798">
        <f>IFERROR(VLOOKUP($B798,'CURVE DATA'!$A:$AM,37,FALSE),NA())</f>
        <v>182.74188287399215</v>
      </c>
      <c r="I798">
        <f>IFERROR(VLOOKUP($B798,'CURVE DATA'!$A:$AM,38,FALSE),NA())</f>
        <v>147.35669084201615</v>
      </c>
      <c r="J798">
        <f>IFERROR(VLOOKUP($B798,'CURVE DATA'!$A:$AM,39,FALSE),NA())</f>
        <v>218.12707490596819</v>
      </c>
      <c r="K798" t="str">
        <f t="shared" si="136"/>
        <v/>
      </c>
      <c r="L798" t="str">
        <f t="shared" si="137"/>
        <v/>
      </c>
      <c r="M798" s="60">
        <f t="shared" si="138"/>
        <v>6234467.1891943254</v>
      </c>
      <c r="N798" t="str">
        <f t="shared" si="139"/>
        <v/>
      </c>
      <c r="O798" t="str">
        <f t="shared" si="140"/>
        <v/>
      </c>
      <c r="P798" t="str">
        <f t="shared" si="141"/>
        <v/>
      </c>
      <c r="Q798" t="str">
        <f t="shared" si="142"/>
        <v/>
      </c>
    </row>
    <row r="799" spans="1:17">
      <c r="A799" s="41">
        <f t="shared" si="133"/>
        <v>797</v>
      </c>
      <c r="B799" t="str">
        <f t="shared" si="134"/>
        <v>2_798</v>
      </c>
      <c r="C799">
        <f t="shared" si="132"/>
        <v>2</v>
      </c>
      <c r="D799">
        <f t="shared" si="135"/>
        <v>798</v>
      </c>
      <c r="E799">
        <f>IFERROR(VLOOKUP($B799,'CURVE DATA'!$A:$AM,15,FALSE),"")</f>
        <v>7709832.6849257248</v>
      </c>
      <c r="F799">
        <f>IFERROR(VLOOKUP($B799,'CURVE DATA'!$A:$AM,34,FALSE),NA())</f>
        <v>0.25053480186305277</v>
      </c>
      <c r="G799">
        <f>IFERROR(VLOOKUP($B799,'CURVE DATA'!$A:$AM,35,FALSE),NA())</f>
        <v>0.28839732177823868</v>
      </c>
      <c r="H799">
        <f>IFERROR(VLOOKUP($B799,'CURVE DATA'!$A:$AM,37,FALSE),NA())</f>
        <v>182.71174783926966</v>
      </c>
      <c r="I799">
        <f>IFERROR(VLOOKUP($B799,'CURVE DATA'!$A:$AM,38,FALSE),NA())</f>
        <v>147.33239099938962</v>
      </c>
      <c r="J799">
        <f>IFERROR(VLOOKUP($B799,'CURVE DATA'!$A:$AM,39,FALSE),NA())</f>
        <v>218.09110467914977</v>
      </c>
      <c r="K799" t="str">
        <f t="shared" si="136"/>
        <v/>
      </c>
      <c r="L799" t="str">
        <f t="shared" si="137"/>
        <v/>
      </c>
      <c r="M799" s="60">
        <f t="shared" si="138"/>
        <v>6244140.7559257243</v>
      </c>
      <c r="N799" t="str">
        <f t="shared" si="139"/>
        <v/>
      </c>
      <c r="O799" t="str">
        <f t="shared" si="140"/>
        <v/>
      </c>
      <c r="P799" t="str">
        <f t="shared" si="141"/>
        <v/>
      </c>
      <c r="Q799" t="str">
        <f t="shared" si="142"/>
        <v/>
      </c>
    </row>
    <row r="800" spans="1:17">
      <c r="A800" s="41">
        <f t="shared" si="133"/>
        <v>798</v>
      </c>
      <c r="B800" t="str">
        <f t="shared" si="134"/>
        <v>2_799</v>
      </c>
      <c r="C800">
        <f t="shared" si="132"/>
        <v>2</v>
      </c>
      <c r="D800">
        <f t="shared" si="135"/>
        <v>799</v>
      </c>
      <c r="E800">
        <f>IFERROR(VLOOKUP($B800,'CURVE DATA'!$A:$AM,15,FALSE),"")</f>
        <v>7719506.2516571246</v>
      </c>
      <c r="F800">
        <f>IFERROR(VLOOKUP($B800,'CURVE DATA'!$A:$AM,34,FALSE),NA())</f>
        <v>0.25024566646537966</v>
      </c>
      <c r="G800">
        <f>IFERROR(VLOOKUP($B800,'CURVE DATA'!$A:$AM,35,FALSE),NA())</f>
        <v>0.28834951268636794</v>
      </c>
      <c r="H800">
        <f>IFERROR(VLOOKUP($B800,'CURVE DATA'!$A:$AM,37,FALSE),NA())</f>
        <v>182.68145878289269</v>
      </c>
      <c r="I800">
        <f>IFERROR(VLOOKUP($B800,'CURVE DATA'!$A:$AM,38,FALSE),NA())</f>
        <v>147.30796695906429</v>
      </c>
      <c r="J800">
        <f>IFERROR(VLOOKUP($B800,'CURVE DATA'!$A:$AM,39,FALSE),NA())</f>
        <v>218.05495060672112</v>
      </c>
      <c r="K800" t="str">
        <f t="shared" si="136"/>
        <v/>
      </c>
      <c r="L800" t="str">
        <f t="shared" si="137"/>
        <v/>
      </c>
      <c r="M800" s="60">
        <f t="shared" si="138"/>
        <v>6253814.3226571251</v>
      </c>
      <c r="N800" t="str">
        <f t="shared" si="139"/>
        <v/>
      </c>
      <c r="O800" t="str">
        <f t="shared" si="140"/>
        <v/>
      </c>
      <c r="P800" t="str">
        <f t="shared" si="141"/>
        <v/>
      </c>
      <c r="Q800" t="str">
        <f t="shared" si="142"/>
        <v/>
      </c>
    </row>
    <row r="801" spans="1:17">
      <c r="A801" s="41">
        <f t="shared" si="133"/>
        <v>799</v>
      </c>
      <c r="B801" t="str">
        <f t="shared" si="134"/>
        <v>2_800</v>
      </c>
      <c r="C801">
        <f t="shared" si="132"/>
        <v>2</v>
      </c>
      <c r="D801">
        <f t="shared" si="135"/>
        <v>800</v>
      </c>
      <c r="E801">
        <f>IFERROR(VLOOKUP($B801,'CURVE DATA'!$A:$AM,15,FALSE),"")</f>
        <v>7729179.8183885245</v>
      </c>
      <c r="F801">
        <f>IFERROR(VLOOKUP($B801,'CURVE DATA'!$A:$AM,34,FALSE),NA())</f>
        <v>0.24995645097975441</v>
      </c>
      <c r="G801">
        <f>IFERROR(VLOOKUP($B801,'CURVE DATA'!$A:$AM,35,FALSE),NA())</f>
        <v>0.28830146129499545</v>
      </c>
      <c r="H801">
        <f>IFERROR(VLOOKUP($B801,'CURVE DATA'!$A:$AM,37,FALSE),NA())</f>
        <v>182.65101621966207</v>
      </c>
      <c r="I801">
        <f>IFERROR(VLOOKUP($B801,'CURVE DATA'!$A:$AM,38,FALSE),NA())</f>
        <v>147.28341913615768</v>
      </c>
      <c r="J801">
        <f>IFERROR(VLOOKUP($B801,'CURVE DATA'!$A:$AM,39,FALSE),NA())</f>
        <v>218.01861330316649</v>
      </c>
      <c r="K801" t="str">
        <f t="shared" si="136"/>
        <v/>
      </c>
      <c r="L801" t="str">
        <f t="shared" si="137"/>
        <v/>
      </c>
      <c r="M801" s="60">
        <f t="shared" si="138"/>
        <v>6263487.889388524</v>
      </c>
      <c r="N801" t="str">
        <f t="shared" si="139"/>
        <v/>
      </c>
      <c r="O801" t="str">
        <f t="shared" si="140"/>
        <v/>
      </c>
      <c r="P801" t="str">
        <f t="shared" si="141"/>
        <v/>
      </c>
      <c r="Q801" t="str">
        <f t="shared" si="142"/>
        <v/>
      </c>
    </row>
    <row r="802" spans="1:17">
      <c r="A802" s="41">
        <f t="shared" si="133"/>
        <v>800</v>
      </c>
      <c r="B802" t="str">
        <f t="shared" si="134"/>
        <v>2_801</v>
      </c>
      <c r="C802">
        <f t="shared" si="132"/>
        <v>2</v>
      </c>
      <c r="D802">
        <f t="shared" si="135"/>
        <v>801</v>
      </c>
      <c r="E802">
        <f>IFERROR(VLOOKUP($B802,'CURVE DATA'!$A:$AM,15,FALSE),"")</f>
        <v>7738853.3851199243</v>
      </c>
      <c r="F802">
        <f>IFERROR(VLOOKUP($B802,'CURVE DATA'!$A:$AM,34,FALSE),NA())</f>
        <v>0.24966715705887285</v>
      </c>
      <c r="G802">
        <f>IFERROR(VLOOKUP($B802,'CURVE DATA'!$A:$AM,35,FALSE),NA())</f>
        <v>0.28825316841470028</v>
      </c>
      <c r="H802">
        <f>IFERROR(VLOOKUP($B802,'CURVE DATA'!$A:$AM,37,FALSE),NA())</f>
        <v>182.62042066311349</v>
      </c>
      <c r="I802">
        <f>IFERROR(VLOOKUP($B802,'CURVE DATA'!$A:$AM,38,FALSE),NA())</f>
        <v>147.25874794476704</v>
      </c>
      <c r="J802">
        <f>IFERROR(VLOOKUP($B802,'CURVE DATA'!$A:$AM,39,FALSE),NA())</f>
        <v>217.98209338145998</v>
      </c>
      <c r="K802" t="str">
        <f t="shared" si="136"/>
        <v/>
      </c>
      <c r="L802" t="str">
        <f t="shared" si="137"/>
        <v/>
      </c>
      <c r="M802" s="60">
        <f t="shared" si="138"/>
        <v>6273161.4561199248</v>
      </c>
      <c r="N802" t="str">
        <f t="shared" si="139"/>
        <v/>
      </c>
      <c r="O802" t="str">
        <f t="shared" si="140"/>
        <v/>
      </c>
      <c r="P802" t="str">
        <f t="shared" si="141"/>
        <v/>
      </c>
      <c r="Q802" t="str">
        <f t="shared" si="142"/>
        <v/>
      </c>
    </row>
    <row r="803" spans="1:17">
      <c r="A803" s="41">
        <f t="shared" si="133"/>
        <v>801</v>
      </c>
      <c r="B803" t="str">
        <f t="shared" si="134"/>
        <v>2_802</v>
      </c>
      <c r="C803">
        <f t="shared" si="132"/>
        <v>2</v>
      </c>
      <c r="D803">
        <f t="shared" si="135"/>
        <v>802</v>
      </c>
      <c r="E803">
        <f>IFERROR(VLOOKUP($B803,'CURVE DATA'!$A:$AM,15,FALSE),"")</f>
        <v>7748526.9518513242</v>
      </c>
      <c r="F803">
        <f>IFERROR(VLOOKUP($B803,'CURVE DATA'!$A:$AM,34,FALSE),NA())</f>
        <v>0.24937778634981231</v>
      </c>
      <c r="G803">
        <f>IFERROR(VLOOKUP($B803,'CURVE DATA'!$A:$AM,35,FALSE),NA())</f>
        <v>0.28820463485407</v>
      </c>
      <c r="H803">
        <f>IFERROR(VLOOKUP($B803,'CURVE DATA'!$A:$AM,37,FALSE),NA())</f>
        <v>182.58967262552096</v>
      </c>
      <c r="I803">
        <f>IFERROR(VLOOKUP($B803,'CURVE DATA'!$A:$AM,38,FALSE),NA())</f>
        <v>147.23395379797233</v>
      </c>
      <c r="J803">
        <f>IFERROR(VLOOKUP($B803,'CURVE DATA'!$A:$AM,39,FALSE),NA())</f>
        <v>217.94539145306962</v>
      </c>
      <c r="K803" t="str">
        <f t="shared" si="136"/>
        <v/>
      </c>
      <c r="L803" t="str">
        <f t="shared" si="137"/>
        <v/>
      </c>
      <c r="M803" s="60">
        <f t="shared" si="138"/>
        <v>6282835.0228513237</v>
      </c>
      <c r="N803" t="str">
        <f t="shared" si="139"/>
        <v/>
      </c>
      <c r="O803" t="str">
        <f t="shared" si="140"/>
        <v/>
      </c>
      <c r="P803" t="str">
        <f t="shared" si="141"/>
        <v/>
      </c>
      <c r="Q803" t="str">
        <f t="shared" si="142"/>
        <v/>
      </c>
    </row>
    <row r="804" spans="1:17">
      <c r="A804" s="41">
        <f t="shared" si="133"/>
        <v>802</v>
      </c>
      <c r="B804" t="str">
        <f t="shared" si="134"/>
        <v>2_803</v>
      </c>
      <c r="C804">
        <f t="shared" si="132"/>
        <v>2</v>
      </c>
      <c r="D804">
        <f t="shared" si="135"/>
        <v>803</v>
      </c>
      <c r="E804">
        <f>IFERROR(VLOOKUP($B804,'CURVE DATA'!$A:$AM,15,FALSE),"")</f>
        <v>7758200.518582724</v>
      </c>
      <c r="F804">
        <f>IFERROR(VLOOKUP($B804,'CURVE DATA'!$A:$AM,34,FALSE),NA())</f>
        <v>0.24908834049403206</v>
      </c>
      <c r="G804">
        <f>IFERROR(VLOOKUP($B804,'CURVE DATA'!$A:$AM,35,FALSE),NA())</f>
        <v>0.28815586141970584</v>
      </c>
      <c r="H804">
        <f>IFERROR(VLOOKUP($B804,'CURVE DATA'!$A:$AM,37,FALSE),NA())</f>
        <v>182.55877261790005</v>
      </c>
      <c r="I804">
        <f>IFERROR(VLOOKUP($B804,'CURVE DATA'!$A:$AM,38,FALSE),NA())</f>
        <v>147.20903710783867</v>
      </c>
      <c r="J804">
        <f>IFERROR(VLOOKUP($B804,'CURVE DATA'!$A:$AM,39,FALSE),NA())</f>
        <v>217.90850812796145</v>
      </c>
      <c r="K804" t="str">
        <f t="shared" si="136"/>
        <v/>
      </c>
      <c r="L804" t="str">
        <f t="shared" si="137"/>
        <v/>
      </c>
      <c r="M804" s="60">
        <f t="shared" si="138"/>
        <v>6292508.5895827245</v>
      </c>
      <c r="N804" t="str">
        <f t="shared" si="139"/>
        <v/>
      </c>
      <c r="O804" t="str">
        <f t="shared" si="140"/>
        <v/>
      </c>
      <c r="P804" t="str">
        <f t="shared" si="141"/>
        <v/>
      </c>
      <c r="Q804" t="str">
        <f t="shared" si="142"/>
        <v/>
      </c>
    </row>
    <row r="805" spans="1:17">
      <c r="A805" s="41">
        <f t="shared" si="133"/>
        <v>803</v>
      </c>
      <c r="B805" t="str">
        <f t="shared" si="134"/>
        <v>2_804</v>
      </c>
      <c r="C805">
        <f t="shared" si="132"/>
        <v>2</v>
      </c>
      <c r="D805">
        <f t="shared" si="135"/>
        <v>804</v>
      </c>
      <c r="E805">
        <f>IFERROR(VLOOKUP($B805,'CURVE DATA'!$A:$AM,15,FALSE),"")</f>
        <v>7767874.0853141239</v>
      </c>
      <c r="F805">
        <f>IFERROR(VLOOKUP($B805,'CURVE DATA'!$A:$AM,34,FALSE),NA())</f>
        <v>0.24879882112740209</v>
      </c>
      <c r="G805">
        <f>IFERROR(VLOOKUP($B805,'CURVE DATA'!$A:$AM,35,FALSE),NA())</f>
        <v>0.28810684891622851</v>
      </c>
      <c r="H805">
        <f>IFERROR(VLOOKUP($B805,'CURVE DATA'!$A:$AM,37,FALSE),NA())</f>
        <v>182.52772115001156</v>
      </c>
      <c r="I805">
        <f>IFERROR(VLOOKUP($B805,'CURVE DATA'!$A:$AM,38,FALSE),NA())</f>
        <v>147.18399828541948</v>
      </c>
      <c r="J805">
        <f>IFERROR(VLOOKUP($B805,'CURVE DATA'!$A:$AM,39,FALSE),NA())</f>
        <v>217.8714440146037</v>
      </c>
      <c r="K805" t="str">
        <f t="shared" si="136"/>
        <v/>
      </c>
      <c r="L805" t="str">
        <f t="shared" si="137"/>
        <v/>
      </c>
      <c r="M805" s="60">
        <f t="shared" si="138"/>
        <v>6302182.1563141234</v>
      </c>
      <c r="N805" t="str">
        <f t="shared" si="139"/>
        <v/>
      </c>
      <c r="O805" t="str">
        <f t="shared" si="140"/>
        <v/>
      </c>
      <c r="P805" t="str">
        <f t="shared" si="141"/>
        <v/>
      </c>
      <c r="Q805" t="str">
        <f t="shared" si="142"/>
        <v/>
      </c>
    </row>
    <row r="806" spans="1:17">
      <c r="A806" s="41">
        <f t="shared" si="133"/>
        <v>804</v>
      </c>
      <c r="B806" t="str">
        <f t="shared" si="134"/>
        <v>2_805</v>
      </c>
      <c r="C806">
        <f t="shared" si="132"/>
        <v>2</v>
      </c>
      <c r="D806">
        <f t="shared" si="135"/>
        <v>805</v>
      </c>
      <c r="E806">
        <f>IFERROR(VLOOKUP($B806,'CURVE DATA'!$A:$AM,15,FALSE),"")</f>
        <v>7777547.6520455237</v>
      </c>
      <c r="F806">
        <f>IFERROR(VLOOKUP($B806,'CURVE DATA'!$A:$AM,34,FALSE),NA())</f>
        <v>0.24850922988041141</v>
      </c>
      <c r="G806">
        <f>IFERROR(VLOOKUP($B806,'CURVE DATA'!$A:$AM,35,FALSE),NA())</f>
        <v>0.28805759814628346</v>
      </c>
      <c r="H806">
        <f>IFERROR(VLOOKUP($B806,'CURVE DATA'!$A:$AM,37,FALSE),NA())</f>
        <v>182.49651873036493</v>
      </c>
      <c r="I806">
        <f>IFERROR(VLOOKUP($B806,'CURVE DATA'!$A:$AM,38,FALSE),NA())</f>
        <v>147.15883774075897</v>
      </c>
      <c r="J806">
        <f>IFERROR(VLOOKUP($B806,'CURVE DATA'!$A:$AM,39,FALSE),NA())</f>
        <v>217.83419971997091</v>
      </c>
      <c r="K806" t="str">
        <f t="shared" si="136"/>
        <v/>
      </c>
      <c r="L806" t="str">
        <f t="shared" si="137"/>
        <v/>
      </c>
      <c r="M806" s="60">
        <f t="shared" si="138"/>
        <v>6311855.7230455242</v>
      </c>
      <c r="N806" t="str">
        <f t="shared" si="139"/>
        <v/>
      </c>
      <c r="O806" t="str">
        <f t="shared" si="140"/>
        <v/>
      </c>
      <c r="P806" t="str">
        <f t="shared" si="141"/>
        <v/>
      </c>
      <c r="Q806" t="str">
        <f t="shared" si="142"/>
        <v/>
      </c>
    </row>
    <row r="807" spans="1:17">
      <c r="A807" s="41">
        <f t="shared" si="133"/>
        <v>805</v>
      </c>
      <c r="B807" t="str">
        <f t="shared" si="134"/>
        <v>2_806</v>
      </c>
      <c r="C807">
        <f t="shared" si="132"/>
        <v>2</v>
      </c>
      <c r="D807">
        <f t="shared" si="135"/>
        <v>806</v>
      </c>
      <c r="E807">
        <f>IFERROR(VLOOKUP($B807,'CURVE DATA'!$A:$AM,15,FALSE),"")</f>
        <v>7787221.2187769236</v>
      </c>
      <c r="F807">
        <f>IFERROR(VLOOKUP($B807,'CURVE DATA'!$A:$AM,34,FALSE),NA())</f>
        <v>0.24821956837796003</v>
      </c>
      <c r="G807">
        <f>IFERROR(VLOOKUP($B807,'CURVE DATA'!$A:$AM,35,FALSE),NA())</f>
        <v>0.28800810991054637</v>
      </c>
      <c r="H807">
        <f>IFERROR(VLOOKUP($B807,'CURVE DATA'!$A:$AM,37,FALSE),NA())</f>
        <v>182.46516586622164</v>
      </c>
      <c r="I807">
        <f>IFERROR(VLOOKUP($B807,'CURVE DATA'!$A:$AM,38,FALSE),NA())</f>
        <v>147.13355588289522</v>
      </c>
      <c r="J807">
        <f>IFERROR(VLOOKUP($B807,'CURVE DATA'!$A:$AM,39,FALSE),NA())</f>
        <v>217.79677584954806</v>
      </c>
      <c r="K807" t="str">
        <f t="shared" si="136"/>
        <v/>
      </c>
      <c r="L807" t="str">
        <f t="shared" si="137"/>
        <v/>
      </c>
      <c r="M807" s="60">
        <f t="shared" si="138"/>
        <v>6321529.2897769231</v>
      </c>
      <c r="N807" t="str">
        <f t="shared" si="139"/>
        <v/>
      </c>
      <c r="O807" t="str">
        <f t="shared" si="140"/>
        <v/>
      </c>
      <c r="P807" t="str">
        <f t="shared" si="141"/>
        <v/>
      </c>
      <c r="Q807" t="str">
        <f t="shared" si="142"/>
        <v/>
      </c>
    </row>
    <row r="808" spans="1:17">
      <c r="A808" s="41">
        <f t="shared" si="133"/>
        <v>806</v>
      </c>
      <c r="B808" t="str">
        <f t="shared" si="134"/>
        <v>2_807</v>
      </c>
      <c r="C808">
        <f t="shared" si="132"/>
        <v>2</v>
      </c>
      <c r="D808">
        <f t="shared" si="135"/>
        <v>807</v>
      </c>
      <c r="E808">
        <f>IFERROR(VLOOKUP($B808,'CURVE DATA'!$A:$AM,15,FALSE),"")</f>
        <v>7796894.7855083235</v>
      </c>
      <c r="F808">
        <f>IFERROR(VLOOKUP($B808,'CURVE DATA'!$A:$AM,34,FALSE),NA())</f>
        <v>0.24792983823935849</v>
      </c>
      <c r="G808">
        <f>IFERROR(VLOOKUP($B808,'CURVE DATA'!$A:$AM,35,FALSE),NA())</f>
        <v>0.28795838500772852</v>
      </c>
      <c r="H808">
        <f>IFERROR(VLOOKUP($B808,'CURVE DATA'!$A:$AM,37,FALSE),NA())</f>
        <v>182.4336630635986</v>
      </c>
      <c r="I808">
        <f>IFERROR(VLOOKUP($B808,'CURVE DATA'!$A:$AM,38,FALSE),NA())</f>
        <v>147.10815311986264</v>
      </c>
      <c r="J808">
        <f>IFERROR(VLOOKUP($B808,'CURVE DATA'!$A:$AM,39,FALSE),NA())</f>
        <v>217.75917300733462</v>
      </c>
      <c r="K808" t="str">
        <f t="shared" si="136"/>
        <v/>
      </c>
      <c r="L808" t="str">
        <f t="shared" si="137"/>
        <v/>
      </c>
      <c r="M808" s="60">
        <f t="shared" si="138"/>
        <v>6331202.8565083239</v>
      </c>
      <c r="N808" t="str">
        <f t="shared" si="139"/>
        <v/>
      </c>
      <c r="O808" t="str">
        <f t="shared" si="140"/>
        <v/>
      </c>
      <c r="P808" t="str">
        <f t="shared" si="141"/>
        <v/>
      </c>
      <c r="Q808" t="str">
        <f t="shared" si="142"/>
        <v/>
      </c>
    </row>
    <row r="809" spans="1:17">
      <c r="A809" s="41">
        <f t="shared" si="133"/>
        <v>807</v>
      </c>
      <c r="B809" t="str">
        <f t="shared" si="134"/>
        <v>2_808</v>
      </c>
      <c r="C809">
        <f t="shared" si="132"/>
        <v>2</v>
      </c>
      <c r="D809">
        <f t="shared" si="135"/>
        <v>808</v>
      </c>
      <c r="E809">
        <f>IFERROR(VLOOKUP($B809,'CURVE DATA'!$A:$AM,15,FALSE),"")</f>
        <v>7806568.3522397233</v>
      </c>
      <c r="F809">
        <f>IFERROR(VLOOKUP($B809,'CURVE DATA'!$A:$AM,34,FALSE),NA())</f>
        <v>0.24764004107841836</v>
      </c>
      <c r="G809">
        <f>IFERROR(VLOOKUP($B809,'CURVE DATA'!$A:$AM,35,FALSE),NA())</f>
        <v>0.28790842423458196</v>
      </c>
      <c r="H809">
        <f>IFERROR(VLOOKUP($B809,'CURVE DATA'!$A:$AM,37,FALSE),NA())</f>
        <v>182.40201082727157</v>
      </c>
      <c r="I809">
        <f>IFERROR(VLOOKUP($B809,'CURVE DATA'!$A:$AM,38,FALSE),NA())</f>
        <v>147.08262985869476</v>
      </c>
      <c r="J809">
        <f>IFERROR(VLOOKUP($B809,'CURVE DATA'!$A:$AM,39,FALSE),NA())</f>
        <v>217.7213917958484</v>
      </c>
      <c r="K809" t="str">
        <f t="shared" si="136"/>
        <v/>
      </c>
      <c r="L809" t="str">
        <f t="shared" si="137"/>
        <v/>
      </c>
      <c r="M809" s="60">
        <f t="shared" si="138"/>
        <v>6340876.4232397228</v>
      </c>
      <c r="N809" t="str">
        <f t="shared" si="139"/>
        <v/>
      </c>
      <c r="O809" t="str">
        <f t="shared" si="140"/>
        <v/>
      </c>
      <c r="P809" t="str">
        <f t="shared" si="141"/>
        <v/>
      </c>
      <c r="Q809" t="str">
        <f t="shared" si="142"/>
        <v/>
      </c>
    </row>
    <row r="810" spans="1:17">
      <c r="A810" s="41">
        <f t="shared" si="133"/>
        <v>808</v>
      </c>
      <c r="B810" t="str">
        <f t="shared" si="134"/>
        <v>2_809</v>
      </c>
      <c r="C810">
        <f t="shared" si="132"/>
        <v>2</v>
      </c>
      <c r="D810">
        <f t="shared" si="135"/>
        <v>809</v>
      </c>
      <c r="E810">
        <f>IFERROR(VLOOKUP($B810,'CURVE DATA'!$A:$AM,15,FALSE),"")</f>
        <v>7816241.9189711232</v>
      </c>
      <c r="F810">
        <f>IFERROR(VLOOKUP($B810,'CURVE DATA'!$A:$AM,34,FALSE),NA())</f>
        <v>0.24735017850356963</v>
      </c>
      <c r="G810">
        <f>IFERROR(VLOOKUP($B810,'CURVE DATA'!$A:$AM,35,FALSE),NA())</f>
        <v>0.28785822838590497</v>
      </c>
      <c r="H810">
        <f>IFERROR(VLOOKUP($B810,'CURVE DATA'!$A:$AM,37,FALSE),NA())</f>
        <v>182.37020966077841</v>
      </c>
      <c r="I810">
        <f>IFERROR(VLOOKUP($B810,'CURVE DATA'!$A:$AM,38,FALSE),NA())</f>
        <v>147.05698650542703</v>
      </c>
      <c r="J810">
        <f>IFERROR(VLOOKUP($B810,'CURVE DATA'!$A:$AM,39,FALSE),NA())</f>
        <v>217.68343281612982</v>
      </c>
      <c r="K810" t="str">
        <f t="shared" si="136"/>
        <v/>
      </c>
      <c r="L810" t="str">
        <f t="shared" si="137"/>
        <v/>
      </c>
      <c r="M810" s="60">
        <f t="shared" si="138"/>
        <v>6350549.9899711236</v>
      </c>
      <c r="N810" t="str">
        <f t="shared" si="139"/>
        <v/>
      </c>
      <c r="O810" t="str">
        <f t="shared" si="140"/>
        <v/>
      </c>
      <c r="P810" t="str">
        <f t="shared" si="141"/>
        <v/>
      </c>
      <c r="Q810" t="str">
        <f t="shared" si="142"/>
        <v/>
      </c>
    </row>
    <row r="811" spans="1:17">
      <c r="A811" s="41">
        <f t="shared" si="133"/>
        <v>809</v>
      </c>
      <c r="B811" t="str">
        <f t="shared" si="134"/>
        <v>2_810</v>
      </c>
      <c r="C811">
        <f t="shared" si="132"/>
        <v>2</v>
      </c>
      <c r="D811">
        <f t="shared" si="135"/>
        <v>810</v>
      </c>
      <c r="E811">
        <f>IFERROR(VLOOKUP($B811,'CURVE DATA'!$A:$AM,15,FALSE),"")</f>
        <v>7825915.485702523</v>
      </c>
      <c r="F811">
        <f>IFERROR(VLOOKUP($B811,'CURVE DATA'!$A:$AM,34,FALSE),NA())</f>
        <v>0.24706025211768182</v>
      </c>
      <c r="G811">
        <f>IFERROR(VLOOKUP($B811,'CURVE DATA'!$A:$AM,35,FALSE),NA())</f>
        <v>0.28780779825454744</v>
      </c>
      <c r="H811">
        <f>IFERROR(VLOOKUP($B811,'CURVE DATA'!$A:$AM,37,FALSE),NA())</f>
        <v>182.33826006642266</v>
      </c>
      <c r="I811">
        <f>IFERROR(VLOOKUP($B811,'CURVE DATA'!$A:$AM,38,FALSE),NA())</f>
        <v>147.03122346509954</v>
      </c>
      <c r="J811">
        <f>IFERROR(VLOOKUP($B811,'CURVE DATA'!$A:$AM,39,FALSE),NA())</f>
        <v>217.64529666774587</v>
      </c>
      <c r="K811" t="str">
        <f t="shared" si="136"/>
        <v/>
      </c>
      <c r="L811" t="str">
        <f t="shared" si="137"/>
        <v/>
      </c>
      <c r="M811" s="60">
        <f t="shared" si="138"/>
        <v>6360223.5567025226</v>
      </c>
      <c r="N811" t="str">
        <f t="shared" si="139"/>
        <v/>
      </c>
      <c r="O811" t="str">
        <f t="shared" si="140"/>
        <v/>
      </c>
      <c r="P811" t="str">
        <f t="shared" si="141"/>
        <v/>
      </c>
      <c r="Q811" t="str">
        <f t="shared" si="142"/>
        <v/>
      </c>
    </row>
    <row r="812" spans="1:17">
      <c r="A812" s="41">
        <f t="shared" si="133"/>
        <v>810</v>
      </c>
      <c r="B812" t="str">
        <f t="shared" si="134"/>
        <v>2_811</v>
      </c>
      <c r="C812">
        <f t="shared" si="132"/>
        <v>2</v>
      </c>
      <c r="D812">
        <f t="shared" si="135"/>
        <v>811</v>
      </c>
      <c r="E812">
        <f>IFERROR(VLOOKUP($B812,'CURVE DATA'!$A:$AM,15,FALSE),"")</f>
        <v>7835589.0524339229</v>
      </c>
      <c r="F812">
        <f>IFERROR(VLOOKUP($B812,'CURVE DATA'!$A:$AM,34,FALSE),NA())</f>
        <v>0.24677026351818493</v>
      </c>
      <c r="G812">
        <f>IFERROR(VLOOKUP($B812,'CURVE DATA'!$A:$AM,35,FALSE),NA())</f>
        <v>0.28775713463141611</v>
      </c>
      <c r="H812">
        <f>IFERROR(VLOOKUP($B812,'CURVE DATA'!$A:$AM,37,FALSE),NA())</f>
        <v>182.30616254527678</v>
      </c>
      <c r="I812">
        <f>IFERROR(VLOOKUP($B812,'CURVE DATA'!$A:$AM,38,FALSE),NA())</f>
        <v>147.0053411417596</v>
      </c>
      <c r="J812">
        <f>IFERROR(VLOOKUP($B812,'CURVE DATA'!$A:$AM,39,FALSE),NA())</f>
        <v>217.60698394879398</v>
      </c>
      <c r="K812" t="str">
        <f t="shared" si="136"/>
        <v/>
      </c>
      <c r="L812" t="str">
        <f t="shared" si="137"/>
        <v/>
      </c>
      <c r="M812" s="60">
        <f t="shared" si="138"/>
        <v>6369897.1234339233</v>
      </c>
      <c r="N812" t="str">
        <f t="shared" si="139"/>
        <v/>
      </c>
      <c r="O812" t="str">
        <f t="shared" si="140"/>
        <v/>
      </c>
      <c r="P812" t="str">
        <f t="shared" si="141"/>
        <v/>
      </c>
      <c r="Q812" t="str">
        <f t="shared" si="142"/>
        <v/>
      </c>
    </row>
    <row r="813" spans="1:17">
      <c r="A813" s="41">
        <f t="shared" si="133"/>
        <v>811</v>
      </c>
      <c r="B813" t="str">
        <f t="shared" si="134"/>
        <v>2_812</v>
      </c>
      <c r="C813">
        <f t="shared" si="132"/>
        <v>2</v>
      </c>
      <c r="D813">
        <f t="shared" si="135"/>
        <v>812</v>
      </c>
      <c r="E813">
        <f>IFERROR(VLOOKUP($B813,'CURVE DATA'!$A:$AM,15,FALSE),"")</f>
        <v>7845262.6191653227</v>
      </c>
      <c r="F813">
        <f>IFERROR(VLOOKUP($B813,'CURVE DATA'!$A:$AM,34,FALSE),NA())</f>
        <v>0.24648021429712555</v>
      </c>
      <c r="G813">
        <f>IFERROR(VLOOKUP($B813,'CURVE DATA'!$A:$AM,35,FALSE),NA())</f>
        <v>0.28770623830547987</v>
      </c>
      <c r="H813">
        <f>IFERROR(VLOOKUP($B813,'CURVE DATA'!$A:$AM,37,FALSE),NA())</f>
        <v>182.27391759718549</v>
      </c>
      <c r="I813">
        <f>IFERROR(VLOOKUP($B813,'CURVE DATA'!$A:$AM,38,FALSE),NA())</f>
        <v>146.97933993846468</v>
      </c>
      <c r="J813">
        <f>IFERROR(VLOOKUP($B813,'CURVE DATA'!$A:$AM,39,FALSE),NA())</f>
        <v>217.56849525590633</v>
      </c>
      <c r="K813" t="str">
        <f t="shared" si="136"/>
        <v/>
      </c>
      <c r="L813" t="str">
        <f t="shared" si="137"/>
        <v/>
      </c>
      <c r="M813" s="60">
        <f t="shared" si="138"/>
        <v>6379570.6901653223</v>
      </c>
      <c r="N813" t="str">
        <f t="shared" si="139"/>
        <v/>
      </c>
      <c r="O813" t="str">
        <f t="shared" si="140"/>
        <v/>
      </c>
      <c r="P813" t="str">
        <f t="shared" si="141"/>
        <v/>
      </c>
      <c r="Q813" t="str">
        <f t="shared" si="142"/>
        <v/>
      </c>
    </row>
    <row r="814" spans="1:17">
      <c r="A814" s="41">
        <f t="shared" si="133"/>
        <v>812</v>
      </c>
      <c r="B814" t="str">
        <f t="shared" si="134"/>
        <v>2_813</v>
      </c>
      <c r="C814">
        <f t="shared" si="132"/>
        <v>2</v>
      </c>
      <c r="D814">
        <f t="shared" si="135"/>
        <v>813</v>
      </c>
      <c r="E814">
        <f>IFERROR(VLOOKUP($B814,'CURVE DATA'!$A:$AM,15,FALSE),"")</f>
        <v>7854936.1858967226</v>
      </c>
      <c r="F814">
        <f>IFERROR(VLOOKUP($B814,'CURVE DATA'!$A:$AM,34,FALSE),NA())</f>
        <v>0.24619010604093414</v>
      </c>
      <c r="G814">
        <f>IFERROR(VLOOKUP($B814,'CURVE DATA'!$A:$AM,35,FALSE),NA())</f>
        <v>0.28765511006377481</v>
      </c>
      <c r="H814">
        <f>IFERROR(VLOOKUP($B814,'CURVE DATA'!$A:$AM,37,FALSE),NA())</f>
        <v>182.24152572076903</v>
      </c>
      <c r="I814">
        <f>IFERROR(VLOOKUP($B814,'CURVE DATA'!$A:$AM,38,FALSE),NA())</f>
        <v>146.95322025728473</v>
      </c>
      <c r="J814">
        <f>IFERROR(VLOOKUP($B814,'CURVE DATA'!$A:$AM,39,FALSE),NA())</f>
        <v>217.52983118425337</v>
      </c>
      <c r="K814" t="str">
        <f t="shared" si="136"/>
        <v/>
      </c>
      <c r="L814" t="str">
        <f t="shared" si="137"/>
        <v/>
      </c>
      <c r="M814" s="60">
        <f t="shared" si="138"/>
        <v>6389244.2568967231</v>
      </c>
      <c r="N814" t="str">
        <f t="shared" si="139"/>
        <v/>
      </c>
      <c r="O814" t="str">
        <f t="shared" si="140"/>
        <v/>
      </c>
      <c r="P814" t="str">
        <f t="shared" si="141"/>
        <v/>
      </c>
      <c r="Q814" t="str">
        <f t="shared" si="142"/>
        <v/>
      </c>
    </row>
    <row r="815" spans="1:17">
      <c r="A815" s="41">
        <f t="shared" si="133"/>
        <v>813</v>
      </c>
      <c r="B815" t="str">
        <f t="shared" si="134"/>
        <v>2_814</v>
      </c>
      <c r="C815">
        <f t="shared" si="132"/>
        <v>2</v>
      </c>
      <c r="D815">
        <f t="shared" si="135"/>
        <v>814</v>
      </c>
      <c r="E815">
        <f>IFERROR(VLOOKUP($B815,'CURVE DATA'!$A:$AM,15,FALSE),"")</f>
        <v>7864609.7526281225</v>
      </c>
      <c r="F815">
        <f>IFERROR(VLOOKUP($B815,'CURVE DATA'!$A:$AM,34,FALSE),NA())</f>
        <v>0.24589994033077625</v>
      </c>
      <c r="G815">
        <f>IFERROR(VLOOKUP($B815,'CURVE DATA'!$A:$AM,35,FALSE),NA())</f>
        <v>0.28760375069140948</v>
      </c>
      <c r="H815">
        <f>IFERROR(VLOOKUP($B815,'CURVE DATA'!$A:$AM,37,FALSE),NA())</f>
        <v>182.20898741342646</v>
      </c>
      <c r="I815">
        <f>IFERROR(VLOOKUP($B815,'CURVE DATA'!$A:$AM,38,FALSE),NA())</f>
        <v>146.92698249930501</v>
      </c>
      <c r="J815">
        <f>IFERROR(VLOOKUP($B815,'CURVE DATA'!$A:$AM,39,FALSE),NA())</f>
        <v>217.4909923275479</v>
      </c>
      <c r="K815" t="str">
        <f t="shared" si="136"/>
        <v/>
      </c>
      <c r="L815" t="str">
        <f t="shared" si="137"/>
        <v/>
      </c>
      <c r="M815" s="60">
        <f t="shared" si="138"/>
        <v>6398917.823628122</v>
      </c>
      <c r="N815" t="str">
        <f t="shared" si="139"/>
        <v/>
      </c>
      <c r="O815" t="str">
        <f t="shared" si="140"/>
        <v/>
      </c>
      <c r="P815" t="str">
        <f t="shared" si="141"/>
        <v/>
      </c>
      <c r="Q815" t="str">
        <f t="shared" si="142"/>
        <v/>
      </c>
    </row>
    <row r="816" spans="1:17">
      <c r="A816" s="41">
        <f t="shared" si="133"/>
        <v>814</v>
      </c>
      <c r="B816" t="str">
        <f t="shared" si="134"/>
        <v>2_815</v>
      </c>
      <c r="C816">
        <f t="shared" si="132"/>
        <v>2</v>
      </c>
      <c r="D816">
        <f t="shared" si="135"/>
        <v>815</v>
      </c>
      <c r="E816">
        <f>IFERROR(VLOOKUP($B816,'CURVE DATA'!$A:$AM,15,FALSE),"")</f>
        <v>7874283.3193595223</v>
      </c>
      <c r="F816">
        <f>IFERROR(VLOOKUP($B816,'CURVE DATA'!$A:$AM,34,FALSE),NA())</f>
        <v>0.24560971874225865</v>
      </c>
      <c r="G816">
        <f>IFERROR(VLOOKUP($B816,'CURVE DATA'!$A:$AM,35,FALSE),NA())</f>
        <v>0.28755216097157021</v>
      </c>
      <c r="H816">
        <f>IFERROR(VLOOKUP($B816,'CURVE DATA'!$A:$AM,37,FALSE),NA())</f>
        <v>182.17630317133899</v>
      </c>
      <c r="I816">
        <f>IFERROR(VLOOKUP($B816,'CURVE DATA'!$A:$AM,38,FALSE),NA())</f>
        <v>146.90062706462885</v>
      </c>
      <c r="J816">
        <f>IFERROR(VLOOKUP($B816,'CURVE DATA'!$A:$AM,39,FALSE),NA())</f>
        <v>217.45197927804918</v>
      </c>
      <c r="K816" t="str">
        <f t="shared" si="136"/>
        <v/>
      </c>
      <c r="L816" t="str">
        <f t="shared" si="137"/>
        <v/>
      </c>
      <c r="M816" s="60">
        <f t="shared" si="138"/>
        <v>6408591.3903595228</v>
      </c>
      <c r="N816" t="str">
        <f t="shared" si="139"/>
        <v/>
      </c>
      <c r="O816" t="str">
        <f t="shared" si="140"/>
        <v/>
      </c>
      <c r="P816" t="str">
        <f t="shared" si="141"/>
        <v/>
      </c>
      <c r="Q816" t="str">
        <f t="shared" si="142"/>
        <v/>
      </c>
    </row>
    <row r="817" spans="1:17">
      <c r="A817" s="41">
        <f t="shared" si="133"/>
        <v>815</v>
      </c>
      <c r="B817" t="str">
        <f t="shared" si="134"/>
        <v>2_816</v>
      </c>
      <c r="C817">
        <f t="shared" si="132"/>
        <v>2</v>
      </c>
      <c r="D817">
        <f t="shared" si="135"/>
        <v>816</v>
      </c>
      <c r="E817">
        <f>IFERROR(VLOOKUP($B817,'CURVE DATA'!$A:$AM,15,FALSE),"")</f>
        <v>7883956.8860909222</v>
      </c>
      <c r="F817">
        <f>IFERROR(VLOOKUP($B817,'CURVE DATA'!$A:$AM,34,FALSE),NA())</f>
        <v>0.24531944284587248</v>
      </c>
      <c r="G817">
        <f>IFERROR(VLOOKUP($B817,'CURVE DATA'!$A:$AM,35,FALSE),NA())</f>
        <v>0.28750034168552641</v>
      </c>
      <c r="H817">
        <f>IFERROR(VLOOKUP($B817,'CURVE DATA'!$A:$AM,37,FALSE),NA())</f>
        <v>182.14347348947348</v>
      </c>
      <c r="I817">
        <f>IFERROR(VLOOKUP($B817,'CURVE DATA'!$A:$AM,38,FALSE),NA())</f>
        <v>146.8741543523802</v>
      </c>
      <c r="J817">
        <f>IFERROR(VLOOKUP($B817,'CURVE DATA'!$A:$AM,39,FALSE),NA())</f>
        <v>217.41279262656678</v>
      </c>
      <c r="K817" t="str">
        <f t="shared" si="136"/>
        <v/>
      </c>
      <c r="L817" t="str">
        <f t="shared" si="137"/>
        <v/>
      </c>
      <c r="M817" s="60">
        <f t="shared" si="138"/>
        <v>6418264.9570909217</v>
      </c>
      <c r="N817" t="str">
        <f t="shared" si="139"/>
        <v/>
      </c>
      <c r="O817" t="str">
        <f t="shared" si="140"/>
        <v/>
      </c>
      <c r="P817" t="str">
        <f t="shared" si="141"/>
        <v/>
      </c>
      <c r="Q817" t="str">
        <f t="shared" si="142"/>
        <v/>
      </c>
    </row>
    <row r="818" spans="1:17">
      <c r="A818" s="41">
        <f t="shared" si="133"/>
        <v>816</v>
      </c>
      <c r="B818" t="str">
        <f t="shared" si="134"/>
        <v>2_817</v>
      </c>
      <c r="C818">
        <f t="shared" si="132"/>
        <v>2</v>
      </c>
      <c r="D818">
        <f t="shared" si="135"/>
        <v>817</v>
      </c>
      <c r="E818">
        <f>IFERROR(VLOOKUP($B818,'CURVE DATA'!$A:$AM,15,FALSE),"")</f>
        <v>7893630.452822322</v>
      </c>
      <c r="F818">
        <f>IFERROR(VLOOKUP($B818,'CURVE DATA'!$A:$AM,34,FALSE),NA())</f>
        <v>0.24502911420634277</v>
      </c>
      <c r="G818">
        <f>IFERROR(VLOOKUP($B818,'CURVE DATA'!$A:$AM,35,FALSE),NA())</f>
        <v>0.28744829361263524</v>
      </c>
      <c r="H818">
        <f>IFERROR(VLOOKUP($B818,'CURVE DATA'!$A:$AM,37,FALSE),NA())</f>
        <v>182.11049886158523</v>
      </c>
      <c r="I818">
        <f>IFERROR(VLOOKUP($B818,'CURVE DATA'!$A:$AM,38,FALSE),NA())</f>
        <v>146.84756476070618</v>
      </c>
      <c r="J818">
        <f>IFERROR(VLOOKUP($B818,'CURVE DATA'!$A:$AM,39,FALSE),NA())</f>
        <v>217.37343296246428</v>
      </c>
      <c r="K818" t="str">
        <f t="shared" si="136"/>
        <v/>
      </c>
      <c r="L818" t="str">
        <f t="shared" si="137"/>
        <v/>
      </c>
      <c r="M818" s="60">
        <f t="shared" si="138"/>
        <v>6427938.5238223225</v>
      </c>
      <c r="N818" t="str">
        <f t="shared" si="139"/>
        <v/>
      </c>
      <c r="O818" t="str">
        <f t="shared" si="140"/>
        <v/>
      </c>
      <c r="P818" t="str">
        <f t="shared" si="141"/>
        <v/>
      </c>
      <c r="Q818" t="str">
        <f t="shared" si="142"/>
        <v/>
      </c>
    </row>
    <row r="819" spans="1:17">
      <c r="A819" s="41">
        <f t="shared" si="133"/>
        <v>817</v>
      </c>
      <c r="B819" t="str">
        <f t="shared" si="134"/>
        <v>2_818</v>
      </c>
      <c r="C819">
        <f t="shared" si="132"/>
        <v>2</v>
      </c>
      <c r="D819">
        <f t="shared" si="135"/>
        <v>818</v>
      </c>
      <c r="E819">
        <f>IFERROR(VLOOKUP($B819,'CURVE DATA'!$A:$AM,15,FALSE),"")</f>
        <v>7903304.0195537219</v>
      </c>
      <c r="F819">
        <f>IFERROR(VLOOKUP($B819,'CURVE DATA'!$A:$AM,34,FALSE),NA())</f>
        <v>0.24473873438330848</v>
      </c>
      <c r="G819">
        <f>IFERROR(VLOOKUP($B819,'CURVE DATA'!$A:$AM,35,FALSE),NA())</f>
        <v>0.28739601753034721</v>
      </c>
      <c r="H819">
        <f>IFERROR(VLOOKUP($B819,'CURVE DATA'!$A:$AM,37,FALSE),NA())</f>
        <v>182.07737978022155</v>
      </c>
      <c r="I819">
        <f>IFERROR(VLOOKUP($B819,'CURVE DATA'!$A:$AM,38,FALSE),NA())</f>
        <v>146.82085868677981</v>
      </c>
      <c r="J819">
        <f>IFERROR(VLOOKUP($B819,'CURVE DATA'!$A:$AM,39,FALSE),NA())</f>
        <v>217.33390087366334</v>
      </c>
      <c r="K819" t="str">
        <f t="shared" si="136"/>
        <v/>
      </c>
      <c r="L819" t="str">
        <f t="shared" si="137"/>
        <v/>
      </c>
      <c r="M819" s="60">
        <f t="shared" si="138"/>
        <v>6437612.0905537214</v>
      </c>
      <c r="N819" t="str">
        <f t="shared" si="139"/>
        <v/>
      </c>
      <c r="O819" t="str">
        <f t="shared" si="140"/>
        <v/>
      </c>
      <c r="P819" t="str">
        <f t="shared" si="141"/>
        <v/>
      </c>
      <c r="Q819" t="str">
        <f t="shared" si="142"/>
        <v/>
      </c>
    </row>
    <row r="820" spans="1:17">
      <c r="A820" s="41">
        <f t="shared" si="133"/>
        <v>818</v>
      </c>
      <c r="B820" t="str">
        <f t="shared" si="134"/>
        <v>2_819</v>
      </c>
      <c r="C820">
        <f t="shared" si="132"/>
        <v>2</v>
      </c>
      <c r="D820">
        <f t="shared" si="135"/>
        <v>819</v>
      </c>
      <c r="E820">
        <f>IFERROR(VLOOKUP($B820,'CURVE DATA'!$A:$AM,15,FALSE),"")</f>
        <v>7912977.5862851217</v>
      </c>
      <c r="F820">
        <f>IFERROR(VLOOKUP($B820,'CURVE DATA'!$A:$AM,34,FALSE),NA())</f>
        <v>0.24444830493082051</v>
      </c>
      <c r="G820">
        <f>IFERROR(VLOOKUP($B820,'CURVE DATA'!$A:$AM,35,FALSE),NA())</f>
        <v>0.28734351421421089</v>
      </c>
      <c r="H820">
        <f>IFERROR(VLOOKUP($B820,'CURVE DATA'!$A:$AM,37,FALSE),NA())</f>
        <v>182.0441167367249</v>
      </c>
      <c r="I820">
        <f>IFERROR(VLOOKUP($B820,'CURVE DATA'!$A:$AM,38,FALSE),NA())</f>
        <v>146.7940365268025</v>
      </c>
      <c r="J820">
        <f>IFERROR(VLOOKUP($B820,'CURVE DATA'!$A:$AM,39,FALSE),NA())</f>
        <v>217.29419694664733</v>
      </c>
      <c r="K820" t="str">
        <f t="shared" si="136"/>
        <v/>
      </c>
      <c r="L820" t="str">
        <f t="shared" si="137"/>
        <v/>
      </c>
      <c r="M820" s="60">
        <f t="shared" si="138"/>
        <v>6447285.6572851222</v>
      </c>
      <c r="N820" t="str">
        <f t="shared" si="139"/>
        <v/>
      </c>
      <c r="O820" t="str">
        <f t="shared" si="140"/>
        <v/>
      </c>
      <c r="P820" t="str">
        <f t="shared" si="141"/>
        <v/>
      </c>
      <c r="Q820" t="str">
        <f t="shared" si="142"/>
        <v/>
      </c>
    </row>
    <row r="821" spans="1:17">
      <c r="A821" s="41">
        <f t="shared" si="133"/>
        <v>819</v>
      </c>
      <c r="B821" t="str">
        <f t="shared" si="134"/>
        <v>2_820</v>
      </c>
      <c r="C821">
        <f t="shared" si="132"/>
        <v>2</v>
      </c>
      <c r="D821">
        <f t="shared" si="135"/>
        <v>820</v>
      </c>
      <c r="E821">
        <f>IFERROR(VLOOKUP($B821,'CURVE DATA'!$A:$AM,15,FALSE),"")</f>
        <v>7922651.1530165216</v>
      </c>
      <c r="F821">
        <f>IFERROR(VLOOKUP($B821,'CURVE DATA'!$A:$AM,34,FALSE),NA())</f>
        <v>0.24415782739778197</v>
      </c>
      <c r="G821">
        <f>IFERROR(VLOOKUP($B821,'CURVE DATA'!$A:$AM,35,FALSE),NA())</f>
        <v>0.28729078443787825</v>
      </c>
      <c r="H821">
        <f>IFERROR(VLOOKUP($B821,'CURVE DATA'!$A:$AM,37,FALSE),NA())</f>
        <v>182.01071022123611</v>
      </c>
      <c r="I821">
        <f>IFERROR(VLOOKUP($B821,'CURVE DATA'!$A:$AM,38,FALSE),NA())</f>
        <v>146.76709867600678</v>
      </c>
      <c r="J821">
        <f>IFERROR(VLOOKUP($B821,'CURVE DATA'!$A:$AM,39,FALSE),NA())</f>
        <v>217.25432176646549</v>
      </c>
      <c r="K821" t="str">
        <f t="shared" si="136"/>
        <v/>
      </c>
      <c r="L821" t="str">
        <f t="shared" si="137"/>
        <v/>
      </c>
      <c r="M821" s="60">
        <f t="shared" si="138"/>
        <v>6456959.2240165211</v>
      </c>
      <c r="N821" t="str">
        <f t="shared" si="139"/>
        <v/>
      </c>
      <c r="O821" t="str">
        <f t="shared" si="140"/>
        <v/>
      </c>
      <c r="P821" t="str">
        <f t="shared" si="141"/>
        <v/>
      </c>
      <c r="Q821" t="str">
        <f t="shared" si="142"/>
        <v/>
      </c>
    </row>
    <row r="822" spans="1:17">
      <c r="A822" s="41">
        <f t="shared" si="133"/>
        <v>820</v>
      </c>
      <c r="B822" t="str">
        <f t="shared" si="134"/>
        <v>2_821</v>
      </c>
      <c r="C822">
        <f t="shared" si="132"/>
        <v>2</v>
      </c>
      <c r="D822">
        <f t="shared" si="135"/>
        <v>821</v>
      </c>
      <c r="E822">
        <f>IFERROR(VLOOKUP($B822,'CURVE DATA'!$A:$AM,15,FALSE),"")</f>
        <v>7932324.7197479215</v>
      </c>
      <c r="F822">
        <f>IFERROR(VLOOKUP($B822,'CURVE DATA'!$A:$AM,34,FALSE),NA())</f>
        <v>0.24386730332762943</v>
      </c>
      <c r="G822">
        <f>IFERROR(VLOOKUP($B822,'CURVE DATA'!$A:$AM,35,FALSE),NA())</f>
        <v>0.28723782897310968</v>
      </c>
      <c r="H822">
        <f>IFERROR(VLOOKUP($B822,'CURVE DATA'!$A:$AM,37,FALSE),NA())</f>
        <v>181.97716072269762</v>
      </c>
      <c r="I822">
        <f>IFERROR(VLOOKUP($B822,'CURVE DATA'!$A:$AM,38,FALSE),NA())</f>
        <v>146.74004552865875</v>
      </c>
      <c r="J822">
        <f>IFERROR(VLOOKUP($B822,'CURVE DATA'!$A:$AM,39,FALSE),NA())</f>
        <v>217.21427591673651</v>
      </c>
      <c r="K822" t="str">
        <f t="shared" si="136"/>
        <v/>
      </c>
      <c r="L822" t="str">
        <f t="shared" si="137"/>
        <v/>
      </c>
      <c r="M822" s="60">
        <f t="shared" si="138"/>
        <v>6466632.7907479219</v>
      </c>
      <c r="N822" t="str">
        <f t="shared" si="139"/>
        <v/>
      </c>
      <c r="O822" t="str">
        <f t="shared" si="140"/>
        <v/>
      </c>
      <c r="P822" t="str">
        <f t="shared" si="141"/>
        <v/>
      </c>
      <c r="Q822" t="str">
        <f t="shared" si="142"/>
        <v/>
      </c>
    </row>
    <row r="823" spans="1:17">
      <c r="A823" s="41">
        <f t="shared" si="133"/>
        <v>821</v>
      </c>
      <c r="B823" t="str">
        <f t="shared" si="134"/>
        <v>2_822</v>
      </c>
      <c r="C823">
        <f t="shared" si="132"/>
        <v>2</v>
      </c>
      <c r="D823">
        <f t="shared" si="135"/>
        <v>822</v>
      </c>
      <c r="E823">
        <f>IFERROR(VLOOKUP($B823,'CURVE DATA'!$A:$AM,15,FALSE),"")</f>
        <v>7941998.2864793213</v>
      </c>
      <c r="F823">
        <f>IFERROR(VLOOKUP($B823,'CURVE DATA'!$A:$AM,34,FALSE),NA())</f>
        <v>0.24357673425853341</v>
      </c>
      <c r="G823">
        <f>IFERROR(VLOOKUP($B823,'CURVE DATA'!$A:$AM,35,FALSE),NA())</f>
        <v>0.28718464858977888</v>
      </c>
      <c r="H823">
        <f>IFERROR(VLOOKUP($B823,'CURVE DATA'!$A:$AM,37,FALSE),NA())</f>
        <v>181.94346872885654</v>
      </c>
      <c r="I823">
        <f>IFERROR(VLOOKUP($B823,'CURVE DATA'!$A:$AM,38,FALSE),NA())</f>
        <v>146.71287747806079</v>
      </c>
      <c r="J823">
        <f>IFERROR(VLOOKUP($B823,'CURVE DATA'!$A:$AM,39,FALSE),NA())</f>
        <v>217.17405997965233</v>
      </c>
      <c r="K823" t="str">
        <f t="shared" si="136"/>
        <v/>
      </c>
      <c r="L823" t="str">
        <f t="shared" si="137"/>
        <v/>
      </c>
      <c r="M823" s="60">
        <f t="shared" si="138"/>
        <v>6476306.3574793208</v>
      </c>
      <c r="N823" t="str">
        <f t="shared" si="139"/>
        <v/>
      </c>
      <c r="O823" t="str">
        <f t="shared" si="140"/>
        <v/>
      </c>
      <c r="P823" t="str">
        <f t="shared" si="141"/>
        <v/>
      </c>
      <c r="Q823" t="str">
        <f t="shared" si="142"/>
        <v/>
      </c>
    </row>
    <row r="824" spans="1:17">
      <c r="A824" s="41">
        <f t="shared" si="133"/>
        <v>822</v>
      </c>
      <c r="B824" t="str">
        <f t="shared" si="134"/>
        <v>2_823</v>
      </c>
      <c r="C824">
        <f t="shared" si="132"/>
        <v>2</v>
      </c>
      <c r="D824">
        <f t="shared" si="135"/>
        <v>823</v>
      </c>
      <c r="E824">
        <f>IFERROR(VLOOKUP($B824,'CURVE DATA'!$A:$AM,15,FALSE),"")</f>
        <v>7951671.8532107212</v>
      </c>
      <c r="F824">
        <f>IFERROR(VLOOKUP($B824,'CURVE DATA'!$A:$AM,34,FALSE),NA())</f>
        <v>0.24328612172322342</v>
      </c>
      <c r="G824">
        <f>IFERROR(VLOOKUP($B824,'CURVE DATA'!$A:$AM,35,FALSE),NA())</f>
        <v>0.28713124405587798</v>
      </c>
      <c r="H824">
        <f>IFERROR(VLOOKUP($B824,'CURVE DATA'!$A:$AM,37,FALSE),NA())</f>
        <v>181.909634726268</v>
      </c>
      <c r="I824">
        <f>IFERROR(VLOOKUP($B824,'CURVE DATA'!$A:$AM,38,FALSE),NA())</f>
        <v>146.68559491655395</v>
      </c>
      <c r="J824">
        <f>IFERROR(VLOOKUP($B824,'CURVE DATA'!$A:$AM,39,FALSE),NA())</f>
        <v>217.1336745359821</v>
      </c>
      <c r="K824" t="str">
        <f t="shared" si="136"/>
        <v/>
      </c>
      <c r="L824" t="str">
        <f t="shared" si="137"/>
        <v/>
      </c>
      <c r="M824" s="60">
        <f t="shared" si="138"/>
        <v>6485979.9242107216</v>
      </c>
      <c r="N824" t="str">
        <f t="shared" si="139"/>
        <v/>
      </c>
      <c r="O824" t="str">
        <f t="shared" si="140"/>
        <v/>
      </c>
      <c r="P824" t="str">
        <f t="shared" si="141"/>
        <v/>
      </c>
      <c r="Q824" t="str">
        <f t="shared" si="142"/>
        <v/>
      </c>
    </row>
    <row r="825" spans="1:17">
      <c r="A825" s="41">
        <f t="shared" si="133"/>
        <v>823</v>
      </c>
      <c r="B825" t="str">
        <f t="shared" si="134"/>
        <v>2_824</v>
      </c>
      <c r="C825">
        <f t="shared" si="132"/>
        <v>2</v>
      </c>
      <c r="D825">
        <f t="shared" si="135"/>
        <v>824</v>
      </c>
      <c r="E825">
        <f>IFERROR(VLOOKUP($B825,'CURVE DATA'!$A:$AM,15,FALSE),"")</f>
        <v>7961345.419942121</v>
      </c>
      <c r="F825">
        <f>IFERROR(VLOOKUP($B825,'CURVE DATA'!$A:$AM,34,FALSE),NA())</f>
        <v>0.24299546724931734</v>
      </c>
      <c r="G825">
        <f>IFERROR(VLOOKUP($B825,'CURVE DATA'!$A:$AM,35,FALSE),NA())</f>
        <v>0.28707761613752247</v>
      </c>
      <c r="H825">
        <f>IFERROR(VLOOKUP($B825,'CURVE DATA'!$A:$AM,37,FALSE),NA())</f>
        <v>181.87565920029814</v>
      </c>
      <c r="I825">
        <f>IFERROR(VLOOKUP($B825,'CURVE DATA'!$A:$AM,38,FALSE),NA())</f>
        <v>146.65819823552056</v>
      </c>
      <c r="J825">
        <f>IFERROR(VLOOKUP($B825,'CURVE DATA'!$A:$AM,39,FALSE),NA())</f>
        <v>217.09312016507573</v>
      </c>
      <c r="K825" t="str">
        <f t="shared" si="136"/>
        <v/>
      </c>
      <c r="L825" t="str">
        <f t="shared" si="137"/>
        <v/>
      </c>
      <c r="M825" s="60">
        <f t="shared" si="138"/>
        <v>6495653.4909421206</v>
      </c>
      <c r="N825" t="str">
        <f t="shared" si="139"/>
        <v/>
      </c>
      <c r="O825" t="str">
        <f t="shared" si="140"/>
        <v/>
      </c>
      <c r="P825" t="str">
        <f t="shared" si="141"/>
        <v/>
      </c>
      <c r="Q825" t="str">
        <f t="shared" si="142"/>
        <v/>
      </c>
    </row>
    <row r="826" spans="1:17">
      <c r="A826" s="41">
        <f t="shared" si="133"/>
        <v>824</v>
      </c>
      <c r="B826" t="str">
        <f t="shared" si="134"/>
        <v>2_825</v>
      </c>
      <c r="C826">
        <f t="shared" si="132"/>
        <v>2</v>
      </c>
      <c r="D826">
        <f t="shared" si="135"/>
        <v>825</v>
      </c>
      <c r="E826">
        <f>IFERROR(VLOOKUP($B826,'CURVE DATA'!$A:$AM,15,FALSE),"")</f>
        <v>7971018.9866735209</v>
      </c>
      <c r="F826">
        <f>IFERROR(VLOOKUP($B826,'CURVE DATA'!$A:$AM,34,FALSE),NA())</f>
        <v>0.24270477235895455</v>
      </c>
      <c r="G826">
        <f>IFERROR(VLOOKUP($B826,'CURVE DATA'!$A:$AM,35,FALSE),NA())</f>
        <v>0.28702376559895626</v>
      </c>
      <c r="H826">
        <f>IFERROR(VLOOKUP($B826,'CURVE DATA'!$A:$AM,37,FALSE),NA())</f>
        <v>181.84154263512738</v>
      </c>
      <c r="I826">
        <f>IFERROR(VLOOKUP($B826,'CURVE DATA'!$A:$AM,38,FALSE),NA())</f>
        <v>146.63068782538693</v>
      </c>
      <c r="J826">
        <f>IFERROR(VLOOKUP($B826,'CURVE DATA'!$A:$AM,39,FALSE),NA())</f>
        <v>217.05239744486786</v>
      </c>
      <c r="K826" t="str">
        <f t="shared" si="136"/>
        <v/>
      </c>
      <c r="L826" t="str">
        <f t="shared" si="137"/>
        <v/>
      </c>
      <c r="M826" s="60">
        <f t="shared" si="138"/>
        <v>6505327.0576735213</v>
      </c>
      <c r="N826" t="str">
        <f t="shared" si="139"/>
        <v/>
      </c>
      <c r="O826" t="str">
        <f t="shared" si="140"/>
        <v/>
      </c>
      <c r="P826" t="str">
        <f t="shared" si="141"/>
        <v/>
      </c>
      <c r="Q826" t="str">
        <f t="shared" si="142"/>
        <v/>
      </c>
    </row>
    <row r="827" spans="1:17">
      <c r="A827" s="41">
        <f t="shared" si="133"/>
        <v>825</v>
      </c>
      <c r="B827" t="str">
        <f t="shared" si="134"/>
        <v>2_826</v>
      </c>
      <c r="C827">
        <f t="shared" si="132"/>
        <v>2</v>
      </c>
      <c r="D827">
        <f t="shared" si="135"/>
        <v>826</v>
      </c>
      <c r="E827">
        <f>IFERROR(VLOOKUP($B827,'CURVE DATA'!$A:$AM,15,FALSE),"")</f>
        <v>7980692.5534049207</v>
      </c>
      <c r="F827">
        <f>IFERROR(VLOOKUP($B827,'CURVE DATA'!$A:$AM,34,FALSE),NA())</f>
        <v>0.24241403856922608</v>
      </c>
      <c r="G827">
        <f>IFERROR(VLOOKUP($B827,'CURVE DATA'!$A:$AM,35,FALSE),NA())</f>
        <v>0.28696969320255655</v>
      </c>
      <c r="H827">
        <f>IFERROR(VLOOKUP($B827,'CURVE DATA'!$A:$AM,37,FALSE),NA())</f>
        <v>181.80728551375353</v>
      </c>
      <c r="I827">
        <f>IFERROR(VLOOKUP($B827,'CURVE DATA'!$A:$AM,38,FALSE),NA())</f>
        <v>146.60306407562561</v>
      </c>
      <c r="J827">
        <f>IFERROR(VLOOKUP($B827,'CURVE DATA'!$A:$AM,39,FALSE),NA())</f>
        <v>217.0115069518815</v>
      </c>
      <c r="K827" t="str">
        <f t="shared" si="136"/>
        <v/>
      </c>
      <c r="L827" t="str">
        <f t="shared" si="137"/>
        <v/>
      </c>
      <c r="M827" s="60">
        <f t="shared" si="138"/>
        <v>6515000.6244049203</v>
      </c>
      <c r="N827" t="str">
        <f t="shared" si="139"/>
        <v/>
      </c>
      <c r="O827" t="str">
        <f t="shared" si="140"/>
        <v/>
      </c>
      <c r="P827" t="str">
        <f t="shared" si="141"/>
        <v/>
      </c>
      <c r="Q827" t="str">
        <f t="shared" si="142"/>
        <v/>
      </c>
    </row>
    <row r="828" spans="1:17">
      <c r="A828" s="41">
        <f t="shared" si="133"/>
        <v>826</v>
      </c>
      <c r="B828" t="str">
        <f t="shared" si="134"/>
        <v>2_827</v>
      </c>
      <c r="C828">
        <f t="shared" si="132"/>
        <v>2</v>
      </c>
      <c r="D828">
        <f t="shared" si="135"/>
        <v>827</v>
      </c>
      <c r="E828">
        <f>IFERROR(VLOOKUP($B828,'CURVE DATA'!$A:$AM,15,FALSE),"")</f>
        <v>7990366.1201363206</v>
      </c>
      <c r="F828">
        <f>IFERROR(VLOOKUP($B828,'CURVE DATA'!$A:$AM,34,FALSE),NA())</f>
        <v>0.24212326739168932</v>
      </c>
      <c r="G828">
        <f>IFERROR(VLOOKUP($B828,'CURVE DATA'!$A:$AM,35,FALSE),NA())</f>
        <v>0.28691539970883884</v>
      </c>
      <c r="H828">
        <f>IFERROR(VLOOKUP($B828,'CURVE DATA'!$A:$AM,37,FALSE),NA())</f>
        <v>181.77288831799493</v>
      </c>
      <c r="I828">
        <f>IFERROR(VLOOKUP($B828,'CURVE DATA'!$A:$AM,38,FALSE),NA())</f>
        <v>146.57532737475813</v>
      </c>
      <c r="J828">
        <f>IFERROR(VLOOKUP($B828,'CURVE DATA'!$A:$AM,39,FALSE),NA())</f>
        <v>216.97044926123175</v>
      </c>
      <c r="K828" t="str">
        <f t="shared" si="136"/>
        <v/>
      </c>
      <c r="L828" t="str">
        <f t="shared" si="137"/>
        <v/>
      </c>
      <c r="M828" s="60">
        <f t="shared" si="138"/>
        <v>6524674.1911363211</v>
      </c>
      <c r="N828" t="str">
        <f t="shared" si="139"/>
        <v/>
      </c>
      <c r="O828" t="str">
        <f t="shared" si="140"/>
        <v/>
      </c>
      <c r="P828" t="str">
        <f t="shared" si="141"/>
        <v/>
      </c>
      <c r="Q828" t="str">
        <f t="shared" si="142"/>
        <v/>
      </c>
    </row>
    <row r="829" spans="1:17">
      <c r="A829" s="41">
        <f t="shared" si="133"/>
        <v>827</v>
      </c>
      <c r="B829" t="str">
        <f t="shared" si="134"/>
        <v>2_828</v>
      </c>
      <c r="C829">
        <f t="shared" si="132"/>
        <v>2</v>
      </c>
      <c r="D829">
        <f t="shared" si="135"/>
        <v>828</v>
      </c>
      <c r="E829">
        <f>IFERROR(VLOOKUP($B829,'CURVE DATA'!$A:$AM,15,FALSE),"")</f>
        <v>8000039.6868677204</v>
      </c>
      <c r="F829">
        <f>IFERROR(VLOOKUP($B829,'CURVE DATA'!$A:$AM,34,FALSE),NA())</f>
        <v>0.24183246033269909</v>
      </c>
      <c r="G829">
        <f>IFERROR(VLOOKUP($B829,'CURVE DATA'!$A:$AM,35,FALSE),NA())</f>
        <v>0.28686088587646136</v>
      </c>
      <c r="H829">
        <f>IFERROR(VLOOKUP($B829,'CURVE DATA'!$A:$AM,37,FALSE),NA())</f>
        <v>181.73835152849324</v>
      </c>
      <c r="I829">
        <f>IFERROR(VLOOKUP($B829,'CURVE DATA'!$A:$AM,38,FALSE),NA())</f>
        <v>146.54747811035725</v>
      </c>
      <c r="J829">
        <f>IFERROR(VLOOKUP($B829,'CURVE DATA'!$A:$AM,39,FALSE),NA())</f>
        <v>216.92922494662929</v>
      </c>
      <c r="K829" t="str">
        <f t="shared" si="136"/>
        <v/>
      </c>
      <c r="L829" t="str">
        <f t="shared" si="137"/>
        <v/>
      </c>
      <c r="M829" s="60">
        <f t="shared" si="138"/>
        <v>6534347.75786772</v>
      </c>
      <c r="N829" t="str">
        <f t="shared" si="139"/>
        <v/>
      </c>
      <c r="O829" t="str">
        <f t="shared" si="140"/>
        <v/>
      </c>
      <c r="P829" t="str">
        <f t="shared" si="141"/>
        <v/>
      </c>
      <c r="Q829" t="str">
        <f t="shared" si="142"/>
        <v/>
      </c>
    </row>
    <row r="830" spans="1:17">
      <c r="A830" s="41">
        <f t="shared" si="133"/>
        <v>828</v>
      </c>
      <c r="B830" t="str">
        <f t="shared" si="134"/>
        <v>2_829</v>
      </c>
      <c r="C830">
        <f t="shared" si="132"/>
        <v>2</v>
      </c>
      <c r="D830">
        <f t="shared" si="135"/>
        <v>829</v>
      </c>
      <c r="E830">
        <f>IFERROR(VLOOKUP($B830,'CURVE DATA'!$A:$AM,15,FALSE),"")</f>
        <v>8009713.2535991203</v>
      </c>
      <c r="F830">
        <f>IFERROR(VLOOKUP($B830,'CURVE DATA'!$A:$AM,34,FALSE),NA())</f>
        <v>0.24154161889363859</v>
      </c>
      <c r="G830">
        <f>IFERROR(VLOOKUP($B830,'CURVE DATA'!$A:$AM,35,FALSE),NA())</f>
        <v>0.2868061524622309</v>
      </c>
      <c r="H830">
        <f>IFERROR(VLOOKUP($B830,'CURVE DATA'!$A:$AM,37,FALSE),NA())</f>
        <v>181.70367562471716</v>
      </c>
      <c r="I830">
        <f>IFERROR(VLOOKUP($B830,'CURVE DATA'!$A:$AM,38,FALSE),NA())</f>
        <v>146.51951666904978</v>
      </c>
      <c r="J830">
        <f>IFERROR(VLOOKUP($B830,'CURVE DATA'!$A:$AM,39,FALSE),NA())</f>
        <v>216.88783458038461</v>
      </c>
      <c r="K830" t="str">
        <f t="shared" si="136"/>
        <v/>
      </c>
      <c r="L830" t="str">
        <f t="shared" si="137"/>
        <v/>
      </c>
      <c r="M830" s="60">
        <f t="shared" si="138"/>
        <v>6544021.3245991208</v>
      </c>
      <c r="N830" t="str">
        <f t="shared" si="139"/>
        <v/>
      </c>
      <c r="O830" t="str">
        <f t="shared" si="140"/>
        <v/>
      </c>
      <c r="P830" t="str">
        <f t="shared" si="141"/>
        <v/>
      </c>
      <c r="Q830" t="str">
        <f t="shared" si="142"/>
        <v/>
      </c>
    </row>
    <row r="831" spans="1:17">
      <c r="A831" s="41">
        <f t="shared" si="133"/>
        <v>829</v>
      </c>
      <c r="B831" t="str">
        <f t="shared" si="134"/>
        <v>2_830</v>
      </c>
      <c r="C831">
        <f t="shared" si="132"/>
        <v>2</v>
      </c>
      <c r="D831">
        <f t="shared" si="135"/>
        <v>830</v>
      </c>
      <c r="E831">
        <f>IFERROR(VLOOKUP($B831,'CURVE DATA'!$A:$AM,15,FALSE),"")</f>
        <v>8019386.8203305202</v>
      </c>
      <c r="F831">
        <f>IFERROR(VLOOKUP($B831,'CURVE DATA'!$A:$AM,34,FALSE),NA())</f>
        <v>0.24125074457033666</v>
      </c>
      <c r="G831">
        <f>IFERROR(VLOOKUP($B831,'CURVE DATA'!$A:$AM,35,FALSE),NA())</f>
        <v>0.28675120022110678</v>
      </c>
      <c r="H831">
        <f>IFERROR(VLOOKUP($B831,'CURVE DATA'!$A:$AM,37,FALSE),NA())</f>
        <v>181.66886108496499</v>
      </c>
      <c r="I831">
        <f>IFERROR(VLOOKUP($B831,'CURVE DATA'!$A:$AM,38,FALSE),NA())</f>
        <v>146.49144343651881</v>
      </c>
      <c r="J831">
        <f>IFERROR(VLOOKUP($B831,'CURVE DATA'!$A:$AM,39,FALSE),NA())</f>
        <v>216.84627873341122</v>
      </c>
      <c r="K831" t="str">
        <f t="shared" si="136"/>
        <v/>
      </c>
      <c r="L831" t="str">
        <f t="shared" si="137"/>
        <v/>
      </c>
      <c r="M831" s="60">
        <f t="shared" si="138"/>
        <v>6553694.8913305197</v>
      </c>
      <c r="N831" t="str">
        <f t="shared" si="139"/>
        <v/>
      </c>
      <c r="O831" t="str">
        <f t="shared" si="140"/>
        <v/>
      </c>
      <c r="P831" t="str">
        <f t="shared" si="141"/>
        <v/>
      </c>
      <c r="Q831" t="str">
        <f t="shared" si="142"/>
        <v/>
      </c>
    </row>
    <row r="832" spans="1:17">
      <c r="A832" s="41">
        <f t="shared" si="133"/>
        <v>830</v>
      </c>
      <c r="B832" t="str">
        <f t="shared" si="134"/>
        <v>2_831</v>
      </c>
      <c r="C832">
        <f t="shared" si="132"/>
        <v>2</v>
      </c>
      <c r="D832">
        <f t="shared" si="135"/>
        <v>831</v>
      </c>
      <c r="E832">
        <f>IFERROR(VLOOKUP($B832,'CURVE DATA'!$A:$AM,15,FALSE),"")</f>
        <v>8029060.38706192</v>
      </c>
      <c r="F832">
        <f>IFERROR(VLOOKUP($B832,'CURVE DATA'!$A:$AM,34,FALSE),NA())</f>
        <v>0.24095983885341807</v>
      </c>
      <c r="G832">
        <f>IFERROR(VLOOKUP($B832,'CURVE DATA'!$A:$AM,35,FALSE),NA())</f>
        <v>0.28669602990620596</v>
      </c>
      <c r="H832">
        <f>IFERROR(VLOOKUP($B832,'CURVE DATA'!$A:$AM,37,FALSE),NA())</f>
        <v>181.63390838636772</v>
      </c>
      <c r="I832">
        <f>IFERROR(VLOOKUP($B832,'CURVE DATA'!$A:$AM,38,FALSE),NA())</f>
        <v>146.46325879750617</v>
      </c>
      <c r="J832">
        <f>IFERROR(VLOOKUP($B832,'CURVE DATA'!$A:$AM,39,FALSE),NA())</f>
        <v>216.80455797522933</v>
      </c>
      <c r="K832" t="str">
        <f t="shared" si="136"/>
        <v/>
      </c>
      <c r="L832" t="str">
        <f t="shared" si="137"/>
        <v/>
      </c>
      <c r="M832" s="60">
        <f t="shared" si="138"/>
        <v>6563368.4580619205</v>
      </c>
      <c r="N832" t="str">
        <f t="shared" si="139"/>
        <v/>
      </c>
      <c r="O832" t="str">
        <f t="shared" si="140"/>
        <v/>
      </c>
      <c r="P832" t="str">
        <f t="shared" si="141"/>
        <v/>
      </c>
      <c r="Q832" t="str">
        <f t="shared" si="142"/>
        <v/>
      </c>
    </row>
    <row r="833" spans="1:17">
      <c r="A833" s="41">
        <f t="shared" si="133"/>
        <v>831</v>
      </c>
      <c r="B833" t="str">
        <f t="shared" si="134"/>
        <v>2_832</v>
      </c>
      <c r="C833">
        <f t="shared" si="132"/>
        <v>2</v>
      </c>
      <c r="D833">
        <f t="shared" si="135"/>
        <v>832</v>
      </c>
      <c r="E833">
        <f>IFERROR(VLOOKUP($B833,'CURVE DATA'!$A:$AM,15,FALSE),"")</f>
        <v>8038733.9537933199</v>
      </c>
      <c r="F833">
        <f>IFERROR(VLOOKUP($B833,'CURVE DATA'!$A:$AM,34,FALSE),NA())</f>
        <v>0.24066890322868356</v>
      </c>
      <c r="G833">
        <f>IFERROR(VLOOKUP($B833,'CURVE DATA'!$A:$AM,35,FALSE),NA())</f>
        <v>0.28664064226880825</v>
      </c>
      <c r="H833">
        <f>IFERROR(VLOOKUP($B833,'CURVE DATA'!$A:$AM,37,FALSE),NA())</f>
        <v>181.59881800489254</v>
      </c>
      <c r="I833">
        <f>IFERROR(VLOOKUP($B833,'CURVE DATA'!$A:$AM,38,FALSE),NA())</f>
        <v>146.43496313581522</v>
      </c>
      <c r="J833">
        <f>IFERROR(VLOOKUP($B833,'CURVE DATA'!$A:$AM,39,FALSE),NA())</f>
        <v>216.76267287396988</v>
      </c>
      <c r="K833" t="str">
        <f t="shared" si="136"/>
        <v/>
      </c>
      <c r="L833" t="str">
        <f t="shared" si="137"/>
        <v/>
      </c>
      <c r="M833" s="60">
        <f t="shared" si="138"/>
        <v>6573042.0247933194</v>
      </c>
      <c r="N833" t="str">
        <f t="shared" si="139"/>
        <v/>
      </c>
      <c r="O833" t="str">
        <f t="shared" si="140"/>
        <v/>
      </c>
      <c r="P833" t="str">
        <f t="shared" si="141"/>
        <v/>
      </c>
      <c r="Q833" t="str">
        <f t="shared" si="142"/>
        <v/>
      </c>
    </row>
    <row r="834" spans="1:17">
      <c r="A834" s="41">
        <f t="shared" si="133"/>
        <v>832</v>
      </c>
      <c r="B834" t="str">
        <f t="shared" si="134"/>
        <v>2_833</v>
      </c>
      <c r="C834">
        <f t="shared" ref="C834:C897" si="143">$V$1</f>
        <v>2</v>
      </c>
      <c r="D834">
        <f t="shared" si="135"/>
        <v>833</v>
      </c>
      <c r="E834">
        <f>IFERROR(VLOOKUP($B834,'CURVE DATA'!$A:$AM,15,FALSE),"")</f>
        <v>8048407.5205247197</v>
      </c>
      <c r="F834">
        <f>IFERROR(VLOOKUP($B834,'CURVE DATA'!$A:$AM,34,FALSE),NA())</f>
        <v>0.24037793917619701</v>
      </c>
      <c r="G834">
        <f>IFERROR(VLOOKUP($B834,'CURVE DATA'!$A:$AM,35,FALSE),NA())</f>
        <v>0.28658503805836039</v>
      </c>
      <c r="H834">
        <f>IFERROR(VLOOKUP($B834,'CURVE DATA'!$A:$AM,37,FALSE),NA())</f>
        <v>181.5635904153452</v>
      </c>
      <c r="I834">
        <f>IFERROR(VLOOKUP($B834,'CURVE DATA'!$A:$AM,38,FALSE),NA())</f>
        <v>146.40655683431282</v>
      </c>
      <c r="J834">
        <f>IFERROR(VLOOKUP($B834,'CURVE DATA'!$A:$AM,39,FALSE),NA())</f>
        <v>216.72062399637761</v>
      </c>
      <c r="K834" t="str">
        <f t="shared" si="136"/>
        <v/>
      </c>
      <c r="L834" t="str">
        <f t="shared" si="137"/>
        <v/>
      </c>
      <c r="M834" s="60">
        <f t="shared" si="138"/>
        <v>6582715.5915247202</v>
      </c>
      <c r="N834" t="str">
        <f t="shared" si="139"/>
        <v/>
      </c>
      <c r="O834" t="str">
        <f t="shared" si="140"/>
        <v/>
      </c>
      <c r="P834" t="str">
        <f t="shared" si="141"/>
        <v/>
      </c>
      <c r="Q834" t="str">
        <f t="shared" si="142"/>
        <v/>
      </c>
    </row>
    <row r="835" spans="1:17">
      <c r="A835" s="41">
        <f t="shared" ref="A835:A898" si="144">ROW()-2</f>
        <v>833</v>
      </c>
      <c r="B835" t="str">
        <f t="shared" ref="B835:B898" si="145">C835&amp;"_"&amp;D835</f>
        <v>2_834</v>
      </c>
      <c r="C835">
        <f t="shared" si="143"/>
        <v>2</v>
      </c>
      <c r="D835">
        <f t="shared" ref="D835:D898" si="146">A835+1</f>
        <v>834</v>
      </c>
      <c r="E835">
        <f>IFERROR(VLOOKUP($B835,'CURVE DATA'!$A:$AM,15,FALSE),"")</f>
        <v>8058081.0872561196</v>
      </c>
      <c r="F835">
        <f>IFERROR(VLOOKUP($B835,'CURVE DATA'!$A:$AM,34,FALSE),NA())</f>
        <v>0.24008694817111928</v>
      </c>
      <c r="G835">
        <f>IFERROR(VLOOKUP($B835,'CURVE DATA'!$A:$AM,35,FALSE),NA())</f>
        <v>0.28652921802248132</v>
      </c>
      <c r="H835">
        <f>IFERROR(VLOOKUP($B835,'CURVE DATA'!$A:$AM,37,FALSE),NA())</f>
        <v>181.52822609137357</v>
      </c>
      <c r="I835">
        <f>IFERROR(VLOOKUP($B835,'CURVE DATA'!$A:$AM,38,FALSE),NA())</f>
        <v>146.37804027493209</v>
      </c>
      <c r="J835">
        <f>IFERROR(VLOOKUP($B835,'CURVE DATA'!$A:$AM,39,FALSE),NA())</f>
        <v>216.6784119078151</v>
      </c>
      <c r="K835" t="str">
        <f t="shared" ref="K835:K898" si="147">IFERROR(IF(F835=MAX(F:F),H835,""),NA())</f>
        <v/>
      </c>
      <c r="L835" t="str">
        <f t="shared" ref="L835:L898" si="148">IFERROR(IF(G835=MAX(G:G),H835,""),NA())</f>
        <v/>
      </c>
      <c r="M835" s="60">
        <f t="shared" ref="M835:M898" si="149">IFERROR(ABS(E835-IFERROR($V$11/$V$10,"NA")),NA())</f>
        <v>6592389.1582561191</v>
      </c>
      <c r="N835" t="str">
        <f t="shared" ref="N835:N898" si="150">IFERROR(IF(M835=MIN(M:M),H835,""),NA())</f>
        <v/>
      </c>
      <c r="O835" t="str">
        <f t="shared" ref="O835:O898" si="151">IFERROR(IF(F835=MAX(F:F),E835,""),NA())</f>
        <v/>
      </c>
      <c r="P835" t="str">
        <f t="shared" ref="P835:P898" si="152">IFERROR(IF(G835=MAX(G:G),E835,""),NA())</f>
        <v/>
      </c>
      <c r="Q835" t="str">
        <f t="shared" ref="Q835:Q898" si="153">IFERROR(IF(AND(E835&gt;=IFERROR(AVERAGE(O:O),NA()),E835&lt;=IFERROR(AVERAGE(P:P),NA())),H835,""),NA())</f>
        <v/>
      </c>
    </row>
    <row r="836" spans="1:17">
      <c r="A836" s="41">
        <f t="shared" si="144"/>
        <v>834</v>
      </c>
      <c r="B836" t="str">
        <f t="shared" si="145"/>
        <v>2_835</v>
      </c>
      <c r="C836">
        <f t="shared" si="143"/>
        <v>2</v>
      </c>
      <c r="D836">
        <f t="shared" si="146"/>
        <v>835</v>
      </c>
      <c r="E836">
        <f>IFERROR(VLOOKUP($B836,'CURVE DATA'!$A:$AM,15,FALSE),"")</f>
        <v>8067754.6539875194</v>
      </c>
      <c r="F836">
        <f>IFERROR(VLOOKUP($B836,'CURVE DATA'!$A:$AM,34,FALSE),NA())</f>
        <v>0.23979593168352076</v>
      </c>
      <c r="G836">
        <f>IFERROR(VLOOKUP($B836,'CURVE DATA'!$A:$AM,35,FALSE),NA())</f>
        <v>0.28647318290696699</v>
      </c>
      <c r="H836">
        <f>IFERROR(VLOOKUP($B836,'CURVE DATA'!$A:$AM,37,FALSE),NA())</f>
        <v>181.49272550547053</v>
      </c>
      <c r="I836">
        <f>IFERROR(VLOOKUP($B836,'CURVE DATA'!$A:$AM,38,FALSE),NA())</f>
        <v>146.34941383867482</v>
      </c>
      <c r="J836">
        <f>IFERROR(VLOOKUP($B836,'CURVE DATA'!$A:$AM,39,FALSE),NA())</f>
        <v>216.63603717226627</v>
      </c>
      <c r="K836" t="str">
        <f t="shared" si="147"/>
        <v/>
      </c>
      <c r="L836" t="str">
        <f t="shared" si="148"/>
        <v/>
      </c>
      <c r="M836" s="60">
        <f t="shared" si="149"/>
        <v>6602062.7249875199</v>
      </c>
      <c r="N836" t="str">
        <f t="shared" si="150"/>
        <v/>
      </c>
      <c r="O836" t="str">
        <f t="shared" si="151"/>
        <v/>
      </c>
      <c r="P836" t="str">
        <f t="shared" si="152"/>
        <v/>
      </c>
      <c r="Q836" t="str">
        <f t="shared" si="153"/>
        <v/>
      </c>
    </row>
    <row r="837" spans="1:17">
      <c r="A837" s="41">
        <f t="shared" si="144"/>
        <v>835</v>
      </c>
      <c r="B837" t="str">
        <f t="shared" si="145"/>
        <v>2_836</v>
      </c>
      <c r="C837">
        <f t="shared" si="143"/>
        <v>2</v>
      </c>
      <c r="D837">
        <f t="shared" si="146"/>
        <v>836</v>
      </c>
      <c r="E837">
        <f>IFERROR(VLOOKUP($B837,'CURVE DATA'!$A:$AM,15,FALSE),"")</f>
        <v>8077428.2207189193</v>
      </c>
      <c r="F837">
        <f>IFERROR(VLOOKUP($B837,'CURVE DATA'!$A:$AM,34,FALSE),NA())</f>
        <v>0.23950489117806287</v>
      </c>
      <c r="G837">
        <f>IFERROR(VLOOKUP($B837,'CURVE DATA'!$A:$AM,35,FALSE),NA())</f>
        <v>0.28641693345579466</v>
      </c>
      <c r="H837">
        <f>IFERROR(VLOOKUP($B837,'CURVE DATA'!$A:$AM,37,FALSE),NA())</f>
        <v>181.45708912897672</v>
      </c>
      <c r="I837">
        <f>IFERROR(VLOOKUP($B837,'CURVE DATA'!$A:$AM,38,FALSE),NA())</f>
        <v>146.32067790561371</v>
      </c>
      <c r="J837">
        <f>IFERROR(VLOOKUP($B837,'CURVE DATA'!$A:$AM,39,FALSE),NA())</f>
        <v>216.59350035233976</v>
      </c>
      <c r="K837" t="str">
        <f t="shared" si="147"/>
        <v/>
      </c>
      <c r="L837" t="str">
        <f t="shared" si="148"/>
        <v/>
      </c>
      <c r="M837" s="60">
        <f t="shared" si="149"/>
        <v>6611736.2917189188</v>
      </c>
      <c r="N837" t="str">
        <f t="shared" si="150"/>
        <v/>
      </c>
      <c r="O837" t="str">
        <f t="shared" si="151"/>
        <v/>
      </c>
      <c r="P837" t="str">
        <f t="shared" si="152"/>
        <v/>
      </c>
      <c r="Q837" t="str">
        <f t="shared" si="153"/>
        <v/>
      </c>
    </row>
    <row r="838" spans="1:17">
      <c r="A838" s="41">
        <f t="shared" si="144"/>
        <v>836</v>
      </c>
      <c r="B838" t="str">
        <f t="shared" si="145"/>
        <v>2_837</v>
      </c>
      <c r="C838">
        <f t="shared" si="143"/>
        <v>2</v>
      </c>
      <c r="D838">
        <f t="shared" si="146"/>
        <v>837</v>
      </c>
      <c r="E838">
        <f>IFERROR(VLOOKUP($B838,'CURVE DATA'!$A:$AM,15,FALSE),"")</f>
        <v>8087101.7874503192</v>
      </c>
      <c r="F838">
        <f>IFERROR(VLOOKUP($B838,'CURVE DATA'!$A:$AM,34,FALSE),NA())</f>
        <v>0.2392138281146105</v>
      </c>
      <c r="G838">
        <f>IFERROR(VLOOKUP($B838,'CURVE DATA'!$A:$AM,35,FALSE),NA())</f>
        <v>0.28636047041112817</v>
      </c>
      <c r="H838">
        <f>IFERROR(VLOOKUP($B838,'CURVE DATA'!$A:$AM,37,FALSE),NA())</f>
        <v>181.42131743208392</v>
      </c>
      <c r="I838">
        <f>IFERROR(VLOOKUP($B838,'CURVE DATA'!$A:$AM,38,FALSE),NA())</f>
        <v>146.29183285489503</v>
      </c>
      <c r="J838">
        <f>IFERROR(VLOOKUP($B838,'CURVE DATA'!$A:$AM,39,FALSE),NA())</f>
        <v>216.55080200927284</v>
      </c>
      <c r="K838" t="str">
        <f t="shared" si="147"/>
        <v/>
      </c>
      <c r="L838" t="str">
        <f t="shared" si="148"/>
        <v/>
      </c>
      <c r="M838" s="60">
        <f t="shared" si="149"/>
        <v>6621409.8584503196</v>
      </c>
      <c r="N838" t="str">
        <f t="shared" si="150"/>
        <v/>
      </c>
      <c r="O838" t="str">
        <f t="shared" si="151"/>
        <v/>
      </c>
      <c r="P838" t="str">
        <f t="shared" si="152"/>
        <v/>
      </c>
      <c r="Q838" t="str">
        <f t="shared" si="153"/>
        <v/>
      </c>
    </row>
    <row r="839" spans="1:17">
      <c r="A839" s="41">
        <f t="shared" si="144"/>
        <v>837</v>
      </c>
      <c r="B839" t="str">
        <f t="shared" si="145"/>
        <v>2_838</v>
      </c>
      <c r="C839">
        <f t="shared" si="143"/>
        <v>2</v>
      </c>
      <c r="D839">
        <f t="shared" si="146"/>
        <v>838</v>
      </c>
      <c r="E839">
        <f>IFERROR(VLOOKUP($B839,'CURVE DATA'!$A:$AM,15,FALSE),"")</f>
        <v>8096775.354181719</v>
      </c>
      <c r="F839">
        <f>IFERROR(VLOOKUP($B839,'CURVE DATA'!$A:$AM,34,FALSE),NA())</f>
        <v>0.23892274394757063</v>
      </c>
      <c r="G839">
        <f>IFERROR(VLOOKUP($B839,'CURVE DATA'!$A:$AM,35,FALSE),NA())</f>
        <v>0.28630379451332227</v>
      </c>
      <c r="H839">
        <f>IFERROR(VLOOKUP($B839,'CURVE DATA'!$A:$AM,37,FALSE),NA())</f>
        <v>181.38541088383784</v>
      </c>
      <c r="I839">
        <f>IFERROR(VLOOKUP($B839,'CURVE DATA'!$A:$AM,38,FALSE),NA())</f>
        <v>146.26287906474093</v>
      </c>
      <c r="J839">
        <f>IFERROR(VLOOKUP($B839,'CURVE DATA'!$A:$AM,39,FALSE),NA())</f>
        <v>216.5079427029348</v>
      </c>
      <c r="K839" t="str">
        <f t="shared" si="147"/>
        <v/>
      </c>
      <c r="L839" t="str">
        <f t="shared" si="148"/>
        <v/>
      </c>
      <c r="M839" s="60">
        <f t="shared" si="149"/>
        <v>6631083.4251817185</v>
      </c>
      <c r="N839" t="str">
        <f t="shared" si="150"/>
        <v/>
      </c>
      <c r="O839" t="str">
        <f t="shared" si="151"/>
        <v/>
      </c>
      <c r="P839" t="str">
        <f t="shared" si="152"/>
        <v/>
      </c>
      <c r="Q839" t="str">
        <f t="shared" si="153"/>
        <v/>
      </c>
    </row>
    <row r="840" spans="1:17">
      <c r="A840" s="41">
        <f t="shared" si="144"/>
        <v>838</v>
      </c>
      <c r="B840" t="str">
        <f t="shared" si="145"/>
        <v>2_839</v>
      </c>
      <c r="C840">
        <f t="shared" si="143"/>
        <v>2</v>
      </c>
      <c r="D840">
        <f t="shared" si="146"/>
        <v>839</v>
      </c>
      <c r="E840">
        <f>IFERROR(VLOOKUP($B840,'CURVE DATA'!$A:$AM,15,FALSE),"")</f>
        <v>8106448.9209131189</v>
      </c>
      <c r="F840">
        <f>IFERROR(VLOOKUP($B840,'CURVE DATA'!$A:$AM,34,FALSE),NA())</f>
        <v>0.2386316401261924</v>
      </c>
      <c r="G840">
        <f>IFERROR(VLOOKUP($B840,'CURVE DATA'!$A:$AM,35,FALSE),NA())</f>
        <v>0.2862469065009271</v>
      </c>
      <c r="H840">
        <f>IFERROR(VLOOKUP($B840,'CURVE DATA'!$A:$AM,37,FALSE),NA())</f>
        <v>181.34936995214079</v>
      </c>
      <c r="I840">
        <f>IFERROR(VLOOKUP($B840,'CURVE DATA'!$A:$AM,38,FALSE),NA())</f>
        <v>146.23381691245149</v>
      </c>
      <c r="J840">
        <f>IFERROR(VLOOKUP($B840,'CURVE DATA'!$A:$AM,39,FALSE),NA())</f>
        <v>216.46492299183012</v>
      </c>
      <c r="K840" t="str">
        <f t="shared" si="147"/>
        <v/>
      </c>
      <c r="L840" t="str">
        <f t="shared" si="148"/>
        <v/>
      </c>
      <c r="M840" s="60">
        <f t="shared" si="149"/>
        <v>6640756.9919131193</v>
      </c>
      <c r="N840" t="str">
        <f t="shared" si="150"/>
        <v/>
      </c>
      <c r="O840" t="str">
        <f t="shared" si="151"/>
        <v/>
      </c>
      <c r="P840" t="str">
        <f t="shared" si="152"/>
        <v/>
      </c>
      <c r="Q840" t="str">
        <f t="shared" si="153"/>
        <v/>
      </c>
    </row>
    <row r="841" spans="1:17">
      <c r="A841" s="41">
        <f t="shared" si="144"/>
        <v>839</v>
      </c>
      <c r="B841" t="str">
        <f t="shared" si="145"/>
        <v>2_840</v>
      </c>
      <c r="C841">
        <f t="shared" si="143"/>
        <v>2</v>
      </c>
      <c r="D841">
        <f t="shared" si="146"/>
        <v>840</v>
      </c>
      <c r="E841">
        <f>IFERROR(VLOOKUP($B841,'CURVE DATA'!$A:$AM,15,FALSE),"")</f>
        <v>8116122.4876445187</v>
      </c>
      <c r="F841">
        <f>IFERROR(VLOOKUP($B841,'CURVE DATA'!$A:$AM,34,FALSE),NA())</f>
        <v>0.23834051809491283</v>
      </c>
      <c r="G841">
        <f>IFERROR(VLOOKUP($B841,'CURVE DATA'!$A:$AM,35,FALSE),NA())</f>
        <v>0.28618980711069347</v>
      </c>
      <c r="H841">
        <f>IFERROR(VLOOKUP($B841,'CURVE DATA'!$A:$AM,37,FALSE),NA())</f>
        <v>181.31319510375516</v>
      </c>
      <c r="I841">
        <f>IFERROR(VLOOKUP($B841,'CURVE DATA'!$A:$AM,38,FALSE),NA())</f>
        <v>146.20464677440771</v>
      </c>
      <c r="J841">
        <f>IFERROR(VLOOKUP($B841,'CURVE DATA'!$A:$AM,39,FALSE),NA())</f>
        <v>216.42174343310268</v>
      </c>
      <c r="K841" t="str">
        <f t="shared" si="147"/>
        <v/>
      </c>
      <c r="L841" t="str">
        <f t="shared" si="148"/>
        <v/>
      </c>
      <c r="M841" s="60">
        <f t="shared" si="149"/>
        <v>6650430.5586445183</v>
      </c>
      <c r="N841" t="str">
        <f t="shared" si="150"/>
        <v/>
      </c>
      <c r="O841" t="str">
        <f t="shared" si="151"/>
        <v/>
      </c>
      <c r="P841" t="str">
        <f t="shared" si="152"/>
        <v/>
      </c>
      <c r="Q841" t="str">
        <f t="shared" si="153"/>
        <v/>
      </c>
    </row>
    <row r="842" spans="1:17">
      <c r="A842" s="41">
        <f t="shared" si="144"/>
        <v>840</v>
      </c>
      <c r="B842" t="str">
        <f t="shared" si="145"/>
        <v>2_841</v>
      </c>
      <c r="C842">
        <f t="shared" si="143"/>
        <v>2</v>
      </c>
      <c r="D842">
        <f t="shared" si="146"/>
        <v>841</v>
      </c>
      <c r="E842">
        <f>IFERROR(VLOOKUP($B842,'CURVE DATA'!$A:$AM,15,FALSE),"")</f>
        <v>8125796.0543759186</v>
      </c>
      <c r="F842">
        <f>IFERROR(VLOOKUP($B842,'CURVE DATA'!$A:$AM,34,FALSE),NA())</f>
        <v>0.2380493792928986</v>
      </c>
      <c r="G842">
        <f>IFERROR(VLOOKUP($B842,'CURVE DATA'!$A:$AM,35,FALSE),NA())</f>
        <v>0.28613249707757704</v>
      </c>
      <c r="H842">
        <f>IFERROR(VLOOKUP($B842,'CURVE DATA'!$A:$AM,37,FALSE),NA())</f>
        <v>181.27688680430612</v>
      </c>
      <c r="I842">
        <f>IFERROR(VLOOKUP($B842,'CURVE DATA'!$A:$AM,38,FALSE),NA())</f>
        <v>146.17536902607344</v>
      </c>
      <c r="J842">
        <f>IFERROR(VLOOKUP($B842,'CURVE DATA'!$A:$AM,39,FALSE),NA())</f>
        <v>216.37840458253882</v>
      </c>
      <c r="K842" t="str">
        <f t="shared" si="147"/>
        <v/>
      </c>
      <c r="L842" t="str">
        <f t="shared" si="148"/>
        <v/>
      </c>
      <c r="M842" s="60">
        <f t="shared" si="149"/>
        <v>6660104.125375919</v>
      </c>
      <c r="N842" t="str">
        <f t="shared" si="150"/>
        <v/>
      </c>
      <c r="O842" t="str">
        <f t="shared" si="151"/>
        <v/>
      </c>
      <c r="P842" t="str">
        <f t="shared" si="152"/>
        <v/>
      </c>
      <c r="Q842" t="str">
        <f t="shared" si="153"/>
        <v/>
      </c>
    </row>
    <row r="843" spans="1:17">
      <c r="A843" s="41">
        <f t="shared" si="144"/>
        <v>841</v>
      </c>
      <c r="B843" t="str">
        <f t="shared" si="145"/>
        <v>2_842</v>
      </c>
      <c r="C843">
        <f t="shared" si="143"/>
        <v>2</v>
      </c>
      <c r="D843">
        <f t="shared" si="146"/>
        <v>842</v>
      </c>
      <c r="E843">
        <f>IFERROR(VLOOKUP($B843,'CURVE DATA'!$A:$AM,15,FALSE),"")</f>
        <v>8135469.6211073184</v>
      </c>
      <c r="F843">
        <f>IFERROR(VLOOKUP($B843,'CURVE DATA'!$A:$AM,34,FALSE),NA())</f>
        <v>0.23775822515415007</v>
      </c>
      <c r="G843">
        <f>IFERROR(VLOOKUP($B843,'CURVE DATA'!$A:$AM,35,FALSE),NA())</f>
        <v>0.286074977134743</v>
      </c>
      <c r="H843">
        <f>IFERROR(VLOOKUP($B843,'CURVE DATA'!$A:$AM,37,FALSE),NA())</f>
        <v>181.24044551828439</v>
      </c>
      <c r="I843">
        <f>IFERROR(VLOOKUP($B843,'CURVE DATA'!$A:$AM,38,FALSE),NA())</f>
        <v>146.14598404199788</v>
      </c>
      <c r="J843">
        <f>IFERROR(VLOOKUP($B843,'CURVE DATA'!$A:$AM,39,FALSE),NA())</f>
        <v>216.33490699457093</v>
      </c>
      <c r="K843" t="str">
        <f t="shared" si="147"/>
        <v/>
      </c>
      <c r="L843" t="str">
        <f t="shared" si="148"/>
        <v/>
      </c>
      <c r="M843" s="60">
        <f t="shared" si="149"/>
        <v>6669777.692107318</v>
      </c>
      <c r="N843" t="str">
        <f t="shared" si="150"/>
        <v/>
      </c>
      <c r="O843" t="str">
        <f t="shared" si="151"/>
        <v/>
      </c>
      <c r="P843" t="str">
        <f t="shared" si="152"/>
        <v/>
      </c>
      <c r="Q843" t="str">
        <f t="shared" si="153"/>
        <v/>
      </c>
    </row>
    <row r="844" spans="1:17">
      <c r="A844" s="41">
        <f t="shared" si="144"/>
        <v>842</v>
      </c>
      <c r="B844" t="str">
        <f t="shared" si="145"/>
        <v>2_843</v>
      </c>
      <c r="C844">
        <f t="shared" si="143"/>
        <v>2</v>
      </c>
      <c r="D844">
        <f t="shared" si="146"/>
        <v>843</v>
      </c>
      <c r="E844">
        <f>IFERROR(VLOOKUP($B844,'CURVE DATA'!$A:$AM,15,FALSE),"")</f>
        <v>8145143.1878387183</v>
      </c>
      <c r="F844">
        <f>IFERROR(VLOOKUP($B844,'CURVE DATA'!$A:$AM,34,FALSE),NA())</f>
        <v>0.23746705710775329</v>
      </c>
      <c r="G844">
        <f>IFERROR(VLOOKUP($B844,'CURVE DATA'!$A:$AM,35,FALSE),NA())</f>
        <v>0.28601724801357081</v>
      </c>
      <c r="H844">
        <f>IFERROR(VLOOKUP($B844,'CURVE DATA'!$A:$AM,37,FALSE),NA())</f>
        <v>181.20387170904942</v>
      </c>
      <c r="I844">
        <f>IFERROR(VLOOKUP($B844,'CURVE DATA'!$A:$AM,38,FALSE),NA())</f>
        <v>146.11649219581793</v>
      </c>
      <c r="J844">
        <f>IFERROR(VLOOKUP($B844,'CURVE DATA'!$A:$AM,39,FALSE),NA())</f>
        <v>216.29125122228092</v>
      </c>
      <c r="K844" t="str">
        <f t="shared" si="147"/>
        <v/>
      </c>
      <c r="L844" t="str">
        <f t="shared" si="148"/>
        <v/>
      </c>
      <c r="M844" s="60">
        <f t="shared" si="149"/>
        <v>6679451.2588387188</v>
      </c>
      <c r="N844" t="str">
        <f t="shared" si="150"/>
        <v/>
      </c>
      <c r="O844" t="str">
        <f t="shared" si="151"/>
        <v/>
      </c>
      <c r="P844" t="str">
        <f t="shared" si="152"/>
        <v/>
      </c>
      <c r="Q844" t="str">
        <f t="shared" si="153"/>
        <v/>
      </c>
    </row>
    <row r="845" spans="1:17">
      <c r="A845" s="41">
        <f t="shared" si="144"/>
        <v>843</v>
      </c>
      <c r="B845" t="str">
        <f t="shared" si="145"/>
        <v>2_844</v>
      </c>
      <c r="C845">
        <f t="shared" si="143"/>
        <v>2</v>
      </c>
      <c r="D845">
        <f t="shared" si="146"/>
        <v>844</v>
      </c>
      <c r="E845">
        <f>IFERROR(VLOOKUP($B845,'CURVE DATA'!$A:$AM,15,FALSE),"")</f>
        <v>8154816.7545701182</v>
      </c>
      <c r="F845">
        <f>IFERROR(VLOOKUP($B845,'CURVE DATA'!$A:$AM,34,FALSE),NA())</f>
        <v>0.2371758765775043</v>
      </c>
      <c r="G845">
        <f>IFERROR(VLOOKUP($B845,'CURVE DATA'!$A:$AM,35,FALSE),NA())</f>
        <v>0.28595931044365852</v>
      </c>
      <c r="H845">
        <f>IFERROR(VLOOKUP($B845,'CURVE DATA'!$A:$AM,37,FALSE),NA())</f>
        <v>181.16716583883203</v>
      </c>
      <c r="I845">
        <f>IFERROR(VLOOKUP($B845,'CURVE DATA'!$A:$AM,38,FALSE),NA())</f>
        <v>146.08689386026046</v>
      </c>
      <c r="J845">
        <f>IFERROR(VLOOKUP($B845,'CURVE DATA'!$A:$AM,39,FALSE),NA())</f>
        <v>216.24743781740361</v>
      </c>
      <c r="K845" t="str">
        <f t="shared" si="147"/>
        <v/>
      </c>
      <c r="L845" t="str">
        <f t="shared" si="148"/>
        <v/>
      </c>
      <c r="M845" s="60">
        <f t="shared" si="149"/>
        <v>6689124.8255701177</v>
      </c>
      <c r="N845" t="str">
        <f t="shared" si="150"/>
        <v/>
      </c>
      <c r="O845" t="str">
        <f t="shared" si="151"/>
        <v/>
      </c>
      <c r="P845" t="str">
        <f t="shared" si="152"/>
        <v/>
      </c>
      <c r="Q845" t="str">
        <f t="shared" si="153"/>
        <v/>
      </c>
    </row>
    <row r="846" spans="1:17">
      <c r="A846" s="41">
        <f t="shared" si="144"/>
        <v>844</v>
      </c>
      <c r="B846" t="str">
        <f t="shared" si="145"/>
        <v>2_845</v>
      </c>
      <c r="C846">
        <f t="shared" si="143"/>
        <v>2</v>
      </c>
      <c r="D846">
        <f t="shared" si="146"/>
        <v>845</v>
      </c>
      <c r="E846">
        <f>IFERROR(VLOOKUP($B846,'CURVE DATA'!$A:$AM,15,FALSE),"")</f>
        <v>8164490.321301518</v>
      </c>
      <c r="F846">
        <f>IFERROR(VLOOKUP($B846,'CURVE DATA'!$A:$AM,34,FALSE),NA())</f>
        <v>0.23688468498246032</v>
      </c>
      <c r="G846">
        <f>IFERROR(VLOOKUP($B846,'CURVE DATA'!$A:$AM,35,FALSE),NA())</f>
        <v>0.28590116515282771</v>
      </c>
      <c r="H846">
        <f>IFERROR(VLOOKUP($B846,'CURVE DATA'!$A:$AM,37,FALSE),NA())</f>
        <v>181.13032836873759</v>
      </c>
      <c r="I846">
        <f>IFERROR(VLOOKUP($B846,'CURVE DATA'!$A:$AM,38,FALSE),NA())</f>
        <v>146.05718940714473</v>
      </c>
      <c r="J846">
        <f>IFERROR(VLOOKUP($B846,'CURVE DATA'!$A:$AM,39,FALSE),NA())</f>
        <v>216.20346733033045</v>
      </c>
      <c r="K846" t="str">
        <f t="shared" si="147"/>
        <v/>
      </c>
      <c r="L846" t="str">
        <f t="shared" si="148"/>
        <v/>
      </c>
      <c r="M846" s="60">
        <f t="shared" si="149"/>
        <v>6698798.3923015185</v>
      </c>
      <c r="N846" t="str">
        <f t="shared" si="150"/>
        <v/>
      </c>
      <c r="O846" t="str">
        <f t="shared" si="151"/>
        <v/>
      </c>
      <c r="P846" t="str">
        <f t="shared" si="152"/>
        <v/>
      </c>
      <c r="Q846" t="str">
        <f t="shared" si="153"/>
        <v/>
      </c>
    </row>
    <row r="847" spans="1:17">
      <c r="A847" s="41">
        <f t="shared" si="144"/>
        <v>845</v>
      </c>
      <c r="B847" t="str">
        <f t="shared" si="145"/>
        <v>2_846</v>
      </c>
      <c r="C847">
        <f t="shared" si="143"/>
        <v>2</v>
      </c>
      <c r="D847">
        <f t="shared" si="146"/>
        <v>846</v>
      </c>
      <c r="E847">
        <f>IFERROR(VLOOKUP($B847,'CURVE DATA'!$A:$AM,15,FALSE),"")</f>
        <v>8174163.8880329179</v>
      </c>
      <c r="F847">
        <f>IFERROR(VLOOKUP($B847,'CURVE DATA'!$A:$AM,34,FALSE),NA())</f>
        <v>0.23659348373645991</v>
      </c>
      <c r="G847">
        <f>IFERROR(VLOOKUP($B847,'CURVE DATA'!$A:$AM,35,FALSE),NA())</f>
        <v>0.28584281286712787</v>
      </c>
      <c r="H847">
        <f>IFERROR(VLOOKUP($B847,'CURVE DATA'!$A:$AM,37,FALSE),NA())</f>
        <v>181.09335975874879</v>
      </c>
      <c r="I847">
        <f>IFERROR(VLOOKUP($B847,'CURVE DATA'!$A:$AM,38,FALSE),NA())</f>
        <v>146.02737920738483</v>
      </c>
      <c r="J847">
        <f>IFERROR(VLOOKUP($B847,'CURVE DATA'!$A:$AM,39,FALSE),NA())</f>
        <v>216.15934031011278</v>
      </c>
      <c r="K847" t="str">
        <f t="shared" si="147"/>
        <v/>
      </c>
      <c r="L847" t="str">
        <f t="shared" si="148"/>
        <v/>
      </c>
      <c r="M847" s="60">
        <f t="shared" si="149"/>
        <v>6708471.9590329174</v>
      </c>
      <c r="N847" t="str">
        <f t="shared" si="150"/>
        <v/>
      </c>
      <c r="O847" t="str">
        <f t="shared" si="151"/>
        <v/>
      </c>
      <c r="P847" t="str">
        <f t="shared" si="152"/>
        <v/>
      </c>
      <c r="Q847" t="str">
        <f t="shared" si="153"/>
        <v/>
      </c>
    </row>
    <row r="848" spans="1:17">
      <c r="A848" s="41">
        <f t="shared" si="144"/>
        <v>846</v>
      </c>
      <c r="B848" t="str">
        <f t="shared" si="145"/>
        <v>2_847</v>
      </c>
      <c r="C848">
        <f t="shared" si="143"/>
        <v>2</v>
      </c>
      <c r="D848">
        <f t="shared" si="146"/>
        <v>847</v>
      </c>
      <c r="E848">
        <f>IFERROR(VLOOKUP($B848,'CURVE DATA'!$A:$AM,15,FALSE),"")</f>
        <v>8183837.4547643177</v>
      </c>
      <c r="F848">
        <f>IFERROR(VLOOKUP($B848,'CURVE DATA'!$A:$AM,34,FALSE),NA())</f>
        <v>0.23630227424794459</v>
      </c>
      <c r="G848">
        <f>IFERROR(VLOOKUP($B848,'CURVE DATA'!$A:$AM,35,FALSE),NA())</f>
        <v>0.28578425431084042</v>
      </c>
      <c r="H848">
        <f>IFERROR(VLOOKUP($B848,'CURVE DATA'!$A:$AM,37,FALSE),NA())</f>
        <v>181.05626046772815</v>
      </c>
      <c r="I848">
        <f>IFERROR(VLOOKUP($B848,'CURVE DATA'!$A:$AM,38,FALSE),NA())</f>
        <v>145.99746363099143</v>
      </c>
      <c r="J848">
        <f>IFERROR(VLOOKUP($B848,'CURVE DATA'!$A:$AM,39,FALSE),NA())</f>
        <v>216.1150573044649</v>
      </c>
      <c r="K848" t="str">
        <f t="shared" si="147"/>
        <v/>
      </c>
      <c r="L848" t="str">
        <f t="shared" si="148"/>
        <v/>
      </c>
      <c r="M848" s="60">
        <f t="shared" si="149"/>
        <v>6718145.5257643182</v>
      </c>
      <c r="N848" t="str">
        <f t="shared" si="150"/>
        <v/>
      </c>
      <c r="O848" t="str">
        <f t="shared" si="151"/>
        <v/>
      </c>
      <c r="P848" t="str">
        <f t="shared" si="152"/>
        <v/>
      </c>
      <c r="Q848" t="str">
        <f t="shared" si="153"/>
        <v/>
      </c>
    </row>
    <row r="849" spans="1:17">
      <c r="A849" s="41">
        <f t="shared" si="144"/>
        <v>847</v>
      </c>
      <c r="B849" t="str">
        <f t="shared" si="145"/>
        <v>2_848</v>
      </c>
      <c r="C849">
        <f t="shared" si="143"/>
        <v>2</v>
      </c>
      <c r="D849">
        <f t="shared" si="146"/>
        <v>848</v>
      </c>
      <c r="E849">
        <f>IFERROR(VLOOKUP($B849,'CURVE DATA'!$A:$AM,15,FALSE),"")</f>
        <v>8193511.0214957176</v>
      </c>
      <c r="F849">
        <f>IFERROR(VLOOKUP($B849,'CURVE DATA'!$A:$AM,34,FALSE),NA())</f>
        <v>0.2360110579211942</v>
      </c>
      <c r="G849">
        <f>IFERROR(VLOOKUP($B849,'CURVE DATA'!$A:$AM,35,FALSE),NA())</f>
        <v>0.2857254902064843</v>
      </c>
      <c r="H849">
        <f>IFERROR(VLOOKUP($B849,'CURVE DATA'!$A:$AM,37,FALSE),NA())</f>
        <v>181.01903095342158</v>
      </c>
      <c r="I849">
        <f>IFERROR(VLOOKUP($B849,'CURVE DATA'!$A:$AM,38,FALSE),NA())</f>
        <v>145.96744304707499</v>
      </c>
      <c r="J849">
        <f>IFERROR(VLOOKUP($B849,'CURVE DATA'!$A:$AM,39,FALSE),NA())</f>
        <v>216.07061885976822</v>
      </c>
      <c r="K849" t="str">
        <f t="shared" si="147"/>
        <v/>
      </c>
      <c r="L849" t="str">
        <f t="shared" si="148"/>
        <v/>
      </c>
      <c r="M849" s="60">
        <f t="shared" si="149"/>
        <v>6727819.0924957171</v>
      </c>
      <c r="N849" t="str">
        <f t="shared" si="150"/>
        <v/>
      </c>
      <c r="O849" t="str">
        <f t="shared" si="151"/>
        <v/>
      </c>
      <c r="P849" t="str">
        <f t="shared" si="152"/>
        <v/>
      </c>
      <c r="Q849" t="str">
        <f t="shared" si="153"/>
        <v/>
      </c>
    </row>
    <row r="850" spans="1:17">
      <c r="A850" s="41">
        <f t="shared" si="144"/>
        <v>848</v>
      </c>
      <c r="B850" t="str">
        <f t="shared" si="145"/>
        <v>2_849</v>
      </c>
      <c r="C850">
        <f t="shared" si="143"/>
        <v>2</v>
      </c>
      <c r="D850">
        <f t="shared" si="146"/>
        <v>849</v>
      </c>
      <c r="E850">
        <f>IFERROR(VLOOKUP($B850,'CURVE DATA'!$A:$AM,15,FALSE),"")</f>
        <v>8203184.5882271174</v>
      </c>
      <c r="F850">
        <f>IFERROR(VLOOKUP($B850,'CURVE DATA'!$A:$AM,34,FALSE),NA())</f>
        <v>0.23571983615457476</v>
      </c>
      <c r="G850">
        <f>IFERROR(VLOOKUP($B850,'CURVE DATA'!$A:$AM,35,FALSE),NA())</f>
        <v>0.28566652127481929</v>
      </c>
      <c r="H850">
        <f>IFERROR(VLOOKUP($B850,'CURVE DATA'!$A:$AM,37,FALSE),NA())</f>
        <v>180.98167167246052</v>
      </c>
      <c r="I850">
        <f>IFERROR(VLOOKUP($B850,'CURVE DATA'!$A:$AM,38,FALSE),NA())</f>
        <v>145.93731782384711</v>
      </c>
      <c r="J850">
        <f>IFERROR(VLOOKUP($B850,'CURVE DATA'!$A:$AM,39,FALSE),NA())</f>
        <v>216.02602552107399</v>
      </c>
      <c r="K850" t="str">
        <f t="shared" si="147"/>
        <v/>
      </c>
      <c r="L850" t="str">
        <f t="shared" si="148"/>
        <v/>
      </c>
      <c r="M850" s="60">
        <f t="shared" si="149"/>
        <v>6737492.6592271179</v>
      </c>
      <c r="N850" t="str">
        <f t="shared" si="150"/>
        <v/>
      </c>
      <c r="O850" t="str">
        <f t="shared" si="151"/>
        <v/>
      </c>
      <c r="P850" t="str">
        <f t="shared" si="152"/>
        <v/>
      </c>
      <c r="Q850" t="str">
        <f t="shared" si="153"/>
        <v/>
      </c>
    </row>
    <row r="851" spans="1:17">
      <c r="A851" s="41">
        <f t="shared" si="144"/>
        <v>849</v>
      </c>
      <c r="B851" t="str">
        <f t="shared" si="145"/>
        <v>2_850</v>
      </c>
      <c r="C851">
        <f t="shared" si="143"/>
        <v>2</v>
      </c>
      <c r="D851">
        <f t="shared" si="146"/>
        <v>850</v>
      </c>
      <c r="E851">
        <f>IFERROR(VLOOKUP($B851,'CURVE DATA'!$A:$AM,15,FALSE),"")</f>
        <v>8212858.1549585173</v>
      </c>
      <c r="F851">
        <f>IFERROR(VLOOKUP($B851,'CURVE DATA'!$A:$AM,34,FALSE),NA())</f>
        <v>0.23542861034221699</v>
      </c>
      <c r="G851">
        <f>IFERROR(VLOOKUP($B851,'CURVE DATA'!$A:$AM,35,FALSE),NA())</f>
        <v>0.28560734823485157</v>
      </c>
      <c r="H851">
        <f>IFERROR(VLOOKUP($B851,'CURVE DATA'!$A:$AM,37,FALSE),NA())</f>
        <v>180.94418308036543</v>
      </c>
      <c r="I851">
        <f>IFERROR(VLOOKUP($B851,'CURVE DATA'!$A:$AM,38,FALSE),NA())</f>
        <v>145.9070883286237</v>
      </c>
      <c r="J851">
        <f>IFERROR(VLOOKUP($B851,'CURVE DATA'!$A:$AM,39,FALSE),NA())</f>
        <v>215.9812778321072</v>
      </c>
      <c r="K851" t="str">
        <f t="shared" si="147"/>
        <v/>
      </c>
      <c r="L851" t="str">
        <f t="shared" si="148"/>
        <v/>
      </c>
      <c r="M851" s="60">
        <f t="shared" si="149"/>
        <v>6747166.2259585168</v>
      </c>
      <c r="N851" t="str">
        <f t="shared" si="150"/>
        <v/>
      </c>
      <c r="O851" t="str">
        <f t="shared" si="151"/>
        <v/>
      </c>
      <c r="P851" t="str">
        <f t="shared" si="152"/>
        <v/>
      </c>
      <c r="Q851" t="str">
        <f t="shared" si="153"/>
        <v/>
      </c>
    </row>
    <row r="852" spans="1:17">
      <c r="A852" s="41">
        <f t="shared" si="144"/>
        <v>850</v>
      </c>
      <c r="B852" t="str">
        <f t="shared" si="145"/>
        <v>2_851</v>
      </c>
      <c r="C852">
        <f t="shared" si="143"/>
        <v>2</v>
      </c>
      <c r="D852">
        <f t="shared" si="146"/>
        <v>851</v>
      </c>
      <c r="E852">
        <f>IFERROR(VLOOKUP($B852,'CURVE DATA'!$A:$AM,15,FALSE),"")</f>
        <v>8222531.7216899171</v>
      </c>
      <c r="F852">
        <f>IFERROR(VLOOKUP($B852,'CURVE DATA'!$A:$AM,34,FALSE),NA())</f>
        <v>0.23513738187243644</v>
      </c>
      <c r="G852">
        <f>IFERROR(VLOOKUP($B852,'CURVE DATA'!$A:$AM,35,FALSE),NA())</f>
        <v>0.28554797180383695</v>
      </c>
      <c r="H852">
        <f>IFERROR(VLOOKUP($B852,'CURVE DATA'!$A:$AM,37,FALSE),NA())</f>
        <v>180.90656563154778</v>
      </c>
      <c r="I852">
        <f>IFERROR(VLOOKUP($B852,'CURVE DATA'!$A:$AM,38,FALSE),NA())</f>
        <v>145.87675492782631</v>
      </c>
      <c r="J852">
        <f>IFERROR(VLOOKUP($B852,'CURVE DATA'!$A:$AM,39,FALSE),NA())</f>
        <v>215.9363763352693</v>
      </c>
      <c r="K852" t="str">
        <f t="shared" si="147"/>
        <v/>
      </c>
      <c r="L852" t="str">
        <f t="shared" si="148"/>
        <v/>
      </c>
      <c r="M852" s="60">
        <f t="shared" si="149"/>
        <v>6756839.7926899176</v>
      </c>
      <c r="N852" t="str">
        <f t="shared" si="150"/>
        <v/>
      </c>
      <c r="O852" t="str">
        <f t="shared" si="151"/>
        <v/>
      </c>
      <c r="P852" t="str">
        <f t="shared" si="152"/>
        <v/>
      </c>
      <c r="Q852" t="str">
        <f t="shared" si="153"/>
        <v/>
      </c>
    </row>
    <row r="853" spans="1:17">
      <c r="A853" s="41">
        <f t="shared" si="144"/>
        <v>851</v>
      </c>
      <c r="B853" t="str">
        <f t="shared" si="145"/>
        <v>2_852</v>
      </c>
      <c r="C853">
        <f t="shared" si="143"/>
        <v>2</v>
      </c>
      <c r="D853">
        <f t="shared" si="146"/>
        <v>852</v>
      </c>
      <c r="E853">
        <f>IFERROR(VLOOKUP($B853,'CURVE DATA'!$A:$AM,15,FALSE),"")</f>
        <v>8232205.288421317</v>
      </c>
      <c r="F853">
        <f>IFERROR(VLOOKUP($B853,'CURVE DATA'!$A:$AM,34,FALSE),NA())</f>
        <v>0.23484615212942997</v>
      </c>
      <c r="G853">
        <f>IFERROR(VLOOKUP($B853,'CURVE DATA'!$A:$AM,35,FALSE),NA())</f>
        <v>0.28548839269728654</v>
      </c>
      <c r="H853">
        <f>IFERROR(VLOOKUP($B853,'CURVE DATA'!$A:$AM,37,FALSE),NA())</f>
        <v>180.86881977931378</v>
      </c>
      <c r="I853">
        <f>IFERROR(VLOOKUP($B853,'CURVE DATA'!$A:$AM,38,FALSE),NA())</f>
        <v>145.84631798698527</v>
      </c>
      <c r="J853">
        <f>IFERROR(VLOOKUP($B853,'CURVE DATA'!$A:$AM,39,FALSE),NA())</f>
        <v>215.89132157164232</v>
      </c>
      <c r="K853" t="str">
        <f t="shared" si="147"/>
        <v/>
      </c>
      <c r="L853" t="str">
        <f t="shared" si="148"/>
        <v/>
      </c>
      <c r="M853" s="60">
        <f t="shared" si="149"/>
        <v>6766513.3594213165</v>
      </c>
      <c r="N853" t="str">
        <f t="shared" si="150"/>
        <v/>
      </c>
      <c r="O853" t="str">
        <f t="shared" si="151"/>
        <v/>
      </c>
      <c r="P853" t="str">
        <f t="shared" si="152"/>
        <v/>
      </c>
      <c r="Q853" t="str">
        <f t="shared" si="153"/>
        <v/>
      </c>
    </row>
    <row r="854" spans="1:17">
      <c r="A854" s="41">
        <f t="shared" si="144"/>
        <v>852</v>
      </c>
      <c r="B854" t="str">
        <f t="shared" si="145"/>
        <v>2_853</v>
      </c>
      <c r="C854">
        <f t="shared" si="143"/>
        <v>2</v>
      </c>
      <c r="D854">
        <f t="shared" si="146"/>
        <v>853</v>
      </c>
      <c r="E854">
        <f>IFERROR(VLOOKUP($B854,'CURVE DATA'!$A:$AM,15,FALSE),"")</f>
        <v>8241878.8551527169</v>
      </c>
      <c r="F854">
        <f>IFERROR(VLOOKUP($B854,'CURVE DATA'!$A:$AM,34,FALSE),NA())</f>
        <v>0.23455492249202328</v>
      </c>
      <c r="G854">
        <f>IFERROR(VLOOKUP($B854,'CURVE DATA'!$A:$AM,35,FALSE),NA())</f>
        <v>0.28542861162897054</v>
      </c>
      <c r="H854">
        <f>IFERROR(VLOOKUP($B854,'CURVE DATA'!$A:$AM,37,FALSE),NA())</f>
        <v>180.83094597586663</v>
      </c>
      <c r="I854">
        <f>IFERROR(VLOOKUP($B854,'CURVE DATA'!$A:$AM,38,FALSE),NA())</f>
        <v>145.8157778707415</v>
      </c>
      <c r="J854">
        <f>IFERROR(VLOOKUP($B854,'CURVE DATA'!$A:$AM,39,FALSE),NA())</f>
        <v>215.84611408099175</v>
      </c>
      <c r="K854" t="str">
        <f t="shared" si="147"/>
        <v/>
      </c>
      <c r="L854" t="str">
        <f t="shared" si="148"/>
        <v/>
      </c>
      <c r="M854" s="60">
        <f t="shared" si="149"/>
        <v>6776186.9261527173</v>
      </c>
      <c r="N854" t="str">
        <f t="shared" si="150"/>
        <v/>
      </c>
      <c r="O854" t="str">
        <f t="shared" si="151"/>
        <v/>
      </c>
      <c r="P854" t="str">
        <f t="shared" si="152"/>
        <v/>
      </c>
      <c r="Q854" t="str">
        <f t="shared" si="153"/>
        <v/>
      </c>
    </row>
    <row r="855" spans="1:17">
      <c r="A855" s="41">
        <f t="shared" si="144"/>
        <v>853</v>
      </c>
      <c r="B855" t="str">
        <f t="shared" si="145"/>
        <v>2_854</v>
      </c>
      <c r="C855">
        <f t="shared" si="143"/>
        <v>2</v>
      </c>
      <c r="D855">
        <f t="shared" si="146"/>
        <v>854</v>
      </c>
      <c r="E855">
        <f>IFERROR(VLOOKUP($B855,'CURVE DATA'!$A:$AM,15,FALSE),"")</f>
        <v>8251552.4218841167</v>
      </c>
      <c r="F855">
        <f>IFERROR(VLOOKUP($B855,'CURVE DATA'!$A:$AM,34,FALSE),NA())</f>
        <v>0.23426369433379024</v>
      </c>
      <c r="G855">
        <f>IFERROR(VLOOKUP($B855,'CURVE DATA'!$A:$AM,35,FALSE),NA())</f>
        <v>0.28536862931092222</v>
      </c>
      <c r="H855">
        <f>IFERROR(VLOOKUP($B855,'CURVE DATA'!$A:$AM,37,FALSE),NA())</f>
        <v>180.79294467230912</v>
      </c>
      <c r="I855">
        <f>IFERROR(VLOOKUP($B855,'CURVE DATA'!$A:$AM,38,FALSE),NA())</f>
        <v>145.78513494284863</v>
      </c>
      <c r="J855">
        <f>IFERROR(VLOOKUP($B855,'CURVE DATA'!$A:$AM,39,FALSE),NA())</f>
        <v>215.80075440176967</v>
      </c>
      <c r="K855" t="str">
        <f t="shared" si="147"/>
        <v/>
      </c>
      <c r="L855" t="str">
        <f t="shared" si="148"/>
        <v/>
      </c>
      <c r="M855" s="60">
        <f t="shared" si="149"/>
        <v>6785860.4928841162</v>
      </c>
      <c r="N855" t="str">
        <f t="shared" si="150"/>
        <v/>
      </c>
      <c r="O855" t="str">
        <f t="shared" si="151"/>
        <v/>
      </c>
      <c r="P855" t="str">
        <f t="shared" si="152"/>
        <v/>
      </c>
      <c r="Q855" t="str">
        <f t="shared" si="153"/>
        <v/>
      </c>
    </row>
    <row r="856" spans="1:17">
      <c r="A856" s="41">
        <f t="shared" si="144"/>
        <v>854</v>
      </c>
      <c r="B856" t="str">
        <f t="shared" si="145"/>
        <v>2_855</v>
      </c>
      <c r="C856">
        <f t="shared" si="143"/>
        <v>2</v>
      </c>
      <c r="D856">
        <f t="shared" si="146"/>
        <v>855</v>
      </c>
      <c r="E856">
        <f>IFERROR(VLOOKUP($B856,'CURVE DATA'!$A:$AM,15,FALSE),"")</f>
        <v>8261225.9886155166</v>
      </c>
      <c r="F856">
        <f>IFERROR(VLOOKUP($B856,'CURVE DATA'!$A:$AM,34,FALSE),NA())</f>
        <v>0.23397246902397595</v>
      </c>
      <c r="G856">
        <f>IFERROR(VLOOKUP($B856,'CURVE DATA'!$A:$AM,35,FALSE),NA())</f>
        <v>0.28530844645344339</v>
      </c>
      <c r="H856">
        <f>IFERROR(VLOOKUP($B856,'CURVE DATA'!$A:$AM,37,FALSE),NA())</f>
        <v>180.75481631864719</v>
      </c>
      <c r="I856">
        <f>IFERROR(VLOOKUP($B856,'CURVE DATA'!$A:$AM,38,FALSE),NA())</f>
        <v>145.75438956617572</v>
      </c>
      <c r="J856">
        <f>IFERROR(VLOOKUP($B856,'CURVE DATA'!$A:$AM,39,FALSE),NA())</f>
        <v>215.75524307111868</v>
      </c>
      <c r="K856" t="str">
        <f t="shared" si="147"/>
        <v/>
      </c>
      <c r="L856" t="str">
        <f t="shared" si="148"/>
        <v/>
      </c>
      <c r="M856" s="60">
        <f t="shared" si="149"/>
        <v>6795534.059615517</v>
      </c>
      <c r="N856" t="str">
        <f t="shared" si="150"/>
        <v/>
      </c>
      <c r="O856" t="str">
        <f t="shared" si="151"/>
        <v/>
      </c>
      <c r="P856" t="str">
        <f t="shared" si="152"/>
        <v/>
      </c>
      <c r="Q856" t="str">
        <f t="shared" si="153"/>
        <v/>
      </c>
    </row>
    <row r="857" spans="1:17">
      <c r="A857" s="41">
        <f t="shared" si="144"/>
        <v>855</v>
      </c>
      <c r="B857" t="str">
        <f t="shared" si="145"/>
        <v>2_856</v>
      </c>
      <c r="C857">
        <f t="shared" si="143"/>
        <v>2</v>
      </c>
      <c r="D857">
        <f t="shared" si="146"/>
        <v>856</v>
      </c>
      <c r="E857">
        <f>IFERROR(VLOOKUP($B857,'CURVE DATA'!$A:$AM,15,FALSE),"")</f>
        <v>8270899.5553469164</v>
      </c>
      <c r="F857">
        <f>IFERROR(VLOOKUP($B857,'CURVE DATA'!$A:$AM,34,FALSE),NA())</f>
        <v>0.23368124792637557</v>
      </c>
      <c r="G857">
        <f>IFERROR(VLOOKUP($B857,'CURVE DATA'!$A:$AM,35,FALSE),NA())</f>
        <v>0.28524806376510764</v>
      </c>
      <c r="H857">
        <f>IFERROR(VLOOKUP($B857,'CURVE DATA'!$A:$AM,37,FALSE),NA())</f>
        <v>180.71656136379173</v>
      </c>
      <c r="I857">
        <f>IFERROR(VLOOKUP($B857,'CURVE DATA'!$A:$AM,38,FALSE),NA())</f>
        <v>145.72354210270893</v>
      </c>
      <c r="J857">
        <f>IFERROR(VLOOKUP($B857,'CURVE DATA'!$A:$AM,39,FALSE),NA())</f>
        <v>215.70958062487458</v>
      </c>
      <c r="K857" t="str">
        <f t="shared" si="147"/>
        <v/>
      </c>
      <c r="L857" t="str">
        <f t="shared" si="148"/>
        <v/>
      </c>
      <c r="M857" s="60">
        <f t="shared" si="149"/>
        <v>6805207.626346916</v>
      </c>
      <c r="N857" t="str">
        <f t="shared" si="150"/>
        <v/>
      </c>
      <c r="O857" t="str">
        <f t="shared" si="151"/>
        <v/>
      </c>
      <c r="P857" t="str">
        <f t="shared" si="152"/>
        <v/>
      </c>
      <c r="Q857" t="str">
        <f t="shared" si="153"/>
        <v/>
      </c>
    </row>
    <row r="858" spans="1:17">
      <c r="A858" s="41">
        <f t="shared" si="144"/>
        <v>856</v>
      </c>
      <c r="B858" t="str">
        <f t="shared" si="145"/>
        <v>2_857</v>
      </c>
      <c r="C858">
        <f t="shared" si="143"/>
        <v>2</v>
      </c>
      <c r="D858">
        <f t="shared" si="146"/>
        <v>857</v>
      </c>
      <c r="E858">
        <f>IFERROR(VLOOKUP($B858,'CURVE DATA'!$A:$AM,15,FALSE),"")</f>
        <v>8280573.1220783163</v>
      </c>
      <c r="F858">
        <f>IFERROR(VLOOKUP($B858,'CURVE DATA'!$A:$AM,34,FALSE),NA())</f>
        <v>0.23339003240035261</v>
      </c>
      <c r="G858">
        <f>IFERROR(VLOOKUP($B858,'CURVE DATA'!$A:$AM,35,FALSE),NA())</f>
        <v>0.28518748195276561</v>
      </c>
      <c r="H858">
        <f>IFERROR(VLOOKUP($B858,'CURVE DATA'!$A:$AM,37,FALSE),NA())</f>
        <v>180.67818025556218</v>
      </c>
      <c r="I858">
        <f>IFERROR(VLOOKUP($B858,'CURVE DATA'!$A:$AM,38,FALSE),NA())</f>
        <v>145.69259291355422</v>
      </c>
      <c r="J858">
        <f>IFERROR(VLOOKUP($B858,'CURVE DATA'!$A:$AM,39,FALSE),NA())</f>
        <v>215.6637675975702</v>
      </c>
      <c r="K858" t="str">
        <f t="shared" si="147"/>
        <v/>
      </c>
      <c r="L858" t="str">
        <f t="shared" si="148"/>
        <v/>
      </c>
      <c r="M858" s="60">
        <f t="shared" si="149"/>
        <v>6814881.1930783167</v>
      </c>
      <c r="N858" t="str">
        <f t="shared" si="150"/>
        <v/>
      </c>
      <c r="O858" t="str">
        <f t="shared" si="151"/>
        <v/>
      </c>
      <c r="P858" t="str">
        <f t="shared" si="152"/>
        <v/>
      </c>
      <c r="Q858" t="str">
        <f t="shared" si="153"/>
        <v/>
      </c>
    </row>
    <row r="859" spans="1:17">
      <c r="A859" s="41">
        <f t="shared" si="144"/>
        <v>857</v>
      </c>
      <c r="B859" t="str">
        <f t="shared" si="145"/>
        <v>2_858</v>
      </c>
      <c r="C859">
        <f t="shared" si="143"/>
        <v>2</v>
      </c>
      <c r="D859">
        <f t="shared" si="146"/>
        <v>858</v>
      </c>
      <c r="E859">
        <f>IFERROR(VLOOKUP($B859,'CURVE DATA'!$A:$AM,15,FALSE),"")</f>
        <v>8290246.6888097161</v>
      </c>
      <c r="F859">
        <f>IFERROR(VLOOKUP($B859,'CURVE DATA'!$A:$AM,34,FALSE),NA())</f>
        <v>0.23309882379979224</v>
      </c>
      <c r="G859">
        <f>IFERROR(VLOOKUP($B859,'CURVE DATA'!$A:$AM,35,FALSE),NA())</f>
        <v>0.28512670172154864</v>
      </c>
      <c r="H859">
        <f>IFERROR(VLOOKUP($B859,'CURVE DATA'!$A:$AM,37,FALSE),NA())</f>
        <v>180.63967344068868</v>
      </c>
      <c r="I859">
        <f>IFERROR(VLOOKUP($B859,'CURVE DATA'!$A:$AM,38,FALSE),NA())</f>
        <v>145.66154235893922</v>
      </c>
      <c r="J859">
        <f>IFERROR(VLOOKUP($B859,'CURVE DATA'!$A:$AM,39,FALSE),NA())</f>
        <v>215.61780452243818</v>
      </c>
      <c r="K859" t="str">
        <f t="shared" si="147"/>
        <v/>
      </c>
      <c r="L859" t="str">
        <f t="shared" si="148"/>
        <v/>
      </c>
      <c r="M859" s="60">
        <f t="shared" si="149"/>
        <v>6824554.7598097157</v>
      </c>
      <c r="N859" t="str">
        <f t="shared" si="150"/>
        <v/>
      </c>
      <c r="O859" t="str">
        <f t="shared" si="151"/>
        <v/>
      </c>
      <c r="P859" t="str">
        <f t="shared" si="152"/>
        <v/>
      </c>
      <c r="Q859" t="str">
        <f t="shared" si="153"/>
        <v/>
      </c>
    </row>
    <row r="860" spans="1:17">
      <c r="A860" s="41">
        <f t="shared" si="144"/>
        <v>858</v>
      </c>
      <c r="B860" t="str">
        <f t="shared" si="145"/>
        <v>2_859</v>
      </c>
      <c r="C860">
        <f t="shared" si="143"/>
        <v>2</v>
      </c>
      <c r="D860">
        <f t="shared" si="146"/>
        <v>859</v>
      </c>
      <c r="E860">
        <f>IFERROR(VLOOKUP($B860,'CURVE DATA'!$A:$AM,15,FALSE),"")</f>
        <v>8299920.255541116</v>
      </c>
      <c r="F860">
        <f>IFERROR(VLOOKUP($B860,'CURVE DATA'!$A:$AM,34,FALSE),NA())</f>
        <v>0.23280762347421499</v>
      </c>
      <c r="G860">
        <f>IFERROR(VLOOKUP($B860,'CURVE DATA'!$A:$AM,35,FALSE),NA())</f>
        <v>0.28506572377487338</v>
      </c>
      <c r="H860">
        <f>IFERROR(VLOOKUP($B860,'CURVE DATA'!$A:$AM,37,FALSE),NA())</f>
        <v>180.60104136481507</v>
      </c>
      <c r="I860">
        <f>IFERROR(VLOOKUP($B860,'CURVE DATA'!$A:$AM,38,FALSE),NA())</f>
        <v>145.63039079821561</v>
      </c>
      <c r="J860">
        <f>IFERROR(VLOOKUP($B860,'CURVE DATA'!$A:$AM,39,FALSE),NA())</f>
        <v>215.57169193141453</v>
      </c>
      <c r="K860" t="str">
        <f t="shared" si="147"/>
        <v/>
      </c>
      <c r="L860" t="str">
        <f t="shared" si="148"/>
        <v/>
      </c>
      <c r="M860" s="60">
        <f t="shared" si="149"/>
        <v>6834228.3265411165</v>
      </c>
      <c r="N860" t="str">
        <f t="shared" si="150"/>
        <v/>
      </c>
      <c r="O860" t="str">
        <f t="shared" si="151"/>
        <v/>
      </c>
      <c r="P860" t="str">
        <f t="shared" si="152"/>
        <v/>
      </c>
      <c r="Q860" t="str">
        <f t="shared" si="153"/>
        <v/>
      </c>
    </row>
    <row r="861" spans="1:17">
      <c r="A861" s="41">
        <f t="shared" si="144"/>
        <v>859</v>
      </c>
      <c r="B861" t="str">
        <f t="shared" si="145"/>
        <v>2_860</v>
      </c>
      <c r="C861">
        <f t="shared" si="143"/>
        <v>2</v>
      </c>
      <c r="D861">
        <f t="shared" si="146"/>
        <v>860</v>
      </c>
      <c r="E861">
        <f>IFERROR(VLOOKUP($B861,'CURVE DATA'!$A:$AM,15,FALSE),"")</f>
        <v>8309593.8222725159</v>
      </c>
      <c r="F861">
        <f>IFERROR(VLOOKUP($B861,'CURVE DATA'!$A:$AM,34,FALSE),NA())</f>
        <v>0.23251643276783859</v>
      </c>
      <c r="G861">
        <f>IFERROR(VLOOKUP($B861,'CURVE DATA'!$A:$AM,35,FALSE),NA())</f>
        <v>0.28500454881444615</v>
      </c>
      <c r="H861">
        <f>IFERROR(VLOOKUP($B861,'CURVE DATA'!$A:$AM,37,FALSE),NA())</f>
        <v>180.56228447250157</v>
      </c>
      <c r="I861">
        <f>IFERROR(VLOOKUP($B861,'CURVE DATA'!$A:$AM,38,FALSE),NA())</f>
        <v>145.59913858986133</v>
      </c>
      <c r="J861">
        <f>IFERROR(VLOOKUP($B861,'CURVE DATA'!$A:$AM,39,FALSE),NA())</f>
        <v>215.52543035514188</v>
      </c>
      <c r="K861" t="str">
        <f t="shared" si="147"/>
        <v/>
      </c>
      <c r="L861" t="str">
        <f t="shared" si="148"/>
        <v/>
      </c>
      <c r="M861" s="60">
        <f t="shared" si="149"/>
        <v>6843901.8932725154</v>
      </c>
      <c r="N861" t="str">
        <f t="shared" si="150"/>
        <v/>
      </c>
      <c r="O861" t="str">
        <f t="shared" si="151"/>
        <v/>
      </c>
      <c r="P861" t="str">
        <f t="shared" si="152"/>
        <v/>
      </c>
      <c r="Q861" t="str">
        <f t="shared" si="153"/>
        <v/>
      </c>
    </row>
    <row r="862" spans="1:17">
      <c r="A862" s="41">
        <f t="shared" si="144"/>
        <v>860</v>
      </c>
      <c r="B862" t="str">
        <f t="shared" si="145"/>
        <v>2_861</v>
      </c>
      <c r="C862">
        <f t="shared" si="143"/>
        <v>2</v>
      </c>
      <c r="D862">
        <f t="shared" si="146"/>
        <v>861</v>
      </c>
      <c r="E862">
        <f>IFERROR(VLOOKUP($B862,'CURVE DATA'!$A:$AM,15,FALSE),"")</f>
        <v>8319267.3890039157</v>
      </c>
      <c r="F862">
        <f>IFERROR(VLOOKUP($B862,'CURVE DATA'!$A:$AM,34,FALSE),NA())</f>
        <v>0.2322252530203075</v>
      </c>
      <c r="G862">
        <f>IFERROR(VLOOKUP($B862,'CURVE DATA'!$A:$AM,35,FALSE),NA())</f>
        <v>0.28494317754026688</v>
      </c>
      <c r="H862">
        <f>IFERROR(VLOOKUP($B862,'CURVE DATA'!$A:$AM,37,FALSE),NA())</f>
        <v>180.5234032072274</v>
      </c>
      <c r="I862">
        <f>IFERROR(VLOOKUP($B862,'CURVE DATA'!$A:$AM,38,FALSE),NA())</f>
        <v>145.56778609148247</v>
      </c>
      <c r="J862">
        <f>IFERROR(VLOOKUP($B862,'CURVE DATA'!$A:$AM,39,FALSE),NA())</f>
        <v>215.47902032297239</v>
      </c>
      <c r="K862" t="str">
        <f t="shared" si="147"/>
        <v/>
      </c>
      <c r="L862" t="str">
        <f t="shared" si="148"/>
        <v/>
      </c>
      <c r="M862" s="60">
        <f t="shared" si="149"/>
        <v>6853575.4600039162</v>
      </c>
      <c r="N862" t="str">
        <f t="shared" si="150"/>
        <v/>
      </c>
      <c r="O862" t="str">
        <f t="shared" si="151"/>
        <v/>
      </c>
      <c r="P862" t="str">
        <f t="shared" si="152"/>
        <v/>
      </c>
      <c r="Q862" t="str">
        <f t="shared" si="153"/>
        <v/>
      </c>
    </row>
    <row r="863" spans="1:17">
      <c r="A863" s="41">
        <f t="shared" si="144"/>
        <v>861</v>
      </c>
      <c r="B863" t="str">
        <f t="shared" si="145"/>
        <v>2_862</v>
      </c>
      <c r="C863">
        <f t="shared" si="143"/>
        <v>2</v>
      </c>
      <c r="D863">
        <f t="shared" si="146"/>
        <v>862</v>
      </c>
      <c r="E863">
        <f>IFERROR(VLOOKUP($B863,'CURVE DATA'!$A:$AM,15,FALSE),"")</f>
        <v>8328940.9557353156</v>
      </c>
      <c r="F863">
        <f>IFERROR(VLOOKUP($B863,'CURVE DATA'!$A:$AM,34,FALSE),NA())</f>
        <v>0.23193408556631784</v>
      </c>
      <c r="G863">
        <f>IFERROR(VLOOKUP($B863,'CURVE DATA'!$A:$AM,35,FALSE),NA())</f>
        <v>0.28488161065063394</v>
      </c>
      <c r="H863">
        <f>IFERROR(VLOOKUP($B863,'CURVE DATA'!$A:$AM,37,FALSE),NA())</f>
        <v>180.48439801139375</v>
      </c>
      <c r="I863">
        <f>IFERROR(VLOOKUP($B863,'CURVE DATA'!$A:$AM,38,FALSE),NA())</f>
        <v>145.53633365981605</v>
      </c>
      <c r="J863">
        <f>IFERROR(VLOOKUP($B863,'CURVE DATA'!$A:$AM,39,FALSE),NA())</f>
        <v>215.43246236297151</v>
      </c>
      <c r="K863" t="str">
        <f t="shared" si="147"/>
        <v/>
      </c>
      <c r="L863" t="str">
        <f t="shared" si="148"/>
        <v/>
      </c>
      <c r="M863" s="60">
        <f t="shared" si="149"/>
        <v>6863249.0267353151</v>
      </c>
      <c r="N863" t="str">
        <f t="shared" si="150"/>
        <v/>
      </c>
      <c r="O863" t="str">
        <f t="shared" si="151"/>
        <v/>
      </c>
      <c r="P863" t="str">
        <f t="shared" si="152"/>
        <v/>
      </c>
      <c r="Q863" t="str">
        <f t="shared" si="153"/>
        <v/>
      </c>
    </row>
    <row r="864" spans="1:17">
      <c r="A864" s="41">
        <f t="shared" si="144"/>
        <v>862</v>
      </c>
      <c r="B864" t="str">
        <f t="shared" si="145"/>
        <v>2_863</v>
      </c>
      <c r="C864">
        <f t="shared" si="143"/>
        <v>2</v>
      </c>
      <c r="D864">
        <f t="shared" si="146"/>
        <v>863</v>
      </c>
      <c r="E864">
        <f>IFERROR(VLOOKUP($B864,'CURVE DATA'!$A:$AM,15,FALSE),"")</f>
        <v>8338614.5224667154</v>
      </c>
      <c r="F864">
        <f>IFERROR(VLOOKUP($B864,'CURVE DATA'!$A:$AM,34,FALSE),NA())</f>
        <v>0.2316429317355089</v>
      </c>
      <c r="G864">
        <f>IFERROR(VLOOKUP($B864,'CURVE DATA'!$A:$AM,35,FALSE),NA())</f>
        <v>0.28481984884214773</v>
      </c>
      <c r="H864">
        <f>IFERROR(VLOOKUP($B864,'CURVE DATA'!$A:$AM,37,FALSE),NA())</f>
        <v>180.44526932632607</v>
      </c>
      <c r="I864">
        <f>IFERROR(VLOOKUP($B864,'CURVE DATA'!$A:$AM,38,FALSE),NA())</f>
        <v>145.50478165073145</v>
      </c>
      <c r="J864">
        <f>IFERROR(VLOOKUP($B864,'CURVE DATA'!$A:$AM,39,FALSE),NA())</f>
        <v>215.38575700192069</v>
      </c>
      <c r="K864" t="str">
        <f t="shared" si="147"/>
        <v/>
      </c>
      <c r="L864" t="str">
        <f t="shared" si="148"/>
        <v/>
      </c>
      <c r="M864" s="60">
        <f t="shared" si="149"/>
        <v>6872922.5934667159</v>
      </c>
      <c r="N864" t="str">
        <f t="shared" si="150"/>
        <v/>
      </c>
      <c r="O864" t="str">
        <f t="shared" si="151"/>
        <v/>
      </c>
      <c r="P864" t="str">
        <f t="shared" si="152"/>
        <v/>
      </c>
      <c r="Q864" t="str">
        <f t="shared" si="153"/>
        <v/>
      </c>
    </row>
    <row r="865" spans="1:17">
      <c r="A865" s="41">
        <f t="shared" si="144"/>
        <v>863</v>
      </c>
      <c r="B865" t="str">
        <f t="shared" si="145"/>
        <v>2_864</v>
      </c>
      <c r="C865">
        <f t="shared" si="143"/>
        <v>2</v>
      </c>
      <c r="D865">
        <f t="shared" si="146"/>
        <v>864</v>
      </c>
      <c r="E865">
        <f>IFERROR(VLOOKUP($B865,'CURVE DATA'!$A:$AM,15,FALSE),"")</f>
        <v>8348288.0891981153</v>
      </c>
      <c r="F865">
        <f>IFERROR(VLOOKUP($B865,'CURVE DATA'!$A:$AM,34,FALSE),NA())</f>
        <v>0.23135179285306573</v>
      </c>
      <c r="G865">
        <f>IFERROR(VLOOKUP($B865,'CURVE DATA'!$A:$AM,35,FALSE),NA())</f>
        <v>0.28475789280971542</v>
      </c>
      <c r="H865">
        <f>IFERROR(VLOOKUP($B865,'CURVE DATA'!$A:$AM,37,FALSE),NA())</f>
        <v>180.40601759227701</v>
      </c>
      <c r="I865">
        <f>IFERROR(VLOOKUP($B865,'CURVE DATA'!$A:$AM,38,FALSE),NA())</f>
        <v>145.47313041923317</v>
      </c>
      <c r="J865">
        <f>IFERROR(VLOOKUP($B865,'CURVE DATA'!$A:$AM,39,FALSE),NA())</f>
        <v>215.3389047653209</v>
      </c>
      <c r="K865" t="str">
        <f t="shared" si="147"/>
        <v/>
      </c>
      <c r="L865" t="str">
        <f t="shared" si="148"/>
        <v/>
      </c>
      <c r="M865" s="60">
        <f t="shared" si="149"/>
        <v>6882596.1601981148</v>
      </c>
      <c r="N865" t="str">
        <f t="shared" si="150"/>
        <v/>
      </c>
      <c r="O865" t="str">
        <f t="shared" si="151"/>
        <v/>
      </c>
      <c r="P865" t="str">
        <f t="shared" si="152"/>
        <v/>
      </c>
      <c r="Q865" t="str">
        <f t="shared" si="153"/>
        <v/>
      </c>
    </row>
    <row r="866" spans="1:17">
      <c r="A866" s="41">
        <f t="shared" si="144"/>
        <v>864</v>
      </c>
      <c r="B866" t="str">
        <f t="shared" si="145"/>
        <v>2_865</v>
      </c>
      <c r="C866">
        <f t="shared" si="143"/>
        <v>2</v>
      </c>
      <c r="D866">
        <f t="shared" si="146"/>
        <v>865</v>
      </c>
      <c r="E866">
        <f>IFERROR(VLOOKUP($B866,'CURVE DATA'!$A:$AM,15,FALSE),"")</f>
        <v>8357961.6559295151</v>
      </c>
      <c r="F866">
        <f>IFERROR(VLOOKUP($B866,'CURVE DATA'!$A:$AM,34,FALSE),NA())</f>
        <v>0.23106067023896049</v>
      </c>
      <c r="G866">
        <f>IFERROR(VLOOKUP($B866,'CURVE DATA'!$A:$AM,35,FALSE),NA())</f>
        <v>0.28469574324655483</v>
      </c>
      <c r="H866">
        <f>IFERROR(VLOOKUP($B866,'CURVE DATA'!$A:$AM,37,FALSE),NA())</f>
        <v>180.36664324842909</v>
      </c>
      <c r="I866">
        <f>IFERROR(VLOOKUP($B866,'CURVE DATA'!$A:$AM,38,FALSE),NA())</f>
        <v>145.44138031946261</v>
      </c>
      <c r="J866">
        <f>IFERROR(VLOOKUP($B866,'CURVE DATA'!$A:$AM,39,FALSE),NA())</f>
        <v>215.29190617739562</v>
      </c>
      <c r="K866" t="str">
        <f t="shared" si="147"/>
        <v/>
      </c>
      <c r="L866" t="str">
        <f t="shared" si="148"/>
        <v/>
      </c>
      <c r="M866" s="60">
        <f t="shared" si="149"/>
        <v>6892269.7269295156</v>
      </c>
      <c r="N866" t="str">
        <f t="shared" si="150"/>
        <v/>
      </c>
      <c r="O866" t="str">
        <f t="shared" si="151"/>
        <v/>
      </c>
      <c r="P866" t="str">
        <f t="shared" si="152"/>
        <v/>
      </c>
      <c r="Q866" t="str">
        <f t="shared" si="153"/>
        <v/>
      </c>
    </row>
    <row r="867" spans="1:17">
      <c r="A867" s="41">
        <f t="shared" si="144"/>
        <v>865</v>
      </c>
      <c r="B867" t="str">
        <f t="shared" si="145"/>
        <v>2_866</v>
      </c>
      <c r="C867">
        <f t="shared" si="143"/>
        <v>2</v>
      </c>
      <c r="D867">
        <f t="shared" si="146"/>
        <v>866</v>
      </c>
      <c r="E867">
        <f>IFERROR(VLOOKUP($B867,'CURVE DATA'!$A:$AM,15,FALSE),"")</f>
        <v>8367635.222660915</v>
      </c>
      <c r="F867">
        <f>IFERROR(VLOOKUP($B867,'CURVE DATA'!$A:$AM,34,FALSE),NA())</f>
        <v>0.23076956520852723</v>
      </c>
      <c r="G867">
        <f>IFERROR(VLOOKUP($B867,'CURVE DATA'!$A:$AM,35,FALSE),NA())</f>
        <v>0.28463340084419875</v>
      </c>
      <c r="H867">
        <f>IFERROR(VLOOKUP($B867,'CURVE DATA'!$A:$AM,37,FALSE),NA())</f>
        <v>180.32714673289718</v>
      </c>
      <c r="I867">
        <f>IFERROR(VLOOKUP($B867,'CURVE DATA'!$A:$AM,38,FALSE),NA())</f>
        <v>145.40953170470041</v>
      </c>
      <c r="J867">
        <f>IFERROR(VLOOKUP($B867,'CURVE DATA'!$A:$AM,39,FALSE),NA())</f>
        <v>215.24476176109397</v>
      </c>
      <c r="K867" t="str">
        <f t="shared" si="147"/>
        <v/>
      </c>
      <c r="L867" t="str">
        <f t="shared" si="148"/>
        <v/>
      </c>
      <c r="M867" s="60">
        <f t="shared" si="149"/>
        <v>6901943.2936609145</v>
      </c>
      <c r="N867" t="str">
        <f t="shared" si="150"/>
        <v/>
      </c>
      <c r="O867" t="str">
        <f t="shared" si="151"/>
        <v/>
      </c>
      <c r="P867" t="str">
        <f t="shared" si="152"/>
        <v/>
      </c>
      <c r="Q867" t="str">
        <f t="shared" si="153"/>
        <v/>
      </c>
    </row>
    <row r="868" spans="1:17">
      <c r="A868" s="41">
        <f t="shared" si="144"/>
        <v>866</v>
      </c>
      <c r="B868" t="str">
        <f t="shared" si="145"/>
        <v>2_867</v>
      </c>
      <c r="C868">
        <f t="shared" si="143"/>
        <v>2</v>
      </c>
      <c r="D868">
        <f t="shared" si="146"/>
        <v>867</v>
      </c>
      <c r="E868">
        <f>IFERROR(VLOOKUP($B868,'CURVE DATA'!$A:$AM,15,FALSE),"")</f>
        <v>8377308.7893923149</v>
      </c>
      <c r="F868">
        <f>IFERROR(VLOOKUP($B868,'CURVE DATA'!$A:$AM,34,FALSE),NA())</f>
        <v>0.23047847907238703</v>
      </c>
      <c r="G868">
        <f>IFERROR(VLOOKUP($B868,'CURVE DATA'!$A:$AM,35,FALSE),NA())</f>
        <v>0.28457086629249917</v>
      </c>
      <c r="H868">
        <f>IFERROR(VLOOKUP($B868,'CURVE DATA'!$A:$AM,37,FALSE),NA())</f>
        <v>180.28752848273132</v>
      </c>
      <c r="I868">
        <f>IFERROR(VLOOKUP($B868,'CURVE DATA'!$A:$AM,38,FALSE),NA())</f>
        <v>145.37758492736847</v>
      </c>
      <c r="J868">
        <f>IFERROR(VLOOKUP($B868,'CURVE DATA'!$A:$AM,39,FALSE),NA())</f>
        <v>215.19747203809416</v>
      </c>
      <c r="K868" t="str">
        <f t="shared" si="147"/>
        <v/>
      </c>
      <c r="L868" t="str">
        <f t="shared" si="148"/>
        <v/>
      </c>
      <c r="M868" s="60">
        <f t="shared" si="149"/>
        <v>6911616.8603923153</v>
      </c>
      <c r="N868" t="str">
        <f t="shared" si="150"/>
        <v/>
      </c>
      <c r="O868" t="str">
        <f t="shared" si="151"/>
        <v/>
      </c>
      <c r="P868" t="str">
        <f t="shared" si="152"/>
        <v/>
      </c>
      <c r="Q868" t="str">
        <f t="shared" si="153"/>
        <v/>
      </c>
    </row>
    <row r="869" spans="1:17">
      <c r="A869" s="41">
        <f t="shared" si="144"/>
        <v>867</v>
      </c>
      <c r="B869" t="str">
        <f t="shared" si="145"/>
        <v>2_868</v>
      </c>
      <c r="C869">
        <f t="shared" si="143"/>
        <v>2</v>
      </c>
      <c r="D869">
        <f t="shared" si="146"/>
        <v>868</v>
      </c>
      <c r="E869">
        <f>IFERROR(VLOOKUP($B869,'CURVE DATA'!$A:$AM,15,FALSE),"")</f>
        <v>8386982.3561237147</v>
      </c>
      <c r="F869">
        <f>IFERROR(VLOOKUP($B869,'CURVE DATA'!$A:$AM,34,FALSE),NA())</f>
        <v>0.23018741313612731</v>
      </c>
      <c r="G869">
        <f>IFERROR(VLOOKUP($B869,'CURVE DATA'!$A:$AM,35,FALSE),NA())</f>
        <v>0.28450814027963139</v>
      </c>
      <c r="H869">
        <f>IFERROR(VLOOKUP($B869,'CURVE DATA'!$A:$AM,37,FALSE),NA())</f>
        <v>180.24778893391931</v>
      </c>
      <c r="I869">
        <f>IFERROR(VLOOKUP($B869,'CURVE DATA'!$A:$AM,38,FALSE),NA())</f>
        <v>145.3455403390322</v>
      </c>
      <c r="J869">
        <f>IFERROR(VLOOKUP($B869,'CURVE DATA'!$A:$AM,39,FALSE),NA())</f>
        <v>215.15003752880642</v>
      </c>
      <c r="K869" t="str">
        <f t="shared" si="147"/>
        <v/>
      </c>
      <c r="L869" t="str">
        <f t="shared" si="148"/>
        <v/>
      </c>
      <c r="M869" s="60">
        <f t="shared" si="149"/>
        <v>6921290.4271237142</v>
      </c>
      <c r="N869" t="str">
        <f t="shared" si="150"/>
        <v/>
      </c>
      <c r="O869" t="str">
        <f t="shared" si="151"/>
        <v/>
      </c>
      <c r="P869" t="str">
        <f t="shared" si="152"/>
        <v/>
      </c>
      <c r="Q869" t="str">
        <f t="shared" si="153"/>
        <v/>
      </c>
    </row>
    <row r="870" spans="1:17">
      <c r="A870" s="41">
        <f t="shared" si="144"/>
        <v>868</v>
      </c>
      <c r="B870" t="str">
        <f t="shared" si="145"/>
        <v>2_869</v>
      </c>
      <c r="C870">
        <f t="shared" si="143"/>
        <v>2</v>
      </c>
      <c r="D870">
        <f t="shared" si="146"/>
        <v>869</v>
      </c>
      <c r="E870">
        <f>IFERROR(VLOOKUP($B870,'CURVE DATA'!$A:$AM,15,FALSE),"")</f>
        <v>8396655.9228551146</v>
      </c>
      <c r="F870">
        <f>IFERROR(VLOOKUP($B870,'CURVE DATA'!$A:$AM,34,FALSE),NA())</f>
        <v>0.229896368700818</v>
      </c>
      <c r="G870">
        <f>IFERROR(VLOOKUP($B870,'CURVE DATA'!$A:$AM,35,FALSE),NA())</f>
        <v>0.28444522349209822</v>
      </c>
      <c r="H870">
        <f>IFERROR(VLOOKUP($B870,'CURVE DATA'!$A:$AM,37,FALSE),NA())</f>
        <v>180.20792852138933</v>
      </c>
      <c r="I870">
        <f>IFERROR(VLOOKUP($B870,'CURVE DATA'!$A:$AM,38,FALSE),NA())</f>
        <v>145.31339829040255</v>
      </c>
      <c r="J870">
        <f>IFERROR(VLOOKUP($B870,'CURVE DATA'!$A:$AM,39,FALSE),NA())</f>
        <v>215.10245875237615</v>
      </c>
      <c r="K870" t="str">
        <f t="shared" si="147"/>
        <v/>
      </c>
      <c r="L870" t="str">
        <f t="shared" si="148"/>
        <v/>
      </c>
      <c r="M870" s="60">
        <f t="shared" si="149"/>
        <v>6930963.993855115</v>
      </c>
      <c r="N870" t="str">
        <f t="shared" si="150"/>
        <v/>
      </c>
      <c r="O870" t="str">
        <f t="shared" si="151"/>
        <v/>
      </c>
      <c r="P870" t="str">
        <f t="shared" si="152"/>
        <v/>
      </c>
      <c r="Q870" t="str">
        <f t="shared" si="153"/>
        <v/>
      </c>
    </row>
    <row r="871" spans="1:17">
      <c r="A871" s="41">
        <f t="shared" si="144"/>
        <v>869</v>
      </c>
      <c r="B871" t="str">
        <f t="shared" si="145"/>
        <v>2_870</v>
      </c>
      <c r="C871">
        <f t="shared" si="143"/>
        <v>2</v>
      </c>
      <c r="D871">
        <f t="shared" si="146"/>
        <v>870</v>
      </c>
      <c r="E871">
        <f>IFERROR(VLOOKUP($B871,'CURVE DATA'!$A:$AM,15,FALSE),"")</f>
        <v>8406329.4895865154</v>
      </c>
      <c r="F871">
        <f>IFERROR(VLOOKUP($B871,'CURVE DATA'!$A:$AM,34,FALSE),NA())</f>
        <v>0.22960534706234095</v>
      </c>
      <c r="G871">
        <f>IFERROR(VLOOKUP($B871,'CURVE DATA'!$A:$AM,35,FALSE),NA())</f>
        <v>0.28438211661473367</v>
      </c>
      <c r="H871">
        <f>IFERROR(VLOOKUP($B871,'CURVE DATA'!$A:$AM,37,FALSE),NA())</f>
        <v>180.16794767901237</v>
      </c>
      <c r="I871">
        <f>IFERROR(VLOOKUP($B871,'CURVE DATA'!$A:$AM,38,FALSE),NA())</f>
        <v>145.28115913133789</v>
      </c>
      <c r="J871">
        <f>IFERROR(VLOOKUP($B871,'CURVE DATA'!$A:$AM,39,FALSE),NA())</f>
        <v>215.05473622668686</v>
      </c>
      <c r="K871" t="str">
        <f t="shared" si="147"/>
        <v/>
      </c>
      <c r="L871" t="str">
        <f t="shared" si="148"/>
        <v/>
      </c>
      <c r="M871" s="60">
        <f t="shared" si="149"/>
        <v>6940637.5605865158</v>
      </c>
      <c r="N871" t="str">
        <f t="shared" si="150"/>
        <v/>
      </c>
      <c r="O871" t="str">
        <f t="shared" si="151"/>
        <v/>
      </c>
      <c r="P871" t="str">
        <f t="shared" si="152"/>
        <v/>
      </c>
      <c r="Q871" t="str">
        <f t="shared" si="153"/>
        <v/>
      </c>
    </row>
    <row r="872" spans="1:17">
      <c r="A872" s="41">
        <f t="shared" si="144"/>
        <v>870</v>
      </c>
      <c r="B872" t="str">
        <f t="shared" si="145"/>
        <v>2_871</v>
      </c>
      <c r="C872">
        <f t="shared" si="143"/>
        <v>2</v>
      </c>
      <c r="D872">
        <f t="shared" si="146"/>
        <v>871</v>
      </c>
      <c r="E872">
        <f>IFERROR(VLOOKUP($B872,'CURVE DATA'!$A:$AM,15,FALSE),"")</f>
        <v>8416003.0563179161</v>
      </c>
      <c r="F872">
        <f>IFERROR(VLOOKUP($B872,'CURVE DATA'!$A:$AM,34,FALSE),NA())</f>
        <v>0.22931434951247578</v>
      </c>
      <c r="G872">
        <f>IFERROR(VLOOKUP($B872,'CURVE DATA'!$A:$AM,35,FALSE),NA())</f>
        <v>0.2843188203307081</v>
      </c>
      <c r="H872">
        <f>IFERROR(VLOOKUP($B872,'CURVE DATA'!$A:$AM,37,FALSE),NA())</f>
        <v>180.12784683960535</v>
      </c>
      <c r="I872">
        <f>IFERROR(VLOOKUP($B872,'CURVE DATA'!$A:$AM,38,FALSE),NA())</f>
        <v>145.24882321084681</v>
      </c>
      <c r="J872">
        <f>IFERROR(VLOOKUP($B872,'CURVE DATA'!$A:$AM,39,FALSE),NA())</f>
        <v>215.00687046836393</v>
      </c>
      <c r="K872" t="str">
        <f t="shared" si="147"/>
        <v/>
      </c>
      <c r="L872" t="str">
        <f t="shared" si="148"/>
        <v/>
      </c>
      <c r="M872" s="60">
        <f t="shared" si="149"/>
        <v>6950311.1273179166</v>
      </c>
      <c r="N872" t="str">
        <f t="shared" si="150"/>
        <v/>
      </c>
      <c r="O872" t="str">
        <f t="shared" si="151"/>
        <v/>
      </c>
      <c r="P872" t="str">
        <f t="shared" si="152"/>
        <v/>
      </c>
      <c r="Q872" t="str">
        <f t="shared" si="153"/>
        <v/>
      </c>
    </row>
    <row r="873" spans="1:17">
      <c r="A873" s="41">
        <f t="shared" si="144"/>
        <v>871</v>
      </c>
      <c r="B873" t="str">
        <f t="shared" si="145"/>
        <v>2_872</v>
      </c>
      <c r="C873">
        <f t="shared" si="143"/>
        <v>2</v>
      </c>
      <c r="D873">
        <f t="shared" si="146"/>
        <v>872</v>
      </c>
      <c r="E873">
        <f>IFERROR(VLOOKUP($B873,'CURVE DATA'!$A:$AM,15,FALSE),"")</f>
        <v>8425676.6230493169</v>
      </c>
      <c r="F873">
        <f>IFERROR(VLOOKUP($B873,'CURVE DATA'!$A:$AM,34,FALSE),NA())</f>
        <v>0.229023377337504</v>
      </c>
      <c r="G873">
        <f>IFERROR(VLOOKUP($B873,'CURVE DATA'!$A:$AM,35,FALSE),NA())</f>
        <v>0.28425533532153108</v>
      </c>
      <c r="H873">
        <f>IFERROR(VLOOKUP($B873,'CURVE DATA'!$A:$AM,37,FALSE),NA())</f>
        <v>180.08762643493304</v>
      </c>
      <c r="I873">
        <f>IFERROR(VLOOKUP($B873,'CURVE DATA'!$A:$AM,38,FALSE),NA())</f>
        <v>145.21639087708934</v>
      </c>
      <c r="J873">
        <f>IFERROR(VLOOKUP($B873,'CURVE DATA'!$A:$AM,39,FALSE),NA())</f>
        <v>214.9588619927768</v>
      </c>
      <c r="K873" t="str">
        <f t="shared" si="147"/>
        <v/>
      </c>
      <c r="L873" t="str">
        <f t="shared" si="148"/>
        <v/>
      </c>
      <c r="M873" s="60">
        <f t="shared" si="149"/>
        <v>6959984.6940493174</v>
      </c>
      <c r="N873" t="str">
        <f t="shared" si="150"/>
        <v/>
      </c>
      <c r="O873" t="str">
        <f t="shared" si="151"/>
        <v/>
      </c>
      <c r="P873" t="str">
        <f t="shared" si="152"/>
        <v/>
      </c>
      <c r="Q873" t="str">
        <f t="shared" si="153"/>
        <v/>
      </c>
    </row>
    <row r="874" spans="1:17">
      <c r="A874" s="41">
        <f t="shared" si="144"/>
        <v>872</v>
      </c>
      <c r="B874" t="str">
        <f t="shared" si="145"/>
        <v>2_873</v>
      </c>
      <c r="C874">
        <f t="shared" si="143"/>
        <v>2</v>
      </c>
      <c r="D874">
        <f t="shared" si="146"/>
        <v>873</v>
      </c>
      <c r="E874">
        <f>IFERROR(VLOOKUP($B874,'CURVE DATA'!$A:$AM,15,FALSE),"")</f>
        <v>8435350.1897807177</v>
      </c>
      <c r="F874">
        <f>IFERROR(VLOOKUP($B874,'CURVE DATA'!$A:$AM,34,FALSE),NA())</f>
        <v>0.22873243181954309</v>
      </c>
      <c r="G874">
        <f>IFERROR(VLOOKUP($B874,'CURVE DATA'!$A:$AM,35,FALSE),NA())</f>
        <v>0.28419166226705628</v>
      </c>
      <c r="H874">
        <f>IFERROR(VLOOKUP($B874,'CURVE DATA'!$A:$AM,37,FALSE),NA())</f>
        <v>180.04728689571118</v>
      </c>
      <c r="I874">
        <f>IFERROR(VLOOKUP($B874,'CURVE DATA'!$A:$AM,38,FALSE),NA())</f>
        <v>145.18386247737965</v>
      </c>
      <c r="J874">
        <f>IFERROR(VLOOKUP($B874,'CURVE DATA'!$A:$AM,39,FALSE),NA())</f>
        <v>214.91071131404274</v>
      </c>
      <c r="K874" t="str">
        <f t="shared" si="147"/>
        <v/>
      </c>
      <c r="L874" t="str">
        <f t="shared" si="148"/>
        <v/>
      </c>
      <c r="M874" s="60">
        <f t="shared" si="149"/>
        <v>6969658.2607807182</v>
      </c>
      <c r="N874" t="str">
        <f t="shared" si="150"/>
        <v/>
      </c>
      <c r="O874" t="str">
        <f t="shared" si="151"/>
        <v/>
      </c>
      <c r="P874" t="str">
        <f t="shared" si="152"/>
        <v/>
      </c>
      <c r="Q874" t="str">
        <f t="shared" si="153"/>
        <v/>
      </c>
    </row>
    <row r="875" spans="1:17">
      <c r="A875" s="41">
        <f t="shared" si="144"/>
        <v>873</v>
      </c>
      <c r="B875" t="str">
        <f t="shared" si="145"/>
        <v>2_874</v>
      </c>
      <c r="C875">
        <f t="shared" si="143"/>
        <v>2</v>
      </c>
      <c r="D875">
        <f t="shared" si="146"/>
        <v>874</v>
      </c>
      <c r="E875">
        <f>IFERROR(VLOOKUP($B875,'CURVE DATA'!$A:$AM,15,FALSE),"")</f>
        <v>8445023.7565121185</v>
      </c>
      <c r="F875">
        <f>IFERROR(VLOOKUP($B875,'CURVE DATA'!$A:$AM,34,FALSE),NA())</f>
        <v>0.22844151423562403</v>
      </c>
      <c r="G875">
        <f>IFERROR(VLOOKUP($B875,'CURVE DATA'!$A:$AM,35,FALSE),NA())</f>
        <v>0.28412780184548536</v>
      </c>
      <c r="H875">
        <f>IFERROR(VLOOKUP($B875,'CURVE DATA'!$A:$AM,37,FALSE),NA())</f>
        <v>180.0068286516088</v>
      </c>
      <c r="I875">
        <f>IFERROR(VLOOKUP($B875,'CURVE DATA'!$A:$AM,38,FALSE),NA())</f>
        <v>145.15123835818792</v>
      </c>
      <c r="J875">
        <f>IFERROR(VLOOKUP($B875,'CURVE DATA'!$A:$AM,39,FALSE),NA())</f>
        <v>214.86241894502973</v>
      </c>
      <c r="K875" t="str">
        <f t="shared" si="147"/>
        <v/>
      </c>
      <c r="L875" t="str">
        <f t="shared" si="148"/>
        <v/>
      </c>
      <c r="M875" s="60">
        <f t="shared" si="149"/>
        <v>6979331.827512119</v>
      </c>
      <c r="N875" t="str">
        <f t="shared" si="150"/>
        <v/>
      </c>
      <c r="O875" t="str">
        <f t="shared" si="151"/>
        <v/>
      </c>
      <c r="P875" t="str">
        <f t="shared" si="152"/>
        <v/>
      </c>
      <c r="Q875" t="str">
        <f t="shared" si="153"/>
        <v/>
      </c>
    </row>
    <row r="876" spans="1:17">
      <c r="A876" s="41">
        <f t="shared" si="144"/>
        <v>874</v>
      </c>
      <c r="B876" t="str">
        <f t="shared" si="145"/>
        <v>2_875</v>
      </c>
      <c r="C876">
        <f t="shared" si="143"/>
        <v>2</v>
      </c>
      <c r="D876">
        <f t="shared" si="146"/>
        <v>875</v>
      </c>
      <c r="E876">
        <f>IFERROR(VLOOKUP($B876,'CURVE DATA'!$A:$AM,15,FALSE),"")</f>
        <v>8454697.3232435193</v>
      </c>
      <c r="F876">
        <f>IFERROR(VLOOKUP($B876,'CURVE DATA'!$A:$AM,34,FALSE),NA())</f>
        <v>0.22815062585824697</v>
      </c>
      <c r="G876">
        <f>IFERROR(VLOOKUP($B876,'CURVE DATA'!$A:$AM,35,FALSE),NA())</f>
        <v>0.28406375473337181</v>
      </c>
      <c r="H876">
        <f>IFERROR(VLOOKUP($B876,'CURVE DATA'!$A:$AM,37,FALSE),NA())</f>
        <v>179.96625213125083</v>
      </c>
      <c r="I876">
        <f>IFERROR(VLOOKUP($B876,'CURVE DATA'!$A:$AM,38,FALSE),NA())</f>
        <v>145.11851886514231</v>
      </c>
      <c r="J876">
        <f>IFERROR(VLOOKUP($B876,'CURVE DATA'!$A:$AM,39,FALSE),NA())</f>
        <v>214.81398539735937</v>
      </c>
      <c r="K876" t="str">
        <f t="shared" si="147"/>
        <v/>
      </c>
      <c r="L876" t="str">
        <f t="shared" si="148"/>
        <v/>
      </c>
      <c r="M876" s="60">
        <f t="shared" si="149"/>
        <v>6989005.3942435198</v>
      </c>
      <c r="N876" t="str">
        <f t="shared" si="150"/>
        <v/>
      </c>
      <c r="O876" t="str">
        <f t="shared" si="151"/>
        <v/>
      </c>
      <c r="P876" t="str">
        <f t="shared" si="152"/>
        <v/>
      </c>
      <c r="Q876" t="str">
        <f t="shared" si="153"/>
        <v/>
      </c>
    </row>
    <row r="877" spans="1:17">
      <c r="A877" s="41">
        <f t="shared" si="144"/>
        <v>875</v>
      </c>
      <c r="B877" t="str">
        <f t="shared" si="145"/>
        <v>2_876</v>
      </c>
      <c r="C877">
        <f t="shared" si="143"/>
        <v>2</v>
      </c>
      <c r="D877">
        <f t="shared" si="146"/>
        <v>876</v>
      </c>
      <c r="E877">
        <f>IFERROR(VLOOKUP($B877,'CURVE DATA'!$A:$AM,15,FALSE),"")</f>
        <v>8464370.8899749201</v>
      </c>
      <c r="F877">
        <f>IFERROR(VLOOKUP($B877,'CURVE DATA'!$A:$AM,34,FALSE),NA())</f>
        <v>0.2278597679550963</v>
      </c>
      <c r="G877">
        <f>IFERROR(VLOOKUP($B877,'CURVE DATA'!$A:$AM,35,FALSE),NA())</f>
        <v>0.28399952160562519</v>
      </c>
      <c r="H877">
        <f>IFERROR(VLOOKUP($B877,'CURVE DATA'!$A:$AM,37,FALSE),NA())</f>
        <v>179.92555776222062</v>
      </c>
      <c r="I877">
        <f>IFERROR(VLOOKUP($B877,'CURVE DATA'!$A:$AM,38,FALSE),NA())</f>
        <v>145.08570434303118</v>
      </c>
      <c r="J877">
        <f>IFERROR(VLOOKUP($B877,'CURVE DATA'!$A:$AM,39,FALSE),NA())</f>
        <v>214.76541118141006</v>
      </c>
      <c r="K877" t="str">
        <f t="shared" si="147"/>
        <v/>
      </c>
      <c r="L877" t="str">
        <f t="shared" si="148"/>
        <v/>
      </c>
      <c r="M877" s="60">
        <f t="shared" si="149"/>
        <v>6998678.9609749205</v>
      </c>
      <c r="N877" t="str">
        <f t="shared" si="150"/>
        <v/>
      </c>
      <c r="O877" t="str">
        <f t="shared" si="151"/>
        <v/>
      </c>
      <c r="P877" t="str">
        <f t="shared" si="152"/>
        <v/>
      </c>
      <c r="Q877" t="str">
        <f t="shared" si="153"/>
        <v/>
      </c>
    </row>
    <row r="878" spans="1:17">
      <c r="A878" s="41">
        <f t="shared" si="144"/>
        <v>876</v>
      </c>
      <c r="B878" t="str">
        <f t="shared" si="145"/>
        <v>2_877</v>
      </c>
      <c r="C878">
        <f t="shared" si="143"/>
        <v>2</v>
      </c>
      <c r="D878">
        <f t="shared" si="146"/>
        <v>877</v>
      </c>
      <c r="E878">
        <f>IFERROR(VLOOKUP($B878,'CURVE DATA'!$A:$AM,15,FALSE),"")</f>
        <v>8474044.4567063209</v>
      </c>
      <c r="F878">
        <f>IFERROR(VLOOKUP($B878,'CURVE DATA'!$A:$AM,34,FALSE),NA())</f>
        <v>0.22756894178922665</v>
      </c>
      <c r="G878">
        <f>IFERROR(VLOOKUP($B878,'CURVE DATA'!$A:$AM,35,FALSE),NA())</f>
        <v>0.28393510313551512</v>
      </c>
      <c r="H878">
        <f>IFERROR(VLOOKUP($B878,'CURVE DATA'!$A:$AM,37,FALSE),NA())</f>
        <v>179.88474597106261</v>
      </c>
      <c r="I878">
        <f>IFERROR(VLOOKUP($B878,'CURVE DATA'!$A:$AM,38,FALSE),NA())</f>
        <v>145.05279513580513</v>
      </c>
      <c r="J878">
        <f>IFERROR(VLOOKUP($B878,'CURVE DATA'!$A:$AM,39,FALSE),NA())</f>
        <v>214.7166968063201</v>
      </c>
      <c r="K878" t="str">
        <f t="shared" si="147"/>
        <v/>
      </c>
      <c r="L878" t="str">
        <f t="shared" si="148"/>
        <v/>
      </c>
      <c r="M878" s="60">
        <f t="shared" si="149"/>
        <v>7008352.5277063213</v>
      </c>
      <c r="N878" t="str">
        <f t="shared" si="150"/>
        <v/>
      </c>
      <c r="O878" t="str">
        <f t="shared" si="151"/>
        <v/>
      </c>
      <c r="P878" t="str">
        <f t="shared" si="152"/>
        <v/>
      </c>
      <c r="Q878" t="str">
        <f t="shared" si="153"/>
        <v/>
      </c>
    </row>
    <row r="879" spans="1:17">
      <c r="A879" s="41">
        <f t="shared" si="144"/>
        <v>877</v>
      </c>
      <c r="B879" t="str">
        <f t="shared" si="145"/>
        <v>2_878</v>
      </c>
      <c r="C879">
        <f t="shared" si="143"/>
        <v>2</v>
      </c>
      <c r="D879">
        <f t="shared" si="146"/>
        <v>878</v>
      </c>
      <c r="E879">
        <f>IFERROR(VLOOKUP($B879,'CURVE DATA'!$A:$AM,15,FALSE),"")</f>
        <v>8483718.0234377217</v>
      </c>
      <c r="F879">
        <f>IFERROR(VLOOKUP($B879,'CURVE DATA'!$A:$AM,34,FALSE),NA())</f>
        <v>0.22727814861895623</v>
      </c>
      <c r="G879">
        <f>IFERROR(VLOOKUP($B879,'CURVE DATA'!$A:$AM,35,FALSE),NA())</f>
        <v>0.28387049999467528</v>
      </c>
      <c r="H879">
        <f>IFERROR(VLOOKUP($B879,'CURVE DATA'!$A:$AM,37,FALSE),NA())</f>
        <v>179.84381718328478</v>
      </c>
      <c r="I879">
        <f>IFERROR(VLOOKUP($B879,'CURVE DATA'!$A:$AM,38,FALSE),NA())</f>
        <v>145.01979158657898</v>
      </c>
      <c r="J879">
        <f>IFERROR(VLOOKUP($B879,'CURVE DATA'!$A:$AM,39,FALSE),NA())</f>
        <v>214.66784277999062</v>
      </c>
      <c r="K879" t="str">
        <f t="shared" si="147"/>
        <v/>
      </c>
      <c r="L879" t="str">
        <f t="shared" si="148"/>
        <v/>
      </c>
      <c r="M879" s="60">
        <f t="shared" si="149"/>
        <v>7018026.0944377221</v>
      </c>
      <c r="N879" t="str">
        <f t="shared" si="150"/>
        <v/>
      </c>
      <c r="O879" t="str">
        <f t="shared" si="151"/>
        <v/>
      </c>
      <c r="P879" t="str">
        <f t="shared" si="152"/>
        <v/>
      </c>
      <c r="Q879" t="str">
        <f t="shared" si="153"/>
        <v/>
      </c>
    </row>
    <row r="880" spans="1:17">
      <c r="A880" s="41">
        <f t="shared" si="144"/>
        <v>878</v>
      </c>
      <c r="B880" t="str">
        <f t="shared" si="145"/>
        <v>2_879</v>
      </c>
      <c r="C880">
        <f t="shared" si="143"/>
        <v>2</v>
      </c>
      <c r="D880">
        <f t="shared" si="146"/>
        <v>879</v>
      </c>
      <c r="E880">
        <f>IFERROR(VLOOKUP($B880,'CURVE DATA'!$A:$AM,15,FALSE),"")</f>
        <v>8493391.5901691224</v>
      </c>
      <c r="F880">
        <f>IFERROR(VLOOKUP($B880,'CURVE DATA'!$A:$AM,34,FALSE),NA())</f>
        <v>0.22698738969797419</v>
      </c>
      <c r="G880">
        <f>IFERROR(VLOOKUP($B880,'CURVE DATA'!$A:$AM,35,FALSE),NA())</f>
        <v>0.28380571285310724</v>
      </c>
      <c r="H880">
        <f>IFERROR(VLOOKUP($B880,'CURVE DATA'!$A:$AM,37,FALSE),NA())</f>
        <v>179.80277182336113</v>
      </c>
      <c r="I880">
        <f>IFERROR(VLOOKUP($B880,'CURVE DATA'!$A:$AM,38,FALSE),NA())</f>
        <v>144.98669403763373</v>
      </c>
      <c r="J880">
        <f>IFERROR(VLOOKUP($B880,'CURVE DATA'!$A:$AM,39,FALSE),NA())</f>
        <v>214.61884960908856</v>
      </c>
      <c r="K880" t="str">
        <f t="shared" si="147"/>
        <v/>
      </c>
      <c r="L880" t="str">
        <f t="shared" si="148"/>
        <v/>
      </c>
      <c r="M880" s="60">
        <f t="shared" si="149"/>
        <v>7027699.6611691229</v>
      </c>
      <c r="N880" t="str">
        <f t="shared" si="150"/>
        <v/>
      </c>
      <c r="O880" t="str">
        <f t="shared" si="151"/>
        <v/>
      </c>
      <c r="P880" t="str">
        <f t="shared" si="152"/>
        <v/>
      </c>
      <c r="Q880" t="str">
        <f t="shared" si="153"/>
        <v/>
      </c>
    </row>
    <row r="881" spans="1:17">
      <c r="A881" s="41">
        <f t="shared" si="144"/>
        <v>879</v>
      </c>
      <c r="B881" t="str">
        <f t="shared" si="145"/>
        <v>2_880</v>
      </c>
      <c r="C881">
        <f t="shared" si="143"/>
        <v>2</v>
      </c>
      <c r="D881">
        <f t="shared" si="146"/>
        <v>880</v>
      </c>
      <c r="E881">
        <f>IFERROR(VLOOKUP($B881,'CURVE DATA'!$A:$AM,15,FALSE),"")</f>
        <v>8503065.1569005232</v>
      </c>
      <c r="F881">
        <f>IFERROR(VLOOKUP($B881,'CURVE DATA'!$A:$AM,34,FALSE),NA())</f>
        <v>0.22669666627535942</v>
      </c>
      <c r="G881">
        <f>IFERROR(VLOOKUP($B881,'CURVE DATA'!$A:$AM,35,FALSE),NA())</f>
        <v>0.2837407423791849</v>
      </c>
      <c r="H881">
        <f>IFERROR(VLOOKUP($B881,'CURVE DATA'!$A:$AM,37,FALSE),NA())</f>
        <v>179.76161031473441</v>
      </c>
      <c r="I881">
        <f>IFERROR(VLOOKUP($B881,'CURVE DATA'!$A:$AM,38,FALSE),NA())</f>
        <v>144.9535028304189</v>
      </c>
      <c r="J881">
        <f>IFERROR(VLOOKUP($B881,'CURVE DATA'!$A:$AM,39,FALSE),NA())</f>
        <v>214.56971779904995</v>
      </c>
      <c r="K881" t="str">
        <f t="shared" si="147"/>
        <v/>
      </c>
      <c r="L881" t="str">
        <f t="shared" si="148"/>
        <v/>
      </c>
      <c r="M881" s="60">
        <f t="shared" si="149"/>
        <v>7037373.2279005237</v>
      </c>
      <c r="N881" t="str">
        <f t="shared" si="150"/>
        <v/>
      </c>
      <c r="O881" t="str">
        <f t="shared" si="151"/>
        <v/>
      </c>
      <c r="P881" t="str">
        <f t="shared" si="152"/>
        <v/>
      </c>
      <c r="Q881" t="str">
        <f t="shared" si="153"/>
        <v/>
      </c>
    </row>
    <row r="882" spans="1:17">
      <c r="A882" s="41">
        <f t="shared" si="144"/>
        <v>880</v>
      </c>
      <c r="B882" t="str">
        <f t="shared" si="145"/>
        <v>2_881</v>
      </c>
      <c r="C882">
        <f t="shared" si="143"/>
        <v>2</v>
      </c>
      <c r="D882">
        <f t="shared" si="146"/>
        <v>881</v>
      </c>
      <c r="E882">
        <f>IFERROR(VLOOKUP($B882,'CURVE DATA'!$A:$AM,15,FALSE),"")</f>
        <v>8512738.723631924</v>
      </c>
      <c r="F882">
        <f>IFERROR(VLOOKUP($B882,'CURVE DATA'!$A:$AM,34,FALSE),NA())</f>
        <v>0.22640597959521763</v>
      </c>
      <c r="G882">
        <f>IFERROR(VLOOKUP($B882,'CURVE DATA'!$A:$AM,35,FALSE),NA())</f>
        <v>0.28367558923965769</v>
      </c>
      <c r="H882">
        <f>IFERROR(VLOOKUP($B882,'CURVE DATA'!$A:$AM,37,FALSE),NA())</f>
        <v>179.72033307981823</v>
      </c>
      <c r="I882">
        <f>IFERROR(VLOOKUP($B882,'CURVE DATA'!$A:$AM,38,FALSE),NA())</f>
        <v>144.92021830555413</v>
      </c>
      <c r="J882">
        <f>IFERROR(VLOOKUP($B882,'CURVE DATA'!$A:$AM,39,FALSE),NA())</f>
        <v>214.52044785408239</v>
      </c>
      <c r="K882" t="str">
        <f t="shared" si="147"/>
        <v/>
      </c>
      <c r="L882" t="str">
        <f t="shared" si="148"/>
        <v/>
      </c>
      <c r="M882" s="60">
        <f t="shared" si="149"/>
        <v>7047046.7946319245</v>
      </c>
      <c r="N882" t="str">
        <f t="shared" si="150"/>
        <v/>
      </c>
      <c r="O882" t="str">
        <f t="shared" si="151"/>
        <v/>
      </c>
      <c r="P882" t="str">
        <f t="shared" si="152"/>
        <v/>
      </c>
      <c r="Q882" t="str">
        <f t="shared" si="153"/>
        <v/>
      </c>
    </row>
    <row r="883" spans="1:17">
      <c r="A883" s="41">
        <f t="shared" si="144"/>
        <v>881</v>
      </c>
      <c r="B883" t="str">
        <f t="shared" si="145"/>
        <v>2_882</v>
      </c>
      <c r="C883">
        <f t="shared" si="143"/>
        <v>2</v>
      </c>
      <c r="D883">
        <f t="shared" si="146"/>
        <v>882</v>
      </c>
      <c r="E883">
        <f>IFERROR(VLOOKUP($B883,'CURVE DATA'!$A:$AM,15,FALSE),"")</f>
        <v>8522412.2903633248</v>
      </c>
      <c r="F883">
        <f>IFERROR(VLOOKUP($B883,'CURVE DATA'!$A:$AM,34,FALSE),NA())</f>
        <v>0.22611533089754485</v>
      </c>
      <c r="G883">
        <f>IFERROR(VLOOKUP($B883,'CURVE DATA'!$A:$AM,35,FALSE),NA())</f>
        <v>0.28361025409965523</v>
      </c>
      <c r="H883">
        <f>IFERROR(VLOOKUP($B883,'CURVE DATA'!$A:$AM,37,FALSE),NA())</f>
        <v>179.67894054000004</v>
      </c>
      <c r="I883">
        <f>IFERROR(VLOOKUP($B883,'CURVE DATA'!$A:$AM,38,FALSE),NA())</f>
        <v>144.88684080283153</v>
      </c>
      <c r="J883">
        <f>IFERROR(VLOOKUP($B883,'CURVE DATA'!$A:$AM,39,FALSE),NA())</f>
        <v>214.47104027716856</v>
      </c>
      <c r="K883" t="str">
        <f t="shared" si="147"/>
        <v/>
      </c>
      <c r="L883" t="str">
        <f t="shared" si="148"/>
        <v/>
      </c>
      <c r="M883" s="60">
        <f t="shared" si="149"/>
        <v>7056720.3613633253</v>
      </c>
      <c r="N883" t="str">
        <f t="shared" si="150"/>
        <v/>
      </c>
      <c r="O883" t="str">
        <f t="shared" si="151"/>
        <v/>
      </c>
      <c r="P883" t="str">
        <f t="shared" si="152"/>
        <v/>
      </c>
      <c r="Q883" t="str">
        <f t="shared" si="153"/>
        <v/>
      </c>
    </row>
    <row r="884" spans="1:17">
      <c r="A884" s="41">
        <f t="shared" si="144"/>
        <v>882</v>
      </c>
      <c r="B884" t="str">
        <f t="shared" si="145"/>
        <v>2_883</v>
      </c>
      <c r="C884">
        <f t="shared" si="143"/>
        <v>2</v>
      </c>
      <c r="D884">
        <f t="shared" si="146"/>
        <v>883</v>
      </c>
      <c r="E884">
        <f>IFERROR(VLOOKUP($B884,'CURVE DATA'!$A:$AM,15,FALSE),"")</f>
        <v>8532085.8570947256</v>
      </c>
      <c r="F884">
        <f>IFERROR(VLOOKUP($B884,'CURVE DATA'!$A:$AM,34,FALSE),NA())</f>
        <v>0.22582472141707496</v>
      </c>
      <c r="G884">
        <f>IFERROR(VLOOKUP($B884,'CURVE DATA'!$A:$AM,35,FALSE),NA())</f>
        <v>0.28354473762269089</v>
      </c>
      <c r="H884">
        <f>IFERROR(VLOOKUP($B884,'CURVE DATA'!$A:$AM,37,FALSE),NA())</f>
        <v>179.63743311564318</v>
      </c>
      <c r="I884">
        <f>IFERROR(VLOOKUP($B884,'CURVE DATA'!$A:$AM,38,FALSE),NA())</f>
        <v>144.85337066121753</v>
      </c>
      <c r="J884">
        <f>IFERROR(VLOOKUP($B884,'CURVE DATA'!$A:$AM,39,FALSE),NA())</f>
        <v>214.42149557006886</v>
      </c>
      <c r="K884" t="str">
        <f t="shared" si="147"/>
        <v/>
      </c>
      <c r="L884" t="str">
        <f t="shared" si="148"/>
        <v/>
      </c>
      <c r="M884" s="60">
        <f t="shared" si="149"/>
        <v>7066393.9280947261</v>
      </c>
      <c r="N884" t="str">
        <f t="shared" si="150"/>
        <v/>
      </c>
      <c r="O884" t="str">
        <f t="shared" si="151"/>
        <v/>
      </c>
      <c r="P884" t="str">
        <f t="shared" si="152"/>
        <v/>
      </c>
      <c r="Q884" t="str">
        <f t="shared" si="153"/>
        <v/>
      </c>
    </row>
    <row r="885" spans="1:17">
      <c r="A885" s="41">
        <f t="shared" si="144"/>
        <v>883</v>
      </c>
      <c r="B885" t="str">
        <f t="shared" si="145"/>
        <v>2_884</v>
      </c>
      <c r="C885">
        <f t="shared" si="143"/>
        <v>2</v>
      </c>
      <c r="D885">
        <f t="shared" si="146"/>
        <v>884</v>
      </c>
      <c r="E885">
        <f>IFERROR(VLOOKUP($B885,'CURVE DATA'!$A:$AM,15,FALSE),"")</f>
        <v>8541759.4238261264</v>
      </c>
      <c r="F885">
        <f>IFERROR(VLOOKUP($B885,'CURVE DATA'!$A:$AM,34,FALSE),NA())</f>
        <v>0.22553415238453031</v>
      </c>
      <c r="G885">
        <f>IFERROR(VLOOKUP($B885,'CURVE DATA'!$A:$AM,35,FALSE),NA())</f>
        <v>0.2834790404706658</v>
      </c>
      <c r="H885">
        <f>IFERROR(VLOOKUP($B885,'CURVE DATA'!$A:$AM,37,FALSE),NA())</f>
        <v>179.59581122608972</v>
      </c>
      <c r="I885">
        <f>IFERROR(VLOOKUP($B885,'CURVE DATA'!$A:$AM,38,FALSE),NA())</f>
        <v>144.81980821885494</v>
      </c>
      <c r="J885">
        <f>IFERROR(VLOOKUP($B885,'CURVE DATA'!$A:$AM,39,FALSE),NA())</f>
        <v>214.37181423332453</v>
      </c>
      <c r="K885" t="str">
        <f t="shared" si="147"/>
        <v/>
      </c>
      <c r="L885" t="str">
        <f t="shared" si="148"/>
        <v/>
      </c>
      <c r="M885" s="60">
        <f t="shared" si="149"/>
        <v>7076067.4948261268</v>
      </c>
      <c r="N885" t="str">
        <f t="shared" si="150"/>
        <v/>
      </c>
      <c r="O885" t="str">
        <f t="shared" si="151"/>
        <v/>
      </c>
      <c r="P885" t="str">
        <f t="shared" si="152"/>
        <v/>
      </c>
      <c r="Q885" t="str">
        <f t="shared" si="153"/>
        <v/>
      </c>
    </row>
    <row r="886" spans="1:17">
      <c r="A886" s="41">
        <f t="shared" si="144"/>
        <v>884</v>
      </c>
      <c r="B886" t="str">
        <f t="shared" si="145"/>
        <v>2_885</v>
      </c>
      <c r="C886">
        <f t="shared" si="143"/>
        <v>2</v>
      </c>
      <c r="D886">
        <f t="shared" si="146"/>
        <v>885</v>
      </c>
      <c r="E886">
        <f>IFERROR(VLOOKUP($B886,'CURVE DATA'!$A:$AM,15,FALSE),"")</f>
        <v>8551432.9905575272</v>
      </c>
      <c r="F886">
        <f>IFERROR(VLOOKUP($B886,'CURVE DATA'!$A:$AM,34,FALSE),NA())</f>
        <v>0.22524362502551898</v>
      </c>
      <c r="G886">
        <f>IFERROR(VLOOKUP($B886,'CURVE DATA'!$A:$AM,35,FALSE),NA())</f>
        <v>0.28341316330387262</v>
      </c>
      <c r="H886">
        <f>IFERROR(VLOOKUP($B886,'CURVE DATA'!$A:$AM,37,FALSE),NA())</f>
        <v>179.55407528966262</v>
      </c>
      <c r="I886">
        <f>IFERROR(VLOOKUP($B886,'CURVE DATA'!$A:$AM,38,FALSE),NA())</f>
        <v>144.78615381306483</v>
      </c>
      <c r="J886">
        <f>IFERROR(VLOOKUP($B886,'CURVE DATA'!$A:$AM,39,FALSE),NA())</f>
        <v>214.32199676626047</v>
      </c>
      <c r="K886" t="str">
        <f t="shared" si="147"/>
        <v/>
      </c>
      <c r="L886" t="str">
        <f t="shared" si="148"/>
        <v/>
      </c>
      <c r="M886" s="60">
        <f t="shared" si="149"/>
        <v>7085741.0615575276</v>
      </c>
      <c r="N886" t="str">
        <f t="shared" si="150"/>
        <v/>
      </c>
      <c r="O886" t="str">
        <f t="shared" si="151"/>
        <v/>
      </c>
      <c r="P886" t="str">
        <f t="shared" si="152"/>
        <v/>
      </c>
      <c r="Q886" t="str">
        <f t="shared" si="153"/>
        <v/>
      </c>
    </row>
    <row r="887" spans="1:17">
      <c r="A887" s="41">
        <f t="shared" si="144"/>
        <v>885</v>
      </c>
      <c r="B887" t="str">
        <f t="shared" si="145"/>
        <v>2_886</v>
      </c>
      <c r="C887">
        <f t="shared" si="143"/>
        <v>2</v>
      </c>
      <c r="D887">
        <f t="shared" si="146"/>
        <v>886</v>
      </c>
      <c r="E887">
        <f>IFERROR(VLOOKUP($B887,'CURVE DATA'!$A:$AM,15,FALSE),"")</f>
        <v>8561106.557288928</v>
      </c>
      <c r="F887">
        <f>IFERROR(VLOOKUP($B887,'CURVE DATA'!$A:$AM,34,FALSE),NA())</f>
        <v>0.22495314056141999</v>
      </c>
      <c r="G887">
        <f>IFERROR(VLOOKUP($B887,'CURVE DATA'!$A:$AM,35,FALSE),NA())</f>
        <v>0.28334710678099978</v>
      </c>
      <c r="H887">
        <f>IFERROR(VLOOKUP($B887,'CURVE DATA'!$A:$AM,37,FALSE),NA())</f>
        <v>179.51222572366854</v>
      </c>
      <c r="I887">
        <f>IFERROR(VLOOKUP($B887,'CURVE DATA'!$A:$AM,38,FALSE),NA())</f>
        <v>144.75240778034876</v>
      </c>
      <c r="J887">
        <f>IFERROR(VLOOKUP($B887,'CURVE DATA'!$A:$AM,39,FALSE),NA())</f>
        <v>214.27204366698834</v>
      </c>
      <c r="K887" t="str">
        <f t="shared" si="147"/>
        <v/>
      </c>
      <c r="L887" t="str">
        <f t="shared" si="148"/>
        <v/>
      </c>
      <c r="M887" s="60">
        <f t="shared" si="149"/>
        <v>7095414.6282889284</v>
      </c>
      <c r="N887" t="str">
        <f t="shared" si="150"/>
        <v/>
      </c>
      <c r="O887" t="str">
        <f t="shared" si="151"/>
        <v/>
      </c>
      <c r="P887" t="str">
        <f t="shared" si="152"/>
        <v/>
      </c>
      <c r="Q887" t="str">
        <f t="shared" si="153"/>
        <v/>
      </c>
    </row>
    <row r="888" spans="1:17">
      <c r="A888" s="41">
        <f t="shared" si="144"/>
        <v>886</v>
      </c>
      <c r="B888" t="str">
        <f t="shared" si="145"/>
        <v>2_887</v>
      </c>
      <c r="C888">
        <f t="shared" si="143"/>
        <v>2</v>
      </c>
      <c r="D888">
        <f t="shared" si="146"/>
        <v>887</v>
      </c>
      <c r="E888">
        <f>IFERROR(VLOOKUP($B888,'CURVE DATA'!$A:$AM,15,FALSE),"")</f>
        <v>8570780.1240203287</v>
      </c>
      <c r="F888">
        <f>IFERROR(VLOOKUP($B888,'CURVE DATA'!$A:$AM,34,FALSE),NA())</f>
        <v>0.22466270020876</v>
      </c>
      <c r="G888">
        <f>IFERROR(VLOOKUP($B888,'CURVE DATA'!$A:$AM,35,FALSE),NA())</f>
        <v>0.28328087155913495</v>
      </c>
      <c r="H888">
        <f>IFERROR(VLOOKUP($B888,'CURVE DATA'!$A:$AM,37,FALSE),NA())</f>
        <v>179.47026294439991</v>
      </c>
      <c r="I888">
        <f>IFERROR(VLOOKUP($B888,'CURVE DATA'!$A:$AM,38,FALSE),NA())</f>
        <v>144.71857045639044</v>
      </c>
      <c r="J888">
        <f>IFERROR(VLOOKUP($B888,'CURVE DATA'!$A:$AM,39,FALSE),NA())</f>
        <v>214.2219554324094</v>
      </c>
      <c r="K888" t="str">
        <f t="shared" si="147"/>
        <v/>
      </c>
      <c r="L888" t="str">
        <f t="shared" si="148"/>
        <v/>
      </c>
      <c r="M888" s="60">
        <f t="shared" si="149"/>
        <v>7105088.1950203292</v>
      </c>
      <c r="N888" t="str">
        <f t="shared" si="150"/>
        <v/>
      </c>
      <c r="O888" t="str">
        <f t="shared" si="151"/>
        <v/>
      </c>
      <c r="P888" t="str">
        <f t="shared" si="152"/>
        <v/>
      </c>
      <c r="Q888" t="str">
        <f t="shared" si="153"/>
        <v/>
      </c>
    </row>
    <row r="889" spans="1:17">
      <c r="A889" s="41">
        <f t="shared" si="144"/>
        <v>887</v>
      </c>
      <c r="B889" t="str">
        <f t="shared" si="145"/>
        <v>2_888</v>
      </c>
      <c r="C889">
        <f t="shared" si="143"/>
        <v>2</v>
      </c>
      <c r="D889">
        <f t="shared" si="146"/>
        <v>888</v>
      </c>
      <c r="E889">
        <f>IFERROR(VLOOKUP($B889,'CURVE DATA'!$A:$AM,15,FALSE),"")</f>
        <v>8580453.6907517295</v>
      </c>
      <c r="F889">
        <f>IFERROR(VLOOKUP($B889,'CURVE DATA'!$A:$AM,34,FALSE),NA())</f>
        <v>0.22437230517962717</v>
      </c>
      <c r="G889">
        <f>IFERROR(VLOOKUP($B889,'CURVE DATA'!$A:$AM,35,FALSE),NA())</f>
        <v>0.28321445829376912</v>
      </c>
      <c r="H889">
        <f>IFERROR(VLOOKUP($B889,'CURVE DATA'!$A:$AM,37,FALSE),NA())</f>
        <v>179.42818736713767</v>
      </c>
      <c r="I889">
        <f>IFERROR(VLOOKUP($B889,'CURVE DATA'!$A:$AM,38,FALSE),NA())</f>
        <v>144.68464217605796</v>
      </c>
      <c r="J889">
        <f>IFERROR(VLOOKUP($B889,'CURVE DATA'!$A:$AM,39,FALSE),NA())</f>
        <v>214.17173255821737</v>
      </c>
      <c r="K889" t="str">
        <f t="shared" si="147"/>
        <v/>
      </c>
      <c r="L889" t="str">
        <f t="shared" si="148"/>
        <v/>
      </c>
      <c r="M889" s="60">
        <f t="shared" si="149"/>
        <v>7114761.76175173</v>
      </c>
      <c r="N889" t="str">
        <f t="shared" si="150"/>
        <v/>
      </c>
      <c r="O889" t="str">
        <f t="shared" si="151"/>
        <v/>
      </c>
      <c r="P889" t="str">
        <f t="shared" si="152"/>
        <v/>
      </c>
      <c r="Q889" t="str">
        <f t="shared" si="153"/>
        <v/>
      </c>
    </row>
    <row r="890" spans="1:17">
      <c r="A890" s="41">
        <f t="shared" si="144"/>
        <v>888</v>
      </c>
      <c r="B890" t="str">
        <f t="shared" si="145"/>
        <v>2_889</v>
      </c>
      <c r="C890">
        <f t="shared" si="143"/>
        <v>2</v>
      </c>
      <c r="D890">
        <f t="shared" si="146"/>
        <v>889</v>
      </c>
      <c r="E890">
        <f>IFERROR(VLOOKUP($B890,'CURVE DATA'!$A:$AM,15,FALSE),"")</f>
        <v>8590127.2574831303</v>
      </c>
      <c r="F890">
        <f>IFERROR(VLOOKUP($B890,'CURVE DATA'!$A:$AM,34,FALSE),NA())</f>
        <v>0.22408195668137881</v>
      </c>
      <c r="G890">
        <f>IFERROR(VLOOKUP($B890,'CURVE DATA'!$A:$AM,35,FALSE),NA())</f>
        <v>0.28314786763880018</v>
      </c>
      <c r="H890">
        <f>IFERROR(VLOOKUP($B890,'CURVE DATA'!$A:$AM,37,FALSE),NA())</f>
        <v>179.38599940615342</v>
      </c>
      <c r="I890">
        <f>IFERROR(VLOOKUP($B890,'CURVE DATA'!$A:$AM,38,FALSE),NA())</f>
        <v>144.65062327340556</v>
      </c>
      <c r="J890">
        <f>IFERROR(VLOOKUP($B890,'CURVE DATA'!$A:$AM,39,FALSE),NA())</f>
        <v>214.12137553890133</v>
      </c>
      <c r="K890" t="str">
        <f t="shared" si="147"/>
        <v/>
      </c>
      <c r="L890" t="str">
        <f t="shared" si="148"/>
        <v/>
      </c>
      <c r="M890" s="60">
        <f t="shared" si="149"/>
        <v>7124435.3284831308</v>
      </c>
      <c r="N890" t="str">
        <f t="shared" si="150"/>
        <v/>
      </c>
      <c r="O890" t="str">
        <f t="shared" si="151"/>
        <v/>
      </c>
      <c r="P890" t="str">
        <f t="shared" si="152"/>
        <v/>
      </c>
      <c r="Q890" t="str">
        <f t="shared" si="153"/>
        <v/>
      </c>
    </row>
    <row r="891" spans="1:17">
      <c r="A891" s="41">
        <f t="shared" si="144"/>
        <v>889</v>
      </c>
      <c r="B891" t="str">
        <f t="shared" si="145"/>
        <v>2_890</v>
      </c>
      <c r="C891">
        <f t="shared" si="143"/>
        <v>2</v>
      </c>
      <c r="D891">
        <f t="shared" si="146"/>
        <v>890</v>
      </c>
      <c r="E891">
        <f>IFERROR(VLOOKUP($B891,'CURVE DATA'!$A:$AM,15,FALSE),"")</f>
        <v>8599800.8242145311</v>
      </c>
      <c r="F891">
        <f>IFERROR(VLOOKUP($B891,'CURVE DATA'!$A:$AM,34,FALSE),NA())</f>
        <v>0.22379165591722869</v>
      </c>
      <c r="G891">
        <f>IFERROR(VLOOKUP($B891,'CURVE DATA'!$A:$AM,35,FALSE),NA())</f>
        <v>0.28308110024653743</v>
      </c>
      <c r="H891">
        <f>IFERROR(VLOOKUP($B891,'CURVE DATA'!$A:$AM,37,FALSE),NA())</f>
        <v>179.34369947471239</v>
      </c>
      <c r="I891">
        <f>IFERROR(VLOOKUP($B891,'CURVE DATA'!$A:$AM,38,FALSE),NA())</f>
        <v>144.61651408167586</v>
      </c>
      <c r="J891">
        <f>IFERROR(VLOOKUP($B891,'CURVE DATA'!$A:$AM,39,FALSE),NA())</f>
        <v>214.07088486774896</v>
      </c>
      <c r="K891" t="str">
        <f t="shared" si="147"/>
        <v/>
      </c>
      <c r="L891" t="str">
        <f t="shared" si="148"/>
        <v/>
      </c>
      <c r="M891" s="60">
        <f t="shared" si="149"/>
        <v>7134108.8952145316</v>
      </c>
      <c r="N891" t="str">
        <f t="shared" si="150"/>
        <v/>
      </c>
      <c r="O891" t="str">
        <f t="shared" si="151"/>
        <v/>
      </c>
      <c r="P891" t="str">
        <f t="shared" si="152"/>
        <v/>
      </c>
      <c r="Q891" t="str">
        <f t="shared" si="153"/>
        <v/>
      </c>
    </row>
    <row r="892" spans="1:17">
      <c r="A892" s="41">
        <f t="shared" si="144"/>
        <v>890</v>
      </c>
      <c r="B892" t="str">
        <f t="shared" si="145"/>
        <v>2_891</v>
      </c>
      <c r="C892">
        <f t="shared" si="143"/>
        <v>2</v>
      </c>
      <c r="D892">
        <f t="shared" si="146"/>
        <v>891</v>
      </c>
      <c r="E892">
        <f>IFERROR(VLOOKUP($B892,'CURVE DATA'!$A:$AM,15,FALSE),"")</f>
        <v>8609474.3909459319</v>
      </c>
      <c r="F892">
        <f>IFERROR(VLOOKUP($B892,'CURVE DATA'!$A:$AM,34,FALSE),NA())</f>
        <v>0.2235014040852136</v>
      </c>
      <c r="G892">
        <f>IFERROR(VLOOKUP($B892,'CURVE DATA'!$A:$AM,35,FALSE),NA())</f>
        <v>0.28301415676770447</v>
      </c>
      <c r="H892">
        <f>IFERROR(VLOOKUP($B892,'CURVE DATA'!$A:$AM,37,FALSE),NA())</f>
        <v>179.30128798507513</v>
      </c>
      <c r="I892">
        <f>IFERROR(VLOOKUP($B892,'CURVE DATA'!$A:$AM,38,FALSE),NA())</f>
        <v>144.58231493330146</v>
      </c>
      <c r="J892">
        <f>IFERROR(VLOOKUP($B892,'CURVE DATA'!$A:$AM,39,FALSE),NA())</f>
        <v>214.02026103684884</v>
      </c>
      <c r="K892" t="str">
        <f t="shared" si="147"/>
        <v/>
      </c>
      <c r="L892" t="str">
        <f t="shared" si="148"/>
        <v/>
      </c>
      <c r="M892" s="60">
        <f t="shared" si="149"/>
        <v>7143782.4619459324</v>
      </c>
      <c r="N892" t="str">
        <f t="shared" si="150"/>
        <v/>
      </c>
      <c r="O892" t="str">
        <f t="shared" si="151"/>
        <v/>
      </c>
      <c r="P892" t="str">
        <f t="shared" si="152"/>
        <v/>
      </c>
      <c r="Q892" t="str">
        <f t="shared" si="153"/>
        <v/>
      </c>
    </row>
    <row r="893" spans="1:17">
      <c r="A893" s="41">
        <f t="shared" si="144"/>
        <v>891</v>
      </c>
      <c r="B893" t="str">
        <f t="shared" si="145"/>
        <v>2_892</v>
      </c>
      <c r="C893">
        <f t="shared" si="143"/>
        <v>2</v>
      </c>
      <c r="D893">
        <f t="shared" si="146"/>
        <v>892</v>
      </c>
      <c r="E893">
        <f>IFERROR(VLOOKUP($B893,'CURVE DATA'!$A:$AM,15,FALSE),"")</f>
        <v>8619147.9576773327</v>
      </c>
      <c r="F893">
        <f>IFERROR(VLOOKUP($B893,'CURVE DATA'!$A:$AM,34,FALSE),NA())</f>
        <v>0.22321120237923095</v>
      </c>
      <c r="G893">
        <f>IFERROR(VLOOKUP($B893,'CURVE DATA'!$A:$AM,35,FALSE),NA())</f>
        <v>0.28294703785144354</v>
      </c>
      <c r="H893">
        <f>IFERROR(VLOOKUP($B893,'CURVE DATA'!$A:$AM,37,FALSE),NA())</f>
        <v>179.25876534850036</v>
      </c>
      <c r="I893">
        <f>IFERROR(VLOOKUP($B893,'CURVE DATA'!$A:$AM,38,FALSE),NA())</f>
        <v>144.54802615990704</v>
      </c>
      <c r="J893">
        <f>IFERROR(VLOOKUP($B893,'CURVE DATA'!$A:$AM,39,FALSE),NA())</f>
        <v>213.96950453709371</v>
      </c>
      <c r="K893" t="str">
        <f t="shared" si="147"/>
        <v/>
      </c>
      <c r="L893" t="str">
        <f t="shared" si="148"/>
        <v/>
      </c>
      <c r="M893" s="60">
        <f t="shared" si="149"/>
        <v>7153456.0286773331</v>
      </c>
      <c r="N893" t="str">
        <f t="shared" si="150"/>
        <v/>
      </c>
      <c r="O893" t="str">
        <f t="shared" si="151"/>
        <v/>
      </c>
      <c r="P893" t="str">
        <f t="shared" si="152"/>
        <v/>
      </c>
      <c r="Q893" t="str">
        <f t="shared" si="153"/>
        <v/>
      </c>
    </row>
    <row r="894" spans="1:17">
      <c r="A894" s="41">
        <f t="shared" si="144"/>
        <v>892</v>
      </c>
      <c r="B894" t="str">
        <f t="shared" si="145"/>
        <v>2_893</v>
      </c>
      <c r="C894">
        <f t="shared" si="143"/>
        <v>2</v>
      </c>
      <c r="D894">
        <f t="shared" si="146"/>
        <v>893</v>
      </c>
      <c r="E894">
        <f>IFERROR(VLOOKUP($B894,'CURVE DATA'!$A:$AM,15,FALSE),"")</f>
        <v>8628821.5244087335</v>
      </c>
      <c r="F894">
        <f>IFERROR(VLOOKUP($B894,'CURVE DATA'!$A:$AM,34,FALSE),NA())</f>
        <v>0.22292105198868142</v>
      </c>
      <c r="G894">
        <f>IFERROR(VLOOKUP($B894,'CURVE DATA'!$A:$AM,35,FALSE),NA())</f>
        <v>0.28287974414531941</v>
      </c>
      <c r="H894">
        <f>IFERROR(VLOOKUP($B894,'CURVE DATA'!$A:$AM,37,FALSE),NA())</f>
        <v>179.21613197524741</v>
      </c>
      <c r="I894">
        <f>IFERROR(VLOOKUP($B894,'CURVE DATA'!$A:$AM,38,FALSE),NA())</f>
        <v>144.51364809231146</v>
      </c>
      <c r="J894">
        <f>IFERROR(VLOOKUP($B894,'CURVE DATA'!$A:$AM,39,FALSE),NA())</f>
        <v>213.91861585818341</v>
      </c>
      <c r="K894" t="str">
        <f t="shared" si="147"/>
        <v/>
      </c>
      <c r="L894" t="str">
        <f t="shared" si="148"/>
        <v/>
      </c>
      <c r="M894" s="60">
        <f t="shared" si="149"/>
        <v>7163129.5954087339</v>
      </c>
      <c r="N894" t="str">
        <f t="shared" si="150"/>
        <v/>
      </c>
      <c r="O894" t="str">
        <f t="shared" si="151"/>
        <v/>
      </c>
      <c r="P894" t="str">
        <f t="shared" si="152"/>
        <v/>
      </c>
      <c r="Q894" t="str">
        <f t="shared" si="153"/>
        <v/>
      </c>
    </row>
    <row r="895" spans="1:17">
      <c r="A895" s="41">
        <f t="shared" si="144"/>
        <v>893</v>
      </c>
      <c r="B895" t="str">
        <f t="shared" si="145"/>
        <v>2_894</v>
      </c>
      <c r="C895">
        <f t="shared" si="143"/>
        <v>2</v>
      </c>
      <c r="D895">
        <f t="shared" si="146"/>
        <v>894</v>
      </c>
      <c r="E895">
        <f>IFERROR(VLOOKUP($B895,'CURVE DATA'!$A:$AM,15,FALSE),"")</f>
        <v>8638495.0911401343</v>
      </c>
      <c r="F895">
        <f>IFERROR(VLOOKUP($B895,'CURVE DATA'!$A:$AM,34,FALSE),NA())</f>
        <v>0.22263095409836767</v>
      </c>
      <c r="G895">
        <f>IFERROR(VLOOKUP($B895,'CURVE DATA'!$A:$AM,35,FALSE),NA())</f>
        <v>0.2828122762953228</v>
      </c>
      <c r="H895">
        <f>IFERROR(VLOOKUP($B895,'CURVE DATA'!$A:$AM,37,FALSE),NA())</f>
        <v>179.1733882745784</v>
      </c>
      <c r="I895">
        <f>IFERROR(VLOOKUP($B895,'CURVE DATA'!$A:$AM,38,FALSE),NA())</f>
        <v>144.47918106052938</v>
      </c>
      <c r="J895">
        <f>IFERROR(VLOOKUP($B895,'CURVE DATA'!$A:$AM,39,FALSE),NA())</f>
        <v>213.86759548862742</v>
      </c>
      <c r="K895" t="str">
        <f t="shared" si="147"/>
        <v/>
      </c>
      <c r="L895" t="str">
        <f t="shared" si="148"/>
        <v/>
      </c>
      <c r="M895" s="60">
        <f t="shared" si="149"/>
        <v>7172803.1621401347</v>
      </c>
      <c r="N895" t="str">
        <f t="shared" si="150"/>
        <v/>
      </c>
      <c r="O895" t="str">
        <f t="shared" si="151"/>
        <v/>
      </c>
      <c r="P895" t="str">
        <f t="shared" si="152"/>
        <v/>
      </c>
      <c r="Q895" t="str">
        <f t="shared" si="153"/>
        <v/>
      </c>
    </row>
    <row r="896" spans="1:17">
      <c r="A896" s="41">
        <f t="shared" si="144"/>
        <v>894</v>
      </c>
      <c r="B896" t="str">
        <f t="shared" si="145"/>
        <v>2_895</v>
      </c>
      <c r="C896">
        <f t="shared" si="143"/>
        <v>2</v>
      </c>
      <c r="D896">
        <f t="shared" si="146"/>
        <v>895</v>
      </c>
      <c r="E896">
        <f>IFERROR(VLOOKUP($B896,'CURVE DATA'!$A:$AM,15,FALSE),"")</f>
        <v>8648168.657871535</v>
      </c>
      <c r="F896">
        <f>IFERROR(VLOOKUP($B896,'CURVE DATA'!$A:$AM,34,FALSE),NA())</f>
        <v>0.22234090988829974</v>
      </c>
      <c r="G896">
        <f>IFERROR(VLOOKUP($B896,'CURVE DATA'!$A:$AM,35,FALSE),NA())</f>
        <v>0.28274463494587421</v>
      </c>
      <c r="H896">
        <f>IFERROR(VLOOKUP($B896,'CURVE DATA'!$A:$AM,37,FALSE),NA())</f>
        <v>179.13053465476057</v>
      </c>
      <c r="I896">
        <f>IFERROR(VLOOKUP($B896,'CURVE DATA'!$A:$AM,38,FALSE),NA())</f>
        <v>144.44462539377341</v>
      </c>
      <c r="J896">
        <f>IFERROR(VLOOKUP($B896,'CURVE DATA'!$A:$AM,39,FALSE),NA())</f>
        <v>213.81644391574778</v>
      </c>
      <c r="K896" t="str">
        <f t="shared" si="147"/>
        <v/>
      </c>
      <c r="L896" t="str">
        <f t="shared" si="148"/>
        <v/>
      </c>
      <c r="M896" s="60">
        <f t="shared" si="149"/>
        <v>7182476.7288715355</v>
      </c>
      <c r="N896" t="str">
        <f t="shared" si="150"/>
        <v/>
      </c>
      <c r="O896" t="str">
        <f t="shared" si="151"/>
        <v/>
      </c>
      <c r="P896" t="str">
        <f t="shared" si="152"/>
        <v/>
      </c>
      <c r="Q896" t="str">
        <f t="shared" si="153"/>
        <v/>
      </c>
    </row>
    <row r="897" spans="1:17">
      <c r="A897" s="41">
        <f t="shared" si="144"/>
        <v>895</v>
      </c>
      <c r="B897" t="str">
        <f t="shared" si="145"/>
        <v>2_896</v>
      </c>
      <c r="C897">
        <f t="shared" si="143"/>
        <v>2</v>
      </c>
      <c r="D897">
        <f t="shared" si="146"/>
        <v>896</v>
      </c>
      <c r="E897">
        <f>IFERROR(VLOOKUP($B897,'CURVE DATA'!$A:$AM,15,FALSE),"")</f>
        <v>8657842.2246029358</v>
      </c>
      <c r="F897">
        <f>IFERROR(VLOOKUP($B897,'CURVE DATA'!$A:$AM,34,FALSE),NA())</f>
        <v>0.22205092053452491</v>
      </c>
      <c r="G897">
        <f>IFERROR(VLOOKUP($B897,'CURVE DATA'!$A:$AM,35,FALSE),NA())</f>
        <v>0.28267682073982803</v>
      </c>
      <c r="H897">
        <f>IFERROR(VLOOKUP($B897,'CURVE DATA'!$A:$AM,37,FALSE),NA())</f>
        <v>179.0875715230691</v>
      </c>
      <c r="I897">
        <f>IFERROR(VLOOKUP($B897,'CURVE DATA'!$A:$AM,38,FALSE),NA())</f>
        <v>144.40998142045598</v>
      </c>
      <c r="J897">
        <f>IFERROR(VLOOKUP($B897,'CURVE DATA'!$A:$AM,39,FALSE),NA())</f>
        <v>213.76516162568225</v>
      </c>
      <c r="K897" t="str">
        <f t="shared" si="147"/>
        <v/>
      </c>
      <c r="L897" t="str">
        <f t="shared" si="148"/>
        <v/>
      </c>
      <c r="M897" s="60">
        <f t="shared" si="149"/>
        <v>7192150.2956029363</v>
      </c>
      <c r="N897" t="str">
        <f t="shared" si="150"/>
        <v/>
      </c>
      <c r="O897" t="str">
        <f t="shared" si="151"/>
        <v/>
      </c>
      <c r="P897" t="str">
        <f t="shared" si="152"/>
        <v/>
      </c>
      <c r="Q897" t="str">
        <f t="shared" si="153"/>
        <v/>
      </c>
    </row>
    <row r="898" spans="1:17">
      <c r="A898" s="41">
        <f t="shared" si="144"/>
        <v>896</v>
      </c>
      <c r="B898" t="str">
        <f t="shared" si="145"/>
        <v>2_897</v>
      </c>
      <c r="C898">
        <f t="shared" ref="C898:C961" si="154">$V$1</f>
        <v>2</v>
      </c>
      <c r="D898">
        <f t="shared" si="146"/>
        <v>897</v>
      </c>
      <c r="E898">
        <f>IFERROR(VLOOKUP($B898,'CURVE DATA'!$A:$AM,15,FALSE),"")</f>
        <v>8667515.7913343366</v>
      </c>
      <c r="F898">
        <f>IFERROR(VLOOKUP($B898,'CURVE DATA'!$A:$AM,34,FALSE),NA())</f>
        <v>0.22176098720818194</v>
      </c>
      <c r="G898">
        <f>IFERROR(VLOOKUP($B898,'CURVE DATA'!$A:$AM,35,FALSE),NA())</f>
        <v>0.28260883431847572</v>
      </c>
      <c r="H898">
        <f>IFERROR(VLOOKUP($B898,'CURVE DATA'!$A:$AM,37,FALSE),NA())</f>
        <v>179.04449928578887</v>
      </c>
      <c r="I898">
        <f>IFERROR(VLOOKUP($B898,'CURVE DATA'!$A:$AM,38,FALSE),NA())</f>
        <v>144.37524946819107</v>
      </c>
      <c r="J898">
        <f>IFERROR(VLOOKUP($B898,'CURVE DATA'!$A:$AM,39,FALSE),NA())</f>
        <v>213.71374910338668</v>
      </c>
      <c r="K898" t="str">
        <f t="shared" si="147"/>
        <v/>
      </c>
      <c r="L898" t="str">
        <f t="shared" si="148"/>
        <v/>
      </c>
      <c r="M898" s="60">
        <f t="shared" si="149"/>
        <v>7201823.8623343371</v>
      </c>
      <c r="N898" t="str">
        <f t="shared" si="150"/>
        <v/>
      </c>
      <c r="O898" t="str">
        <f t="shared" si="151"/>
        <v/>
      </c>
      <c r="P898" t="str">
        <f t="shared" si="152"/>
        <v/>
      </c>
      <c r="Q898" t="str">
        <f t="shared" si="153"/>
        <v/>
      </c>
    </row>
    <row r="899" spans="1:17">
      <c r="A899" s="41">
        <f t="shared" ref="A899:A962" si="155">ROW()-2</f>
        <v>897</v>
      </c>
      <c r="B899" t="str">
        <f t="shared" ref="B899:B962" si="156">C899&amp;"_"&amp;D899</f>
        <v>2_898</v>
      </c>
      <c r="C899">
        <f t="shared" si="154"/>
        <v>2</v>
      </c>
      <c r="D899">
        <f t="shared" ref="D899:D962" si="157">A899+1</f>
        <v>898</v>
      </c>
      <c r="E899">
        <f>IFERROR(VLOOKUP($B899,'CURVE DATA'!$A:$AM,15,FALSE),"")</f>
        <v>8677189.3580657374</v>
      </c>
      <c r="F899">
        <f>IFERROR(VLOOKUP($B899,'CURVE DATA'!$A:$AM,34,FALSE),NA())</f>
        <v>0.22147111107608902</v>
      </c>
      <c r="G899">
        <f>IFERROR(VLOOKUP($B899,'CURVE DATA'!$A:$AM,35,FALSE),NA())</f>
        <v>0.28254067632155</v>
      </c>
      <c r="H899">
        <f>IFERROR(VLOOKUP($B899,'CURVE DATA'!$A:$AM,37,FALSE),NA())</f>
        <v>179.00131834821727</v>
      </c>
      <c r="I899">
        <f>IFERROR(VLOOKUP($B899,'CURVE DATA'!$A:$AM,38,FALSE),NA())</f>
        <v>144.3404298637964</v>
      </c>
      <c r="J899">
        <f>IFERROR(VLOOKUP($B899,'CURVE DATA'!$A:$AM,39,FALSE),NA())</f>
        <v>213.66220683263813</v>
      </c>
      <c r="K899" t="str">
        <f t="shared" ref="K899:K962" si="158">IFERROR(IF(F899=MAX(F:F),H899,""),NA())</f>
        <v/>
      </c>
      <c r="L899" t="str">
        <f t="shared" ref="L899:L962" si="159">IFERROR(IF(G899=MAX(G:G),H899,""),NA())</f>
        <v/>
      </c>
      <c r="M899" s="60">
        <f t="shared" ref="M899:M962" si="160">IFERROR(ABS(E899-IFERROR($V$11/$V$10,"NA")),NA())</f>
        <v>7211497.4290657379</v>
      </c>
      <c r="N899" t="str">
        <f t="shared" ref="N899:N962" si="161">IFERROR(IF(M899=MIN(M:M),H899,""),NA())</f>
        <v/>
      </c>
      <c r="O899" t="str">
        <f t="shared" ref="O899:O962" si="162">IFERROR(IF(F899=MAX(F:F),E899,""),NA())</f>
        <v/>
      </c>
      <c r="P899" t="str">
        <f t="shared" ref="P899:P962" si="163">IFERROR(IF(G899=MAX(G:G),E899,""),NA())</f>
        <v/>
      </c>
      <c r="Q899" t="str">
        <f t="shared" ref="Q899:Q962" si="164">IFERROR(IF(AND(E899&gt;=IFERROR(AVERAGE(O:O),NA()),E899&lt;=IFERROR(AVERAGE(P:P),NA())),H899,""),NA())</f>
        <v/>
      </c>
    </row>
    <row r="900" spans="1:17">
      <c r="A900" s="41">
        <f t="shared" si="155"/>
        <v>898</v>
      </c>
      <c r="B900" t="str">
        <f t="shared" si="156"/>
        <v>2_899</v>
      </c>
      <c r="C900">
        <f t="shared" si="154"/>
        <v>2</v>
      </c>
      <c r="D900">
        <f t="shared" si="157"/>
        <v>899</v>
      </c>
      <c r="E900">
        <f>IFERROR(VLOOKUP($B900,'CURVE DATA'!$A:$AM,15,FALSE),"")</f>
        <v>8686862.9247971382</v>
      </c>
      <c r="F900">
        <f>IFERROR(VLOOKUP($B900,'CURVE DATA'!$A:$AM,34,FALSE),NA())</f>
        <v>0.22118129330055664</v>
      </c>
      <c r="G900">
        <f>IFERROR(VLOOKUP($B900,'CURVE DATA'!$A:$AM,35,FALSE),NA())</f>
        <v>0.28247234738722815</v>
      </c>
      <c r="H900">
        <f>IFERROR(VLOOKUP($B900,'CURVE DATA'!$A:$AM,37,FALSE),NA())</f>
        <v>178.95802911466626</v>
      </c>
      <c r="I900">
        <f>IFERROR(VLOOKUP($B900,'CURVE DATA'!$A:$AM,38,FALSE),NA())</f>
        <v>144.30552293329509</v>
      </c>
      <c r="J900">
        <f>IFERROR(VLOOKUP($B900,'CURVE DATA'!$A:$AM,39,FALSE),NA())</f>
        <v>213.61053529603745</v>
      </c>
      <c r="K900" t="str">
        <f t="shared" si="158"/>
        <v/>
      </c>
      <c r="L900" t="str">
        <f t="shared" si="159"/>
        <v/>
      </c>
      <c r="M900" s="60">
        <f t="shared" si="160"/>
        <v>7221170.9957971387</v>
      </c>
      <c r="N900" t="str">
        <f t="shared" si="161"/>
        <v/>
      </c>
      <c r="O900" t="str">
        <f t="shared" si="162"/>
        <v/>
      </c>
      <c r="P900" t="str">
        <f t="shared" si="163"/>
        <v/>
      </c>
      <c r="Q900" t="str">
        <f t="shared" si="164"/>
        <v/>
      </c>
    </row>
    <row r="901" spans="1:17">
      <c r="A901" s="41">
        <f t="shared" si="155"/>
        <v>899</v>
      </c>
      <c r="B901" t="str">
        <f t="shared" si="156"/>
        <v>2_900</v>
      </c>
      <c r="C901">
        <f t="shared" si="154"/>
        <v>2</v>
      </c>
      <c r="D901">
        <f t="shared" si="157"/>
        <v>900</v>
      </c>
      <c r="E901">
        <f>IFERROR(VLOOKUP($B901,'CURVE DATA'!$A:$AM,15,FALSE),"")</f>
        <v>8696536.491528539</v>
      </c>
      <c r="F901">
        <f>IFERROR(VLOOKUP($B901,'CURVE DATA'!$A:$AM,34,FALSE),NA())</f>
        <v>0.22089153503969294</v>
      </c>
      <c r="G901">
        <f>IFERROR(VLOOKUP($B901,'CURVE DATA'!$A:$AM,35,FALSE),NA())</f>
        <v>0.28240384815213632</v>
      </c>
      <c r="H901">
        <f>IFERROR(VLOOKUP($B901,'CURVE DATA'!$A:$AM,37,FALSE),NA())</f>
        <v>178.91463198846512</v>
      </c>
      <c r="I901">
        <f>IFERROR(VLOOKUP($B901,'CURVE DATA'!$A:$AM,38,FALSE),NA())</f>
        <v>144.27052900191779</v>
      </c>
      <c r="J901">
        <f>IFERROR(VLOOKUP($B901,'CURVE DATA'!$A:$AM,39,FALSE),NA())</f>
        <v>213.5587349750125</v>
      </c>
      <c r="K901" t="str">
        <f t="shared" si="158"/>
        <v/>
      </c>
      <c r="L901" t="str">
        <f t="shared" si="159"/>
        <v/>
      </c>
      <c r="M901" s="60">
        <f t="shared" si="160"/>
        <v>7230844.5625285394</v>
      </c>
      <c r="N901" t="str">
        <f t="shared" si="161"/>
        <v/>
      </c>
      <c r="O901" t="str">
        <f t="shared" si="162"/>
        <v/>
      </c>
      <c r="P901" t="str">
        <f t="shared" si="163"/>
        <v/>
      </c>
      <c r="Q901" t="str">
        <f t="shared" si="164"/>
        <v/>
      </c>
    </row>
    <row r="902" spans="1:17">
      <c r="A902" s="41">
        <f t="shared" si="155"/>
        <v>900</v>
      </c>
      <c r="B902" t="str">
        <f t="shared" si="156"/>
        <v>2_901</v>
      </c>
      <c r="C902">
        <f t="shared" si="154"/>
        <v>2</v>
      </c>
      <c r="D902">
        <f t="shared" si="157"/>
        <v>901</v>
      </c>
      <c r="E902">
        <f>IFERROR(VLOOKUP($B902,'CURVE DATA'!$A:$AM,15,FALSE),"")</f>
        <v>8706210.0582599398</v>
      </c>
      <c r="F902">
        <f>IFERROR(VLOOKUP($B902,'CURVE DATA'!$A:$AM,34,FALSE),NA())</f>
        <v>0.22060183744657935</v>
      </c>
      <c r="G902">
        <f>IFERROR(VLOOKUP($B902,'CURVE DATA'!$A:$AM,35,FALSE),NA())</f>
        <v>0.28233517925135238</v>
      </c>
      <c r="H902">
        <f>IFERROR(VLOOKUP($B902,'CURVE DATA'!$A:$AM,37,FALSE),NA())</f>
        <v>178.87112737196219</v>
      </c>
      <c r="I902">
        <f>IFERROR(VLOOKUP($B902,'CURVE DATA'!$A:$AM,38,FALSE),NA())</f>
        <v>144.23544839410417</v>
      </c>
      <c r="J902">
        <f>IFERROR(VLOOKUP($B902,'CURVE DATA'!$A:$AM,39,FALSE),NA())</f>
        <v>213.50680634982024</v>
      </c>
      <c r="K902" t="str">
        <f t="shared" si="158"/>
        <v/>
      </c>
      <c r="L902" t="str">
        <f t="shared" si="159"/>
        <v/>
      </c>
      <c r="M902" s="60">
        <f t="shared" si="160"/>
        <v>7240518.1292599402</v>
      </c>
      <c r="N902" t="str">
        <f t="shared" si="161"/>
        <v/>
      </c>
      <c r="O902" t="str">
        <f t="shared" si="162"/>
        <v/>
      </c>
      <c r="P902" t="str">
        <f t="shared" si="163"/>
        <v/>
      </c>
      <c r="Q902" t="str">
        <f t="shared" si="164"/>
        <v/>
      </c>
    </row>
    <row r="903" spans="1:17">
      <c r="A903" s="41">
        <f t="shared" si="155"/>
        <v>901</v>
      </c>
      <c r="B903" t="str">
        <f t="shared" si="156"/>
        <v>2_902</v>
      </c>
      <c r="C903">
        <f t="shared" si="154"/>
        <v>2</v>
      </c>
      <c r="D903">
        <f t="shared" si="157"/>
        <v>902</v>
      </c>
      <c r="E903">
        <f>IFERROR(VLOOKUP($B903,'CURVE DATA'!$A:$AM,15,FALSE),"")</f>
        <v>8715883.6249913406</v>
      </c>
      <c r="F903">
        <f>IFERROR(VLOOKUP($B903,'CURVE DATA'!$A:$AM,34,FALSE),NA())</f>
        <v>0.22031220167039392</v>
      </c>
      <c r="G903">
        <f>IFERROR(VLOOKUP($B903,'CURVE DATA'!$A:$AM,35,FALSE),NA())</f>
        <v>0.28226634131841011</v>
      </c>
      <c r="H903">
        <f>IFERROR(VLOOKUP($B903,'CURVE DATA'!$A:$AM,37,FALSE),NA())</f>
        <v>178.82751566652757</v>
      </c>
      <c r="I903">
        <f>IFERROR(VLOOKUP($B903,'CURVE DATA'!$A:$AM,38,FALSE),NA())</f>
        <v>144.20028143350515</v>
      </c>
      <c r="J903">
        <f>IFERROR(VLOOKUP($B903,'CURVE DATA'!$A:$AM,39,FALSE),NA())</f>
        <v>213.45474989955002</v>
      </c>
      <c r="K903" t="str">
        <f t="shared" si="158"/>
        <v/>
      </c>
      <c r="L903" t="str">
        <f t="shared" si="159"/>
        <v/>
      </c>
      <c r="M903" s="60">
        <f t="shared" si="160"/>
        <v>7250191.695991341</v>
      </c>
      <c r="N903" t="str">
        <f t="shared" si="161"/>
        <v/>
      </c>
      <c r="O903" t="str">
        <f t="shared" si="162"/>
        <v/>
      </c>
      <c r="P903" t="str">
        <f t="shared" si="163"/>
        <v/>
      </c>
      <c r="Q903" t="str">
        <f t="shared" si="164"/>
        <v/>
      </c>
    </row>
    <row r="904" spans="1:17">
      <c r="A904" s="41">
        <f t="shared" si="155"/>
        <v>902</v>
      </c>
      <c r="B904" t="str">
        <f t="shared" si="156"/>
        <v>2_903</v>
      </c>
      <c r="C904">
        <f t="shared" si="154"/>
        <v>2</v>
      </c>
      <c r="D904">
        <f t="shared" si="157"/>
        <v>903</v>
      </c>
      <c r="E904">
        <f>IFERROR(VLOOKUP($B904,'CURVE DATA'!$A:$AM,15,FALSE),"")</f>
        <v>8725557.1917227414</v>
      </c>
      <c r="F904">
        <f>IFERROR(VLOOKUP($B904,'CURVE DATA'!$A:$AM,34,FALSE),NA())</f>
        <v>0.22002262885572785</v>
      </c>
      <c r="G904">
        <f>IFERROR(VLOOKUP($B904,'CURVE DATA'!$A:$AM,35,FALSE),NA())</f>
        <v>0.28219733498530297</v>
      </c>
      <c r="H904">
        <f>IFERROR(VLOOKUP($B904,'CURVE DATA'!$A:$AM,37,FALSE),NA())</f>
        <v>178.78379727255552</v>
      </c>
      <c r="I904">
        <f>IFERROR(VLOOKUP($B904,'CURVE DATA'!$A:$AM,38,FALSE),NA())</f>
        <v>144.16502844298469</v>
      </c>
      <c r="J904">
        <f>IFERROR(VLOOKUP($B904,'CURVE DATA'!$A:$AM,39,FALSE),NA())</f>
        <v>213.4025661021264</v>
      </c>
      <c r="K904" t="str">
        <f t="shared" si="158"/>
        <v/>
      </c>
      <c r="L904" t="str">
        <f t="shared" si="159"/>
        <v/>
      </c>
      <c r="M904" s="60">
        <f t="shared" si="160"/>
        <v>7259865.2627227418</v>
      </c>
      <c r="N904" t="str">
        <f t="shared" si="161"/>
        <v/>
      </c>
      <c r="O904" t="str">
        <f t="shared" si="162"/>
        <v/>
      </c>
      <c r="P904" t="str">
        <f t="shared" si="163"/>
        <v/>
      </c>
      <c r="Q904" t="str">
        <f t="shared" si="164"/>
        <v/>
      </c>
    </row>
    <row r="905" spans="1:17">
      <c r="A905" s="41">
        <f t="shared" si="155"/>
        <v>903</v>
      </c>
      <c r="B905" t="str">
        <f t="shared" si="156"/>
        <v>2_904</v>
      </c>
      <c r="C905">
        <f t="shared" si="154"/>
        <v>2</v>
      </c>
      <c r="D905">
        <f t="shared" si="157"/>
        <v>904</v>
      </c>
      <c r="E905">
        <f>IFERROR(VLOOKUP($B905,'CURVE DATA'!$A:$AM,15,FALSE),"")</f>
        <v>8735230.7584541421</v>
      </c>
      <c r="F905">
        <f>IFERROR(VLOOKUP($B905,'CURVE DATA'!$A:$AM,34,FALSE),NA())</f>
        <v>0.21973312014275462</v>
      </c>
      <c r="G905">
        <f>IFERROR(VLOOKUP($B905,'CURVE DATA'!$A:$AM,35,FALSE),NA())</f>
        <v>0.28212816088248727</v>
      </c>
      <c r="H905">
        <f>IFERROR(VLOOKUP($B905,'CURVE DATA'!$A:$AM,37,FALSE),NA())</f>
        <v>178.73997258946645</v>
      </c>
      <c r="I905">
        <f>IFERROR(VLOOKUP($B905,'CURVE DATA'!$A:$AM,38,FALSE),NA())</f>
        <v>144.12968974462149</v>
      </c>
      <c r="J905">
        <f>IFERROR(VLOOKUP($B905,'CURVE DATA'!$A:$AM,39,FALSE),NA())</f>
        <v>213.35025543431144</v>
      </c>
      <c r="K905" t="str">
        <f t="shared" si="158"/>
        <v/>
      </c>
      <c r="L905" t="str">
        <f t="shared" si="159"/>
        <v/>
      </c>
      <c r="M905" s="60">
        <f t="shared" si="160"/>
        <v>7269538.8294541426</v>
      </c>
      <c r="N905" t="str">
        <f t="shared" si="161"/>
        <v/>
      </c>
      <c r="O905" t="str">
        <f t="shared" si="162"/>
        <v/>
      </c>
      <c r="P905" t="str">
        <f t="shared" si="163"/>
        <v/>
      </c>
      <c r="Q905" t="str">
        <f t="shared" si="164"/>
        <v/>
      </c>
    </row>
    <row r="906" spans="1:17">
      <c r="A906" s="41">
        <f t="shared" si="155"/>
        <v>904</v>
      </c>
      <c r="B906" t="str">
        <f t="shared" si="156"/>
        <v>2_905</v>
      </c>
      <c r="C906">
        <f t="shared" si="154"/>
        <v>2</v>
      </c>
      <c r="D906">
        <f t="shared" si="157"/>
        <v>905</v>
      </c>
      <c r="E906">
        <f>IFERROR(VLOOKUP($B906,'CURVE DATA'!$A:$AM,15,FALSE),"")</f>
        <v>8744904.3251855429</v>
      </c>
      <c r="F906">
        <f>IFERROR(VLOOKUP($B906,'CURVE DATA'!$A:$AM,34,FALSE),NA())</f>
        <v>0.2194436766671434</v>
      </c>
      <c r="G906">
        <f>IFERROR(VLOOKUP($B906,'CURVE DATA'!$A:$AM,35,FALSE),NA())</f>
        <v>0.28205881963888624</v>
      </c>
      <c r="H906">
        <f>IFERROR(VLOOKUP($B906,'CURVE DATA'!$A:$AM,37,FALSE),NA())</f>
        <v>178.69604201570948</v>
      </c>
      <c r="I906">
        <f>IFERROR(VLOOKUP($B906,'CURVE DATA'!$A:$AM,38,FALSE),NA())</f>
        <v>144.09426565971106</v>
      </c>
      <c r="J906">
        <f>IFERROR(VLOOKUP($B906,'CURVE DATA'!$A:$AM,39,FALSE),NA())</f>
        <v>213.29781837170793</v>
      </c>
      <c r="K906" t="str">
        <f t="shared" si="158"/>
        <v/>
      </c>
      <c r="L906" t="str">
        <f t="shared" si="159"/>
        <v/>
      </c>
      <c r="M906" s="60">
        <f t="shared" si="160"/>
        <v>7279212.3961855434</v>
      </c>
      <c r="N906" t="str">
        <f t="shared" si="161"/>
        <v/>
      </c>
      <c r="O906" t="str">
        <f t="shared" si="162"/>
        <v/>
      </c>
      <c r="P906" t="str">
        <f t="shared" si="163"/>
        <v/>
      </c>
      <c r="Q906" t="str">
        <f t="shared" si="164"/>
        <v/>
      </c>
    </row>
    <row r="907" spans="1:17">
      <c r="A907" s="41">
        <f t="shared" si="155"/>
        <v>905</v>
      </c>
      <c r="B907" t="str">
        <f t="shared" si="156"/>
        <v>2_906</v>
      </c>
      <c r="C907">
        <f t="shared" si="154"/>
        <v>2</v>
      </c>
      <c r="D907">
        <f t="shared" si="157"/>
        <v>906</v>
      </c>
      <c r="E907">
        <f>IFERROR(VLOOKUP($B907,'CURVE DATA'!$A:$AM,15,FALSE),"")</f>
        <v>8754577.8919169437</v>
      </c>
      <c r="F907">
        <f>IFERROR(VLOOKUP($B907,'CURVE DATA'!$A:$AM,34,FALSE),NA())</f>
        <v>0.21915429956023716</v>
      </c>
      <c r="G907">
        <f>IFERROR(VLOOKUP($B907,'CURVE DATA'!$A:$AM,35,FALSE),NA())</f>
        <v>0.28198931188189325</v>
      </c>
      <c r="H907">
        <f>IFERROR(VLOOKUP($B907,'CURVE DATA'!$A:$AM,37,FALSE),NA())</f>
        <v>178.6520059487645</v>
      </c>
      <c r="I907">
        <f>IFERROR(VLOOKUP($B907,'CURVE DATA'!$A:$AM,38,FALSE),NA())</f>
        <v>144.05875650876737</v>
      </c>
      <c r="J907">
        <f>IFERROR(VLOOKUP($B907,'CURVE DATA'!$A:$AM,39,FALSE),NA())</f>
        <v>213.24525538876168</v>
      </c>
      <c r="K907" t="str">
        <f t="shared" si="158"/>
        <v/>
      </c>
      <c r="L907" t="str">
        <f t="shared" si="159"/>
        <v/>
      </c>
      <c r="M907" s="60">
        <f t="shared" si="160"/>
        <v>7288885.9629169442</v>
      </c>
      <c r="N907" t="str">
        <f t="shared" si="161"/>
        <v/>
      </c>
      <c r="O907" t="str">
        <f t="shared" si="162"/>
        <v/>
      </c>
      <c r="P907" t="str">
        <f t="shared" si="163"/>
        <v/>
      </c>
      <c r="Q907" t="str">
        <f t="shared" si="164"/>
        <v/>
      </c>
    </row>
    <row r="908" spans="1:17">
      <c r="A908" s="41">
        <f t="shared" si="155"/>
        <v>906</v>
      </c>
      <c r="B908" t="str">
        <f t="shared" si="156"/>
        <v>2_907</v>
      </c>
      <c r="C908">
        <f t="shared" si="154"/>
        <v>2</v>
      </c>
      <c r="D908">
        <f t="shared" si="157"/>
        <v>907</v>
      </c>
      <c r="E908">
        <f>IFERROR(VLOOKUP($B908,'CURVE DATA'!$A:$AM,15,FALSE),"")</f>
        <v>8764251.4586483445</v>
      </c>
      <c r="F908">
        <f>IFERROR(VLOOKUP($B908,'CURVE DATA'!$A:$AM,34,FALSE),NA())</f>
        <v>0.21886498994920317</v>
      </c>
      <c r="G908">
        <f>IFERROR(VLOOKUP($B908,'CURVE DATA'!$A:$AM,35,FALSE),NA())</f>
        <v>0.28191963823737592</v>
      </c>
      <c r="H908">
        <f>IFERROR(VLOOKUP($B908,'CURVE DATA'!$A:$AM,37,FALSE),NA())</f>
        <v>178.60786478514481</v>
      </c>
      <c r="I908">
        <f>IFERROR(VLOOKUP($B908,'CURVE DATA'!$A:$AM,38,FALSE),NA())</f>
        <v>144.0231626115249</v>
      </c>
      <c r="J908">
        <f>IFERROR(VLOOKUP($B908,'CURVE DATA'!$A:$AM,39,FALSE),NA())</f>
        <v>213.19256695876479</v>
      </c>
      <c r="K908" t="str">
        <f t="shared" si="158"/>
        <v/>
      </c>
      <c r="L908" t="str">
        <f t="shared" si="159"/>
        <v/>
      </c>
      <c r="M908" s="60">
        <f t="shared" si="160"/>
        <v>7298559.529648345</v>
      </c>
      <c r="N908" t="str">
        <f t="shared" si="161"/>
        <v/>
      </c>
      <c r="O908" t="str">
        <f t="shared" si="162"/>
        <v/>
      </c>
      <c r="P908" t="str">
        <f t="shared" si="163"/>
        <v/>
      </c>
      <c r="Q908" t="str">
        <f t="shared" si="164"/>
        <v/>
      </c>
    </row>
    <row r="909" spans="1:17">
      <c r="A909" s="41">
        <f t="shared" si="155"/>
        <v>907</v>
      </c>
      <c r="B909" t="str">
        <f t="shared" si="156"/>
        <v>2_908</v>
      </c>
      <c r="C909">
        <f t="shared" si="154"/>
        <v>2</v>
      </c>
      <c r="D909">
        <f t="shared" si="157"/>
        <v>908</v>
      </c>
      <c r="E909">
        <f>IFERROR(VLOOKUP($B909,'CURVE DATA'!$A:$AM,15,FALSE),"")</f>
        <v>8773925.0253797453</v>
      </c>
      <c r="F909">
        <f>IFERROR(VLOOKUP($B909,'CURVE DATA'!$A:$AM,34,FALSE),NA())</f>
        <v>0.21857574895635887</v>
      </c>
      <c r="G909">
        <f>IFERROR(VLOOKUP($B909,'CURVE DATA'!$A:$AM,35,FALSE),NA())</f>
        <v>0.28184979932967907</v>
      </c>
      <c r="H909">
        <f>IFERROR(VLOOKUP($B909,'CURVE DATA'!$A:$AM,37,FALSE),NA())</f>
        <v>178.56361892039894</v>
      </c>
      <c r="I909">
        <f>IFERROR(VLOOKUP($B909,'CURVE DATA'!$A:$AM,38,FALSE),NA())</f>
        <v>143.9874842869402</v>
      </c>
      <c r="J909">
        <f>IFERROR(VLOOKUP($B909,'CURVE DATA'!$A:$AM,39,FALSE),NA())</f>
        <v>213.1397535538577</v>
      </c>
      <c r="K909" t="str">
        <f t="shared" si="158"/>
        <v/>
      </c>
      <c r="L909" t="str">
        <f t="shared" si="159"/>
        <v/>
      </c>
      <c r="M909" s="60">
        <f t="shared" si="160"/>
        <v>7308233.0963797458</v>
      </c>
      <c r="N909" t="str">
        <f t="shared" si="161"/>
        <v/>
      </c>
      <c r="O909" t="str">
        <f t="shared" si="162"/>
        <v/>
      </c>
      <c r="P909" t="str">
        <f t="shared" si="163"/>
        <v/>
      </c>
      <c r="Q909" t="str">
        <f t="shared" si="164"/>
        <v/>
      </c>
    </row>
    <row r="910" spans="1:17">
      <c r="A910" s="41">
        <f t="shared" si="155"/>
        <v>908</v>
      </c>
      <c r="B910" t="str">
        <f t="shared" si="156"/>
        <v>2_909</v>
      </c>
      <c r="C910">
        <f t="shared" si="154"/>
        <v>2</v>
      </c>
      <c r="D910">
        <f t="shared" si="157"/>
        <v>909</v>
      </c>
      <c r="E910">
        <f>IFERROR(VLOOKUP($B910,'CURVE DATA'!$A:$AM,15,FALSE),"")</f>
        <v>8783598.5921111461</v>
      </c>
      <c r="F910">
        <f>IFERROR(VLOOKUP($B910,'CURVE DATA'!$A:$AM,34,FALSE),NA())</f>
        <v>0.21828657770018131</v>
      </c>
      <c r="G910">
        <f>IFERROR(VLOOKUP($B910,'CURVE DATA'!$A:$AM,35,FALSE),NA())</f>
        <v>0.28177979578162898</v>
      </c>
      <c r="H910">
        <f>IFERROR(VLOOKUP($B910,'CURVE DATA'!$A:$AM,37,FALSE),NA())</f>
        <v>178.51926874911331</v>
      </c>
      <c r="I910">
        <f>IFERROR(VLOOKUP($B910,'CURVE DATA'!$A:$AM,38,FALSE),NA())</f>
        <v>143.95172185319404</v>
      </c>
      <c r="J910">
        <f>IFERROR(VLOOKUP($B910,'CURVE DATA'!$A:$AM,39,FALSE),NA())</f>
        <v>213.08681564503257</v>
      </c>
      <c r="K910" t="str">
        <f t="shared" si="158"/>
        <v/>
      </c>
      <c r="L910" t="str">
        <f t="shared" si="159"/>
        <v/>
      </c>
      <c r="M910" s="60">
        <f t="shared" si="160"/>
        <v>7317906.6631111465</v>
      </c>
      <c r="N910" t="str">
        <f t="shared" si="161"/>
        <v/>
      </c>
      <c r="O910" t="str">
        <f t="shared" si="162"/>
        <v/>
      </c>
      <c r="P910" t="str">
        <f t="shared" si="163"/>
        <v/>
      </c>
      <c r="Q910" t="str">
        <f t="shared" si="164"/>
        <v/>
      </c>
    </row>
    <row r="911" spans="1:17">
      <c r="A911" s="41">
        <f t="shared" si="155"/>
        <v>909</v>
      </c>
      <c r="B911" t="str">
        <f t="shared" si="156"/>
        <v>2_910</v>
      </c>
      <c r="C911">
        <f t="shared" si="154"/>
        <v>2</v>
      </c>
      <c r="D911">
        <f t="shared" si="157"/>
        <v>910</v>
      </c>
      <c r="E911">
        <f>IFERROR(VLOOKUP($B911,'CURVE DATA'!$A:$AM,15,FALSE),"")</f>
        <v>8793272.1588425469</v>
      </c>
      <c r="F911">
        <f>IFERROR(VLOOKUP($B911,'CURVE DATA'!$A:$AM,34,FALSE),NA())</f>
        <v>0.21799747729434979</v>
      </c>
      <c r="G911">
        <f>IFERROR(VLOOKUP($B911,'CURVE DATA'!$A:$AM,35,FALSE),NA())</f>
        <v>0.28170962821453627</v>
      </c>
      <c r="H911">
        <f>IFERROR(VLOOKUP($B911,'CURVE DATA'!$A:$AM,37,FALSE),NA())</f>
        <v>178.47481466491416</v>
      </c>
      <c r="I911">
        <f>IFERROR(VLOOKUP($B911,'CURVE DATA'!$A:$AM,38,FALSE),NA())</f>
        <v>143.91587562769294</v>
      </c>
      <c r="J911">
        <f>IFERROR(VLOOKUP($B911,'CURVE DATA'!$A:$AM,39,FALSE),NA())</f>
        <v>213.03375370213539</v>
      </c>
      <c r="K911" t="str">
        <f t="shared" si="158"/>
        <v/>
      </c>
      <c r="L911" t="str">
        <f t="shared" si="159"/>
        <v/>
      </c>
      <c r="M911" s="60">
        <f t="shared" si="160"/>
        <v>7327580.2298425473</v>
      </c>
      <c r="N911" t="str">
        <f t="shared" si="161"/>
        <v/>
      </c>
      <c r="O911" t="str">
        <f t="shared" si="162"/>
        <v/>
      </c>
      <c r="P911" t="str">
        <f t="shared" si="163"/>
        <v/>
      </c>
      <c r="Q911" t="str">
        <f t="shared" si="164"/>
        <v/>
      </c>
    </row>
    <row r="912" spans="1:17">
      <c r="A912" s="41">
        <f t="shared" si="155"/>
        <v>910</v>
      </c>
      <c r="B912" t="str">
        <f t="shared" si="156"/>
        <v>2_911</v>
      </c>
      <c r="C912">
        <f t="shared" si="154"/>
        <v>2</v>
      </c>
      <c r="D912">
        <f t="shared" si="157"/>
        <v>911</v>
      </c>
      <c r="E912">
        <f>IFERROR(VLOOKUP($B912,'CURVE DATA'!$A:$AM,15,FALSE),"")</f>
        <v>8802945.7255739477</v>
      </c>
      <c r="F912">
        <f>IFERROR(VLOOKUP($B912,'CURVE DATA'!$A:$AM,34,FALSE),NA())</f>
        <v>0.21770844884862933</v>
      </c>
      <c r="G912">
        <f>IFERROR(VLOOKUP($B912,'CURVE DATA'!$A:$AM,35,FALSE),NA())</f>
        <v>0.28163929724820008</v>
      </c>
      <c r="H912">
        <f>IFERROR(VLOOKUP($B912,'CURVE DATA'!$A:$AM,37,FALSE),NA())</f>
        <v>178.43025706047013</v>
      </c>
      <c r="I912">
        <f>IFERROR(VLOOKUP($B912,'CURVE DATA'!$A:$AM,38,FALSE),NA())</f>
        <v>143.87994592707119</v>
      </c>
      <c r="J912">
        <f>IFERROR(VLOOKUP($B912,'CURVE DATA'!$A:$AM,39,FALSE),NA())</f>
        <v>212.98056819386912</v>
      </c>
      <c r="K912" t="str">
        <f t="shared" si="158"/>
        <v/>
      </c>
      <c r="L912" t="str">
        <f t="shared" si="159"/>
        <v/>
      </c>
      <c r="M912" s="60">
        <f t="shared" si="160"/>
        <v>7337253.7965739481</v>
      </c>
      <c r="N912" t="str">
        <f t="shared" si="161"/>
        <v/>
      </c>
      <c r="O912" t="str">
        <f t="shared" si="162"/>
        <v/>
      </c>
      <c r="P912" t="str">
        <f t="shared" si="163"/>
        <v/>
      </c>
      <c r="Q912" t="str">
        <f t="shared" si="164"/>
        <v/>
      </c>
    </row>
    <row r="913" spans="1:17">
      <c r="A913" s="41">
        <f t="shared" si="155"/>
        <v>911</v>
      </c>
      <c r="B913" t="str">
        <f t="shared" si="156"/>
        <v>2_912</v>
      </c>
      <c r="C913">
        <f t="shared" si="154"/>
        <v>2</v>
      </c>
      <c r="D913">
        <f t="shared" si="157"/>
        <v>912</v>
      </c>
      <c r="E913">
        <f>IFERROR(VLOOKUP($B913,'CURVE DATA'!$A:$AM,15,FALSE),"")</f>
        <v>8812619.2923053484</v>
      </c>
      <c r="F913">
        <f>IFERROR(VLOOKUP($B913,'CURVE DATA'!$A:$AM,34,FALSE),NA())</f>
        <v>0.21741949346802047</v>
      </c>
      <c r="G913">
        <f>IFERROR(VLOOKUP($B913,'CURVE DATA'!$A:$AM,35,FALSE),NA())</f>
        <v>0.28156880350091118</v>
      </c>
      <c r="H913">
        <f>IFERROR(VLOOKUP($B913,'CURVE DATA'!$A:$AM,37,FALSE),NA())</f>
        <v>178.38559632749426</v>
      </c>
      <c r="I913">
        <f>IFERROR(VLOOKUP($B913,'CURVE DATA'!$A:$AM,38,FALSE),NA())</f>
        <v>143.84393306719252</v>
      </c>
      <c r="J913">
        <f>IFERROR(VLOOKUP($B913,'CURVE DATA'!$A:$AM,39,FALSE),NA())</f>
        <v>212.92725958779602</v>
      </c>
      <c r="K913" t="str">
        <f t="shared" si="158"/>
        <v/>
      </c>
      <c r="L913" t="str">
        <f t="shared" si="159"/>
        <v/>
      </c>
      <c r="M913" s="60">
        <f t="shared" si="160"/>
        <v>7346927.3633053489</v>
      </c>
      <c r="N913" t="str">
        <f t="shared" si="161"/>
        <v/>
      </c>
      <c r="O913" t="str">
        <f t="shared" si="162"/>
        <v/>
      </c>
      <c r="P913" t="str">
        <f t="shared" si="163"/>
        <v/>
      </c>
      <c r="Q913" t="str">
        <f t="shared" si="164"/>
        <v/>
      </c>
    </row>
    <row r="914" spans="1:17">
      <c r="A914" s="41">
        <f t="shared" si="155"/>
        <v>912</v>
      </c>
      <c r="B914" t="str">
        <f t="shared" si="156"/>
        <v>2_913</v>
      </c>
      <c r="C914">
        <f t="shared" si="154"/>
        <v>2</v>
      </c>
      <c r="D914">
        <f t="shared" si="157"/>
        <v>913</v>
      </c>
      <c r="E914">
        <f>IFERROR(VLOOKUP($B914,'CURVE DATA'!$A:$AM,15,FALSE),"")</f>
        <v>8822292.8590367492</v>
      </c>
      <c r="F914">
        <f>IFERROR(VLOOKUP($B914,'CURVE DATA'!$A:$AM,34,FALSE),NA())</f>
        <v>0.21713061225347272</v>
      </c>
      <c r="G914">
        <f>IFERROR(VLOOKUP($B914,'CURVE DATA'!$A:$AM,35,FALSE),NA())</f>
        <v>0.28149814758945563</v>
      </c>
      <c r="H914">
        <f>IFERROR(VLOOKUP($B914,'CURVE DATA'!$A:$AM,37,FALSE),NA())</f>
        <v>178.34083285674626</v>
      </c>
      <c r="I914">
        <f>IFERROR(VLOOKUP($B914,'CURVE DATA'!$A:$AM,38,FALSE),NA())</f>
        <v>143.807837363152</v>
      </c>
      <c r="J914">
        <f>IFERROR(VLOOKUP($B914,'CURVE DATA'!$A:$AM,39,FALSE),NA())</f>
        <v>212.87382835034057</v>
      </c>
      <c r="K914" t="str">
        <f t="shared" si="158"/>
        <v/>
      </c>
      <c r="L914" t="str">
        <f t="shared" si="159"/>
        <v/>
      </c>
      <c r="M914" s="60">
        <f t="shared" si="160"/>
        <v>7356600.9300367497</v>
      </c>
      <c r="N914" t="str">
        <f t="shared" si="161"/>
        <v/>
      </c>
      <c r="O914" t="str">
        <f t="shared" si="162"/>
        <v/>
      </c>
      <c r="P914" t="str">
        <f t="shared" si="163"/>
        <v/>
      </c>
      <c r="Q914" t="str">
        <f t="shared" si="164"/>
        <v/>
      </c>
    </row>
    <row r="915" spans="1:17">
      <c r="A915" s="41">
        <f t="shared" si="155"/>
        <v>913</v>
      </c>
      <c r="B915" t="str">
        <f t="shared" si="156"/>
        <v>2_914</v>
      </c>
      <c r="C915">
        <f t="shared" si="154"/>
        <v>2</v>
      </c>
      <c r="D915">
        <f t="shared" si="157"/>
        <v>914</v>
      </c>
      <c r="E915">
        <f>IFERROR(VLOOKUP($B915,'CURVE DATA'!$A:$AM,15,FALSE),"")</f>
        <v>8831966.42576815</v>
      </c>
      <c r="F915">
        <f>IFERROR(VLOOKUP($B915,'CURVE DATA'!$A:$AM,34,FALSE),NA())</f>
        <v>0.21684180630164779</v>
      </c>
      <c r="G915">
        <f>IFERROR(VLOOKUP($B915,'CURVE DATA'!$A:$AM,35,FALSE),NA())</f>
        <v>0.28142733012911852</v>
      </c>
      <c r="H915">
        <f>IFERROR(VLOOKUP($B915,'CURVE DATA'!$A:$AM,37,FALSE),NA())</f>
        <v>178.29596703803495</v>
      </c>
      <c r="I915">
        <f>IFERROR(VLOOKUP($B915,'CURVE DATA'!$A:$AM,38,FALSE),NA())</f>
        <v>143.77165912927785</v>
      </c>
      <c r="J915">
        <f>IFERROR(VLOOKUP($B915,'CURVE DATA'!$A:$AM,39,FALSE),NA())</f>
        <v>212.82027494679207</v>
      </c>
      <c r="K915" t="str">
        <f t="shared" si="158"/>
        <v/>
      </c>
      <c r="L915" t="str">
        <f t="shared" si="159"/>
        <v/>
      </c>
      <c r="M915" s="60">
        <f t="shared" si="160"/>
        <v>7366274.4967681505</v>
      </c>
      <c r="N915" t="str">
        <f t="shared" si="161"/>
        <v/>
      </c>
      <c r="O915" t="str">
        <f t="shared" si="162"/>
        <v/>
      </c>
      <c r="P915" t="str">
        <f t="shared" si="163"/>
        <v/>
      </c>
      <c r="Q915" t="str">
        <f t="shared" si="164"/>
        <v/>
      </c>
    </row>
    <row r="916" spans="1:17">
      <c r="A916" s="41">
        <f t="shared" si="155"/>
        <v>914</v>
      </c>
      <c r="B916" t="str">
        <f t="shared" si="156"/>
        <v>2_915</v>
      </c>
      <c r="C916">
        <f t="shared" si="154"/>
        <v>2</v>
      </c>
      <c r="D916">
        <f t="shared" si="157"/>
        <v>915</v>
      </c>
      <c r="E916">
        <f>IFERROR(VLOOKUP($B916,'CURVE DATA'!$A:$AM,15,FALSE),"")</f>
        <v>8841639.9924995508</v>
      </c>
      <c r="F916">
        <f>IFERROR(VLOOKUP($B916,'CURVE DATA'!$A:$AM,34,FALSE),NA())</f>
        <v>0.21655307670462026</v>
      </c>
      <c r="G916">
        <f>IFERROR(VLOOKUP($B916,'CURVE DATA'!$A:$AM,35,FALSE),NA())</f>
        <v>0.28135635173368689</v>
      </c>
      <c r="H916">
        <f>IFERROR(VLOOKUP($B916,'CURVE DATA'!$A:$AM,37,FALSE),NA())</f>
        <v>178.25099926022003</v>
      </c>
      <c r="I916">
        <f>IFERROR(VLOOKUP($B916,'CURVE DATA'!$A:$AM,38,FALSE),NA())</f>
        <v>143.73539867913303</v>
      </c>
      <c r="J916">
        <f>IFERROR(VLOOKUP($B916,'CURVE DATA'!$A:$AM,39,FALSE),NA())</f>
        <v>212.76659984130708</v>
      </c>
      <c r="K916" t="str">
        <f t="shared" si="158"/>
        <v/>
      </c>
      <c r="L916" t="str">
        <f t="shared" si="159"/>
        <v/>
      </c>
      <c r="M916" s="60">
        <f t="shared" si="160"/>
        <v>7375948.0634995513</v>
      </c>
      <c r="N916" t="str">
        <f t="shared" si="161"/>
        <v/>
      </c>
      <c r="O916" t="str">
        <f t="shared" si="162"/>
        <v/>
      </c>
      <c r="P916" t="str">
        <f t="shared" si="163"/>
        <v/>
      </c>
      <c r="Q916" t="str">
        <f t="shared" si="164"/>
        <v/>
      </c>
    </row>
    <row r="917" spans="1:17">
      <c r="A917" s="41">
        <f t="shared" si="155"/>
        <v>915</v>
      </c>
      <c r="B917" t="str">
        <f t="shared" si="156"/>
        <v>2_916</v>
      </c>
      <c r="C917">
        <f t="shared" si="154"/>
        <v>2</v>
      </c>
      <c r="D917">
        <f t="shared" si="157"/>
        <v>916</v>
      </c>
      <c r="E917">
        <f>IFERROR(VLOOKUP($B917,'CURVE DATA'!$A:$AM,15,FALSE),"")</f>
        <v>8851313.5592309516</v>
      </c>
      <c r="F917">
        <f>IFERROR(VLOOKUP($B917,'CURVE DATA'!$A:$AM,34,FALSE),NA())</f>
        <v>0.21626442455052208</v>
      </c>
      <c r="G917">
        <f>IFERROR(VLOOKUP($B917,'CURVE DATA'!$A:$AM,35,FALSE),NA())</f>
        <v>0.28128521301545389</v>
      </c>
      <c r="H917">
        <f>IFERROR(VLOOKUP($B917,'CURVE DATA'!$A:$AM,37,FALSE),NA())</f>
        <v>178.20592991121481</v>
      </c>
      <c r="I917">
        <f>IFERROR(VLOOKUP($B917,'CURVE DATA'!$A:$AM,38,FALSE),NA())</f>
        <v>143.69905632551726</v>
      </c>
      <c r="J917">
        <f>IFERROR(VLOOKUP($B917,'CURVE DATA'!$A:$AM,39,FALSE),NA())</f>
        <v>212.71280349691239</v>
      </c>
      <c r="K917" t="str">
        <f t="shared" si="158"/>
        <v/>
      </c>
      <c r="L917" t="str">
        <f t="shared" si="159"/>
        <v/>
      </c>
      <c r="M917" s="60">
        <f t="shared" si="160"/>
        <v>7385621.6302309521</v>
      </c>
      <c r="N917" t="str">
        <f t="shared" si="161"/>
        <v/>
      </c>
      <c r="O917" t="str">
        <f t="shared" si="162"/>
        <v/>
      </c>
      <c r="P917" t="str">
        <f t="shared" si="163"/>
        <v/>
      </c>
      <c r="Q917" t="str">
        <f t="shared" si="164"/>
        <v/>
      </c>
    </row>
    <row r="918" spans="1:17">
      <c r="A918" s="41">
        <f t="shared" si="155"/>
        <v>916</v>
      </c>
      <c r="B918" t="str">
        <f t="shared" si="156"/>
        <v>2_917</v>
      </c>
      <c r="C918">
        <f t="shared" si="154"/>
        <v>2</v>
      </c>
      <c r="D918">
        <f t="shared" si="157"/>
        <v>917</v>
      </c>
      <c r="E918">
        <f>IFERROR(VLOOKUP($B918,'CURVE DATA'!$A:$AM,15,FALSE),"")</f>
        <v>8860987.1259623524</v>
      </c>
      <c r="F918">
        <f>IFERROR(VLOOKUP($B918,'CURVE DATA'!$A:$AM,34,FALSE),NA())</f>
        <v>0.21597585092295082</v>
      </c>
      <c r="G918">
        <f>IFERROR(VLOOKUP($B918,'CURVE DATA'!$A:$AM,35,FALSE),NA())</f>
        <v>0.28121391458522188</v>
      </c>
      <c r="H918">
        <f>IFERROR(VLOOKUP($B918,'CURVE DATA'!$A:$AM,37,FALSE),NA())</f>
        <v>178.16075937798806</v>
      </c>
      <c r="I918">
        <f>IFERROR(VLOOKUP($B918,'CURVE DATA'!$A:$AM,38,FALSE),NA())</f>
        <v>143.66263238046878</v>
      </c>
      <c r="J918">
        <f>IFERROR(VLOOKUP($B918,'CURVE DATA'!$A:$AM,39,FALSE),NA())</f>
        <v>212.65888637550739</v>
      </c>
      <c r="K918" t="str">
        <f t="shared" si="158"/>
        <v/>
      </c>
      <c r="L918" t="str">
        <f t="shared" si="159"/>
        <v/>
      </c>
      <c r="M918" s="60">
        <f t="shared" si="160"/>
        <v>7395295.1969623528</v>
      </c>
      <c r="N918" t="str">
        <f t="shared" si="161"/>
        <v/>
      </c>
      <c r="O918" t="str">
        <f t="shared" si="162"/>
        <v/>
      </c>
      <c r="P918" t="str">
        <f t="shared" si="163"/>
        <v/>
      </c>
      <c r="Q918" t="str">
        <f t="shared" si="164"/>
        <v/>
      </c>
    </row>
    <row r="919" spans="1:17">
      <c r="A919" s="41">
        <f t="shared" si="155"/>
        <v>917</v>
      </c>
      <c r="B919" t="str">
        <f t="shared" si="156"/>
        <v>2_918</v>
      </c>
      <c r="C919">
        <f t="shared" si="154"/>
        <v>2</v>
      </c>
      <c r="D919">
        <f t="shared" si="157"/>
        <v>918</v>
      </c>
      <c r="E919">
        <f>IFERROR(VLOOKUP($B919,'CURVE DATA'!$A:$AM,15,FALSE),"")</f>
        <v>8870660.6926937532</v>
      </c>
      <c r="F919">
        <f>IFERROR(VLOOKUP($B919,'CURVE DATA'!$A:$AM,34,FALSE),NA())</f>
        <v>0.21568735690137048</v>
      </c>
      <c r="G919">
        <f>IFERROR(VLOOKUP($B919,'CURVE DATA'!$A:$AM,35,FALSE),NA())</f>
        <v>0.28114245705230606</v>
      </c>
      <c r="H919">
        <f>IFERROR(VLOOKUP($B919,'CURVE DATA'!$A:$AM,37,FALSE),NA())</f>
        <v>178.11548804656644</v>
      </c>
      <c r="I919">
        <f>IFERROR(VLOOKUP($B919,'CURVE DATA'!$A:$AM,38,FALSE),NA())</f>
        <v>143.62612715526595</v>
      </c>
      <c r="J919">
        <f>IFERROR(VLOOKUP($B919,'CURVE DATA'!$A:$AM,39,FALSE),NA())</f>
        <v>212.60484893786696</v>
      </c>
      <c r="K919" t="str">
        <f t="shared" si="158"/>
        <v/>
      </c>
      <c r="L919" t="str">
        <f t="shared" si="159"/>
        <v/>
      </c>
      <c r="M919" s="60">
        <f t="shared" si="160"/>
        <v>7404968.7636937536</v>
      </c>
      <c r="N919" t="str">
        <f t="shared" si="161"/>
        <v/>
      </c>
      <c r="O919" t="str">
        <f t="shared" si="162"/>
        <v/>
      </c>
      <c r="P919" t="str">
        <f t="shared" si="163"/>
        <v/>
      </c>
      <c r="Q919" t="str">
        <f t="shared" si="164"/>
        <v/>
      </c>
    </row>
    <row r="920" spans="1:17">
      <c r="A920" s="41">
        <f t="shared" si="155"/>
        <v>918</v>
      </c>
      <c r="B920" t="str">
        <f t="shared" si="156"/>
        <v>2_919</v>
      </c>
      <c r="C920">
        <f t="shared" si="154"/>
        <v>2</v>
      </c>
      <c r="D920">
        <f t="shared" si="157"/>
        <v>919</v>
      </c>
      <c r="E920">
        <f>IFERROR(VLOOKUP($B920,'CURVE DATA'!$A:$AM,15,FALSE),"")</f>
        <v>8880334.259425154</v>
      </c>
      <c r="F920">
        <f>IFERROR(VLOOKUP($B920,'CURVE DATA'!$A:$AM,34,FALSE),NA())</f>
        <v>0.215398943560869</v>
      </c>
      <c r="G920">
        <f>IFERROR(VLOOKUP($B920,'CURVE DATA'!$A:$AM,35,FALSE),NA())</f>
        <v>0.28107084102453755</v>
      </c>
      <c r="H920">
        <f>IFERROR(VLOOKUP($B920,'CURVE DATA'!$A:$AM,37,FALSE),NA())</f>
        <v>178.07011630203633</v>
      </c>
      <c r="I920">
        <f>IFERROR(VLOOKUP($B920,'CURVE DATA'!$A:$AM,38,FALSE),NA())</f>
        <v>143.58954096042908</v>
      </c>
      <c r="J920">
        <f>IFERROR(VLOOKUP($B920,'CURVE DATA'!$A:$AM,39,FALSE),NA())</f>
        <v>212.55069164364363</v>
      </c>
      <c r="K920" t="str">
        <f t="shared" si="158"/>
        <v/>
      </c>
      <c r="L920" t="str">
        <f t="shared" si="159"/>
        <v/>
      </c>
      <c r="M920" s="60">
        <f t="shared" si="160"/>
        <v>7414642.3304251544</v>
      </c>
      <c r="N920" t="str">
        <f t="shared" si="161"/>
        <v/>
      </c>
      <c r="O920" t="str">
        <f t="shared" si="162"/>
        <v/>
      </c>
      <c r="P920" t="str">
        <f t="shared" si="163"/>
        <v/>
      </c>
      <c r="Q920" t="str">
        <f t="shared" si="164"/>
        <v/>
      </c>
    </row>
    <row r="921" spans="1:17">
      <c r="A921" s="41">
        <f t="shared" si="155"/>
        <v>919</v>
      </c>
      <c r="B921" t="str">
        <f t="shared" si="156"/>
        <v>2_920</v>
      </c>
      <c r="C921">
        <f t="shared" si="154"/>
        <v>2</v>
      </c>
      <c r="D921">
        <f t="shared" si="157"/>
        <v>920</v>
      </c>
      <c r="E921">
        <f>IFERROR(VLOOKUP($B921,'CURVE DATA'!$A:$AM,15,FALSE),"")</f>
        <v>8890007.8261565547</v>
      </c>
      <c r="F921">
        <f>IFERROR(VLOOKUP($B921,'CURVE DATA'!$A:$AM,34,FALSE),NA())</f>
        <v>0.21511061197238335</v>
      </c>
      <c r="G921">
        <f>IFERROR(VLOOKUP($B921,'CURVE DATA'!$A:$AM,35,FALSE),NA())</f>
        <v>0.28099906710826755</v>
      </c>
      <c r="H921">
        <f>IFERROR(VLOOKUP($B921,'CURVE DATA'!$A:$AM,37,FALSE),NA())</f>
        <v>178.02464452854653</v>
      </c>
      <c r="I921">
        <f>IFERROR(VLOOKUP($B921,'CURVE DATA'!$A:$AM,38,FALSE),NA())</f>
        <v>143.55287410572234</v>
      </c>
      <c r="J921">
        <f>IFERROR(VLOOKUP($B921,'CURVE DATA'!$A:$AM,39,FALSE),NA())</f>
        <v>212.49641495137078</v>
      </c>
      <c r="K921" t="str">
        <f t="shared" si="158"/>
        <v/>
      </c>
      <c r="L921" t="str">
        <f t="shared" si="159"/>
        <v/>
      </c>
      <c r="M921" s="60">
        <f t="shared" si="160"/>
        <v>7424315.8971565552</v>
      </c>
      <c r="N921" t="str">
        <f t="shared" si="161"/>
        <v/>
      </c>
      <c r="O921" t="str">
        <f t="shared" si="162"/>
        <v/>
      </c>
      <c r="P921" t="str">
        <f t="shared" si="163"/>
        <v/>
      </c>
      <c r="Q921" t="str">
        <f t="shared" si="164"/>
        <v/>
      </c>
    </row>
    <row r="922" spans="1:17">
      <c r="A922" s="41">
        <f t="shared" si="155"/>
        <v>920</v>
      </c>
      <c r="B922" t="str">
        <f t="shared" si="156"/>
        <v>2_921</v>
      </c>
      <c r="C922">
        <f t="shared" si="154"/>
        <v>2</v>
      </c>
      <c r="D922">
        <f t="shared" si="157"/>
        <v>921</v>
      </c>
      <c r="E922">
        <f>IFERROR(VLOOKUP($B922,'CURVE DATA'!$A:$AM,15,FALSE),"")</f>
        <v>8899681.3928879555</v>
      </c>
      <c r="F922">
        <f>IFERROR(VLOOKUP($B922,'CURVE DATA'!$A:$AM,34,FALSE),NA())</f>
        <v>0.21482236320256093</v>
      </c>
      <c r="G922">
        <f>IFERROR(VLOOKUP($B922,'CURVE DATA'!$A:$AM,35,FALSE),NA())</f>
        <v>0.28092713590837004</v>
      </c>
      <c r="H922">
        <f>IFERROR(VLOOKUP($B922,'CURVE DATA'!$A:$AM,37,FALSE),NA())</f>
        <v>177.97907310931001</v>
      </c>
      <c r="I922">
        <f>IFERROR(VLOOKUP($B922,'CURVE DATA'!$A:$AM,38,FALSE),NA())</f>
        <v>143.51612690015534</v>
      </c>
      <c r="J922">
        <f>IFERROR(VLOOKUP($B922,'CURVE DATA'!$A:$AM,39,FALSE),NA())</f>
        <v>212.4420193184647</v>
      </c>
      <c r="K922" t="str">
        <f t="shared" si="158"/>
        <v/>
      </c>
      <c r="L922" t="str">
        <f t="shared" si="159"/>
        <v/>
      </c>
      <c r="M922" s="60">
        <f t="shared" si="160"/>
        <v>7433989.463887956</v>
      </c>
      <c r="N922" t="str">
        <f t="shared" si="161"/>
        <v/>
      </c>
      <c r="O922" t="str">
        <f t="shared" si="162"/>
        <v/>
      </c>
      <c r="P922" t="str">
        <f t="shared" si="163"/>
        <v/>
      </c>
      <c r="Q922" t="str">
        <f t="shared" si="164"/>
        <v/>
      </c>
    </row>
    <row r="923" spans="1:17">
      <c r="A923" s="41">
        <f t="shared" si="155"/>
        <v>921</v>
      </c>
      <c r="B923" t="str">
        <f t="shared" si="156"/>
        <v>2_922</v>
      </c>
      <c r="C923">
        <f t="shared" si="154"/>
        <v>2</v>
      </c>
      <c r="D923">
        <f t="shared" si="157"/>
        <v>922</v>
      </c>
      <c r="E923">
        <f>IFERROR(VLOOKUP($B923,'CURVE DATA'!$A:$AM,15,FALSE),"")</f>
        <v>8909354.9596193563</v>
      </c>
      <c r="F923">
        <f>IFERROR(VLOOKUP($B923,'CURVE DATA'!$A:$AM,34,FALSE),NA())</f>
        <v>0.21453419831389797</v>
      </c>
      <c r="G923">
        <f>IFERROR(VLOOKUP($B923,'CURVE DATA'!$A:$AM,35,FALSE),NA())</f>
        <v>0.28085504802824574</v>
      </c>
      <c r="H923">
        <f>IFERROR(VLOOKUP($B923,'CURVE DATA'!$A:$AM,37,FALSE),NA())</f>
        <v>177.93340242660628</v>
      </c>
      <c r="I923">
        <f>IFERROR(VLOOKUP($B923,'CURVE DATA'!$A:$AM,38,FALSE),NA())</f>
        <v>143.479299651985</v>
      </c>
      <c r="J923">
        <f>IFERROR(VLOOKUP($B923,'CURVE DATA'!$A:$AM,39,FALSE),NA())</f>
        <v>212.38750520122758</v>
      </c>
      <c r="K923" t="str">
        <f t="shared" si="158"/>
        <v/>
      </c>
      <c r="L923" t="str">
        <f t="shared" si="159"/>
        <v/>
      </c>
      <c r="M923" s="60">
        <f t="shared" si="160"/>
        <v>7443663.0306193568</v>
      </c>
      <c r="N923" t="str">
        <f t="shared" si="161"/>
        <v/>
      </c>
      <c r="O923" t="str">
        <f t="shared" si="162"/>
        <v/>
      </c>
      <c r="P923" t="str">
        <f t="shared" si="163"/>
        <v/>
      </c>
      <c r="Q923" t="str">
        <f t="shared" si="164"/>
        <v/>
      </c>
    </row>
    <row r="924" spans="1:17">
      <c r="A924" s="41">
        <f t="shared" si="155"/>
        <v>922</v>
      </c>
      <c r="B924" t="str">
        <f t="shared" si="156"/>
        <v>2_923</v>
      </c>
      <c r="C924">
        <f t="shared" si="154"/>
        <v>2</v>
      </c>
      <c r="D924">
        <f t="shared" si="157"/>
        <v>923</v>
      </c>
      <c r="E924">
        <f>IFERROR(VLOOKUP($B924,'CURVE DATA'!$A:$AM,15,FALSE),"")</f>
        <v>8919028.5263507571</v>
      </c>
      <c r="F924">
        <f>IFERROR(VLOOKUP($B924,'CURVE DATA'!$A:$AM,34,FALSE),NA())</f>
        <v>0.21424611836439564</v>
      </c>
      <c r="G924">
        <f>IFERROR(VLOOKUP($B924,'CURVE DATA'!$A:$AM,35,FALSE),NA())</f>
        <v>0.28078280406982509</v>
      </c>
      <c r="H924">
        <f>IFERROR(VLOOKUP($B924,'CURVE DATA'!$A:$AM,37,FALSE),NA())</f>
        <v>177.88763286178343</v>
      </c>
      <c r="I924">
        <f>IFERROR(VLOOKUP($B924,'CURVE DATA'!$A:$AM,38,FALSE),NA())</f>
        <v>143.4423926687171</v>
      </c>
      <c r="J924">
        <f>IFERROR(VLOOKUP($B924,'CURVE DATA'!$A:$AM,39,FALSE),NA())</f>
        <v>212.33287305484978</v>
      </c>
      <c r="K924" t="str">
        <f t="shared" si="158"/>
        <v/>
      </c>
      <c r="L924" t="str">
        <f t="shared" si="159"/>
        <v/>
      </c>
      <c r="M924" s="60">
        <f t="shared" si="160"/>
        <v>7453336.5973507576</v>
      </c>
      <c r="N924" t="str">
        <f t="shared" si="161"/>
        <v/>
      </c>
      <c r="O924" t="str">
        <f t="shared" si="162"/>
        <v/>
      </c>
      <c r="P924" t="str">
        <f t="shared" si="163"/>
        <v/>
      </c>
      <c r="Q924" t="str">
        <f t="shared" si="164"/>
        <v/>
      </c>
    </row>
    <row r="925" spans="1:17">
      <c r="A925" s="41">
        <f t="shared" si="155"/>
        <v>923</v>
      </c>
      <c r="B925" t="str">
        <f t="shared" si="156"/>
        <v>2_924</v>
      </c>
      <c r="C925">
        <f t="shared" si="154"/>
        <v>2</v>
      </c>
      <c r="D925">
        <f t="shared" si="157"/>
        <v>924</v>
      </c>
      <c r="E925">
        <f>IFERROR(VLOOKUP($B925,'CURVE DATA'!$A:$AM,15,FALSE),"")</f>
        <v>8928702.0930821579</v>
      </c>
      <c r="F925">
        <f>IFERROR(VLOOKUP($B925,'CURVE DATA'!$A:$AM,34,FALSE),NA())</f>
        <v>0.21395812440813064</v>
      </c>
      <c r="G925">
        <f>IFERROR(VLOOKUP($B925,'CURVE DATA'!$A:$AM,35,FALSE),NA())</f>
        <v>0.28071040463357189</v>
      </c>
      <c r="H925">
        <f>IFERROR(VLOOKUP($B925,'CURVE DATA'!$A:$AM,37,FALSE),NA())</f>
        <v>177.84176479526036</v>
      </c>
      <c r="I925">
        <f>IFERROR(VLOOKUP($B925,'CURVE DATA'!$A:$AM,38,FALSE),NA())</f>
        <v>143.40540625710821</v>
      </c>
      <c r="J925">
        <f>IFERROR(VLOOKUP($B925,'CURVE DATA'!$A:$AM,39,FALSE),NA())</f>
        <v>212.27812333341254</v>
      </c>
      <c r="K925" t="str">
        <f t="shared" si="158"/>
        <v/>
      </c>
      <c r="L925" t="str">
        <f t="shared" si="159"/>
        <v/>
      </c>
      <c r="M925" s="60">
        <f t="shared" si="160"/>
        <v>7463010.1640821584</v>
      </c>
      <c r="N925" t="str">
        <f t="shared" si="161"/>
        <v/>
      </c>
      <c r="O925" t="str">
        <f t="shared" si="162"/>
        <v/>
      </c>
      <c r="P925" t="str">
        <f t="shared" si="163"/>
        <v/>
      </c>
      <c r="Q925" t="str">
        <f t="shared" si="164"/>
        <v/>
      </c>
    </row>
    <row r="926" spans="1:17">
      <c r="A926" s="41">
        <f t="shared" si="155"/>
        <v>924</v>
      </c>
      <c r="B926" t="str">
        <f t="shared" si="156"/>
        <v>2_925</v>
      </c>
      <c r="C926">
        <f t="shared" si="154"/>
        <v>2</v>
      </c>
      <c r="D926">
        <f t="shared" si="157"/>
        <v>925</v>
      </c>
      <c r="E926">
        <f>IFERROR(VLOOKUP($B926,'CURVE DATA'!$A:$AM,15,FALSE),"")</f>
        <v>8938375.6598135587</v>
      </c>
      <c r="F926">
        <f>IFERROR(VLOOKUP($B926,'CURVE DATA'!$A:$AM,34,FALSE),NA())</f>
        <v>0.21367021749499349</v>
      </c>
      <c r="G926">
        <f>IFERROR(VLOOKUP($B926,'CURVE DATA'!$A:$AM,35,FALSE),NA())</f>
        <v>0.28063785031848681</v>
      </c>
      <c r="H926">
        <f>IFERROR(VLOOKUP($B926,'CURVE DATA'!$A:$AM,37,FALSE),NA())</f>
        <v>177.79579860652902</v>
      </c>
      <c r="I926">
        <f>IFERROR(VLOOKUP($B926,'CURVE DATA'!$A:$AM,38,FALSE),NA())</f>
        <v>143.36834072316742</v>
      </c>
      <c r="J926">
        <f>IFERROR(VLOOKUP($B926,'CURVE DATA'!$A:$AM,39,FALSE),NA())</f>
        <v>212.22325648989062</v>
      </c>
      <c r="K926" t="str">
        <f t="shared" si="158"/>
        <v/>
      </c>
      <c r="L926" t="str">
        <f t="shared" si="159"/>
        <v/>
      </c>
      <c r="M926" s="60">
        <f t="shared" si="160"/>
        <v>7472683.7308135591</v>
      </c>
      <c r="N926" t="str">
        <f t="shared" si="161"/>
        <v/>
      </c>
      <c r="O926" t="str">
        <f t="shared" si="162"/>
        <v/>
      </c>
      <c r="P926" t="str">
        <f t="shared" si="163"/>
        <v/>
      </c>
      <c r="Q926" t="str">
        <f t="shared" si="164"/>
        <v/>
      </c>
    </row>
    <row r="927" spans="1:17">
      <c r="A927" s="41">
        <f t="shared" si="155"/>
        <v>925</v>
      </c>
      <c r="B927" t="str">
        <f t="shared" si="156"/>
        <v>2_926</v>
      </c>
      <c r="C927">
        <f t="shared" si="154"/>
        <v>2</v>
      </c>
      <c r="D927">
        <f t="shared" si="157"/>
        <v>926</v>
      </c>
      <c r="E927">
        <f>IFERROR(VLOOKUP($B927,'CURVE DATA'!$A:$AM,15,FALSE),"")</f>
        <v>8948049.2265449595</v>
      </c>
      <c r="F927">
        <f>IFERROR(VLOOKUP($B927,'CURVE DATA'!$A:$AM,34,FALSE),NA())</f>
        <v>0.21338239867048181</v>
      </c>
      <c r="G927">
        <f>IFERROR(VLOOKUP($B927,'CURVE DATA'!$A:$AM,35,FALSE),NA())</f>
        <v>0.28056514172211061</v>
      </c>
      <c r="H927">
        <f>IFERROR(VLOOKUP($B927,'CURVE DATA'!$A:$AM,37,FALSE),NA())</f>
        <v>177.7497346741564</v>
      </c>
      <c r="I927">
        <f>IFERROR(VLOOKUP($B927,'CURVE DATA'!$A:$AM,38,FALSE),NA())</f>
        <v>143.33119637215796</v>
      </c>
      <c r="J927">
        <f>IFERROR(VLOOKUP($B927,'CURVE DATA'!$A:$AM,39,FALSE),NA())</f>
        <v>212.16827297615484</v>
      </c>
      <c r="K927" t="str">
        <f t="shared" si="158"/>
        <v/>
      </c>
      <c r="L927" t="str">
        <f t="shared" si="159"/>
        <v/>
      </c>
      <c r="M927" s="60">
        <f t="shared" si="160"/>
        <v>7482357.2975449599</v>
      </c>
      <c r="N927" t="str">
        <f t="shared" si="161"/>
        <v/>
      </c>
      <c r="O927" t="str">
        <f t="shared" si="162"/>
        <v/>
      </c>
      <c r="P927" t="str">
        <f t="shared" si="163"/>
        <v/>
      </c>
      <c r="Q927" t="str">
        <f t="shared" si="164"/>
        <v/>
      </c>
    </row>
    <row r="928" spans="1:17">
      <c r="A928" s="41">
        <f t="shared" si="155"/>
        <v>926</v>
      </c>
      <c r="B928" t="str">
        <f t="shared" si="156"/>
        <v>2_927</v>
      </c>
      <c r="C928">
        <f t="shared" si="154"/>
        <v>2</v>
      </c>
      <c r="D928">
        <f t="shared" si="157"/>
        <v>927</v>
      </c>
      <c r="E928">
        <f>IFERROR(VLOOKUP($B928,'CURVE DATA'!$A:$AM,15,FALSE),"")</f>
        <v>8957722.7932763603</v>
      </c>
      <c r="F928">
        <f>IFERROR(VLOOKUP($B928,'CURVE DATA'!$A:$AM,34,FALSE),NA())</f>
        <v>0.21309466897587653</v>
      </c>
      <c r="G928">
        <f>IFERROR(VLOOKUP($B928,'CURVE DATA'!$A:$AM,35,FALSE),NA())</f>
        <v>0.28049227944052718</v>
      </c>
      <c r="H928">
        <f>IFERROR(VLOOKUP($B928,'CURVE DATA'!$A:$AM,37,FALSE),NA())</f>
        <v>177.70357337578656</v>
      </c>
      <c r="I928">
        <f>IFERROR(VLOOKUP($B928,'CURVE DATA'!$A:$AM,38,FALSE),NA())</f>
        <v>143.2939735085989</v>
      </c>
      <c r="J928">
        <f>IFERROR(VLOOKUP($B928,'CURVE DATA'!$A:$AM,39,FALSE),NA())</f>
        <v>212.11317324297428</v>
      </c>
      <c r="K928" t="str">
        <f t="shared" si="158"/>
        <v/>
      </c>
      <c r="L928" t="str">
        <f t="shared" si="159"/>
        <v/>
      </c>
      <c r="M928" s="60">
        <f t="shared" si="160"/>
        <v>7492030.8642763607</v>
      </c>
      <c r="N928" t="str">
        <f t="shared" si="161"/>
        <v/>
      </c>
      <c r="O928" t="str">
        <f t="shared" si="162"/>
        <v/>
      </c>
      <c r="P928" t="str">
        <f t="shared" si="163"/>
        <v/>
      </c>
      <c r="Q928" t="str">
        <f t="shared" si="164"/>
        <v/>
      </c>
    </row>
    <row r="929" spans="1:17">
      <c r="A929" s="41">
        <f t="shared" si="155"/>
        <v>927</v>
      </c>
      <c r="B929" t="str">
        <f t="shared" si="156"/>
        <v>2_928</v>
      </c>
      <c r="C929">
        <f t="shared" si="154"/>
        <v>2</v>
      </c>
      <c r="D929">
        <f t="shared" si="157"/>
        <v>928</v>
      </c>
      <c r="E929">
        <f>IFERROR(VLOOKUP($B929,'CURVE DATA'!$A:$AM,15,FALSE),"")</f>
        <v>8967396.360007761</v>
      </c>
      <c r="F929">
        <f>IFERROR(VLOOKUP($B929,'CURVE DATA'!$A:$AM,34,FALSE),NA())</f>
        <v>0.21280702944853497</v>
      </c>
      <c r="G929">
        <f>IFERROR(VLOOKUP($B929,'CURVE DATA'!$A:$AM,35,FALSE),NA())</f>
        <v>0.28041926406836754</v>
      </c>
      <c r="H929">
        <f>IFERROR(VLOOKUP($B929,'CURVE DATA'!$A:$AM,37,FALSE),NA())</f>
        <v>177.65731508814309</v>
      </c>
      <c r="I929">
        <f>IFERROR(VLOOKUP($B929,'CURVE DATA'!$A:$AM,38,FALSE),NA())</f>
        <v>143.25667243626694</v>
      </c>
      <c r="J929">
        <f>IFERROR(VLOOKUP($B929,'CURVE DATA'!$A:$AM,39,FALSE),NA())</f>
        <v>212.05795774001928</v>
      </c>
      <c r="K929" t="str">
        <f t="shared" si="158"/>
        <v/>
      </c>
      <c r="L929" t="str">
        <f t="shared" si="159"/>
        <v/>
      </c>
      <c r="M929" s="60">
        <f t="shared" si="160"/>
        <v>7501704.4310077615</v>
      </c>
      <c r="N929" t="str">
        <f t="shared" si="161"/>
        <v/>
      </c>
      <c r="O929" t="str">
        <f t="shared" si="162"/>
        <v/>
      </c>
      <c r="P929" t="str">
        <f t="shared" si="163"/>
        <v/>
      </c>
      <c r="Q929" t="str">
        <f t="shared" si="164"/>
        <v/>
      </c>
    </row>
    <row r="930" spans="1:17">
      <c r="A930" s="41">
        <f t="shared" si="155"/>
        <v>928</v>
      </c>
      <c r="B930" t="str">
        <f t="shared" si="156"/>
        <v>2_929</v>
      </c>
      <c r="C930">
        <f t="shared" si="154"/>
        <v>2</v>
      </c>
      <c r="D930">
        <f t="shared" si="157"/>
        <v>929</v>
      </c>
      <c r="E930">
        <f>IFERROR(VLOOKUP($B930,'CURVE DATA'!$A:$AM,15,FALSE),"")</f>
        <v>8977069.9267391618</v>
      </c>
      <c r="F930">
        <f>IFERROR(VLOOKUP($B930,'CURVE DATA'!$A:$AM,34,FALSE),NA())</f>
        <v>0.21251948112149766</v>
      </c>
      <c r="G930">
        <f>IFERROR(VLOOKUP($B930,'CURVE DATA'!$A:$AM,35,FALSE),NA())</f>
        <v>0.28034609619881268</v>
      </c>
      <c r="H930">
        <f>IFERROR(VLOOKUP($B930,'CURVE DATA'!$A:$AM,37,FALSE),NA())</f>
        <v>177.61096018703094</v>
      </c>
      <c r="I930">
        <f>IFERROR(VLOOKUP($B930,'CURVE DATA'!$A:$AM,38,FALSE),NA())</f>
        <v>143.21929345819814</v>
      </c>
      <c r="J930">
        <f>IFERROR(VLOOKUP($B930,'CURVE DATA'!$A:$AM,39,FALSE),NA())</f>
        <v>212.00262691586374</v>
      </c>
      <c r="K930" t="str">
        <f t="shared" si="158"/>
        <v/>
      </c>
      <c r="L930" t="str">
        <f t="shared" si="159"/>
        <v/>
      </c>
      <c r="M930" s="60">
        <f t="shared" si="160"/>
        <v>7511377.9977391623</v>
      </c>
      <c r="N930" t="str">
        <f t="shared" si="161"/>
        <v/>
      </c>
      <c r="O930" t="str">
        <f t="shared" si="162"/>
        <v/>
      </c>
      <c r="P930" t="str">
        <f t="shared" si="163"/>
        <v/>
      </c>
      <c r="Q930" t="str">
        <f t="shared" si="164"/>
        <v/>
      </c>
    </row>
    <row r="931" spans="1:17">
      <c r="A931" s="41">
        <f t="shared" si="155"/>
        <v>929</v>
      </c>
      <c r="B931" t="str">
        <f t="shared" si="156"/>
        <v>2_930</v>
      </c>
      <c r="C931">
        <f t="shared" si="154"/>
        <v>2</v>
      </c>
      <c r="D931">
        <f t="shared" si="157"/>
        <v>930</v>
      </c>
      <c r="E931">
        <f>IFERROR(VLOOKUP($B931,'CURVE DATA'!$A:$AM,15,FALSE),"")</f>
        <v>8986743.4934705626</v>
      </c>
      <c r="F931">
        <f>IFERROR(VLOOKUP($B931,'CURVE DATA'!$A:$AM,34,FALSE),NA())</f>
        <v>0.21223202502370977</v>
      </c>
      <c r="G931">
        <f>IFERROR(VLOOKUP($B931,'CURVE DATA'!$A:$AM,35,FALSE),NA())</f>
        <v>0.28027277642359733</v>
      </c>
      <c r="H931">
        <f>IFERROR(VLOOKUP($B931,'CURVE DATA'!$A:$AM,37,FALSE),NA())</f>
        <v>177.56450904733873</v>
      </c>
      <c r="I931">
        <f>IFERROR(VLOOKUP($B931,'CURVE DATA'!$A:$AM,38,FALSE),NA())</f>
        <v>143.18183687668966</v>
      </c>
      <c r="J931">
        <f>IFERROR(VLOOKUP($B931,'CURVE DATA'!$A:$AM,39,FALSE),NA())</f>
        <v>211.94718121798783</v>
      </c>
      <c r="K931" t="str">
        <f t="shared" si="158"/>
        <v/>
      </c>
      <c r="L931" t="str">
        <f t="shared" si="159"/>
        <v/>
      </c>
      <c r="M931" s="60">
        <f t="shared" si="160"/>
        <v>7521051.5644705631</v>
      </c>
      <c r="N931" t="str">
        <f t="shared" si="161"/>
        <v/>
      </c>
      <c r="O931" t="str">
        <f t="shared" si="162"/>
        <v/>
      </c>
      <c r="P931" t="str">
        <f t="shared" si="163"/>
        <v/>
      </c>
      <c r="Q931" t="str">
        <f t="shared" si="164"/>
        <v/>
      </c>
    </row>
    <row r="932" spans="1:17">
      <c r="A932" s="41">
        <f t="shared" si="155"/>
        <v>930</v>
      </c>
      <c r="B932" t="str">
        <f t="shared" si="156"/>
        <v>2_931</v>
      </c>
      <c r="C932">
        <f t="shared" si="154"/>
        <v>2</v>
      </c>
      <c r="D932">
        <f t="shared" si="157"/>
        <v>931</v>
      </c>
      <c r="E932">
        <f>IFERROR(VLOOKUP($B932,'CURVE DATA'!$A:$AM,15,FALSE),"")</f>
        <v>8996417.0602019634</v>
      </c>
      <c r="F932">
        <f>IFERROR(VLOOKUP($B932,'CURVE DATA'!$A:$AM,34,FALSE),NA())</f>
        <v>0.21194466217980212</v>
      </c>
      <c r="G932">
        <f>IFERROR(VLOOKUP($B932,'CURVE DATA'!$A:$AM,35,FALSE),NA())</f>
        <v>0.28019930533301257</v>
      </c>
      <c r="H932">
        <f>IFERROR(VLOOKUP($B932,'CURVE DATA'!$A:$AM,37,FALSE),NA())</f>
        <v>177.51796204304054</v>
      </c>
      <c r="I932">
        <f>IFERROR(VLOOKUP($B932,'CURVE DATA'!$A:$AM,38,FALSE),NA())</f>
        <v>143.14430299330115</v>
      </c>
      <c r="J932">
        <f>IFERROR(VLOOKUP($B932,'CURVE DATA'!$A:$AM,39,FALSE),NA())</f>
        <v>211.89162109277996</v>
      </c>
      <c r="K932" t="str">
        <f t="shared" si="158"/>
        <v/>
      </c>
      <c r="L932" t="str">
        <f t="shared" si="159"/>
        <v/>
      </c>
      <c r="M932" s="60">
        <f t="shared" si="160"/>
        <v>7530725.1312019639</v>
      </c>
      <c r="N932" t="str">
        <f t="shared" si="161"/>
        <v/>
      </c>
      <c r="O932" t="str">
        <f t="shared" si="162"/>
        <v/>
      </c>
      <c r="P932" t="str">
        <f t="shared" si="163"/>
        <v/>
      </c>
      <c r="Q932" t="str">
        <f t="shared" si="164"/>
        <v/>
      </c>
    </row>
    <row r="933" spans="1:17">
      <c r="A933" s="41">
        <f t="shared" si="155"/>
        <v>931</v>
      </c>
      <c r="B933" t="str">
        <f t="shared" si="156"/>
        <v>2_932</v>
      </c>
      <c r="C933">
        <f t="shared" si="154"/>
        <v>2</v>
      </c>
      <c r="D933">
        <f t="shared" si="157"/>
        <v>932</v>
      </c>
      <c r="E933">
        <f>IFERROR(VLOOKUP($B933,'CURVE DATA'!$A:$AM,15,FALSE),"")</f>
        <v>9006090.6269333642</v>
      </c>
      <c r="F933">
        <f>IFERROR(VLOOKUP($B933,'CURVE DATA'!$A:$AM,34,FALSE),NA())</f>
        <v>0.21165739361051716</v>
      </c>
      <c r="G933">
        <f>IFERROR(VLOOKUP($B933,'CURVE DATA'!$A:$AM,35,FALSE),NA())</f>
        <v>0.28012568351591</v>
      </c>
      <c r="H933">
        <f>IFERROR(VLOOKUP($B933,'CURVE DATA'!$A:$AM,37,FALSE),NA())</f>
        <v>177.47131954719842</v>
      </c>
      <c r="I933">
        <f>IFERROR(VLOOKUP($B933,'CURVE DATA'!$A:$AM,38,FALSE),NA())</f>
        <v>143.10669210885686</v>
      </c>
      <c r="J933">
        <f>IFERROR(VLOOKUP($B933,'CURVE DATA'!$A:$AM,39,FALSE),NA())</f>
        <v>211.83594698554003</v>
      </c>
      <c r="K933" t="str">
        <f t="shared" si="158"/>
        <v/>
      </c>
      <c r="L933" t="str">
        <f t="shared" si="159"/>
        <v/>
      </c>
      <c r="M933" s="60">
        <f t="shared" si="160"/>
        <v>7540398.6979333647</v>
      </c>
      <c r="N933" t="str">
        <f t="shared" si="161"/>
        <v/>
      </c>
      <c r="O933" t="str">
        <f t="shared" si="162"/>
        <v/>
      </c>
      <c r="P933" t="str">
        <f t="shared" si="163"/>
        <v/>
      </c>
      <c r="Q933" t="str">
        <f t="shared" si="164"/>
        <v/>
      </c>
    </row>
    <row r="934" spans="1:17">
      <c r="A934" s="41">
        <f t="shared" si="155"/>
        <v>932</v>
      </c>
      <c r="B934" t="str">
        <f t="shared" si="156"/>
        <v>2_933</v>
      </c>
      <c r="C934">
        <f t="shared" si="154"/>
        <v>2</v>
      </c>
      <c r="D934">
        <f t="shared" si="157"/>
        <v>933</v>
      </c>
      <c r="E934">
        <f>IFERROR(VLOOKUP($B934,'CURVE DATA'!$A:$AM,15,FALSE),"")</f>
        <v>9015764.193664765</v>
      </c>
      <c r="F934">
        <f>IFERROR(VLOOKUP($B934,'CURVE DATA'!$A:$AM,34,FALSE),NA())</f>
        <v>0.21137022033227959</v>
      </c>
      <c r="G934">
        <f>IFERROR(VLOOKUP($B934,'CURVE DATA'!$A:$AM,35,FALSE),NA())</f>
        <v>0.28005191155970438</v>
      </c>
      <c r="H934">
        <f>IFERROR(VLOOKUP($B934,'CURVE DATA'!$A:$AM,37,FALSE),NA())</f>
        <v>177.42458193196421</v>
      </c>
      <c r="I934">
        <f>IFERROR(VLOOKUP($B934,'CURVE DATA'!$A:$AM,38,FALSE),NA())</f>
        <v>143.06900452344706</v>
      </c>
      <c r="J934">
        <f>IFERROR(VLOOKUP($B934,'CURVE DATA'!$A:$AM,39,FALSE),NA())</f>
        <v>211.78015934048142</v>
      </c>
      <c r="K934" t="str">
        <f t="shared" si="158"/>
        <v/>
      </c>
      <c r="L934" t="str">
        <f t="shared" si="159"/>
        <v/>
      </c>
      <c r="M934" s="60">
        <f t="shared" si="160"/>
        <v>7550072.2646647654</v>
      </c>
      <c r="N934" t="str">
        <f t="shared" si="161"/>
        <v/>
      </c>
      <c r="O934" t="str">
        <f t="shared" si="162"/>
        <v/>
      </c>
      <c r="P934" t="str">
        <f t="shared" si="163"/>
        <v/>
      </c>
      <c r="Q934" t="str">
        <f t="shared" si="164"/>
        <v/>
      </c>
    </row>
    <row r="935" spans="1:17">
      <c r="A935" s="41">
        <f t="shared" si="155"/>
        <v>933</v>
      </c>
      <c r="B935" t="str">
        <f t="shared" si="156"/>
        <v>2_934</v>
      </c>
      <c r="C935">
        <f t="shared" si="154"/>
        <v>2</v>
      </c>
      <c r="D935">
        <f t="shared" si="157"/>
        <v>934</v>
      </c>
      <c r="E935">
        <f>IFERROR(VLOOKUP($B935,'CURVE DATA'!$A:$AM,15,FALSE),"")</f>
        <v>9025437.7603961658</v>
      </c>
      <c r="F935">
        <f>IFERROR(VLOOKUP($B935,'CURVE DATA'!$A:$AM,34,FALSE),NA())</f>
        <v>0.21108314335753367</v>
      </c>
      <c r="G935">
        <f>IFERROR(VLOOKUP($B935,'CURVE DATA'!$A:$AM,35,FALSE),NA())</f>
        <v>0.27997799005037727</v>
      </c>
      <c r="H935">
        <f>IFERROR(VLOOKUP($B935,'CURVE DATA'!$A:$AM,37,FALSE),NA())</f>
        <v>177.37774956858166</v>
      </c>
      <c r="I935">
        <f>IFERROR(VLOOKUP($B935,'CURVE DATA'!$A:$AM,38,FALSE),NA())</f>
        <v>143.03124053642978</v>
      </c>
      <c r="J935">
        <f>IFERROR(VLOOKUP($B935,'CURVE DATA'!$A:$AM,39,FALSE),NA())</f>
        <v>211.72425860073358</v>
      </c>
      <c r="K935" t="str">
        <f t="shared" si="158"/>
        <v/>
      </c>
      <c r="L935" t="str">
        <f t="shared" si="159"/>
        <v/>
      </c>
      <c r="M935" s="60">
        <f t="shared" si="160"/>
        <v>7559745.8313961662</v>
      </c>
      <c r="N935" t="str">
        <f t="shared" si="161"/>
        <v/>
      </c>
      <c r="O935" t="str">
        <f t="shared" si="162"/>
        <v/>
      </c>
      <c r="P935" t="str">
        <f t="shared" si="163"/>
        <v/>
      </c>
      <c r="Q935" t="str">
        <f t="shared" si="164"/>
        <v/>
      </c>
    </row>
    <row r="936" spans="1:17">
      <c r="A936" s="41">
        <f t="shared" si="155"/>
        <v>934</v>
      </c>
      <c r="B936" t="str">
        <f t="shared" si="156"/>
        <v>2_935</v>
      </c>
      <c r="C936">
        <f t="shared" si="154"/>
        <v>2</v>
      </c>
      <c r="D936">
        <f t="shared" si="157"/>
        <v>935</v>
      </c>
      <c r="E936">
        <f>IFERROR(VLOOKUP($B936,'CURVE DATA'!$A:$AM,15,FALSE),"")</f>
        <v>9035111.3271275666</v>
      </c>
      <c r="F936">
        <f>IFERROR(VLOOKUP($B936,'CURVE DATA'!$A:$AM,34,FALSE),NA())</f>
        <v>0.21079616369444959</v>
      </c>
      <c r="G936">
        <f>IFERROR(VLOOKUP($B936,'CURVE DATA'!$A:$AM,35,FALSE),NA())</f>
        <v>0.27990391957248012</v>
      </c>
      <c r="H936">
        <f>IFERROR(VLOOKUP($B936,'CURVE DATA'!$A:$AM,37,FALSE),NA())</f>
        <v>177.33082282738854</v>
      </c>
      <c r="I936">
        <f>IFERROR(VLOOKUP($B936,'CURVE DATA'!$A:$AM,38,FALSE),NA())</f>
        <v>142.99340044643253</v>
      </c>
      <c r="J936">
        <f>IFERROR(VLOOKUP($B936,'CURVE DATA'!$A:$AM,39,FALSE),NA())</f>
        <v>211.66824520834456</v>
      </c>
      <c r="K936" t="str">
        <f t="shared" si="158"/>
        <v/>
      </c>
      <c r="L936" t="str">
        <f t="shared" si="159"/>
        <v/>
      </c>
      <c r="M936" s="60">
        <f t="shared" si="160"/>
        <v>7569419.398127567</v>
      </c>
      <c r="N936" t="str">
        <f t="shared" si="161"/>
        <v/>
      </c>
      <c r="O936" t="str">
        <f t="shared" si="162"/>
        <v/>
      </c>
      <c r="P936" t="str">
        <f t="shared" si="163"/>
        <v/>
      </c>
      <c r="Q936" t="str">
        <f t="shared" si="164"/>
        <v/>
      </c>
    </row>
    <row r="937" spans="1:17">
      <c r="A937" s="41">
        <f t="shared" si="155"/>
        <v>935</v>
      </c>
      <c r="B937" t="str">
        <f t="shared" si="156"/>
        <v>2_936</v>
      </c>
      <c r="C937">
        <f t="shared" si="154"/>
        <v>2</v>
      </c>
      <c r="D937">
        <f t="shared" si="157"/>
        <v>936</v>
      </c>
      <c r="E937">
        <f>IFERROR(VLOOKUP($B937,'CURVE DATA'!$A:$AM,15,FALSE),"")</f>
        <v>9044784.8938589673</v>
      </c>
      <c r="F937">
        <f>IFERROR(VLOOKUP($B937,'CURVE DATA'!$A:$AM,34,FALSE),NA())</f>
        <v>0.21050928234737626</v>
      </c>
      <c r="G937">
        <f>IFERROR(VLOOKUP($B937,'CURVE DATA'!$A:$AM,35,FALSE),NA())</f>
        <v>0.27982970070913776</v>
      </c>
      <c r="H937">
        <f>IFERROR(VLOOKUP($B937,'CURVE DATA'!$A:$AM,37,FALSE),NA())</f>
        <v>177.28380207781876</v>
      </c>
      <c r="I937">
        <f>IFERROR(VLOOKUP($B937,'CURVE DATA'!$A:$AM,38,FALSE),NA())</f>
        <v>142.95548455135398</v>
      </c>
      <c r="J937">
        <f>IFERROR(VLOOKUP($B937,'CURVE DATA'!$A:$AM,39,FALSE),NA())</f>
        <v>211.61211960428361</v>
      </c>
      <c r="K937" t="str">
        <f t="shared" si="158"/>
        <v/>
      </c>
      <c r="L937" t="str">
        <f t="shared" si="159"/>
        <v/>
      </c>
      <c r="M937" s="60">
        <f t="shared" si="160"/>
        <v>7579092.9648589678</v>
      </c>
      <c r="N937" t="str">
        <f t="shared" si="161"/>
        <v/>
      </c>
      <c r="O937" t="str">
        <f t="shared" si="162"/>
        <v/>
      </c>
      <c r="P937" t="str">
        <f t="shared" si="163"/>
        <v/>
      </c>
      <c r="Q937" t="str">
        <f t="shared" si="164"/>
        <v/>
      </c>
    </row>
    <row r="938" spans="1:17">
      <c r="A938" s="41">
        <f t="shared" si="155"/>
        <v>936</v>
      </c>
      <c r="B938" t="str">
        <f t="shared" si="156"/>
        <v>2_937</v>
      </c>
      <c r="C938">
        <f t="shared" si="154"/>
        <v>2</v>
      </c>
      <c r="D938">
        <f t="shared" si="157"/>
        <v>937</v>
      </c>
      <c r="E938">
        <f>IFERROR(VLOOKUP($B938,'CURVE DATA'!$A:$AM,15,FALSE),"")</f>
        <v>9054458.4605903681</v>
      </c>
      <c r="F938">
        <f>IFERROR(VLOOKUP($B938,'CURVE DATA'!$A:$AM,34,FALSE),NA())</f>
        <v>0.21022250031630654</v>
      </c>
      <c r="G938">
        <f>IFERROR(VLOOKUP($B938,'CURVE DATA'!$A:$AM,35,FALSE),NA())</f>
        <v>0.27975533404205144</v>
      </c>
      <c r="H938">
        <f>IFERROR(VLOOKUP($B938,'CURVE DATA'!$A:$AM,37,FALSE),NA())</f>
        <v>177.2366876884044</v>
      </c>
      <c r="I938">
        <f>IFERROR(VLOOKUP($B938,'CURVE DATA'!$A:$AM,38,FALSE),NA())</f>
        <v>142.91749314836545</v>
      </c>
      <c r="J938">
        <f>IFERROR(VLOOKUP($B938,'CURVE DATA'!$A:$AM,39,FALSE),NA())</f>
        <v>211.55588222844335</v>
      </c>
      <c r="K938" t="str">
        <f t="shared" si="158"/>
        <v/>
      </c>
      <c r="L938" t="str">
        <f t="shared" si="159"/>
        <v/>
      </c>
      <c r="M938" s="60">
        <f t="shared" si="160"/>
        <v>7588766.5315903686</v>
      </c>
      <c r="N938" t="str">
        <f t="shared" si="161"/>
        <v/>
      </c>
      <c r="O938" t="str">
        <f t="shared" si="162"/>
        <v/>
      </c>
      <c r="P938" t="str">
        <f t="shared" si="163"/>
        <v/>
      </c>
      <c r="Q938" t="str">
        <f t="shared" si="164"/>
        <v/>
      </c>
    </row>
    <row r="939" spans="1:17">
      <c r="A939" s="41">
        <f t="shared" si="155"/>
        <v>937</v>
      </c>
      <c r="B939" t="str">
        <f t="shared" si="156"/>
        <v>2_938</v>
      </c>
      <c r="C939">
        <f t="shared" si="154"/>
        <v>2</v>
      </c>
      <c r="D939">
        <f t="shared" si="157"/>
        <v>938</v>
      </c>
      <c r="E939">
        <f>IFERROR(VLOOKUP($B939,'CURVE DATA'!$A:$AM,15,FALSE),"")</f>
        <v>9064132.0273217689</v>
      </c>
      <c r="F939">
        <f>IFERROR(VLOOKUP($B939,'CURVE DATA'!$A:$AM,34,FALSE),NA())</f>
        <v>0.20993581859720573</v>
      </c>
      <c r="G939">
        <f>IFERROR(VLOOKUP($B939,'CURVE DATA'!$A:$AM,35,FALSE),NA())</f>
        <v>0.27968082015150192</v>
      </c>
      <c r="H939">
        <f>IFERROR(VLOOKUP($B939,'CURVE DATA'!$A:$AM,37,FALSE),NA())</f>
        <v>177.18948002677752</v>
      </c>
      <c r="I939">
        <f>IFERROR(VLOOKUP($B939,'CURVE DATA'!$A:$AM,38,FALSE),NA())</f>
        <v>142.87942653391275</v>
      </c>
      <c r="J939">
        <f>IFERROR(VLOOKUP($B939,'CURVE DATA'!$A:$AM,39,FALSE),NA())</f>
        <v>211.49953351964231</v>
      </c>
      <c r="K939" t="str">
        <f t="shared" si="158"/>
        <v/>
      </c>
      <c r="L939" t="str">
        <f t="shared" si="159"/>
        <v/>
      </c>
      <c r="M939" s="60">
        <f t="shared" si="160"/>
        <v>7598440.0983217694</v>
      </c>
      <c r="N939" t="str">
        <f t="shared" si="161"/>
        <v/>
      </c>
      <c r="O939" t="str">
        <f t="shared" si="162"/>
        <v/>
      </c>
      <c r="P939" t="str">
        <f t="shared" si="163"/>
        <v/>
      </c>
      <c r="Q939" t="str">
        <f t="shared" si="164"/>
        <v/>
      </c>
    </row>
    <row r="940" spans="1:17">
      <c r="A940" s="41">
        <f t="shared" si="155"/>
        <v>938</v>
      </c>
      <c r="B940" t="str">
        <f t="shared" si="156"/>
        <v>2_939</v>
      </c>
      <c r="C940">
        <f t="shared" si="154"/>
        <v>2</v>
      </c>
      <c r="D940">
        <f t="shared" si="157"/>
        <v>939</v>
      </c>
      <c r="E940">
        <f>IFERROR(VLOOKUP($B940,'CURVE DATA'!$A:$AM,15,FALSE),"")</f>
        <v>9073805.5940531697</v>
      </c>
      <c r="F940">
        <f>IFERROR(VLOOKUP($B940,'CURVE DATA'!$A:$AM,34,FALSE),NA())</f>
        <v>0.20964923818205916</v>
      </c>
      <c r="G940">
        <f>IFERROR(VLOOKUP($B940,'CURVE DATA'!$A:$AM,35,FALSE),NA())</f>
        <v>0.27960615961635327</v>
      </c>
      <c r="H940">
        <f>IFERROR(VLOOKUP($B940,'CURVE DATA'!$A:$AM,37,FALSE),NA())</f>
        <v>177.14217945967269</v>
      </c>
      <c r="I940">
        <f>IFERROR(VLOOKUP($B940,'CURVE DATA'!$A:$AM,38,FALSE),NA())</f>
        <v>142.84128500371779</v>
      </c>
      <c r="J940">
        <f>IFERROR(VLOOKUP($B940,'CURVE DATA'!$A:$AM,39,FALSE),NA())</f>
        <v>211.44307391562759</v>
      </c>
      <c r="K940" t="str">
        <f t="shared" si="158"/>
        <v/>
      </c>
      <c r="L940" t="str">
        <f t="shared" si="159"/>
        <v/>
      </c>
      <c r="M940" s="60">
        <f t="shared" si="160"/>
        <v>7608113.6650531702</v>
      </c>
      <c r="N940" t="str">
        <f t="shared" si="161"/>
        <v/>
      </c>
      <c r="O940" t="str">
        <f t="shared" si="162"/>
        <v/>
      </c>
      <c r="P940" t="str">
        <f t="shared" si="163"/>
        <v/>
      </c>
      <c r="Q940" t="str">
        <f t="shared" si="164"/>
        <v/>
      </c>
    </row>
    <row r="941" spans="1:17">
      <c r="A941" s="41">
        <f t="shared" si="155"/>
        <v>939</v>
      </c>
      <c r="B941" t="str">
        <f t="shared" si="156"/>
        <v>2_940</v>
      </c>
      <c r="C941">
        <f t="shared" si="154"/>
        <v>2</v>
      </c>
      <c r="D941">
        <f t="shared" si="157"/>
        <v>940</v>
      </c>
      <c r="E941">
        <f>IFERROR(VLOOKUP($B941,'CURVE DATA'!$A:$AM,15,FALSE),"")</f>
        <v>9083479.1607845705</v>
      </c>
      <c r="F941">
        <f>IFERROR(VLOOKUP($B941,'CURVE DATA'!$A:$AM,34,FALSE),NA())</f>
        <v>0.20936276005881391</v>
      </c>
      <c r="G941">
        <f>IFERROR(VLOOKUP($B941,'CURVE DATA'!$A:$AM,35,FALSE),NA())</f>
        <v>0.27953135301405557</v>
      </c>
      <c r="H941">
        <f>IFERROR(VLOOKUP($B941,'CURVE DATA'!$A:$AM,37,FALSE),NA())</f>
        <v>177.09478635292865</v>
      </c>
      <c r="I941">
        <f>IFERROR(VLOOKUP($B941,'CURVE DATA'!$A:$AM,38,FALSE),NA())</f>
        <v>142.80306885278026</v>
      </c>
      <c r="J941">
        <f>IFERROR(VLOOKUP($B941,'CURVE DATA'!$A:$AM,39,FALSE),NA())</f>
        <v>211.38650385307707</v>
      </c>
      <c r="K941" t="str">
        <f t="shared" si="158"/>
        <v/>
      </c>
      <c r="L941" t="str">
        <f t="shared" si="159"/>
        <v/>
      </c>
      <c r="M941" s="60">
        <f t="shared" si="160"/>
        <v>7617787.231784571</v>
      </c>
      <c r="N941" t="str">
        <f t="shared" si="161"/>
        <v/>
      </c>
      <c r="O941" t="str">
        <f t="shared" si="162"/>
        <v/>
      </c>
      <c r="P941" t="str">
        <f t="shared" si="163"/>
        <v/>
      </c>
      <c r="Q941" t="str">
        <f t="shared" si="164"/>
        <v/>
      </c>
    </row>
    <row r="942" spans="1:17">
      <c r="A942" s="41">
        <f t="shared" si="155"/>
        <v>940</v>
      </c>
      <c r="B942" t="str">
        <f t="shared" si="156"/>
        <v>2_941</v>
      </c>
      <c r="C942">
        <f t="shared" si="154"/>
        <v>2</v>
      </c>
      <c r="D942">
        <f t="shared" si="157"/>
        <v>941</v>
      </c>
      <c r="E942">
        <f>IFERROR(VLOOKUP($B942,'CURVE DATA'!$A:$AM,15,FALSE),"")</f>
        <v>9093152.7275159713</v>
      </c>
      <c r="F942">
        <f>IFERROR(VLOOKUP($B942,'CURVE DATA'!$A:$AM,34,FALSE),NA())</f>
        <v>0.20907638521136646</v>
      </c>
      <c r="G942">
        <f>IFERROR(VLOOKUP($B942,'CURVE DATA'!$A:$AM,35,FALSE),NA())</f>
        <v>0.27945640092064844</v>
      </c>
      <c r="H942">
        <f>IFERROR(VLOOKUP($B942,'CURVE DATA'!$A:$AM,37,FALSE),NA())</f>
        <v>177.04730107149055</v>
      </c>
      <c r="I942">
        <f>IFERROR(VLOOKUP($B942,'CURVE DATA'!$A:$AM,38,FALSE),NA())</f>
        <v>142.76477837537917</v>
      </c>
      <c r="J942">
        <f>IFERROR(VLOOKUP($B942,'CURVE DATA'!$A:$AM,39,FALSE),NA())</f>
        <v>211.32982376760199</v>
      </c>
      <c r="K942" t="str">
        <f t="shared" si="158"/>
        <v/>
      </c>
      <c r="L942" t="str">
        <f t="shared" si="159"/>
        <v/>
      </c>
      <c r="M942" s="60">
        <f t="shared" si="160"/>
        <v>7627460.7985159718</v>
      </c>
      <c r="N942" t="str">
        <f t="shared" si="161"/>
        <v/>
      </c>
      <c r="O942" t="str">
        <f t="shared" si="162"/>
        <v/>
      </c>
      <c r="P942" t="str">
        <f t="shared" si="163"/>
        <v/>
      </c>
      <c r="Q942" t="str">
        <f t="shared" si="164"/>
        <v/>
      </c>
    </row>
    <row r="943" spans="1:17">
      <c r="A943" s="41">
        <f t="shared" si="155"/>
        <v>941</v>
      </c>
      <c r="B943" t="str">
        <f t="shared" si="156"/>
        <v>2_942</v>
      </c>
      <c r="C943">
        <f t="shared" si="154"/>
        <v>2</v>
      </c>
      <c r="D943">
        <f t="shared" si="157"/>
        <v>942</v>
      </c>
      <c r="E943">
        <f>IFERROR(VLOOKUP($B943,'CURVE DATA'!$A:$AM,15,FALSE),"")</f>
        <v>9102826.2942473721</v>
      </c>
      <c r="F943">
        <f>IFERROR(VLOOKUP($B943,'CURVE DATA'!$A:$AM,34,FALSE),NA())</f>
        <v>0.20879011461921809</v>
      </c>
      <c r="G943">
        <f>IFERROR(VLOOKUP($B943,'CURVE DATA'!$A:$AM,35,FALSE),NA())</f>
        <v>0.27938130391076382</v>
      </c>
      <c r="H943">
        <f>IFERROR(VLOOKUP($B943,'CURVE DATA'!$A:$AM,37,FALSE),NA())</f>
        <v>176.99972397941175</v>
      </c>
      <c r="I943">
        <f>IFERROR(VLOOKUP($B943,'CURVE DATA'!$A:$AM,38,FALSE),NA())</f>
        <v>142.72641386507448</v>
      </c>
      <c r="J943">
        <f>IFERROR(VLOOKUP($B943,'CURVE DATA'!$A:$AM,39,FALSE),NA())</f>
        <v>211.27303409374909</v>
      </c>
      <c r="K943" t="str">
        <f t="shared" si="158"/>
        <v/>
      </c>
      <c r="L943" t="str">
        <f t="shared" si="159"/>
        <v/>
      </c>
      <c r="M943" s="60">
        <f t="shared" si="160"/>
        <v>7637134.3652473725</v>
      </c>
      <c r="N943" t="str">
        <f t="shared" si="161"/>
        <v/>
      </c>
      <c r="O943" t="str">
        <f t="shared" si="162"/>
        <v/>
      </c>
      <c r="P943" t="str">
        <f t="shared" si="163"/>
        <v/>
      </c>
      <c r="Q943" t="str">
        <f t="shared" si="164"/>
        <v/>
      </c>
    </row>
    <row r="944" spans="1:17">
      <c r="A944" s="41">
        <f t="shared" si="155"/>
        <v>942</v>
      </c>
      <c r="B944" t="str">
        <f t="shared" si="156"/>
        <v>2_943</v>
      </c>
      <c r="C944">
        <f t="shared" si="154"/>
        <v>2</v>
      </c>
      <c r="D944">
        <f t="shared" si="157"/>
        <v>943</v>
      </c>
      <c r="E944">
        <f>IFERROR(VLOOKUP($B944,'CURVE DATA'!$A:$AM,15,FALSE),"")</f>
        <v>9112499.8609787729</v>
      </c>
      <c r="F944">
        <f>IFERROR(VLOOKUP($B944,'CURVE DATA'!$A:$AM,34,FALSE),NA())</f>
        <v>0.20850394925856691</v>
      </c>
      <c r="G944">
        <f>IFERROR(VLOOKUP($B944,'CURVE DATA'!$A:$AM,35,FALSE),NA())</f>
        <v>0.27930606255762985</v>
      </c>
      <c r="H944">
        <f>IFERROR(VLOOKUP($B944,'CURVE DATA'!$A:$AM,37,FALSE),NA())</f>
        <v>176.95205543985622</v>
      </c>
      <c r="I944">
        <f>IFERROR(VLOOKUP($B944,'CURVE DATA'!$A:$AM,38,FALSE),NA())</f>
        <v>142.68797561470896</v>
      </c>
      <c r="J944">
        <f>IFERROR(VLOOKUP($B944,'CURVE DATA'!$A:$AM,39,FALSE),NA())</f>
        <v>211.21613526500352</v>
      </c>
      <c r="K944" t="str">
        <f t="shared" si="158"/>
        <v/>
      </c>
      <c r="L944" t="str">
        <f t="shared" si="159"/>
        <v/>
      </c>
      <c r="M944" s="60">
        <f t="shared" si="160"/>
        <v>7646807.9319787733</v>
      </c>
      <c r="N944" t="str">
        <f t="shared" si="161"/>
        <v/>
      </c>
      <c r="O944" t="str">
        <f t="shared" si="162"/>
        <v/>
      </c>
      <c r="P944" t="str">
        <f t="shared" si="163"/>
        <v/>
      </c>
      <c r="Q944" t="str">
        <f t="shared" si="164"/>
        <v/>
      </c>
    </row>
    <row r="945" spans="1:17">
      <c r="A945" s="41">
        <f t="shared" si="155"/>
        <v>943</v>
      </c>
      <c r="B945" t="str">
        <f t="shared" si="156"/>
        <v>2_944</v>
      </c>
      <c r="C945">
        <f t="shared" si="154"/>
        <v>2</v>
      </c>
      <c r="D945">
        <f t="shared" si="157"/>
        <v>944</v>
      </c>
      <c r="E945">
        <f>IFERROR(VLOOKUP($B945,'CURVE DATA'!$A:$AM,15,FALSE),"")</f>
        <v>9122173.4277101737</v>
      </c>
      <c r="F945">
        <f>IFERROR(VLOOKUP($B945,'CURVE DATA'!$A:$AM,34,FALSE),NA())</f>
        <v>0.20821789010089051</v>
      </c>
      <c r="G945">
        <f>IFERROR(VLOOKUP($B945,'CURVE DATA'!$A:$AM,35,FALSE),NA())</f>
        <v>0.27923067743307339</v>
      </c>
      <c r="H945">
        <f>IFERROR(VLOOKUP($B945,'CURVE DATA'!$A:$AM,37,FALSE),NA())</f>
        <v>176.90429581510011</v>
      </c>
      <c r="I945">
        <f>IFERROR(VLOOKUP($B945,'CURVE DATA'!$A:$AM,38,FALSE),NA())</f>
        <v>142.64946391640953</v>
      </c>
      <c r="J945">
        <f>IFERROR(VLOOKUP($B945,'CURVE DATA'!$A:$AM,39,FALSE),NA())</f>
        <v>211.15912771379075</v>
      </c>
      <c r="K945" t="str">
        <f t="shared" si="158"/>
        <v/>
      </c>
      <c r="L945" t="str">
        <f t="shared" si="159"/>
        <v/>
      </c>
      <c r="M945" s="60">
        <f t="shared" si="160"/>
        <v>7656481.4987101741</v>
      </c>
      <c r="N945" t="str">
        <f t="shared" si="161"/>
        <v/>
      </c>
      <c r="O945" t="str">
        <f t="shared" si="162"/>
        <v/>
      </c>
      <c r="P945" t="str">
        <f t="shared" si="163"/>
        <v/>
      </c>
      <c r="Q945" t="str">
        <f t="shared" si="164"/>
        <v/>
      </c>
    </row>
    <row r="946" spans="1:17">
      <c r="A946" s="41">
        <f t="shared" si="155"/>
        <v>944</v>
      </c>
      <c r="B946" t="str">
        <f t="shared" si="156"/>
        <v>2_945</v>
      </c>
      <c r="C946">
        <f t="shared" si="154"/>
        <v>2</v>
      </c>
      <c r="D946">
        <f t="shared" si="157"/>
        <v>945</v>
      </c>
      <c r="E946">
        <f>IFERROR(VLOOKUP($B946,'CURVE DATA'!$A:$AM,15,FALSE),"")</f>
        <v>9131846.9944415744</v>
      </c>
      <c r="F946">
        <f>IFERROR(VLOOKUP($B946,'CURVE DATA'!$A:$AM,34,FALSE),NA())</f>
        <v>0.20793193811394017</v>
      </c>
      <c r="G946">
        <f>IFERROR(VLOOKUP($B946,'CURVE DATA'!$A:$AM,35,FALSE),NA())</f>
        <v>0.27915514910752343</v>
      </c>
      <c r="H946">
        <f>IFERROR(VLOOKUP($B946,'CURVE DATA'!$A:$AM,37,FALSE),NA())</f>
        <v>176.85644546653407</v>
      </c>
      <c r="I946">
        <f>IFERROR(VLOOKUP($B946,'CURVE DATA'!$A:$AM,38,FALSE),NA())</f>
        <v>142.61087906158895</v>
      </c>
      <c r="J946">
        <f>IFERROR(VLOOKUP($B946,'CURVE DATA'!$A:$AM,39,FALSE),NA())</f>
        <v>211.10201187147919</v>
      </c>
      <c r="K946" t="str">
        <f t="shared" si="158"/>
        <v/>
      </c>
      <c r="L946" t="str">
        <f t="shared" si="159"/>
        <v/>
      </c>
      <c r="M946" s="60">
        <f t="shared" si="160"/>
        <v>7666155.0654415749</v>
      </c>
      <c r="N946" t="str">
        <f t="shared" si="161"/>
        <v/>
      </c>
      <c r="O946" t="str">
        <f t="shared" si="162"/>
        <v/>
      </c>
      <c r="P946" t="str">
        <f t="shared" si="163"/>
        <v/>
      </c>
      <c r="Q946" t="str">
        <f t="shared" si="164"/>
        <v/>
      </c>
    </row>
    <row r="947" spans="1:17">
      <c r="A947" s="41">
        <f t="shared" si="155"/>
        <v>945</v>
      </c>
      <c r="B947" t="str">
        <f t="shared" si="156"/>
        <v>2_946</v>
      </c>
      <c r="C947">
        <f t="shared" si="154"/>
        <v>2</v>
      </c>
      <c r="D947">
        <f t="shared" si="157"/>
        <v>946</v>
      </c>
      <c r="E947">
        <f>IFERROR(VLOOKUP($B947,'CURVE DATA'!$A:$AM,15,FALSE),"")</f>
        <v>9141520.5611729752</v>
      </c>
      <c r="F947">
        <f>IFERROR(VLOOKUP($B947,'CURVE DATA'!$A:$AM,34,FALSE),NA())</f>
        <v>0.20764609426157915</v>
      </c>
      <c r="G947">
        <f>IFERROR(VLOOKUP($B947,'CURVE DATA'!$A:$AM,35,FALSE),NA())</f>
        <v>0.27907947815001449</v>
      </c>
      <c r="H947">
        <f>IFERROR(VLOOKUP($B947,'CURVE DATA'!$A:$AM,37,FALSE),NA())</f>
        <v>176.80850475466517</v>
      </c>
      <c r="I947">
        <f>IFERROR(VLOOKUP($B947,'CURVE DATA'!$A:$AM,38,FALSE),NA())</f>
        <v>142.57222134094764</v>
      </c>
      <c r="J947">
        <f>IFERROR(VLOOKUP($B947,'CURVE DATA'!$A:$AM,39,FALSE),NA())</f>
        <v>211.04478816838275</v>
      </c>
      <c r="K947" t="str">
        <f t="shared" si="158"/>
        <v/>
      </c>
      <c r="L947" t="str">
        <f t="shared" si="159"/>
        <v/>
      </c>
      <c r="M947" s="60">
        <f t="shared" si="160"/>
        <v>7675828.6321729757</v>
      </c>
      <c r="N947" t="str">
        <f t="shared" si="161"/>
        <v/>
      </c>
      <c r="O947" t="str">
        <f t="shared" si="162"/>
        <v/>
      </c>
      <c r="P947" t="str">
        <f t="shared" si="163"/>
        <v/>
      </c>
      <c r="Q947" t="str">
        <f t="shared" si="164"/>
        <v/>
      </c>
    </row>
    <row r="948" spans="1:17">
      <c r="A948" s="41">
        <f t="shared" si="155"/>
        <v>946</v>
      </c>
      <c r="B948" t="str">
        <f t="shared" si="156"/>
        <v>2_947</v>
      </c>
      <c r="C948">
        <f t="shared" si="154"/>
        <v>2</v>
      </c>
      <c r="D948">
        <f t="shared" si="157"/>
        <v>947</v>
      </c>
      <c r="E948">
        <f>IFERROR(VLOOKUP($B948,'CURVE DATA'!$A:$AM,15,FALSE),"")</f>
        <v>9151194.127904376</v>
      </c>
      <c r="F948">
        <f>IFERROR(VLOOKUP($B948,'CURVE DATA'!$A:$AM,34,FALSE),NA())</f>
        <v>0.20736035950342213</v>
      </c>
      <c r="G948">
        <f>IFERROR(VLOOKUP($B948,'CURVE DATA'!$A:$AM,35,FALSE),NA())</f>
        <v>0.27900366512818936</v>
      </c>
      <c r="H948">
        <f>IFERROR(VLOOKUP($B948,'CURVE DATA'!$A:$AM,37,FALSE),NA())</f>
        <v>176.76047403911886</v>
      </c>
      <c r="I948">
        <f>IFERROR(VLOOKUP($B948,'CURVE DATA'!$A:$AM,38,FALSE),NA())</f>
        <v>142.533491044475</v>
      </c>
      <c r="J948">
        <f>IFERROR(VLOOKUP($B948,'CURVE DATA'!$A:$AM,39,FALSE),NA())</f>
        <v>210.98745703376278</v>
      </c>
      <c r="K948" t="str">
        <f t="shared" si="158"/>
        <v/>
      </c>
      <c r="L948" t="str">
        <f t="shared" si="159"/>
        <v/>
      </c>
      <c r="M948" s="60">
        <f t="shared" si="160"/>
        <v>7685502.1989043765</v>
      </c>
      <c r="N948" t="str">
        <f t="shared" si="161"/>
        <v/>
      </c>
      <c r="O948" t="str">
        <f t="shared" si="162"/>
        <v/>
      </c>
      <c r="P948" t="str">
        <f t="shared" si="163"/>
        <v/>
      </c>
      <c r="Q948" t="str">
        <f t="shared" si="164"/>
        <v/>
      </c>
    </row>
    <row r="949" spans="1:17">
      <c r="A949" s="41">
        <f t="shared" si="155"/>
        <v>947</v>
      </c>
      <c r="B949" t="str">
        <f t="shared" si="156"/>
        <v>2_948</v>
      </c>
      <c r="C949">
        <f t="shared" si="154"/>
        <v>2</v>
      </c>
      <c r="D949">
        <f t="shared" si="157"/>
        <v>948</v>
      </c>
      <c r="E949">
        <f>IFERROR(VLOOKUP($B949,'CURVE DATA'!$A:$AM,15,FALSE),"")</f>
        <v>9160867.6946357768</v>
      </c>
      <c r="F949">
        <f>IFERROR(VLOOKUP($B949,'CURVE DATA'!$A:$AM,34,FALSE),NA())</f>
        <v>0.20707473479538274</v>
      </c>
      <c r="G949">
        <f>IFERROR(VLOOKUP($B949,'CURVE DATA'!$A:$AM,35,FALSE),NA())</f>
        <v>0.27892771060830251</v>
      </c>
      <c r="H949">
        <f>IFERROR(VLOOKUP($B949,'CURVE DATA'!$A:$AM,37,FALSE),NA())</f>
        <v>176.71235367864102</v>
      </c>
      <c r="I949">
        <f>IFERROR(VLOOKUP($B949,'CURVE DATA'!$A:$AM,38,FALSE),NA())</f>
        <v>142.4946884614512</v>
      </c>
      <c r="J949">
        <f>IFERROR(VLOOKUP($B949,'CURVE DATA'!$A:$AM,39,FALSE),NA())</f>
        <v>210.93001889583084</v>
      </c>
      <c r="K949" t="str">
        <f t="shared" si="158"/>
        <v/>
      </c>
      <c r="L949" t="str">
        <f t="shared" si="159"/>
        <v/>
      </c>
      <c r="M949" s="60">
        <f t="shared" si="160"/>
        <v>7695175.7656357773</v>
      </c>
      <c r="N949" t="str">
        <f t="shared" si="161"/>
        <v/>
      </c>
      <c r="O949" t="str">
        <f t="shared" si="162"/>
        <v/>
      </c>
      <c r="P949" t="str">
        <f t="shared" si="163"/>
        <v/>
      </c>
      <c r="Q949" t="str">
        <f t="shared" si="164"/>
        <v/>
      </c>
    </row>
    <row r="950" spans="1:17">
      <c r="A950" s="41">
        <f t="shared" si="155"/>
        <v>948</v>
      </c>
      <c r="B950" t="str">
        <f t="shared" si="156"/>
        <v>2_949</v>
      </c>
      <c r="C950">
        <f t="shared" si="154"/>
        <v>2</v>
      </c>
      <c r="D950">
        <f t="shared" si="157"/>
        <v>949</v>
      </c>
      <c r="E950">
        <f>IFERROR(VLOOKUP($B950,'CURVE DATA'!$A:$AM,15,FALSE),"")</f>
        <v>9170541.2613671776</v>
      </c>
      <c r="F950">
        <f>IFERROR(VLOOKUP($B950,'CURVE DATA'!$A:$AM,34,FALSE),NA())</f>
        <v>0.20678922108925951</v>
      </c>
      <c r="G950">
        <f>IFERROR(VLOOKUP($B950,'CURVE DATA'!$A:$AM,35,FALSE),NA())</f>
        <v>0.27885161515522339</v>
      </c>
      <c r="H950">
        <f>IFERROR(VLOOKUP($B950,'CURVE DATA'!$A:$AM,37,FALSE),NA())</f>
        <v>176.66414403109997</v>
      </c>
      <c r="I950">
        <f>IFERROR(VLOOKUP($B950,'CURVE DATA'!$A:$AM,38,FALSE),NA())</f>
        <v>142.45581388044886</v>
      </c>
      <c r="J950">
        <f>IFERROR(VLOOKUP($B950,'CURVE DATA'!$A:$AM,39,FALSE),NA())</f>
        <v>210.87247418175113</v>
      </c>
      <c r="K950" t="str">
        <f t="shared" si="158"/>
        <v/>
      </c>
      <c r="L950" t="str">
        <f t="shared" si="159"/>
        <v/>
      </c>
      <c r="M950" s="60">
        <f t="shared" si="160"/>
        <v>7704849.3323671781</v>
      </c>
      <c r="N950" t="str">
        <f t="shared" si="161"/>
        <v/>
      </c>
      <c r="O950" t="str">
        <f t="shared" si="162"/>
        <v/>
      </c>
      <c r="P950" t="str">
        <f t="shared" si="163"/>
        <v/>
      </c>
      <c r="Q950" t="str">
        <f t="shared" si="164"/>
        <v/>
      </c>
    </row>
    <row r="951" spans="1:17">
      <c r="A951" s="41">
        <f t="shared" si="155"/>
        <v>949</v>
      </c>
      <c r="B951" t="str">
        <f t="shared" si="156"/>
        <v>2_950</v>
      </c>
      <c r="C951">
        <f t="shared" si="154"/>
        <v>2</v>
      </c>
      <c r="D951">
        <f t="shared" si="157"/>
        <v>950</v>
      </c>
      <c r="E951">
        <f>IFERROR(VLOOKUP($B951,'CURVE DATA'!$A:$AM,15,FALSE),"")</f>
        <v>9180214.8280985784</v>
      </c>
      <c r="F951">
        <f>IFERROR(VLOOKUP($B951,'CURVE DATA'!$A:$AM,34,FALSE),NA())</f>
        <v>0.20650381933268155</v>
      </c>
      <c r="G951">
        <f>IFERROR(VLOOKUP($B951,'CURVE DATA'!$A:$AM,35,FALSE),NA())</f>
        <v>0.27877537933243879</v>
      </c>
      <c r="H951">
        <f>IFERROR(VLOOKUP($B951,'CURVE DATA'!$A:$AM,37,FALSE),NA())</f>
        <v>176.61584545348819</v>
      </c>
      <c r="I951">
        <f>IFERROR(VLOOKUP($B951,'CURVE DATA'!$A:$AM,38,FALSE),NA())</f>
        <v>142.4168675893342</v>
      </c>
      <c r="J951">
        <f>IFERROR(VLOOKUP($B951,'CURVE DATA'!$A:$AM,39,FALSE),NA())</f>
        <v>210.81482331764218</v>
      </c>
      <c r="K951" t="str">
        <f t="shared" si="158"/>
        <v/>
      </c>
      <c r="L951" t="str">
        <f t="shared" si="159"/>
        <v/>
      </c>
      <c r="M951" s="60">
        <f t="shared" si="160"/>
        <v>7714522.8990985788</v>
      </c>
      <c r="N951" t="str">
        <f t="shared" si="161"/>
        <v/>
      </c>
      <c r="O951" t="str">
        <f t="shared" si="162"/>
        <v/>
      </c>
      <c r="P951" t="str">
        <f t="shared" si="163"/>
        <v/>
      </c>
      <c r="Q951" t="str">
        <f t="shared" si="164"/>
        <v/>
      </c>
    </row>
    <row r="952" spans="1:17">
      <c r="A952" s="41">
        <f t="shared" si="155"/>
        <v>950</v>
      </c>
      <c r="B952" t="str">
        <f t="shared" si="156"/>
        <v>2_951</v>
      </c>
      <c r="C952">
        <f t="shared" si="154"/>
        <v>2</v>
      </c>
      <c r="D952">
        <f t="shared" si="157"/>
        <v>951</v>
      </c>
      <c r="E952">
        <f>IFERROR(VLOOKUP($B952,'CURVE DATA'!$A:$AM,15,FALSE),"")</f>
        <v>9189888.3948299792</v>
      </c>
      <c r="F952">
        <f>IFERROR(VLOOKUP($B952,'CURVE DATA'!$A:$AM,34,FALSE),NA())</f>
        <v>0.20621853046978869</v>
      </c>
      <c r="G952">
        <f>IFERROR(VLOOKUP($B952,'CURVE DATA'!$A:$AM,35,FALSE),NA())</f>
        <v>0.27869900370205708</v>
      </c>
      <c r="H952">
        <f>IFERROR(VLOOKUP($B952,'CURVE DATA'!$A:$AM,37,FALSE),NA())</f>
        <v>176.56745830192477</v>
      </c>
      <c r="I952">
        <f>IFERROR(VLOOKUP($B952,'CURVE DATA'!$A:$AM,38,FALSE),NA())</f>
        <v>142.37784987526933</v>
      </c>
      <c r="J952">
        <f>IFERROR(VLOOKUP($B952,'CURVE DATA'!$A:$AM,39,FALSE),NA())</f>
        <v>210.75706672858024</v>
      </c>
      <c r="K952" t="str">
        <f t="shared" si="158"/>
        <v/>
      </c>
      <c r="L952" t="str">
        <f t="shared" si="159"/>
        <v/>
      </c>
      <c r="M952" s="60">
        <f t="shared" si="160"/>
        <v>7724196.4658299796</v>
      </c>
      <c r="N952" t="str">
        <f t="shared" si="161"/>
        <v/>
      </c>
      <c r="O952" t="str">
        <f t="shared" si="162"/>
        <v/>
      </c>
      <c r="P952" t="str">
        <f t="shared" si="163"/>
        <v/>
      </c>
      <c r="Q952" t="str">
        <f t="shared" si="164"/>
        <v/>
      </c>
    </row>
    <row r="953" spans="1:17">
      <c r="A953" s="41">
        <f t="shared" si="155"/>
        <v>951</v>
      </c>
      <c r="B953" t="str">
        <f t="shared" si="156"/>
        <v>2_952</v>
      </c>
      <c r="C953">
        <f t="shared" si="154"/>
        <v>2</v>
      </c>
      <c r="D953">
        <f t="shared" si="157"/>
        <v>952</v>
      </c>
      <c r="E953">
        <f>IFERROR(VLOOKUP($B953,'CURVE DATA'!$A:$AM,15,FALSE),"")</f>
        <v>9199561.96156138</v>
      </c>
      <c r="F953">
        <f>IFERROR(VLOOKUP($B953,'CURVE DATA'!$A:$AM,34,FALSE),NA())</f>
        <v>0.20593335544045754</v>
      </c>
      <c r="G953">
        <f>IFERROR(VLOOKUP($B953,'CURVE DATA'!$A:$AM,35,FALSE),NA())</f>
        <v>0.27862248882481039</v>
      </c>
      <c r="H953">
        <f>IFERROR(VLOOKUP($B953,'CURVE DATA'!$A:$AM,37,FALSE),NA())</f>
        <v>176.51898293165692</v>
      </c>
      <c r="I953">
        <f>IFERROR(VLOOKUP($B953,'CURVE DATA'!$A:$AM,38,FALSE),NA())</f>
        <v>142.33876102471319</v>
      </c>
      <c r="J953">
        <f>IFERROR(VLOOKUP($B953,'CURVE DATA'!$A:$AM,39,FALSE),NA())</f>
        <v>210.69920483860071</v>
      </c>
      <c r="K953" t="str">
        <f t="shared" si="158"/>
        <v/>
      </c>
      <c r="L953" t="str">
        <f t="shared" si="159"/>
        <v/>
      </c>
      <c r="M953" s="60">
        <f t="shared" si="160"/>
        <v>7733870.0325613804</v>
      </c>
      <c r="N953" t="str">
        <f t="shared" si="161"/>
        <v/>
      </c>
      <c r="O953" t="str">
        <f t="shared" si="162"/>
        <v/>
      </c>
      <c r="P953" t="str">
        <f t="shared" si="163"/>
        <v/>
      </c>
      <c r="Q953" t="str">
        <f t="shared" si="164"/>
        <v/>
      </c>
    </row>
    <row r="954" spans="1:17">
      <c r="A954" s="41">
        <f t="shared" si="155"/>
        <v>952</v>
      </c>
      <c r="B954" t="str">
        <f t="shared" si="156"/>
        <v>2_953</v>
      </c>
      <c r="C954">
        <f t="shared" si="154"/>
        <v>2</v>
      </c>
      <c r="D954">
        <f t="shared" si="157"/>
        <v>953</v>
      </c>
      <c r="E954">
        <f>IFERROR(VLOOKUP($B954,'CURVE DATA'!$A:$AM,15,FALSE),"")</f>
        <v>9209235.5282927807</v>
      </c>
      <c r="F954">
        <f>IFERROR(VLOOKUP($B954,'CURVE DATA'!$A:$AM,34,FALSE),NA())</f>
        <v>0.20564829518053965</v>
      </c>
      <c r="G954">
        <f>IFERROR(VLOOKUP($B954,'CURVE DATA'!$A:$AM,35,FALSE),NA())</f>
        <v>0.27854583526005799</v>
      </c>
      <c r="H954">
        <f>IFERROR(VLOOKUP($B954,'CURVE DATA'!$A:$AM,37,FALSE),NA())</f>
        <v>176.47041969706217</v>
      </c>
      <c r="I954">
        <f>IFERROR(VLOOKUP($B954,'CURVE DATA'!$A:$AM,38,FALSE),NA())</f>
        <v>142.29960132342345</v>
      </c>
      <c r="J954">
        <f>IFERROR(VLOOKUP($B954,'CURVE DATA'!$A:$AM,39,FALSE),NA())</f>
        <v>210.64123807070092</v>
      </c>
      <c r="K954" t="str">
        <f t="shared" si="158"/>
        <v/>
      </c>
      <c r="L954" t="str">
        <f t="shared" si="159"/>
        <v/>
      </c>
      <c r="M954" s="60">
        <f t="shared" si="160"/>
        <v>7743543.5992927812</v>
      </c>
      <c r="N954" t="str">
        <f t="shared" si="161"/>
        <v/>
      </c>
      <c r="O954" t="str">
        <f t="shared" si="162"/>
        <v/>
      </c>
      <c r="P954" t="str">
        <f t="shared" si="163"/>
        <v/>
      </c>
      <c r="Q954" t="str">
        <f t="shared" si="164"/>
        <v/>
      </c>
    </row>
    <row r="955" spans="1:17">
      <c r="A955" s="41">
        <f t="shared" si="155"/>
        <v>953</v>
      </c>
      <c r="B955" t="str">
        <f t="shared" si="156"/>
        <v>2_954</v>
      </c>
      <c r="C955">
        <f t="shared" si="154"/>
        <v>2</v>
      </c>
      <c r="D955">
        <f t="shared" si="157"/>
        <v>954</v>
      </c>
      <c r="E955">
        <f>IFERROR(VLOOKUP($B955,'CURVE DATA'!$A:$AM,15,FALSE),"")</f>
        <v>9218909.0950241815</v>
      </c>
      <c r="F955">
        <f>IFERROR(VLOOKUP($B955,'CURVE DATA'!$A:$AM,34,FALSE),NA())</f>
        <v>0.2053633506222268</v>
      </c>
      <c r="G955">
        <f>IFERROR(VLOOKUP($B955,'CURVE DATA'!$A:$AM,35,FALSE),NA())</f>
        <v>0.2784690435657895</v>
      </c>
      <c r="H955">
        <f>IFERROR(VLOOKUP($B955,'CURVE DATA'!$A:$AM,37,FALSE),NA())</f>
        <v>176.42176895165017</v>
      </c>
      <c r="I955">
        <f>IFERROR(VLOOKUP($B955,'CURVE DATA'!$A:$AM,38,FALSE),NA())</f>
        <v>142.26037105645804</v>
      </c>
      <c r="J955">
        <f>IFERROR(VLOOKUP($B955,'CURVE DATA'!$A:$AM,39,FALSE),NA())</f>
        <v>210.58316684684232</v>
      </c>
      <c r="K955" t="str">
        <f t="shared" si="158"/>
        <v/>
      </c>
      <c r="L955" t="str">
        <f t="shared" si="159"/>
        <v/>
      </c>
      <c r="M955" s="60">
        <f t="shared" si="160"/>
        <v>7753217.166024182</v>
      </c>
      <c r="N955" t="str">
        <f t="shared" si="161"/>
        <v/>
      </c>
      <c r="O955" t="str">
        <f t="shared" si="162"/>
        <v/>
      </c>
      <c r="P955" t="str">
        <f t="shared" si="163"/>
        <v/>
      </c>
      <c r="Q955" t="str">
        <f t="shared" si="164"/>
        <v/>
      </c>
    </row>
    <row r="956" spans="1:17">
      <c r="A956" s="41">
        <f t="shared" si="155"/>
        <v>954</v>
      </c>
      <c r="B956" t="str">
        <f t="shared" si="156"/>
        <v>2_955</v>
      </c>
      <c r="C956">
        <f t="shared" si="154"/>
        <v>2</v>
      </c>
      <c r="D956">
        <f t="shared" si="157"/>
        <v>955</v>
      </c>
      <c r="E956">
        <f>IFERROR(VLOOKUP($B956,'CURVE DATA'!$A:$AM,15,FALSE),"")</f>
        <v>9228582.6617555823</v>
      </c>
      <c r="F956">
        <f>IFERROR(VLOOKUP($B956,'CURVE DATA'!$A:$AM,34,FALSE),NA())</f>
        <v>0.20507852269379542</v>
      </c>
      <c r="G956">
        <f>IFERROR(VLOOKUP($B956,'CURVE DATA'!$A:$AM,35,FALSE),NA())</f>
        <v>0.27839211429862809</v>
      </c>
      <c r="H956">
        <f>IFERROR(VLOOKUP($B956,'CURVE DATA'!$A:$AM,37,FALSE),NA())</f>
        <v>176.37303104806497</v>
      </c>
      <c r="I956">
        <f>IFERROR(VLOOKUP($B956,'CURVE DATA'!$A:$AM,38,FALSE),NA())</f>
        <v>142.22107050817681</v>
      </c>
      <c r="J956">
        <f>IFERROR(VLOOKUP($B956,'CURVE DATA'!$A:$AM,39,FALSE),NA())</f>
        <v>210.52499158795317</v>
      </c>
      <c r="K956" t="str">
        <f t="shared" si="158"/>
        <v/>
      </c>
      <c r="L956" t="str">
        <f t="shared" si="159"/>
        <v/>
      </c>
      <c r="M956" s="60">
        <f t="shared" si="160"/>
        <v>7762890.7327555828</v>
      </c>
      <c r="N956" t="str">
        <f t="shared" si="161"/>
        <v/>
      </c>
      <c r="O956" t="str">
        <f t="shared" si="162"/>
        <v/>
      </c>
      <c r="P956" t="str">
        <f t="shared" si="163"/>
        <v/>
      </c>
      <c r="Q956" t="str">
        <f t="shared" si="164"/>
        <v/>
      </c>
    </row>
    <row r="957" spans="1:17">
      <c r="A957" s="41">
        <f t="shared" si="155"/>
        <v>955</v>
      </c>
      <c r="B957" t="str">
        <f t="shared" si="156"/>
        <v>2_956</v>
      </c>
      <c r="C957">
        <f t="shared" si="154"/>
        <v>2</v>
      </c>
      <c r="D957">
        <f t="shared" si="157"/>
        <v>956</v>
      </c>
      <c r="E957">
        <f>IFERROR(VLOOKUP($B957,'CURVE DATA'!$A:$AM,15,FALSE),"")</f>
        <v>9238256.2284869831</v>
      </c>
      <c r="F957">
        <f>IFERROR(VLOOKUP($B957,'CURVE DATA'!$A:$AM,34,FALSE),NA())</f>
        <v>0.2047938123194121</v>
      </c>
      <c r="G957">
        <f>IFERROR(VLOOKUP($B957,'CURVE DATA'!$A:$AM,35,FALSE),NA())</f>
        <v>0.27831504801383311</v>
      </c>
      <c r="H957">
        <f>IFERROR(VLOOKUP($B957,'CURVE DATA'!$A:$AM,37,FALSE),NA())</f>
        <v>176.32420633808658</v>
      </c>
      <c r="I957">
        <f>IFERROR(VLOOKUP($B957,'CURVE DATA'!$A:$AM,38,FALSE),NA())</f>
        <v>142.1816999622429</v>
      </c>
      <c r="J957">
        <f>IFERROR(VLOOKUP($B957,'CURVE DATA'!$A:$AM,39,FALSE),NA())</f>
        <v>210.46671271393026</v>
      </c>
      <c r="K957" t="str">
        <f t="shared" si="158"/>
        <v/>
      </c>
      <c r="L957" t="str">
        <f t="shared" si="159"/>
        <v/>
      </c>
      <c r="M957" s="60">
        <f t="shared" si="160"/>
        <v>7772564.2994869836</v>
      </c>
      <c r="N957" t="str">
        <f t="shared" si="161"/>
        <v/>
      </c>
      <c r="O957" t="str">
        <f t="shared" si="162"/>
        <v/>
      </c>
      <c r="P957" t="str">
        <f t="shared" si="163"/>
        <v/>
      </c>
      <c r="Q957" t="str">
        <f t="shared" si="164"/>
        <v/>
      </c>
    </row>
    <row r="958" spans="1:17">
      <c r="A958" s="41">
        <f t="shared" si="155"/>
        <v>956</v>
      </c>
      <c r="B958" t="str">
        <f t="shared" si="156"/>
        <v>2_957</v>
      </c>
      <c r="C958">
        <f t="shared" si="154"/>
        <v>2</v>
      </c>
      <c r="D958">
        <f t="shared" si="157"/>
        <v>957</v>
      </c>
      <c r="E958">
        <f>IFERROR(VLOOKUP($B958,'CURVE DATA'!$A:$AM,15,FALSE),"")</f>
        <v>9247929.7952183839</v>
      </c>
      <c r="F958">
        <f>IFERROR(VLOOKUP($B958,'CURVE DATA'!$A:$AM,34,FALSE),NA())</f>
        <v>0.20450922041925723</v>
      </c>
      <c r="G958">
        <f>IFERROR(VLOOKUP($B958,'CURVE DATA'!$A:$AM,35,FALSE),NA())</f>
        <v>0.27823784526530321</v>
      </c>
      <c r="H958">
        <f>IFERROR(VLOOKUP($B958,'CURVE DATA'!$A:$AM,37,FALSE),NA())</f>
        <v>176.27529517263289</v>
      </c>
      <c r="I958">
        <f>IFERROR(VLOOKUP($B958,'CURVE DATA'!$A:$AM,38,FALSE),NA())</f>
        <v>142.14225970162431</v>
      </c>
      <c r="J958">
        <f>IFERROR(VLOOKUP($B958,'CURVE DATA'!$A:$AM,39,FALSE),NA())</f>
        <v>210.40833064364151</v>
      </c>
      <c r="K958" t="str">
        <f t="shared" si="158"/>
        <v/>
      </c>
      <c r="L958" t="str">
        <f t="shared" si="159"/>
        <v/>
      </c>
      <c r="M958" s="60">
        <f t="shared" si="160"/>
        <v>7782237.8662183844</v>
      </c>
      <c r="N958" t="str">
        <f t="shared" si="161"/>
        <v/>
      </c>
      <c r="O958" t="str">
        <f t="shared" si="162"/>
        <v/>
      </c>
      <c r="P958" t="str">
        <f t="shared" si="163"/>
        <v/>
      </c>
      <c r="Q958" t="str">
        <f t="shared" si="164"/>
        <v/>
      </c>
    </row>
    <row r="959" spans="1:17">
      <c r="A959" s="41">
        <f t="shared" si="155"/>
        <v>957</v>
      </c>
      <c r="B959" t="str">
        <f t="shared" si="156"/>
        <v>2_958</v>
      </c>
      <c r="C959">
        <f t="shared" si="154"/>
        <v>2</v>
      </c>
      <c r="D959">
        <f t="shared" si="157"/>
        <v>958</v>
      </c>
      <c r="E959">
        <f>IFERROR(VLOOKUP($B959,'CURVE DATA'!$A:$AM,15,FALSE),"")</f>
        <v>9257603.3619497847</v>
      </c>
      <c r="F959">
        <f>IFERROR(VLOOKUP($B959,'CURVE DATA'!$A:$AM,34,FALSE),NA())</f>
        <v>0.20422474791009682</v>
      </c>
      <c r="G959">
        <f>IFERROR(VLOOKUP($B959,'CURVE DATA'!$A:$AM,35,FALSE),NA())</f>
        <v>0.27816050660557989</v>
      </c>
      <c r="H959">
        <f>IFERROR(VLOOKUP($B959,'CURVE DATA'!$A:$AM,37,FALSE),NA())</f>
        <v>176.22629790176205</v>
      </c>
      <c r="I959">
        <f>IFERROR(VLOOKUP($B959,'CURVE DATA'!$A:$AM,38,FALSE),NA())</f>
        <v>142.10275000859573</v>
      </c>
      <c r="J959">
        <f>IFERROR(VLOOKUP($B959,'CURVE DATA'!$A:$AM,39,FALSE),NA())</f>
        <v>210.3498457949284</v>
      </c>
      <c r="K959" t="str">
        <f t="shared" si="158"/>
        <v/>
      </c>
      <c r="L959" t="str">
        <f t="shared" si="159"/>
        <v/>
      </c>
      <c r="M959" s="60">
        <f t="shared" si="160"/>
        <v>7791911.4329497851</v>
      </c>
      <c r="N959" t="str">
        <f t="shared" si="161"/>
        <v/>
      </c>
      <c r="O959" t="str">
        <f t="shared" si="162"/>
        <v/>
      </c>
      <c r="P959" t="str">
        <f t="shared" si="163"/>
        <v/>
      </c>
      <c r="Q959" t="str">
        <f t="shared" si="164"/>
        <v/>
      </c>
    </row>
    <row r="960" spans="1:17">
      <c r="A960" s="41">
        <f t="shared" si="155"/>
        <v>958</v>
      </c>
      <c r="B960" t="str">
        <f t="shared" si="156"/>
        <v>2_959</v>
      </c>
      <c r="C960">
        <f t="shared" si="154"/>
        <v>2</v>
      </c>
      <c r="D960">
        <f t="shared" si="157"/>
        <v>959</v>
      </c>
      <c r="E960">
        <f>IFERROR(VLOOKUP($B960,'CURVE DATA'!$A:$AM,15,FALSE),"")</f>
        <v>9267276.9286811855</v>
      </c>
      <c r="F960">
        <f>IFERROR(VLOOKUP($B960,'CURVE DATA'!$A:$AM,34,FALSE),NA())</f>
        <v>0.2039403957043556</v>
      </c>
      <c r="G960">
        <f>IFERROR(VLOOKUP($B960,'CURVE DATA'!$A:$AM,35,FALSE),NA())</f>
        <v>0.27808303258584999</v>
      </c>
      <c r="H960">
        <f>IFERROR(VLOOKUP($B960,'CURVE DATA'!$A:$AM,37,FALSE),NA())</f>
        <v>176.17721487467392</v>
      </c>
      <c r="I960">
        <f>IFERROR(VLOOKUP($B960,'CURVE DATA'!$A:$AM,38,FALSE),NA())</f>
        <v>142.06317116473977</v>
      </c>
      <c r="J960">
        <f>IFERROR(VLOOKUP($B960,'CURVE DATA'!$A:$AM,39,FALSE),NA())</f>
        <v>210.2912585846081</v>
      </c>
      <c r="K960" t="str">
        <f t="shared" si="158"/>
        <v/>
      </c>
      <c r="L960" t="str">
        <f t="shared" si="159"/>
        <v/>
      </c>
      <c r="M960" s="60">
        <f t="shared" si="160"/>
        <v>7801584.9996811859</v>
      </c>
      <c r="N960" t="str">
        <f t="shared" si="161"/>
        <v/>
      </c>
      <c r="O960" t="str">
        <f t="shared" si="162"/>
        <v/>
      </c>
      <c r="P960" t="str">
        <f t="shared" si="163"/>
        <v/>
      </c>
      <c r="Q960" t="str">
        <f t="shared" si="164"/>
        <v/>
      </c>
    </row>
    <row r="961" spans="1:17">
      <c r="A961" s="41">
        <f t="shared" si="155"/>
        <v>959</v>
      </c>
      <c r="B961" t="str">
        <f t="shared" si="156"/>
        <v>2_960</v>
      </c>
      <c r="C961">
        <f t="shared" si="154"/>
        <v>2</v>
      </c>
      <c r="D961">
        <f t="shared" si="157"/>
        <v>960</v>
      </c>
      <c r="E961">
        <f>IFERROR(VLOOKUP($B961,'CURVE DATA'!$A:$AM,15,FALSE),"")</f>
        <v>9276950.4954125863</v>
      </c>
      <c r="F961">
        <f>IFERROR(VLOOKUP($B961,'CURVE DATA'!$A:$AM,34,FALSE),NA())</f>
        <v>0.2036561647109392</v>
      </c>
      <c r="G961">
        <f>IFERROR(VLOOKUP($B961,'CURVE DATA'!$A:$AM,35,FALSE),NA())</f>
        <v>0.27800542375594917</v>
      </c>
      <c r="H961">
        <f>IFERROR(VLOOKUP($B961,'CURVE DATA'!$A:$AM,37,FALSE),NA())</f>
        <v>176.12804643971236</v>
      </c>
      <c r="I961">
        <f>IFERROR(VLOOKUP($B961,'CURVE DATA'!$A:$AM,38,FALSE),NA())</f>
        <v>142.02352345094877</v>
      </c>
      <c r="J961">
        <f>IFERROR(VLOOKUP($B961,'CURVE DATA'!$A:$AM,39,FALSE),NA())</f>
        <v>210.23256942847598</v>
      </c>
      <c r="K961" t="str">
        <f t="shared" si="158"/>
        <v/>
      </c>
      <c r="L961" t="str">
        <f t="shared" si="159"/>
        <v/>
      </c>
      <c r="M961" s="60">
        <f t="shared" si="160"/>
        <v>7811258.5664125867</v>
      </c>
      <c r="N961" t="str">
        <f t="shared" si="161"/>
        <v/>
      </c>
      <c r="O961" t="str">
        <f t="shared" si="162"/>
        <v/>
      </c>
      <c r="P961" t="str">
        <f t="shared" si="163"/>
        <v/>
      </c>
      <c r="Q961" t="str">
        <f t="shared" si="164"/>
        <v/>
      </c>
    </row>
    <row r="962" spans="1:17">
      <c r="A962" s="41">
        <f t="shared" si="155"/>
        <v>960</v>
      </c>
      <c r="B962" t="str">
        <f t="shared" si="156"/>
        <v>2_961</v>
      </c>
      <c r="C962">
        <f t="shared" ref="C962:C1002" si="165">$V$1</f>
        <v>2</v>
      </c>
      <c r="D962">
        <f t="shared" si="157"/>
        <v>961</v>
      </c>
      <c r="E962">
        <f>IFERROR(VLOOKUP($B962,'CURVE DATA'!$A:$AM,15,FALSE),"")</f>
        <v>9286624.062143987</v>
      </c>
      <c r="F962">
        <f>IFERROR(VLOOKUP($B962,'CURVE DATA'!$A:$AM,34,FALSE),NA())</f>
        <v>0.20337205583436688</v>
      </c>
      <c r="G962">
        <f>IFERROR(VLOOKUP($B962,'CURVE DATA'!$A:$AM,35,FALSE),NA())</f>
        <v>0.27792768066436419</v>
      </c>
      <c r="H962">
        <f>IFERROR(VLOOKUP($B962,'CURVE DATA'!$A:$AM,37,FALSE),NA())</f>
        <v>176.07879294436665</v>
      </c>
      <c r="I962">
        <f>IFERROR(VLOOKUP($B962,'CURVE DATA'!$A:$AM,38,FALSE),NA())</f>
        <v>141.98380714742601</v>
      </c>
      <c r="J962">
        <f>IFERROR(VLOOKUP($B962,'CURVE DATA'!$A:$AM,39,FALSE),NA())</f>
        <v>210.17377874130736</v>
      </c>
      <c r="K962" t="str">
        <f t="shared" si="158"/>
        <v/>
      </c>
      <c r="L962" t="str">
        <f t="shared" si="159"/>
        <v/>
      </c>
      <c r="M962" s="60">
        <f t="shared" si="160"/>
        <v>7820932.1331439875</v>
      </c>
      <c r="N962" t="str">
        <f t="shared" si="161"/>
        <v/>
      </c>
      <c r="O962" t="str">
        <f t="shared" si="162"/>
        <v/>
      </c>
      <c r="P962" t="str">
        <f t="shared" si="163"/>
        <v/>
      </c>
      <c r="Q962" t="str">
        <f t="shared" si="164"/>
        <v/>
      </c>
    </row>
    <row r="963" spans="1:17">
      <c r="A963" s="41">
        <f t="shared" ref="A963:A1002" si="166">ROW()-2</f>
        <v>961</v>
      </c>
      <c r="B963" t="str">
        <f t="shared" ref="B963:B1002" si="167">C963&amp;"_"&amp;D963</f>
        <v>2_962</v>
      </c>
      <c r="C963">
        <f t="shared" si="165"/>
        <v>2</v>
      </c>
      <c r="D963">
        <f t="shared" ref="D963:D1002" si="168">A963+1</f>
        <v>962</v>
      </c>
      <c r="E963">
        <f>IFERROR(VLOOKUP($B963,'CURVE DATA'!$A:$AM,15,FALSE),"")</f>
        <v>9296297.6288753878</v>
      </c>
      <c r="F963">
        <f>IFERROR(VLOOKUP($B963,'CURVE DATA'!$A:$AM,34,FALSE),NA())</f>
        <v>0.20308806997617035</v>
      </c>
      <c r="G963">
        <f>IFERROR(VLOOKUP($B963,'CURVE DATA'!$A:$AM,35,FALSE),NA())</f>
        <v>0.27784980385823699</v>
      </c>
      <c r="H963">
        <f>IFERROR(VLOOKUP($B963,'CURVE DATA'!$A:$AM,37,FALSE),NA())</f>
        <v>176.02945473527404</v>
      </c>
      <c r="I963">
        <f>IFERROR(VLOOKUP($B963,'CURVE DATA'!$A:$AM,38,FALSE),NA())</f>
        <v>141.94402253368767</v>
      </c>
      <c r="J963">
        <f>IFERROR(VLOOKUP($B963,'CURVE DATA'!$A:$AM,39,FALSE),NA())</f>
        <v>210.11488693686047</v>
      </c>
      <c r="K963" t="str">
        <f t="shared" ref="K963:K1002" si="169">IFERROR(IF(F963=MAX(F:F),H963,""),NA())</f>
        <v/>
      </c>
      <c r="L963" t="str">
        <f t="shared" ref="L963:L1002" si="170">IFERROR(IF(G963=MAX(G:G),H963,""),NA())</f>
        <v/>
      </c>
      <c r="M963" s="60">
        <f t="shared" ref="M963:M1002" si="171">IFERROR(ABS(E963-IFERROR($V$11/$V$10,"NA")),NA())</f>
        <v>7830605.6998753883</v>
      </c>
      <c r="N963" t="str">
        <f t="shared" ref="N963:N1002" si="172">IFERROR(IF(M963=MIN(M:M),H963,""),NA())</f>
        <v/>
      </c>
      <c r="O963" t="str">
        <f t="shared" ref="O963:O1002" si="173">IFERROR(IF(F963=MAX(F:F),E963,""),NA())</f>
        <v/>
      </c>
      <c r="P963" t="str">
        <f t="shared" ref="P963:P1002" si="174">IFERROR(IF(G963=MAX(G:G),E963,""),NA())</f>
        <v/>
      </c>
      <c r="Q963" t="str">
        <f t="shared" ref="Q963:Q1002" si="175">IFERROR(IF(AND(E963&gt;=IFERROR(AVERAGE(O:O),NA()),E963&lt;=IFERROR(AVERAGE(P:P),NA())),H963,""),NA())</f>
        <v/>
      </c>
    </row>
    <row r="964" spans="1:17">
      <c r="A964" s="41">
        <f t="shared" si="166"/>
        <v>962</v>
      </c>
      <c r="B964" t="str">
        <f t="shared" si="167"/>
        <v>2_963</v>
      </c>
      <c r="C964">
        <f t="shared" si="165"/>
        <v>2</v>
      </c>
      <c r="D964">
        <f t="shared" si="168"/>
        <v>963</v>
      </c>
      <c r="E964">
        <f>IFERROR(VLOOKUP($B964,'CURVE DATA'!$A:$AM,15,FALSE),"")</f>
        <v>9305971.1956067886</v>
      </c>
      <c r="F964">
        <f>IFERROR(VLOOKUP($B964,'CURVE DATA'!$A:$AM,34,FALSE),NA())</f>
        <v>0.20280420803296859</v>
      </c>
      <c r="G964">
        <f>IFERROR(VLOOKUP($B964,'CURVE DATA'!$A:$AM,35,FALSE),NA())</f>
        <v>0.27777179388336665</v>
      </c>
      <c r="H964">
        <f>IFERROR(VLOOKUP($B964,'CURVE DATA'!$A:$AM,37,FALSE),NA())</f>
        <v>175.98003215822106</v>
      </c>
      <c r="I964">
        <f>IFERROR(VLOOKUP($B964,'CURVE DATA'!$A:$AM,38,FALSE),NA())</f>
        <v>141.90416988856398</v>
      </c>
      <c r="J964">
        <f>IFERROR(VLOOKUP($B964,'CURVE DATA'!$A:$AM,39,FALSE),NA())</f>
        <v>210.0558944278782</v>
      </c>
      <c r="K964" t="str">
        <f t="shared" si="169"/>
        <v/>
      </c>
      <c r="L964" t="str">
        <f t="shared" si="170"/>
        <v/>
      </c>
      <c r="M964" s="60">
        <f t="shared" si="171"/>
        <v>7840279.2666067891</v>
      </c>
      <c r="N964" t="str">
        <f t="shared" si="172"/>
        <v/>
      </c>
      <c r="O964" t="str">
        <f t="shared" si="173"/>
        <v/>
      </c>
      <c r="P964" t="str">
        <f t="shared" si="174"/>
        <v/>
      </c>
      <c r="Q964" t="str">
        <f t="shared" si="175"/>
        <v/>
      </c>
    </row>
    <row r="965" spans="1:17">
      <c r="A965" s="41">
        <f t="shared" si="166"/>
        <v>963</v>
      </c>
      <c r="B965" t="str">
        <f t="shared" si="167"/>
        <v>2_964</v>
      </c>
      <c r="C965">
        <f t="shared" si="165"/>
        <v>2</v>
      </c>
      <c r="D965">
        <f t="shared" si="168"/>
        <v>964</v>
      </c>
      <c r="E965">
        <f>IFERROR(VLOOKUP($B965,'CURVE DATA'!$A:$AM,15,FALSE),"")</f>
        <v>9315644.7623381894</v>
      </c>
      <c r="F965">
        <f>IFERROR(VLOOKUP($B965,'CURVE DATA'!$A:$AM,34,FALSE),NA())</f>
        <v>0.20252047089859351</v>
      </c>
      <c r="G965">
        <f>IFERROR(VLOOKUP($B965,'CURVE DATA'!$A:$AM,35,FALSE),NA())</f>
        <v>0.27769365128421319</v>
      </c>
      <c r="H965">
        <f>IFERROR(VLOOKUP($B965,'CURVE DATA'!$A:$AM,37,FALSE),NA())</f>
        <v>175.93052555814589</v>
      </c>
      <c r="I965">
        <f>IFERROR(VLOOKUP($B965,'CURVE DATA'!$A:$AM,38,FALSE),NA())</f>
        <v>141.86424949020108</v>
      </c>
      <c r="J965">
        <f>IFERROR(VLOOKUP($B965,'CURVE DATA'!$A:$AM,39,FALSE),NA())</f>
        <v>209.99680162609076</v>
      </c>
      <c r="K965" t="str">
        <f t="shared" si="169"/>
        <v/>
      </c>
      <c r="L965" t="str">
        <f t="shared" si="170"/>
        <v/>
      </c>
      <c r="M965" s="60">
        <f t="shared" si="171"/>
        <v>7849952.8333381899</v>
      </c>
      <c r="N965" t="str">
        <f t="shared" si="172"/>
        <v/>
      </c>
      <c r="O965" t="str">
        <f t="shared" si="173"/>
        <v/>
      </c>
      <c r="P965" t="str">
        <f t="shared" si="174"/>
        <v/>
      </c>
      <c r="Q965" t="str">
        <f t="shared" si="175"/>
        <v/>
      </c>
    </row>
    <row r="966" spans="1:17">
      <c r="A966" s="41">
        <f t="shared" si="166"/>
        <v>964</v>
      </c>
      <c r="B966" t="str">
        <f t="shared" si="167"/>
        <v>2_965</v>
      </c>
      <c r="C966">
        <f t="shared" si="165"/>
        <v>2</v>
      </c>
      <c r="D966">
        <f t="shared" si="168"/>
        <v>965</v>
      </c>
      <c r="E966">
        <f>IFERROR(VLOOKUP($B966,'CURVE DATA'!$A:$AM,15,FALSE),"")</f>
        <v>9325318.3290695902</v>
      </c>
      <c r="F966">
        <f>IFERROR(VLOOKUP($B966,'CURVE DATA'!$A:$AM,34,FALSE),NA())</f>
        <v>0.20223685946222397</v>
      </c>
      <c r="G966">
        <f>IFERROR(VLOOKUP($B966,'CURVE DATA'!$A:$AM,35,FALSE),NA())</f>
        <v>0.27761537660389995</v>
      </c>
      <c r="H966">
        <f>IFERROR(VLOOKUP($B966,'CURVE DATA'!$A:$AM,37,FALSE),NA())</f>
        <v>175.88093527913981</v>
      </c>
      <c r="I966">
        <f>IFERROR(VLOOKUP($B966,'CURVE DATA'!$A:$AM,38,FALSE),NA())</f>
        <v>141.82426161606216</v>
      </c>
      <c r="J966">
        <f>IFERROR(VLOOKUP($B966,'CURVE DATA'!$A:$AM,39,FALSE),NA())</f>
        <v>209.93760894221745</v>
      </c>
      <c r="K966" t="str">
        <f t="shared" si="169"/>
        <v/>
      </c>
      <c r="L966" t="str">
        <f t="shared" si="170"/>
        <v/>
      </c>
      <c r="M966" s="60">
        <f t="shared" si="171"/>
        <v>7859626.4000695907</v>
      </c>
      <c r="N966" t="str">
        <f t="shared" si="172"/>
        <v/>
      </c>
      <c r="O966" t="str">
        <f t="shared" si="173"/>
        <v/>
      </c>
      <c r="P966" t="str">
        <f t="shared" si="174"/>
        <v/>
      </c>
      <c r="Q966" t="str">
        <f t="shared" si="175"/>
        <v/>
      </c>
    </row>
    <row r="967" spans="1:17">
      <c r="A967" s="41">
        <f t="shared" si="166"/>
        <v>965</v>
      </c>
      <c r="B967" t="str">
        <f t="shared" si="167"/>
        <v>2_966</v>
      </c>
      <c r="C967">
        <f t="shared" si="165"/>
        <v>2</v>
      </c>
      <c r="D967">
        <f t="shared" si="168"/>
        <v>966</v>
      </c>
      <c r="E967">
        <f>IFERROR(VLOOKUP($B967,'CURVE DATA'!$A:$AM,15,FALSE),"")</f>
        <v>9334991.895800991</v>
      </c>
      <c r="F967">
        <f>IFERROR(VLOOKUP($B967,'CURVE DATA'!$A:$AM,34,FALSE),NA())</f>
        <v>0.2019533746097302</v>
      </c>
      <c r="G967">
        <f>IFERROR(VLOOKUP($B967,'CURVE DATA'!$A:$AM,35,FALSE),NA())</f>
        <v>0.27753697038421682</v>
      </c>
      <c r="H967">
        <f>IFERROR(VLOOKUP($B967,'CURVE DATA'!$A:$AM,37,FALSE),NA())</f>
        <v>175.83126166444933</v>
      </c>
      <c r="I967">
        <f>IFERROR(VLOOKUP($B967,'CURVE DATA'!$A:$AM,38,FALSE),NA())</f>
        <v>141.78420654292935</v>
      </c>
      <c r="J967">
        <f>IFERROR(VLOOKUP($B967,'CURVE DATA'!$A:$AM,39,FALSE),NA())</f>
        <v>209.87831678596936</v>
      </c>
      <c r="K967" t="str">
        <f t="shared" si="169"/>
        <v/>
      </c>
      <c r="L967" t="str">
        <f t="shared" si="170"/>
        <v/>
      </c>
      <c r="M967" s="60">
        <f t="shared" si="171"/>
        <v>7869299.9668009914</v>
      </c>
      <c r="N967" t="str">
        <f t="shared" si="172"/>
        <v/>
      </c>
      <c r="O967" t="str">
        <f t="shared" si="173"/>
        <v/>
      </c>
      <c r="P967" t="str">
        <f t="shared" si="174"/>
        <v/>
      </c>
      <c r="Q967" t="str">
        <f t="shared" si="175"/>
        <v/>
      </c>
    </row>
    <row r="968" spans="1:17">
      <c r="A968" s="41">
        <f t="shared" si="166"/>
        <v>966</v>
      </c>
      <c r="B968" t="str">
        <f t="shared" si="167"/>
        <v>2_967</v>
      </c>
      <c r="C968">
        <f t="shared" si="165"/>
        <v>2</v>
      </c>
      <c r="D968">
        <f t="shared" si="168"/>
        <v>967</v>
      </c>
      <c r="E968">
        <f>IFERROR(VLOOKUP($B968,'CURVE DATA'!$A:$AM,15,FALSE),"")</f>
        <v>9344665.4625323918</v>
      </c>
      <c r="F968">
        <f>IFERROR(VLOOKUP($B968,'CURVE DATA'!$A:$AM,34,FALSE),NA())</f>
        <v>0.20167001722296055</v>
      </c>
      <c r="G968">
        <f>IFERROR(VLOOKUP($B968,'CURVE DATA'!$A:$AM,35,FALSE),NA())</f>
        <v>0.27745843316562341</v>
      </c>
      <c r="H968">
        <f>IFERROR(VLOOKUP($B968,'CURVE DATA'!$A:$AM,37,FALSE),NA())</f>
        <v>175.78150505647821</v>
      </c>
      <c r="I968">
        <f>IFERROR(VLOOKUP($B968,'CURVE DATA'!$A:$AM,38,FALSE),NA())</f>
        <v>141.74408454690501</v>
      </c>
      <c r="J968">
        <f>IFERROR(VLOOKUP($B968,'CURVE DATA'!$A:$AM,39,FALSE),NA())</f>
        <v>209.81892556605146</v>
      </c>
      <c r="K968" t="str">
        <f t="shared" si="169"/>
        <v/>
      </c>
      <c r="L968" t="str">
        <f t="shared" si="170"/>
        <v/>
      </c>
      <c r="M968" s="60">
        <f t="shared" si="171"/>
        <v>7878973.5335323922</v>
      </c>
      <c r="N968" t="str">
        <f t="shared" si="172"/>
        <v/>
      </c>
      <c r="O968" t="str">
        <f t="shared" si="173"/>
        <v/>
      </c>
      <c r="P968" t="str">
        <f t="shared" si="174"/>
        <v/>
      </c>
      <c r="Q968" t="str">
        <f t="shared" si="175"/>
        <v/>
      </c>
    </row>
    <row r="969" spans="1:17">
      <c r="A969" s="41">
        <f t="shared" si="166"/>
        <v>967</v>
      </c>
      <c r="B969" t="str">
        <f t="shared" si="167"/>
        <v>2_968</v>
      </c>
      <c r="C969">
        <f t="shared" si="165"/>
        <v>2</v>
      </c>
      <c r="D969">
        <f t="shared" si="168"/>
        <v>968</v>
      </c>
      <c r="E969">
        <f>IFERROR(VLOOKUP($B969,'CURVE DATA'!$A:$AM,15,FALSE),"")</f>
        <v>9354339.0292637926</v>
      </c>
      <c r="F969">
        <f>IFERROR(VLOOKUP($B969,'CURVE DATA'!$A:$AM,34,FALSE),NA())</f>
        <v>0.20138678818017758</v>
      </c>
      <c r="G969">
        <f>IFERROR(VLOOKUP($B969,'CURVE DATA'!$A:$AM,35,FALSE),NA())</f>
        <v>0.27737976548725168</v>
      </c>
      <c r="H969">
        <f>IFERROR(VLOOKUP($B969,'CURVE DATA'!$A:$AM,37,FALSE),NA())</f>
        <v>175.73166579678909</v>
      </c>
      <c r="I969">
        <f>IFERROR(VLOOKUP($B969,'CURVE DATA'!$A:$AM,38,FALSE),NA())</f>
        <v>141.70389590341344</v>
      </c>
      <c r="J969">
        <f>IFERROR(VLOOKUP($B969,'CURVE DATA'!$A:$AM,39,FALSE),NA())</f>
        <v>209.75943569016479</v>
      </c>
      <c r="K969" t="str">
        <f t="shared" si="169"/>
        <v/>
      </c>
      <c r="L969" t="str">
        <f t="shared" si="170"/>
        <v/>
      </c>
      <c r="M969" s="60">
        <f t="shared" si="171"/>
        <v>7888647.100263793</v>
      </c>
      <c r="N969" t="str">
        <f t="shared" si="172"/>
        <v/>
      </c>
      <c r="O969" t="str">
        <f t="shared" si="173"/>
        <v/>
      </c>
      <c r="P969" t="str">
        <f t="shared" si="174"/>
        <v/>
      </c>
      <c r="Q969" t="str">
        <f t="shared" si="175"/>
        <v/>
      </c>
    </row>
    <row r="970" spans="1:17">
      <c r="A970" s="41">
        <f t="shared" si="166"/>
        <v>968</v>
      </c>
      <c r="B970" t="str">
        <f t="shared" si="167"/>
        <v>2_969</v>
      </c>
      <c r="C970">
        <f t="shared" si="165"/>
        <v>2</v>
      </c>
      <c r="D970">
        <f t="shared" si="168"/>
        <v>969</v>
      </c>
      <c r="E970">
        <f>IFERROR(VLOOKUP($B970,'CURVE DATA'!$A:$AM,15,FALSE),"")</f>
        <v>9364012.5959951933</v>
      </c>
      <c r="F970">
        <f>IFERROR(VLOOKUP($B970,'CURVE DATA'!$A:$AM,34,FALSE),NA())</f>
        <v>0.20110368835544704</v>
      </c>
      <c r="G970">
        <f>IFERROR(VLOOKUP($B970,'CURVE DATA'!$A:$AM,35,FALSE),NA())</f>
        <v>0.27730096788690889</v>
      </c>
      <c r="H970">
        <f>IFERROR(VLOOKUP($B970,'CURVE DATA'!$A:$AM,37,FALSE),NA())</f>
        <v>175.68174422610528</v>
      </c>
      <c r="I970">
        <f>IFERROR(VLOOKUP($B970,'CURVE DATA'!$A:$AM,38,FALSE),NA())</f>
        <v>141.66364088720201</v>
      </c>
      <c r="J970">
        <f>IFERROR(VLOOKUP($B970,'CURVE DATA'!$A:$AM,39,FALSE),NA())</f>
        <v>209.69984756500861</v>
      </c>
      <c r="K970" t="str">
        <f t="shared" si="169"/>
        <v/>
      </c>
      <c r="L970" t="str">
        <f t="shared" si="170"/>
        <v/>
      </c>
      <c r="M970" s="60">
        <f t="shared" si="171"/>
        <v>7898320.6669951938</v>
      </c>
      <c r="N970" t="str">
        <f t="shared" si="172"/>
        <v/>
      </c>
      <c r="O970" t="str">
        <f t="shared" si="173"/>
        <v/>
      </c>
      <c r="P970" t="str">
        <f t="shared" si="174"/>
        <v/>
      </c>
      <c r="Q970" t="str">
        <f t="shared" si="175"/>
        <v/>
      </c>
    </row>
    <row r="971" spans="1:17">
      <c r="A971" s="41">
        <f t="shared" si="166"/>
        <v>969</v>
      </c>
      <c r="B971" t="str">
        <f t="shared" si="167"/>
        <v>2_970</v>
      </c>
      <c r="C971">
        <f t="shared" si="165"/>
        <v>2</v>
      </c>
      <c r="D971">
        <f t="shared" si="168"/>
        <v>970</v>
      </c>
      <c r="E971">
        <f>IFERROR(VLOOKUP($B971,'CURVE DATA'!$A:$AM,15,FALSE),"")</f>
        <v>9373686.1627265941</v>
      </c>
      <c r="F971">
        <f>IFERROR(VLOOKUP($B971,'CURVE DATA'!$A:$AM,34,FALSE),NA())</f>
        <v>0.20082071861946266</v>
      </c>
      <c r="G971">
        <f>IFERROR(VLOOKUP($B971,'CURVE DATA'!$A:$AM,35,FALSE),NA())</f>
        <v>0.27722204090108077</v>
      </c>
      <c r="H971">
        <f>IFERROR(VLOOKUP($B971,'CURVE DATA'!$A:$AM,37,FALSE),NA())</f>
        <v>175.63174068431294</v>
      </c>
      <c r="I971">
        <f>IFERROR(VLOOKUP($B971,'CURVE DATA'!$A:$AM,38,FALSE),NA())</f>
        <v>141.62331977234305</v>
      </c>
      <c r="J971">
        <f>IFERROR(VLOOKUP($B971,'CURVE DATA'!$A:$AM,39,FALSE),NA())</f>
        <v>209.64016159628284</v>
      </c>
      <c r="K971" t="str">
        <f t="shared" si="169"/>
        <v/>
      </c>
      <c r="L971" t="str">
        <f t="shared" si="170"/>
        <v/>
      </c>
      <c r="M971" s="60">
        <f t="shared" si="171"/>
        <v>7907994.2337265946</v>
      </c>
      <c r="N971" t="str">
        <f t="shared" si="172"/>
        <v/>
      </c>
      <c r="O971" t="str">
        <f t="shared" si="173"/>
        <v/>
      </c>
      <c r="P971" t="str">
        <f t="shared" si="174"/>
        <v/>
      </c>
      <c r="Q971" t="str">
        <f t="shared" si="175"/>
        <v/>
      </c>
    </row>
    <row r="972" spans="1:17">
      <c r="A972" s="41">
        <f t="shared" si="166"/>
        <v>970</v>
      </c>
      <c r="B972" t="str">
        <f t="shared" si="167"/>
        <v>2_971</v>
      </c>
      <c r="C972">
        <f t="shared" si="165"/>
        <v>2</v>
      </c>
      <c r="D972">
        <f t="shared" si="168"/>
        <v>971</v>
      </c>
      <c r="E972">
        <f>IFERROR(VLOOKUP($B972,'CURVE DATA'!$A:$AM,15,FALSE),"")</f>
        <v>9383359.7294579949</v>
      </c>
      <c r="F972">
        <f>IFERROR(VLOOKUP($B972,'CURVE DATA'!$A:$AM,34,FALSE),NA())</f>
        <v>0.20053787983909799</v>
      </c>
      <c r="G972">
        <f>IFERROR(VLOOKUP($B972,'CURVE DATA'!$A:$AM,35,FALSE),NA())</f>
        <v>0.2771429850649344</v>
      </c>
      <c r="H972">
        <f>IFERROR(VLOOKUP($B972,'CURVE DATA'!$A:$AM,37,FALSE),NA())</f>
        <v>175.58165551046272</v>
      </c>
      <c r="I972">
        <f>IFERROR(VLOOKUP($B972,'CURVE DATA'!$A:$AM,38,FALSE),NA())</f>
        <v>141.58293283223529</v>
      </c>
      <c r="J972">
        <f>IFERROR(VLOOKUP($B972,'CURVE DATA'!$A:$AM,39,FALSE),NA())</f>
        <v>209.58037818869022</v>
      </c>
      <c r="K972" t="str">
        <f t="shared" si="169"/>
        <v/>
      </c>
      <c r="L972" t="str">
        <f t="shared" si="170"/>
        <v/>
      </c>
      <c r="M972" s="60">
        <f t="shared" si="171"/>
        <v>7917667.8004579954</v>
      </c>
      <c r="N972" t="str">
        <f t="shared" si="172"/>
        <v/>
      </c>
      <c r="O972" t="str">
        <f t="shared" si="173"/>
        <v/>
      </c>
      <c r="P972" t="str">
        <f t="shared" si="174"/>
        <v/>
      </c>
      <c r="Q972" t="str">
        <f t="shared" si="175"/>
        <v/>
      </c>
    </row>
    <row r="973" spans="1:17">
      <c r="A973" s="41">
        <f t="shared" si="166"/>
        <v>971</v>
      </c>
      <c r="B973" t="str">
        <f t="shared" si="167"/>
        <v>2_972</v>
      </c>
      <c r="C973">
        <f t="shared" si="165"/>
        <v>2</v>
      </c>
      <c r="D973">
        <f t="shared" si="168"/>
        <v>972</v>
      </c>
      <c r="E973">
        <f>IFERROR(VLOOKUP($B973,'CURVE DATA'!$A:$AM,15,FALSE),"")</f>
        <v>9393033.2961893957</v>
      </c>
      <c r="F973">
        <f>IFERROR(VLOOKUP($B973,'CURVE DATA'!$A:$AM,34,FALSE),NA())</f>
        <v>0.2002551728772641</v>
      </c>
      <c r="G973">
        <f>IFERROR(VLOOKUP($B973,'CURVE DATA'!$A:$AM,35,FALSE),NA())</f>
        <v>0.27706380091232091</v>
      </c>
      <c r="H973">
        <f>IFERROR(VLOOKUP($B973,'CURVE DATA'!$A:$AM,37,FALSE),NA())</f>
        <v>175.53148904277165</v>
      </c>
      <c r="I973">
        <f>IFERROR(VLOOKUP($B973,'CURVE DATA'!$A:$AM,38,FALSE),NA())</f>
        <v>141.54248033960508</v>
      </c>
      <c r="J973">
        <f>IFERROR(VLOOKUP($B973,'CURVE DATA'!$A:$AM,39,FALSE),NA())</f>
        <v>209.52049774593826</v>
      </c>
      <c r="K973" t="str">
        <f t="shared" si="169"/>
        <v/>
      </c>
      <c r="L973" t="str">
        <f t="shared" si="170"/>
        <v/>
      </c>
      <c r="M973" s="60">
        <f t="shared" si="171"/>
        <v>7927341.3671893962</v>
      </c>
      <c r="N973" t="str">
        <f t="shared" si="172"/>
        <v/>
      </c>
      <c r="O973" t="str">
        <f t="shared" si="173"/>
        <v/>
      </c>
      <c r="P973" t="str">
        <f t="shared" si="174"/>
        <v/>
      </c>
      <c r="Q973" t="str">
        <f t="shared" si="175"/>
        <v/>
      </c>
    </row>
    <row r="974" spans="1:17">
      <c r="A974" s="41">
        <f t="shared" si="166"/>
        <v>972</v>
      </c>
      <c r="B974" t="str">
        <f t="shared" si="167"/>
        <v>2_973</v>
      </c>
      <c r="C974">
        <f t="shared" si="165"/>
        <v>2</v>
      </c>
      <c r="D974">
        <f t="shared" si="168"/>
        <v>973</v>
      </c>
      <c r="E974">
        <f>IFERROR(VLOOKUP($B974,'CURVE DATA'!$A:$AM,15,FALSE),"")</f>
        <v>9402706.8629207965</v>
      </c>
      <c r="F974">
        <f>IFERROR(VLOOKUP($B974,'CURVE DATA'!$A:$AM,34,FALSE),NA())</f>
        <v>0.19997259859314637</v>
      </c>
      <c r="G974">
        <f>IFERROR(VLOOKUP($B974,'CURVE DATA'!$A:$AM,35,FALSE),NA())</f>
        <v>0.27698448897577854</v>
      </c>
      <c r="H974">
        <f>IFERROR(VLOOKUP($B974,'CURVE DATA'!$A:$AM,37,FALSE),NA())</f>
        <v>175.48124161862492</v>
      </c>
      <c r="I974">
        <f>IFERROR(VLOOKUP($B974,'CURVE DATA'!$A:$AM,38,FALSE),NA())</f>
        <v>141.50196256650813</v>
      </c>
      <c r="J974">
        <f>IFERROR(VLOOKUP($B974,'CURVE DATA'!$A:$AM,39,FALSE),NA())</f>
        <v>209.46052067074174</v>
      </c>
      <c r="K974" t="str">
        <f t="shared" si="169"/>
        <v/>
      </c>
      <c r="L974" t="str">
        <f t="shared" si="170"/>
        <v/>
      </c>
      <c r="M974" s="60">
        <f t="shared" si="171"/>
        <v>7937014.933920797</v>
      </c>
      <c r="N974" t="str">
        <f t="shared" si="172"/>
        <v/>
      </c>
      <c r="O974" t="str">
        <f t="shared" si="173"/>
        <v/>
      </c>
      <c r="P974" t="str">
        <f t="shared" si="174"/>
        <v/>
      </c>
      <c r="Q974" t="str">
        <f t="shared" si="175"/>
        <v/>
      </c>
    </row>
    <row r="975" spans="1:17">
      <c r="A975" s="41">
        <f t="shared" si="166"/>
        <v>973</v>
      </c>
      <c r="B975" t="str">
        <f t="shared" si="167"/>
        <v>2_974</v>
      </c>
      <c r="C975">
        <f t="shared" si="165"/>
        <v>2</v>
      </c>
      <c r="D975">
        <f t="shared" si="168"/>
        <v>974</v>
      </c>
      <c r="E975">
        <f>IFERROR(VLOOKUP($B975,'CURVE DATA'!$A:$AM,15,FALSE),"")</f>
        <v>9412380.4296521973</v>
      </c>
      <c r="F975">
        <f>IFERROR(VLOOKUP($B975,'CURVE DATA'!$A:$AM,34,FALSE),NA())</f>
        <v>0.19969015784240526</v>
      </c>
      <c r="G975">
        <f>IFERROR(VLOOKUP($B975,'CURVE DATA'!$A:$AM,35,FALSE),NA())</f>
        <v>0.27690504978653563</v>
      </c>
      <c r="H975">
        <f>IFERROR(VLOOKUP($B975,'CURVE DATA'!$A:$AM,37,FALSE),NA())</f>
        <v>175.43091357457786</v>
      </c>
      <c r="I975">
        <f>IFERROR(VLOOKUP($B975,'CURVE DATA'!$A:$AM,38,FALSE),NA())</f>
        <v>141.46137978433092</v>
      </c>
      <c r="J975">
        <f>IFERROR(VLOOKUP($B975,'CURVE DATA'!$A:$AM,39,FALSE),NA())</f>
        <v>209.40044736482483</v>
      </c>
      <c r="K975" t="str">
        <f t="shared" si="169"/>
        <v/>
      </c>
      <c r="L975" t="str">
        <f t="shared" si="170"/>
        <v/>
      </c>
      <c r="M975" s="60">
        <f t="shared" si="171"/>
        <v>7946688.5006521977</v>
      </c>
      <c r="N975" t="str">
        <f t="shared" si="172"/>
        <v/>
      </c>
      <c r="O975" t="str">
        <f t="shared" si="173"/>
        <v/>
      </c>
      <c r="P975" t="str">
        <f t="shared" si="174"/>
        <v/>
      </c>
      <c r="Q975" t="str">
        <f t="shared" si="175"/>
        <v/>
      </c>
    </row>
    <row r="976" spans="1:17">
      <c r="A976" s="41">
        <f t="shared" si="166"/>
        <v>974</v>
      </c>
      <c r="B976" t="str">
        <f t="shared" si="167"/>
        <v>2_975</v>
      </c>
      <c r="C976">
        <f t="shared" si="165"/>
        <v>2</v>
      </c>
      <c r="D976">
        <f t="shared" si="168"/>
        <v>975</v>
      </c>
      <c r="E976">
        <f>IFERROR(VLOOKUP($B976,'CURVE DATA'!$A:$AM,15,FALSE),"")</f>
        <v>9422053.9963835981</v>
      </c>
      <c r="F976">
        <f>IFERROR(VLOOKUP($B976,'CURVE DATA'!$A:$AM,34,FALSE),NA())</f>
        <v>0.19940785147685747</v>
      </c>
      <c r="G976">
        <f>IFERROR(VLOOKUP($B976,'CURVE DATA'!$A:$AM,35,FALSE),NA())</f>
        <v>0.27682548387451333</v>
      </c>
      <c r="H976">
        <f>IFERROR(VLOOKUP($B976,'CURVE DATA'!$A:$AM,37,FALSE),NA())</f>
        <v>175.38050524635767</v>
      </c>
      <c r="I976">
        <f>IFERROR(VLOOKUP($B976,'CURVE DATA'!$A:$AM,38,FALSE),NA())</f>
        <v>141.42073226379222</v>
      </c>
      <c r="J976">
        <f>IFERROR(VLOOKUP($B976,'CURVE DATA'!$A:$AM,39,FALSE),NA())</f>
        <v>209.34027822892318</v>
      </c>
      <c r="K976" t="str">
        <f t="shared" si="169"/>
        <v/>
      </c>
      <c r="L976" t="str">
        <f t="shared" si="170"/>
        <v/>
      </c>
      <c r="M976" s="60">
        <f t="shared" si="171"/>
        <v>7956362.0673835985</v>
      </c>
      <c r="N976" t="str">
        <f t="shared" si="172"/>
        <v/>
      </c>
      <c r="O976" t="str">
        <f t="shared" si="173"/>
        <v/>
      </c>
      <c r="P976" t="str">
        <f t="shared" si="174"/>
        <v/>
      </c>
      <c r="Q976" t="str">
        <f t="shared" si="175"/>
        <v/>
      </c>
    </row>
    <row r="977" spans="1:17">
      <c r="A977" s="41">
        <f t="shared" si="166"/>
        <v>975</v>
      </c>
      <c r="B977" t="str">
        <f t="shared" si="167"/>
        <v>2_976</v>
      </c>
      <c r="C977">
        <f t="shared" si="165"/>
        <v>2</v>
      </c>
      <c r="D977">
        <f t="shared" si="168"/>
        <v>976</v>
      </c>
      <c r="E977">
        <f>IFERROR(VLOOKUP($B977,'CURVE DATA'!$A:$AM,15,FALSE),"")</f>
        <v>9431727.5631149989</v>
      </c>
      <c r="F977">
        <f>IFERROR(VLOOKUP($B977,'CURVE DATA'!$A:$AM,34,FALSE),NA())</f>
        <v>0.19912568034453415</v>
      </c>
      <c r="G977">
        <f>IFERROR(VLOOKUP($B977,'CURVE DATA'!$A:$AM,35,FALSE),NA())</f>
        <v>0.27674579176832875</v>
      </c>
      <c r="H977">
        <f>IFERROR(VLOOKUP($B977,'CURVE DATA'!$A:$AM,37,FALSE),NA())</f>
        <v>175.33001696886538</v>
      </c>
      <c r="I977">
        <f>IFERROR(VLOOKUP($B977,'CURVE DATA'!$A:$AM,38,FALSE),NA())</f>
        <v>141.38002027494448</v>
      </c>
      <c r="J977">
        <f>IFERROR(VLOOKUP($B977,'CURVE DATA'!$A:$AM,39,FALSE),NA())</f>
        <v>209.2800136627863</v>
      </c>
      <c r="K977" t="str">
        <f t="shared" si="169"/>
        <v/>
      </c>
      <c r="L977" t="str">
        <f t="shared" si="170"/>
        <v/>
      </c>
      <c r="M977" s="60">
        <f t="shared" si="171"/>
        <v>7966035.6341149993</v>
      </c>
      <c r="N977" t="str">
        <f t="shared" si="172"/>
        <v/>
      </c>
      <c r="O977" t="str">
        <f t="shared" si="173"/>
        <v/>
      </c>
      <c r="P977" t="str">
        <f t="shared" si="174"/>
        <v/>
      </c>
      <c r="Q977" t="str">
        <f t="shared" si="175"/>
        <v/>
      </c>
    </row>
    <row r="978" spans="1:17">
      <c r="A978" s="41">
        <f t="shared" si="166"/>
        <v>976</v>
      </c>
      <c r="B978" t="str">
        <f t="shared" si="167"/>
        <v>2_977</v>
      </c>
      <c r="C978">
        <f t="shared" si="165"/>
        <v>2</v>
      </c>
      <c r="D978">
        <f t="shared" si="168"/>
        <v>977</v>
      </c>
      <c r="E978">
        <f>IFERROR(VLOOKUP($B978,'CURVE DATA'!$A:$AM,15,FALSE),"")</f>
        <v>9441401.1298463996</v>
      </c>
      <c r="F978">
        <f>IFERROR(VLOOKUP($B978,'CURVE DATA'!$A:$AM,34,FALSE),NA())</f>
        <v>0.19884364528970566</v>
      </c>
      <c r="G978">
        <f>IFERROR(VLOOKUP($B978,'CURVE DATA'!$A:$AM,35,FALSE),NA())</f>
        <v>0.27666597399529741</v>
      </c>
      <c r="H978">
        <f>IFERROR(VLOOKUP($B978,'CURVE DATA'!$A:$AM,37,FALSE),NA())</f>
        <v>175.27944907617734</v>
      </c>
      <c r="I978">
        <f>IFERROR(VLOOKUP($B978,'CURVE DATA'!$A:$AM,38,FALSE),NA())</f>
        <v>141.3392440871753</v>
      </c>
      <c r="J978">
        <f>IFERROR(VLOOKUP($B978,'CURVE DATA'!$A:$AM,39,FALSE),NA())</f>
        <v>209.21965406517941</v>
      </c>
      <c r="K978" t="str">
        <f t="shared" si="169"/>
        <v/>
      </c>
      <c r="L978" t="str">
        <f t="shared" si="170"/>
        <v/>
      </c>
      <c r="M978" s="60">
        <f t="shared" si="171"/>
        <v>7975709.2008464001</v>
      </c>
      <c r="N978" t="str">
        <f t="shared" si="172"/>
        <v/>
      </c>
      <c r="O978" t="str">
        <f t="shared" si="173"/>
        <v/>
      </c>
      <c r="P978" t="str">
        <f t="shared" si="174"/>
        <v/>
      </c>
      <c r="Q978" t="str">
        <f t="shared" si="175"/>
        <v/>
      </c>
    </row>
    <row r="979" spans="1:17">
      <c r="A979" s="41">
        <f t="shared" si="166"/>
        <v>977</v>
      </c>
      <c r="B979" t="str">
        <f t="shared" si="167"/>
        <v>2_978</v>
      </c>
      <c r="C979">
        <f t="shared" si="165"/>
        <v>2</v>
      </c>
      <c r="D979">
        <f t="shared" si="168"/>
        <v>978</v>
      </c>
      <c r="E979">
        <f>IFERROR(VLOOKUP($B979,'CURVE DATA'!$A:$AM,15,FALSE),"")</f>
        <v>9451074.6965778004</v>
      </c>
      <c r="F979">
        <f>IFERROR(VLOOKUP($B979,'CURVE DATA'!$A:$AM,34,FALSE),NA())</f>
        <v>0.19856174715321256</v>
      </c>
      <c r="G979">
        <f>IFERROR(VLOOKUP($B979,'CURVE DATA'!$A:$AM,35,FALSE),NA())</f>
        <v>0.27658603108143648</v>
      </c>
      <c r="H979">
        <f>IFERROR(VLOOKUP($B979,'CURVE DATA'!$A:$AM,37,FALSE),NA())</f>
        <v>175.22880190154746</v>
      </c>
      <c r="I979">
        <f>IFERROR(VLOOKUP($B979,'CURVE DATA'!$A:$AM,38,FALSE),NA())</f>
        <v>141.29840396920901</v>
      </c>
      <c r="J979">
        <f>IFERROR(VLOOKUP($B979,'CURVE DATA'!$A:$AM,39,FALSE),NA())</f>
        <v>209.15919983388594</v>
      </c>
      <c r="K979" t="str">
        <f t="shared" si="169"/>
        <v/>
      </c>
      <c r="L979" t="str">
        <f t="shared" si="170"/>
        <v/>
      </c>
      <c r="M979" s="60">
        <f t="shared" si="171"/>
        <v>7985382.7675778009</v>
      </c>
      <c r="N979" t="str">
        <f t="shared" si="172"/>
        <v/>
      </c>
      <c r="O979" t="str">
        <f t="shared" si="173"/>
        <v/>
      </c>
      <c r="P979" t="str">
        <f t="shared" si="174"/>
        <v/>
      </c>
      <c r="Q979" t="str">
        <f t="shared" si="175"/>
        <v/>
      </c>
    </row>
    <row r="980" spans="1:17">
      <c r="A980" s="41">
        <f t="shared" si="166"/>
        <v>978</v>
      </c>
      <c r="B980" t="str">
        <f t="shared" si="167"/>
        <v>2_979</v>
      </c>
      <c r="C980">
        <f t="shared" si="165"/>
        <v>2</v>
      </c>
      <c r="D980">
        <f t="shared" si="168"/>
        <v>979</v>
      </c>
      <c r="E980">
        <f>IFERROR(VLOOKUP($B980,'CURVE DATA'!$A:$AM,15,FALSE),"")</f>
        <v>9460748.2633092012</v>
      </c>
      <c r="F980">
        <f>IFERROR(VLOOKUP($B980,'CURVE DATA'!$A:$AM,34,FALSE),NA())</f>
        <v>0.19827998677199066</v>
      </c>
      <c r="G980">
        <f>IFERROR(VLOOKUP($B980,'CURVE DATA'!$A:$AM,35,FALSE),NA())</f>
        <v>0.27650596355146773</v>
      </c>
      <c r="H980">
        <f>IFERROR(VLOOKUP($B980,'CURVE DATA'!$A:$AM,37,FALSE),NA())</f>
        <v>175.17807577740885</v>
      </c>
      <c r="I980">
        <f>IFERROR(VLOOKUP($B980,'CURVE DATA'!$A:$AM,38,FALSE),NA())</f>
        <v>141.25750018910807</v>
      </c>
      <c r="J980">
        <f>IFERROR(VLOOKUP($B980,'CURVE DATA'!$A:$AM,39,FALSE),NA())</f>
        <v>209.09865136570966</v>
      </c>
      <c r="K980" t="str">
        <f t="shared" si="169"/>
        <v/>
      </c>
      <c r="L980" t="str">
        <f t="shared" si="170"/>
        <v/>
      </c>
      <c r="M980" s="60">
        <f t="shared" si="171"/>
        <v>7995056.3343092017</v>
      </c>
      <c r="N980" t="str">
        <f t="shared" si="172"/>
        <v/>
      </c>
      <c r="O980" t="str">
        <f t="shared" si="173"/>
        <v/>
      </c>
      <c r="P980" t="str">
        <f t="shared" si="174"/>
        <v/>
      </c>
      <c r="Q980" t="str">
        <f t="shared" si="175"/>
        <v/>
      </c>
    </row>
    <row r="981" spans="1:17">
      <c r="A981" s="41">
        <f t="shared" si="166"/>
        <v>979</v>
      </c>
      <c r="B981" t="str">
        <f t="shared" si="167"/>
        <v>2_980</v>
      </c>
      <c r="C981">
        <f t="shared" si="165"/>
        <v>2</v>
      </c>
      <c r="D981">
        <f t="shared" si="168"/>
        <v>980</v>
      </c>
      <c r="E981">
        <f>IFERROR(VLOOKUP($B981,'CURVE DATA'!$A:$AM,15,FALSE),"")</f>
        <v>9470421.830040602</v>
      </c>
      <c r="F981">
        <f>IFERROR(VLOOKUP($B981,'CURVE DATA'!$A:$AM,34,FALSE),NA())</f>
        <v>0.19799836497915754</v>
      </c>
      <c r="G981">
        <f>IFERROR(VLOOKUP($B981,'CURVE DATA'!$A:$AM,35,FALSE),NA())</f>
        <v>0.27642577192881979</v>
      </c>
      <c r="H981">
        <f>IFERROR(VLOOKUP($B981,'CURVE DATA'!$A:$AM,37,FALSE),NA())</f>
        <v>175.12727103537543</v>
      </c>
      <c r="I981">
        <f>IFERROR(VLOOKUP($B981,'CURVE DATA'!$A:$AM,38,FALSE),NA())</f>
        <v>141.21653301427446</v>
      </c>
      <c r="J981">
        <f>IFERROR(VLOOKUP($B981,'CURVE DATA'!$A:$AM,39,FALSE),NA())</f>
        <v>209.03800905647645</v>
      </c>
      <c r="K981" t="str">
        <f t="shared" si="169"/>
        <v/>
      </c>
      <c r="L981" t="str">
        <f t="shared" si="170"/>
        <v/>
      </c>
      <c r="M981" s="60">
        <f t="shared" si="171"/>
        <v>8004729.9010406025</v>
      </c>
      <c r="N981" t="str">
        <f t="shared" si="172"/>
        <v/>
      </c>
      <c r="O981" t="str">
        <f t="shared" si="173"/>
        <v/>
      </c>
      <c r="P981" t="str">
        <f t="shared" si="174"/>
        <v/>
      </c>
      <c r="Q981" t="str">
        <f t="shared" si="175"/>
        <v/>
      </c>
    </row>
    <row r="982" spans="1:17">
      <c r="A982" s="41">
        <f t="shared" si="166"/>
        <v>980</v>
      </c>
      <c r="B982" t="str">
        <f t="shared" si="167"/>
        <v>2_981</v>
      </c>
      <c r="C982">
        <f t="shared" si="165"/>
        <v>2</v>
      </c>
      <c r="D982">
        <f t="shared" si="168"/>
        <v>981</v>
      </c>
      <c r="E982">
        <f>IFERROR(VLOOKUP($B982,'CURVE DATA'!$A:$AM,15,FALSE),"")</f>
        <v>9480095.3967720028</v>
      </c>
      <c r="F982">
        <f>IFERROR(VLOOKUP($B982,'CURVE DATA'!$A:$AM,34,FALSE),NA())</f>
        <v>0.19771688260445822</v>
      </c>
      <c r="G982">
        <f>IFERROR(VLOOKUP($B982,'CURVE DATA'!$A:$AM,35,FALSE),NA())</f>
        <v>0.27634545673563166</v>
      </c>
      <c r="H982">
        <f>IFERROR(VLOOKUP($B982,'CURVE DATA'!$A:$AM,37,FALSE),NA())</f>
        <v>175.07638800624406</v>
      </c>
      <c r="I982">
        <f>IFERROR(VLOOKUP($B982,'CURVE DATA'!$A:$AM,38,FALSE),NA())</f>
        <v>141.17550271145117</v>
      </c>
      <c r="J982">
        <f>IFERROR(VLOOKUP($B982,'CURVE DATA'!$A:$AM,39,FALSE),NA())</f>
        <v>208.977273301037</v>
      </c>
      <c r="K982" t="str">
        <f t="shared" si="169"/>
        <v/>
      </c>
      <c r="L982" t="str">
        <f t="shared" si="170"/>
        <v/>
      </c>
      <c r="M982" s="60">
        <f t="shared" si="171"/>
        <v>8014403.4677720033</v>
      </c>
      <c r="N982" t="str">
        <f t="shared" si="172"/>
        <v/>
      </c>
      <c r="O982" t="str">
        <f t="shared" si="173"/>
        <v/>
      </c>
      <c r="P982" t="str">
        <f t="shared" si="174"/>
        <v/>
      </c>
      <c r="Q982" t="str">
        <f t="shared" si="175"/>
        <v/>
      </c>
    </row>
    <row r="983" spans="1:17">
      <c r="A983" s="41">
        <f t="shared" si="166"/>
        <v>981</v>
      </c>
      <c r="B983" t="str">
        <f t="shared" si="167"/>
        <v>2_982</v>
      </c>
      <c r="C983">
        <f t="shared" si="165"/>
        <v>2</v>
      </c>
      <c r="D983">
        <f t="shared" si="168"/>
        <v>982</v>
      </c>
      <c r="E983">
        <f>IFERROR(VLOOKUP($B983,'CURVE DATA'!$A:$AM,15,FALSE),"")</f>
        <v>9489768.9635034036</v>
      </c>
      <c r="F983">
        <f>IFERROR(VLOOKUP($B983,'CURVE DATA'!$A:$AM,34,FALSE),NA())</f>
        <v>0.1974355404738522</v>
      </c>
      <c r="G983">
        <f>IFERROR(VLOOKUP($B983,'CURVE DATA'!$A:$AM,35,FALSE),NA())</f>
        <v>0.27626501849275525</v>
      </c>
      <c r="H983">
        <f>IFERROR(VLOOKUP($B983,'CURVE DATA'!$A:$AM,37,FALSE),NA())</f>
        <v>175.02542701999619</v>
      </c>
      <c r="I983">
        <f>IFERROR(VLOOKUP($B983,'CURVE DATA'!$A:$AM,38,FALSE),NA())</f>
        <v>141.13440954672379</v>
      </c>
      <c r="J983">
        <f>IFERROR(VLOOKUP($B983,'CURVE DATA'!$A:$AM,39,FALSE),NA())</f>
        <v>208.91644449326861</v>
      </c>
      <c r="K983" t="str">
        <f t="shared" si="169"/>
        <v/>
      </c>
      <c r="L983" t="str">
        <f t="shared" si="170"/>
        <v/>
      </c>
      <c r="M983" s="60">
        <f t="shared" si="171"/>
        <v>8024077.0345034041</v>
      </c>
      <c r="N983" t="str">
        <f t="shared" si="172"/>
        <v/>
      </c>
      <c r="O983" t="str">
        <f t="shared" si="173"/>
        <v/>
      </c>
      <c r="P983" t="str">
        <f t="shared" si="174"/>
        <v/>
      </c>
      <c r="Q983" t="str">
        <f t="shared" si="175"/>
        <v/>
      </c>
    </row>
    <row r="984" spans="1:17">
      <c r="A984" s="41">
        <f t="shared" si="166"/>
        <v>982</v>
      </c>
      <c r="B984" t="str">
        <f t="shared" si="167"/>
        <v>2_983</v>
      </c>
      <c r="C984">
        <f t="shared" si="165"/>
        <v>2</v>
      </c>
      <c r="D984">
        <f t="shared" si="168"/>
        <v>983</v>
      </c>
      <c r="E984">
        <f>IFERROR(VLOOKUP($B984,'CURVE DATA'!$A:$AM,15,FALSE),"")</f>
        <v>9499442.5302348044</v>
      </c>
      <c r="F984">
        <f>IFERROR(VLOOKUP($B984,'CURVE DATA'!$A:$AM,34,FALSE),NA())</f>
        <v>0.19715433940954041</v>
      </c>
      <c r="G984">
        <f>IFERROR(VLOOKUP($B984,'CURVE DATA'!$A:$AM,35,FALSE),NA())</f>
        <v>0.27618445771975808</v>
      </c>
      <c r="H984">
        <f>IFERROR(VLOOKUP($B984,'CURVE DATA'!$A:$AM,37,FALSE),NA())</f>
        <v>174.97438840579949</v>
      </c>
      <c r="I984">
        <f>IFERROR(VLOOKUP($B984,'CURVE DATA'!$A:$AM,38,FALSE),NA())</f>
        <v>141.09325378552168</v>
      </c>
      <c r="J984">
        <f>IFERROR(VLOOKUP($B984,'CURVE DATA'!$A:$AM,39,FALSE),NA())</f>
        <v>208.85552302607735</v>
      </c>
      <c r="K984" t="str">
        <f t="shared" si="169"/>
        <v/>
      </c>
      <c r="L984" t="str">
        <f t="shared" si="170"/>
        <v/>
      </c>
      <c r="M984" s="60">
        <f t="shared" si="171"/>
        <v>8033750.6012348048</v>
      </c>
      <c r="N984" t="str">
        <f t="shared" si="172"/>
        <v/>
      </c>
      <c r="O984" t="str">
        <f t="shared" si="173"/>
        <v/>
      </c>
      <c r="P984" t="str">
        <f t="shared" si="174"/>
        <v/>
      </c>
      <c r="Q984" t="str">
        <f t="shared" si="175"/>
        <v/>
      </c>
    </row>
    <row r="985" spans="1:17">
      <c r="A985" s="41">
        <f t="shared" si="166"/>
        <v>983</v>
      </c>
      <c r="B985" t="str">
        <f t="shared" si="167"/>
        <v>2_984</v>
      </c>
      <c r="C985">
        <f t="shared" si="165"/>
        <v>2</v>
      </c>
      <c r="D985">
        <f t="shared" si="168"/>
        <v>984</v>
      </c>
      <c r="E985">
        <f>IFERROR(VLOOKUP($B985,'CURVE DATA'!$A:$AM,15,FALSE),"")</f>
        <v>9509116.0969662052</v>
      </c>
      <c r="F985">
        <f>IFERROR(VLOOKUP($B985,'CURVE DATA'!$A:$AM,34,FALSE),NA())</f>
        <v>0.19687328023007744</v>
      </c>
      <c r="G985">
        <f>IFERROR(VLOOKUP($B985,'CURVE DATA'!$A:$AM,35,FALSE),NA())</f>
        <v>0.27610377493492622</v>
      </c>
      <c r="H985">
        <f>IFERROR(VLOOKUP($B985,'CURVE DATA'!$A:$AM,37,FALSE),NA())</f>
        <v>174.92327249200989</v>
      </c>
      <c r="I985">
        <f>IFERROR(VLOOKUP($B985,'CURVE DATA'!$A:$AM,38,FALSE),NA())</f>
        <v>141.0520356926196</v>
      </c>
      <c r="J985">
        <f>IFERROR(VLOOKUP($B985,'CURVE DATA'!$A:$AM,39,FALSE),NA())</f>
        <v>208.79450929140023</v>
      </c>
      <c r="K985" t="str">
        <f t="shared" si="169"/>
        <v/>
      </c>
      <c r="L985" t="str">
        <f t="shared" si="170"/>
        <v/>
      </c>
      <c r="M985" s="60">
        <f t="shared" si="171"/>
        <v>8043424.1679662056</v>
      </c>
      <c r="N985" t="str">
        <f t="shared" si="172"/>
        <v/>
      </c>
      <c r="O985" t="str">
        <f t="shared" si="173"/>
        <v/>
      </c>
      <c r="P985" t="str">
        <f t="shared" si="174"/>
        <v/>
      </c>
      <c r="Q985" t="str">
        <f t="shared" si="175"/>
        <v/>
      </c>
    </row>
    <row r="986" spans="1:17">
      <c r="A986" s="41">
        <f t="shared" si="166"/>
        <v>984</v>
      </c>
      <c r="B986" t="str">
        <f t="shared" si="167"/>
        <v>2_985</v>
      </c>
      <c r="C986">
        <f t="shared" si="165"/>
        <v>2</v>
      </c>
      <c r="D986">
        <f t="shared" si="168"/>
        <v>985</v>
      </c>
      <c r="E986">
        <f>IFERROR(VLOOKUP($B986,'CURVE DATA'!$A:$AM,15,FALSE),"")</f>
        <v>9518789.663697606</v>
      </c>
      <c r="F986">
        <f>IFERROR(VLOOKUP($B986,'CURVE DATA'!$A:$AM,34,FALSE),NA())</f>
        <v>0.19659236375065031</v>
      </c>
      <c r="G986">
        <f>IFERROR(VLOOKUP($B986,'CURVE DATA'!$A:$AM,35,FALSE),NA())</f>
        <v>0.27602297065526743</v>
      </c>
      <c r="H986">
        <f>IFERROR(VLOOKUP($B986,'CURVE DATA'!$A:$AM,37,FALSE),NA())</f>
        <v>174.87207960617337</v>
      </c>
      <c r="I986">
        <f>IFERROR(VLOOKUP($B986,'CURVE DATA'!$A:$AM,38,FALSE),NA())</f>
        <v>141.01075553213923</v>
      </c>
      <c r="J986">
        <f>IFERROR(VLOOKUP($B986,'CURVE DATA'!$A:$AM,39,FALSE),NA())</f>
        <v>208.73340368020757</v>
      </c>
      <c r="K986" t="str">
        <f t="shared" si="169"/>
        <v/>
      </c>
      <c r="L986" t="str">
        <f t="shared" si="170"/>
        <v/>
      </c>
      <c r="M986" s="60">
        <f t="shared" si="171"/>
        <v>8053097.7346976064</v>
      </c>
      <c r="N986" t="str">
        <f t="shared" si="172"/>
        <v/>
      </c>
      <c r="O986" t="str">
        <f t="shared" si="173"/>
        <v/>
      </c>
      <c r="P986" t="str">
        <f t="shared" si="174"/>
        <v/>
      </c>
      <c r="Q986" t="str">
        <f t="shared" si="175"/>
        <v/>
      </c>
    </row>
    <row r="987" spans="1:17">
      <c r="A987" s="41">
        <f t="shared" si="166"/>
        <v>985</v>
      </c>
      <c r="B987" t="str">
        <f t="shared" si="167"/>
        <v>2_986</v>
      </c>
      <c r="C987">
        <f t="shared" si="165"/>
        <v>2</v>
      </c>
      <c r="D987">
        <f t="shared" si="168"/>
        <v>986</v>
      </c>
      <c r="E987">
        <f>IFERROR(VLOOKUP($B987,'CURVE DATA'!$A:$AM,15,FALSE),"")</f>
        <v>9528463.2304290067</v>
      </c>
      <c r="F987">
        <f>IFERROR(VLOOKUP($B987,'CURVE DATA'!$A:$AM,34,FALSE),NA())</f>
        <v>0.19631159078244403</v>
      </c>
      <c r="G987">
        <f>IFERROR(VLOOKUP($B987,'CURVE DATA'!$A:$AM,35,FALSE),NA())</f>
        <v>0.27594204539651324</v>
      </c>
      <c r="H987">
        <f>IFERROR(VLOOKUP($B987,'CURVE DATA'!$A:$AM,37,FALSE),NA())</f>
        <v>174.8208100750274</v>
      </c>
      <c r="I987">
        <f>IFERROR(VLOOKUP($B987,'CURVE DATA'!$A:$AM,38,FALSE),NA())</f>
        <v>140.96941356755028</v>
      </c>
      <c r="J987">
        <f>IFERROR(VLOOKUP($B987,'CURVE DATA'!$A:$AM,39,FALSE),NA())</f>
        <v>208.67220658250454</v>
      </c>
      <c r="K987" t="str">
        <f t="shared" si="169"/>
        <v/>
      </c>
      <c r="L987" t="str">
        <f t="shared" si="170"/>
        <v/>
      </c>
      <c r="M987" s="60">
        <f t="shared" si="171"/>
        <v>8062771.3014290072</v>
      </c>
      <c r="N987" t="str">
        <f t="shared" si="172"/>
        <v/>
      </c>
      <c r="O987" t="str">
        <f t="shared" si="173"/>
        <v/>
      </c>
      <c r="P987" t="str">
        <f t="shared" si="174"/>
        <v/>
      </c>
      <c r="Q987" t="str">
        <f t="shared" si="175"/>
        <v/>
      </c>
    </row>
    <row r="988" spans="1:17">
      <c r="A988" s="41">
        <f t="shared" si="166"/>
        <v>986</v>
      </c>
      <c r="B988" t="str">
        <f t="shared" si="167"/>
        <v>2_987</v>
      </c>
      <c r="C988">
        <f t="shared" si="165"/>
        <v>2</v>
      </c>
      <c r="D988">
        <f t="shared" si="168"/>
        <v>987</v>
      </c>
      <c r="E988">
        <f>IFERROR(VLOOKUP($B988,'CURVE DATA'!$A:$AM,15,FALSE),"")</f>
        <v>9538136.7971604075</v>
      </c>
      <c r="F988">
        <f>IFERROR(VLOOKUP($B988,'CURVE DATA'!$A:$AM,34,FALSE),NA())</f>
        <v>0.19603096213329965</v>
      </c>
      <c r="G988">
        <f>IFERROR(VLOOKUP($B988,'CURVE DATA'!$A:$AM,35,FALSE),NA())</f>
        <v>0.27586099967312261</v>
      </c>
      <c r="H988">
        <f>IFERROR(VLOOKUP($B988,'CURVE DATA'!$A:$AM,37,FALSE),NA())</f>
        <v>174.76946422450322</v>
      </c>
      <c r="I988">
        <f>IFERROR(VLOOKUP($B988,'CURVE DATA'!$A:$AM,38,FALSE),NA())</f>
        <v>140.92801006167238</v>
      </c>
      <c r="J988">
        <f>IFERROR(VLOOKUP($B988,'CURVE DATA'!$A:$AM,39,FALSE),NA())</f>
        <v>208.6109183873341</v>
      </c>
      <c r="K988" t="str">
        <f t="shared" si="169"/>
        <v/>
      </c>
      <c r="L988" t="str">
        <f t="shared" si="170"/>
        <v/>
      </c>
      <c r="M988" s="60">
        <f t="shared" si="171"/>
        <v>8072444.868160408</v>
      </c>
      <c r="N988" t="str">
        <f t="shared" si="172"/>
        <v/>
      </c>
      <c r="O988" t="str">
        <f t="shared" si="173"/>
        <v/>
      </c>
      <c r="P988" t="str">
        <f t="shared" si="174"/>
        <v/>
      </c>
      <c r="Q988" t="str">
        <f t="shared" si="175"/>
        <v/>
      </c>
    </row>
    <row r="989" spans="1:17">
      <c r="A989" s="41">
        <f t="shared" si="166"/>
        <v>987</v>
      </c>
      <c r="B989" t="str">
        <f t="shared" si="167"/>
        <v>2_988</v>
      </c>
      <c r="C989">
        <f t="shared" si="165"/>
        <v>2</v>
      </c>
      <c r="D989">
        <f t="shared" si="168"/>
        <v>988</v>
      </c>
      <c r="E989">
        <f>IFERROR(VLOOKUP($B989,'CURVE DATA'!$A:$AM,15,FALSE),"")</f>
        <v>9547810.3638918083</v>
      </c>
      <c r="F989">
        <f>IFERROR(VLOOKUP($B989,'CURVE DATA'!$A:$AM,34,FALSE),NA())</f>
        <v>0.19575047860709638</v>
      </c>
      <c r="G989">
        <f>IFERROR(VLOOKUP($B989,'CURVE DATA'!$A:$AM,35,FALSE),NA())</f>
        <v>0.27577983399828365</v>
      </c>
      <c r="H989">
        <f>IFERROR(VLOOKUP($B989,'CURVE DATA'!$A:$AM,37,FALSE),NA())</f>
        <v>174.71804237972694</v>
      </c>
      <c r="I989">
        <f>IFERROR(VLOOKUP($B989,'CURVE DATA'!$A:$AM,38,FALSE),NA())</f>
        <v>140.88654527667589</v>
      </c>
      <c r="J989">
        <f>IFERROR(VLOOKUP($B989,'CURVE DATA'!$A:$AM,39,FALSE),NA())</f>
        <v>208.54953948277802</v>
      </c>
      <c r="K989" t="str">
        <f t="shared" si="169"/>
        <v/>
      </c>
      <c r="L989" t="str">
        <f t="shared" si="170"/>
        <v/>
      </c>
      <c r="M989" s="60">
        <f t="shared" si="171"/>
        <v>8082118.4348918088</v>
      </c>
      <c r="N989" t="str">
        <f t="shared" si="172"/>
        <v/>
      </c>
      <c r="O989" t="str">
        <f t="shared" si="173"/>
        <v/>
      </c>
      <c r="P989" t="str">
        <f t="shared" si="174"/>
        <v/>
      </c>
      <c r="Q989" t="str">
        <f t="shared" si="175"/>
        <v/>
      </c>
    </row>
    <row r="990" spans="1:17">
      <c r="A990" s="41">
        <f t="shared" si="166"/>
        <v>988</v>
      </c>
      <c r="B990" t="str">
        <f t="shared" si="167"/>
        <v>2_989</v>
      </c>
      <c r="C990">
        <f t="shared" si="165"/>
        <v>2</v>
      </c>
      <c r="D990">
        <f t="shared" si="168"/>
        <v>989</v>
      </c>
      <c r="E990">
        <f>IFERROR(VLOOKUP($B990,'CURVE DATA'!$A:$AM,15,FALSE),"")</f>
        <v>9557483.9306232091</v>
      </c>
      <c r="F990">
        <f>IFERROR(VLOOKUP($B990,'CURVE DATA'!$A:$AM,34,FALSE),NA())</f>
        <v>0.19547014100475132</v>
      </c>
      <c r="G990">
        <f>IFERROR(VLOOKUP($B990,'CURVE DATA'!$A:$AM,35,FALSE),NA())</f>
        <v>0.2756985488839177</v>
      </c>
      <c r="H990">
        <f>IFERROR(VLOOKUP($B990,'CURVE DATA'!$A:$AM,37,FALSE),NA())</f>
        <v>174.66654486502208</v>
      </c>
      <c r="I990">
        <f>IFERROR(VLOOKUP($B990,'CURVE DATA'!$A:$AM,38,FALSE),NA())</f>
        <v>140.84501947408398</v>
      </c>
      <c r="J990">
        <f>IFERROR(VLOOKUP($B990,'CURVE DATA'!$A:$AM,39,FALSE),NA())</f>
        <v>208.4880702559602</v>
      </c>
      <c r="K990" t="str">
        <f t="shared" si="169"/>
        <v/>
      </c>
      <c r="L990" t="str">
        <f t="shared" si="170"/>
        <v/>
      </c>
      <c r="M990" s="60">
        <f t="shared" si="171"/>
        <v>8091792.0016232096</v>
      </c>
      <c r="N990" t="str">
        <f t="shared" si="172"/>
        <v/>
      </c>
      <c r="O990" t="str">
        <f t="shared" si="173"/>
        <v/>
      </c>
      <c r="P990" t="str">
        <f t="shared" si="174"/>
        <v/>
      </c>
      <c r="Q990" t="str">
        <f t="shared" si="175"/>
        <v/>
      </c>
    </row>
    <row r="991" spans="1:17">
      <c r="A991" s="41">
        <f t="shared" si="166"/>
        <v>989</v>
      </c>
      <c r="B991" t="str">
        <f t="shared" si="167"/>
        <v>2_990</v>
      </c>
      <c r="C991">
        <f t="shared" si="165"/>
        <v>2</v>
      </c>
      <c r="D991">
        <f t="shared" si="168"/>
        <v>990</v>
      </c>
      <c r="E991">
        <f>IFERROR(VLOOKUP($B991,'CURVE DATA'!$A:$AM,15,FALSE),"")</f>
        <v>9567157.4973546099</v>
      </c>
      <c r="F991">
        <f>IFERROR(VLOOKUP($B991,'CURVE DATA'!$A:$AM,34,FALSE),NA())</f>
        <v>0.19518995012277687</v>
      </c>
      <c r="G991">
        <f>IFERROR(VLOOKUP($B991,'CURVE DATA'!$A:$AM,35,FALSE),NA())</f>
        <v>0.27561714484068095</v>
      </c>
      <c r="H991">
        <f>IFERROR(VLOOKUP($B991,'CURVE DATA'!$A:$AM,37,FALSE),NA())</f>
        <v>174.61497200391065</v>
      </c>
      <c r="I991">
        <f>IFERROR(VLOOKUP($B991,'CURVE DATA'!$A:$AM,38,FALSE),NA())</f>
        <v>140.80343291477359</v>
      </c>
      <c r="J991">
        <f>IFERROR(VLOOKUP($B991,'CURVE DATA'!$A:$AM,39,FALSE),NA())</f>
        <v>208.42651109304776</v>
      </c>
      <c r="K991" t="str">
        <f t="shared" si="169"/>
        <v/>
      </c>
      <c r="L991" t="str">
        <f t="shared" si="170"/>
        <v/>
      </c>
      <c r="M991" s="60">
        <f t="shared" si="171"/>
        <v>8101465.5683546104</v>
      </c>
      <c r="N991" t="str">
        <f t="shared" si="172"/>
        <v/>
      </c>
      <c r="O991" t="str">
        <f t="shared" si="173"/>
        <v/>
      </c>
      <c r="P991" t="str">
        <f t="shared" si="174"/>
        <v/>
      </c>
      <c r="Q991" t="str">
        <f t="shared" si="175"/>
        <v/>
      </c>
    </row>
    <row r="992" spans="1:17">
      <c r="A992" s="41">
        <f t="shared" si="166"/>
        <v>990</v>
      </c>
      <c r="B992" t="str">
        <f t="shared" si="167"/>
        <v>2_991</v>
      </c>
      <c r="C992">
        <f t="shared" si="165"/>
        <v>2</v>
      </c>
      <c r="D992">
        <f t="shared" si="168"/>
        <v>991</v>
      </c>
      <c r="E992">
        <f>IFERROR(VLOOKUP($B992,'CURVE DATA'!$A:$AM,15,FALSE),"")</f>
        <v>9576831.0640860107</v>
      </c>
      <c r="F992">
        <f>IFERROR(VLOOKUP($B992,'CURVE DATA'!$A:$AM,34,FALSE),NA())</f>
        <v>0.1949099067546872</v>
      </c>
      <c r="G992">
        <f>IFERROR(VLOOKUP($B992,'CURVE DATA'!$A:$AM,35,FALSE),NA())</f>
        <v>0.2755356223779678</v>
      </c>
      <c r="H992">
        <f>IFERROR(VLOOKUP($B992,'CURVE DATA'!$A:$AM,37,FALSE),NA())</f>
        <v>174.56332411911535</v>
      </c>
      <c r="I992">
        <f>IFERROR(VLOOKUP($B992,'CURVE DATA'!$A:$AM,38,FALSE),NA())</f>
        <v>140.76178585897699</v>
      </c>
      <c r="J992">
        <f>IFERROR(VLOOKUP($B992,'CURVE DATA'!$A:$AM,39,FALSE),NA())</f>
        <v>208.36486237925371</v>
      </c>
      <c r="K992" t="str">
        <f t="shared" si="169"/>
        <v/>
      </c>
      <c r="L992" t="str">
        <f t="shared" si="170"/>
        <v/>
      </c>
      <c r="M992" s="60">
        <f t="shared" si="171"/>
        <v>8111139.1350860111</v>
      </c>
      <c r="N992" t="str">
        <f t="shared" si="172"/>
        <v/>
      </c>
      <c r="O992" t="str">
        <f t="shared" si="173"/>
        <v/>
      </c>
      <c r="P992" t="str">
        <f t="shared" si="174"/>
        <v/>
      </c>
      <c r="Q992" t="str">
        <f t="shared" si="175"/>
        <v/>
      </c>
    </row>
    <row r="993" spans="1:17">
      <c r="A993" s="41">
        <f t="shared" si="166"/>
        <v>991</v>
      </c>
      <c r="B993" t="str">
        <f t="shared" si="167"/>
        <v>2_992</v>
      </c>
      <c r="C993">
        <f t="shared" si="165"/>
        <v>2</v>
      </c>
      <c r="D993">
        <f t="shared" si="168"/>
        <v>992</v>
      </c>
      <c r="E993">
        <f>IFERROR(VLOOKUP($B993,'CURVE DATA'!$A:$AM,15,FALSE),"")</f>
        <v>9586504.6308174115</v>
      </c>
      <c r="F993">
        <f>IFERROR(VLOOKUP($B993,'CURVE DATA'!$A:$AM,34,FALSE),NA())</f>
        <v>0.19463001169021421</v>
      </c>
      <c r="G993">
        <f>IFERROR(VLOOKUP($B993,'CURVE DATA'!$A:$AM,35,FALSE),NA())</f>
        <v>0.27545398200391358</v>
      </c>
      <c r="H993">
        <f>IFERROR(VLOOKUP($B993,'CURVE DATA'!$A:$AM,37,FALSE),NA())</f>
        <v>174.51160153256106</v>
      </c>
      <c r="I993">
        <f>IFERROR(VLOOKUP($B993,'CURVE DATA'!$A:$AM,38,FALSE),NA())</f>
        <v>140.72007856628326</v>
      </c>
      <c r="J993">
        <f>IFERROR(VLOOKUP($B993,'CURVE DATA'!$A:$AM,39,FALSE),NA())</f>
        <v>208.30312449883888</v>
      </c>
      <c r="K993" t="str">
        <f t="shared" si="169"/>
        <v/>
      </c>
      <c r="L993" t="str">
        <f t="shared" si="170"/>
        <v/>
      </c>
      <c r="M993" s="60">
        <f t="shared" si="171"/>
        <v>8120812.7018174119</v>
      </c>
      <c r="N993" t="str">
        <f t="shared" si="172"/>
        <v/>
      </c>
      <c r="O993" t="str">
        <f t="shared" si="173"/>
        <v/>
      </c>
      <c r="P993" t="str">
        <f t="shared" si="174"/>
        <v/>
      </c>
      <c r="Q993" t="str">
        <f t="shared" si="175"/>
        <v/>
      </c>
    </row>
    <row r="994" spans="1:17">
      <c r="A994" s="41">
        <f t="shared" si="166"/>
        <v>992</v>
      </c>
      <c r="B994" t="str">
        <f t="shared" si="167"/>
        <v>2_993</v>
      </c>
      <c r="C994">
        <f t="shared" si="165"/>
        <v>2</v>
      </c>
      <c r="D994">
        <f t="shared" si="168"/>
        <v>993</v>
      </c>
      <c r="E994">
        <f>IFERROR(VLOOKUP($B994,'CURVE DATA'!$A:$AM,15,FALSE),"")</f>
        <v>9596178.1975488123</v>
      </c>
      <c r="F994">
        <f>IFERROR(VLOOKUP($B994,'CURVE DATA'!$A:$AM,34,FALSE),NA())</f>
        <v>0.19435026571556452</v>
      </c>
      <c r="G994">
        <f>IFERROR(VLOOKUP($B994,'CURVE DATA'!$A:$AM,35,FALSE),NA())</f>
        <v>0.27537222422539709</v>
      </c>
      <c r="H994">
        <f>IFERROR(VLOOKUP($B994,'CURVE DATA'!$A:$AM,37,FALSE),NA())</f>
        <v>174.45980456537671</v>
      </c>
      <c r="I994">
        <f>IFERROR(VLOOKUP($B994,'CURVE DATA'!$A:$AM,38,FALSE),NA())</f>
        <v>140.67831129563956</v>
      </c>
      <c r="J994">
        <f>IFERROR(VLOOKUP($B994,'CURVE DATA'!$A:$AM,39,FALSE),NA())</f>
        <v>208.24129783511387</v>
      </c>
      <c r="K994" t="str">
        <f t="shared" si="169"/>
        <v/>
      </c>
      <c r="L994" t="str">
        <f t="shared" si="170"/>
        <v/>
      </c>
      <c r="M994" s="60">
        <f t="shared" si="171"/>
        <v>8130486.2685488127</v>
      </c>
      <c r="N994" t="str">
        <f t="shared" si="172"/>
        <v/>
      </c>
      <c r="O994" t="str">
        <f t="shared" si="173"/>
        <v/>
      </c>
      <c r="P994" t="str">
        <f t="shared" si="174"/>
        <v/>
      </c>
      <c r="Q994" t="str">
        <f t="shared" si="175"/>
        <v/>
      </c>
    </row>
    <row r="995" spans="1:17">
      <c r="A995" s="41">
        <f t="shared" si="166"/>
        <v>993</v>
      </c>
      <c r="B995" t="str">
        <f t="shared" si="167"/>
        <v>2_994</v>
      </c>
      <c r="C995">
        <f t="shared" si="165"/>
        <v>2</v>
      </c>
      <c r="D995">
        <f t="shared" si="168"/>
        <v>994</v>
      </c>
      <c r="E995">
        <f>IFERROR(VLOOKUP($B995,'CURVE DATA'!$A:$AM,15,FALSE),"")</f>
        <v>9605851.764280213</v>
      </c>
      <c r="F995">
        <f>IFERROR(VLOOKUP($B995,'CURVE DATA'!$A:$AM,34,FALSE),NA())</f>
        <v>0.19407066961310057</v>
      </c>
      <c r="G995">
        <f>IFERROR(VLOOKUP($B995,'CURVE DATA'!$A:$AM,35,FALSE),NA())</f>
        <v>0.27529034954804332</v>
      </c>
      <c r="H995">
        <f>IFERROR(VLOOKUP($B995,'CURVE DATA'!$A:$AM,37,FALSE),NA())</f>
        <v>174.40793353789681</v>
      </c>
      <c r="I995">
        <f>IFERROR(VLOOKUP($B995,'CURVE DATA'!$A:$AM,38,FALSE),NA())</f>
        <v>140.6364843053525</v>
      </c>
      <c r="J995">
        <f>IFERROR(VLOOKUP($B995,'CURVE DATA'!$A:$AM,39,FALSE),NA())</f>
        <v>208.17938277044118</v>
      </c>
      <c r="K995" t="str">
        <f t="shared" si="169"/>
        <v/>
      </c>
      <c r="L995" t="str">
        <f t="shared" si="170"/>
        <v/>
      </c>
      <c r="M995" s="60">
        <f t="shared" si="171"/>
        <v>8140159.8352802135</v>
      </c>
      <c r="N995" t="str">
        <f t="shared" si="172"/>
        <v/>
      </c>
      <c r="O995" t="str">
        <f t="shared" si="173"/>
        <v/>
      </c>
      <c r="P995" t="str">
        <f t="shared" si="174"/>
        <v/>
      </c>
      <c r="Q995" t="str">
        <f t="shared" si="175"/>
        <v/>
      </c>
    </row>
    <row r="996" spans="1:17">
      <c r="A996" s="41">
        <f t="shared" si="166"/>
        <v>994</v>
      </c>
      <c r="B996" t="str">
        <f t="shared" si="167"/>
        <v>2_995</v>
      </c>
      <c r="C996">
        <f t="shared" si="165"/>
        <v>2</v>
      </c>
      <c r="D996">
        <f t="shared" si="168"/>
        <v>995</v>
      </c>
      <c r="E996">
        <f>IFERROR(VLOOKUP($B996,'CURVE DATA'!$A:$AM,15,FALSE),"")</f>
        <v>9615525.3310116138</v>
      </c>
      <c r="F996">
        <f>IFERROR(VLOOKUP($B996,'CURVE DATA'!$A:$AM,34,FALSE),NA())</f>
        <v>0.19379122416228706</v>
      </c>
      <c r="G996">
        <f>IFERROR(VLOOKUP($B996,'CURVE DATA'!$A:$AM,35,FALSE),NA())</f>
        <v>0.27520835847622666</v>
      </c>
      <c r="H996">
        <f>IFERROR(VLOOKUP($B996,'CURVE DATA'!$A:$AM,37,FALSE),NA())</f>
        <v>174.35598876966364</v>
      </c>
      <c r="I996">
        <f>IFERROR(VLOOKUP($B996,'CURVE DATA'!$A:$AM,38,FALSE),NA())</f>
        <v>140.59459785308979</v>
      </c>
      <c r="J996">
        <f>IFERROR(VLOOKUP($B996,'CURVE DATA'!$A:$AM,39,FALSE),NA())</f>
        <v>208.11737968623751</v>
      </c>
      <c r="K996" t="str">
        <f t="shared" si="169"/>
        <v/>
      </c>
      <c r="L996" t="str">
        <f t="shared" si="170"/>
        <v/>
      </c>
      <c r="M996" s="60">
        <f t="shared" si="171"/>
        <v>8149833.4020116143</v>
      </c>
      <c r="N996" t="str">
        <f t="shared" si="172"/>
        <v/>
      </c>
      <c r="O996" t="str">
        <f t="shared" si="173"/>
        <v/>
      </c>
      <c r="P996" t="str">
        <f t="shared" si="174"/>
        <v/>
      </c>
      <c r="Q996" t="str">
        <f t="shared" si="175"/>
        <v/>
      </c>
    </row>
    <row r="997" spans="1:17">
      <c r="A997" s="41">
        <f t="shared" si="166"/>
        <v>995</v>
      </c>
      <c r="B997" t="str">
        <f t="shared" si="167"/>
        <v>2_996</v>
      </c>
      <c r="C997">
        <f t="shared" si="165"/>
        <v>2</v>
      </c>
      <c r="D997">
        <f t="shared" si="168"/>
        <v>996</v>
      </c>
      <c r="E997">
        <f>IFERROR(VLOOKUP($B997,'CURVE DATA'!$A:$AM,15,FALSE),"")</f>
        <v>9625198.8977430146</v>
      </c>
      <c r="F997">
        <f>IFERROR(VLOOKUP($B997,'CURVE DATA'!$A:$AM,34,FALSE),NA())</f>
        <v>0.19351193013823514</v>
      </c>
      <c r="G997">
        <f>IFERROR(VLOOKUP($B997,'CURVE DATA'!$A:$AM,35,FALSE),NA())</f>
        <v>0.27512625151307291</v>
      </c>
      <c r="H997">
        <f>IFERROR(VLOOKUP($B997,'CURVE DATA'!$A:$AM,37,FALSE),NA())</f>
        <v>174.30397057942841</v>
      </c>
      <c r="I997">
        <f>IFERROR(VLOOKUP($B997,'CURVE DATA'!$A:$AM,38,FALSE),NA())</f>
        <v>140.55265219588136</v>
      </c>
      <c r="J997">
        <f>IFERROR(VLOOKUP($B997,'CURVE DATA'!$A:$AM,39,FALSE),NA())</f>
        <v>208.05528896297548</v>
      </c>
      <c r="K997" t="str">
        <f t="shared" si="169"/>
        <v/>
      </c>
      <c r="L997" t="str">
        <f t="shared" si="170"/>
        <v/>
      </c>
      <c r="M997" s="60">
        <f t="shared" si="171"/>
        <v>8159506.9687430151</v>
      </c>
      <c r="N997" t="str">
        <f t="shared" si="172"/>
        <v/>
      </c>
      <c r="O997" t="str">
        <f t="shared" si="173"/>
        <v/>
      </c>
      <c r="P997" t="str">
        <f t="shared" si="174"/>
        <v/>
      </c>
      <c r="Q997" t="str">
        <f t="shared" si="175"/>
        <v/>
      </c>
    </row>
    <row r="998" spans="1:17">
      <c r="A998" s="41">
        <f t="shared" si="166"/>
        <v>996</v>
      </c>
      <c r="B998" t="str">
        <f t="shared" si="167"/>
        <v>2_997</v>
      </c>
      <c r="C998">
        <f t="shared" si="165"/>
        <v>2</v>
      </c>
      <c r="D998">
        <f t="shared" si="168"/>
        <v>997</v>
      </c>
      <c r="E998">
        <f>IFERROR(VLOOKUP($B998,'CURVE DATA'!$A:$AM,15,FALSE),"")</f>
        <v>9634872.4644744154</v>
      </c>
      <c r="F998">
        <f>IFERROR(VLOOKUP($B998,'CURVE DATA'!$A:$AM,34,FALSE),NA())</f>
        <v>0.19323278831328031</v>
      </c>
      <c r="G998">
        <f>IFERROR(VLOOKUP($B998,'CURVE DATA'!$A:$AM,35,FALSE),NA())</f>
        <v>0.27504402916046261</v>
      </c>
      <c r="H998">
        <f>IFERROR(VLOOKUP($B998,'CURVE DATA'!$A:$AM,37,FALSE),NA())</f>
        <v>174.25187928515336</v>
      </c>
      <c r="I998">
        <f>IFERROR(VLOOKUP($B998,'CURVE DATA'!$A:$AM,38,FALSE),NA())</f>
        <v>140.5106475901209</v>
      </c>
      <c r="J998">
        <f>IFERROR(VLOOKUP($B998,'CURVE DATA'!$A:$AM,39,FALSE),NA())</f>
        <v>207.99311098018586</v>
      </c>
      <c r="K998" t="str">
        <f t="shared" si="169"/>
        <v/>
      </c>
      <c r="L998" t="str">
        <f t="shared" si="170"/>
        <v/>
      </c>
      <c r="M998" s="60">
        <f t="shared" si="171"/>
        <v>8169180.5354744159</v>
      </c>
      <c r="N998" t="str">
        <f t="shared" si="172"/>
        <v/>
      </c>
      <c r="O998" t="str">
        <f t="shared" si="173"/>
        <v/>
      </c>
      <c r="P998" t="str">
        <f t="shared" si="174"/>
        <v/>
      </c>
      <c r="Q998" t="str">
        <f t="shared" si="175"/>
        <v/>
      </c>
    </row>
    <row r="999" spans="1:17">
      <c r="A999" s="41">
        <f t="shared" si="166"/>
        <v>997</v>
      </c>
      <c r="B999" t="str">
        <f t="shared" si="167"/>
        <v>2_998</v>
      </c>
      <c r="C999">
        <f t="shared" si="165"/>
        <v>2</v>
      </c>
      <c r="D999">
        <f t="shared" si="168"/>
        <v>998</v>
      </c>
      <c r="E999">
        <f>IFERROR(VLOOKUP($B999,'CURVE DATA'!$A:$AM,15,FALSE),"")</f>
        <v>9644546.0312058162</v>
      </c>
      <c r="F999">
        <f>IFERROR(VLOOKUP($B999,'CURVE DATA'!$A:$AM,34,FALSE),NA())</f>
        <v>0.19295379945549213</v>
      </c>
      <c r="G999">
        <f>IFERROR(VLOOKUP($B999,'CURVE DATA'!$A:$AM,35,FALSE),NA())</f>
        <v>0.27496169191903336</v>
      </c>
      <c r="H999">
        <f>IFERROR(VLOOKUP($B999,'CURVE DATA'!$A:$AM,37,FALSE),NA())</f>
        <v>174.19971520401336</v>
      </c>
      <c r="I999">
        <f>IFERROR(VLOOKUP($B999,'CURVE DATA'!$A:$AM,38,FALSE),NA())</f>
        <v>140.46858429156714</v>
      </c>
      <c r="J999">
        <f>IFERROR(VLOOKUP($B999,'CURVE DATA'!$A:$AM,39,FALSE),NA())</f>
        <v>207.93084611645961</v>
      </c>
      <c r="K999" t="str">
        <f t="shared" si="169"/>
        <v/>
      </c>
      <c r="L999" t="str">
        <f t="shared" si="170"/>
        <v/>
      </c>
      <c r="M999" s="60">
        <f t="shared" si="171"/>
        <v>8178854.1022058167</v>
      </c>
      <c r="N999" t="str">
        <f t="shared" si="172"/>
        <v/>
      </c>
      <c r="O999" t="str">
        <f t="shared" si="173"/>
        <v/>
      </c>
      <c r="P999" t="str">
        <f t="shared" si="174"/>
        <v/>
      </c>
      <c r="Q999" t="str">
        <f t="shared" si="175"/>
        <v/>
      </c>
    </row>
    <row r="1000" spans="1:17">
      <c r="A1000" s="41">
        <f t="shared" si="166"/>
        <v>998</v>
      </c>
      <c r="B1000" t="str">
        <f t="shared" si="167"/>
        <v>2_999</v>
      </c>
      <c r="C1000">
        <f t="shared" si="165"/>
        <v>2</v>
      </c>
      <c r="D1000">
        <f t="shared" si="168"/>
        <v>999</v>
      </c>
      <c r="E1000">
        <f>IFERROR(VLOOKUP($B1000,'CURVE DATA'!$A:$AM,15,FALSE),"")</f>
        <v>9654219.597937217</v>
      </c>
      <c r="F1000">
        <f>IFERROR(VLOOKUP($B1000,'CURVE DATA'!$A:$AM,34,FALSE),NA())</f>
        <v>0.19267496433013215</v>
      </c>
      <c r="G1000">
        <f>IFERROR(VLOOKUP($B1000,'CURVE DATA'!$A:$AM,35,FALSE),NA())</f>
        <v>0.27487924028818278</v>
      </c>
      <c r="H1000">
        <f>IFERROR(VLOOKUP($B1000,'CURVE DATA'!$A:$AM,37,FALSE),NA())</f>
        <v>174.14747865239761</v>
      </c>
      <c r="I1000">
        <f>IFERROR(VLOOKUP($B1000,'CURVE DATA'!$A:$AM,38,FALSE),NA())</f>
        <v>140.42646255534535</v>
      </c>
      <c r="J1000">
        <f>IFERROR(VLOOKUP($B1000,'CURVE DATA'!$A:$AM,39,FALSE),NA())</f>
        <v>207.86849474944992</v>
      </c>
      <c r="K1000" t="str">
        <f t="shared" si="169"/>
        <v/>
      </c>
      <c r="L1000" t="str">
        <f t="shared" si="170"/>
        <v/>
      </c>
      <c r="M1000" s="60">
        <f t="shared" si="171"/>
        <v>8188527.6689372174</v>
      </c>
      <c r="N1000" t="str">
        <f t="shared" si="172"/>
        <v/>
      </c>
      <c r="O1000" t="str">
        <f t="shared" si="173"/>
        <v/>
      </c>
      <c r="P1000" t="str">
        <f t="shared" si="174"/>
        <v/>
      </c>
      <c r="Q1000" t="str">
        <f t="shared" si="175"/>
        <v/>
      </c>
    </row>
    <row r="1001" spans="1:17">
      <c r="A1001" s="41">
        <f t="shared" si="166"/>
        <v>999</v>
      </c>
      <c r="B1001" t="str">
        <f t="shared" si="167"/>
        <v>2_1000</v>
      </c>
      <c r="C1001">
        <f t="shared" si="165"/>
        <v>2</v>
      </c>
      <c r="D1001">
        <f t="shared" si="168"/>
        <v>1000</v>
      </c>
      <c r="E1001">
        <f>IFERROR(VLOOKUP($B1001,'CURVE DATA'!$A:$AM,15,FALSE),"")</f>
        <v>9663893.1646686178</v>
      </c>
      <c r="F1001">
        <f>IFERROR(VLOOKUP($B1001,'CURVE DATA'!$A:$AM,34,FALSE),NA())</f>
        <v>0.19239628369855902</v>
      </c>
      <c r="G1001">
        <f>IFERROR(VLOOKUP($B1001,'CURVE DATA'!$A:$AM,35,FALSE),NA())</f>
        <v>0.274796674766071</v>
      </c>
      <c r="H1001">
        <f>IFERROR(VLOOKUP($B1001,'CURVE DATA'!$A:$AM,37,FALSE),NA())</f>
        <v>174.09516994591141</v>
      </c>
      <c r="I1001">
        <f>IFERROR(VLOOKUP($B1001,'CURVE DATA'!$A:$AM,38,FALSE),NA())</f>
        <v>140.38428263594861</v>
      </c>
      <c r="J1001">
        <f>IFERROR(VLOOKUP($B1001,'CURVE DATA'!$A:$AM,39,FALSE),NA())</f>
        <v>207.80605725587426</v>
      </c>
      <c r="K1001" t="str">
        <f t="shared" si="169"/>
        <v/>
      </c>
      <c r="L1001" t="str">
        <f t="shared" si="170"/>
        <v/>
      </c>
      <c r="M1001" s="60">
        <f t="shared" si="171"/>
        <v>8198201.2356686182</v>
      </c>
      <c r="N1001" t="str">
        <f t="shared" si="172"/>
        <v/>
      </c>
      <c r="O1001" t="str">
        <f t="shared" si="173"/>
        <v/>
      </c>
      <c r="P1001" t="str">
        <f t="shared" si="174"/>
        <v/>
      </c>
      <c r="Q1001" t="str">
        <f t="shared" si="175"/>
        <v/>
      </c>
    </row>
    <row r="1002" spans="1:17">
      <c r="A1002" s="41">
        <f t="shared" si="166"/>
        <v>1000</v>
      </c>
      <c r="B1002" t="str">
        <f t="shared" si="167"/>
        <v>2_1001</v>
      </c>
      <c r="C1002">
        <f t="shared" si="165"/>
        <v>2</v>
      </c>
      <c r="D1002">
        <f t="shared" si="168"/>
        <v>1001</v>
      </c>
      <c r="E1002">
        <f>IFERROR(VLOOKUP($B1002,'CURVE DATA'!$A:$AM,15,FALSE),"")</f>
        <v>9673566.7314000186</v>
      </c>
      <c r="F1002">
        <f>IFERROR(VLOOKUP($B1002,'CURVE DATA'!$A:$AM,34,FALSE),NA())</f>
        <v>0.19211775831851499</v>
      </c>
      <c r="G1002">
        <f>IFERROR(VLOOKUP($B1002,'CURVE DATA'!$A:$AM,35,FALSE),NA())</f>
        <v>0.27471399584962347</v>
      </c>
      <c r="H1002">
        <f>IFERROR(VLOOKUP($B1002,'CURVE DATA'!$A:$AM,37,FALSE),NA())</f>
        <v>174.04278939937777</v>
      </c>
      <c r="I1002">
        <f>IFERROR(VLOOKUP($B1002,'CURVE DATA'!$A:$AM,38,FALSE),NA())</f>
        <v>140.34204478723925</v>
      </c>
      <c r="J1002">
        <f>IFERROR(VLOOKUP($B1002,'CURVE DATA'!$A:$AM,39,FALSE),NA())</f>
        <v>207.74353401151632</v>
      </c>
      <c r="K1002" t="str">
        <f t="shared" si="169"/>
        <v/>
      </c>
      <c r="L1002" t="str">
        <f t="shared" si="170"/>
        <v/>
      </c>
      <c r="M1002" s="60">
        <f t="shared" si="171"/>
        <v>8207874.802400019</v>
      </c>
      <c r="N1002" t="str">
        <f t="shared" si="172"/>
        <v/>
      </c>
      <c r="O1002" t="str">
        <f t="shared" si="173"/>
        <v/>
      </c>
      <c r="P1002" t="str">
        <f t="shared" si="174"/>
        <v/>
      </c>
      <c r="Q1002" t="str">
        <f t="shared" si="175"/>
        <v/>
      </c>
    </row>
  </sheetData>
  <pageMargins left="0.7" right="0.7" top="0.75" bottom="0.75" header="0.3" footer="0.3"/>
</worksheet>
</file>

<file path=xl/worksheets/sheet8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700-000000000000}">
  <sheetPr>
    <tabColor rgb="FF00B0F0"/>
  </sheetPr>
  <dimension ref="A1:T90"/>
  <sheetViews>
    <sheetView showGridLines="0" tabSelected="1" zoomScale="80" zoomScaleNormal="80" workbookViewId="0">
      <selection activeCell="L9" sqref="L9"/>
    </sheetView>
  </sheetViews>
  <sheetFormatPr defaultColWidth="0" defaultRowHeight="0" customHeight="1" zeroHeight="1"/>
  <cols>
    <col min="1" max="2" width="8.7109375" customWidth="1"/>
    <col min="3" max="3" width="13.85546875" bestFit="1" customWidth="1"/>
    <col min="4" max="6" width="13.7109375" customWidth="1"/>
    <col min="7" max="7" width="11.42578125" customWidth="1"/>
    <col min="8" max="8" width="15.85546875" customWidth="1"/>
    <col min="9" max="9" width="11.42578125" customWidth="1"/>
    <col min="10" max="10" width="15.85546875" customWidth="1"/>
    <col min="11" max="13" width="8.7109375" customWidth="1"/>
    <col min="14" max="16" width="22.5703125" customWidth="1"/>
    <col min="17" max="19" width="8.7109375" customWidth="1"/>
    <col min="20" max="20" width="8.7109375" hidden="1" customWidth="1"/>
    <col min="21" max="16384" width="8.7109375" hidden="1"/>
  </cols>
  <sheetData>
    <row r="1" spans="1:20" ht="14.45" customHeight="1"/>
    <row r="2" spans="1:20" ht="14.45" customHeight="1"/>
    <row r="3" spans="1:20" ht="14.45" customHeight="1"/>
    <row r="4" spans="1:20" ht="14.45" customHeight="1"/>
    <row r="5" spans="1:20" ht="14.45" customHeight="1"/>
    <row r="6" spans="1:20" ht="30" customHeight="1"/>
    <row r="7" spans="1:20" ht="30.6" customHeight="1"/>
    <row r="8" spans="1:20" ht="30" hidden="1">
      <c r="B8" s="116" t="str">
        <f>'SIMULATOR TABLE'!B4</f>
        <v>PERU</v>
      </c>
      <c r="C8" s="104"/>
      <c r="D8" s="104"/>
      <c r="E8" s="104"/>
      <c r="F8" s="104"/>
      <c r="G8" s="104"/>
      <c r="H8" s="104"/>
      <c r="I8" s="104"/>
      <c r="J8" s="104"/>
      <c r="K8" s="104"/>
      <c r="L8" s="104"/>
      <c r="M8" s="104"/>
      <c r="N8" s="104"/>
      <c r="O8" s="104"/>
      <c r="P8" s="104"/>
      <c r="Q8" s="104"/>
      <c r="R8" s="104"/>
      <c r="S8" s="104"/>
    </row>
    <row r="9" spans="1:20" ht="15.75" thickBot="1"/>
    <row r="10" spans="1:20" ht="31.5" customHeight="1" thickBot="1">
      <c r="C10" s="101" t="s">
        <v>20</v>
      </c>
      <c r="D10" s="102" t="str">
        <f>"SPEND ("&amp;'SIMULATOR TABLE'!Q4&amp;")"</f>
        <v>SPEND (PEN)</v>
      </c>
      <c r="E10" s="102" t="s">
        <v>22</v>
      </c>
      <c r="F10" s="102" t="s">
        <v>3158</v>
      </c>
      <c r="G10" s="102" t="s">
        <v>6</v>
      </c>
      <c r="H10" s="143" t="str">
        <f>"INCR. "&amp;'INCR LABEL'!B3&amp;" ("&amp;'SIMULATOR TABLE'!Q4&amp;")"</f>
        <v>INCR. NOS (PEN)</v>
      </c>
      <c r="I10" s="142" t="s">
        <v>137</v>
      </c>
      <c r="J10" s="141" t="s">
        <v>136</v>
      </c>
      <c r="M10" s="348" t="s">
        <v>118</v>
      </c>
      <c r="N10" s="103" t="str">
        <f>D10</f>
        <v>SPEND (PEN)</v>
      </c>
      <c r="O10" s="103" t="s">
        <v>6</v>
      </c>
      <c r="P10" s="135" t="str">
        <f>H10</f>
        <v>INCR. NOS (PEN)</v>
      </c>
    </row>
    <row r="11" spans="1:20" ht="18" customHeight="1">
      <c r="A11" s="104"/>
      <c r="B11" s="349" t="s">
        <v>119</v>
      </c>
      <c r="C11" s="120" t="str">
        <f>'SIMULATOR TABLE'!G4</f>
        <v>OPEN TV</v>
      </c>
      <c r="D11" s="170">
        <v>988455</v>
      </c>
      <c r="E11" s="177">
        <v>39</v>
      </c>
      <c r="F11" s="260">
        <f>'SIMULATOR TABLE'!BW4</f>
        <v>82.512820512820511</v>
      </c>
      <c r="G11" s="185">
        <f>'SIMULATOR TABLE'!BC4</f>
        <v>3.2966377931688751</v>
      </c>
      <c r="H11" s="194">
        <f>'SIMULATOR TABLE'!BD4</f>
        <v>3258578.1098467405</v>
      </c>
      <c r="I11" s="203">
        <f>'SIMULATOR TABLE'!BU4</f>
        <v>3.35</v>
      </c>
      <c r="J11" s="140" t="str">
        <f t="shared" ref="J11:J17" si="0">IFERROR(IF(ABS(G11-I11)&lt;=0.05,"YES","NO"),"")</f>
        <v>NO</v>
      </c>
      <c r="K11" s="104"/>
      <c r="L11" s="104"/>
      <c r="M11" s="348"/>
      <c r="N11" s="344">
        <f>D26-D18</f>
        <v>0.13999999989755452</v>
      </c>
      <c r="O11" s="352">
        <f>IF(AND(G26="",G18=""),"",IFERROR(G26/1,0)-IFERROR(G18/1,0))</f>
        <v>1.545765176779359</v>
      </c>
      <c r="P11" s="344">
        <f>H26-H18</f>
        <v>2035273.9216781678</v>
      </c>
      <c r="Q11" s="104"/>
      <c r="R11" s="104"/>
      <c r="S11" s="104"/>
      <c r="T11" s="104"/>
    </row>
    <row r="12" spans="1:20" ht="18" customHeight="1">
      <c r="A12" s="104"/>
      <c r="B12" s="350"/>
      <c r="C12" s="121" t="str">
        <f>'SIMULATOR TABLE'!G5</f>
        <v>SOCIAL</v>
      </c>
      <c r="D12" s="171">
        <v>247093.86000000002</v>
      </c>
      <c r="E12" s="178">
        <v>40</v>
      </c>
      <c r="F12" s="261">
        <f>'SIMULATOR TABLE'!BW5</f>
        <v>1465691.929</v>
      </c>
      <c r="G12" s="186">
        <f>'SIMULATOR TABLE'!BC5</f>
        <v>3.2554953283474046</v>
      </c>
      <c r="H12" s="195">
        <f>'SIMULATOR TABLE'!BD5</f>
        <v>804412.90689332772</v>
      </c>
      <c r="I12" s="204">
        <f>'SIMULATOR TABLE'!BU5</f>
        <v>4.66</v>
      </c>
      <c r="J12" s="139" t="str">
        <f t="shared" si="0"/>
        <v>NO</v>
      </c>
      <c r="K12" s="104"/>
      <c r="L12" s="104"/>
      <c r="M12" s="348"/>
      <c r="N12" s="344"/>
      <c r="O12" s="352"/>
      <c r="P12" s="344"/>
      <c r="Q12" s="104"/>
      <c r="R12" s="104"/>
      <c r="S12" s="104"/>
      <c r="T12" s="104"/>
    </row>
    <row r="13" spans="1:20" ht="18" customHeight="1">
      <c r="A13" s="104"/>
      <c r="B13" s="350"/>
      <c r="C13" s="121" t="str">
        <f>'SIMULATOR TABLE'!G6</f>
        <v>ONLINE VIDEO</v>
      </c>
      <c r="D13" s="171">
        <v>81128</v>
      </c>
      <c r="E13" s="178">
        <v>6</v>
      </c>
      <c r="F13" s="261">
        <f>'SIMULATOR TABLE'!BW6</f>
        <v>4073377.6666666665</v>
      </c>
      <c r="G13" s="186">
        <f>'SIMULATOR TABLE'!BC6</f>
        <v>3.9415913710538883</v>
      </c>
      <c r="H13" s="195">
        <f>'SIMULATOR TABLE'!BD6</f>
        <v>319773.42475085985</v>
      </c>
      <c r="I13" s="204">
        <f>'SIMULATOR TABLE'!BU6</f>
        <v>6.14</v>
      </c>
      <c r="J13" s="139" t="str">
        <f t="shared" si="0"/>
        <v>NO</v>
      </c>
      <c r="K13" s="104"/>
      <c r="L13" s="104"/>
      <c r="M13" s="104"/>
      <c r="N13" s="104"/>
      <c r="O13" s="104"/>
      <c r="P13" s="104"/>
      <c r="Q13" s="104"/>
      <c r="R13" s="104"/>
      <c r="S13" s="104"/>
      <c r="T13" s="104"/>
    </row>
    <row r="14" spans="1:20" ht="18" hidden="1" customHeight="1">
      <c r="A14" s="104"/>
      <c r="B14" s="350"/>
      <c r="C14" s="121" t="str">
        <f>'SIMULATOR TABLE'!G7</f>
        <v/>
      </c>
      <c r="D14" s="171" t="str">
        <f>'SIMULATOR TABLE'!P7</f>
        <v/>
      </c>
      <c r="E14" s="178" t="str">
        <f>'SIMULATOR TABLE'!I7</f>
        <v/>
      </c>
      <c r="F14" s="261" t="str">
        <f>'SIMULATOR TABLE'!BW7</f>
        <v/>
      </c>
      <c r="G14" s="186" t="str">
        <f>'SIMULATOR TABLE'!BC7</f>
        <v/>
      </c>
      <c r="H14" s="195" t="str">
        <f>'SIMULATOR TABLE'!BD7</f>
        <v/>
      </c>
      <c r="I14" s="204">
        <f>'SIMULATOR TABLE'!BU7</f>
        <v>0</v>
      </c>
      <c r="J14" s="139" t="str">
        <f t="shared" si="0"/>
        <v/>
      </c>
      <c r="K14" s="104"/>
      <c r="L14" s="104"/>
      <c r="M14" s="104"/>
      <c r="N14" s="104"/>
      <c r="O14" s="104"/>
      <c r="P14" s="104"/>
      <c r="Q14" s="104"/>
      <c r="R14" s="104"/>
      <c r="S14" s="104"/>
      <c r="T14" s="104"/>
    </row>
    <row r="15" spans="1:20" ht="18" hidden="1" customHeight="1">
      <c r="A15" s="104"/>
      <c r="B15" s="350"/>
      <c r="C15" s="121" t="str">
        <f>'SIMULATOR TABLE'!G8</f>
        <v/>
      </c>
      <c r="D15" s="171" t="str">
        <f>'SIMULATOR TABLE'!P8</f>
        <v/>
      </c>
      <c r="E15" s="178" t="str">
        <f>'SIMULATOR TABLE'!I8</f>
        <v/>
      </c>
      <c r="F15" s="262" t="str">
        <f>'SIMULATOR TABLE'!BW8</f>
        <v/>
      </c>
      <c r="G15" s="186" t="str">
        <f>'SIMULATOR TABLE'!BC8</f>
        <v/>
      </c>
      <c r="H15" s="195" t="str">
        <f>'SIMULATOR TABLE'!BD8</f>
        <v/>
      </c>
      <c r="I15" s="204">
        <f>'SIMULATOR TABLE'!BU8</f>
        <v>0</v>
      </c>
      <c r="J15" s="139" t="str">
        <f t="shared" si="0"/>
        <v/>
      </c>
      <c r="K15" s="104"/>
      <c r="L15" s="104"/>
      <c r="M15" s="104"/>
      <c r="N15" s="104"/>
      <c r="O15" s="104"/>
      <c r="P15" s="104"/>
      <c r="Q15" s="104"/>
      <c r="R15" s="104"/>
      <c r="S15" s="104"/>
      <c r="T15" s="104"/>
    </row>
    <row r="16" spans="1:20" ht="18" hidden="1" customHeight="1" thickBot="1">
      <c r="A16" s="104"/>
      <c r="B16" s="350"/>
      <c r="C16" s="122" t="str">
        <f>'SIMULATOR TABLE'!G9</f>
        <v/>
      </c>
      <c r="D16" s="172" t="str">
        <f>'SIMULATOR TABLE'!P9</f>
        <v/>
      </c>
      <c r="E16" s="179" t="str">
        <f>'SIMULATOR TABLE'!I9</f>
        <v/>
      </c>
      <c r="F16" s="263" t="str">
        <f>'SIMULATOR TABLE'!BW9</f>
        <v/>
      </c>
      <c r="G16" s="187" t="str">
        <f>'SIMULATOR TABLE'!BC9</f>
        <v/>
      </c>
      <c r="H16" s="196" t="str">
        <f>'SIMULATOR TABLE'!BD9</f>
        <v/>
      </c>
      <c r="I16" s="205">
        <f>'SIMULATOR TABLE'!BU9</f>
        <v>0</v>
      </c>
      <c r="J16" s="138" t="str">
        <f t="shared" si="0"/>
        <v/>
      </c>
      <c r="K16" s="104"/>
      <c r="L16" s="104"/>
      <c r="M16" s="104"/>
      <c r="N16" s="104"/>
      <c r="O16" s="104"/>
      <c r="P16" s="104"/>
      <c r="Q16" s="104"/>
      <c r="R16" s="104"/>
      <c r="S16" s="104"/>
      <c r="T16" s="104"/>
    </row>
    <row r="17" spans="1:20" ht="18" hidden="1" customHeight="1" thickTop="1" thickBot="1">
      <c r="A17" s="104"/>
      <c r="B17" s="350"/>
      <c r="C17" s="145" t="str">
        <f>'SIMULATOR TABLE'!G10</f>
        <v>TACTIC 7</v>
      </c>
      <c r="D17" s="245"/>
      <c r="E17" s="247"/>
      <c r="F17" s="264">
        <f>'SIMULATOR TABLE'!BW10</f>
        <v>0</v>
      </c>
      <c r="G17" s="188" t="str">
        <f>'SIMULATOR TABLE'!BC10</f>
        <v/>
      </c>
      <c r="H17" s="197" t="str">
        <f>'SIMULATOR TABLE'!BD10</f>
        <v/>
      </c>
      <c r="I17" s="206">
        <f>'SIMULATOR TABLE'!BU10</f>
        <v>0</v>
      </c>
      <c r="J17" s="146" t="str">
        <f t="shared" si="0"/>
        <v/>
      </c>
      <c r="K17" s="104"/>
      <c r="L17" s="104"/>
      <c r="M17" s="104"/>
      <c r="N17" s="104"/>
      <c r="O17" s="104"/>
      <c r="P17" s="104"/>
      <c r="Q17" s="104"/>
      <c r="R17" s="104"/>
      <c r="S17" s="104"/>
      <c r="T17" s="104"/>
    </row>
    <row r="18" spans="1:20" ht="18" customHeight="1" thickBot="1">
      <c r="A18" s="104"/>
      <c r="B18" s="351"/>
      <c r="C18" s="123" t="s">
        <v>120</v>
      </c>
      <c r="D18" s="173">
        <f>SUM(D11:D17)</f>
        <v>1316676.8600000001</v>
      </c>
      <c r="E18" s="180"/>
      <c r="F18" s="265"/>
      <c r="G18" s="189">
        <f>'SIMULATOR TABLE'!BC11</f>
        <v>3.328656084599928</v>
      </c>
      <c r="H18" s="198">
        <f>'SIMULATOR TABLE'!BD11</f>
        <v>4382764.4414909277</v>
      </c>
      <c r="I18" s="207"/>
      <c r="J18" s="137"/>
      <c r="K18" s="104"/>
      <c r="L18" s="104"/>
      <c r="M18" s="104"/>
      <c r="N18" s="271"/>
      <c r="O18" s="271" t="s">
        <v>122</v>
      </c>
      <c r="P18" s="271" t="s">
        <v>123</v>
      </c>
      <c r="Q18" s="104"/>
      <c r="R18" s="104"/>
      <c r="S18" s="104"/>
      <c r="T18" s="104"/>
    </row>
    <row r="19" spans="1:20" ht="18" customHeight="1">
      <c r="A19" s="104"/>
      <c r="B19" s="345" t="s">
        <v>121</v>
      </c>
      <c r="C19" s="124" t="str">
        <f>'SIMULATOR TABLE'!G4</f>
        <v>OPEN TV</v>
      </c>
      <c r="D19" s="174">
        <v>23886</v>
      </c>
      <c r="E19" s="181">
        <v>39</v>
      </c>
      <c r="F19" s="266">
        <f>'SIMULATOR TABLE'!BX4</f>
        <v>1.9939210492832053</v>
      </c>
      <c r="G19" s="190">
        <f>'SIMULATOR TABLE'!BR4</f>
        <v>0.22983811351044836</v>
      </c>
      <c r="H19" s="199">
        <f>'SIMULATOR TABLE'!BS4</f>
        <v>5489.9131793105698</v>
      </c>
      <c r="I19" s="208">
        <f>'SIMULATOR TABLE'!BU4</f>
        <v>3.35</v>
      </c>
      <c r="J19" s="140" t="str">
        <f t="shared" ref="J19:J25" si="1">IFERROR(IF(ABS(G19-I19)&lt;=0.05,"YES","NO"),"")</f>
        <v>NO</v>
      </c>
      <c r="K19" s="104"/>
      <c r="L19" s="104"/>
      <c r="M19" s="104"/>
      <c r="N19" s="271" t="s">
        <v>124</v>
      </c>
      <c r="O19" s="273">
        <f>G18</f>
        <v>3.328656084599928</v>
      </c>
      <c r="P19" s="273">
        <f>G26</f>
        <v>4.874421261379287</v>
      </c>
      <c r="Q19" s="104"/>
      <c r="R19" s="104"/>
      <c r="S19" s="104"/>
      <c r="T19" s="104"/>
    </row>
    <row r="20" spans="1:20" ht="18" customHeight="1">
      <c r="A20" s="104"/>
      <c r="B20" s="346"/>
      <c r="C20" s="125" t="str">
        <f>'SIMULATOR TABLE'!G5</f>
        <v>SOCIAL</v>
      </c>
      <c r="D20" s="175">
        <v>1019168</v>
      </c>
      <c r="E20" s="182">
        <v>40</v>
      </c>
      <c r="F20" s="267">
        <f>'SIMULATOR TABLE'!BX5</f>
        <v>6045420.602094573</v>
      </c>
      <c r="G20" s="191">
        <f>'SIMULATOR TABLE'!BR5</f>
        <v>4.6611093706155611</v>
      </c>
      <c r="H20" s="200">
        <f>'SIMULATOR TABLE'!BS5</f>
        <v>4750453.5150315203</v>
      </c>
      <c r="I20" s="209">
        <f>'SIMULATOR TABLE'!BU5</f>
        <v>4.66</v>
      </c>
      <c r="J20" s="139" t="str">
        <f t="shared" si="1"/>
        <v>YES</v>
      </c>
      <c r="K20" s="104"/>
      <c r="L20" s="104"/>
      <c r="M20" s="104"/>
      <c r="N20" s="271" t="str">
        <f t="shared" ref="N20:N25" si="2">C19</f>
        <v>OPEN TV</v>
      </c>
      <c r="O20" s="273">
        <f t="shared" ref="O20:O25" si="3">G11</f>
        <v>3.2966377931688751</v>
      </c>
      <c r="P20" s="273">
        <f t="shared" ref="P20:P25" si="4">G19</f>
        <v>0.22983811351044836</v>
      </c>
      <c r="Q20" s="104"/>
      <c r="R20" s="104"/>
      <c r="S20" s="104"/>
      <c r="T20" s="104"/>
    </row>
    <row r="21" spans="1:20" ht="18" customHeight="1">
      <c r="A21" s="104"/>
      <c r="B21" s="346"/>
      <c r="C21" s="125" t="str">
        <f>'SIMULATOR TABLE'!G6</f>
        <v>ONLINE VIDEO</v>
      </c>
      <c r="D21" s="175">
        <v>273623</v>
      </c>
      <c r="E21" s="182">
        <v>6</v>
      </c>
      <c r="F21" s="267">
        <f>'SIMULATOR TABLE'!BX6</f>
        <v>13738411.11929708</v>
      </c>
      <c r="G21" s="191">
        <f>'SIMULATOR TABLE'!BR6</f>
        <v>6.0743977478438014</v>
      </c>
      <c r="H21" s="200">
        <f>'SIMULATOR TABLE'!BS6</f>
        <v>1662094.9349582645</v>
      </c>
      <c r="I21" s="209">
        <f>'SIMULATOR TABLE'!BU6</f>
        <v>6.14</v>
      </c>
      <c r="J21" s="139" t="str">
        <f t="shared" si="1"/>
        <v>NO</v>
      </c>
      <c r="K21" s="104"/>
      <c r="L21" s="104"/>
      <c r="M21" s="104"/>
      <c r="N21" s="271" t="str">
        <f t="shared" si="2"/>
        <v>SOCIAL</v>
      </c>
      <c r="O21" s="273">
        <f t="shared" si="3"/>
        <v>3.2554953283474046</v>
      </c>
      <c r="P21" s="273">
        <f t="shared" si="4"/>
        <v>4.6611093706155611</v>
      </c>
      <c r="Q21" s="104"/>
      <c r="R21" s="104"/>
      <c r="S21" s="104"/>
      <c r="T21" s="104"/>
    </row>
    <row r="22" spans="1:20" ht="18" hidden="1" customHeight="1">
      <c r="A22" s="104"/>
      <c r="B22" s="346"/>
      <c r="C22" s="125" t="str">
        <f>'SIMULATOR TABLE'!G7</f>
        <v/>
      </c>
      <c r="D22" s="175" t="str">
        <f>'SIMULATOR TABLE'!P7</f>
        <v/>
      </c>
      <c r="E22" s="182" t="str">
        <f>'SIMULATOR TABLE'!I7</f>
        <v/>
      </c>
      <c r="F22" s="267" t="str">
        <f>'SIMULATOR TABLE'!BX7</f>
        <v/>
      </c>
      <c r="G22" s="191" t="str">
        <f>'SIMULATOR TABLE'!BR7</f>
        <v/>
      </c>
      <c r="H22" s="200" t="str">
        <f>'SIMULATOR TABLE'!BS7</f>
        <v/>
      </c>
      <c r="I22" s="209">
        <f>'SIMULATOR TABLE'!BU7</f>
        <v>0</v>
      </c>
      <c r="J22" s="139" t="str">
        <f t="shared" si="1"/>
        <v/>
      </c>
      <c r="K22" s="104"/>
      <c r="L22" s="104"/>
      <c r="M22" s="104"/>
      <c r="N22" s="271" t="str">
        <f t="shared" si="2"/>
        <v>ONLINE VIDEO</v>
      </c>
      <c r="O22" s="273">
        <f t="shared" si="3"/>
        <v>3.9415913710538883</v>
      </c>
      <c r="P22" s="273">
        <f t="shared" si="4"/>
        <v>6.0743977478438014</v>
      </c>
      <c r="Q22" s="104"/>
      <c r="R22" s="104"/>
      <c r="S22" s="104"/>
      <c r="T22" s="104"/>
    </row>
    <row r="23" spans="1:20" ht="18" hidden="1" customHeight="1">
      <c r="A23" s="104"/>
      <c r="B23" s="346"/>
      <c r="C23" s="125" t="str">
        <f>'SIMULATOR TABLE'!G8</f>
        <v/>
      </c>
      <c r="D23" s="175" t="str">
        <f>'SIMULATOR TABLE'!P8</f>
        <v/>
      </c>
      <c r="E23" s="182" t="str">
        <f>'SIMULATOR TABLE'!I8</f>
        <v/>
      </c>
      <c r="F23" s="268" t="str">
        <f>'SIMULATOR TABLE'!BX8</f>
        <v/>
      </c>
      <c r="G23" s="191" t="str">
        <f>'SIMULATOR TABLE'!BR8</f>
        <v/>
      </c>
      <c r="H23" s="200" t="str">
        <f>'SIMULATOR TABLE'!BS8</f>
        <v/>
      </c>
      <c r="I23" s="209">
        <f>'SIMULATOR TABLE'!BU8</f>
        <v>0</v>
      </c>
      <c r="J23" s="139" t="str">
        <f t="shared" si="1"/>
        <v/>
      </c>
      <c r="K23" s="104"/>
      <c r="L23" s="104"/>
      <c r="M23" s="104"/>
      <c r="N23" s="271" t="str">
        <f t="shared" si="2"/>
        <v/>
      </c>
      <c r="O23" s="273" t="str">
        <f t="shared" si="3"/>
        <v/>
      </c>
      <c r="P23" s="273" t="str">
        <f t="shared" si="4"/>
        <v/>
      </c>
      <c r="Q23" s="104"/>
      <c r="R23" s="104"/>
      <c r="S23" s="104"/>
      <c r="T23" s="104"/>
    </row>
    <row r="24" spans="1:20" ht="18" hidden="1" customHeight="1" thickBot="1">
      <c r="A24" s="104"/>
      <c r="B24" s="346"/>
      <c r="C24" s="126" t="str">
        <f>'SIMULATOR TABLE'!G9</f>
        <v/>
      </c>
      <c r="D24" s="176" t="str">
        <f>'SIMULATOR TABLE'!P9</f>
        <v/>
      </c>
      <c r="E24" s="183" t="str">
        <f>'SIMULATOR TABLE'!I9</f>
        <v/>
      </c>
      <c r="F24" s="269" t="str">
        <f>'SIMULATOR TABLE'!BX9</f>
        <v/>
      </c>
      <c r="G24" s="192" t="str">
        <f>'SIMULATOR TABLE'!BR9</f>
        <v/>
      </c>
      <c r="H24" s="201" t="str">
        <f>'SIMULATOR TABLE'!BS9</f>
        <v/>
      </c>
      <c r="I24" s="210">
        <f>'SIMULATOR TABLE'!BU9</f>
        <v>0</v>
      </c>
      <c r="J24" s="138" t="str">
        <f t="shared" si="1"/>
        <v/>
      </c>
      <c r="K24" s="104"/>
      <c r="L24" s="104"/>
      <c r="M24" s="104"/>
      <c r="N24" s="271" t="str">
        <f t="shared" si="2"/>
        <v/>
      </c>
      <c r="O24" s="273" t="str">
        <f t="shared" si="3"/>
        <v/>
      </c>
      <c r="P24" s="273" t="str">
        <f t="shared" si="4"/>
        <v/>
      </c>
      <c r="Q24" s="104"/>
      <c r="R24" s="104"/>
      <c r="S24" s="104"/>
      <c r="T24" s="104"/>
    </row>
    <row r="25" spans="1:20" ht="18" hidden="1" customHeight="1" thickTop="1" thickBot="1">
      <c r="A25" s="104"/>
      <c r="B25" s="346"/>
      <c r="C25" s="147" t="str">
        <f>'SIMULATOR TABLE'!G10</f>
        <v>TACTIC 7</v>
      </c>
      <c r="D25" s="246"/>
      <c r="E25" s="248"/>
      <c r="F25" s="270">
        <f>'SIMULATOR TABLE'!BX10</f>
        <v>0</v>
      </c>
      <c r="G25" s="193" t="str">
        <f>'SIMULATOR TABLE'!BR10</f>
        <v/>
      </c>
      <c r="H25" s="202" t="str">
        <f>'SIMULATOR TABLE'!BS10</f>
        <v/>
      </c>
      <c r="I25" s="211">
        <f>'SIMULATOR TABLE'!BU10</f>
        <v>0</v>
      </c>
      <c r="J25" s="146" t="str">
        <f t="shared" si="1"/>
        <v/>
      </c>
      <c r="K25" s="104"/>
      <c r="L25" s="104"/>
      <c r="M25" s="104"/>
      <c r="N25" s="271" t="str">
        <f t="shared" si="2"/>
        <v/>
      </c>
      <c r="O25" s="273" t="str">
        <f t="shared" si="3"/>
        <v/>
      </c>
      <c r="P25" s="273" t="str">
        <f t="shared" si="4"/>
        <v/>
      </c>
      <c r="Q25" s="104"/>
      <c r="R25" s="104"/>
      <c r="S25" s="104"/>
      <c r="T25" s="104"/>
    </row>
    <row r="26" spans="1:20" ht="18" customHeight="1" thickBot="1">
      <c r="A26" s="104"/>
      <c r="B26" s="347"/>
      <c r="C26" s="127" t="s">
        <v>120</v>
      </c>
      <c r="D26" s="173">
        <f>SUM(D19:D25)</f>
        <v>1316677</v>
      </c>
      <c r="E26" s="184"/>
      <c r="F26" s="265"/>
      <c r="G26" s="189">
        <f>'SIMULATOR TABLE'!BR11</f>
        <v>4.874421261379287</v>
      </c>
      <c r="H26" s="198">
        <f>'SIMULATOR TABLE'!BS11</f>
        <v>6418038.3631690955</v>
      </c>
      <c r="I26" s="207"/>
      <c r="J26" s="137"/>
      <c r="K26" s="104"/>
      <c r="L26" s="104"/>
      <c r="M26" s="104"/>
      <c r="N26" s="271"/>
      <c r="O26" s="272"/>
      <c r="P26" s="272"/>
      <c r="Q26" s="104"/>
      <c r="R26" s="104"/>
      <c r="S26" s="104"/>
      <c r="T26" s="104"/>
    </row>
    <row r="27" spans="1:20" ht="14.45" customHeight="1">
      <c r="G27" s="325"/>
      <c r="H27" s="325"/>
      <c r="N27" s="130"/>
      <c r="O27" s="130"/>
      <c r="P27" s="130"/>
    </row>
    <row r="28" spans="1:20" ht="14.45" customHeight="1">
      <c r="F28" s="221" t="s">
        <v>3159</v>
      </c>
    </row>
    <row r="29" spans="1:20" ht="14.45" customHeight="1"/>
    <row r="30" spans="1:20" ht="14.45" customHeight="1"/>
    <row r="31" spans="1:20" ht="14.45" hidden="1" customHeight="1"/>
    <row r="32" spans="1:20" ht="14.45" hidden="1" customHeight="1"/>
    <row r="33" ht="14.45" hidden="1" customHeight="1"/>
    <row r="34" ht="14.45" hidden="1" customHeight="1"/>
    <row r="35" ht="14.45" hidden="1" customHeight="1"/>
    <row r="36" ht="14.45" hidden="1" customHeight="1"/>
    <row r="37" ht="14.45" hidden="1" customHeight="1"/>
    <row r="38" ht="14.45" hidden="1" customHeight="1"/>
    <row r="39" ht="14.45" hidden="1" customHeight="1"/>
    <row r="40" ht="14.45" hidden="1" customHeight="1"/>
    <row r="41" ht="14.45" hidden="1" customHeight="1"/>
    <row r="42" ht="14.45" hidden="1" customHeight="1"/>
    <row r="43" ht="14.45" hidden="1" customHeight="1"/>
    <row r="44" ht="14.45" hidden="1" customHeight="1"/>
    <row r="45" ht="14.45" hidden="1" customHeight="1"/>
    <row r="46" ht="14.45" hidden="1" customHeight="1"/>
    <row r="47" ht="14.45" hidden="1" customHeight="1"/>
    <row r="48" ht="14.45" hidden="1" customHeight="1"/>
    <row r="49" ht="14.45" hidden="1" customHeight="1"/>
    <row r="50" ht="14.45" hidden="1" customHeight="1"/>
    <row r="51" ht="14.45" hidden="1" customHeight="1"/>
    <row r="52" ht="14.45" hidden="1" customHeight="1"/>
    <row r="53" ht="14.45" hidden="1" customHeight="1"/>
    <row r="54" ht="14.45" hidden="1" customHeight="1"/>
    <row r="55" ht="14.45" hidden="1" customHeight="1"/>
    <row r="56" ht="14.45" hidden="1" customHeight="1"/>
    <row r="57" ht="14.45" hidden="1" customHeight="1"/>
    <row r="58" ht="14.45" hidden="1" customHeight="1"/>
    <row r="59" ht="14.45" hidden="1" customHeight="1"/>
    <row r="60" ht="14.45" hidden="1" customHeight="1"/>
    <row r="61" ht="14.45" hidden="1" customHeight="1"/>
    <row r="62" ht="14.45" hidden="1" customHeight="1"/>
    <row r="63" ht="14.45" hidden="1" customHeight="1"/>
    <row r="64" ht="14.45" hidden="1" customHeight="1"/>
    <row r="65" ht="14.45" hidden="1" customHeight="1"/>
    <row r="66" ht="14.45" hidden="1" customHeight="1"/>
    <row r="67" ht="14.45" hidden="1" customHeight="1"/>
    <row r="68" ht="14.45" hidden="1" customHeight="1"/>
    <row r="69" ht="14.45" hidden="1" customHeight="1"/>
    <row r="70" ht="14.45" hidden="1" customHeight="1"/>
    <row r="71" ht="14.45" hidden="1" customHeight="1"/>
    <row r="72" ht="14.45" hidden="1" customHeight="1"/>
    <row r="73" ht="14.45" hidden="1" customHeight="1"/>
    <row r="74" ht="14.45" hidden="1" customHeight="1"/>
    <row r="75" ht="14.45" hidden="1" customHeight="1"/>
    <row r="76" ht="14.45" hidden="1" customHeight="1"/>
    <row r="77" ht="14.45" hidden="1" customHeight="1"/>
    <row r="78" ht="14.45" hidden="1" customHeight="1"/>
    <row r="79" ht="14.45" hidden="1" customHeight="1"/>
    <row r="80" ht="14.45" hidden="1" customHeight="1"/>
    <row r="81" ht="14.45" hidden="1" customHeight="1"/>
    <row r="82" ht="14.45" hidden="1" customHeight="1"/>
    <row r="83" ht="14.45" hidden="1" customHeight="1"/>
    <row r="84" ht="14.45" hidden="1" customHeight="1"/>
    <row r="85" ht="14.45" hidden="1" customHeight="1"/>
    <row r="86" ht="14.45" hidden="1" customHeight="1"/>
    <row r="87" ht="14.45" hidden="1" customHeight="1"/>
    <row r="88" ht="14.45" hidden="1" customHeight="1"/>
    <row r="89" ht="14.45" hidden="1" customHeight="1"/>
    <row r="90" ht="14.45" hidden="1" customHeight="1"/>
  </sheetData>
  <mergeCells count="6">
    <mergeCell ref="P11:P12"/>
    <mergeCell ref="B19:B26"/>
    <mergeCell ref="M10:M12"/>
    <mergeCell ref="B11:B18"/>
    <mergeCell ref="N11:N12"/>
    <mergeCell ref="O11:O12"/>
  </mergeCells>
  <conditionalFormatting sqref="J11:J17 J19:J25">
    <cfRule type="cellIs" dxfId="1" priority="1" operator="equal">
      <formula>"NO"</formula>
    </cfRule>
    <cfRule type="cellIs" dxfId="0" priority="2" operator="equal">
      <formula>"YES"</formula>
    </cfRule>
  </conditionalFormatting>
  <pageMargins left="0.7" right="0.7" top="0.75" bottom="0.75" header="0.3" footer="0.3"/>
  <pageSetup orientation="portrait" verticalDpi="300" r:id="rId1"/>
  <drawing r:id="rId2"/>
</worksheet>
</file>

<file path=xl/worksheets/sheet9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800-000000000000}">
  <sheetPr>
    <tabColor rgb="FFFFC000"/>
  </sheetPr>
  <dimension ref="A1:BX11"/>
  <sheetViews>
    <sheetView showGridLines="0" zoomScale="80" zoomScaleNormal="80" workbookViewId="0"/>
  </sheetViews>
  <sheetFormatPr defaultRowHeight="15"/>
  <cols>
    <col min="1" max="1" width="11.42578125" customWidth="1"/>
    <col min="2" max="2" width="15.85546875" customWidth="1"/>
    <col min="3" max="3" width="26.140625" bestFit="1" customWidth="1"/>
    <col min="4" max="4" width="11.85546875" customWidth="1"/>
    <col min="5" max="5" width="12.140625" customWidth="1"/>
    <col min="6" max="6" width="18.5703125" bestFit="1" customWidth="1"/>
    <col min="7" max="7" width="18.42578125" customWidth="1"/>
    <col min="8" max="8" width="22.85546875" customWidth="1"/>
    <col min="9" max="9" width="14.5703125" bestFit="1" customWidth="1"/>
    <col min="10" max="10" width="16.5703125" customWidth="1"/>
    <col min="11" max="11" width="18.5703125" bestFit="1" customWidth="1"/>
    <col min="12" max="12" width="22.28515625" bestFit="1" customWidth="1"/>
    <col min="13" max="13" width="15.140625" bestFit="1" customWidth="1"/>
    <col min="14" max="14" width="16.42578125" customWidth="1"/>
    <col min="15" max="15" width="18.140625" customWidth="1"/>
    <col min="16" max="16" width="10.5703125" bestFit="1" customWidth="1"/>
    <col min="17" max="17" width="11.5703125" bestFit="1" customWidth="1"/>
    <col min="18" max="18" width="10.28515625" customWidth="1"/>
    <col min="19" max="19" width="11.42578125" bestFit="1" customWidth="1"/>
    <col min="20" max="20" width="3.7109375" customWidth="1"/>
    <col min="21" max="21" width="11.5703125" customWidth="1"/>
    <col min="22" max="22" width="10.85546875" customWidth="1"/>
    <col min="23" max="23" width="10" customWidth="1"/>
    <col min="24" max="24" width="27.42578125" bestFit="1" customWidth="1"/>
    <col min="25" max="25" width="12.42578125" customWidth="1"/>
    <col min="26" max="26" width="11.140625" customWidth="1"/>
    <col min="27" max="27" width="9.42578125" customWidth="1"/>
    <col min="28" max="28" width="22.42578125" customWidth="1"/>
    <col min="29" max="29" width="17" customWidth="1"/>
    <col min="30" max="30" width="3.7109375" customWidth="1"/>
    <col min="31" max="31" width="24.140625" bestFit="1" customWidth="1"/>
    <col min="32" max="32" width="21.85546875" bestFit="1" customWidth="1"/>
    <col min="33" max="33" width="23.5703125" customWidth="1"/>
    <col min="34" max="34" width="27.140625" bestFit="1" customWidth="1"/>
    <col min="35" max="35" width="22.5703125" customWidth="1"/>
    <col min="36" max="36" width="8.42578125" customWidth="1"/>
    <col min="37" max="37" width="18.140625" bestFit="1" customWidth="1"/>
    <col min="38" max="38" width="11" bestFit="1" customWidth="1"/>
    <col min="39" max="41" width="14.85546875" customWidth="1"/>
    <col min="42" max="42" width="3.7109375" customWidth="1"/>
    <col min="43" max="43" width="16.140625" customWidth="1"/>
    <col min="44" max="44" width="14.42578125" bestFit="1" customWidth="1"/>
    <col min="45" max="45" width="14.5703125" bestFit="1" customWidth="1"/>
    <col min="46" max="46" width="16.42578125" customWidth="1"/>
    <col min="47" max="47" width="21.140625" customWidth="1"/>
    <col min="48" max="48" width="16.28515625" customWidth="1"/>
    <col min="49" max="51" width="21.140625" customWidth="1"/>
    <col min="52" max="52" width="23.140625" customWidth="1"/>
    <col min="53" max="54" width="21.140625" customWidth="1"/>
    <col min="55" max="55" width="9.42578125" customWidth="1"/>
    <col min="56" max="56" width="28.5703125" bestFit="1" customWidth="1"/>
    <col min="57" max="57" width="3.7109375" customWidth="1"/>
    <col min="58" max="58" width="16.140625" bestFit="1" customWidth="1"/>
    <col min="59" max="59" width="14.42578125" bestFit="1" customWidth="1"/>
    <col min="60" max="60" width="19.5703125" bestFit="1" customWidth="1"/>
    <col min="61" max="62" width="19.5703125" customWidth="1"/>
    <col min="63" max="63" width="16.5703125" customWidth="1"/>
    <col min="64" max="64" width="17.140625" bestFit="1" customWidth="1"/>
    <col min="65" max="65" width="21.85546875" customWidth="1"/>
    <col min="66" max="66" width="21.5703125" bestFit="1" customWidth="1"/>
    <col min="67" max="67" width="22.140625" bestFit="1" customWidth="1"/>
    <col min="68" max="68" width="22.140625" customWidth="1"/>
    <col min="69" max="69" width="19.140625" bestFit="1" customWidth="1"/>
    <col min="70" max="70" width="9.42578125" customWidth="1"/>
    <col min="71" max="71" width="28.5703125" bestFit="1" customWidth="1"/>
    <col min="72" max="72" width="3.5703125" customWidth="1"/>
    <col min="73" max="73" width="16.85546875" customWidth="1"/>
    <col min="74" max="74" width="3.42578125" customWidth="1"/>
    <col min="75" max="75" width="22.28515625" bestFit="1" customWidth="1"/>
    <col min="76" max="76" width="20.85546875" customWidth="1"/>
  </cols>
  <sheetData>
    <row r="1" spans="1:76" ht="9.9499999999999993" customHeight="1"/>
    <row r="2" spans="1:76">
      <c r="B2" s="354" t="s">
        <v>115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T2" s="105"/>
      <c r="U2" s="355" t="s">
        <v>116</v>
      </c>
      <c r="V2" s="355"/>
      <c r="W2" s="355"/>
      <c r="X2" s="355"/>
      <c r="Y2" s="355"/>
      <c r="Z2" s="355"/>
      <c r="AA2" s="355"/>
      <c r="AB2" s="355"/>
      <c r="AC2" s="355"/>
      <c r="AD2" s="105"/>
      <c r="AE2" s="357" t="s">
        <v>129</v>
      </c>
      <c r="AF2" s="357"/>
      <c r="AG2" s="357"/>
      <c r="AH2" s="357"/>
      <c r="AI2" s="357"/>
      <c r="AJ2" s="357"/>
      <c r="AK2" s="357"/>
      <c r="AL2" s="357"/>
      <c r="AM2" s="357"/>
      <c r="AN2" s="357"/>
      <c r="AO2" s="357"/>
      <c r="AP2" s="105"/>
      <c r="AQ2" s="356" t="s">
        <v>119</v>
      </c>
      <c r="AR2" s="356"/>
      <c r="AS2" s="356"/>
      <c r="AT2" s="356"/>
      <c r="AU2" s="356"/>
      <c r="AV2" s="356"/>
      <c r="AW2" s="356"/>
      <c r="AX2" s="356"/>
      <c r="AY2" s="356"/>
      <c r="AZ2" s="356"/>
      <c r="BA2" s="356"/>
      <c r="BB2" s="356"/>
      <c r="BC2" s="356"/>
      <c r="BD2" s="356"/>
      <c r="BE2" s="105"/>
      <c r="BF2" s="353" t="s">
        <v>121</v>
      </c>
      <c r="BG2" s="353"/>
      <c r="BH2" s="353"/>
      <c r="BI2" s="353"/>
      <c r="BJ2" s="353"/>
      <c r="BK2" s="353"/>
      <c r="BL2" s="353"/>
      <c r="BM2" s="353"/>
      <c r="BN2" s="353"/>
      <c r="BO2" s="353"/>
      <c r="BP2" s="353"/>
      <c r="BQ2" s="353"/>
      <c r="BR2" s="353"/>
      <c r="BS2" s="353"/>
    </row>
    <row r="3" spans="1:76">
      <c r="A3" s="40" t="s">
        <v>75</v>
      </c>
      <c r="B3" s="68" t="s">
        <v>15</v>
      </c>
      <c r="C3" s="68" t="s">
        <v>16</v>
      </c>
      <c r="D3" s="68" t="s">
        <v>17</v>
      </c>
      <c r="E3" s="68" t="s">
        <v>18</v>
      </c>
      <c r="F3" s="68" t="s">
        <v>19</v>
      </c>
      <c r="G3" s="68" t="s">
        <v>20</v>
      </c>
      <c r="H3" s="68" t="s">
        <v>21</v>
      </c>
      <c r="I3" s="68" t="s">
        <v>22</v>
      </c>
      <c r="J3" s="68" t="s">
        <v>23</v>
      </c>
      <c r="K3" s="68" t="s">
        <v>24</v>
      </c>
      <c r="L3" s="68" t="s">
        <v>25</v>
      </c>
      <c r="M3" s="68" t="s">
        <v>26</v>
      </c>
      <c r="N3" s="68" t="s">
        <v>27</v>
      </c>
      <c r="O3" s="68" t="s">
        <v>28</v>
      </c>
      <c r="P3" s="68" t="s">
        <v>29</v>
      </c>
      <c r="Q3" s="68" t="s">
        <v>30</v>
      </c>
      <c r="R3" s="68" t="s">
        <v>32</v>
      </c>
      <c r="S3" s="68" t="s">
        <v>33</v>
      </c>
      <c r="T3" s="69" t="s">
        <v>0</v>
      </c>
      <c r="U3" s="70" t="s">
        <v>6</v>
      </c>
      <c r="V3" s="71" t="s">
        <v>4</v>
      </c>
      <c r="W3" s="71" t="s">
        <v>5</v>
      </c>
      <c r="X3" s="70" t="s">
        <v>1</v>
      </c>
      <c r="Y3" s="70" t="s">
        <v>7</v>
      </c>
      <c r="Z3" s="71" t="s">
        <v>4</v>
      </c>
      <c r="AA3" s="71" t="s">
        <v>5</v>
      </c>
      <c r="AB3" s="70" t="s">
        <v>2</v>
      </c>
      <c r="AC3" s="133" t="s">
        <v>9</v>
      </c>
      <c r="AD3" s="69" t="s">
        <v>0</v>
      </c>
      <c r="AE3" s="214" t="s">
        <v>130</v>
      </c>
      <c r="AF3" s="214" t="s">
        <v>131</v>
      </c>
      <c r="AG3" s="214" t="s">
        <v>125</v>
      </c>
      <c r="AH3" s="214" t="s">
        <v>126</v>
      </c>
      <c r="AI3" s="214" t="s">
        <v>128</v>
      </c>
      <c r="AJ3" s="214" t="s">
        <v>12</v>
      </c>
      <c r="AK3" s="214" t="s">
        <v>13</v>
      </c>
      <c r="AL3" s="214" t="s">
        <v>14</v>
      </c>
      <c r="AM3" s="214" t="s">
        <v>66</v>
      </c>
      <c r="AN3" s="214" t="s">
        <v>67</v>
      </c>
      <c r="AO3" s="214" t="s">
        <v>68</v>
      </c>
      <c r="AP3" s="69" t="s">
        <v>0</v>
      </c>
      <c r="AQ3" s="106" t="s">
        <v>20</v>
      </c>
      <c r="AR3" s="106" t="s">
        <v>29</v>
      </c>
      <c r="AS3" s="106" t="s">
        <v>22</v>
      </c>
      <c r="AT3" s="106" t="s">
        <v>26</v>
      </c>
      <c r="AU3" s="106" t="s">
        <v>77</v>
      </c>
      <c r="AV3" s="106" t="s">
        <v>23</v>
      </c>
      <c r="AW3" s="106" t="s">
        <v>78</v>
      </c>
      <c r="AX3" s="106" t="s">
        <v>79</v>
      </c>
      <c r="AY3" s="106" t="s">
        <v>80</v>
      </c>
      <c r="AZ3" s="106" t="s">
        <v>82</v>
      </c>
      <c r="BA3" s="226" t="s">
        <v>127</v>
      </c>
      <c r="BB3" s="106" t="s">
        <v>132</v>
      </c>
      <c r="BC3" s="106" t="s">
        <v>6</v>
      </c>
      <c r="BD3" s="106" t="str">
        <f>"INCREMENTAL "&amp;'INCR LABEL'!B3</f>
        <v>INCREMENTAL NOS</v>
      </c>
      <c r="BE3" s="69" t="s">
        <v>0</v>
      </c>
      <c r="BF3" s="107" t="s">
        <v>20</v>
      </c>
      <c r="BG3" s="107" t="s">
        <v>29</v>
      </c>
      <c r="BH3" s="107" t="s">
        <v>22</v>
      </c>
      <c r="BI3" s="107" t="s">
        <v>26</v>
      </c>
      <c r="BJ3" s="107" t="s">
        <v>77</v>
      </c>
      <c r="BK3" s="107" t="s">
        <v>23</v>
      </c>
      <c r="BL3" s="107" t="s">
        <v>78</v>
      </c>
      <c r="BM3" s="107" t="s">
        <v>79</v>
      </c>
      <c r="BN3" s="107" t="s">
        <v>80</v>
      </c>
      <c r="BO3" s="107" t="s">
        <v>82</v>
      </c>
      <c r="BP3" s="107" t="s">
        <v>127</v>
      </c>
      <c r="BQ3" s="107" t="s">
        <v>132</v>
      </c>
      <c r="BR3" s="107" t="s">
        <v>6</v>
      </c>
      <c r="BS3" s="107" t="str">
        <f>"INCREMENTAL "&amp;'INCR LABEL'!B3</f>
        <v>INCREMENTAL NOS</v>
      </c>
      <c r="BU3" s="219" t="s">
        <v>137</v>
      </c>
      <c r="BW3" s="256" t="s">
        <v>3157</v>
      </c>
      <c r="BX3" s="256" t="s">
        <v>3156</v>
      </c>
    </row>
    <row r="4" spans="1:76">
      <c r="A4" s="41">
        <f>'CURVE FACTS'!A2</f>
        <v>1</v>
      </c>
      <c r="B4" s="131" t="str">
        <f>RESULTS!B4</f>
        <v>PERU</v>
      </c>
      <c r="C4" s="100" t="str">
        <f>RESULTS!C4</f>
        <v>HOUSEHOLD CARE</v>
      </c>
      <c r="D4" s="100" t="str">
        <f>RESULTS!D4</f>
        <v>DISH CARE</v>
      </c>
      <c r="E4" s="100" t="str">
        <f>RESULTS!E4</f>
        <v>AYUDÍN</v>
      </c>
      <c r="F4" s="100" t="str">
        <f>RESULTS!F4</f>
        <v>FY2021</v>
      </c>
      <c r="G4" s="100" t="str">
        <f>RESULTS!G4</f>
        <v>OPEN TV</v>
      </c>
      <c r="H4" s="100" t="str">
        <f>RESULTS!H4</f>
        <v>60% 22s, 23% 27s, 17% 10s</v>
      </c>
      <c r="I4" s="100">
        <f>RESULTS!I4</f>
        <v>39</v>
      </c>
      <c r="J4" s="119">
        <f>RESULTS!J4</f>
        <v>3218</v>
      </c>
      <c r="K4" s="100" t="str">
        <f>RESULTS!K4</f>
        <v>GRPs</v>
      </c>
      <c r="L4" s="100" t="str">
        <f>RESULTS!L4</f>
        <v>Total Housewives</v>
      </c>
      <c r="M4" s="119">
        <f>RESULTS!M4</f>
        <v>7210212</v>
      </c>
      <c r="N4" s="117">
        <f>RESULTS!N4</f>
        <v>3218</v>
      </c>
      <c r="O4" s="100" t="str">
        <f>RESULTS!O4</f>
        <v>GRPs</v>
      </c>
      <c r="P4" s="217">
        <f>RESULTS!P4</f>
        <v>988455</v>
      </c>
      <c r="Q4" s="100" t="str">
        <f>RESULTS!Q4</f>
        <v>PEN</v>
      </c>
      <c r="R4" s="218">
        <f>RESULTS!R4</f>
        <v>307.16438781852082</v>
      </c>
      <c r="S4" s="100" t="str">
        <f>RESULTS!S4</f>
        <v>PER GRP</v>
      </c>
      <c r="T4" s="76" t="s">
        <v>0</v>
      </c>
      <c r="U4" s="158">
        <f>RESULTS!U4</f>
        <v>3.2966377931688751</v>
      </c>
      <c r="V4" s="159">
        <f>RESULTS!V4</f>
        <v>2.9479584199216662</v>
      </c>
      <c r="W4" s="159">
        <f>RESULTS!W4</f>
        <v>3.6453171664160835</v>
      </c>
      <c r="X4" s="67" t="str">
        <f>RESULTS!X4</f>
        <v>NOS PER S/.1 SPENT</v>
      </c>
      <c r="Y4" s="158">
        <f>RESULTS!Y4</f>
        <v>9.5432538147782662</v>
      </c>
      <c r="Z4" s="159">
        <f>RESULTS!Z4</f>
        <v>8.533881245619753</v>
      </c>
      <c r="AA4" s="159">
        <f>RESULTS!AA4</f>
        <v>10.552626383936779</v>
      </c>
      <c r="AB4" s="67" t="str">
        <f>RESULTS!AB4</f>
        <v>SU PER GRP</v>
      </c>
      <c r="AC4" s="160">
        <f>RESULTS!AC4</f>
        <v>3.328656084599928</v>
      </c>
      <c r="AD4" s="76" t="s">
        <v>0</v>
      </c>
      <c r="AE4" s="215">
        <f t="shared" ref="AE4:AE10" si="0">IFERROR((U4*P4)/(Y4*N4),"NA")</f>
        <v>106.1073874017721</v>
      </c>
      <c r="AF4" s="240">
        <f t="shared" ref="AF4:AF10" si="1">I4</f>
        <v>39</v>
      </c>
      <c r="AG4" s="223">
        <f>IFERROR(J4/(P4/R4),"NA")</f>
        <v>1</v>
      </c>
      <c r="AH4" s="223">
        <f>IFERROR(J4/N4,"NA")</f>
        <v>1</v>
      </c>
      <c r="AI4" s="216">
        <f t="shared" ref="AI4:AI10" si="2">M4</f>
        <v>7210212</v>
      </c>
      <c r="AJ4" s="224">
        <f>'CURVE FACTS'!BJ2</f>
        <v>1.8666325676962601</v>
      </c>
      <c r="AK4" s="216">
        <f>'CURVE FACTS'!BK2</f>
        <v>3.0998480826835499</v>
      </c>
      <c r="AL4" s="216">
        <f>'CURVE FACTS'!BL2</f>
        <v>90</v>
      </c>
      <c r="AM4" s="225">
        <f>'CURVE FACTS'!BO2</f>
        <v>0.89790999999999999</v>
      </c>
      <c r="AN4" s="225">
        <f>'CURVE FACTS'!BP2</f>
        <v>300.55176949999998</v>
      </c>
      <c r="AO4" s="225">
        <f>'CURVE FACTS'!BQ2</f>
        <v>1.8157195180000001</v>
      </c>
      <c r="AP4" s="76" t="s">
        <v>0</v>
      </c>
      <c r="AQ4" s="100" t="str">
        <f t="shared" ref="AQ4:AQ10" si="3">G4</f>
        <v>OPEN TV</v>
      </c>
      <c r="AR4" s="119">
        <f>IF(U4="",0,SIMULATOR!D11)</f>
        <v>988455</v>
      </c>
      <c r="AS4" s="117">
        <f>IF(U4="",0,SIMULATOR!E11)</f>
        <v>39</v>
      </c>
      <c r="AT4" s="128">
        <f t="shared" ref="AT4:AT10" si="4">AI4</f>
        <v>7210212</v>
      </c>
      <c r="AU4" s="100">
        <f t="shared" ref="AU4:AU10" si="5">IFERROR((0.5)^(1/AJ4),"NA")</f>
        <v>0.68981238095152575</v>
      </c>
      <c r="AV4" s="119">
        <f t="shared" ref="AV4:AV10" si="6">IFERROR((1/R4)*AR4*AG4,"NA")</f>
        <v>3218</v>
      </c>
      <c r="AW4" s="117">
        <f t="shared" ref="AW4:AW10" si="7">IFERROR(IF(K4="GRPs",AV4,(AV4/AT4)*100)/AS4,"NA")</f>
        <v>82.512820512820511</v>
      </c>
      <c r="AX4" s="117">
        <f t="shared" ref="AX4:AX10" si="8">IFERROR(AW4/(1-AU4),"NA")</f>
        <v>266.00939381763624</v>
      </c>
      <c r="AY4" s="117">
        <f t="shared" ref="AY4:AY10" si="9">IFERROR(AL4*(1-EXP((-1)*((AX4/AN4)^AO4))),"NA")</f>
        <v>49.607804177100959</v>
      </c>
      <c r="AZ4" s="118">
        <f t="shared" ref="AZ4:AZ10" si="10">IFERROR(AY4/AX4,"NA")</f>
        <v>0.1864889185496576</v>
      </c>
      <c r="BA4" s="227">
        <f>IFERROR(VLOOKUP(A4,'CURVE DATA'!B:T,19,FALSE)/VLOOKUP(A4,'CURVE DATA'!B:AJ,35,FALSE),"NA")</f>
        <v>51.173302354890986</v>
      </c>
      <c r="BB4" s="118">
        <f t="shared" ref="BB4:BB10" si="11">IFERROR(AZ4*BA4,"")</f>
        <v>9.5432538147782662</v>
      </c>
      <c r="BC4" s="163">
        <f t="shared" ref="BC4:BC10" si="12">IFERROR(((BB4*(AV4/AH4))*AE4)/AR4,"")</f>
        <v>3.2966377931688751</v>
      </c>
      <c r="BD4" s="119">
        <f t="shared" ref="BD4:BD10" si="13">IFERROR(BC4*AR4,"")</f>
        <v>3258578.1098467405</v>
      </c>
      <c r="BE4" s="76" t="s">
        <v>0</v>
      </c>
      <c r="BF4" s="108" t="str">
        <f t="shared" ref="BF4:BF10" si="14">G4</f>
        <v>OPEN TV</v>
      </c>
      <c r="BG4" s="109">
        <f>IF(U4="",0,SIMULATOR!D19)</f>
        <v>23886</v>
      </c>
      <c r="BH4" s="111">
        <f>IF(U4="",0,SIMULATOR!E19)</f>
        <v>39</v>
      </c>
      <c r="BI4" s="109">
        <f t="shared" ref="BI4:BI10" si="15">AI4</f>
        <v>7210212</v>
      </c>
      <c r="BJ4" s="129">
        <f t="shared" ref="BJ4:BJ10" si="16">IFERROR((0.5)^(1/AJ4),"NA")</f>
        <v>0.68981238095152575</v>
      </c>
      <c r="BK4" s="109">
        <f t="shared" ref="BK4:BK10" si="17">IFERROR((1/R4)*BG4*AG4,"NA")</f>
        <v>77.762920922045012</v>
      </c>
      <c r="BL4" s="110">
        <f t="shared" ref="BL4:BL10" si="18">IFERROR(IF(K4="GRPs",BK4,(BK4/BI4)*100)/BH4,"NA")</f>
        <v>1.9939210492832053</v>
      </c>
      <c r="BM4" s="111">
        <f t="shared" ref="BM4:BM10" si="19">IFERROR(BL4/(1-BJ4),"NA")</f>
        <v>6.4281129446743241</v>
      </c>
      <c r="BN4" s="111">
        <f t="shared" ref="BN4:BN10" si="20">IFERROR(AL4*(1-EXP((-1)*((BM4/AN4)^AO4))),"NA")</f>
        <v>8.3577109023583729E-2</v>
      </c>
      <c r="BO4" s="112">
        <f t="shared" ref="BO4:BO10" si="21">IFERROR(BN4/BM4,"NA")</f>
        <v>1.3001810911369744E-2</v>
      </c>
      <c r="BP4" s="112">
        <f t="shared" ref="BP4:BP10" si="22">BA4</f>
        <v>51.173302354890986</v>
      </c>
      <c r="BQ4" s="112">
        <f t="shared" ref="BQ4:BQ10" si="23">IFERROR(BO4*BP4,"")</f>
        <v>0.6653456009286447</v>
      </c>
      <c r="BR4" s="166">
        <f t="shared" ref="BR4:BR10" si="24">IFERROR(((BQ4*(BK4/AH4))*AE4)/BG4,"")</f>
        <v>0.22983811351044836</v>
      </c>
      <c r="BS4" s="109">
        <f t="shared" ref="BS4:BS10" si="25">IFERROR(BR4*BG4,"")</f>
        <v>5489.9131793105698</v>
      </c>
      <c r="BU4" s="222">
        <f>IFERROR(VLOOKUP(A4,'MAX TOTAL ROIS'!B:C,2,FALSE),"")</f>
        <v>3.35</v>
      </c>
      <c r="BW4" s="257">
        <f>IFERROR(AV4/AS4,"")</f>
        <v>82.512820512820511</v>
      </c>
      <c r="BX4" s="257">
        <f>IFERROR(BK4/BH4,"")</f>
        <v>1.9939210492832053</v>
      </c>
    </row>
    <row r="5" spans="1:76">
      <c r="A5" s="41">
        <f>'CURVE FACTS'!A3</f>
        <v>2</v>
      </c>
      <c r="B5" s="131" t="str">
        <f>RESULTS!B5</f>
        <v>PERU</v>
      </c>
      <c r="C5" s="100" t="str">
        <f>RESULTS!C5</f>
        <v>HOUSEHOLD CARE</v>
      </c>
      <c r="D5" s="100" t="str">
        <f>RESULTS!D5</f>
        <v>DISH CARE</v>
      </c>
      <c r="E5" s="100" t="str">
        <f>RESULTS!E5</f>
        <v>AYUDÍN</v>
      </c>
      <c r="F5" s="100" t="str">
        <f>RESULTS!F5</f>
        <v>FY2021</v>
      </c>
      <c r="G5" s="100" t="str">
        <f>RESULTS!G5</f>
        <v>SOCIAL</v>
      </c>
      <c r="H5" s="100" t="str">
        <f>RESULTS!H5</f>
        <v>FB/IG Brand</v>
      </c>
      <c r="I5" s="100">
        <f>RESULTS!I5</f>
        <v>40</v>
      </c>
      <c r="J5" s="119">
        <f>RESULTS!J5</f>
        <v>58627677.160000004</v>
      </c>
      <c r="K5" s="100" t="str">
        <f>RESULTS!K5</f>
        <v>IMPs</v>
      </c>
      <c r="L5" s="100" t="str">
        <f>RESULTS!L5</f>
        <v>HM 25-65</v>
      </c>
      <c r="M5" s="119">
        <f>RESULTS!M5</f>
        <v>18000000</v>
      </c>
      <c r="N5" s="117">
        <f>RESULTS!N5</f>
        <v>58.627677160000005</v>
      </c>
      <c r="O5" s="100" t="str">
        <f>RESULTS!O5</f>
        <v>MM IMPs</v>
      </c>
      <c r="P5" s="217">
        <f>RESULTS!P5</f>
        <v>247093.86000000002</v>
      </c>
      <c r="Q5" s="100" t="str">
        <f>RESULTS!Q5</f>
        <v>PEN</v>
      </c>
      <c r="R5" s="218">
        <f>RESULTS!R5</f>
        <v>4.2146281751135986</v>
      </c>
      <c r="S5" s="100" t="str">
        <f>RESULTS!S5</f>
        <v>PER M IMPs</v>
      </c>
      <c r="T5" s="76" t="s">
        <v>0</v>
      </c>
      <c r="U5" s="158">
        <f>RESULTS!U5</f>
        <v>3.2554953283474046</v>
      </c>
      <c r="V5" s="159">
        <f>RESULTS!V5</f>
        <v>2.6251180686788791</v>
      </c>
      <c r="W5" s="159">
        <f>RESULTS!W5</f>
        <v>3.8858725880159302</v>
      </c>
      <c r="X5" s="67" t="str">
        <f>RESULTS!X5</f>
        <v>NOS PER S/.1 SPENT</v>
      </c>
      <c r="Y5" s="158">
        <f>RESULTS!Y5</f>
        <v>129.30958598434512</v>
      </c>
      <c r="Z5" s="159">
        <f>RESULTS!Z5</f>
        <v>104.27074727003426</v>
      </c>
      <c r="AA5" s="159">
        <f>RESULTS!AA5</f>
        <v>154.34842469865595</v>
      </c>
      <c r="AB5" s="67" t="str">
        <f>RESULTS!AB5</f>
        <v>SU PER MM IMPs</v>
      </c>
      <c r="AC5" s="161" t="str">
        <f>RESULTS!AC5</f>
        <v/>
      </c>
      <c r="AD5" s="76" t="s">
        <v>0</v>
      </c>
      <c r="AE5" s="215">
        <f t="shared" si="0"/>
        <v>106.1073874017721</v>
      </c>
      <c r="AF5" s="240">
        <f t="shared" si="1"/>
        <v>40</v>
      </c>
      <c r="AG5" s="223">
        <f t="shared" ref="AG5:AG10" si="26">IFERROR(J5/(P5/R5),"NA")</f>
        <v>1000</v>
      </c>
      <c r="AH5" s="223">
        <f t="shared" ref="AH5:AH10" si="27">IFERROR(J5/N5,"NA")</f>
        <v>1000000</v>
      </c>
      <c r="AI5" s="216">
        <f t="shared" si="2"/>
        <v>18000000</v>
      </c>
      <c r="AJ5" s="224">
        <f>'CURVE FACTS'!BJ3</f>
        <v>1.16897852116378</v>
      </c>
      <c r="AK5" s="216">
        <f>'CURVE FACTS'!BK3</f>
        <v>2</v>
      </c>
      <c r="AL5" s="216">
        <f>'CURVE FACTS'!BL3</f>
        <v>45.178175227930097</v>
      </c>
      <c r="AM5" s="225">
        <f>'CURVE FACTS'!BO3</f>
        <v>0.44807999999999998</v>
      </c>
      <c r="AN5" s="225">
        <f>'CURVE FACTS'!BP3</f>
        <v>99.589996400000004</v>
      </c>
      <c r="AO5" s="225">
        <f>'CURVE FACTS'!BQ3</f>
        <v>1.4448949600000001</v>
      </c>
      <c r="AP5" s="76" t="s">
        <v>0</v>
      </c>
      <c r="AQ5" s="100" t="str">
        <f t="shared" si="3"/>
        <v>SOCIAL</v>
      </c>
      <c r="AR5" s="119">
        <f>IF(U5="",0,SIMULATOR!D12)</f>
        <v>247093.86000000002</v>
      </c>
      <c r="AS5" s="117">
        <f>IF(U5="",0,SIMULATOR!E12)</f>
        <v>40</v>
      </c>
      <c r="AT5" s="128">
        <f t="shared" si="4"/>
        <v>18000000</v>
      </c>
      <c r="AU5" s="100">
        <f t="shared" si="5"/>
        <v>0.55269378283894455</v>
      </c>
      <c r="AV5" s="119">
        <f t="shared" si="6"/>
        <v>58627677.160000004</v>
      </c>
      <c r="AW5" s="117">
        <f t="shared" si="7"/>
        <v>8.1427329388888889</v>
      </c>
      <c r="AX5" s="117">
        <f t="shared" si="8"/>
        <v>18.203934187565842</v>
      </c>
      <c r="AY5" s="117">
        <f t="shared" si="9"/>
        <v>3.7155296281205872</v>
      </c>
      <c r="AZ5" s="118">
        <f t="shared" si="10"/>
        <v>0.20410585919709992</v>
      </c>
      <c r="BA5" s="227">
        <f>IFERROR(VLOOKUP(A5,'CURVE DATA'!B:T,19,FALSE)/VLOOKUP(A5,'CURVE DATA'!B:AJ,35,FALSE),"NA")</f>
        <v>633.54176353886089</v>
      </c>
      <c r="BB5" s="118">
        <f t="shared" si="11"/>
        <v>129.30958598434512</v>
      </c>
      <c r="BC5" s="163">
        <f t="shared" si="12"/>
        <v>3.2554953283474046</v>
      </c>
      <c r="BD5" s="119">
        <f t="shared" si="13"/>
        <v>804412.90689332772</v>
      </c>
      <c r="BE5" s="76" t="s">
        <v>0</v>
      </c>
      <c r="BF5" s="108" t="str">
        <f t="shared" si="14"/>
        <v>SOCIAL</v>
      </c>
      <c r="BG5" s="109">
        <f>IF(U5="",0,SIMULATOR!D20)</f>
        <v>1019168</v>
      </c>
      <c r="BH5" s="111">
        <f>IF(U5="",0,SIMULATOR!E20)</f>
        <v>40</v>
      </c>
      <c r="BI5" s="109">
        <f t="shared" si="15"/>
        <v>18000000</v>
      </c>
      <c r="BJ5" s="129">
        <f t="shared" si="16"/>
        <v>0.55269378283894455</v>
      </c>
      <c r="BK5" s="109">
        <f t="shared" si="17"/>
        <v>241816824.08378291</v>
      </c>
      <c r="BL5" s="110">
        <f t="shared" si="18"/>
        <v>33.585670011636516</v>
      </c>
      <c r="BM5" s="111">
        <f t="shared" si="19"/>
        <v>75.084290633822732</v>
      </c>
      <c r="BN5" s="111">
        <f t="shared" si="20"/>
        <v>21.942028317616007</v>
      </c>
      <c r="BO5" s="112">
        <f t="shared" si="21"/>
        <v>0.29223194535624902</v>
      </c>
      <c r="BP5" s="112">
        <f t="shared" si="22"/>
        <v>633.54176353886089</v>
      </c>
      <c r="BQ5" s="112">
        <f t="shared" si="23"/>
        <v>185.14114202339005</v>
      </c>
      <c r="BR5" s="166">
        <f t="shared" si="24"/>
        <v>4.6611093706155611</v>
      </c>
      <c r="BS5" s="109">
        <f t="shared" si="25"/>
        <v>4750453.5150315203</v>
      </c>
      <c r="BU5" s="222">
        <f>IFERROR(VLOOKUP(A5,'MAX TOTAL ROIS'!B:C,2,FALSE),"")</f>
        <v>4.66</v>
      </c>
      <c r="BW5" s="257">
        <f t="shared" ref="BW5:BW9" si="28">IFERROR(AV5/AS5,"")</f>
        <v>1465691.929</v>
      </c>
      <c r="BX5" s="257">
        <f t="shared" ref="BX5:BX9" si="29">IFERROR(BK5/BH5,"")</f>
        <v>6045420.602094573</v>
      </c>
    </row>
    <row r="6" spans="1:76">
      <c r="A6" s="41">
        <f>'CURVE FACTS'!A4</f>
        <v>4</v>
      </c>
      <c r="B6" s="131" t="str">
        <f>RESULTS!B6</f>
        <v>PERU</v>
      </c>
      <c r="C6" s="100" t="str">
        <f>RESULTS!C6</f>
        <v>HOUSEHOLD CARE</v>
      </c>
      <c r="D6" s="100" t="str">
        <f>RESULTS!D6</f>
        <v>DISH CARE</v>
      </c>
      <c r="E6" s="100" t="str">
        <f>RESULTS!E6</f>
        <v>AYUDÍN</v>
      </c>
      <c r="F6" s="100" t="str">
        <f>RESULTS!F6</f>
        <v>FY2021</v>
      </c>
      <c r="G6" s="100" t="str">
        <f>RESULTS!G6</f>
        <v>ONLINE VIDEO</v>
      </c>
      <c r="H6" s="100" t="str">
        <f>RESULTS!H6</f>
        <v>100% YT Brand</v>
      </c>
      <c r="I6" s="100">
        <f>RESULTS!I6</f>
        <v>6</v>
      </c>
      <c r="J6" s="119">
        <f>RESULTS!J6</f>
        <v>24440266</v>
      </c>
      <c r="K6" s="100" t="str">
        <f>RESULTS!K6</f>
        <v>IMPs</v>
      </c>
      <c r="L6" s="100" t="str">
        <f>RESULTS!L6</f>
        <v>HM 25-64</v>
      </c>
      <c r="M6" s="119">
        <f>RESULTS!M6</f>
        <v>20100000</v>
      </c>
      <c r="N6" s="117">
        <f>RESULTS!N6</f>
        <v>24.440266000000001</v>
      </c>
      <c r="O6" s="100" t="str">
        <f>RESULTS!O6</f>
        <v>MM IMPs</v>
      </c>
      <c r="P6" s="217">
        <f>RESULTS!P6</f>
        <v>81128</v>
      </c>
      <c r="Q6" s="100" t="str">
        <f>RESULTS!Q6</f>
        <v>PEN</v>
      </c>
      <c r="R6" s="218">
        <f>RESULTS!R6</f>
        <v>3.3194401402996188</v>
      </c>
      <c r="S6" s="100" t="str">
        <f>RESULTS!S6</f>
        <v>PER M IMPs</v>
      </c>
      <c r="T6" s="76" t="s">
        <v>0</v>
      </c>
      <c r="U6" s="158">
        <f>RESULTS!U6</f>
        <v>3.9415913710538883</v>
      </c>
      <c r="V6" s="159">
        <f>RESULTS!V6</f>
        <v>2.9808548167087046</v>
      </c>
      <c r="W6" s="159">
        <f>RESULTS!W6</f>
        <v>4.9023279253990717</v>
      </c>
      <c r="X6" s="67" t="str">
        <f>RESULTS!X6</f>
        <v>NOS PER S/.1 SPENT</v>
      </c>
      <c r="Y6" s="158">
        <f>RESULTS!Y6</f>
        <v>123.30787642705047</v>
      </c>
      <c r="Z6" s="159">
        <f>RESULTS!Z6</f>
        <v>93.252405636208167</v>
      </c>
      <c r="AA6" s="159">
        <f>RESULTS!AA6</f>
        <v>153.36334721789274</v>
      </c>
      <c r="AB6" s="67" t="str">
        <f>RESULTS!AB6</f>
        <v>SU PER MM IMPs</v>
      </c>
      <c r="AC6" s="161" t="str">
        <f>RESULTS!AC6</f>
        <v/>
      </c>
      <c r="AD6" s="76" t="s">
        <v>0</v>
      </c>
      <c r="AE6" s="215">
        <f t="shared" si="0"/>
        <v>106.10738740177209</v>
      </c>
      <c r="AF6" s="240">
        <f t="shared" si="1"/>
        <v>6</v>
      </c>
      <c r="AG6" s="223">
        <f t="shared" si="26"/>
        <v>1000</v>
      </c>
      <c r="AH6" s="223">
        <f t="shared" si="27"/>
        <v>1000000</v>
      </c>
      <c r="AI6" s="216">
        <f t="shared" si="2"/>
        <v>20100000</v>
      </c>
      <c r="AJ6" s="224">
        <f>'CURVE FACTS'!BJ4</f>
        <v>1.33586139759419</v>
      </c>
      <c r="AK6" s="216">
        <f>'CURVE FACTS'!BK4</f>
        <v>2.6501716760387399</v>
      </c>
      <c r="AL6" s="216">
        <f>'CURVE FACTS'!BL4</f>
        <v>41.899748670636797</v>
      </c>
      <c r="AM6" s="225">
        <f>'CURVE FACTS'!BO4</f>
        <v>0.41800999999999999</v>
      </c>
      <c r="AN6" s="225">
        <f>'CURVE FACTS'!BP4</f>
        <v>141.09487300000001</v>
      </c>
      <c r="AO6" s="225">
        <f>'CURVE FACTS'!BQ4</f>
        <v>1.7961040779999999</v>
      </c>
      <c r="AP6" s="76" t="s">
        <v>0</v>
      </c>
      <c r="AQ6" s="100" t="str">
        <f t="shared" si="3"/>
        <v>ONLINE VIDEO</v>
      </c>
      <c r="AR6" s="119">
        <f>IF(U6="",0,SIMULATOR!D13)</f>
        <v>81128</v>
      </c>
      <c r="AS6" s="117">
        <f>IF(U6="",0,SIMULATOR!E13)</f>
        <v>6</v>
      </c>
      <c r="AT6" s="128">
        <f t="shared" si="4"/>
        <v>20100000</v>
      </c>
      <c r="AU6" s="100">
        <f t="shared" si="5"/>
        <v>0.59518882524182481</v>
      </c>
      <c r="AV6" s="119">
        <f t="shared" si="6"/>
        <v>24440266</v>
      </c>
      <c r="AW6" s="117">
        <f t="shared" si="7"/>
        <v>20.265560530679934</v>
      </c>
      <c r="AX6" s="117">
        <f t="shared" si="8"/>
        <v>50.061761617094959</v>
      </c>
      <c r="AY6" s="117">
        <f t="shared" si="9"/>
        <v>6.0342799612178508</v>
      </c>
      <c r="AZ6" s="118">
        <f t="shared" si="10"/>
        <v>0.12053670838377531</v>
      </c>
      <c r="BA6" s="227">
        <f>IFERROR(VLOOKUP(A6,'CURVE DATA'!B:T,19,FALSE)/VLOOKUP(A6,'CURVE DATA'!B:AJ,35,FALSE),"NA")</f>
        <v>1022.990241565682</v>
      </c>
      <c r="BB6" s="118">
        <f t="shared" si="11"/>
        <v>123.30787642705047</v>
      </c>
      <c r="BC6" s="163">
        <f t="shared" si="12"/>
        <v>3.9415913710538883</v>
      </c>
      <c r="BD6" s="119">
        <f t="shared" si="13"/>
        <v>319773.42475085985</v>
      </c>
      <c r="BE6" s="76" t="s">
        <v>0</v>
      </c>
      <c r="BF6" s="108" t="str">
        <f t="shared" si="14"/>
        <v>ONLINE VIDEO</v>
      </c>
      <c r="BG6" s="109">
        <f>IF(U6="",0,SIMULATOR!D21)</f>
        <v>273623</v>
      </c>
      <c r="BH6" s="111">
        <f>IF(U6="",0,SIMULATOR!E21)</f>
        <v>6</v>
      </c>
      <c r="BI6" s="109">
        <f t="shared" si="15"/>
        <v>20100000</v>
      </c>
      <c r="BJ6" s="129">
        <f t="shared" si="16"/>
        <v>0.59518882524182481</v>
      </c>
      <c r="BK6" s="109">
        <f t="shared" si="17"/>
        <v>82430466.715782478</v>
      </c>
      <c r="BL6" s="110">
        <f t="shared" si="18"/>
        <v>68.350304076104877</v>
      </c>
      <c r="BM6" s="111">
        <f t="shared" si="19"/>
        <v>168.84490433579498</v>
      </c>
      <c r="BN6" s="111">
        <f t="shared" si="20"/>
        <v>31.364539337421519</v>
      </c>
      <c r="BO6" s="112">
        <f t="shared" si="21"/>
        <v>0.18575946642158903</v>
      </c>
      <c r="BP6" s="112">
        <f t="shared" si="22"/>
        <v>1022.990241565682</v>
      </c>
      <c r="BQ6" s="112">
        <f t="shared" si="23"/>
        <v>190.03012142773355</v>
      </c>
      <c r="BR6" s="166">
        <f t="shared" si="24"/>
        <v>6.0743977478438014</v>
      </c>
      <c r="BS6" s="109">
        <f t="shared" si="25"/>
        <v>1662094.9349582645</v>
      </c>
      <c r="BU6" s="222">
        <f>IFERROR(VLOOKUP(A6,'MAX TOTAL ROIS'!B:C,2,FALSE),"")</f>
        <v>6.14</v>
      </c>
      <c r="BW6" s="257">
        <f t="shared" si="28"/>
        <v>4073377.6666666665</v>
      </c>
      <c r="BX6" s="257">
        <f t="shared" si="29"/>
        <v>13738411.11929708</v>
      </c>
    </row>
    <row r="7" spans="1:76">
      <c r="A7" s="41">
        <f>'CURVE FACTS'!A5</f>
        <v>0</v>
      </c>
      <c r="B7" s="131" t="str">
        <f>RESULTS!B7</f>
        <v>PERU</v>
      </c>
      <c r="C7" s="100" t="str">
        <f>RESULTS!C7</f>
        <v>HOUSEHOLD CARE</v>
      </c>
      <c r="D7" s="100" t="str">
        <f>RESULTS!D7</f>
        <v>DISH CARE</v>
      </c>
      <c r="E7" s="100" t="str">
        <f>RESULTS!E7</f>
        <v>AYUDÍN</v>
      </c>
      <c r="F7" s="100" t="str">
        <f>RESULTS!F7</f>
        <v>FY2021</v>
      </c>
      <c r="G7" s="100" t="str">
        <f>RESULTS!G7</f>
        <v/>
      </c>
      <c r="H7" s="100" t="str">
        <f>RESULTS!H7</f>
        <v/>
      </c>
      <c r="I7" s="100" t="str">
        <f>RESULTS!I7</f>
        <v/>
      </c>
      <c r="J7" s="119" t="str">
        <f>RESULTS!J7</f>
        <v/>
      </c>
      <c r="K7" s="100" t="str">
        <f>RESULTS!K7</f>
        <v/>
      </c>
      <c r="L7" s="100" t="str">
        <f>RESULTS!L7</f>
        <v/>
      </c>
      <c r="M7" s="119" t="str">
        <f>RESULTS!M7</f>
        <v/>
      </c>
      <c r="N7" s="117" t="str">
        <f>RESULTS!N7</f>
        <v/>
      </c>
      <c r="O7" s="100" t="str">
        <f>RESULTS!O7</f>
        <v/>
      </c>
      <c r="P7" s="217" t="str">
        <f>RESULTS!P7</f>
        <v/>
      </c>
      <c r="Q7" s="100" t="str">
        <f>RESULTS!Q7</f>
        <v/>
      </c>
      <c r="R7" s="218" t="str">
        <f>RESULTS!R7</f>
        <v/>
      </c>
      <c r="S7" s="100" t="str">
        <f>RESULTS!S7</f>
        <v/>
      </c>
      <c r="T7" s="76" t="s">
        <v>0</v>
      </c>
      <c r="U7" s="158" t="str">
        <f>RESULTS!U7</f>
        <v/>
      </c>
      <c r="V7" s="159" t="str">
        <f>RESULTS!V7</f>
        <v/>
      </c>
      <c r="W7" s="159" t="str">
        <f>RESULTS!W7</f>
        <v/>
      </c>
      <c r="X7" s="67" t="str">
        <f>RESULTS!X7</f>
        <v/>
      </c>
      <c r="Y7" s="158" t="str">
        <f>RESULTS!Y7</f>
        <v/>
      </c>
      <c r="Z7" s="159" t="str">
        <f>RESULTS!Z7</f>
        <v/>
      </c>
      <c r="AA7" s="159" t="str">
        <f>RESULTS!AA7</f>
        <v/>
      </c>
      <c r="AB7" s="67" t="str">
        <f>RESULTS!AB7</f>
        <v/>
      </c>
      <c r="AC7" s="161" t="str">
        <f>RESULTS!AC7</f>
        <v/>
      </c>
      <c r="AD7" s="76" t="s">
        <v>0</v>
      </c>
      <c r="AE7" s="215" t="str">
        <f t="shared" si="0"/>
        <v>NA</v>
      </c>
      <c r="AF7" s="240" t="str">
        <f t="shared" si="1"/>
        <v/>
      </c>
      <c r="AG7" s="223" t="str">
        <f t="shared" si="26"/>
        <v>NA</v>
      </c>
      <c r="AH7" s="223" t="str">
        <f t="shared" si="27"/>
        <v>NA</v>
      </c>
      <c r="AI7" s="216" t="str">
        <f t="shared" si="2"/>
        <v/>
      </c>
      <c r="AJ7" s="224">
        <f>'CURVE FACTS'!BJ5</f>
        <v>0</v>
      </c>
      <c r="AK7" s="216">
        <f>'CURVE FACTS'!BK5</f>
        <v>0</v>
      </c>
      <c r="AL7" s="216">
        <f>'CURVE FACTS'!BL5</f>
        <v>0</v>
      </c>
      <c r="AM7" s="225">
        <f>'CURVE FACTS'!BO5</f>
        <v>0</v>
      </c>
      <c r="AN7" s="225">
        <f>'CURVE FACTS'!BP5</f>
        <v>0</v>
      </c>
      <c r="AO7" s="225">
        <f>'CURVE FACTS'!BQ5</f>
        <v>0</v>
      </c>
      <c r="AP7" s="76" t="s">
        <v>0</v>
      </c>
      <c r="AQ7" s="100" t="str">
        <f t="shared" si="3"/>
        <v/>
      </c>
      <c r="AR7" s="119">
        <f>IF(U7="",0,SIMULATOR!D14)</f>
        <v>0</v>
      </c>
      <c r="AS7" s="117">
        <f>IF(U7="",0,SIMULATOR!E14)</f>
        <v>0</v>
      </c>
      <c r="AT7" s="128" t="str">
        <f t="shared" si="4"/>
        <v/>
      </c>
      <c r="AU7" s="100" t="str">
        <f t="shared" si="5"/>
        <v>NA</v>
      </c>
      <c r="AV7" s="119" t="str">
        <f t="shared" si="6"/>
        <v>NA</v>
      </c>
      <c r="AW7" s="117" t="str">
        <f t="shared" si="7"/>
        <v>NA</v>
      </c>
      <c r="AX7" s="117" t="str">
        <f t="shared" si="8"/>
        <v>NA</v>
      </c>
      <c r="AY7" s="117" t="str">
        <f t="shared" si="9"/>
        <v>NA</v>
      </c>
      <c r="AZ7" s="118" t="str">
        <f t="shared" si="10"/>
        <v>NA</v>
      </c>
      <c r="BA7" s="227" t="str">
        <f>IFERROR(VLOOKUP(A7,'CURVE DATA'!B:T,19,FALSE)/VLOOKUP(A7,'CURVE DATA'!B:AJ,35,FALSE),"NA")</f>
        <v>NA</v>
      </c>
      <c r="BB7" s="118" t="str">
        <f t="shared" si="11"/>
        <v/>
      </c>
      <c r="BC7" s="163" t="str">
        <f t="shared" si="12"/>
        <v/>
      </c>
      <c r="BD7" s="119" t="str">
        <f t="shared" si="13"/>
        <v/>
      </c>
      <c r="BE7" s="76" t="s">
        <v>0</v>
      </c>
      <c r="BF7" s="108" t="str">
        <f t="shared" si="14"/>
        <v/>
      </c>
      <c r="BG7" s="109">
        <f>IF(U7="",0,SIMULATOR!D22)</f>
        <v>0</v>
      </c>
      <c r="BH7" s="111">
        <f>IF(U7="",0,SIMULATOR!E22)</f>
        <v>0</v>
      </c>
      <c r="BI7" s="109" t="str">
        <f t="shared" si="15"/>
        <v/>
      </c>
      <c r="BJ7" s="129" t="str">
        <f t="shared" si="16"/>
        <v>NA</v>
      </c>
      <c r="BK7" s="109" t="str">
        <f t="shared" si="17"/>
        <v>NA</v>
      </c>
      <c r="BL7" s="110" t="str">
        <f t="shared" si="18"/>
        <v>NA</v>
      </c>
      <c r="BM7" s="111" t="str">
        <f t="shared" si="19"/>
        <v>NA</v>
      </c>
      <c r="BN7" s="111" t="str">
        <f t="shared" si="20"/>
        <v>NA</v>
      </c>
      <c r="BO7" s="112" t="str">
        <f t="shared" si="21"/>
        <v>NA</v>
      </c>
      <c r="BP7" s="112" t="str">
        <f t="shared" si="22"/>
        <v>NA</v>
      </c>
      <c r="BQ7" s="112" t="str">
        <f t="shared" si="23"/>
        <v/>
      </c>
      <c r="BR7" s="166" t="str">
        <f t="shared" si="24"/>
        <v/>
      </c>
      <c r="BS7" s="109" t="str">
        <f t="shared" si="25"/>
        <v/>
      </c>
      <c r="BU7" s="222">
        <f>IFERROR(VLOOKUP(A7,'MAX TOTAL ROIS'!B:C,2,FALSE),"")</f>
        <v>0</v>
      </c>
      <c r="BW7" s="257" t="str">
        <f t="shared" si="28"/>
        <v/>
      </c>
      <c r="BX7" s="257" t="str">
        <f t="shared" si="29"/>
        <v/>
      </c>
    </row>
    <row r="8" spans="1:76">
      <c r="A8" s="41">
        <f>'CURVE FACTS'!A6</f>
        <v>0</v>
      </c>
      <c r="B8" s="131" t="str">
        <f>RESULTS!B8</f>
        <v>PERU</v>
      </c>
      <c r="C8" s="100" t="str">
        <f>RESULTS!C8</f>
        <v>HOUSEHOLD CARE</v>
      </c>
      <c r="D8" s="100" t="str">
        <f>RESULTS!D8</f>
        <v>DISH CARE</v>
      </c>
      <c r="E8" s="100" t="str">
        <f>RESULTS!E8</f>
        <v>AYUDÍN</v>
      </c>
      <c r="F8" s="100" t="str">
        <f>RESULTS!F8</f>
        <v>FY2021</v>
      </c>
      <c r="G8" s="100" t="str">
        <f>RESULTS!G8</f>
        <v/>
      </c>
      <c r="H8" s="100" t="str">
        <f>RESULTS!H8</f>
        <v/>
      </c>
      <c r="I8" s="100" t="str">
        <f>RESULTS!I8</f>
        <v/>
      </c>
      <c r="J8" s="119" t="str">
        <f>RESULTS!J8</f>
        <v/>
      </c>
      <c r="K8" s="100" t="str">
        <f>RESULTS!K8</f>
        <v/>
      </c>
      <c r="L8" s="100" t="str">
        <f>RESULTS!L8</f>
        <v/>
      </c>
      <c r="M8" s="119" t="str">
        <f>RESULTS!M8</f>
        <v/>
      </c>
      <c r="N8" s="117" t="str">
        <f>RESULTS!N8</f>
        <v/>
      </c>
      <c r="O8" s="100" t="str">
        <f>RESULTS!O8</f>
        <v/>
      </c>
      <c r="P8" s="217" t="str">
        <f>RESULTS!P8</f>
        <v/>
      </c>
      <c r="Q8" s="100" t="str">
        <f>RESULTS!Q8</f>
        <v/>
      </c>
      <c r="R8" s="218" t="str">
        <f>RESULTS!R8</f>
        <v/>
      </c>
      <c r="S8" s="100" t="str">
        <f>RESULTS!S8</f>
        <v/>
      </c>
      <c r="T8" s="76" t="s">
        <v>0</v>
      </c>
      <c r="U8" s="158" t="str">
        <f>RESULTS!U8</f>
        <v/>
      </c>
      <c r="V8" s="159" t="str">
        <f>RESULTS!V8</f>
        <v/>
      </c>
      <c r="W8" s="159" t="str">
        <f>RESULTS!W8</f>
        <v/>
      </c>
      <c r="X8" s="67" t="str">
        <f>RESULTS!X8</f>
        <v/>
      </c>
      <c r="Y8" s="158" t="str">
        <f>RESULTS!Y8</f>
        <v/>
      </c>
      <c r="Z8" s="159" t="str">
        <f>RESULTS!Z8</f>
        <v/>
      </c>
      <c r="AA8" s="159" t="str">
        <f>RESULTS!AA8</f>
        <v/>
      </c>
      <c r="AB8" s="67" t="str">
        <f>RESULTS!AB8</f>
        <v/>
      </c>
      <c r="AC8" s="161" t="str">
        <f>RESULTS!AC8</f>
        <v/>
      </c>
      <c r="AD8" s="76" t="s">
        <v>0</v>
      </c>
      <c r="AE8" s="215" t="str">
        <f t="shared" si="0"/>
        <v>NA</v>
      </c>
      <c r="AF8" s="240" t="str">
        <f t="shared" si="1"/>
        <v/>
      </c>
      <c r="AG8" s="223" t="str">
        <f t="shared" si="26"/>
        <v>NA</v>
      </c>
      <c r="AH8" s="223" t="str">
        <f t="shared" si="27"/>
        <v>NA</v>
      </c>
      <c r="AI8" s="216" t="str">
        <f t="shared" si="2"/>
        <v/>
      </c>
      <c r="AJ8" s="224">
        <f>'CURVE FACTS'!BJ6</f>
        <v>0</v>
      </c>
      <c r="AK8" s="216">
        <f>'CURVE FACTS'!BK6</f>
        <v>0</v>
      </c>
      <c r="AL8" s="216">
        <f>'CURVE FACTS'!BL6</f>
        <v>0</v>
      </c>
      <c r="AM8" s="225">
        <f>'CURVE FACTS'!BO6</f>
        <v>0</v>
      </c>
      <c r="AN8" s="225">
        <f>'CURVE FACTS'!BP6</f>
        <v>0</v>
      </c>
      <c r="AO8" s="225">
        <f>'CURVE FACTS'!BQ6</f>
        <v>0</v>
      </c>
      <c r="AP8" s="76" t="s">
        <v>0</v>
      </c>
      <c r="AQ8" s="100" t="str">
        <f t="shared" si="3"/>
        <v/>
      </c>
      <c r="AR8" s="119">
        <f>IF(U8="",0,SIMULATOR!D15)</f>
        <v>0</v>
      </c>
      <c r="AS8" s="117">
        <f>IF(U8="",0,SIMULATOR!E15)</f>
        <v>0</v>
      </c>
      <c r="AT8" s="128" t="str">
        <f t="shared" si="4"/>
        <v/>
      </c>
      <c r="AU8" s="100" t="str">
        <f t="shared" si="5"/>
        <v>NA</v>
      </c>
      <c r="AV8" s="119" t="str">
        <f t="shared" si="6"/>
        <v>NA</v>
      </c>
      <c r="AW8" s="117" t="str">
        <f t="shared" si="7"/>
        <v>NA</v>
      </c>
      <c r="AX8" s="117" t="str">
        <f t="shared" si="8"/>
        <v>NA</v>
      </c>
      <c r="AY8" s="117" t="str">
        <f t="shared" si="9"/>
        <v>NA</v>
      </c>
      <c r="AZ8" s="118" t="str">
        <f t="shared" si="10"/>
        <v>NA</v>
      </c>
      <c r="BA8" s="227" t="str">
        <f>IFERROR(VLOOKUP(A8,'CURVE DATA'!B:T,19,FALSE)/VLOOKUP(A8,'CURVE DATA'!B:AJ,35,FALSE),"NA")</f>
        <v>NA</v>
      </c>
      <c r="BB8" s="118" t="str">
        <f t="shared" si="11"/>
        <v/>
      </c>
      <c r="BC8" s="163" t="str">
        <f t="shared" si="12"/>
        <v/>
      </c>
      <c r="BD8" s="119" t="str">
        <f t="shared" si="13"/>
        <v/>
      </c>
      <c r="BE8" s="76" t="s">
        <v>0</v>
      </c>
      <c r="BF8" s="108" t="str">
        <f t="shared" si="14"/>
        <v/>
      </c>
      <c r="BG8" s="109">
        <f>IF(U8="",0,SIMULATOR!D23)</f>
        <v>0</v>
      </c>
      <c r="BH8" s="111">
        <f>IF(U8="",0,SIMULATOR!E23)</f>
        <v>0</v>
      </c>
      <c r="BI8" s="109" t="str">
        <f t="shared" si="15"/>
        <v/>
      </c>
      <c r="BJ8" s="129" t="str">
        <f t="shared" si="16"/>
        <v>NA</v>
      </c>
      <c r="BK8" s="109" t="str">
        <f t="shared" si="17"/>
        <v>NA</v>
      </c>
      <c r="BL8" s="110" t="str">
        <f t="shared" si="18"/>
        <v>NA</v>
      </c>
      <c r="BM8" s="111" t="str">
        <f t="shared" si="19"/>
        <v>NA</v>
      </c>
      <c r="BN8" s="111" t="str">
        <f t="shared" si="20"/>
        <v>NA</v>
      </c>
      <c r="BO8" s="112" t="str">
        <f t="shared" si="21"/>
        <v>NA</v>
      </c>
      <c r="BP8" s="112" t="str">
        <f t="shared" si="22"/>
        <v>NA</v>
      </c>
      <c r="BQ8" s="112" t="str">
        <f t="shared" si="23"/>
        <v/>
      </c>
      <c r="BR8" s="166" t="str">
        <f t="shared" si="24"/>
        <v/>
      </c>
      <c r="BS8" s="109" t="str">
        <f t="shared" si="25"/>
        <v/>
      </c>
      <c r="BU8" s="222">
        <f>IFERROR(VLOOKUP(A8,'MAX TOTAL ROIS'!B:C,2,FALSE),"")</f>
        <v>0</v>
      </c>
      <c r="BW8" s="257" t="str">
        <f t="shared" si="28"/>
        <v/>
      </c>
      <c r="BX8" s="257" t="str">
        <f t="shared" si="29"/>
        <v/>
      </c>
    </row>
    <row r="9" spans="1:76">
      <c r="A9" s="41">
        <f>'CURVE FACTS'!A7</f>
        <v>0</v>
      </c>
      <c r="B9" s="131" t="str">
        <f>RESULTS!B9</f>
        <v>PERU</v>
      </c>
      <c r="C9" s="100" t="str">
        <f>RESULTS!C9</f>
        <v>HOUSEHOLD CARE</v>
      </c>
      <c r="D9" s="100" t="str">
        <f>RESULTS!D9</f>
        <v>DISH CARE</v>
      </c>
      <c r="E9" s="100" t="str">
        <f>RESULTS!E9</f>
        <v>AYUDÍN</v>
      </c>
      <c r="F9" s="100" t="str">
        <f>RESULTS!F9</f>
        <v>FY2021</v>
      </c>
      <c r="G9" s="100" t="str">
        <f>RESULTS!G9</f>
        <v/>
      </c>
      <c r="H9" s="100" t="str">
        <f>RESULTS!H9</f>
        <v/>
      </c>
      <c r="I9" s="100" t="str">
        <f>RESULTS!I9</f>
        <v/>
      </c>
      <c r="J9" s="119" t="str">
        <f>RESULTS!J9</f>
        <v/>
      </c>
      <c r="K9" s="100" t="str">
        <f>RESULTS!K9</f>
        <v/>
      </c>
      <c r="L9" s="100" t="str">
        <f>RESULTS!L9</f>
        <v/>
      </c>
      <c r="M9" s="119" t="str">
        <f>RESULTS!M9</f>
        <v/>
      </c>
      <c r="N9" s="117" t="str">
        <f>RESULTS!N9</f>
        <v/>
      </c>
      <c r="O9" s="100" t="str">
        <f>RESULTS!O9</f>
        <v/>
      </c>
      <c r="P9" s="217" t="str">
        <f>RESULTS!P9</f>
        <v/>
      </c>
      <c r="Q9" s="100" t="str">
        <f>RESULTS!Q9</f>
        <v/>
      </c>
      <c r="R9" s="218" t="str">
        <f>RESULTS!R9</f>
        <v/>
      </c>
      <c r="S9" s="100" t="str">
        <f>RESULTS!S9</f>
        <v/>
      </c>
      <c r="T9" s="76" t="s">
        <v>0</v>
      </c>
      <c r="U9" s="158" t="str">
        <f>RESULTS!U9</f>
        <v/>
      </c>
      <c r="V9" s="159" t="str">
        <f>RESULTS!V9</f>
        <v/>
      </c>
      <c r="W9" s="159" t="str">
        <f>RESULTS!W9</f>
        <v/>
      </c>
      <c r="X9" s="67" t="str">
        <f>RESULTS!X9</f>
        <v/>
      </c>
      <c r="Y9" s="158" t="str">
        <f>RESULTS!Y9</f>
        <v/>
      </c>
      <c r="Z9" s="159" t="str">
        <f>RESULTS!Z9</f>
        <v/>
      </c>
      <c r="AA9" s="159" t="str">
        <f>RESULTS!AA9</f>
        <v/>
      </c>
      <c r="AB9" s="67" t="str">
        <f>RESULTS!AB9</f>
        <v/>
      </c>
      <c r="AC9" s="161" t="str">
        <f>RESULTS!AC9</f>
        <v/>
      </c>
      <c r="AD9" s="76" t="s">
        <v>0</v>
      </c>
      <c r="AE9" s="215" t="str">
        <f t="shared" si="0"/>
        <v>NA</v>
      </c>
      <c r="AF9" s="240" t="str">
        <f t="shared" si="1"/>
        <v/>
      </c>
      <c r="AG9" s="223" t="str">
        <f t="shared" si="26"/>
        <v>NA</v>
      </c>
      <c r="AH9" s="223" t="str">
        <f t="shared" si="27"/>
        <v>NA</v>
      </c>
      <c r="AI9" s="216" t="str">
        <f t="shared" si="2"/>
        <v/>
      </c>
      <c r="AJ9" s="224">
        <f>'CURVE FACTS'!BJ7</f>
        <v>0</v>
      </c>
      <c r="AK9" s="216">
        <f>'CURVE FACTS'!BK7</f>
        <v>0</v>
      </c>
      <c r="AL9" s="216">
        <f>'CURVE FACTS'!BL7</f>
        <v>0</v>
      </c>
      <c r="AM9" s="225">
        <f>'CURVE FACTS'!BO7</f>
        <v>0</v>
      </c>
      <c r="AN9" s="225">
        <f>'CURVE FACTS'!BP7</f>
        <v>0</v>
      </c>
      <c r="AO9" s="225">
        <f>'CURVE FACTS'!BQ7</f>
        <v>0</v>
      </c>
      <c r="AP9" s="76" t="s">
        <v>0</v>
      </c>
      <c r="AQ9" s="100" t="str">
        <f t="shared" si="3"/>
        <v/>
      </c>
      <c r="AR9" s="119">
        <f>IF(U9="",0,SIMULATOR!D16)</f>
        <v>0</v>
      </c>
      <c r="AS9" s="117">
        <f>IF(U9="",0,SIMULATOR!E16)</f>
        <v>0</v>
      </c>
      <c r="AT9" s="128" t="str">
        <f t="shared" si="4"/>
        <v/>
      </c>
      <c r="AU9" s="100" t="str">
        <f t="shared" si="5"/>
        <v>NA</v>
      </c>
      <c r="AV9" s="119" t="str">
        <f t="shared" si="6"/>
        <v>NA</v>
      </c>
      <c r="AW9" s="117" t="str">
        <f t="shared" si="7"/>
        <v>NA</v>
      </c>
      <c r="AX9" s="117" t="str">
        <f t="shared" si="8"/>
        <v>NA</v>
      </c>
      <c r="AY9" s="117" t="str">
        <f t="shared" si="9"/>
        <v>NA</v>
      </c>
      <c r="AZ9" s="118" t="str">
        <f t="shared" si="10"/>
        <v>NA</v>
      </c>
      <c r="BA9" s="227" t="str">
        <f>IFERROR(VLOOKUP(A9,'CURVE DATA'!B:T,19,FALSE)/VLOOKUP(A9,'CURVE DATA'!B:AJ,35,FALSE),"NA")</f>
        <v>NA</v>
      </c>
      <c r="BB9" s="118" t="str">
        <f t="shared" si="11"/>
        <v/>
      </c>
      <c r="BC9" s="163" t="str">
        <f t="shared" si="12"/>
        <v/>
      </c>
      <c r="BD9" s="119" t="str">
        <f t="shared" si="13"/>
        <v/>
      </c>
      <c r="BE9" s="76" t="s">
        <v>0</v>
      </c>
      <c r="BF9" s="108" t="str">
        <f t="shared" si="14"/>
        <v/>
      </c>
      <c r="BG9" s="109">
        <f>IF(U9="",0,SIMULATOR!D24)</f>
        <v>0</v>
      </c>
      <c r="BH9" s="111">
        <f>IF(U9="",0,SIMULATOR!E24)</f>
        <v>0</v>
      </c>
      <c r="BI9" s="109" t="str">
        <f t="shared" si="15"/>
        <v/>
      </c>
      <c r="BJ9" s="129" t="str">
        <f t="shared" si="16"/>
        <v>NA</v>
      </c>
      <c r="BK9" s="109" t="str">
        <f t="shared" si="17"/>
        <v>NA</v>
      </c>
      <c r="BL9" s="110" t="str">
        <f t="shared" si="18"/>
        <v>NA</v>
      </c>
      <c r="BM9" s="111" t="str">
        <f t="shared" si="19"/>
        <v>NA</v>
      </c>
      <c r="BN9" s="111" t="str">
        <f t="shared" si="20"/>
        <v>NA</v>
      </c>
      <c r="BO9" s="112" t="str">
        <f t="shared" si="21"/>
        <v>NA</v>
      </c>
      <c r="BP9" s="112" t="str">
        <f t="shared" si="22"/>
        <v>NA</v>
      </c>
      <c r="BQ9" s="112" t="str">
        <f t="shared" si="23"/>
        <v/>
      </c>
      <c r="BR9" s="166" t="str">
        <f t="shared" si="24"/>
        <v/>
      </c>
      <c r="BS9" s="109" t="str">
        <f t="shared" si="25"/>
        <v/>
      </c>
      <c r="BU9" s="222">
        <f>IFERROR(VLOOKUP(A9,'MAX TOTAL ROIS'!B:C,2,FALSE),"")</f>
        <v>0</v>
      </c>
      <c r="BW9" s="257" t="str">
        <f t="shared" si="28"/>
        <v/>
      </c>
      <c r="BX9" s="257" t="str">
        <f t="shared" si="29"/>
        <v/>
      </c>
    </row>
    <row r="10" spans="1:76">
      <c r="A10" s="228"/>
      <c r="B10" s="229" t="s">
        <v>135</v>
      </c>
      <c r="C10" s="230" t="s">
        <v>135</v>
      </c>
      <c r="D10" s="230" t="s">
        <v>135</v>
      </c>
      <c r="E10" s="230" t="s">
        <v>135</v>
      </c>
      <c r="F10" s="230" t="s">
        <v>135</v>
      </c>
      <c r="G10" s="230" t="s">
        <v>138</v>
      </c>
      <c r="H10" s="230" t="s">
        <v>135</v>
      </c>
      <c r="I10" s="230" t="s">
        <v>135</v>
      </c>
      <c r="J10" s="231" t="s">
        <v>135</v>
      </c>
      <c r="K10" s="230" t="s">
        <v>135</v>
      </c>
      <c r="L10" s="230" t="s">
        <v>135</v>
      </c>
      <c r="M10" s="231" t="s">
        <v>135</v>
      </c>
      <c r="N10" s="232" t="s">
        <v>135</v>
      </c>
      <c r="O10" s="230" t="s">
        <v>135</v>
      </c>
      <c r="P10" s="233" t="s">
        <v>135</v>
      </c>
      <c r="Q10" s="230" t="s">
        <v>135</v>
      </c>
      <c r="R10" s="234" t="s">
        <v>135</v>
      </c>
      <c r="S10" s="230" t="s">
        <v>135</v>
      </c>
      <c r="T10" s="76" t="s">
        <v>0</v>
      </c>
      <c r="U10" s="235" t="s">
        <v>135</v>
      </c>
      <c r="V10" s="236" t="s">
        <v>135</v>
      </c>
      <c r="W10" s="236" t="s">
        <v>135</v>
      </c>
      <c r="X10" s="237" t="s">
        <v>135</v>
      </c>
      <c r="Y10" s="238" t="s">
        <v>135</v>
      </c>
      <c r="Z10" s="239" t="s">
        <v>135</v>
      </c>
      <c r="AA10" s="239" t="s">
        <v>135</v>
      </c>
      <c r="AB10" s="237" t="s">
        <v>135</v>
      </c>
      <c r="AC10" s="134" t="s">
        <v>135</v>
      </c>
      <c r="AD10" s="76" t="s">
        <v>0</v>
      </c>
      <c r="AE10" s="215" t="str">
        <f t="shared" si="0"/>
        <v>NA</v>
      </c>
      <c r="AF10" s="240" t="str">
        <f t="shared" si="1"/>
        <v/>
      </c>
      <c r="AG10" s="223" t="str">
        <f t="shared" si="26"/>
        <v>NA</v>
      </c>
      <c r="AH10" s="223" t="str">
        <f t="shared" si="27"/>
        <v>NA</v>
      </c>
      <c r="AI10" s="216" t="str">
        <f t="shared" si="2"/>
        <v/>
      </c>
      <c r="AJ10" s="241"/>
      <c r="AK10" s="242"/>
      <c r="AL10" s="242"/>
      <c r="AM10" s="243"/>
      <c r="AN10" s="243"/>
      <c r="AO10" s="243"/>
      <c r="AP10" s="76" t="s">
        <v>0</v>
      </c>
      <c r="AQ10" s="100" t="str">
        <f t="shared" si="3"/>
        <v>TACTIC 7</v>
      </c>
      <c r="AR10" s="119">
        <f>IF(U10="",0,SIMULATOR!D17)</f>
        <v>0</v>
      </c>
      <c r="AS10" s="117">
        <f>IF(U10="",0,SIMULATOR!E17)</f>
        <v>0</v>
      </c>
      <c r="AT10" s="128" t="str">
        <f t="shared" si="4"/>
        <v/>
      </c>
      <c r="AU10" s="100" t="str">
        <f t="shared" si="5"/>
        <v>NA</v>
      </c>
      <c r="AV10" s="119" t="str">
        <f t="shared" si="6"/>
        <v>NA</v>
      </c>
      <c r="AW10" s="117" t="str">
        <f t="shared" si="7"/>
        <v>NA</v>
      </c>
      <c r="AX10" s="117" t="str">
        <f t="shared" si="8"/>
        <v>NA</v>
      </c>
      <c r="AY10" s="117" t="str">
        <f t="shared" si="9"/>
        <v>NA</v>
      </c>
      <c r="AZ10" s="118" t="str">
        <f t="shared" si="10"/>
        <v>NA</v>
      </c>
      <c r="BA10" s="227" t="str">
        <f>IFERROR(VLOOKUP(A10,'CURVE DATA'!B:T,19,FALSE)/VLOOKUP(A10,'CURVE DATA'!B:AJ,35,FALSE),"NA")</f>
        <v>NA</v>
      </c>
      <c r="BB10" s="118" t="str">
        <f t="shared" si="11"/>
        <v/>
      </c>
      <c r="BC10" s="163" t="str">
        <f t="shared" si="12"/>
        <v/>
      </c>
      <c r="BD10" s="119" t="str">
        <f t="shared" si="13"/>
        <v/>
      </c>
      <c r="BE10" s="76" t="s">
        <v>0</v>
      </c>
      <c r="BF10" s="108" t="str">
        <f t="shared" si="14"/>
        <v>TACTIC 7</v>
      </c>
      <c r="BG10" s="109">
        <f>IF(U10="",0,SIMULATOR!D25)</f>
        <v>0</v>
      </c>
      <c r="BH10" s="111">
        <f>IF(U10="",0,SIMULATOR!E25)</f>
        <v>0</v>
      </c>
      <c r="BI10" s="109" t="str">
        <f t="shared" si="15"/>
        <v/>
      </c>
      <c r="BJ10" s="129" t="str">
        <f t="shared" si="16"/>
        <v>NA</v>
      </c>
      <c r="BK10" s="109" t="str">
        <f t="shared" si="17"/>
        <v>NA</v>
      </c>
      <c r="BL10" s="110" t="str">
        <f t="shared" si="18"/>
        <v>NA</v>
      </c>
      <c r="BM10" s="111" t="str">
        <f t="shared" si="19"/>
        <v>NA</v>
      </c>
      <c r="BN10" s="111" t="str">
        <f t="shared" si="20"/>
        <v>NA</v>
      </c>
      <c r="BO10" s="112" t="str">
        <f t="shared" si="21"/>
        <v>NA</v>
      </c>
      <c r="BP10" s="112" t="str">
        <f t="shared" si="22"/>
        <v>NA</v>
      </c>
      <c r="BQ10" s="112" t="str">
        <f t="shared" si="23"/>
        <v/>
      </c>
      <c r="BR10" s="166" t="str">
        <f t="shared" si="24"/>
        <v/>
      </c>
      <c r="BS10" s="109" t="str">
        <f t="shared" si="25"/>
        <v/>
      </c>
      <c r="BU10" s="244"/>
      <c r="BW10" s="258"/>
      <c r="BX10" s="258"/>
    </row>
    <row r="11" spans="1:76">
      <c r="AQ11" s="113" t="str">
        <f>"TOTAL"</f>
        <v>TOTAL</v>
      </c>
      <c r="AR11" s="162">
        <f>SUM(AR4:AR10)</f>
        <v>1316676.8600000001</v>
      </c>
      <c r="AS11" s="114"/>
      <c r="AT11" s="114"/>
      <c r="AU11" s="114"/>
      <c r="AV11" s="114"/>
      <c r="AW11" s="114"/>
      <c r="AX11" s="114"/>
      <c r="AY11" s="114"/>
      <c r="AZ11" s="114"/>
      <c r="BA11" s="114"/>
      <c r="BB11" s="114"/>
      <c r="BC11" s="164">
        <f>IFERROR(BD11/AR11,"")</f>
        <v>3.328656084599928</v>
      </c>
      <c r="BD11" s="162">
        <f>IFERROR(SUM(BD4:BD10),"")</f>
        <v>4382764.4414909277</v>
      </c>
      <c r="BF11" s="115" t="str">
        <f>"TOTAL"</f>
        <v>TOTAL</v>
      </c>
      <c r="BG11" s="165">
        <f>SUM(BG4:BG10)</f>
        <v>1316677</v>
      </c>
      <c r="BH11" s="114"/>
      <c r="BI11" s="114"/>
      <c r="BJ11" s="114"/>
      <c r="BK11" s="114"/>
      <c r="BL11" s="114"/>
      <c r="BM11" s="114"/>
      <c r="BN11" s="114"/>
      <c r="BO11" s="114"/>
      <c r="BP11" s="114"/>
      <c r="BQ11" s="114"/>
      <c r="BR11" s="167">
        <f>IFERROR(BS11/BG11,"")</f>
        <v>4.874421261379287</v>
      </c>
      <c r="BS11" s="165">
        <f>IFERROR(SUM(BS4:BS10),"")</f>
        <v>6418038.3631690955</v>
      </c>
      <c r="BU11" s="169"/>
      <c r="BW11" s="259"/>
      <c r="BX11" s="259"/>
    </row>
  </sheetData>
  <mergeCells count="5">
    <mergeCell ref="BF2:BS2"/>
    <mergeCell ref="B2:S2"/>
    <mergeCell ref="U2:AC2"/>
    <mergeCell ref="AQ2:BD2"/>
    <mergeCell ref="AE2:AO2"/>
  </mergeCells>
  <pageMargins left="0.7" right="0.7" top="0.75" bottom="0.75" header="0.3" footer="0.3"/>
  <pageSetup orientation="portrait" r:id="rId1"/>
</worksheet>
</file>

<file path=xl/worksheets/sheet10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900-000000000000}">
  <sheetPr>
    <tabColor rgb="FF00B0F0"/>
  </sheetPr>
  <dimension ref="A1:AE9"/>
  <sheetViews>
    <sheetView showGridLines="0" zoomScale="80" zoomScaleNormal="80" workbookViewId="0"/>
  </sheetViews>
  <sheetFormatPr defaultRowHeight="14.45" customHeight="1"/>
  <cols>
    <col min="1" max="1" width="1.85546875" customWidth="1"/>
    <col min="2" max="2" width="10.28515625" bestFit="1" customWidth="1"/>
    <col min="3" max="3" width="18.5703125" bestFit="1" customWidth="1"/>
    <col min="4" max="4" width="12.85546875" customWidth="1"/>
    <col min="5" max="5" width="8.140625" bestFit="1" customWidth="1"/>
    <col min="6" max="6" width="13.140625" bestFit="1" customWidth="1"/>
    <col min="7" max="7" width="16.140625" bestFit="1" customWidth="1"/>
    <col min="8" max="8" width="24.42578125" customWidth="1"/>
    <col min="9" max="9" width="14.5703125" bestFit="1" customWidth="1"/>
    <col min="10" max="10" width="15.140625" customWidth="1"/>
    <col min="11" max="11" width="18.5703125" bestFit="1" customWidth="1"/>
    <col min="12" max="12" width="22.28515625" bestFit="1" customWidth="1"/>
    <col min="13" max="13" width="16.85546875" customWidth="1"/>
    <col min="14" max="14" width="19.28515625" customWidth="1"/>
    <col min="15" max="15" width="16" customWidth="1"/>
    <col min="16" max="16" width="11.42578125" customWidth="1"/>
    <col min="17" max="17" width="11.5703125" bestFit="1" customWidth="1"/>
    <col min="18" max="18" width="9.140625" bestFit="1" customWidth="1"/>
    <col min="19" max="19" width="11.42578125" bestFit="1" customWidth="1"/>
    <col min="20" max="20" width="3.5703125" customWidth="1"/>
    <col min="21" max="21" width="8.7109375" customWidth="1"/>
    <col min="22" max="22" width="9.28515625" customWidth="1"/>
    <col min="23" max="23" width="8.7109375" customWidth="1"/>
    <col min="24" max="24" width="20.42578125" bestFit="1" customWidth="1"/>
    <col min="25" max="25" width="11.85546875" customWidth="1"/>
    <col min="26" max="27" width="7.85546875" bestFit="1" customWidth="1"/>
    <col min="28" max="28" width="22.5703125" bestFit="1" customWidth="1"/>
    <col min="29" max="29" width="18.5703125" customWidth="1"/>
    <col min="30" max="30" width="3.5703125" customWidth="1"/>
    <col min="31" max="31" width="45.42578125" customWidth="1"/>
  </cols>
  <sheetData>
    <row r="1" spans="1:31" ht="9.9499999999999993" customHeight="1"/>
    <row r="2" spans="1:31" ht="14.45" customHeight="1">
      <c r="B2" s="354" t="str">
        <f>RESULTS!B2</f>
        <v>INPUT SUMMARY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U2" s="355" t="str">
        <f>RESULTS!U2</f>
        <v>PREDICTIVE ROI RESULTS</v>
      </c>
      <c r="V2" s="355"/>
      <c r="W2" s="355"/>
      <c r="X2" s="355"/>
      <c r="Y2" s="355"/>
      <c r="Z2" s="355"/>
      <c r="AA2" s="355"/>
      <c r="AB2" s="355"/>
      <c r="AC2" s="355"/>
    </row>
    <row r="3" spans="1:31" ht="14.45" customHeight="1">
      <c r="A3" s="99"/>
      <c r="B3" s="68" t="str">
        <f>RESULTS!B3</f>
        <v>COUNTRY</v>
      </c>
      <c r="C3" s="68" t="str">
        <f>RESULTS!C3</f>
        <v>MEGA-CATEGORY</v>
      </c>
      <c r="D3" s="68" t="str">
        <f>RESULTS!D3</f>
        <v>CATEGORY</v>
      </c>
      <c r="E3" s="68" t="str">
        <f>RESULTS!E3</f>
        <v>BRAND</v>
      </c>
      <c r="F3" s="68" t="str">
        <f>RESULTS!F3</f>
        <v>TIME PERIOD</v>
      </c>
      <c r="G3" s="68" t="str">
        <f>RESULTS!G3</f>
        <v>TACTIC</v>
      </c>
      <c r="H3" s="68" t="str">
        <f>RESULTS!H3</f>
        <v>TACTIC DETAIL</v>
      </c>
      <c r="I3" s="68" t="str">
        <f>RESULTS!I3</f>
        <v>WEEKS ON AIR</v>
      </c>
      <c r="J3" s="68" t="str">
        <f>RESULTS!J3</f>
        <v>EXECUTION</v>
      </c>
      <c r="K3" s="68" t="str">
        <f>RESULTS!K3</f>
        <v>EXECUTION LABEL</v>
      </c>
      <c r="L3" s="68" t="str">
        <f>RESULTS!L3</f>
        <v>EXECUTION UNIVERSE</v>
      </c>
      <c r="M3" s="68" t="str">
        <f>RESULTS!M3</f>
        <v>UNIVERSE SIZE</v>
      </c>
      <c r="N3" s="68" t="str">
        <f>RESULTS!N3</f>
        <v>NORMALIZED EXECUTION</v>
      </c>
      <c r="O3" s="68" t="str">
        <f>RESULTS!O3</f>
        <v>NORMALIZED EXECUTION LABEL</v>
      </c>
      <c r="P3" s="68" t="str">
        <f>RESULTS!P3</f>
        <v>SPEND</v>
      </c>
      <c r="Q3" s="68" t="str">
        <f>RESULTS!Q3</f>
        <v>CURRENCY</v>
      </c>
      <c r="R3" s="68" t="str">
        <f>RESULTS!R3</f>
        <v>CPP</v>
      </c>
      <c r="S3" s="68" t="str">
        <f>RESULTS!S3</f>
        <v>CPP LABEL</v>
      </c>
      <c r="T3" s="69" t="str">
        <f>RESULTS!T3</f>
        <v>xx</v>
      </c>
      <c r="U3" s="70" t="str">
        <f>RESULTS!U3</f>
        <v>ROI</v>
      </c>
      <c r="V3" s="71" t="str">
        <f>RESULTS!V3</f>
        <v>Lower</v>
      </c>
      <c r="W3" s="71" t="str">
        <f>RESULTS!W3</f>
        <v>Upper</v>
      </c>
      <c r="X3" s="70" t="str">
        <f>RESULTS!X3</f>
        <v>ROI DEFINITION</v>
      </c>
      <c r="Y3" s="70" t="str">
        <f>RESULTS!Y3</f>
        <v>RESPONSE</v>
      </c>
      <c r="Z3" s="71" t="str">
        <f>RESULTS!Z3</f>
        <v>Lower</v>
      </c>
      <c r="AA3" s="71" t="str">
        <f>RESULTS!AA3</f>
        <v>Upper</v>
      </c>
      <c r="AB3" s="70" t="str">
        <f>RESULTS!AB3</f>
        <v>RESPONSE DEFINITION</v>
      </c>
      <c r="AC3" s="133" t="str">
        <f>RESULTS!AC3</f>
        <v>TOTAL PLAN ROI</v>
      </c>
      <c r="AD3" s="69" t="str">
        <f>RESULTS!AD3</f>
        <v>xx</v>
      </c>
      <c r="AE3" s="72" t="str">
        <f>RESULTS!AE3</f>
        <v>NOTES</v>
      </c>
    </row>
    <row r="4" spans="1:31" ht="14.45" customHeight="1">
      <c r="A4" s="99"/>
      <c r="B4" s="73" t="str">
        <f>RESULTS!B4</f>
        <v>PERU</v>
      </c>
      <c r="C4" s="73" t="str">
        <f>RESULTS!C4</f>
        <v>HOUSEHOLD CARE</v>
      </c>
      <c r="D4" s="73" t="str">
        <f>RESULTS!D4</f>
        <v>DISH CARE</v>
      </c>
      <c r="E4" s="73" t="str">
        <f>RESULTS!E4</f>
        <v>AYUDÍN</v>
      </c>
      <c r="F4" s="73" t="str">
        <f>RESULTS!F4</f>
        <v>FY2021</v>
      </c>
      <c r="G4" s="73" t="str">
        <f>RESULTS!G4</f>
        <v>OPEN TV</v>
      </c>
      <c r="H4" s="73" t="str">
        <f>RESULTS!H4</f>
        <v>60% 22s, 23% 27s, 17% 10s</v>
      </c>
      <c r="I4" s="73">
        <f>RESULTS!I4</f>
        <v>39</v>
      </c>
      <c r="J4" s="75">
        <f>RESULTS!J4</f>
        <v>3218</v>
      </c>
      <c r="K4" s="73" t="str">
        <f>RESULTS!K4</f>
        <v>GRPs</v>
      </c>
      <c r="L4" s="73" t="str">
        <f>RESULTS!L4</f>
        <v>Total Housewives</v>
      </c>
      <c r="M4" s="75">
        <f>RESULTS!M4</f>
        <v>7210212</v>
      </c>
      <c r="N4" s="74">
        <f>RESULTS!N4</f>
        <v>3218</v>
      </c>
      <c r="O4" s="73" t="str">
        <f>RESULTS!O4</f>
        <v>GRPs</v>
      </c>
      <c r="P4" s="156">
        <f>RESULTS!P4</f>
        <v>988455</v>
      </c>
      <c r="Q4" s="73" t="str">
        <f>RESULTS!Q4</f>
        <v>PEN</v>
      </c>
      <c r="R4" s="157">
        <f>RESULTS!R4</f>
        <v>307.16438781852082</v>
      </c>
      <c r="S4" s="73" t="str">
        <f>RESULTS!S4</f>
        <v>PER GRP</v>
      </c>
      <c r="T4" s="76">
        <f>RESULTS!T4</f>
        <v>0</v>
      </c>
      <c r="U4" s="158">
        <f>RESULTS!U4</f>
        <v>3.2966377931688751</v>
      </c>
      <c r="V4" s="159">
        <f>RESULTS!V4</f>
        <v>2.9479584199216662</v>
      </c>
      <c r="W4" s="159">
        <f>RESULTS!W4</f>
        <v>3.6453171664160835</v>
      </c>
      <c r="X4" s="67" t="str">
        <f>RESULTS!X4</f>
        <v>NOS PER S/.1 SPENT</v>
      </c>
      <c r="Y4" s="212">
        <f>RESULTS!Y4</f>
        <v>9.5432538147782662</v>
      </c>
      <c r="Z4" s="213">
        <f>RESULTS!Z4</f>
        <v>8.533881245619753</v>
      </c>
      <c r="AA4" s="213">
        <f>RESULTS!AA4</f>
        <v>10.552626383936779</v>
      </c>
      <c r="AB4" s="67" t="str">
        <f>RESULTS!AB4</f>
        <v>SU PER GRP</v>
      </c>
      <c r="AC4" s="160">
        <f>RESULTS!AC4</f>
        <v>3.328656084599928</v>
      </c>
      <c r="AD4" s="76">
        <f>RESULTS!AD4</f>
        <v>0</v>
      </c>
      <c r="AE4" s="77" t="str">
        <f>IF(ISBLANK(RESULTS!AE4),"",RESULTS!AE4)</f>
        <v/>
      </c>
    </row>
    <row r="5" spans="1:31" ht="14.45" customHeight="1">
      <c r="A5" s="99"/>
      <c r="B5" s="73" t="str">
        <f>RESULTS!B5</f>
        <v>PERU</v>
      </c>
      <c r="C5" s="73" t="str">
        <f>RESULTS!C5</f>
        <v>HOUSEHOLD CARE</v>
      </c>
      <c r="D5" s="73" t="str">
        <f>RESULTS!D5</f>
        <v>DISH CARE</v>
      </c>
      <c r="E5" s="73" t="str">
        <f>RESULTS!E5</f>
        <v>AYUDÍN</v>
      </c>
      <c r="F5" s="73" t="str">
        <f>RESULTS!F5</f>
        <v>FY2021</v>
      </c>
      <c r="G5" s="73" t="str">
        <f>RESULTS!G5</f>
        <v>SOCIAL</v>
      </c>
      <c r="H5" s="73" t="str">
        <f>RESULTS!H5</f>
        <v>FB/IG Brand</v>
      </c>
      <c r="I5" s="73">
        <f>RESULTS!I5</f>
        <v>40</v>
      </c>
      <c r="J5" s="75">
        <f>RESULTS!J5</f>
        <v>58627677.160000004</v>
      </c>
      <c r="K5" s="73" t="str">
        <f>RESULTS!K5</f>
        <v>IMPs</v>
      </c>
      <c r="L5" s="73" t="str">
        <f>RESULTS!L5</f>
        <v>HM 25-65</v>
      </c>
      <c r="M5" s="75">
        <f>RESULTS!M5</f>
        <v>18000000</v>
      </c>
      <c r="N5" s="74">
        <f>RESULTS!N5</f>
        <v>58.627677160000005</v>
      </c>
      <c r="O5" s="73" t="str">
        <f>RESULTS!O5</f>
        <v>MM IMPs</v>
      </c>
      <c r="P5" s="156">
        <f>RESULTS!P5</f>
        <v>247093.86000000002</v>
      </c>
      <c r="Q5" s="73" t="str">
        <f>RESULTS!Q5</f>
        <v>PEN</v>
      </c>
      <c r="R5" s="157">
        <f>RESULTS!R5</f>
        <v>4.2146281751135986</v>
      </c>
      <c r="S5" s="73" t="str">
        <f>RESULTS!S5</f>
        <v>PER M IMPs</v>
      </c>
      <c r="T5" s="76">
        <f>RESULTS!T5</f>
        <v>0</v>
      </c>
      <c r="U5" s="158">
        <f>RESULTS!U5</f>
        <v>3.2554953283474046</v>
      </c>
      <c r="V5" s="159">
        <f>RESULTS!V5</f>
        <v>2.6251180686788791</v>
      </c>
      <c r="W5" s="159">
        <f>RESULTS!W5</f>
        <v>3.8858725880159302</v>
      </c>
      <c r="X5" s="67" t="str">
        <f>RESULTS!X5</f>
        <v>NOS PER S/.1 SPENT</v>
      </c>
      <c r="Y5" s="212">
        <f>RESULTS!Y5</f>
        <v>129.30958598434512</v>
      </c>
      <c r="Z5" s="213">
        <f>RESULTS!Z5</f>
        <v>104.27074727003426</v>
      </c>
      <c r="AA5" s="213">
        <f>RESULTS!AA5</f>
        <v>154.34842469865595</v>
      </c>
      <c r="AB5" s="67" t="str">
        <f>RESULTS!AB5</f>
        <v>SU PER MM IMPs</v>
      </c>
      <c r="AC5" s="161" t="str">
        <f>RESULTS!AC5</f>
        <v/>
      </c>
      <c r="AD5" s="76">
        <f>RESULTS!AD5</f>
        <v>0</v>
      </c>
      <c r="AE5" s="77" t="str">
        <f>IF(ISBLANK(RESULTS!AE5),"",RESULTS!AE5)</f>
        <v/>
      </c>
    </row>
    <row r="6" spans="1:31" ht="14.45" customHeight="1">
      <c r="A6" s="99"/>
      <c r="B6" s="73" t="str">
        <f>RESULTS!B6</f>
        <v>PERU</v>
      </c>
      <c r="C6" s="73" t="str">
        <f>RESULTS!C6</f>
        <v>HOUSEHOLD CARE</v>
      </c>
      <c r="D6" s="73" t="str">
        <f>RESULTS!D6</f>
        <v>DISH CARE</v>
      </c>
      <c r="E6" s="73" t="str">
        <f>RESULTS!E6</f>
        <v>AYUDÍN</v>
      </c>
      <c r="F6" s="73" t="str">
        <f>RESULTS!F6</f>
        <v>FY2021</v>
      </c>
      <c r="G6" s="73" t="str">
        <f>RESULTS!G6</f>
        <v>ONLINE VIDEO</v>
      </c>
      <c r="H6" s="73" t="str">
        <f>RESULTS!H6</f>
        <v>100% YT Brand</v>
      </c>
      <c r="I6" s="73">
        <f>RESULTS!I6</f>
        <v>6</v>
      </c>
      <c r="J6" s="75">
        <f>RESULTS!J6</f>
        <v>24440266</v>
      </c>
      <c r="K6" s="73" t="str">
        <f>RESULTS!K6</f>
        <v>IMPs</v>
      </c>
      <c r="L6" s="73" t="str">
        <f>RESULTS!L6</f>
        <v>HM 25-64</v>
      </c>
      <c r="M6" s="75">
        <f>RESULTS!M6</f>
        <v>20100000</v>
      </c>
      <c r="N6" s="74">
        <f>RESULTS!N6</f>
        <v>24.440266000000001</v>
      </c>
      <c r="O6" s="73" t="str">
        <f>RESULTS!O6</f>
        <v>MM IMPs</v>
      </c>
      <c r="P6" s="156">
        <f>RESULTS!P6</f>
        <v>81128</v>
      </c>
      <c r="Q6" s="73" t="str">
        <f>RESULTS!Q6</f>
        <v>PEN</v>
      </c>
      <c r="R6" s="157">
        <f>RESULTS!R6</f>
        <v>3.3194401402996188</v>
      </c>
      <c r="S6" s="73" t="str">
        <f>RESULTS!S6</f>
        <v>PER M IMPs</v>
      </c>
      <c r="T6" s="76">
        <f>RESULTS!T6</f>
        <v>0</v>
      </c>
      <c r="U6" s="158">
        <f>RESULTS!U6</f>
        <v>3.9415913710538883</v>
      </c>
      <c r="V6" s="159">
        <f>RESULTS!V6</f>
        <v>2.9808548167087046</v>
      </c>
      <c r="W6" s="159">
        <f>RESULTS!W6</f>
        <v>4.9023279253990717</v>
      </c>
      <c r="X6" s="67" t="str">
        <f>RESULTS!X6</f>
        <v>NOS PER S/.1 SPENT</v>
      </c>
      <c r="Y6" s="212">
        <f>RESULTS!Y6</f>
        <v>123.30787642705047</v>
      </c>
      <c r="Z6" s="213">
        <f>RESULTS!Z6</f>
        <v>93.252405636208167</v>
      </c>
      <c r="AA6" s="213">
        <f>RESULTS!AA6</f>
        <v>153.36334721789274</v>
      </c>
      <c r="AB6" s="67" t="str">
        <f>RESULTS!AB6</f>
        <v>SU PER MM IMPs</v>
      </c>
      <c r="AC6" s="161" t="str">
        <f>RESULTS!AC6</f>
        <v/>
      </c>
      <c r="AD6" s="76">
        <f>RESULTS!AD6</f>
        <v>0</v>
      </c>
      <c r="AE6" s="77" t="str">
        <f>IF(ISBLANK(RESULTS!AE6),"",RESULTS!AE6)</f>
        <v/>
      </c>
    </row>
    <row r="7" spans="1:31" ht="14.45" hidden="1" customHeight="1">
      <c r="A7" s="99"/>
      <c r="B7" s="73" t="str">
        <f>RESULTS!B7</f>
        <v>PERU</v>
      </c>
      <c r="C7" s="73" t="str">
        <f>RESULTS!C7</f>
        <v>HOUSEHOLD CARE</v>
      </c>
      <c r="D7" s="73" t="str">
        <f>RESULTS!D7</f>
        <v>DISH CARE</v>
      </c>
      <c r="E7" s="73" t="str">
        <f>RESULTS!E7</f>
        <v>AYUDÍN</v>
      </c>
      <c r="F7" s="73" t="str">
        <f>RESULTS!F7</f>
        <v>FY2021</v>
      </c>
      <c r="G7" s="73" t="str">
        <f>RESULTS!G7</f>
        <v/>
      </c>
      <c r="H7" s="73" t="str">
        <f>RESULTS!H7</f>
        <v/>
      </c>
      <c r="I7" s="73" t="str">
        <f>RESULTS!I7</f>
        <v/>
      </c>
      <c r="J7" s="75" t="str">
        <f>RESULTS!J7</f>
        <v/>
      </c>
      <c r="K7" s="73" t="str">
        <f>RESULTS!K7</f>
        <v/>
      </c>
      <c r="L7" s="73" t="str">
        <f>RESULTS!L7</f>
        <v/>
      </c>
      <c r="M7" s="75" t="str">
        <f>RESULTS!M7</f>
        <v/>
      </c>
      <c r="N7" s="74" t="str">
        <f>RESULTS!N7</f>
        <v/>
      </c>
      <c r="O7" s="73" t="str">
        <f>RESULTS!O7</f>
        <v/>
      </c>
      <c r="P7" s="156" t="str">
        <f>RESULTS!P7</f>
        <v/>
      </c>
      <c r="Q7" s="73" t="str">
        <f>RESULTS!Q7</f>
        <v/>
      </c>
      <c r="R7" s="157" t="str">
        <f>RESULTS!R7</f>
        <v/>
      </c>
      <c r="S7" s="73" t="str">
        <f>RESULTS!S7</f>
        <v/>
      </c>
      <c r="T7" s="76" t="str">
        <f>RESULTS!T7</f>
        <v>xx</v>
      </c>
      <c r="U7" s="158" t="str">
        <f>RESULTS!U7</f>
        <v/>
      </c>
      <c r="V7" s="159" t="str">
        <f>RESULTS!V7</f>
        <v/>
      </c>
      <c r="W7" s="159" t="str">
        <f>RESULTS!W7</f>
        <v/>
      </c>
      <c r="X7" s="67" t="str">
        <f>RESULTS!X7</f>
        <v/>
      </c>
      <c r="Y7" s="212" t="str">
        <f>RESULTS!Y7</f>
        <v/>
      </c>
      <c r="Z7" s="213" t="str">
        <f>RESULTS!Z7</f>
        <v/>
      </c>
      <c r="AA7" s="213" t="str">
        <f>RESULTS!AA7</f>
        <v/>
      </c>
      <c r="AB7" s="67" t="str">
        <f>RESULTS!AB7</f>
        <v/>
      </c>
      <c r="AC7" s="161" t="str">
        <f>RESULTS!AC7</f>
        <v/>
      </c>
      <c r="AD7" s="76" t="str">
        <f>RESULTS!AD7</f>
        <v>xx</v>
      </c>
      <c r="AE7" s="77" t="str">
        <f>IF(ISBLANK(RESULTS!AE7),"",RESULTS!AE7)</f>
        <v/>
      </c>
    </row>
    <row r="8" spans="1:31" ht="14.45" hidden="1" customHeight="1">
      <c r="A8" s="99"/>
      <c r="B8" s="73" t="str">
        <f>RESULTS!B8</f>
        <v>PERU</v>
      </c>
      <c r="C8" s="73" t="str">
        <f>RESULTS!C8</f>
        <v>HOUSEHOLD CARE</v>
      </c>
      <c r="D8" s="73" t="str">
        <f>RESULTS!D8</f>
        <v>DISH CARE</v>
      </c>
      <c r="E8" s="73" t="str">
        <f>RESULTS!E8</f>
        <v>AYUDÍN</v>
      </c>
      <c r="F8" s="73" t="str">
        <f>RESULTS!F8</f>
        <v>FY2021</v>
      </c>
      <c r="G8" s="73" t="str">
        <f>RESULTS!G8</f>
        <v/>
      </c>
      <c r="H8" s="73" t="str">
        <f>RESULTS!H8</f>
        <v/>
      </c>
      <c r="I8" s="73" t="str">
        <f>RESULTS!I8</f>
        <v/>
      </c>
      <c r="J8" s="75" t="str">
        <f>RESULTS!J8</f>
        <v/>
      </c>
      <c r="K8" s="73" t="str">
        <f>RESULTS!K8</f>
        <v/>
      </c>
      <c r="L8" s="73" t="str">
        <f>RESULTS!L8</f>
        <v/>
      </c>
      <c r="M8" s="75" t="str">
        <f>RESULTS!M8</f>
        <v/>
      </c>
      <c r="N8" s="74" t="str">
        <f>RESULTS!N8</f>
        <v/>
      </c>
      <c r="O8" s="73" t="str">
        <f>RESULTS!O8</f>
        <v/>
      </c>
      <c r="P8" s="156" t="str">
        <f>RESULTS!P8</f>
        <v/>
      </c>
      <c r="Q8" s="73" t="str">
        <f>RESULTS!Q8</f>
        <v/>
      </c>
      <c r="R8" s="157" t="str">
        <f>RESULTS!R8</f>
        <v/>
      </c>
      <c r="S8" s="73" t="str">
        <f>RESULTS!S8</f>
        <v/>
      </c>
      <c r="T8" s="76" t="str">
        <f>RESULTS!T8</f>
        <v>xx</v>
      </c>
      <c r="U8" s="158" t="str">
        <f>RESULTS!U8</f>
        <v/>
      </c>
      <c r="V8" s="159" t="str">
        <f>RESULTS!V8</f>
        <v/>
      </c>
      <c r="W8" s="159" t="str">
        <f>RESULTS!W8</f>
        <v/>
      </c>
      <c r="X8" s="67" t="str">
        <f>RESULTS!X8</f>
        <v/>
      </c>
      <c r="Y8" s="212" t="str">
        <f>RESULTS!Y8</f>
        <v/>
      </c>
      <c r="Z8" s="213" t="str">
        <f>RESULTS!Z8</f>
        <v/>
      </c>
      <c r="AA8" s="213" t="str">
        <f>RESULTS!AA8</f>
        <v/>
      </c>
      <c r="AB8" s="67" t="str">
        <f>RESULTS!AB8</f>
        <v/>
      </c>
      <c r="AC8" s="161" t="str">
        <f>RESULTS!AC8</f>
        <v/>
      </c>
      <c r="AD8" s="76" t="str">
        <f>RESULTS!AD8</f>
        <v>xx</v>
      </c>
      <c r="AE8" s="77" t="str">
        <f>IF(ISBLANK(RESULTS!AE8),"",RESULTS!AE8)</f>
        <v/>
      </c>
    </row>
    <row r="9" spans="1:31" ht="14.45" hidden="1" customHeight="1">
      <c r="B9" s="73" t="str">
        <f>RESULTS!B9</f>
        <v>PERU</v>
      </c>
      <c r="C9" s="73" t="str">
        <f>RESULTS!C9</f>
        <v>HOUSEHOLD CARE</v>
      </c>
      <c r="D9" s="73" t="str">
        <f>RESULTS!D9</f>
        <v>DISH CARE</v>
      </c>
      <c r="E9" s="73" t="str">
        <f>RESULTS!E9</f>
        <v>AYUDÍN</v>
      </c>
      <c r="F9" s="73" t="str">
        <f>RESULTS!F9</f>
        <v>FY2021</v>
      </c>
      <c r="G9" s="73" t="str">
        <f>RESULTS!G9</f>
        <v/>
      </c>
      <c r="H9" s="73" t="str">
        <f>RESULTS!H9</f>
        <v/>
      </c>
      <c r="I9" s="73" t="str">
        <f>RESULTS!I9</f>
        <v/>
      </c>
      <c r="J9" s="75" t="str">
        <f>RESULTS!J9</f>
        <v/>
      </c>
      <c r="K9" s="73" t="str">
        <f>RESULTS!K9</f>
        <v/>
      </c>
      <c r="L9" s="73" t="str">
        <f>RESULTS!L9</f>
        <v/>
      </c>
      <c r="M9" s="75" t="str">
        <f>RESULTS!M9</f>
        <v/>
      </c>
      <c r="N9" s="74" t="str">
        <f>RESULTS!N9</f>
        <v/>
      </c>
      <c r="O9" s="73" t="str">
        <f>RESULTS!O9</f>
        <v/>
      </c>
      <c r="P9" s="156" t="str">
        <f>RESULTS!P9</f>
        <v/>
      </c>
      <c r="Q9" s="73" t="str">
        <f>RESULTS!Q9</f>
        <v/>
      </c>
      <c r="R9" s="157" t="str">
        <f>RESULTS!R9</f>
        <v/>
      </c>
      <c r="S9" s="73" t="str">
        <f>RESULTS!S9</f>
        <v/>
      </c>
      <c r="T9" s="76" t="str">
        <f>RESULTS!T9</f>
        <v>xx</v>
      </c>
      <c r="U9" s="158" t="str">
        <f>RESULTS!U9</f>
        <v/>
      </c>
      <c r="V9" s="159" t="str">
        <f>RESULTS!V9</f>
        <v/>
      </c>
      <c r="W9" s="159" t="str">
        <f>RESULTS!W9</f>
        <v/>
      </c>
      <c r="X9" s="67" t="str">
        <f>RESULTS!X9</f>
        <v/>
      </c>
      <c r="Y9" s="212" t="str">
        <f>RESULTS!Y9</f>
        <v/>
      </c>
      <c r="Z9" s="213" t="str">
        <f>RESULTS!Z9</f>
        <v/>
      </c>
      <c r="AA9" s="213" t="str">
        <f>RESULTS!AA9</f>
        <v/>
      </c>
      <c r="AB9" s="67" t="str">
        <f>RESULTS!AB9</f>
        <v/>
      </c>
      <c r="AC9" s="161" t="str">
        <f>RESULTS!AC9</f>
        <v/>
      </c>
      <c r="AD9" s="76" t="str">
        <f>RESULTS!AD9</f>
        <v>xx</v>
      </c>
      <c r="AE9" s="77" t="str">
        <f>IF(ISBLANK(RESULTS!AE9),"",RESULTS!AE9)</f>
        <v/>
      </c>
    </row>
  </sheetData>
  <mergeCells count="2">
    <mergeCell ref="B2:S2"/>
    <mergeCell ref="U2:AC2"/>
  </mergeCells>
  <pageMargins left="0.7" right="0.7" top="0.75" bottom="0.75" header="0.3" footer="0.3"/>
  <pageSetup orientation="portrait" r:id="rId1"/>
  <drawing r:id="rId2"/>
</worksheet>
</file>

<file path=xl/worksheets/sheet1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A00-000000000000}">
  <sheetPr>
    <tabColor theme="1"/>
  </sheetPr>
  <dimension ref="B2:B5"/>
  <sheetViews>
    <sheetView showGridLines="0" zoomScale="80" zoomScaleNormal="80" workbookViewId="0"/>
  </sheetViews>
  <sheetFormatPr defaultRowHeight="15"/>
  <cols>
    <col min="1" max="1" width="2.5703125" customWidth="1"/>
    <col min="2" max="2" width="23.42578125" customWidth="1"/>
  </cols>
  <sheetData>
    <row r="2" spans="2:2">
      <c r="B2" s="70" t="s">
        <v>142</v>
      </c>
    </row>
    <row r="3" spans="2:2">
      <c r="B3" s="220" t="s">
        <v>143</v>
      </c>
    </row>
    <row r="5" spans="2:2">
      <c r="B5" s="221" t="s">
        <v>144</v>
      </c>
    </row>
  </sheetData>
  <pageMargins left="0.7" right="0.7" top="0.75" bottom="0.75" header="0.3" footer="0.3"/>
</worksheet>
</file>

<file path=xl/worksheets/sheet1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B00-000000000000}">
  <sheetPr>
    <tabColor theme="1"/>
  </sheetPr>
  <dimension ref="B2:C8"/>
  <sheetViews>
    <sheetView showGridLines="0" zoomScale="80" zoomScaleNormal="80" workbookViewId="0">
      <selection activeCell="C4" sqref="C4"/>
    </sheetView>
  </sheetViews>
  <sheetFormatPr defaultRowHeight="15"/>
  <cols>
    <col min="1" max="1" width="2.5703125" customWidth="1"/>
    <col min="2" max="2" width="19.5703125" bestFit="1" customWidth="1"/>
    <col min="3" max="3" width="17.28515625" customWidth="1"/>
  </cols>
  <sheetData>
    <row r="2" spans="2:3">
      <c r="B2" s="144" t="s">
        <v>145</v>
      </c>
      <c r="C2" s="219" t="s">
        <v>137</v>
      </c>
    </row>
    <row r="3" spans="2:3">
      <c r="B3" s="255">
        <f>'CURVE FACTS'!A2</f>
        <v>1</v>
      </c>
      <c r="C3" s="168">
        <v>3.35</v>
      </c>
    </row>
    <row r="4" spans="2:3">
      <c r="B4" s="255">
        <f>'CURVE FACTS'!A3</f>
        <v>2</v>
      </c>
      <c r="C4" s="168">
        <v>4.66</v>
      </c>
    </row>
    <row r="5" spans="2:3">
      <c r="B5" s="255">
        <f>'CURVE FACTS'!A4</f>
        <v>4</v>
      </c>
      <c r="C5" s="168">
        <v>6.14</v>
      </c>
    </row>
    <row r="6" spans="2:3">
      <c r="B6" s="255">
        <f>'CURVE FACTS'!A5</f>
        <v>0</v>
      </c>
      <c r="C6" s="168"/>
    </row>
    <row r="7" spans="2:3">
      <c r="B7" s="255">
        <f>'CURVE FACTS'!A6</f>
        <v>0</v>
      </c>
      <c r="C7" s="168"/>
    </row>
    <row r="8" spans="2:3">
      <c r="B8" s="255">
        <f>'CURVE FACTS'!A7</f>
        <v>0</v>
      </c>
      <c r="C8" s="168"/>
    </row>
  </sheetData>
  <pageMargins left="0.7" right="0.7" top="0.75" bottom="0.75" header="0.3" footer="0.3"/>
</worksheet>
</file>

<file path=xl/worksheets/sheet1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C00-000000000000}">
  <sheetPr codeName="Sheet6">
    <tabColor theme="1"/>
  </sheetPr>
  <dimension ref="A1:AM3004"/>
  <sheetViews>
    <sheetView zoomScale="80" zoomScaleNormal="80" workbookViewId="0"/>
  </sheetViews>
  <sheetFormatPr defaultRowHeight="15"/>
  <cols>
    <col min="30" max="30" width="8.7109375" customWidth="1"/>
  </cols>
  <sheetData>
    <row r="1" spans="1:39">
      <c r="A1" s="43" t="s">
        <v>72</v>
      </c>
      <c r="B1" s="43" t="s">
        <v>75</v>
      </c>
      <c r="C1" s="39" t="s">
        <v>73</v>
      </c>
      <c r="D1" s="39" t="s">
        <v>74</v>
      </c>
      <c r="E1" s="39" t="s">
        <v>15</v>
      </c>
      <c r="F1" s="39" t="s">
        <v>16</v>
      </c>
      <c r="G1" s="39" t="s">
        <v>17</v>
      </c>
      <c r="H1" s="39" t="s">
        <v>18</v>
      </c>
      <c r="I1" s="39" t="s">
        <v>19</v>
      </c>
      <c r="J1" s="39" t="s">
        <v>20</v>
      </c>
      <c r="K1" s="39" t="s">
        <v>22</v>
      </c>
      <c r="L1" s="39" t="s">
        <v>23</v>
      </c>
      <c r="M1" s="39" t="s">
        <v>24</v>
      </c>
      <c r="N1" s="42" t="s">
        <v>70</v>
      </c>
      <c r="O1" s="42" t="s">
        <v>71</v>
      </c>
      <c r="P1" s="49" t="s">
        <v>25</v>
      </c>
      <c r="Q1" s="49" t="s">
        <v>26</v>
      </c>
      <c r="R1" s="49" t="s">
        <v>49</v>
      </c>
      <c r="S1" s="49" t="s">
        <v>50</v>
      </c>
      <c r="T1" s="49" t="s">
        <v>7</v>
      </c>
      <c r="U1" s="49" t="s">
        <v>2</v>
      </c>
      <c r="V1" s="49" t="s">
        <v>10</v>
      </c>
      <c r="W1" s="49" t="s">
        <v>12</v>
      </c>
      <c r="X1" s="49" t="s">
        <v>13</v>
      </c>
      <c r="Y1" s="49" t="s">
        <v>14</v>
      </c>
      <c r="Z1" s="49" t="s">
        <v>66</v>
      </c>
      <c r="AA1" s="49" t="s">
        <v>67</v>
      </c>
      <c r="AB1" s="49" t="s">
        <v>68</v>
      </c>
      <c r="AC1" s="50" t="s">
        <v>77</v>
      </c>
      <c r="AD1" s="50" t="s">
        <v>76</v>
      </c>
      <c r="AE1" s="50" t="s">
        <v>78</v>
      </c>
      <c r="AF1" s="50" t="s">
        <v>79</v>
      </c>
      <c r="AG1" s="50" t="s">
        <v>80</v>
      </c>
      <c r="AH1" s="50" t="s">
        <v>81</v>
      </c>
      <c r="AI1" s="50" t="s">
        <v>82</v>
      </c>
      <c r="AJ1" s="50" t="s">
        <v>86</v>
      </c>
      <c r="AK1" s="50" t="s">
        <v>83</v>
      </c>
      <c r="AL1" s="50" t="s">
        <v>84</v>
      </c>
      <c r="AM1" s="50" t="s">
        <v>85</v>
      </c>
    </row>
    <row r="2" spans="1:39">
      <c r="A2" s="291" t="s">
        <v>153</v>
      </c>
      <c r="B2" s="291">
        <v>1</v>
      </c>
      <c r="C2" s="291" t="s">
        <v>5184</v>
      </c>
      <c r="D2" s="291" t="s">
        <v>5183</v>
      </c>
      <c r="E2" s="291" t="s">
        <v>3160</v>
      </c>
      <c r="F2" s="291" t="s">
        <v>3161</v>
      </c>
      <c r="G2" s="291" t="s">
        <v>3162</v>
      </c>
      <c r="H2" s="291" t="s">
        <v>3163</v>
      </c>
      <c r="I2" s="291" t="s">
        <v>3164</v>
      </c>
      <c r="J2" s="291" t="s">
        <v>148</v>
      </c>
      <c r="K2" s="291">
        <v>39</v>
      </c>
      <c r="L2" s="291">
        <v>3218</v>
      </c>
      <c r="M2" s="291" t="s">
        <v>54</v>
      </c>
      <c r="N2" s="291">
        <v>1</v>
      </c>
      <c r="O2" s="291">
        <v>0</v>
      </c>
      <c r="P2" s="321" t="s">
        <v>3166</v>
      </c>
      <c r="Q2" s="321">
        <v>7210212</v>
      </c>
      <c r="R2" s="321">
        <v>32.510452999999998</v>
      </c>
      <c r="S2" s="321">
        <v>52.540310169999998</v>
      </c>
      <c r="T2" s="321">
        <v>9.5432538147782662</v>
      </c>
      <c r="U2" s="321" t="s">
        <v>149</v>
      </c>
      <c r="V2" s="321">
        <v>0.10576817810246678</v>
      </c>
      <c r="W2" s="321">
        <v>1.8666325676962601</v>
      </c>
      <c r="X2" s="321">
        <v>3.0998480826835499</v>
      </c>
      <c r="Y2" s="321">
        <v>90</v>
      </c>
      <c r="Z2" s="321">
        <v>0.89790999999999999</v>
      </c>
      <c r="AA2" s="321">
        <v>300.55176949999998</v>
      </c>
      <c r="AB2" s="321">
        <v>1.8157195180000001</v>
      </c>
      <c r="AC2" s="322">
        <v>0.68981238095152575</v>
      </c>
      <c r="AD2" s="323">
        <v>1</v>
      </c>
      <c r="AE2" s="322">
        <v>0</v>
      </c>
      <c r="AF2" s="324">
        <v>0</v>
      </c>
      <c r="AG2" s="324">
        <v>0</v>
      </c>
      <c r="AH2" s="324">
        <v>0</v>
      </c>
      <c r="AI2" s="324">
        <v>0</v>
      </c>
      <c r="AJ2" s="324">
        <v>0.1864889185496576</v>
      </c>
      <c r="AK2" s="324">
        <v>0</v>
      </c>
      <c r="AL2" s="324">
        <v>0</v>
      </c>
      <c r="AM2" s="324">
        <v>0</v>
      </c>
    </row>
    <row r="3" spans="1:39">
      <c r="A3" s="291" t="s">
        <v>154</v>
      </c>
      <c r="B3" s="291">
        <v>1</v>
      </c>
      <c r="C3" s="291" t="s">
        <v>5185</v>
      </c>
      <c r="D3" s="291" t="s">
        <v>5183</v>
      </c>
      <c r="E3" s="291" t="s">
        <v>3160</v>
      </c>
      <c r="F3" s="291" t="s">
        <v>3161</v>
      </c>
      <c r="G3" s="291" t="s">
        <v>3162</v>
      </c>
      <c r="H3" s="291" t="s">
        <v>3163</v>
      </c>
      <c r="I3" s="291" t="s">
        <v>3164</v>
      </c>
      <c r="J3" s="291" t="s">
        <v>148</v>
      </c>
      <c r="K3" s="291">
        <v>39</v>
      </c>
      <c r="L3" s="291">
        <v>3218</v>
      </c>
      <c r="M3" s="291" t="s">
        <v>54</v>
      </c>
      <c r="N3" s="291">
        <v>2</v>
      </c>
      <c r="O3" s="291">
        <v>0.18152820512820514</v>
      </c>
      <c r="P3" s="321" t="s">
        <v>3166</v>
      </c>
      <c r="Q3" s="321">
        <v>7210212</v>
      </c>
      <c r="R3" s="321">
        <v>32.510452999999998</v>
      </c>
      <c r="S3" s="321">
        <v>52.540310169999998</v>
      </c>
      <c r="T3" s="321">
        <v>9.5432538147782662</v>
      </c>
      <c r="U3" s="321" t="s">
        <v>149</v>
      </c>
      <c r="V3" s="321">
        <v>0.10576817810246678</v>
      </c>
      <c r="W3" s="321">
        <v>1.8666325676962601</v>
      </c>
      <c r="X3" s="321">
        <v>3.0998480826835499</v>
      </c>
      <c r="Y3" s="321">
        <v>90</v>
      </c>
      <c r="Z3" s="321">
        <v>0.89790999999999999</v>
      </c>
      <c r="AA3" s="321">
        <v>300.55176949999998</v>
      </c>
      <c r="AB3" s="321">
        <v>1.8157195180000001</v>
      </c>
      <c r="AC3" s="322">
        <v>0.68981238095152575</v>
      </c>
      <c r="AD3" s="323">
        <v>1</v>
      </c>
      <c r="AE3" s="322">
        <v>0.18152820512820514</v>
      </c>
      <c r="AF3" s="324">
        <v>0.58522066639879977</v>
      </c>
      <c r="AG3" s="324">
        <v>1.0778324294080655E-3</v>
      </c>
      <c r="AH3" s="324">
        <v>1.841753873868792E-3</v>
      </c>
      <c r="AI3" s="324">
        <v>1.841753873868792E-3</v>
      </c>
      <c r="AJ3" s="324">
        <v>0.1864889185496576</v>
      </c>
      <c r="AK3" s="324">
        <v>9.4248627850779448E-2</v>
      </c>
      <c r="AL3" s="324">
        <v>8.4280122194345095E-2</v>
      </c>
      <c r="AM3" s="324">
        <v>0.1042171335072138</v>
      </c>
    </row>
    <row r="4" spans="1:39">
      <c r="A4" s="291" t="s">
        <v>155</v>
      </c>
      <c r="B4" s="291">
        <v>1</v>
      </c>
      <c r="C4" s="291" t="s">
        <v>5186</v>
      </c>
      <c r="D4" s="291" t="s">
        <v>5183</v>
      </c>
      <c r="E4" s="291" t="s">
        <v>3160</v>
      </c>
      <c r="F4" s="291" t="s">
        <v>3161</v>
      </c>
      <c r="G4" s="291" t="s">
        <v>3162</v>
      </c>
      <c r="H4" s="291" t="s">
        <v>3163</v>
      </c>
      <c r="I4" s="291" t="s">
        <v>3164</v>
      </c>
      <c r="J4" s="291" t="s">
        <v>148</v>
      </c>
      <c r="K4" s="291">
        <v>39</v>
      </c>
      <c r="L4" s="291">
        <v>3218</v>
      </c>
      <c r="M4" s="291" t="s">
        <v>54</v>
      </c>
      <c r="N4" s="291">
        <v>3</v>
      </c>
      <c r="O4" s="291">
        <v>0.36305641025641028</v>
      </c>
      <c r="P4" s="321" t="s">
        <v>3166</v>
      </c>
      <c r="Q4" s="321">
        <v>7210212</v>
      </c>
      <c r="R4" s="321">
        <v>32.510452999999998</v>
      </c>
      <c r="S4" s="321">
        <v>52.540310169999998</v>
      </c>
      <c r="T4" s="321">
        <v>9.5432538147782662</v>
      </c>
      <c r="U4" s="321" t="s">
        <v>149</v>
      </c>
      <c r="V4" s="321">
        <v>0.10576817810246678</v>
      </c>
      <c r="W4" s="321">
        <v>1.8666325676962601</v>
      </c>
      <c r="X4" s="321">
        <v>3.0998480826835499</v>
      </c>
      <c r="Y4" s="321">
        <v>90</v>
      </c>
      <c r="Z4" s="321">
        <v>0.89790999999999999</v>
      </c>
      <c r="AA4" s="321">
        <v>300.55176949999998</v>
      </c>
      <c r="AB4" s="321">
        <v>1.8157195180000001</v>
      </c>
      <c r="AC4" s="322">
        <v>0.68981238095152575</v>
      </c>
      <c r="AD4" s="323">
        <v>1</v>
      </c>
      <c r="AE4" s="322">
        <v>0.36305641025641028</v>
      </c>
      <c r="AF4" s="324">
        <v>1.1704413327975995</v>
      </c>
      <c r="AG4" s="324">
        <v>3.7942918300881701E-3</v>
      </c>
      <c r="AH4" s="324">
        <v>4.6417694327099655E-3</v>
      </c>
      <c r="AI4" s="324">
        <v>3.2417616532893784E-3</v>
      </c>
      <c r="AJ4" s="324">
        <v>0.1864889185496576</v>
      </c>
      <c r="AK4" s="324">
        <v>0.16589164924626865</v>
      </c>
      <c r="AL4" s="324">
        <v>0.14834559174307735</v>
      </c>
      <c r="AM4" s="324">
        <v>0.18343770674945994</v>
      </c>
    </row>
    <row r="5" spans="1:39">
      <c r="A5" s="291" t="s">
        <v>156</v>
      </c>
      <c r="B5" s="291">
        <v>1</v>
      </c>
      <c r="C5" s="291" t="s">
        <v>5187</v>
      </c>
      <c r="D5" s="291" t="s">
        <v>5183</v>
      </c>
      <c r="E5" s="291" t="s">
        <v>3160</v>
      </c>
      <c r="F5" s="291" t="s">
        <v>3161</v>
      </c>
      <c r="G5" s="291" t="s">
        <v>3162</v>
      </c>
      <c r="H5" s="291" t="s">
        <v>3163</v>
      </c>
      <c r="I5" s="291" t="s">
        <v>3164</v>
      </c>
      <c r="J5" s="291" t="s">
        <v>148</v>
      </c>
      <c r="K5" s="291">
        <v>39</v>
      </c>
      <c r="L5" s="291">
        <v>3218</v>
      </c>
      <c r="M5" s="291" t="s">
        <v>54</v>
      </c>
      <c r="N5" s="291">
        <v>4</v>
      </c>
      <c r="O5" s="291">
        <v>0.54458461538461544</v>
      </c>
      <c r="P5" s="321" t="s">
        <v>3166</v>
      </c>
      <c r="Q5" s="321">
        <v>7210212</v>
      </c>
      <c r="R5" s="321">
        <v>32.510452999999998</v>
      </c>
      <c r="S5" s="321">
        <v>52.540310169999998</v>
      </c>
      <c r="T5" s="321">
        <v>9.5432538147782662</v>
      </c>
      <c r="U5" s="321" t="s">
        <v>149</v>
      </c>
      <c r="V5" s="321">
        <v>0.10576817810246678</v>
      </c>
      <c r="W5" s="321">
        <v>1.8666325676962601</v>
      </c>
      <c r="X5" s="321">
        <v>3.0998480826835499</v>
      </c>
      <c r="Y5" s="321">
        <v>90</v>
      </c>
      <c r="Z5" s="321">
        <v>0.89790999999999999</v>
      </c>
      <c r="AA5" s="321">
        <v>300.55176949999998</v>
      </c>
      <c r="AB5" s="321">
        <v>1.8157195180000001</v>
      </c>
      <c r="AC5" s="322">
        <v>0.68981238095152575</v>
      </c>
      <c r="AD5" s="323">
        <v>1</v>
      </c>
      <c r="AE5" s="322">
        <v>0.54458461538461544</v>
      </c>
      <c r="AF5" s="324">
        <v>1.7556619991963993</v>
      </c>
      <c r="AG5" s="324">
        <v>7.9223332384104062E-3</v>
      </c>
      <c r="AH5" s="324">
        <v>7.0538202858153581E-3</v>
      </c>
      <c r="AI5" s="324">
        <v>4.5124478641313717E-3</v>
      </c>
      <c r="AJ5" s="324">
        <v>0.1864889185496576</v>
      </c>
      <c r="AK5" s="324">
        <v>0.23091685891187672</v>
      </c>
      <c r="AL5" s="324">
        <v>0.20649320345162314</v>
      </c>
      <c r="AM5" s="324">
        <v>0.25534051437213029</v>
      </c>
    </row>
    <row r="6" spans="1:39">
      <c r="A6" s="291" t="s">
        <v>157</v>
      </c>
      <c r="B6" s="291">
        <v>1</v>
      </c>
      <c r="C6" s="291" t="s">
        <v>5188</v>
      </c>
      <c r="D6" s="291" t="s">
        <v>5183</v>
      </c>
      <c r="E6" s="291" t="s">
        <v>3160</v>
      </c>
      <c r="F6" s="291" t="s">
        <v>3161</v>
      </c>
      <c r="G6" s="291" t="s">
        <v>3162</v>
      </c>
      <c r="H6" s="291" t="s">
        <v>3163</v>
      </c>
      <c r="I6" s="291" t="s">
        <v>3164</v>
      </c>
      <c r="J6" s="291" t="s">
        <v>148</v>
      </c>
      <c r="K6" s="291">
        <v>39</v>
      </c>
      <c r="L6" s="291">
        <v>3218</v>
      </c>
      <c r="M6" s="291" t="s">
        <v>54</v>
      </c>
      <c r="N6" s="291">
        <v>5</v>
      </c>
      <c r="O6" s="291">
        <v>0.72611282051282056</v>
      </c>
      <c r="P6" s="321" t="s">
        <v>3166</v>
      </c>
      <c r="Q6" s="321">
        <v>7210212</v>
      </c>
      <c r="R6" s="321">
        <v>32.510452999999998</v>
      </c>
      <c r="S6" s="321">
        <v>52.540310169999998</v>
      </c>
      <c r="T6" s="321">
        <v>9.5432538147782662</v>
      </c>
      <c r="U6" s="321" t="s">
        <v>149</v>
      </c>
      <c r="V6" s="321">
        <v>0.10576817810246678</v>
      </c>
      <c r="W6" s="321">
        <v>1.8666325676962601</v>
      </c>
      <c r="X6" s="321">
        <v>3.0998480826835499</v>
      </c>
      <c r="Y6" s="321">
        <v>90</v>
      </c>
      <c r="Z6" s="321">
        <v>0.89790999999999999</v>
      </c>
      <c r="AA6" s="321">
        <v>300.55176949999998</v>
      </c>
      <c r="AB6" s="321">
        <v>1.8157195180000001</v>
      </c>
      <c r="AC6" s="322">
        <v>0.68981238095152575</v>
      </c>
      <c r="AD6" s="323">
        <v>1</v>
      </c>
      <c r="AE6" s="322">
        <v>0.72611282051282056</v>
      </c>
      <c r="AF6" s="324">
        <v>2.3408826655951991</v>
      </c>
      <c r="AG6" s="324">
        <v>1.3356531607852107E-2</v>
      </c>
      <c r="AH6" s="324">
        <v>9.2857253365323834E-3</v>
      </c>
      <c r="AI6" s="324">
        <v>5.705767232231625E-3</v>
      </c>
      <c r="AJ6" s="324">
        <v>0.1864889185496576</v>
      </c>
      <c r="AK6" s="324">
        <v>0.29198295174161842</v>
      </c>
      <c r="AL6" s="324">
        <v>0.26110044689892697</v>
      </c>
      <c r="AM6" s="324">
        <v>0.32286545658430993</v>
      </c>
    </row>
    <row r="7" spans="1:39">
      <c r="A7" s="291" t="s">
        <v>158</v>
      </c>
      <c r="B7" s="291">
        <v>1</v>
      </c>
      <c r="C7" s="291" t="s">
        <v>5189</v>
      </c>
      <c r="D7" s="291" t="s">
        <v>5183</v>
      </c>
      <c r="E7" s="291" t="s">
        <v>3160</v>
      </c>
      <c r="F7" s="291" t="s">
        <v>3161</v>
      </c>
      <c r="G7" s="291" t="s">
        <v>3162</v>
      </c>
      <c r="H7" s="291" t="s">
        <v>3163</v>
      </c>
      <c r="I7" s="291" t="s">
        <v>3164</v>
      </c>
      <c r="J7" s="291" t="s">
        <v>148</v>
      </c>
      <c r="K7" s="291">
        <v>39</v>
      </c>
      <c r="L7" s="291">
        <v>3218</v>
      </c>
      <c r="M7" s="291" t="s">
        <v>54</v>
      </c>
      <c r="N7" s="291">
        <v>6</v>
      </c>
      <c r="O7" s="291">
        <v>0.90764102564102567</v>
      </c>
      <c r="P7" s="321" t="s">
        <v>3166</v>
      </c>
      <c r="Q7" s="321">
        <v>7210212</v>
      </c>
      <c r="R7" s="321">
        <v>32.510452999999998</v>
      </c>
      <c r="S7" s="321">
        <v>52.540310169999998</v>
      </c>
      <c r="T7" s="321">
        <v>9.5432538147782662</v>
      </c>
      <c r="U7" s="321" t="s">
        <v>149</v>
      </c>
      <c r="V7" s="321">
        <v>0.10576817810246678</v>
      </c>
      <c r="W7" s="321">
        <v>1.8666325676962601</v>
      </c>
      <c r="X7" s="321">
        <v>3.0998480826835499</v>
      </c>
      <c r="Y7" s="321">
        <v>90</v>
      </c>
      <c r="Z7" s="321">
        <v>0.89790999999999999</v>
      </c>
      <c r="AA7" s="321">
        <v>300.55176949999998</v>
      </c>
      <c r="AB7" s="321">
        <v>1.8157195180000001</v>
      </c>
      <c r="AC7" s="322">
        <v>0.68981238095152575</v>
      </c>
      <c r="AD7" s="323">
        <v>1</v>
      </c>
      <c r="AE7" s="322">
        <v>0.90764102564102567</v>
      </c>
      <c r="AF7" s="324">
        <v>2.9261033319939989</v>
      </c>
      <c r="AG7" s="324">
        <v>2.0028065318959953E-2</v>
      </c>
      <c r="AH7" s="324">
        <v>1.140003095270309E-2</v>
      </c>
      <c r="AI7" s="324">
        <v>6.8446199763259174E-3</v>
      </c>
      <c r="AJ7" s="324">
        <v>0.1864889185496576</v>
      </c>
      <c r="AK7" s="324">
        <v>0.35026180755285297</v>
      </c>
      <c r="AL7" s="324">
        <v>0.31321525430911085</v>
      </c>
      <c r="AM7" s="324">
        <v>0.38730836079659503</v>
      </c>
    </row>
    <row r="8" spans="1:39">
      <c r="A8" s="291" t="s">
        <v>159</v>
      </c>
      <c r="B8" s="291">
        <v>1</v>
      </c>
      <c r="C8" s="291" t="s">
        <v>5190</v>
      </c>
      <c r="D8" s="291" t="s">
        <v>5183</v>
      </c>
      <c r="E8" s="291" t="s">
        <v>3160</v>
      </c>
      <c r="F8" s="291" t="s">
        <v>3161</v>
      </c>
      <c r="G8" s="291" t="s">
        <v>3162</v>
      </c>
      <c r="H8" s="291" t="s">
        <v>3163</v>
      </c>
      <c r="I8" s="291" t="s">
        <v>3164</v>
      </c>
      <c r="J8" s="291" t="s">
        <v>148</v>
      </c>
      <c r="K8" s="291">
        <v>39</v>
      </c>
      <c r="L8" s="291">
        <v>3218</v>
      </c>
      <c r="M8" s="291" t="s">
        <v>54</v>
      </c>
      <c r="N8" s="291">
        <v>7</v>
      </c>
      <c r="O8" s="291">
        <v>1.0891692307692309</v>
      </c>
      <c r="P8" s="321" t="s">
        <v>3166</v>
      </c>
      <c r="Q8" s="321">
        <v>7210212</v>
      </c>
      <c r="R8" s="321">
        <v>32.510452999999998</v>
      </c>
      <c r="S8" s="321">
        <v>52.540310169999998</v>
      </c>
      <c r="T8" s="321">
        <v>9.5432538147782662</v>
      </c>
      <c r="U8" s="321" t="s">
        <v>149</v>
      </c>
      <c r="V8" s="321">
        <v>0.10576817810246678</v>
      </c>
      <c r="W8" s="321">
        <v>1.8666325676962601</v>
      </c>
      <c r="X8" s="321">
        <v>3.0998480826835499</v>
      </c>
      <c r="Y8" s="321">
        <v>90</v>
      </c>
      <c r="Z8" s="321">
        <v>0.89790999999999999</v>
      </c>
      <c r="AA8" s="321">
        <v>300.55176949999998</v>
      </c>
      <c r="AB8" s="321">
        <v>1.8157195180000001</v>
      </c>
      <c r="AC8" s="322">
        <v>0.68981238095152575</v>
      </c>
      <c r="AD8" s="323">
        <v>1</v>
      </c>
      <c r="AE8" s="322">
        <v>1.0891692307692309</v>
      </c>
      <c r="AF8" s="324">
        <v>3.5113239983927986</v>
      </c>
      <c r="AG8" s="324">
        <v>2.788630473213316E-2</v>
      </c>
      <c r="AH8" s="324">
        <v>1.3427822810034179E-2</v>
      </c>
      <c r="AI8" s="324">
        <v>7.9418204486106283E-3</v>
      </c>
      <c r="AJ8" s="324">
        <v>0.1864889185496576</v>
      </c>
      <c r="AK8" s="324">
        <v>0.40640917906500768</v>
      </c>
      <c r="AL8" s="324">
        <v>0.36342402063118262</v>
      </c>
      <c r="AM8" s="324">
        <v>0.44939433749883267</v>
      </c>
    </row>
    <row r="9" spans="1:39">
      <c r="A9" s="291" t="s">
        <v>160</v>
      </c>
      <c r="B9" s="291">
        <v>1</v>
      </c>
      <c r="C9" s="291" t="s">
        <v>5191</v>
      </c>
      <c r="D9" s="291" t="s">
        <v>5183</v>
      </c>
      <c r="E9" s="291" t="s">
        <v>3160</v>
      </c>
      <c r="F9" s="291" t="s">
        <v>3161</v>
      </c>
      <c r="G9" s="291" t="s">
        <v>3162</v>
      </c>
      <c r="H9" s="291" t="s">
        <v>3163</v>
      </c>
      <c r="I9" s="291" t="s">
        <v>3164</v>
      </c>
      <c r="J9" s="291" t="s">
        <v>148</v>
      </c>
      <c r="K9" s="291">
        <v>39</v>
      </c>
      <c r="L9" s="291">
        <v>3218</v>
      </c>
      <c r="M9" s="291" t="s">
        <v>54</v>
      </c>
      <c r="N9" s="291">
        <v>8</v>
      </c>
      <c r="O9" s="291">
        <v>1.2706974358974359</v>
      </c>
      <c r="P9" s="321" t="s">
        <v>3166</v>
      </c>
      <c r="Q9" s="321">
        <v>7210212</v>
      </c>
      <c r="R9" s="321">
        <v>32.510452999999998</v>
      </c>
      <c r="S9" s="321">
        <v>52.540310169999998</v>
      </c>
      <c r="T9" s="321">
        <v>9.5432538147782662</v>
      </c>
      <c r="U9" s="321" t="s">
        <v>149</v>
      </c>
      <c r="V9" s="321">
        <v>0.10576817810246678</v>
      </c>
      <c r="W9" s="321">
        <v>1.8666325676962601</v>
      </c>
      <c r="X9" s="321">
        <v>3.0998480826835499</v>
      </c>
      <c r="Y9" s="321">
        <v>90</v>
      </c>
      <c r="Z9" s="321">
        <v>0.89790999999999999</v>
      </c>
      <c r="AA9" s="321">
        <v>300.55176949999998</v>
      </c>
      <c r="AB9" s="321">
        <v>1.8157195180000001</v>
      </c>
      <c r="AC9" s="322">
        <v>0.68981238095152575</v>
      </c>
      <c r="AD9" s="323">
        <v>1</v>
      </c>
      <c r="AE9" s="322">
        <v>1.2706974358974359</v>
      </c>
      <c r="AF9" s="324">
        <v>4.0965446647915984</v>
      </c>
      <c r="AG9" s="324">
        <v>3.6891458708148139E-2</v>
      </c>
      <c r="AH9" s="324">
        <v>1.5387621273576827E-2</v>
      </c>
      <c r="AI9" s="324">
        <v>9.0055062807486569E-3</v>
      </c>
      <c r="AJ9" s="324">
        <v>0.1864889185496576</v>
      </c>
      <c r="AK9" s="324">
        <v>0.46084149576362082</v>
      </c>
      <c r="AL9" s="324">
        <v>0.41209913036268697</v>
      </c>
      <c r="AM9" s="324">
        <v>0.50958386116455467</v>
      </c>
    </row>
    <row r="10" spans="1:39">
      <c r="A10" s="291" t="s">
        <v>161</v>
      </c>
      <c r="B10" s="291">
        <v>1</v>
      </c>
      <c r="C10" s="291" t="s">
        <v>5192</v>
      </c>
      <c r="D10" s="291" t="s">
        <v>5183</v>
      </c>
      <c r="E10" s="291" t="s">
        <v>3160</v>
      </c>
      <c r="F10" s="291" t="s">
        <v>3161</v>
      </c>
      <c r="G10" s="291" t="s">
        <v>3162</v>
      </c>
      <c r="H10" s="291" t="s">
        <v>3163</v>
      </c>
      <c r="I10" s="291" t="s">
        <v>3164</v>
      </c>
      <c r="J10" s="291" t="s">
        <v>148</v>
      </c>
      <c r="K10" s="291">
        <v>39</v>
      </c>
      <c r="L10" s="291">
        <v>3218</v>
      </c>
      <c r="M10" s="291" t="s">
        <v>54</v>
      </c>
      <c r="N10" s="291">
        <v>9</v>
      </c>
      <c r="O10" s="291">
        <v>1.4522256410256411</v>
      </c>
      <c r="P10" s="321" t="s">
        <v>3166</v>
      </c>
      <c r="Q10" s="321">
        <v>7210212</v>
      </c>
      <c r="R10" s="321">
        <v>32.510452999999998</v>
      </c>
      <c r="S10" s="321">
        <v>52.540310169999998</v>
      </c>
      <c r="T10" s="321">
        <v>9.5432538147782662</v>
      </c>
      <c r="U10" s="321" t="s">
        <v>149</v>
      </c>
      <c r="V10" s="321">
        <v>0.10576817810246678</v>
      </c>
      <c r="W10" s="321">
        <v>1.8666325676962601</v>
      </c>
      <c r="X10" s="321">
        <v>3.0998480826835499</v>
      </c>
      <c r="Y10" s="321">
        <v>90</v>
      </c>
      <c r="Z10" s="321">
        <v>0.89790999999999999</v>
      </c>
      <c r="AA10" s="321">
        <v>300.55176949999998</v>
      </c>
      <c r="AB10" s="321">
        <v>1.8157195180000001</v>
      </c>
      <c r="AC10" s="322">
        <v>0.68981238095152575</v>
      </c>
      <c r="AD10" s="323">
        <v>1</v>
      </c>
      <c r="AE10" s="322">
        <v>1.4522256410256411</v>
      </c>
      <c r="AF10" s="324">
        <v>4.6817653311903982</v>
      </c>
      <c r="AG10" s="324">
        <v>4.7010894270983483E-2</v>
      </c>
      <c r="AH10" s="324">
        <v>1.7291657905907639E-2</v>
      </c>
      <c r="AI10" s="324">
        <v>1.004127523389353E-2</v>
      </c>
      <c r="AJ10" s="324">
        <v>0.1864889185496576</v>
      </c>
      <c r="AK10" s="324">
        <v>0.51384521357271229</v>
      </c>
      <c r="AL10" s="324">
        <v>0.45949674150645359</v>
      </c>
      <c r="AM10" s="324">
        <v>0.56819368563897099</v>
      </c>
    </row>
    <row r="11" spans="1:39">
      <c r="A11" s="291" t="s">
        <v>162</v>
      </c>
      <c r="B11" s="291">
        <v>1</v>
      </c>
      <c r="C11" s="291" t="s">
        <v>5193</v>
      </c>
      <c r="D11" s="291" t="s">
        <v>5183</v>
      </c>
      <c r="E11" s="291" t="s">
        <v>3160</v>
      </c>
      <c r="F11" s="291" t="s">
        <v>3161</v>
      </c>
      <c r="G11" s="291" t="s">
        <v>3162</v>
      </c>
      <c r="H11" s="291" t="s">
        <v>3163</v>
      </c>
      <c r="I11" s="291" t="s">
        <v>3164</v>
      </c>
      <c r="J11" s="291" t="s">
        <v>148</v>
      </c>
      <c r="K11" s="291">
        <v>39</v>
      </c>
      <c r="L11" s="291">
        <v>3218</v>
      </c>
      <c r="M11" s="291" t="s">
        <v>54</v>
      </c>
      <c r="N11" s="291">
        <v>10</v>
      </c>
      <c r="O11" s="291">
        <v>1.6337538461538463</v>
      </c>
      <c r="P11" s="321" t="s">
        <v>3166</v>
      </c>
      <c r="Q11" s="321">
        <v>7210212</v>
      </c>
      <c r="R11" s="321">
        <v>32.510452999999998</v>
      </c>
      <c r="S11" s="321">
        <v>52.540310169999998</v>
      </c>
      <c r="T11" s="321">
        <v>9.5432538147782662</v>
      </c>
      <c r="U11" s="321" t="s">
        <v>149</v>
      </c>
      <c r="V11" s="321">
        <v>0.10576817810246678</v>
      </c>
      <c r="W11" s="321">
        <v>1.8666325676962601</v>
      </c>
      <c r="X11" s="321">
        <v>3.0998480826835499</v>
      </c>
      <c r="Y11" s="321">
        <v>90</v>
      </c>
      <c r="Z11" s="321">
        <v>0.89790999999999999</v>
      </c>
      <c r="AA11" s="321">
        <v>300.55176949999998</v>
      </c>
      <c r="AB11" s="321">
        <v>1.8157195180000001</v>
      </c>
      <c r="AC11" s="322">
        <v>0.68981238095152575</v>
      </c>
      <c r="AD11" s="323">
        <v>1</v>
      </c>
      <c r="AE11" s="322">
        <v>1.6337538461538463</v>
      </c>
      <c r="AF11" s="324">
        <v>5.2669859975891979</v>
      </c>
      <c r="AG11" s="324">
        <v>5.8217036652450371E-2</v>
      </c>
      <c r="AH11" s="324">
        <v>1.9148575955843707E-2</v>
      </c>
      <c r="AI11" s="324">
        <v>1.1053197536332438E-2</v>
      </c>
      <c r="AJ11" s="324">
        <v>0.1864889185496576</v>
      </c>
      <c r="AK11" s="324">
        <v>0.56562861951507593</v>
      </c>
      <c r="AL11" s="324">
        <v>0.505803110946353</v>
      </c>
      <c r="AM11" s="324">
        <v>0.62545412808379897</v>
      </c>
    </row>
    <row r="12" spans="1:39">
      <c r="A12" s="291" t="s">
        <v>163</v>
      </c>
      <c r="B12" s="291">
        <v>1</v>
      </c>
      <c r="C12" s="291" t="s">
        <v>5194</v>
      </c>
      <c r="D12" s="291" t="s">
        <v>5183</v>
      </c>
      <c r="E12" s="291" t="s">
        <v>3160</v>
      </c>
      <c r="F12" s="291" t="s">
        <v>3161</v>
      </c>
      <c r="G12" s="291" t="s">
        <v>3162</v>
      </c>
      <c r="H12" s="291" t="s">
        <v>3163</v>
      </c>
      <c r="I12" s="291" t="s">
        <v>3164</v>
      </c>
      <c r="J12" s="291" t="s">
        <v>148</v>
      </c>
      <c r="K12" s="291">
        <v>39</v>
      </c>
      <c r="L12" s="291">
        <v>3218</v>
      </c>
      <c r="M12" s="291" t="s">
        <v>54</v>
      </c>
      <c r="N12" s="291">
        <v>11</v>
      </c>
      <c r="O12" s="291">
        <v>1.8152820512820513</v>
      </c>
      <c r="P12" s="321" t="s">
        <v>3166</v>
      </c>
      <c r="Q12" s="321">
        <v>7210212</v>
      </c>
      <c r="R12" s="321">
        <v>32.510452999999998</v>
      </c>
      <c r="S12" s="321">
        <v>52.540310169999998</v>
      </c>
      <c r="T12" s="321">
        <v>9.5432538147782662</v>
      </c>
      <c r="U12" s="321" t="s">
        <v>149</v>
      </c>
      <c r="V12" s="321">
        <v>0.10576817810246678</v>
      </c>
      <c r="W12" s="321">
        <v>1.8666325676962601</v>
      </c>
      <c r="X12" s="321">
        <v>3.0998480826835499</v>
      </c>
      <c r="Y12" s="321">
        <v>90</v>
      </c>
      <c r="Z12" s="321">
        <v>0.89790999999999999</v>
      </c>
      <c r="AA12" s="321">
        <v>300.55176949999998</v>
      </c>
      <c r="AB12" s="321">
        <v>1.8157195180000001</v>
      </c>
      <c r="AC12" s="322">
        <v>0.68981238095152575</v>
      </c>
      <c r="AD12" s="323">
        <v>1</v>
      </c>
      <c r="AE12" s="322">
        <v>1.8152820512820513</v>
      </c>
      <c r="AF12" s="324">
        <v>5.8522066639879977</v>
      </c>
      <c r="AG12" s="324">
        <v>7.0486061475667494E-2</v>
      </c>
      <c r="AH12" s="324">
        <v>2.0964783931359615E-2</v>
      </c>
      <c r="AI12" s="324">
        <v>1.2044356175835156E-2</v>
      </c>
      <c r="AJ12" s="324">
        <v>0.1864889185496576</v>
      </c>
      <c r="AK12" s="324">
        <v>0.616349480256011</v>
      </c>
      <c r="AL12" s="324">
        <v>0.5511593186549304</v>
      </c>
      <c r="AM12" s="324">
        <v>0.68153964185709159</v>
      </c>
    </row>
    <row r="13" spans="1:39">
      <c r="A13" s="291" t="s">
        <v>164</v>
      </c>
      <c r="B13" s="291">
        <v>1</v>
      </c>
      <c r="C13" s="291" t="s">
        <v>5195</v>
      </c>
      <c r="D13" s="291" t="s">
        <v>5183</v>
      </c>
      <c r="E13" s="291" t="s">
        <v>3160</v>
      </c>
      <c r="F13" s="291" t="s">
        <v>3161</v>
      </c>
      <c r="G13" s="291" t="s">
        <v>3162</v>
      </c>
      <c r="H13" s="291" t="s">
        <v>3163</v>
      </c>
      <c r="I13" s="291" t="s">
        <v>3164</v>
      </c>
      <c r="J13" s="291" t="s">
        <v>148</v>
      </c>
      <c r="K13" s="291">
        <v>39</v>
      </c>
      <c r="L13" s="291">
        <v>3218</v>
      </c>
      <c r="M13" s="291" t="s">
        <v>54</v>
      </c>
      <c r="N13" s="291">
        <v>12</v>
      </c>
      <c r="O13" s="291">
        <v>1.9968102564102566</v>
      </c>
      <c r="P13" s="321" t="s">
        <v>3166</v>
      </c>
      <c r="Q13" s="321">
        <v>7210212</v>
      </c>
      <c r="R13" s="321">
        <v>32.510452999999998</v>
      </c>
      <c r="S13" s="321">
        <v>52.540310169999998</v>
      </c>
      <c r="T13" s="321">
        <v>9.5432538147782662</v>
      </c>
      <c r="U13" s="321" t="s">
        <v>149</v>
      </c>
      <c r="V13" s="321">
        <v>0.10576817810246678</v>
      </c>
      <c r="W13" s="321">
        <v>1.8666325676962601</v>
      </c>
      <c r="X13" s="321">
        <v>3.0998480826835499</v>
      </c>
      <c r="Y13" s="321">
        <v>90</v>
      </c>
      <c r="Z13" s="321">
        <v>0.89790999999999999</v>
      </c>
      <c r="AA13" s="321">
        <v>300.55176949999998</v>
      </c>
      <c r="AB13" s="321">
        <v>1.8157195180000001</v>
      </c>
      <c r="AC13" s="322">
        <v>0.68981238095152575</v>
      </c>
      <c r="AD13" s="323">
        <v>1</v>
      </c>
      <c r="AE13" s="322">
        <v>1.9968102564102566</v>
      </c>
      <c r="AF13" s="324">
        <v>6.4374273303867975</v>
      </c>
      <c r="AG13" s="324">
        <v>8.3797027187563211E-2</v>
      </c>
      <c r="AH13" s="324">
        <v>2.2745207878261998E-2</v>
      </c>
      <c r="AI13" s="324">
        <v>1.3017160876055778E-2</v>
      </c>
      <c r="AJ13" s="324">
        <v>0.1864889185496576</v>
      </c>
      <c r="AK13" s="324">
        <v>0.66613110931265995</v>
      </c>
      <c r="AL13" s="324">
        <v>0.59567563550328473</v>
      </c>
      <c r="AM13" s="324">
        <v>0.73658658312203518</v>
      </c>
    </row>
    <row r="14" spans="1:39">
      <c r="A14" s="291" t="s">
        <v>165</v>
      </c>
      <c r="B14" s="291">
        <v>1</v>
      </c>
      <c r="C14" s="291" t="s">
        <v>5196</v>
      </c>
      <c r="D14" s="291" t="s">
        <v>5183</v>
      </c>
      <c r="E14" s="291" t="s">
        <v>3160</v>
      </c>
      <c r="F14" s="291" t="s">
        <v>3161</v>
      </c>
      <c r="G14" s="291" t="s">
        <v>3162</v>
      </c>
      <c r="H14" s="291" t="s">
        <v>3163</v>
      </c>
      <c r="I14" s="291" t="s">
        <v>3164</v>
      </c>
      <c r="J14" s="291" t="s">
        <v>148</v>
      </c>
      <c r="K14" s="291">
        <v>39</v>
      </c>
      <c r="L14" s="291">
        <v>3218</v>
      </c>
      <c r="M14" s="291" t="s">
        <v>54</v>
      </c>
      <c r="N14" s="291">
        <v>13</v>
      </c>
      <c r="O14" s="291">
        <v>2.1783384615384618</v>
      </c>
      <c r="P14" s="321" t="s">
        <v>3166</v>
      </c>
      <c r="Q14" s="321">
        <v>7210212</v>
      </c>
      <c r="R14" s="321">
        <v>32.510452999999998</v>
      </c>
      <c r="S14" s="321">
        <v>52.540310169999998</v>
      </c>
      <c r="T14" s="321">
        <v>9.5432538147782662</v>
      </c>
      <c r="U14" s="321" t="s">
        <v>149</v>
      </c>
      <c r="V14" s="321">
        <v>0.10576817810246678</v>
      </c>
      <c r="W14" s="321">
        <v>1.8666325676962601</v>
      </c>
      <c r="X14" s="321">
        <v>3.0998480826835499</v>
      </c>
      <c r="Y14" s="321">
        <v>90</v>
      </c>
      <c r="Z14" s="321">
        <v>0.89790999999999999</v>
      </c>
      <c r="AA14" s="321">
        <v>300.55176949999998</v>
      </c>
      <c r="AB14" s="321">
        <v>1.8157195180000001</v>
      </c>
      <c r="AC14" s="322">
        <v>0.68981238095152575</v>
      </c>
      <c r="AD14" s="323">
        <v>1</v>
      </c>
      <c r="AE14" s="322">
        <v>2.1783384615384618</v>
      </c>
      <c r="AF14" s="324">
        <v>7.0226479967855973</v>
      </c>
      <c r="AG14" s="324">
        <v>9.81312713035698E-2</v>
      </c>
      <c r="AH14" s="324">
        <v>2.4493742171159912E-2</v>
      </c>
      <c r="AI14" s="324">
        <v>1.3973542650647789E-2</v>
      </c>
      <c r="AJ14" s="324">
        <v>0.1864889185496576</v>
      </c>
      <c r="AK14" s="324">
        <v>0.71507232303056412</v>
      </c>
      <c r="AL14" s="324">
        <v>0.63944042621212271</v>
      </c>
      <c r="AM14" s="324">
        <v>0.79070421984900552</v>
      </c>
    </row>
    <row r="15" spans="1:39">
      <c r="A15" s="291" t="s">
        <v>166</v>
      </c>
      <c r="B15" s="291">
        <v>1</v>
      </c>
      <c r="C15" s="291" t="s">
        <v>5197</v>
      </c>
      <c r="D15" s="291" t="s">
        <v>5183</v>
      </c>
      <c r="E15" s="291" t="s">
        <v>3160</v>
      </c>
      <c r="F15" s="291" t="s">
        <v>3161</v>
      </c>
      <c r="G15" s="291" t="s">
        <v>3162</v>
      </c>
      <c r="H15" s="291" t="s">
        <v>3163</v>
      </c>
      <c r="I15" s="291" t="s">
        <v>3164</v>
      </c>
      <c r="J15" s="291" t="s">
        <v>148</v>
      </c>
      <c r="K15" s="291">
        <v>39</v>
      </c>
      <c r="L15" s="291">
        <v>3218</v>
      </c>
      <c r="M15" s="291" t="s">
        <v>54</v>
      </c>
      <c r="N15" s="291">
        <v>14</v>
      </c>
      <c r="O15" s="291">
        <v>2.359866666666667</v>
      </c>
      <c r="P15" s="321" t="s">
        <v>3166</v>
      </c>
      <c r="Q15" s="321">
        <v>7210212</v>
      </c>
      <c r="R15" s="321">
        <v>32.510452999999998</v>
      </c>
      <c r="S15" s="321">
        <v>52.540310169999998</v>
      </c>
      <c r="T15" s="321">
        <v>9.5432538147782662</v>
      </c>
      <c r="U15" s="321" t="s">
        <v>149</v>
      </c>
      <c r="V15" s="321">
        <v>0.10576817810246678</v>
      </c>
      <c r="W15" s="321">
        <v>1.8666325676962601</v>
      </c>
      <c r="X15" s="321">
        <v>3.0998480826835499</v>
      </c>
      <c r="Y15" s="321">
        <v>90</v>
      </c>
      <c r="Z15" s="321">
        <v>0.89790999999999999</v>
      </c>
      <c r="AA15" s="321">
        <v>300.55176949999998</v>
      </c>
      <c r="AB15" s="321">
        <v>1.8157195180000001</v>
      </c>
      <c r="AC15" s="322">
        <v>0.68981238095152575</v>
      </c>
      <c r="AD15" s="323">
        <v>1</v>
      </c>
      <c r="AE15" s="322">
        <v>2.359866666666667</v>
      </c>
      <c r="AF15" s="324">
        <v>7.6078686631843979</v>
      </c>
      <c r="AG15" s="324">
        <v>0.11347197411390231</v>
      </c>
      <c r="AH15" s="324">
        <v>2.6213535664645397E-2</v>
      </c>
      <c r="AI15" s="324">
        <v>1.4915080574801452E-2</v>
      </c>
      <c r="AJ15" s="324">
        <v>0.1864889185496576</v>
      </c>
      <c r="AK15" s="324">
        <v>0.76325392790187596</v>
      </c>
      <c r="AL15" s="324">
        <v>0.68252595051814291</v>
      </c>
      <c r="AM15" s="324">
        <v>0.8439819052856089</v>
      </c>
    </row>
    <row r="16" spans="1:39">
      <c r="A16" s="291" t="s">
        <v>167</v>
      </c>
      <c r="B16" s="291">
        <v>1</v>
      </c>
      <c r="C16" s="291" t="s">
        <v>5198</v>
      </c>
      <c r="D16" s="291" t="s">
        <v>5183</v>
      </c>
      <c r="E16" s="291" t="s">
        <v>3160</v>
      </c>
      <c r="F16" s="291" t="s">
        <v>3161</v>
      </c>
      <c r="G16" s="291" t="s">
        <v>3162</v>
      </c>
      <c r="H16" s="291" t="s">
        <v>3163</v>
      </c>
      <c r="I16" s="291" t="s">
        <v>3164</v>
      </c>
      <c r="J16" s="291" t="s">
        <v>148</v>
      </c>
      <c r="K16" s="291">
        <v>39</v>
      </c>
      <c r="L16" s="291">
        <v>3218</v>
      </c>
      <c r="M16" s="291" t="s">
        <v>54</v>
      </c>
      <c r="N16" s="291">
        <v>15</v>
      </c>
      <c r="O16" s="291">
        <v>2.5413948717948718</v>
      </c>
      <c r="P16" s="321" t="s">
        <v>3166</v>
      </c>
      <c r="Q16" s="321">
        <v>7210212</v>
      </c>
      <c r="R16" s="321">
        <v>32.510452999999998</v>
      </c>
      <c r="S16" s="321">
        <v>52.540310169999998</v>
      </c>
      <c r="T16" s="321">
        <v>9.5432538147782662</v>
      </c>
      <c r="U16" s="321" t="s">
        <v>149</v>
      </c>
      <c r="V16" s="321">
        <v>0.10576817810246678</v>
      </c>
      <c r="W16" s="321">
        <v>1.8666325676962601</v>
      </c>
      <c r="X16" s="321">
        <v>3.0998480826835499</v>
      </c>
      <c r="Y16" s="321">
        <v>90</v>
      </c>
      <c r="Z16" s="321">
        <v>0.89790999999999999</v>
      </c>
      <c r="AA16" s="321">
        <v>300.55176949999998</v>
      </c>
      <c r="AB16" s="321">
        <v>1.8157195180000001</v>
      </c>
      <c r="AC16" s="322">
        <v>0.68981238095152575</v>
      </c>
      <c r="AD16" s="323">
        <v>1</v>
      </c>
      <c r="AE16" s="322">
        <v>2.5413948717948718</v>
      </c>
      <c r="AF16" s="324">
        <v>8.1930893295831968</v>
      </c>
      <c r="AG16" s="324">
        <v>0.12980383365617354</v>
      </c>
      <c r="AH16" s="324">
        <v>2.790718182044152E-2</v>
      </c>
      <c r="AI16" s="324">
        <v>1.5843087806632884E-2</v>
      </c>
      <c r="AJ16" s="324">
        <v>0.1864889185496576</v>
      </c>
      <c r="AK16" s="324">
        <v>0.81074312256391123</v>
      </c>
      <c r="AL16" s="324">
        <v>0.72499229958122136</v>
      </c>
      <c r="AM16" s="324">
        <v>0.89649394554660111</v>
      </c>
    </row>
    <row r="17" spans="1:39">
      <c r="A17" s="291" t="s">
        <v>168</v>
      </c>
      <c r="B17" s="291">
        <v>1</v>
      </c>
      <c r="C17" s="291" t="s">
        <v>5199</v>
      </c>
      <c r="D17" s="291" t="s">
        <v>5183</v>
      </c>
      <c r="E17" s="291" t="s">
        <v>3160</v>
      </c>
      <c r="F17" s="291" t="s">
        <v>3161</v>
      </c>
      <c r="G17" s="291" t="s">
        <v>3162</v>
      </c>
      <c r="H17" s="291" t="s">
        <v>3163</v>
      </c>
      <c r="I17" s="291" t="s">
        <v>3164</v>
      </c>
      <c r="J17" s="291" t="s">
        <v>148</v>
      </c>
      <c r="K17" s="291">
        <v>39</v>
      </c>
      <c r="L17" s="291">
        <v>3218</v>
      </c>
      <c r="M17" s="291" t="s">
        <v>54</v>
      </c>
      <c r="N17" s="291">
        <v>16</v>
      </c>
      <c r="O17" s="291">
        <v>2.722923076923077</v>
      </c>
      <c r="P17" s="321" t="s">
        <v>3166</v>
      </c>
      <c r="Q17" s="321">
        <v>7210212</v>
      </c>
      <c r="R17" s="321">
        <v>32.510452999999998</v>
      </c>
      <c r="S17" s="321">
        <v>52.540310169999998</v>
      </c>
      <c r="T17" s="321">
        <v>9.5432538147782662</v>
      </c>
      <c r="U17" s="321" t="s">
        <v>149</v>
      </c>
      <c r="V17" s="321">
        <v>0.10576817810246678</v>
      </c>
      <c r="W17" s="321">
        <v>1.8666325676962601</v>
      </c>
      <c r="X17" s="321">
        <v>3.0998480826835499</v>
      </c>
      <c r="Y17" s="321">
        <v>90</v>
      </c>
      <c r="Z17" s="321">
        <v>0.89790999999999999</v>
      </c>
      <c r="AA17" s="321">
        <v>300.55176949999998</v>
      </c>
      <c r="AB17" s="321">
        <v>1.8157195180000001</v>
      </c>
      <c r="AC17" s="322">
        <v>0.68981238095152575</v>
      </c>
      <c r="AD17" s="323">
        <v>1</v>
      </c>
      <c r="AE17" s="322">
        <v>2.722923076923077</v>
      </c>
      <c r="AF17" s="324">
        <v>8.7783099959819957</v>
      </c>
      <c r="AG17" s="324">
        <v>0.14711281741332516</v>
      </c>
      <c r="AH17" s="324">
        <v>2.9576849812334556E-2</v>
      </c>
      <c r="AI17" s="324">
        <v>1.6758671940346328E-2</v>
      </c>
      <c r="AJ17" s="324">
        <v>0.1864889185496576</v>
      </c>
      <c r="AK17" s="324">
        <v>0.8575965862697702</v>
      </c>
      <c r="AL17" s="324">
        <v>0.76689015779312164</v>
      </c>
      <c r="AM17" s="324">
        <v>0.94830301474641887</v>
      </c>
    </row>
    <row r="18" spans="1:39">
      <c r="A18" s="291" t="s">
        <v>169</v>
      </c>
      <c r="B18" s="291">
        <v>1</v>
      </c>
      <c r="C18" s="291" t="s">
        <v>5200</v>
      </c>
      <c r="D18" s="291" t="s">
        <v>5183</v>
      </c>
      <c r="E18" s="291" t="s">
        <v>3160</v>
      </c>
      <c r="F18" s="291" t="s">
        <v>3161</v>
      </c>
      <c r="G18" s="291" t="s">
        <v>3162</v>
      </c>
      <c r="H18" s="291" t="s">
        <v>3163</v>
      </c>
      <c r="I18" s="291" t="s">
        <v>3164</v>
      </c>
      <c r="J18" s="291" t="s">
        <v>148</v>
      </c>
      <c r="K18" s="291">
        <v>39</v>
      </c>
      <c r="L18" s="291">
        <v>3218</v>
      </c>
      <c r="M18" s="291" t="s">
        <v>54</v>
      </c>
      <c r="N18" s="291">
        <v>17</v>
      </c>
      <c r="O18" s="291">
        <v>2.9044512820512822</v>
      </c>
      <c r="P18" s="321" t="s">
        <v>3166</v>
      </c>
      <c r="Q18" s="321">
        <v>7210212</v>
      </c>
      <c r="R18" s="321">
        <v>32.510452999999998</v>
      </c>
      <c r="S18" s="321">
        <v>52.540310169999998</v>
      </c>
      <c r="T18" s="321">
        <v>9.5432538147782662</v>
      </c>
      <c r="U18" s="321" t="s">
        <v>149</v>
      </c>
      <c r="V18" s="321">
        <v>0.10576817810246678</v>
      </c>
      <c r="W18" s="321">
        <v>1.8666325676962601</v>
      </c>
      <c r="X18" s="321">
        <v>3.0998480826835499</v>
      </c>
      <c r="Y18" s="321">
        <v>90</v>
      </c>
      <c r="Z18" s="321">
        <v>0.89790999999999999</v>
      </c>
      <c r="AA18" s="321">
        <v>300.55176949999998</v>
      </c>
      <c r="AB18" s="321">
        <v>1.8157195180000001</v>
      </c>
      <c r="AC18" s="322">
        <v>0.68981238095152575</v>
      </c>
      <c r="AD18" s="323">
        <v>1</v>
      </c>
      <c r="AE18" s="322">
        <v>2.9044512820512822</v>
      </c>
      <c r="AF18" s="324">
        <v>9.3635306623807963</v>
      </c>
      <c r="AG18" s="324">
        <v>0.16538596857523236</v>
      </c>
      <c r="AH18" s="324">
        <v>3.1224377762242073E-2</v>
      </c>
      <c r="AI18" s="324">
        <v>1.7662778554214813E-2</v>
      </c>
      <c r="AJ18" s="324">
        <v>0.1864889185496576</v>
      </c>
      <c r="AK18" s="324">
        <v>0.90386270738231889</v>
      </c>
      <c r="AL18" s="324">
        <v>0.80826279556772795</v>
      </c>
      <c r="AM18" s="324">
        <v>0.99946261919690982</v>
      </c>
    </row>
    <row r="19" spans="1:39">
      <c r="A19" s="291" t="s">
        <v>170</v>
      </c>
      <c r="B19" s="291">
        <v>1</v>
      </c>
      <c r="C19" s="291" t="s">
        <v>5201</v>
      </c>
      <c r="D19" s="291" t="s">
        <v>5183</v>
      </c>
      <c r="E19" s="291" t="s">
        <v>3160</v>
      </c>
      <c r="F19" s="291" t="s">
        <v>3161</v>
      </c>
      <c r="G19" s="291" t="s">
        <v>3162</v>
      </c>
      <c r="H19" s="291" t="s">
        <v>3163</v>
      </c>
      <c r="I19" s="291" t="s">
        <v>3164</v>
      </c>
      <c r="J19" s="291" t="s">
        <v>148</v>
      </c>
      <c r="K19" s="291">
        <v>39</v>
      </c>
      <c r="L19" s="291">
        <v>3218</v>
      </c>
      <c r="M19" s="291" t="s">
        <v>54</v>
      </c>
      <c r="N19" s="291">
        <v>18</v>
      </c>
      <c r="O19" s="291">
        <v>3.0859794871794874</v>
      </c>
      <c r="P19" s="321" t="s">
        <v>3166</v>
      </c>
      <c r="Q19" s="321">
        <v>7210212</v>
      </c>
      <c r="R19" s="321">
        <v>32.510452999999998</v>
      </c>
      <c r="S19" s="321">
        <v>52.540310169999998</v>
      </c>
      <c r="T19" s="321">
        <v>9.5432538147782662</v>
      </c>
      <c r="U19" s="321" t="s">
        <v>149</v>
      </c>
      <c r="V19" s="321">
        <v>0.10576817810246678</v>
      </c>
      <c r="W19" s="321">
        <v>1.8666325676962601</v>
      </c>
      <c r="X19" s="321">
        <v>3.0998480826835499</v>
      </c>
      <c r="Y19" s="321">
        <v>90</v>
      </c>
      <c r="Z19" s="321">
        <v>0.89790999999999999</v>
      </c>
      <c r="AA19" s="321">
        <v>300.55176949999998</v>
      </c>
      <c r="AB19" s="321">
        <v>1.8157195180000001</v>
      </c>
      <c r="AC19" s="322">
        <v>0.68981238095152575</v>
      </c>
      <c r="AD19" s="323">
        <v>1</v>
      </c>
      <c r="AE19" s="322">
        <v>3.0859794871794874</v>
      </c>
      <c r="AF19" s="324">
        <v>9.948751328779597</v>
      </c>
      <c r="AG19" s="324">
        <v>0.18461125212714036</v>
      </c>
      <c r="AH19" s="324">
        <v>3.2851340794596728E-2</v>
      </c>
      <c r="AI19" s="324">
        <v>1.8556223391884338E-2</v>
      </c>
      <c r="AJ19" s="324">
        <v>0.1864889185496576</v>
      </c>
      <c r="AK19" s="324">
        <v>0.949583230197798</v>
      </c>
      <c r="AL19" s="324">
        <v>0.84914754198312148</v>
      </c>
      <c r="AM19" s="324">
        <v>1.0500189184124744</v>
      </c>
    </row>
    <row r="20" spans="1:39">
      <c r="A20" s="291" t="s">
        <v>171</v>
      </c>
      <c r="B20" s="291">
        <v>1</v>
      </c>
      <c r="C20" s="291" t="s">
        <v>5202</v>
      </c>
      <c r="D20" s="291" t="s">
        <v>5183</v>
      </c>
      <c r="E20" s="291" t="s">
        <v>3160</v>
      </c>
      <c r="F20" s="291" t="s">
        <v>3161</v>
      </c>
      <c r="G20" s="291" t="s">
        <v>3162</v>
      </c>
      <c r="H20" s="291" t="s">
        <v>3163</v>
      </c>
      <c r="I20" s="291" t="s">
        <v>3164</v>
      </c>
      <c r="J20" s="291" t="s">
        <v>148</v>
      </c>
      <c r="K20" s="291">
        <v>39</v>
      </c>
      <c r="L20" s="291">
        <v>3218</v>
      </c>
      <c r="M20" s="291" t="s">
        <v>54</v>
      </c>
      <c r="N20" s="291">
        <v>19</v>
      </c>
      <c r="O20" s="291">
        <v>3.2675076923076927</v>
      </c>
      <c r="P20" s="321" t="s">
        <v>3166</v>
      </c>
      <c r="Q20" s="321">
        <v>7210212</v>
      </c>
      <c r="R20" s="321">
        <v>32.510452999999998</v>
      </c>
      <c r="S20" s="321">
        <v>52.540310169999998</v>
      </c>
      <c r="T20" s="321">
        <v>9.5432538147782662</v>
      </c>
      <c r="U20" s="321" t="s">
        <v>149</v>
      </c>
      <c r="V20" s="321">
        <v>0.10576817810246678</v>
      </c>
      <c r="W20" s="321">
        <v>1.8666325676962601</v>
      </c>
      <c r="X20" s="321">
        <v>3.0998480826835499</v>
      </c>
      <c r="Y20" s="321">
        <v>90</v>
      </c>
      <c r="Z20" s="321">
        <v>0.89790999999999999</v>
      </c>
      <c r="AA20" s="321">
        <v>300.55176949999998</v>
      </c>
      <c r="AB20" s="321">
        <v>1.8157195180000001</v>
      </c>
      <c r="AC20" s="322">
        <v>0.68981238095152575</v>
      </c>
      <c r="AD20" s="323">
        <v>1</v>
      </c>
      <c r="AE20" s="322">
        <v>3.2675076923076927</v>
      </c>
      <c r="AF20" s="324">
        <v>10.533971995178396</v>
      </c>
      <c r="AG20" s="324">
        <v>0.20477743066325327</v>
      </c>
      <c r="AH20" s="324">
        <v>3.44591018294126E-2</v>
      </c>
      <c r="AI20" s="324">
        <v>1.9439716638413686E-2</v>
      </c>
      <c r="AJ20" s="324">
        <v>0.1864889185496576</v>
      </c>
      <c r="AK20" s="324">
        <v>0.99479449723094859</v>
      </c>
      <c r="AL20" s="324">
        <v>0.88957689567247167</v>
      </c>
      <c r="AM20" s="324">
        <v>1.1000120987894255</v>
      </c>
    </row>
    <row r="21" spans="1:39">
      <c r="A21" s="291" t="s">
        <v>172</v>
      </c>
      <c r="B21" s="291">
        <v>1</v>
      </c>
      <c r="C21" s="291" t="s">
        <v>5203</v>
      </c>
      <c r="D21" s="291" t="s">
        <v>5183</v>
      </c>
      <c r="E21" s="291" t="s">
        <v>3160</v>
      </c>
      <c r="F21" s="291" t="s">
        <v>3161</v>
      </c>
      <c r="G21" s="291" t="s">
        <v>3162</v>
      </c>
      <c r="H21" s="291" t="s">
        <v>3163</v>
      </c>
      <c r="I21" s="291" t="s">
        <v>3164</v>
      </c>
      <c r="J21" s="291" t="s">
        <v>148</v>
      </c>
      <c r="K21" s="291">
        <v>39</v>
      </c>
      <c r="L21" s="291">
        <v>3218</v>
      </c>
      <c r="M21" s="291" t="s">
        <v>54</v>
      </c>
      <c r="N21" s="291">
        <v>20</v>
      </c>
      <c r="O21" s="291">
        <v>3.4490358974358974</v>
      </c>
      <c r="P21" s="321" t="s">
        <v>3166</v>
      </c>
      <c r="Q21" s="321">
        <v>7210212</v>
      </c>
      <c r="R21" s="321">
        <v>32.510452999999998</v>
      </c>
      <c r="S21" s="321">
        <v>52.540310169999998</v>
      </c>
      <c r="T21" s="321">
        <v>9.5432538147782662</v>
      </c>
      <c r="U21" s="321" t="s">
        <v>149</v>
      </c>
      <c r="V21" s="321">
        <v>0.10576817810246678</v>
      </c>
      <c r="W21" s="321">
        <v>1.8666325676962601</v>
      </c>
      <c r="X21" s="321">
        <v>3.0998480826835499</v>
      </c>
      <c r="Y21" s="321">
        <v>90</v>
      </c>
      <c r="Z21" s="321">
        <v>0.89790999999999999</v>
      </c>
      <c r="AA21" s="321">
        <v>300.55176949999998</v>
      </c>
      <c r="AB21" s="321">
        <v>1.8157195180000001</v>
      </c>
      <c r="AC21" s="322">
        <v>0.68981238095152575</v>
      </c>
      <c r="AD21" s="323">
        <v>1</v>
      </c>
      <c r="AE21" s="322">
        <v>3.4490358974358974</v>
      </c>
      <c r="AF21" s="324">
        <v>11.119192661577195</v>
      </c>
      <c r="AG21" s="324">
        <v>0.22587396281824046</v>
      </c>
      <c r="AH21" s="324">
        <v>3.6048850230813535E-2</v>
      </c>
      <c r="AI21" s="324">
        <v>2.0313881564329464E-2</v>
      </c>
      <c r="AJ21" s="324">
        <v>0.1864889185496576</v>
      </c>
      <c r="AK21" s="324">
        <v>1.0395284032928775</v>
      </c>
      <c r="AL21" s="324">
        <v>0.92957937799082357</v>
      </c>
      <c r="AM21" s="324">
        <v>1.1494774285949316</v>
      </c>
    </row>
    <row r="22" spans="1:39">
      <c r="A22" s="291" t="s">
        <v>173</v>
      </c>
      <c r="B22" s="291">
        <v>1</v>
      </c>
      <c r="C22" s="291" t="s">
        <v>5204</v>
      </c>
      <c r="D22" s="291" t="s">
        <v>5183</v>
      </c>
      <c r="E22" s="291" t="s">
        <v>3160</v>
      </c>
      <c r="F22" s="291" t="s">
        <v>3161</v>
      </c>
      <c r="G22" s="291" t="s">
        <v>3162</v>
      </c>
      <c r="H22" s="291" t="s">
        <v>3163</v>
      </c>
      <c r="I22" s="291" t="s">
        <v>3164</v>
      </c>
      <c r="J22" s="291" t="s">
        <v>148</v>
      </c>
      <c r="K22" s="291">
        <v>39</v>
      </c>
      <c r="L22" s="291">
        <v>3218</v>
      </c>
      <c r="M22" s="291" t="s">
        <v>54</v>
      </c>
      <c r="N22" s="291">
        <v>21</v>
      </c>
      <c r="O22" s="291">
        <v>3.6305641025641027</v>
      </c>
      <c r="P22" s="321" t="s">
        <v>3166</v>
      </c>
      <c r="Q22" s="321">
        <v>7210212</v>
      </c>
      <c r="R22" s="321">
        <v>32.510452999999998</v>
      </c>
      <c r="S22" s="321">
        <v>52.540310169999998</v>
      </c>
      <c r="T22" s="321">
        <v>9.5432538147782662</v>
      </c>
      <c r="U22" s="321" t="s">
        <v>149</v>
      </c>
      <c r="V22" s="321">
        <v>0.10576817810246678</v>
      </c>
      <c r="W22" s="321">
        <v>1.8666325676962601</v>
      </c>
      <c r="X22" s="321">
        <v>3.0998480826835499</v>
      </c>
      <c r="Y22" s="321">
        <v>90</v>
      </c>
      <c r="Z22" s="321">
        <v>0.89790999999999999</v>
      </c>
      <c r="AA22" s="321">
        <v>300.55176949999998</v>
      </c>
      <c r="AB22" s="321">
        <v>1.8157195180000001</v>
      </c>
      <c r="AC22" s="322">
        <v>0.68981238095152575</v>
      </c>
      <c r="AD22" s="323">
        <v>1</v>
      </c>
      <c r="AE22" s="322">
        <v>3.6305641025641027</v>
      </c>
      <c r="AF22" s="324">
        <v>11.704413327975995</v>
      </c>
      <c r="AG22" s="324">
        <v>0.24789091920205175</v>
      </c>
      <c r="AH22" s="324">
        <v>3.7621631715937659E-2</v>
      </c>
      <c r="AI22" s="324">
        <v>2.1179269071909878E-2</v>
      </c>
      <c r="AJ22" s="324">
        <v>0.1864889185496576</v>
      </c>
      <c r="AK22" s="324">
        <v>1.0838131398724355</v>
      </c>
      <c r="AL22" s="324">
        <v>0.96918019866461402</v>
      </c>
      <c r="AM22" s="324">
        <v>1.1984460810802571</v>
      </c>
    </row>
    <row r="23" spans="1:39">
      <c r="A23" s="291" t="s">
        <v>174</v>
      </c>
      <c r="B23" s="291">
        <v>1</v>
      </c>
      <c r="C23" s="291" t="s">
        <v>5205</v>
      </c>
      <c r="D23" s="291" t="s">
        <v>5183</v>
      </c>
      <c r="E23" s="291" t="s">
        <v>3160</v>
      </c>
      <c r="F23" s="291" t="s">
        <v>3161</v>
      </c>
      <c r="G23" s="291" t="s">
        <v>3162</v>
      </c>
      <c r="H23" s="291" t="s">
        <v>3163</v>
      </c>
      <c r="I23" s="291" t="s">
        <v>3164</v>
      </c>
      <c r="J23" s="291" t="s">
        <v>148</v>
      </c>
      <c r="K23" s="291">
        <v>39</v>
      </c>
      <c r="L23" s="291">
        <v>3218</v>
      </c>
      <c r="M23" s="291" t="s">
        <v>54</v>
      </c>
      <c r="N23" s="291">
        <v>22</v>
      </c>
      <c r="O23" s="291">
        <v>3.8120923076923079</v>
      </c>
      <c r="P23" s="321" t="s">
        <v>3166</v>
      </c>
      <c r="Q23" s="321">
        <v>7210212</v>
      </c>
      <c r="R23" s="321">
        <v>32.510452999999998</v>
      </c>
      <c r="S23" s="321">
        <v>52.540310169999998</v>
      </c>
      <c r="T23" s="321">
        <v>9.5432538147782662</v>
      </c>
      <c r="U23" s="321" t="s">
        <v>149</v>
      </c>
      <c r="V23" s="321">
        <v>0.10576817810246678</v>
      </c>
      <c r="W23" s="321">
        <v>1.8666325676962601</v>
      </c>
      <c r="X23" s="321">
        <v>3.0998480826835499</v>
      </c>
      <c r="Y23" s="321">
        <v>90</v>
      </c>
      <c r="Z23" s="321">
        <v>0.89790999999999999</v>
      </c>
      <c r="AA23" s="321">
        <v>300.55176949999998</v>
      </c>
      <c r="AB23" s="321">
        <v>1.8157195180000001</v>
      </c>
      <c r="AC23" s="322">
        <v>0.68981238095152575</v>
      </c>
      <c r="AD23" s="323">
        <v>1</v>
      </c>
      <c r="AE23" s="322">
        <v>3.8120923076923079</v>
      </c>
      <c r="AF23" s="324">
        <v>12.289633994374794</v>
      </c>
      <c r="AG23" s="324">
        <v>0.27081891208294517</v>
      </c>
      <c r="AH23" s="324">
        <v>3.9178371847294148E-2</v>
      </c>
      <c r="AI23" s="324">
        <v>2.2036369204071031E-2</v>
      </c>
      <c r="AJ23" s="324">
        <v>0.1864889185496576</v>
      </c>
      <c r="AK23" s="324">
        <v>1.1276737840839353</v>
      </c>
      <c r="AL23" s="324">
        <v>1.0084017824474629</v>
      </c>
      <c r="AM23" s="324">
        <v>1.2469457857204076</v>
      </c>
    </row>
    <row r="24" spans="1:39">
      <c r="A24" s="291" t="s">
        <v>175</v>
      </c>
      <c r="B24" s="291">
        <v>1</v>
      </c>
      <c r="C24" s="291" t="s">
        <v>5206</v>
      </c>
      <c r="D24" s="291" t="s">
        <v>5183</v>
      </c>
      <c r="E24" s="291" t="s">
        <v>3160</v>
      </c>
      <c r="F24" s="291" t="s">
        <v>3161</v>
      </c>
      <c r="G24" s="291" t="s">
        <v>3162</v>
      </c>
      <c r="H24" s="291" t="s">
        <v>3163</v>
      </c>
      <c r="I24" s="291" t="s">
        <v>3164</v>
      </c>
      <c r="J24" s="291" t="s">
        <v>148</v>
      </c>
      <c r="K24" s="291">
        <v>39</v>
      </c>
      <c r="L24" s="291">
        <v>3218</v>
      </c>
      <c r="M24" s="291" t="s">
        <v>54</v>
      </c>
      <c r="N24" s="291">
        <v>23</v>
      </c>
      <c r="O24" s="291">
        <v>3.9936205128205131</v>
      </c>
      <c r="P24" s="321" t="s">
        <v>3166</v>
      </c>
      <c r="Q24" s="321">
        <v>7210212</v>
      </c>
      <c r="R24" s="321">
        <v>32.510452999999998</v>
      </c>
      <c r="S24" s="321">
        <v>52.540310169999998</v>
      </c>
      <c r="T24" s="321">
        <v>9.5432538147782662</v>
      </c>
      <c r="U24" s="321" t="s">
        <v>149</v>
      </c>
      <c r="V24" s="321">
        <v>0.10576817810246678</v>
      </c>
      <c r="W24" s="321">
        <v>1.8666325676962601</v>
      </c>
      <c r="X24" s="321">
        <v>3.0998480826835499</v>
      </c>
      <c r="Y24" s="321">
        <v>90</v>
      </c>
      <c r="Z24" s="321">
        <v>0.89790999999999999</v>
      </c>
      <c r="AA24" s="321">
        <v>300.55176949999998</v>
      </c>
      <c r="AB24" s="321">
        <v>1.8157195180000001</v>
      </c>
      <c r="AC24" s="322">
        <v>0.68981238095152575</v>
      </c>
      <c r="AD24" s="323">
        <v>1</v>
      </c>
      <c r="AE24" s="322">
        <v>3.9936205128205131</v>
      </c>
      <c r="AF24" s="324">
        <v>12.874854660773595</v>
      </c>
      <c r="AG24" s="324">
        <v>0.29464903601342129</v>
      </c>
      <c r="AH24" s="324">
        <v>4.0719894731531918E-2</v>
      </c>
      <c r="AI24" s="324">
        <v>2.2885620364410164E-2</v>
      </c>
      <c r="AJ24" s="324">
        <v>0.1864889185496576</v>
      </c>
      <c r="AK24" s="324">
        <v>1.1711327704872116</v>
      </c>
      <c r="AL24" s="324">
        <v>1.0472641910366849</v>
      </c>
      <c r="AM24" s="324">
        <v>1.2950013499377386</v>
      </c>
    </row>
    <row r="25" spans="1:39">
      <c r="A25" s="291" t="s">
        <v>176</v>
      </c>
      <c r="B25" s="291">
        <v>1</v>
      </c>
      <c r="C25" s="291" t="s">
        <v>5207</v>
      </c>
      <c r="D25" s="291" t="s">
        <v>5183</v>
      </c>
      <c r="E25" s="291" t="s">
        <v>3160</v>
      </c>
      <c r="F25" s="291" t="s">
        <v>3161</v>
      </c>
      <c r="G25" s="291" t="s">
        <v>3162</v>
      </c>
      <c r="H25" s="291" t="s">
        <v>3163</v>
      </c>
      <c r="I25" s="291" t="s">
        <v>3164</v>
      </c>
      <c r="J25" s="291" t="s">
        <v>148</v>
      </c>
      <c r="K25" s="291">
        <v>39</v>
      </c>
      <c r="L25" s="291">
        <v>3218</v>
      </c>
      <c r="M25" s="291" t="s">
        <v>54</v>
      </c>
      <c r="N25" s="291">
        <v>24</v>
      </c>
      <c r="O25" s="291">
        <v>4.1751487179487183</v>
      </c>
      <c r="P25" s="321" t="s">
        <v>3166</v>
      </c>
      <c r="Q25" s="321">
        <v>7210212</v>
      </c>
      <c r="R25" s="321">
        <v>32.510452999999998</v>
      </c>
      <c r="S25" s="321">
        <v>52.540310169999998</v>
      </c>
      <c r="T25" s="321">
        <v>9.5432538147782662</v>
      </c>
      <c r="U25" s="321" t="s">
        <v>149</v>
      </c>
      <c r="V25" s="321">
        <v>0.10576817810246678</v>
      </c>
      <c r="W25" s="321">
        <v>1.8666325676962601</v>
      </c>
      <c r="X25" s="321">
        <v>3.0998480826835499</v>
      </c>
      <c r="Y25" s="321">
        <v>90</v>
      </c>
      <c r="Z25" s="321">
        <v>0.89790999999999999</v>
      </c>
      <c r="AA25" s="321">
        <v>300.55176949999998</v>
      </c>
      <c r="AB25" s="321">
        <v>1.8157195180000001</v>
      </c>
      <c r="AC25" s="322">
        <v>0.68981238095152575</v>
      </c>
      <c r="AD25" s="323">
        <v>1</v>
      </c>
      <c r="AE25" s="322">
        <v>4.1751487179487183</v>
      </c>
      <c r="AF25" s="324">
        <v>13.460075327172396</v>
      </c>
      <c r="AG25" s="324">
        <v>0.31937281727013711</v>
      </c>
      <c r="AH25" s="324">
        <v>4.2246938080391899E-2</v>
      </c>
      <c r="AI25" s="324">
        <v>2.3727416786844154E-2</v>
      </c>
      <c r="AJ25" s="324">
        <v>0.1864889185496576</v>
      </c>
      <c r="AK25" s="324">
        <v>1.2142102733336919</v>
      </c>
      <c r="AL25" s="324">
        <v>1.085785464889889</v>
      </c>
      <c r="AM25" s="324">
        <v>1.3426350817774946</v>
      </c>
    </row>
    <row r="26" spans="1:39">
      <c r="A26" s="291" t="s">
        <v>177</v>
      </c>
      <c r="B26" s="291">
        <v>1</v>
      </c>
      <c r="C26" s="291" t="s">
        <v>5208</v>
      </c>
      <c r="D26" s="291" t="s">
        <v>5183</v>
      </c>
      <c r="E26" s="291" t="s">
        <v>3160</v>
      </c>
      <c r="F26" s="291" t="s">
        <v>3161</v>
      </c>
      <c r="G26" s="291" t="s">
        <v>3162</v>
      </c>
      <c r="H26" s="291" t="s">
        <v>3163</v>
      </c>
      <c r="I26" s="291" t="s">
        <v>3164</v>
      </c>
      <c r="J26" s="291" t="s">
        <v>148</v>
      </c>
      <c r="K26" s="291">
        <v>39</v>
      </c>
      <c r="L26" s="291">
        <v>3218</v>
      </c>
      <c r="M26" s="291" t="s">
        <v>54</v>
      </c>
      <c r="N26" s="291">
        <v>25</v>
      </c>
      <c r="O26" s="291">
        <v>4.3566769230769236</v>
      </c>
      <c r="P26" s="321" t="s">
        <v>3166</v>
      </c>
      <c r="Q26" s="321">
        <v>7210212</v>
      </c>
      <c r="R26" s="321">
        <v>32.510452999999998</v>
      </c>
      <c r="S26" s="321">
        <v>52.540310169999998</v>
      </c>
      <c r="T26" s="321">
        <v>9.5432538147782662</v>
      </c>
      <c r="U26" s="321" t="s">
        <v>149</v>
      </c>
      <c r="V26" s="321">
        <v>0.10576817810246678</v>
      </c>
      <c r="W26" s="321">
        <v>1.8666325676962601</v>
      </c>
      <c r="X26" s="321">
        <v>3.0998480826835499</v>
      </c>
      <c r="Y26" s="321">
        <v>90</v>
      </c>
      <c r="Z26" s="321">
        <v>0.89790999999999999</v>
      </c>
      <c r="AA26" s="321">
        <v>300.55176949999998</v>
      </c>
      <c r="AB26" s="321">
        <v>1.8157195180000001</v>
      </c>
      <c r="AC26" s="322">
        <v>0.68981238095152575</v>
      </c>
      <c r="AD26" s="323">
        <v>1</v>
      </c>
      <c r="AE26" s="322">
        <v>4.3566769230769236</v>
      </c>
      <c r="AF26" s="324">
        <v>14.045295993571195</v>
      </c>
      <c r="AG26" s="324">
        <v>0.34498217046875057</v>
      </c>
      <c r="AH26" s="324">
        <v>4.3760165470919911E-2</v>
      </c>
      <c r="AI26" s="324">
        <v>2.4562114648680643E-2</v>
      </c>
      <c r="AJ26" s="324">
        <v>0.1864889185496576</v>
      </c>
      <c r="AK26" s="324">
        <v>1.2569245193924314</v>
      </c>
      <c r="AL26" s="324">
        <v>1.1239819029639753</v>
      </c>
      <c r="AM26" s="324">
        <v>1.3898671358208878</v>
      </c>
    </row>
    <row r="27" spans="1:39">
      <c r="A27" s="291" t="s">
        <v>178</v>
      </c>
      <c r="B27" s="291">
        <v>1</v>
      </c>
      <c r="C27" s="291" t="s">
        <v>5209</v>
      </c>
      <c r="D27" s="291" t="s">
        <v>5183</v>
      </c>
      <c r="E27" s="291" t="s">
        <v>3160</v>
      </c>
      <c r="F27" s="291" t="s">
        <v>3161</v>
      </c>
      <c r="G27" s="291" t="s">
        <v>3162</v>
      </c>
      <c r="H27" s="291" t="s">
        <v>3163</v>
      </c>
      <c r="I27" s="291" t="s">
        <v>3164</v>
      </c>
      <c r="J27" s="291" t="s">
        <v>148</v>
      </c>
      <c r="K27" s="291">
        <v>39</v>
      </c>
      <c r="L27" s="291">
        <v>3218</v>
      </c>
      <c r="M27" s="291" t="s">
        <v>54</v>
      </c>
      <c r="N27" s="291">
        <v>26</v>
      </c>
      <c r="O27" s="291">
        <v>4.5382051282051288</v>
      </c>
      <c r="P27" s="321" t="s">
        <v>3166</v>
      </c>
      <c r="Q27" s="321">
        <v>7210212</v>
      </c>
      <c r="R27" s="321">
        <v>32.510452999999998</v>
      </c>
      <c r="S27" s="321">
        <v>52.540310169999998</v>
      </c>
      <c r="T27" s="321">
        <v>9.5432538147782662</v>
      </c>
      <c r="U27" s="321" t="s">
        <v>149</v>
      </c>
      <c r="V27" s="321">
        <v>0.10576817810246678</v>
      </c>
      <c r="W27" s="321">
        <v>1.8666325676962601</v>
      </c>
      <c r="X27" s="321">
        <v>3.0998480826835499</v>
      </c>
      <c r="Y27" s="321">
        <v>90</v>
      </c>
      <c r="Z27" s="321">
        <v>0.89790999999999999</v>
      </c>
      <c r="AA27" s="321">
        <v>300.55176949999998</v>
      </c>
      <c r="AB27" s="321">
        <v>1.8157195180000001</v>
      </c>
      <c r="AC27" s="322">
        <v>0.68981238095152575</v>
      </c>
      <c r="AD27" s="323">
        <v>1</v>
      </c>
      <c r="AE27" s="322">
        <v>4.5382051282051288</v>
      </c>
      <c r="AF27" s="324">
        <v>14.630516659969995</v>
      </c>
      <c r="AG27" s="324">
        <v>0.37146936107684714</v>
      </c>
      <c r="AH27" s="324">
        <v>4.5260176423856463E-2</v>
      </c>
      <c r="AI27" s="324">
        <v>2.5390037119687677E-2</v>
      </c>
      <c r="AJ27" s="324">
        <v>0.1864889185496576</v>
      </c>
      <c r="AK27" s="324">
        <v>1.2992920463276829</v>
      </c>
      <c r="AL27" s="324">
        <v>1.1618682937645781</v>
      </c>
      <c r="AM27" s="324">
        <v>1.4367157988907879</v>
      </c>
    </row>
    <row r="28" spans="1:39">
      <c r="A28" s="291" t="s">
        <v>179</v>
      </c>
      <c r="B28" s="291">
        <v>1</v>
      </c>
      <c r="C28" s="291" t="s">
        <v>5210</v>
      </c>
      <c r="D28" s="291" t="s">
        <v>5183</v>
      </c>
      <c r="E28" s="291" t="s">
        <v>3160</v>
      </c>
      <c r="F28" s="291" t="s">
        <v>3161</v>
      </c>
      <c r="G28" s="291" t="s">
        <v>3162</v>
      </c>
      <c r="H28" s="291" t="s">
        <v>3163</v>
      </c>
      <c r="I28" s="291" t="s">
        <v>3164</v>
      </c>
      <c r="J28" s="291" t="s">
        <v>148</v>
      </c>
      <c r="K28" s="291">
        <v>39</v>
      </c>
      <c r="L28" s="291">
        <v>3218</v>
      </c>
      <c r="M28" s="291" t="s">
        <v>54</v>
      </c>
      <c r="N28" s="291">
        <v>27</v>
      </c>
      <c r="O28" s="291">
        <v>4.719733333333334</v>
      </c>
      <c r="P28" s="321" t="s">
        <v>3166</v>
      </c>
      <c r="Q28" s="321">
        <v>7210212</v>
      </c>
      <c r="R28" s="321">
        <v>32.510452999999998</v>
      </c>
      <c r="S28" s="321">
        <v>52.540310169999998</v>
      </c>
      <c r="T28" s="321">
        <v>9.5432538147782662</v>
      </c>
      <c r="U28" s="321" t="s">
        <v>149</v>
      </c>
      <c r="V28" s="321">
        <v>0.10576817810246678</v>
      </c>
      <c r="W28" s="321">
        <v>1.8666325676962601</v>
      </c>
      <c r="X28" s="321">
        <v>3.0998480826835499</v>
      </c>
      <c r="Y28" s="321">
        <v>90</v>
      </c>
      <c r="Z28" s="321">
        <v>0.89790999999999999</v>
      </c>
      <c r="AA28" s="321">
        <v>300.55176949999998</v>
      </c>
      <c r="AB28" s="321">
        <v>1.8157195180000001</v>
      </c>
      <c r="AC28" s="322">
        <v>0.68981238095152575</v>
      </c>
      <c r="AD28" s="323">
        <v>1</v>
      </c>
      <c r="AE28" s="322">
        <v>4.719733333333334</v>
      </c>
      <c r="AF28" s="324">
        <v>15.215737326368796</v>
      </c>
      <c r="AG28" s="324">
        <v>0.39882697281746426</v>
      </c>
      <c r="AH28" s="324">
        <v>4.6747514760482139E-2</v>
      </c>
      <c r="AI28" s="324">
        <v>2.6211478567410542E-2</v>
      </c>
      <c r="AJ28" s="324">
        <v>0.1864889185496576</v>
      </c>
      <c r="AK28" s="324">
        <v>1.3413279178988444</v>
      </c>
      <c r="AL28" s="324">
        <v>1.1994581077847086</v>
      </c>
      <c r="AM28" s="324">
        <v>1.4831977280129804</v>
      </c>
    </row>
    <row r="29" spans="1:39">
      <c r="A29" s="291" t="s">
        <v>180</v>
      </c>
      <c r="B29" s="291">
        <v>1</v>
      </c>
      <c r="C29" s="291" t="s">
        <v>5211</v>
      </c>
      <c r="D29" s="291" t="s">
        <v>5183</v>
      </c>
      <c r="E29" s="291" t="s">
        <v>3160</v>
      </c>
      <c r="F29" s="291" t="s">
        <v>3161</v>
      </c>
      <c r="G29" s="291" t="s">
        <v>3162</v>
      </c>
      <c r="H29" s="291" t="s">
        <v>3163</v>
      </c>
      <c r="I29" s="291" t="s">
        <v>3164</v>
      </c>
      <c r="J29" s="291" t="s">
        <v>148</v>
      </c>
      <c r="K29" s="291">
        <v>39</v>
      </c>
      <c r="L29" s="291">
        <v>3218</v>
      </c>
      <c r="M29" s="291" t="s">
        <v>54</v>
      </c>
      <c r="N29" s="291">
        <v>28</v>
      </c>
      <c r="O29" s="291">
        <v>4.9012615384615383</v>
      </c>
      <c r="P29" s="321" t="s">
        <v>3166</v>
      </c>
      <c r="Q29" s="321">
        <v>7210212</v>
      </c>
      <c r="R29" s="321">
        <v>32.510452999999998</v>
      </c>
      <c r="S29" s="321">
        <v>52.540310169999998</v>
      </c>
      <c r="T29" s="321">
        <v>9.5432538147782662</v>
      </c>
      <c r="U29" s="321" t="s">
        <v>149</v>
      </c>
      <c r="V29" s="321">
        <v>0.10576817810246678</v>
      </c>
      <c r="W29" s="321">
        <v>1.8666325676962601</v>
      </c>
      <c r="X29" s="321">
        <v>3.0998480826835499</v>
      </c>
      <c r="Y29" s="321">
        <v>90</v>
      </c>
      <c r="Z29" s="321">
        <v>0.89790999999999999</v>
      </c>
      <c r="AA29" s="321">
        <v>300.55176949999998</v>
      </c>
      <c r="AB29" s="321">
        <v>1.8157195180000001</v>
      </c>
      <c r="AC29" s="322">
        <v>0.68981238095152575</v>
      </c>
      <c r="AD29" s="323">
        <v>1</v>
      </c>
      <c r="AE29" s="322">
        <v>4.9012615384615383</v>
      </c>
      <c r="AF29" s="324">
        <v>15.800957992767593</v>
      </c>
      <c r="AG29" s="324">
        <v>0.42704787916087561</v>
      </c>
      <c r="AH29" s="324">
        <v>4.8222675588459621E-2</v>
      </c>
      <c r="AI29" s="324">
        <v>2.7026708086708651E-2</v>
      </c>
      <c r="AJ29" s="324">
        <v>0.1864889185496576</v>
      </c>
      <c r="AK29" s="324">
        <v>1.3830459045785191</v>
      </c>
      <c r="AL29" s="324">
        <v>1.2367636590191708</v>
      </c>
      <c r="AM29" s="324">
        <v>1.529328150137867</v>
      </c>
    </row>
    <row r="30" spans="1:39">
      <c r="A30" s="291" t="s">
        <v>181</v>
      </c>
      <c r="B30" s="291">
        <v>1</v>
      </c>
      <c r="C30" s="291" t="s">
        <v>5212</v>
      </c>
      <c r="D30" s="291" t="s">
        <v>5183</v>
      </c>
      <c r="E30" s="291" t="s">
        <v>3160</v>
      </c>
      <c r="F30" s="291" t="s">
        <v>3161</v>
      </c>
      <c r="G30" s="291" t="s">
        <v>3162</v>
      </c>
      <c r="H30" s="291" t="s">
        <v>3163</v>
      </c>
      <c r="I30" s="291" t="s">
        <v>3164</v>
      </c>
      <c r="J30" s="291" t="s">
        <v>148</v>
      </c>
      <c r="K30" s="291">
        <v>39</v>
      </c>
      <c r="L30" s="291">
        <v>3218</v>
      </c>
      <c r="M30" s="291" t="s">
        <v>54</v>
      </c>
      <c r="N30" s="291">
        <v>29</v>
      </c>
      <c r="O30" s="291">
        <v>5.0827897435897436</v>
      </c>
      <c r="P30" s="321" t="s">
        <v>3166</v>
      </c>
      <c r="Q30" s="321">
        <v>7210212</v>
      </c>
      <c r="R30" s="321">
        <v>32.510452999999998</v>
      </c>
      <c r="S30" s="321">
        <v>52.540310169999998</v>
      </c>
      <c r="T30" s="321">
        <v>9.5432538147782662</v>
      </c>
      <c r="U30" s="321" t="s">
        <v>149</v>
      </c>
      <c r="V30" s="321">
        <v>0.10576817810246678</v>
      </c>
      <c r="W30" s="321">
        <v>1.8666325676962601</v>
      </c>
      <c r="X30" s="321">
        <v>3.0998480826835499</v>
      </c>
      <c r="Y30" s="321">
        <v>90</v>
      </c>
      <c r="Z30" s="321">
        <v>0.89790999999999999</v>
      </c>
      <c r="AA30" s="321">
        <v>300.55176949999998</v>
      </c>
      <c r="AB30" s="321">
        <v>1.8157195180000001</v>
      </c>
      <c r="AC30" s="322">
        <v>0.68981238095152575</v>
      </c>
      <c r="AD30" s="323">
        <v>1</v>
      </c>
      <c r="AE30" s="322">
        <v>5.0827897435897436</v>
      </c>
      <c r="AF30" s="324">
        <v>16.386178659166394</v>
      </c>
      <c r="AG30" s="324">
        <v>0.45612521825909136</v>
      </c>
      <c r="AH30" s="324">
        <v>4.9686111184598689E-2</v>
      </c>
      <c r="AI30" s="324">
        <v>2.7835972483061869E-2</v>
      </c>
      <c r="AJ30" s="324">
        <v>0.1864889185496576</v>
      </c>
      <c r="AK30" s="324">
        <v>1.4244586362181506</v>
      </c>
      <c r="AL30" s="324">
        <v>1.2737962414830322</v>
      </c>
      <c r="AM30" s="324">
        <v>1.5751210309532688</v>
      </c>
    </row>
    <row r="31" spans="1:39">
      <c r="A31" s="291" t="s">
        <v>182</v>
      </c>
      <c r="B31" s="291">
        <v>1</v>
      </c>
      <c r="C31" s="291" t="s">
        <v>5213</v>
      </c>
      <c r="D31" s="291" t="s">
        <v>5183</v>
      </c>
      <c r="E31" s="291" t="s">
        <v>3160</v>
      </c>
      <c r="F31" s="291" t="s">
        <v>3161</v>
      </c>
      <c r="G31" s="291" t="s">
        <v>3162</v>
      </c>
      <c r="H31" s="291" t="s">
        <v>3163</v>
      </c>
      <c r="I31" s="291" t="s">
        <v>3164</v>
      </c>
      <c r="J31" s="291" t="s">
        <v>148</v>
      </c>
      <c r="K31" s="291">
        <v>39</v>
      </c>
      <c r="L31" s="291">
        <v>3218</v>
      </c>
      <c r="M31" s="291" t="s">
        <v>54</v>
      </c>
      <c r="N31" s="291">
        <v>30</v>
      </c>
      <c r="O31" s="291">
        <v>5.2643179487179488</v>
      </c>
      <c r="P31" s="321" t="s">
        <v>3166</v>
      </c>
      <c r="Q31" s="321">
        <v>7210212</v>
      </c>
      <c r="R31" s="321">
        <v>32.510452999999998</v>
      </c>
      <c r="S31" s="321">
        <v>52.540310169999998</v>
      </c>
      <c r="T31" s="321">
        <v>9.5432538147782662</v>
      </c>
      <c r="U31" s="321" t="s">
        <v>149</v>
      </c>
      <c r="V31" s="321">
        <v>0.10576817810246678</v>
      </c>
      <c r="W31" s="321">
        <v>1.8666325676962601</v>
      </c>
      <c r="X31" s="321">
        <v>3.0998480826835499</v>
      </c>
      <c r="Y31" s="321">
        <v>90</v>
      </c>
      <c r="Z31" s="321">
        <v>0.89790999999999999</v>
      </c>
      <c r="AA31" s="321">
        <v>300.55176949999998</v>
      </c>
      <c r="AB31" s="321">
        <v>1.8157195180000001</v>
      </c>
      <c r="AC31" s="322">
        <v>0.68981238095152575</v>
      </c>
      <c r="AD31" s="323">
        <v>1</v>
      </c>
      <c r="AE31" s="322">
        <v>5.2643179487179488</v>
      </c>
      <c r="AF31" s="324">
        <v>16.971399325565194</v>
      </c>
      <c r="AG31" s="324">
        <v>0.48605237079916375</v>
      </c>
      <c r="AH31" s="324">
        <v>5.1138235982388265E-2</v>
      </c>
      <c r="AI31" s="324">
        <v>2.8639498810624848E-2</v>
      </c>
      <c r="AJ31" s="324">
        <v>0.1864889185496576</v>
      </c>
      <c r="AK31" s="324">
        <v>1.465577731928646</v>
      </c>
      <c r="AL31" s="324">
        <v>1.3105662453550078</v>
      </c>
      <c r="AM31" s="324">
        <v>1.6205892185022845</v>
      </c>
    </row>
    <row r="32" spans="1:39">
      <c r="A32" s="291" t="s">
        <v>183</v>
      </c>
      <c r="B32" s="291">
        <v>1</v>
      </c>
      <c r="C32" s="291" t="s">
        <v>5214</v>
      </c>
      <c r="D32" s="291" t="s">
        <v>5183</v>
      </c>
      <c r="E32" s="291" t="s">
        <v>3160</v>
      </c>
      <c r="F32" s="291" t="s">
        <v>3161</v>
      </c>
      <c r="G32" s="291" t="s">
        <v>3162</v>
      </c>
      <c r="H32" s="291" t="s">
        <v>3163</v>
      </c>
      <c r="I32" s="291" t="s">
        <v>3164</v>
      </c>
      <c r="J32" s="291" t="s">
        <v>148</v>
      </c>
      <c r="K32" s="291">
        <v>39</v>
      </c>
      <c r="L32" s="291">
        <v>3218</v>
      </c>
      <c r="M32" s="291" t="s">
        <v>54</v>
      </c>
      <c r="N32" s="291">
        <v>31</v>
      </c>
      <c r="O32" s="291">
        <v>5.445846153846154</v>
      </c>
      <c r="P32" s="321" t="s">
        <v>3166</v>
      </c>
      <c r="Q32" s="321">
        <v>7210212</v>
      </c>
      <c r="R32" s="321">
        <v>32.510452999999998</v>
      </c>
      <c r="S32" s="321">
        <v>52.540310169999998</v>
      </c>
      <c r="T32" s="321">
        <v>9.5432538147782662</v>
      </c>
      <c r="U32" s="321" t="s">
        <v>149</v>
      </c>
      <c r="V32" s="321">
        <v>0.10576817810246678</v>
      </c>
      <c r="W32" s="321">
        <v>1.8666325676962601</v>
      </c>
      <c r="X32" s="321">
        <v>3.0998480826835499</v>
      </c>
      <c r="Y32" s="321">
        <v>90</v>
      </c>
      <c r="Z32" s="321">
        <v>0.89790999999999999</v>
      </c>
      <c r="AA32" s="321">
        <v>300.55176949999998</v>
      </c>
      <c r="AB32" s="321">
        <v>1.8157195180000001</v>
      </c>
      <c r="AC32" s="322">
        <v>0.68981238095152575</v>
      </c>
      <c r="AD32" s="323">
        <v>1</v>
      </c>
      <c r="AE32" s="322">
        <v>5.445846153846154</v>
      </c>
      <c r="AF32" s="324">
        <v>17.556619991963991</v>
      </c>
      <c r="AG32" s="324">
        <v>0.51682294034659071</v>
      </c>
      <c r="AH32" s="324">
        <v>5.257943082696679E-2</v>
      </c>
      <c r="AI32" s="324">
        <v>2.9437496544502912E-2</v>
      </c>
      <c r="AJ32" s="324">
        <v>0.1864889185496576</v>
      </c>
      <c r="AK32" s="324">
        <v>1.506413911242906</v>
      </c>
      <c r="AL32" s="324">
        <v>1.3470832563825328</v>
      </c>
      <c r="AM32" s="324">
        <v>1.6657445661032795</v>
      </c>
    </row>
    <row r="33" spans="1:39">
      <c r="A33" s="291" t="s">
        <v>184</v>
      </c>
      <c r="B33" s="291">
        <v>1</v>
      </c>
      <c r="C33" s="291" t="s">
        <v>5215</v>
      </c>
      <c r="D33" s="291" t="s">
        <v>5183</v>
      </c>
      <c r="E33" s="291" t="s">
        <v>3160</v>
      </c>
      <c r="F33" s="291" t="s">
        <v>3161</v>
      </c>
      <c r="G33" s="291" t="s">
        <v>3162</v>
      </c>
      <c r="H33" s="291" t="s">
        <v>3163</v>
      </c>
      <c r="I33" s="291" t="s">
        <v>3164</v>
      </c>
      <c r="J33" s="291" t="s">
        <v>148</v>
      </c>
      <c r="K33" s="291">
        <v>39</v>
      </c>
      <c r="L33" s="291">
        <v>3218</v>
      </c>
      <c r="M33" s="291" t="s">
        <v>54</v>
      </c>
      <c r="N33" s="291">
        <v>32</v>
      </c>
      <c r="O33" s="291">
        <v>5.6273743589743592</v>
      </c>
      <c r="P33" s="321" t="s">
        <v>3166</v>
      </c>
      <c r="Q33" s="321">
        <v>7210212</v>
      </c>
      <c r="R33" s="321">
        <v>32.510452999999998</v>
      </c>
      <c r="S33" s="321">
        <v>52.540310169999998</v>
      </c>
      <c r="T33" s="321">
        <v>9.5432538147782662</v>
      </c>
      <c r="U33" s="321" t="s">
        <v>149</v>
      </c>
      <c r="V33" s="321">
        <v>0.10576817810246678</v>
      </c>
      <c r="W33" s="321">
        <v>1.8666325676962601</v>
      </c>
      <c r="X33" s="321">
        <v>3.0998480826835499</v>
      </c>
      <c r="Y33" s="321">
        <v>90</v>
      </c>
      <c r="Z33" s="321">
        <v>0.89790999999999999</v>
      </c>
      <c r="AA33" s="321">
        <v>300.55176949999998</v>
      </c>
      <c r="AB33" s="321">
        <v>1.8157195180000001</v>
      </c>
      <c r="AC33" s="322">
        <v>0.68981238095152575</v>
      </c>
      <c r="AD33" s="323">
        <v>1</v>
      </c>
      <c r="AE33" s="322">
        <v>5.6273743589743592</v>
      </c>
      <c r="AF33" s="324">
        <v>18.141840658362792</v>
      </c>
      <c r="AG33" s="324">
        <v>0.54843073582556023</v>
      </c>
      <c r="AH33" s="324">
        <v>5.4010046626463942E-2</v>
      </c>
      <c r="AI33" s="324">
        <v>3.0230159450372621E-2</v>
      </c>
      <c r="AJ33" s="324">
        <v>0.1864889185496576</v>
      </c>
      <c r="AK33" s="324">
        <v>1.5469770897904833</v>
      </c>
      <c r="AL33" s="324">
        <v>1.3833561414370876</v>
      </c>
      <c r="AM33" s="324">
        <v>1.7105980381438788</v>
      </c>
    </row>
    <row r="34" spans="1:39">
      <c r="A34" s="291" t="s">
        <v>185</v>
      </c>
      <c r="B34" s="291">
        <v>1</v>
      </c>
      <c r="C34" s="291" t="s">
        <v>5216</v>
      </c>
      <c r="D34" s="291" t="s">
        <v>5183</v>
      </c>
      <c r="E34" s="291" t="s">
        <v>3160</v>
      </c>
      <c r="F34" s="291" t="s">
        <v>3161</v>
      </c>
      <c r="G34" s="291" t="s">
        <v>3162</v>
      </c>
      <c r="H34" s="291" t="s">
        <v>3163</v>
      </c>
      <c r="I34" s="291" t="s">
        <v>3164</v>
      </c>
      <c r="J34" s="291" t="s">
        <v>148</v>
      </c>
      <c r="K34" s="291">
        <v>39</v>
      </c>
      <c r="L34" s="291">
        <v>3218</v>
      </c>
      <c r="M34" s="291" t="s">
        <v>54</v>
      </c>
      <c r="N34" s="291">
        <v>33</v>
      </c>
      <c r="O34" s="291">
        <v>5.8089025641025644</v>
      </c>
      <c r="P34" s="321" t="s">
        <v>3166</v>
      </c>
      <c r="Q34" s="321">
        <v>7210212</v>
      </c>
      <c r="R34" s="321">
        <v>32.510452999999998</v>
      </c>
      <c r="S34" s="321">
        <v>52.540310169999998</v>
      </c>
      <c r="T34" s="321">
        <v>9.5432538147782662</v>
      </c>
      <c r="U34" s="321" t="s">
        <v>149</v>
      </c>
      <c r="V34" s="321">
        <v>0.10576817810246678</v>
      </c>
      <c r="W34" s="321">
        <v>1.8666325676962601</v>
      </c>
      <c r="X34" s="321">
        <v>3.0998480826835499</v>
      </c>
      <c r="Y34" s="321">
        <v>90</v>
      </c>
      <c r="Z34" s="321">
        <v>0.89790999999999999</v>
      </c>
      <c r="AA34" s="321">
        <v>300.55176949999998</v>
      </c>
      <c r="AB34" s="321">
        <v>1.8157195180000001</v>
      </c>
      <c r="AC34" s="322">
        <v>0.68981238095152575</v>
      </c>
      <c r="AD34" s="323">
        <v>1</v>
      </c>
      <c r="AE34" s="322">
        <v>5.8089025641025644</v>
      </c>
      <c r="AF34" s="324">
        <v>18.727061324761593</v>
      </c>
      <c r="AG34" s="324">
        <v>0.58086975584270006</v>
      </c>
      <c r="AH34" s="324">
        <v>5.5430407502106475E-2</v>
      </c>
      <c r="AI34" s="324">
        <v>3.1017667201989306E-2</v>
      </c>
      <c r="AJ34" s="324">
        <v>0.1864889185496576</v>
      </c>
      <c r="AK34" s="324">
        <v>1.5872764620707842</v>
      </c>
      <c r="AL34" s="324">
        <v>1.4193931225326282</v>
      </c>
      <c r="AM34" s="324">
        <v>1.7551598016089403</v>
      </c>
    </row>
    <row r="35" spans="1:39">
      <c r="A35" s="291" t="s">
        <v>186</v>
      </c>
      <c r="B35" s="291">
        <v>1</v>
      </c>
      <c r="C35" s="291" t="s">
        <v>5217</v>
      </c>
      <c r="D35" s="291" t="s">
        <v>5183</v>
      </c>
      <c r="E35" s="291" t="s">
        <v>3160</v>
      </c>
      <c r="F35" s="291" t="s">
        <v>3161</v>
      </c>
      <c r="G35" s="291" t="s">
        <v>3162</v>
      </c>
      <c r="H35" s="291" t="s">
        <v>3163</v>
      </c>
      <c r="I35" s="291" t="s">
        <v>3164</v>
      </c>
      <c r="J35" s="291" t="s">
        <v>148</v>
      </c>
      <c r="K35" s="291">
        <v>39</v>
      </c>
      <c r="L35" s="291">
        <v>3218</v>
      </c>
      <c r="M35" s="291" t="s">
        <v>54</v>
      </c>
      <c r="N35" s="291">
        <v>34</v>
      </c>
      <c r="O35" s="291">
        <v>5.9904307692307697</v>
      </c>
      <c r="P35" s="321" t="s">
        <v>3166</v>
      </c>
      <c r="Q35" s="321">
        <v>7210212</v>
      </c>
      <c r="R35" s="321">
        <v>32.510452999999998</v>
      </c>
      <c r="S35" s="321">
        <v>52.540310169999998</v>
      </c>
      <c r="T35" s="321">
        <v>9.5432538147782662</v>
      </c>
      <c r="U35" s="321" t="s">
        <v>149</v>
      </c>
      <c r="V35" s="321">
        <v>0.10576817810246678</v>
      </c>
      <c r="W35" s="321">
        <v>1.8666325676962601</v>
      </c>
      <c r="X35" s="321">
        <v>3.0998480826835499</v>
      </c>
      <c r="Y35" s="321">
        <v>90</v>
      </c>
      <c r="Z35" s="321">
        <v>0.89790999999999999</v>
      </c>
      <c r="AA35" s="321">
        <v>300.55176949999998</v>
      </c>
      <c r="AB35" s="321">
        <v>1.8157195180000001</v>
      </c>
      <c r="AC35" s="322">
        <v>0.68981238095152575</v>
      </c>
      <c r="AD35" s="323">
        <v>1</v>
      </c>
      <c r="AE35" s="322">
        <v>5.9904307692307697</v>
      </c>
      <c r="AF35" s="324">
        <v>19.312281991160393</v>
      </c>
      <c r="AG35" s="324">
        <v>0.6141341746092488</v>
      </c>
      <c r="AH35" s="324">
        <v>5.6840813519529021E-2</v>
      </c>
      <c r="AI35" s="324">
        <v>3.1800186787369296E-2</v>
      </c>
      <c r="AJ35" s="324">
        <v>0.1864889185496576</v>
      </c>
      <c r="AK35" s="324">
        <v>1.6273205734120584</v>
      </c>
      <c r="AL35" s="324">
        <v>1.4552018411736034</v>
      </c>
      <c r="AM35" s="324">
        <v>1.7994393056505134</v>
      </c>
    </row>
    <row r="36" spans="1:39">
      <c r="A36" s="291" t="s">
        <v>187</v>
      </c>
      <c r="B36" s="291">
        <v>1</v>
      </c>
      <c r="C36" s="291" t="s">
        <v>5218</v>
      </c>
      <c r="D36" s="291" t="s">
        <v>5183</v>
      </c>
      <c r="E36" s="291" t="s">
        <v>3160</v>
      </c>
      <c r="F36" s="291" t="s">
        <v>3161</v>
      </c>
      <c r="G36" s="291" t="s">
        <v>3162</v>
      </c>
      <c r="H36" s="291" t="s">
        <v>3163</v>
      </c>
      <c r="I36" s="291" t="s">
        <v>3164</v>
      </c>
      <c r="J36" s="291" t="s">
        <v>148</v>
      </c>
      <c r="K36" s="291">
        <v>39</v>
      </c>
      <c r="L36" s="291">
        <v>3218</v>
      </c>
      <c r="M36" s="291" t="s">
        <v>54</v>
      </c>
      <c r="N36" s="291">
        <v>35</v>
      </c>
      <c r="O36" s="291">
        <v>6.1719589743589749</v>
      </c>
      <c r="P36" s="321" t="s">
        <v>3166</v>
      </c>
      <c r="Q36" s="321">
        <v>7210212</v>
      </c>
      <c r="R36" s="321">
        <v>32.510452999999998</v>
      </c>
      <c r="S36" s="321">
        <v>52.540310169999998</v>
      </c>
      <c r="T36" s="321">
        <v>9.5432538147782662</v>
      </c>
      <c r="U36" s="321" t="s">
        <v>149</v>
      </c>
      <c r="V36" s="321">
        <v>0.10576817810246678</v>
      </c>
      <c r="W36" s="321">
        <v>1.8666325676962601</v>
      </c>
      <c r="X36" s="321">
        <v>3.0998480826835499</v>
      </c>
      <c r="Y36" s="321">
        <v>90</v>
      </c>
      <c r="Z36" s="321">
        <v>0.89790999999999999</v>
      </c>
      <c r="AA36" s="321">
        <v>300.55176949999998</v>
      </c>
      <c r="AB36" s="321">
        <v>1.8157195180000001</v>
      </c>
      <c r="AC36" s="322">
        <v>0.68981238095152575</v>
      </c>
      <c r="AD36" s="323">
        <v>1</v>
      </c>
      <c r="AE36" s="322">
        <v>6.1719589743589749</v>
      </c>
      <c r="AF36" s="324">
        <v>19.897502657559194</v>
      </c>
      <c r="AG36" s="324">
        <v>0.64821832925574308</v>
      </c>
      <c r="AH36" s="324">
        <v>5.8241543068247546E-2</v>
      </c>
      <c r="AI36" s="324">
        <v>3.2577873736806894E-2</v>
      </c>
      <c r="AJ36" s="324">
        <v>0.1864889185496576</v>
      </c>
      <c r="AK36" s="324">
        <v>1.6671173828130814</v>
      </c>
      <c r="AL36" s="324">
        <v>1.4907894145499891</v>
      </c>
      <c r="AM36" s="324">
        <v>1.8434453510761737</v>
      </c>
    </row>
    <row r="37" spans="1:39">
      <c r="A37" s="291" t="s">
        <v>188</v>
      </c>
      <c r="B37" s="291">
        <v>1</v>
      </c>
      <c r="C37" s="291" t="s">
        <v>5219</v>
      </c>
      <c r="D37" s="291" t="s">
        <v>5183</v>
      </c>
      <c r="E37" s="291" t="s">
        <v>3160</v>
      </c>
      <c r="F37" s="291" t="s">
        <v>3161</v>
      </c>
      <c r="G37" s="291" t="s">
        <v>3162</v>
      </c>
      <c r="H37" s="291" t="s">
        <v>3163</v>
      </c>
      <c r="I37" s="291" t="s">
        <v>3164</v>
      </c>
      <c r="J37" s="291" t="s">
        <v>148</v>
      </c>
      <c r="K37" s="291">
        <v>39</v>
      </c>
      <c r="L37" s="291">
        <v>3218</v>
      </c>
      <c r="M37" s="291" t="s">
        <v>54</v>
      </c>
      <c r="N37" s="291">
        <v>36</v>
      </c>
      <c r="O37" s="291">
        <v>6.3534871794871801</v>
      </c>
      <c r="P37" s="321" t="s">
        <v>3166</v>
      </c>
      <c r="Q37" s="321">
        <v>7210212</v>
      </c>
      <c r="R37" s="321">
        <v>32.510452999999998</v>
      </c>
      <c r="S37" s="321">
        <v>52.540310169999998</v>
      </c>
      <c r="T37" s="321">
        <v>9.5432538147782662</v>
      </c>
      <c r="U37" s="321" t="s">
        <v>149</v>
      </c>
      <c r="V37" s="321">
        <v>0.10576817810246678</v>
      </c>
      <c r="W37" s="321">
        <v>1.8666325676962601</v>
      </c>
      <c r="X37" s="321">
        <v>3.0998480826835499</v>
      </c>
      <c r="Y37" s="321">
        <v>90</v>
      </c>
      <c r="Z37" s="321">
        <v>0.89790999999999999</v>
      </c>
      <c r="AA37" s="321">
        <v>300.55176949999998</v>
      </c>
      <c r="AB37" s="321">
        <v>1.8157195180000001</v>
      </c>
      <c r="AC37" s="322">
        <v>0.68981238095152575</v>
      </c>
      <c r="AD37" s="323">
        <v>1</v>
      </c>
      <c r="AE37" s="322">
        <v>6.3534871794871801</v>
      </c>
      <c r="AF37" s="324">
        <v>20.482723323957991</v>
      </c>
      <c r="AG37" s="324">
        <v>0.68311670836515015</v>
      </c>
      <c r="AH37" s="324">
        <v>5.96328549436866E-2</v>
      </c>
      <c r="AI37" s="324">
        <v>3.3350873199860596E-2</v>
      </c>
      <c r="AJ37" s="324">
        <v>0.1864889185496576</v>
      </c>
      <c r="AK37" s="324">
        <v>1.7066743180560968</v>
      </c>
      <c r="AL37" s="324">
        <v>1.5261624848210336</v>
      </c>
      <c r="AM37" s="324">
        <v>1.8871861512911603</v>
      </c>
    </row>
    <row r="38" spans="1:39">
      <c r="A38" s="291" t="s">
        <v>189</v>
      </c>
      <c r="B38" s="291">
        <v>1</v>
      </c>
      <c r="C38" s="291" t="s">
        <v>5220</v>
      </c>
      <c r="D38" s="291" t="s">
        <v>5183</v>
      </c>
      <c r="E38" s="291" t="s">
        <v>3160</v>
      </c>
      <c r="F38" s="291" t="s">
        <v>3161</v>
      </c>
      <c r="G38" s="291" t="s">
        <v>3162</v>
      </c>
      <c r="H38" s="291" t="s">
        <v>3163</v>
      </c>
      <c r="I38" s="291" t="s">
        <v>3164</v>
      </c>
      <c r="J38" s="291" t="s">
        <v>148</v>
      </c>
      <c r="K38" s="291">
        <v>39</v>
      </c>
      <c r="L38" s="291">
        <v>3218</v>
      </c>
      <c r="M38" s="291" t="s">
        <v>54</v>
      </c>
      <c r="N38" s="291">
        <v>37</v>
      </c>
      <c r="O38" s="291">
        <v>6.5350153846153853</v>
      </c>
      <c r="P38" s="321" t="s">
        <v>3166</v>
      </c>
      <c r="Q38" s="321">
        <v>7210212</v>
      </c>
      <c r="R38" s="321">
        <v>32.510452999999998</v>
      </c>
      <c r="S38" s="321">
        <v>52.540310169999998</v>
      </c>
      <c r="T38" s="321">
        <v>9.5432538147782662</v>
      </c>
      <c r="U38" s="321" t="s">
        <v>149</v>
      </c>
      <c r="V38" s="321">
        <v>0.10576817810246678</v>
      </c>
      <c r="W38" s="321">
        <v>1.8666325676962601</v>
      </c>
      <c r="X38" s="321">
        <v>3.0998480826835499</v>
      </c>
      <c r="Y38" s="321">
        <v>90</v>
      </c>
      <c r="Z38" s="321">
        <v>0.89790999999999999</v>
      </c>
      <c r="AA38" s="321">
        <v>300.55176949999998</v>
      </c>
      <c r="AB38" s="321">
        <v>1.8157195180000001</v>
      </c>
      <c r="AC38" s="322">
        <v>0.68981238095152575</v>
      </c>
      <c r="AD38" s="323">
        <v>1</v>
      </c>
      <c r="AE38" s="322">
        <v>6.5350153846153853</v>
      </c>
      <c r="AF38" s="324">
        <v>21.067943990356792</v>
      </c>
      <c r="AG38" s="324">
        <v>0.71882394157635421</v>
      </c>
      <c r="AH38" s="324">
        <v>6.1014990176152188E-2</v>
      </c>
      <c r="AI38" s="324">
        <v>3.4119320893646478E-2</v>
      </c>
      <c r="AJ38" s="324">
        <v>0.1864889185496576</v>
      </c>
      <c r="AK38" s="324">
        <v>1.7459983242341206</v>
      </c>
      <c r="AL38" s="324">
        <v>1.5613272625099175</v>
      </c>
      <c r="AM38" s="324">
        <v>1.9306693859583235</v>
      </c>
    </row>
    <row r="39" spans="1:39">
      <c r="A39" s="291" t="s">
        <v>190</v>
      </c>
      <c r="B39" s="291">
        <v>1</v>
      </c>
      <c r="C39" s="291" t="s">
        <v>5221</v>
      </c>
      <c r="D39" s="291" t="s">
        <v>5183</v>
      </c>
      <c r="E39" s="291" t="s">
        <v>3160</v>
      </c>
      <c r="F39" s="291" t="s">
        <v>3161</v>
      </c>
      <c r="G39" s="291" t="s">
        <v>3162</v>
      </c>
      <c r="H39" s="291" t="s">
        <v>3163</v>
      </c>
      <c r="I39" s="291" t="s">
        <v>3164</v>
      </c>
      <c r="J39" s="291" t="s">
        <v>148</v>
      </c>
      <c r="K39" s="291">
        <v>39</v>
      </c>
      <c r="L39" s="291">
        <v>3218</v>
      </c>
      <c r="M39" s="291" t="s">
        <v>54</v>
      </c>
      <c r="N39" s="291">
        <v>38</v>
      </c>
      <c r="O39" s="291">
        <v>6.7165435897435906</v>
      </c>
      <c r="P39" s="321" t="s">
        <v>3166</v>
      </c>
      <c r="Q39" s="321">
        <v>7210212</v>
      </c>
      <c r="R39" s="321">
        <v>32.510452999999998</v>
      </c>
      <c r="S39" s="321">
        <v>52.540310169999998</v>
      </c>
      <c r="T39" s="321">
        <v>9.5432538147782662</v>
      </c>
      <c r="U39" s="321" t="s">
        <v>149</v>
      </c>
      <c r="V39" s="321">
        <v>0.10576817810246678</v>
      </c>
      <c r="W39" s="321">
        <v>1.8666325676962601</v>
      </c>
      <c r="X39" s="321">
        <v>3.0998480826835499</v>
      </c>
      <c r="Y39" s="321">
        <v>90</v>
      </c>
      <c r="Z39" s="321">
        <v>0.89790999999999999</v>
      </c>
      <c r="AA39" s="321">
        <v>300.55176949999998</v>
      </c>
      <c r="AB39" s="321">
        <v>1.8157195180000001</v>
      </c>
      <c r="AC39" s="322">
        <v>0.68981238095152575</v>
      </c>
      <c r="AD39" s="323">
        <v>1</v>
      </c>
      <c r="AE39" s="322">
        <v>6.7165435897435906</v>
      </c>
      <c r="AF39" s="324">
        <v>21.653164656755592</v>
      </c>
      <c r="AG39" s="324">
        <v>0.75533479013188742</v>
      </c>
      <c r="AH39" s="324">
        <v>6.2388173644320297E-2</v>
      </c>
      <c r="AI39" s="324">
        <v>3.4883343940961986E-2</v>
      </c>
      <c r="AJ39" s="324">
        <v>0.1864889185496576</v>
      </c>
      <c r="AK39" s="324">
        <v>1.7850959066405021</v>
      </c>
      <c r="AL39" s="324">
        <v>1.596289564856965</v>
      </c>
      <c r="AM39" s="324">
        <v>1.9739022484240394</v>
      </c>
    </row>
    <row r="40" spans="1:39">
      <c r="A40" s="291" t="s">
        <v>191</v>
      </c>
      <c r="B40" s="291">
        <v>1</v>
      </c>
      <c r="C40" s="291" t="s">
        <v>5222</v>
      </c>
      <c r="D40" s="291" t="s">
        <v>5183</v>
      </c>
      <c r="E40" s="291" t="s">
        <v>3160</v>
      </c>
      <c r="F40" s="291" t="s">
        <v>3161</v>
      </c>
      <c r="G40" s="291" t="s">
        <v>3162</v>
      </c>
      <c r="H40" s="291" t="s">
        <v>3163</v>
      </c>
      <c r="I40" s="291" t="s">
        <v>3164</v>
      </c>
      <c r="J40" s="291" t="s">
        <v>148</v>
      </c>
      <c r="K40" s="291">
        <v>39</v>
      </c>
      <c r="L40" s="291">
        <v>3218</v>
      </c>
      <c r="M40" s="291" t="s">
        <v>54</v>
      </c>
      <c r="N40" s="291">
        <v>39</v>
      </c>
      <c r="O40" s="291">
        <v>6.8980717948717949</v>
      </c>
      <c r="P40" s="321" t="s">
        <v>3166</v>
      </c>
      <c r="Q40" s="321">
        <v>7210212</v>
      </c>
      <c r="R40" s="321">
        <v>32.510452999999998</v>
      </c>
      <c r="S40" s="321">
        <v>52.540310169999998</v>
      </c>
      <c r="T40" s="321">
        <v>9.5432538147782662</v>
      </c>
      <c r="U40" s="321" t="s">
        <v>149</v>
      </c>
      <c r="V40" s="321">
        <v>0.10576817810246678</v>
      </c>
      <c r="W40" s="321">
        <v>1.8666325676962601</v>
      </c>
      <c r="X40" s="321">
        <v>3.0998480826835499</v>
      </c>
      <c r="Y40" s="321">
        <v>90</v>
      </c>
      <c r="Z40" s="321">
        <v>0.89790999999999999</v>
      </c>
      <c r="AA40" s="321">
        <v>300.55176949999998</v>
      </c>
      <c r="AB40" s="321">
        <v>1.8157195180000001</v>
      </c>
      <c r="AC40" s="322">
        <v>0.68981238095152575</v>
      </c>
      <c r="AD40" s="323">
        <v>1</v>
      </c>
      <c r="AE40" s="322">
        <v>6.8980717948717949</v>
      </c>
      <c r="AF40" s="324">
        <v>22.23838532315439</v>
      </c>
      <c r="AG40" s="324">
        <v>0.79264413826133251</v>
      </c>
      <c r="AH40" s="324">
        <v>6.3752615503193333E-2</v>
      </c>
      <c r="AI40" s="324">
        <v>3.5643061613652278E-2</v>
      </c>
      <c r="AJ40" s="324">
        <v>0.1864889185496576</v>
      </c>
      <c r="AK40" s="324">
        <v>1.8239731688094367</v>
      </c>
      <c r="AL40" s="324">
        <v>1.6310548498366795</v>
      </c>
      <c r="AM40" s="324">
        <v>2.016891487782194</v>
      </c>
    </row>
    <row r="41" spans="1:39">
      <c r="A41" s="291" t="s">
        <v>192</v>
      </c>
      <c r="B41" s="291">
        <v>1</v>
      </c>
      <c r="C41" s="291" t="s">
        <v>5223</v>
      </c>
      <c r="D41" s="291" t="s">
        <v>5183</v>
      </c>
      <c r="E41" s="291" t="s">
        <v>3160</v>
      </c>
      <c r="F41" s="291" t="s">
        <v>3161</v>
      </c>
      <c r="G41" s="291" t="s">
        <v>3162</v>
      </c>
      <c r="H41" s="291" t="s">
        <v>3163</v>
      </c>
      <c r="I41" s="291" t="s">
        <v>3164</v>
      </c>
      <c r="J41" s="291" t="s">
        <v>148</v>
      </c>
      <c r="K41" s="291">
        <v>39</v>
      </c>
      <c r="L41" s="291">
        <v>3218</v>
      </c>
      <c r="M41" s="291" t="s">
        <v>54</v>
      </c>
      <c r="N41" s="291">
        <v>40</v>
      </c>
      <c r="O41" s="291">
        <v>7.0796000000000001</v>
      </c>
      <c r="P41" s="321" t="s">
        <v>3166</v>
      </c>
      <c r="Q41" s="321">
        <v>7210212</v>
      </c>
      <c r="R41" s="321">
        <v>32.510452999999998</v>
      </c>
      <c r="S41" s="321">
        <v>52.540310169999998</v>
      </c>
      <c r="T41" s="321">
        <v>9.5432538147782662</v>
      </c>
      <c r="U41" s="321" t="s">
        <v>149</v>
      </c>
      <c r="V41" s="321">
        <v>0.10576817810246678</v>
      </c>
      <c r="W41" s="321">
        <v>1.8666325676962601</v>
      </c>
      <c r="X41" s="321">
        <v>3.0998480826835499</v>
      </c>
      <c r="Y41" s="321">
        <v>90</v>
      </c>
      <c r="Z41" s="321">
        <v>0.89790999999999999</v>
      </c>
      <c r="AA41" s="321">
        <v>300.55176949999998</v>
      </c>
      <c r="AB41" s="321">
        <v>1.8157195180000001</v>
      </c>
      <c r="AC41" s="322">
        <v>0.68981238095152575</v>
      </c>
      <c r="AD41" s="323">
        <v>1</v>
      </c>
      <c r="AE41" s="322">
        <v>7.0796000000000001</v>
      </c>
      <c r="AF41" s="324">
        <v>22.82360598955319</v>
      </c>
      <c r="AG41" s="324">
        <v>0.83074698530707147</v>
      </c>
      <c r="AH41" s="324">
        <v>6.5108512452589376E-2</v>
      </c>
      <c r="AI41" s="324">
        <v>3.6398585994137853E-2</v>
      </c>
      <c r="AJ41" s="324">
        <v>0.1864889185496576</v>
      </c>
      <c r="AK41" s="324">
        <v>1.8626358463685166</v>
      </c>
      <c r="AL41" s="324">
        <v>1.6656282464297723</v>
      </c>
      <c r="AM41" s="324">
        <v>2.0596434463072608</v>
      </c>
    </row>
    <row r="42" spans="1:39">
      <c r="A42" s="291" t="s">
        <v>193</v>
      </c>
      <c r="B42" s="291">
        <v>1</v>
      </c>
      <c r="C42" s="291" t="s">
        <v>5224</v>
      </c>
      <c r="D42" s="291" t="s">
        <v>5183</v>
      </c>
      <c r="E42" s="291" t="s">
        <v>3160</v>
      </c>
      <c r="F42" s="291" t="s">
        <v>3161</v>
      </c>
      <c r="G42" s="291" t="s">
        <v>3162</v>
      </c>
      <c r="H42" s="291" t="s">
        <v>3163</v>
      </c>
      <c r="I42" s="291" t="s">
        <v>3164</v>
      </c>
      <c r="J42" s="291" t="s">
        <v>148</v>
      </c>
      <c r="K42" s="291">
        <v>39</v>
      </c>
      <c r="L42" s="291">
        <v>3218</v>
      </c>
      <c r="M42" s="291" t="s">
        <v>54</v>
      </c>
      <c r="N42" s="291">
        <v>41</v>
      </c>
      <c r="O42" s="291">
        <v>7.2611282051282053</v>
      </c>
      <c r="P42" s="321" t="s">
        <v>3166</v>
      </c>
      <c r="Q42" s="321">
        <v>7210212</v>
      </c>
      <c r="R42" s="321">
        <v>32.510452999999998</v>
      </c>
      <c r="S42" s="321">
        <v>52.540310169999998</v>
      </c>
      <c r="T42" s="321">
        <v>9.5432538147782662</v>
      </c>
      <c r="U42" s="321" t="s">
        <v>149</v>
      </c>
      <c r="V42" s="321">
        <v>0.10576817810246678</v>
      </c>
      <c r="W42" s="321">
        <v>1.8666325676962601</v>
      </c>
      <c r="X42" s="321">
        <v>3.0998480826835499</v>
      </c>
      <c r="Y42" s="321">
        <v>90</v>
      </c>
      <c r="Z42" s="321">
        <v>0.89790999999999999</v>
      </c>
      <c r="AA42" s="321">
        <v>300.55176949999998</v>
      </c>
      <c r="AB42" s="321">
        <v>1.8157195180000001</v>
      </c>
      <c r="AC42" s="322">
        <v>0.68981238095152575</v>
      </c>
      <c r="AD42" s="323">
        <v>1</v>
      </c>
      <c r="AE42" s="322">
        <v>7.2611282051282053</v>
      </c>
      <c r="AF42" s="324">
        <v>23.408826655951991</v>
      </c>
      <c r="AG42" s="324">
        <v>0.86963843851161515</v>
      </c>
      <c r="AH42" s="324">
        <v>6.6456048867626558E-2</v>
      </c>
      <c r="AI42" s="324">
        <v>3.715002256597507E-2</v>
      </c>
      <c r="AJ42" s="324">
        <v>0.1864889185496576</v>
      </c>
      <c r="AK42" s="324">
        <v>1.9010893372596653</v>
      </c>
      <c r="AL42" s="324">
        <v>1.7000145816476844</v>
      </c>
      <c r="AM42" s="324">
        <v>2.1021640928716461</v>
      </c>
    </row>
    <row r="43" spans="1:39">
      <c r="A43" s="291" t="s">
        <v>194</v>
      </c>
      <c r="B43" s="291">
        <v>1</v>
      </c>
      <c r="C43" s="291" t="s">
        <v>5225</v>
      </c>
      <c r="D43" s="291" t="s">
        <v>5183</v>
      </c>
      <c r="E43" s="291" t="s">
        <v>3160</v>
      </c>
      <c r="F43" s="291" t="s">
        <v>3161</v>
      </c>
      <c r="G43" s="291" t="s">
        <v>3162</v>
      </c>
      <c r="H43" s="291" t="s">
        <v>3163</v>
      </c>
      <c r="I43" s="291" t="s">
        <v>3164</v>
      </c>
      <c r="J43" s="291" t="s">
        <v>148</v>
      </c>
      <c r="K43" s="291">
        <v>39</v>
      </c>
      <c r="L43" s="291">
        <v>3218</v>
      </c>
      <c r="M43" s="291" t="s">
        <v>54</v>
      </c>
      <c r="N43" s="291">
        <v>42</v>
      </c>
      <c r="O43" s="291">
        <v>7.4426564102564106</v>
      </c>
      <c r="P43" s="321" t="s">
        <v>3166</v>
      </c>
      <c r="Q43" s="321">
        <v>7210212</v>
      </c>
      <c r="R43" s="321">
        <v>32.510452999999998</v>
      </c>
      <c r="S43" s="321">
        <v>52.540310169999998</v>
      </c>
      <c r="T43" s="321">
        <v>9.5432538147782662</v>
      </c>
      <c r="U43" s="321" t="s">
        <v>149</v>
      </c>
      <c r="V43" s="321">
        <v>0.10576817810246678</v>
      </c>
      <c r="W43" s="321">
        <v>1.8666325676962601</v>
      </c>
      <c r="X43" s="321">
        <v>3.0998480826835499</v>
      </c>
      <c r="Y43" s="321">
        <v>90</v>
      </c>
      <c r="Z43" s="321">
        <v>0.89790999999999999</v>
      </c>
      <c r="AA43" s="321">
        <v>300.55176949999998</v>
      </c>
      <c r="AB43" s="321">
        <v>1.8157195180000001</v>
      </c>
      <c r="AC43" s="322">
        <v>0.68981238095152575</v>
      </c>
      <c r="AD43" s="323">
        <v>1</v>
      </c>
      <c r="AE43" s="322">
        <v>7.4426564102564106</v>
      </c>
      <c r="AF43" s="324">
        <v>23.994047322350792</v>
      </c>
      <c r="AG43" s="324">
        <v>0.90931370639613984</v>
      </c>
      <c r="AH43" s="324">
        <v>6.7795397808948596E-2</v>
      </c>
      <c r="AI43" s="324">
        <v>3.7897470742632958E-2</v>
      </c>
      <c r="AJ43" s="324">
        <v>0.1864889185496576</v>
      </c>
      <c r="AK43" s="324">
        <v>1.9393387287983914</v>
      </c>
      <c r="AL43" s="324">
        <v>1.7342184047298315</v>
      </c>
      <c r="AM43" s="324">
        <v>2.1444590528669512</v>
      </c>
    </row>
    <row r="44" spans="1:39">
      <c r="A44" s="291" t="s">
        <v>195</v>
      </c>
      <c r="B44" s="291">
        <v>1</v>
      </c>
      <c r="C44" s="291" t="s">
        <v>5226</v>
      </c>
      <c r="D44" s="291" t="s">
        <v>5183</v>
      </c>
      <c r="E44" s="291" t="s">
        <v>3160</v>
      </c>
      <c r="F44" s="291" t="s">
        <v>3161</v>
      </c>
      <c r="G44" s="291" t="s">
        <v>3162</v>
      </c>
      <c r="H44" s="291" t="s">
        <v>3163</v>
      </c>
      <c r="I44" s="291" t="s">
        <v>3164</v>
      </c>
      <c r="J44" s="291" t="s">
        <v>148</v>
      </c>
      <c r="K44" s="291">
        <v>39</v>
      </c>
      <c r="L44" s="291">
        <v>3218</v>
      </c>
      <c r="M44" s="291" t="s">
        <v>54</v>
      </c>
      <c r="N44" s="291">
        <v>43</v>
      </c>
      <c r="O44" s="291">
        <v>7.6241846153846158</v>
      </c>
      <c r="P44" s="321" t="s">
        <v>3166</v>
      </c>
      <c r="Q44" s="321">
        <v>7210212</v>
      </c>
      <c r="R44" s="321">
        <v>32.510452999999998</v>
      </c>
      <c r="S44" s="321">
        <v>52.540310169999998</v>
      </c>
      <c r="T44" s="321">
        <v>9.5432538147782662</v>
      </c>
      <c r="U44" s="321" t="s">
        <v>149</v>
      </c>
      <c r="V44" s="321">
        <v>0.10576817810246678</v>
      </c>
      <c r="W44" s="321">
        <v>1.8666325676962601</v>
      </c>
      <c r="X44" s="321">
        <v>3.0998480826835499</v>
      </c>
      <c r="Y44" s="321">
        <v>90</v>
      </c>
      <c r="Z44" s="321">
        <v>0.89790999999999999</v>
      </c>
      <c r="AA44" s="321">
        <v>300.55176949999998</v>
      </c>
      <c r="AB44" s="321">
        <v>1.8157195180000001</v>
      </c>
      <c r="AC44" s="322">
        <v>0.68981238095152575</v>
      </c>
      <c r="AD44" s="323">
        <v>1</v>
      </c>
      <c r="AE44" s="322">
        <v>7.6241846153846158</v>
      </c>
      <c r="AF44" s="324">
        <v>24.579267988749589</v>
      </c>
      <c r="AG44" s="324">
        <v>0.94976809266918982</v>
      </c>
      <c r="AH44" s="324">
        <v>6.9126721928651852E-2</v>
      </c>
      <c r="AI44" s="324">
        <v>3.8641024342300073E-2</v>
      </c>
      <c r="AJ44" s="324">
        <v>0.1864889185496576</v>
      </c>
      <c r="AK44" s="324">
        <v>1.9773888219712243</v>
      </c>
      <c r="AL44" s="324">
        <v>1.7682440088711449</v>
      </c>
      <c r="AM44" s="324">
        <v>2.1865336350713038</v>
      </c>
    </row>
    <row r="45" spans="1:39">
      <c r="A45" s="291" t="s">
        <v>196</v>
      </c>
      <c r="B45" s="291">
        <v>1</v>
      </c>
      <c r="C45" s="291" t="s">
        <v>5227</v>
      </c>
      <c r="D45" s="291" t="s">
        <v>5183</v>
      </c>
      <c r="E45" s="291" t="s">
        <v>3160</v>
      </c>
      <c r="F45" s="291" t="s">
        <v>3161</v>
      </c>
      <c r="G45" s="291" t="s">
        <v>3162</v>
      </c>
      <c r="H45" s="291" t="s">
        <v>3163</v>
      </c>
      <c r="I45" s="291" t="s">
        <v>3164</v>
      </c>
      <c r="J45" s="291" t="s">
        <v>148</v>
      </c>
      <c r="K45" s="291">
        <v>39</v>
      </c>
      <c r="L45" s="291">
        <v>3218</v>
      </c>
      <c r="M45" s="291" t="s">
        <v>54</v>
      </c>
      <c r="N45" s="291">
        <v>44</v>
      </c>
      <c r="O45" s="291">
        <v>7.805712820512821</v>
      </c>
      <c r="P45" s="321" t="s">
        <v>3166</v>
      </c>
      <c r="Q45" s="321">
        <v>7210212</v>
      </c>
      <c r="R45" s="321">
        <v>32.510452999999998</v>
      </c>
      <c r="S45" s="321">
        <v>52.540310169999998</v>
      </c>
      <c r="T45" s="321">
        <v>9.5432538147782662</v>
      </c>
      <c r="U45" s="321" t="s">
        <v>149</v>
      </c>
      <c r="V45" s="321">
        <v>0.10576817810246678</v>
      </c>
      <c r="W45" s="321">
        <v>1.8666325676962601</v>
      </c>
      <c r="X45" s="321">
        <v>3.0998480826835499</v>
      </c>
      <c r="Y45" s="321">
        <v>90</v>
      </c>
      <c r="Z45" s="321">
        <v>0.89790999999999999</v>
      </c>
      <c r="AA45" s="321">
        <v>300.55176949999998</v>
      </c>
      <c r="AB45" s="321">
        <v>1.8157195180000001</v>
      </c>
      <c r="AC45" s="322">
        <v>0.68981238095152575</v>
      </c>
      <c r="AD45" s="323">
        <v>1</v>
      </c>
      <c r="AE45" s="322">
        <v>7.805712820512821</v>
      </c>
      <c r="AF45" s="324">
        <v>25.164488655148389</v>
      </c>
      <c r="AG45" s="324">
        <v>0.99099699061188873</v>
      </c>
      <c r="AH45" s="324">
        <v>7.0450174284520786E-2</v>
      </c>
      <c r="AI45" s="324">
        <v>3.9380772015374974E-2</v>
      </c>
      <c r="AJ45" s="324">
        <v>0.1864889185496576</v>
      </c>
      <c r="AK45" s="324">
        <v>2.0152441533118131</v>
      </c>
      <c r="AL45" s="324">
        <v>1.8020954507843743</v>
      </c>
      <c r="AM45" s="324">
        <v>2.2283928558392518</v>
      </c>
    </row>
    <row r="46" spans="1:39">
      <c r="A46" s="291" t="s">
        <v>197</v>
      </c>
      <c r="B46" s="291">
        <v>1</v>
      </c>
      <c r="C46" s="291" t="s">
        <v>5228</v>
      </c>
      <c r="D46" s="291" t="s">
        <v>5183</v>
      </c>
      <c r="E46" s="291" t="s">
        <v>3160</v>
      </c>
      <c r="F46" s="291" t="s">
        <v>3161</v>
      </c>
      <c r="G46" s="291" t="s">
        <v>3162</v>
      </c>
      <c r="H46" s="291" t="s">
        <v>3163</v>
      </c>
      <c r="I46" s="291" t="s">
        <v>3164</v>
      </c>
      <c r="J46" s="291" t="s">
        <v>148</v>
      </c>
      <c r="K46" s="291">
        <v>39</v>
      </c>
      <c r="L46" s="291">
        <v>3218</v>
      </c>
      <c r="M46" s="291" t="s">
        <v>54</v>
      </c>
      <c r="N46" s="291">
        <v>45</v>
      </c>
      <c r="O46" s="291">
        <v>7.9872410256410262</v>
      </c>
      <c r="P46" s="321" t="s">
        <v>3166</v>
      </c>
      <c r="Q46" s="321">
        <v>7210212</v>
      </c>
      <c r="R46" s="321">
        <v>32.510452999999998</v>
      </c>
      <c r="S46" s="321">
        <v>52.540310169999998</v>
      </c>
      <c r="T46" s="321">
        <v>9.5432538147782662</v>
      </c>
      <c r="U46" s="321" t="s">
        <v>149</v>
      </c>
      <c r="V46" s="321">
        <v>0.10576817810246678</v>
      </c>
      <c r="W46" s="321">
        <v>1.8666325676962601</v>
      </c>
      <c r="X46" s="321">
        <v>3.0998480826835499</v>
      </c>
      <c r="Y46" s="321">
        <v>90</v>
      </c>
      <c r="Z46" s="321">
        <v>0.89790999999999999</v>
      </c>
      <c r="AA46" s="321">
        <v>300.55176949999998</v>
      </c>
      <c r="AB46" s="321">
        <v>1.8157195180000001</v>
      </c>
      <c r="AC46" s="322">
        <v>0.68981238095152575</v>
      </c>
      <c r="AD46" s="323">
        <v>1</v>
      </c>
      <c r="AE46" s="322">
        <v>7.9872410256410262</v>
      </c>
      <c r="AF46" s="324">
        <v>25.74970932154719</v>
      </c>
      <c r="AG46" s="324">
        <v>1.0329958778925874</v>
      </c>
      <c r="AH46" s="324">
        <v>7.1765899073834793E-2</v>
      </c>
      <c r="AI46" s="324">
        <v>4.011679763033997E-2</v>
      </c>
      <c r="AJ46" s="324">
        <v>0.1864889185496576</v>
      </c>
      <c r="AK46" s="324">
        <v>2.0529090146473616</v>
      </c>
      <c r="AL46" s="324">
        <v>1.8357765683579796</v>
      </c>
      <c r="AM46" s="324">
        <v>2.2700414609367434</v>
      </c>
    </row>
    <row r="47" spans="1:39">
      <c r="A47" s="291" t="s">
        <v>198</v>
      </c>
      <c r="B47" s="291">
        <v>1</v>
      </c>
      <c r="C47" s="291" t="s">
        <v>5229</v>
      </c>
      <c r="D47" s="291" t="s">
        <v>5183</v>
      </c>
      <c r="E47" s="291" t="s">
        <v>3160</v>
      </c>
      <c r="F47" s="291" t="s">
        <v>3161</v>
      </c>
      <c r="G47" s="291" t="s">
        <v>3162</v>
      </c>
      <c r="H47" s="291" t="s">
        <v>3163</v>
      </c>
      <c r="I47" s="291" t="s">
        <v>3164</v>
      </c>
      <c r="J47" s="291" t="s">
        <v>148</v>
      </c>
      <c r="K47" s="291">
        <v>39</v>
      </c>
      <c r="L47" s="291">
        <v>3218</v>
      </c>
      <c r="M47" s="291" t="s">
        <v>54</v>
      </c>
      <c r="N47" s="291">
        <v>46</v>
      </c>
      <c r="O47" s="291">
        <v>8.1687692307692306</v>
      </c>
      <c r="P47" s="321" t="s">
        <v>3166</v>
      </c>
      <c r="Q47" s="321">
        <v>7210212</v>
      </c>
      <c r="R47" s="321">
        <v>32.510452999999998</v>
      </c>
      <c r="S47" s="321">
        <v>52.540310169999998</v>
      </c>
      <c r="T47" s="321">
        <v>9.5432538147782662</v>
      </c>
      <c r="U47" s="321" t="s">
        <v>149</v>
      </c>
      <c r="V47" s="321">
        <v>0.10576817810246678</v>
      </c>
      <c r="W47" s="321">
        <v>1.8666325676962601</v>
      </c>
      <c r="X47" s="321">
        <v>3.0998480826835499</v>
      </c>
      <c r="Y47" s="321">
        <v>90</v>
      </c>
      <c r="Z47" s="321">
        <v>0.89790999999999999</v>
      </c>
      <c r="AA47" s="321">
        <v>300.55176949999998</v>
      </c>
      <c r="AB47" s="321">
        <v>1.8157195180000001</v>
      </c>
      <c r="AC47" s="322">
        <v>0.68981238095152575</v>
      </c>
      <c r="AD47" s="323">
        <v>1</v>
      </c>
      <c r="AE47" s="322">
        <v>8.1687692307692306</v>
      </c>
      <c r="AF47" s="324">
        <v>26.334929987945987</v>
      </c>
      <c r="AG47" s="324">
        <v>1.0757603117696712</v>
      </c>
      <c r="AH47" s="324">
        <v>7.3074032296634797E-2</v>
      </c>
      <c r="AI47" s="324">
        <v>4.0849180622924301E-2</v>
      </c>
      <c r="AJ47" s="324">
        <v>0.1864889185496576</v>
      </c>
      <c r="AK47" s="324">
        <v>2.0903874709664594</v>
      </c>
      <c r="AL47" s="324">
        <v>1.8692909966341138</v>
      </c>
      <c r="AM47" s="324">
        <v>2.311483945298805</v>
      </c>
    </row>
    <row r="48" spans="1:39">
      <c r="A48" s="291" t="s">
        <v>199</v>
      </c>
      <c r="B48" s="291">
        <v>1</v>
      </c>
      <c r="C48" s="291" t="s">
        <v>5230</v>
      </c>
      <c r="D48" s="291" t="s">
        <v>5183</v>
      </c>
      <c r="E48" s="291" t="s">
        <v>3160</v>
      </c>
      <c r="F48" s="291" t="s">
        <v>3161</v>
      </c>
      <c r="G48" s="291" t="s">
        <v>3162</v>
      </c>
      <c r="H48" s="291" t="s">
        <v>3163</v>
      </c>
      <c r="I48" s="291" t="s">
        <v>3164</v>
      </c>
      <c r="J48" s="291" t="s">
        <v>148</v>
      </c>
      <c r="K48" s="291">
        <v>39</v>
      </c>
      <c r="L48" s="291">
        <v>3218</v>
      </c>
      <c r="M48" s="291" t="s">
        <v>54</v>
      </c>
      <c r="N48" s="291">
        <v>47</v>
      </c>
      <c r="O48" s="291">
        <v>8.3502974358974367</v>
      </c>
      <c r="P48" s="321" t="s">
        <v>3166</v>
      </c>
      <c r="Q48" s="321">
        <v>7210212</v>
      </c>
      <c r="R48" s="321">
        <v>32.510452999999998</v>
      </c>
      <c r="S48" s="321">
        <v>52.540310169999998</v>
      </c>
      <c r="T48" s="321">
        <v>9.5432538147782662</v>
      </c>
      <c r="U48" s="321" t="s">
        <v>149</v>
      </c>
      <c r="V48" s="321">
        <v>0.10576817810246678</v>
      </c>
      <c r="W48" s="321">
        <v>1.8666325676962601</v>
      </c>
      <c r="X48" s="321">
        <v>3.0998480826835499</v>
      </c>
      <c r="Y48" s="321">
        <v>90</v>
      </c>
      <c r="Z48" s="321">
        <v>0.89790999999999999</v>
      </c>
      <c r="AA48" s="321">
        <v>300.55176949999998</v>
      </c>
      <c r="AB48" s="321">
        <v>1.8157195180000001</v>
      </c>
      <c r="AC48" s="322">
        <v>0.68981238095152575</v>
      </c>
      <c r="AD48" s="323">
        <v>1</v>
      </c>
      <c r="AE48" s="322">
        <v>8.3502974358974367</v>
      </c>
      <c r="AF48" s="324">
        <v>26.920150654344791</v>
      </c>
      <c r="AG48" s="324">
        <v>1.1192859246457465</v>
      </c>
      <c r="AH48" s="324">
        <v>7.4374702356143921E-2</v>
      </c>
      <c r="AI48" s="324">
        <v>4.1577996312776908E-2</v>
      </c>
      <c r="AJ48" s="324">
        <v>0.1864889185496576</v>
      </c>
      <c r="AK48" s="324">
        <v>2.1276833766242751</v>
      </c>
      <c r="AL48" s="324">
        <v>1.902642182299821</v>
      </c>
      <c r="AM48" s="324">
        <v>2.3527245709487294</v>
      </c>
    </row>
    <row r="49" spans="1:39">
      <c r="A49" s="291" t="s">
        <v>200</v>
      </c>
      <c r="B49" s="291">
        <v>1</v>
      </c>
      <c r="C49" s="291" t="s">
        <v>5231</v>
      </c>
      <c r="D49" s="291" t="s">
        <v>5183</v>
      </c>
      <c r="E49" s="291" t="s">
        <v>3160</v>
      </c>
      <c r="F49" s="291" t="s">
        <v>3161</v>
      </c>
      <c r="G49" s="291" t="s">
        <v>3162</v>
      </c>
      <c r="H49" s="291" t="s">
        <v>3163</v>
      </c>
      <c r="I49" s="291" t="s">
        <v>3164</v>
      </c>
      <c r="J49" s="291" t="s">
        <v>148</v>
      </c>
      <c r="K49" s="291">
        <v>39</v>
      </c>
      <c r="L49" s="291">
        <v>3218</v>
      </c>
      <c r="M49" s="291" t="s">
        <v>54</v>
      </c>
      <c r="N49" s="291">
        <v>48</v>
      </c>
      <c r="O49" s="291">
        <v>8.531825641025641</v>
      </c>
      <c r="P49" s="321" t="s">
        <v>3166</v>
      </c>
      <c r="Q49" s="321">
        <v>7210212</v>
      </c>
      <c r="R49" s="321">
        <v>32.510452999999998</v>
      </c>
      <c r="S49" s="321">
        <v>52.540310169999998</v>
      </c>
      <c r="T49" s="321">
        <v>9.5432538147782662</v>
      </c>
      <c r="U49" s="321" t="s">
        <v>149</v>
      </c>
      <c r="V49" s="321">
        <v>0.10576817810246678</v>
      </c>
      <c r="W49" s="321">
        <v>1.8666325676962601</v>
      </c>
      <c r="X49" s="321">
        <v>3.0998480826835499</v>
      </c>
      <c r="Y49" s="321">
        <v>90</v>
      </c>
      <c r="Z49" s="321">
        <v>0.89790999999999999</v>
      </c>
      <c r="AA49" s="321">
        <v>300.55176949999998</v>
      </c>
      <c r="AB49" s="321">
        <v>1.8157195180000001</v>
      </c>
      <c r="AC49" s="322">
        <v>0.68981238095152575</v>
      </c>
      <c r="AD49" s="323">
        <v>1</v>
      </c>
      <c r="AE49" s="322">
        <v>8.531825641025641</v>
      </c>
      <c r="AF49" s="324">
        <v>27.505371320743588</v>
      </c>
      <c r="AG49" s="324">
        <v>1.1635684199409313</v>
      </c>
      <c r="AH49" s="324">
        <v>7.5668030604046727E-2</v>
      </c>
      <c r="AI49" s="324">
        <v>4.2303316191314555E-2</v>
      </c>
      <c r="AJ49" s="324">
        <v>0.1864889185496576</v>
      </c>
      <c r="AK49" s="324">
        <v>2.1648003900726951</v>
      </c>
      <c r="AL49" s="324">
        <v>1.9358333968591968</v>
      </c>
      <c r="AM49" s="324">
        <v>2.3937673832861934</v>
      </c>
    </row>
    <row r="50" spans="1:39">
      <c r="A50" s="291" t="s">
        <v>201</v>
      </c>
      <c r="B50" s="291">
        <v>1</v>
      </c>
      <c r="C50" s="291" t="s">
        <v>5232</v>
      </c>
      <c r="D50" s="291" t="s">
        <v>5183</v>
      </c>
      <c r="E50" s="291" t="s">
        <v>3160</v>
      </c>
      <c r="F50" s="291" t="s">
        <v>3161</v>
      </c>
      <c r="G50" s="291" t="s">
        <v>3162</v>
      </c>
      <c r="H50" s="291" t="s">
        <v>3163</v>
      </c>
      <c r="I50" s="291" t="s">
        <v>3164</v>
      </c>
      <c r="J50" s="291" t="s">
        <v>148</v>
      </c>
      <c r="K50" s="291">
        <v>39</v>
      </c>
      <c r="L50" s="291">
        <v>3218</v>
      </c>
      <c r="M50" s="291" t="s">
        <v>54</v>
      </c>
      <c r="N50" s="291">
        <v>49</v>
      </c>
      <c r="O50" s="291">
        <v>8.7133538461538471</v>
      </c>
      <c r="P50" s="321" t="s">
        <v>3166</v>
      </c>
      <c r="Q50" s="321">
        <v>7210212</v>
      </c>
      <c r="R50" s="321">
        <v>32.510452999999998</v>
      </c>
      <c r="S50" s="321">
        <v>52.540310169999998</v>
      </c>
      <c r="T50" s="321">
        <v>9.5432538147782662</v>
      </c>
      <c r="U50" s="321" t="s">
        <v>149</v>
      </c>
      <c r="V50" s="321">
        <v>0.10576817810246678</v>
      </c>
      <c r="W50" s="321">
        <v>1.8666325676962601</v>
      </c>
      <c r="X50" s="321">
        <v>3.0998480826835499</v>
      </c>
      <c r="Y50" s="321">
        <v>90</v>
      </c>
      <c r="Z50" s="321">
        <v>0.89790999999999999</v>
      </c>
      <c r="AA50" s="321">
        <v>300.55176949999998</v>
      </c>
      <c r="AB50" s="321">
        <v>1.8157195180000001</v>
      </c>
      <c r="AC50" s="322">
        <v>0.68981238095152575</v>
      </c>
      <c r="AD50" s="323">
        <v>1</v>
      </c>
      <c r="AE50" s="322">
        <v>8.7133538461538471</v>
      </c>
      <c r="AF50" s="324">
        <v>28.090591987142389</v>
      </c>
      <c r="AG50" s="324">
        <v>1.2086035682564245</v>
      </c>
      <c r="AH50" s="324">
        <v>7.6954131836492246E-2</v>
      </c>
      <c r="AI50" s="324">
        <v>4.3025208183922428E-2</v>
      </c>
      <c r="AJ50" s="324">
        <v>0.1864889185496576</v>
      </c>
      <c r="AK50" s="324">
        <v>2.2017419872779924</v>
      </c>
      <c r="AL50" s="324">
        <v>1.9688677486318946</v>
      </c>
      <c r="AM50" s="324">
        <v>2.4346162259240902</v>
      </c>
    </row>
    <row r="51" spans="1:39">
      <c r="A51" s="291" t="s">
        <v>202</v>
      </c>
      <c r="B51" s="291">
        <v>1</v>
      </c>
      <c r="C51" s="291" t="s">
        <v>5233</v>
      </c>
      <c r="D51" s="291" t="s">
        <v>5183</v>
      </c>
      <c r="E51" s="291" t="s">
        <v>3160</v>
      </c>
      <c r="F51" s="291" t="s">
        <v>3161</v>
      </c>
      <c r="G51" s="291" t="s">
        <v>3162</v>
      </c>
      <c r="H51" s="291" t="s">
        <v>3163</v>
      </c>
      <c r="I51" s="291" t="s">
        <v>3164</v>
      </c>
      <c r="J51" s="291" t="s">
        <v>148</v>
      </c>
      <c r="K51" s="291">
        <v>39</v>
      </c>
      <c r="L51" s="291">
        <v>3218</v>
      </c>
      <c r="M51" s="291" t="s">
        <v>54</v>
      </c>
      <c r="N51" s="291">
        <v>50</v>
      </c>
      <c r="O51" s="291">
        <v>8.8948820512820514</v>
      </c>
      <c r="P51" s="321" t="s">
        <v>3166</v>
      </c>
      <c r="Q51" s="321">
        <v>7210212</v>
      </c>
      <c r="R51" s="321">
        <v>32.510452999999998</v>
      </c>
      <c r="S51" s="321">
        <v>52.540310169999998</v>
      </c>
      <c r="T51" s="321">
        <v>9.5432538147782662</v>
      </c>
      <c r="U51" s="321" t="s">
        <v>149</v>
      </c>
      <c r="V51" s="321">
        <v>0.10576817810246678</v>
      </c>
      <c r="W51" s="321">
        <v>1.8666325676962601</v>
      </c>
      <c r="X51" s="321">
        <v>3.0998480826835499</v>
      </c>
      <c r="Y51" s="321">
        <v>90</v>
      </c>
      <c r="Z51" s="321">
        <v>0.89790999999999999</v>
      </c>
      <c r="AA51" s="321">
        <v>300.55176949999998</v>
      </c>
      <c r="AB51" s="321">
        <v>1.8157195180000001</v>
      </c>
      <c r="AC51" s="322">
        <v>0.68981238095152575</v>
      </c>
      <c r="AD51" s="323">
        <v>1</v>
      </c>
      <c r="AE51" s="322">
        <v>8.8948820512820514</v>
      </c>
      <c r="AF51" s="324">
        <v>28.675812653541186</v>
      </c>
      <c r="AG51" s="324">
        <v>1.2543872038026227</v>
      </c>
      <c r="AH51" s="324">
        <v>7.8233114746154742E-2</v>
      </c>
      <c r="AI51" s="324">
        <v>4.3743736889274104E-2</v>
      </c>
      <c r="AJ51" s="324">
        <v>0.1864889185496576</v>
      </c>
      <c r="AK51" s="324">
        <v>2.2385114739676224</v>
      </c>
      <c r="AL51" s="324">
        <v>2.0017481937045991</v>
      </c>
      <c r="AM51" s="324">
        <v>2.4752747542306452</v>
      </c>
    </row>
    <row r="52" spans="1:39">
      <c r="A52" s="291" t="s">
        <v>203</v>
      </c>
      <c r="B52" s="291">
        <v>1</v>
      </c>
      <c r="C52" s="291" t="s">
        <v>5234</v>
      </c>
      <c r="D52" s="291" t="s">
        <v>5183</v>
      </c>
      <c r="E52" s="291" t="s">
        <v>3160</v>
      </c>
      <c r="F52" s="291" t="s">
        <v>3161</v>
      </c>
      <c r="G52" s="291" t="s">
        <v>3162</v>
      </c>
      <c r="H52" s="291" t="s">
        <v>3163</v>
      </c>
      <c r="I52" s="291" t="s">
        <v>3164</v>
      </c>
      <c r="J52" s="291" t="s">
        <v>148</v>
      </c>
      <c r="K52" s="291">
        <v>39</v>
      </c>
      <c r="L52" s="291">
        <v>3218</v>
      </c>
      <c r="M52" s="291" t="s">
        <v>54</v>
      </c>
      <c r="N52" s="291">
        <v>51</v>
      </c>
      <c r="O52" s="291">
        <v>9.0764102564102576</v>
      </c>
      <c r="P52" s="321" t="s">
        <v>3166</v>
      </c>
      <c r="Q52" s="321">
        <v>7210212</v>
      </c>
      <c r="R52" s="321">
        <v>32.510452999999998</v>
      </c>
      <c r="S52" s="321">
        <v>52.540310169999998</v>
      </c>
      <c r="T52" s="321">
        <v>9.5432538147782662</v>
      </c>
      <c r="U52" s="321" t="s">
        <v>149</v>
      </c>
      <c r="V52" s="321">
        <v>0.10576817810246678</v>
      </c>
      <c r="W52" s="321">
        <v>1.8666325676962601</v>
      </c>
      <c r="X52" s="321">
        <v>3.0998480826835499</v>
      </c>
      <c r="Y52" s="321">
        <v>90</v>
      </c>
      <c r="Z52" s="321">
        <v>0.89790999999999999</v>
      </c>
      <c r="AA52" s="321">
        <v>300.55176949999998</v>
      </c>
      <c r="AB52" s="321">
        <v>1.8157195180000001</v>
      </c>
      <c r="AC52" s="322">
        <v>0.68981238095152575</v>
      </c>
      <c r="AD52" s="323">
        <v>1</v>
      </c>
      <c r="AE52" s="322">
        <v>9.0764102564102576</v>
      </c>
      <c r="AF52" s="324">
        <v>29.26103331993999</v>
      </c>
      <c r="AG52" s="324">
        <v>1.3009152210689345</v>
      </c>
      <c r="AH52" s="324">
        <v>7.9505082335224436E-2</v>
      </c>
      <c r="AI52" s="324">
        <v>4.4458963798193113E-2</v>
      </c>
      <c r="AJ52" s="324">
        <v>0.1864889185496576</v>
      </c>
      <c r="AK52" s="324">
        <v>2.2751119968300886</v>
      </c>
      <c r="AL52" s="324">
        <v>2.0344775459463049</v>
      </c>
      <c r="AM52" s="324">
        <v>2.5157464477138722</v>
      </c>
    </row>
    <row r="53" spans="1:39">
      <c r="A53" s="291" t="s">
        <v>204</v>
      </c>
      <c r="B53" s="291">
        <v>1</v>
      </c>
      <c r="C53" s="291" t="s">
        <v>5235</v>
      </c>
      <c r="D53" s="291" t="s">
        <v>5183</v>
      </c>
      <c r="E53" s="291" t="s">
        <v>3160</v>
      </c>
      <c r="F53" s="291" t="s">
        <v>3161</v>
      </c>
      <c r="G53" s="291" t="s">
        <v>3162</v>
      </c>
      <c r="H53" s="291" t="s">
        <v>3163</v>
      </c>
      <c r="I53" s="291" t="s">
        <v>3164</v>
      </c>
      <c r="J53" s="291" t="s">
        <v>148</v>
      </c>
      <c r="K53" s="291">
        <v>39</v>
      </c>
      <c r="L53" s="291">
        <v>3218</v>
      </c>
      <c r="M53" s="291" t="s">
        <v>54</v>
      </c>
      <c r="N53" s="291">
        <v>52</v>
      </c>
      <c r="O53" s="291">
        <v>9.2579384615384619</v>
      </c>
      <c r="P53" s="321" t="s">
        <v>3166</v>
      </c>
      <c r="Q53" s="321">
        <v>7210212</v>
      </c>
      <c r="R53" s="321">
        <v>32.510452999999998</v>
      </c>
      <c r="S53" s="321">
        <v>52.540310169999998</v>
      </c>
      <c r="T53" s="321">
        <v>9.5432538147782662</v>
      </c>
      <c r="U53" s="321" t="s">
        <v>149</v>
      </c>
      <c r="V53" s="321">
        <v>0.10576817810246678</v>
      </c>
      <c r="W53" s="321">
        <v>1.8666325676962601</v>
      </c>
      <c r="X53" s="321">
        <v>3.0998480826835499</v>
      </c>
      <c r="Y53" s="321">
        <v>90</v>
      </c>
      <c r="Z53" s="321">
        <v>0.89790999999999999</v>
      </c>
      <c r="AA53" s="321">
        <v>300.55176949999998</v>
      </c>
      <c r="AB53" s="321">
        <v>1.8157195180000001</v>
      </c>
      <c r="AC53" s="322">
        <v>0.68981238095152575</v>
      </c>
      <c r="AD53" s="323">
        <v>1</v>
      </c>
      <c r="AE53" s="322">
        <v>9.2579384615384619</v>
      </c>
      <c r="AF53" s="324">
        <v>29.846253986338787</v>
      </c>
      <c r="AG53" s="324">
        <v>1.3481835717148472</v>
      </c>
      <c r="AH53" s="324">
        <v>8.077013229348555E-2</v>
      </c>
      <c r="AI53" s="324">
        <v>4.5170947494179235E-2</v>
      </c>
      <c r="AJ53" s="324">
        <v>0.1864889185496576</v>
      </c>
      <c r="AK53" s="324">
        <v>2.3115465537765392</v>
      </c>
      <c r="AL53" s="324">
        <v>2.0670584861845591</v>
      </c>
      <c r="AM53" s="324">
        <v>2.5560346213685197</v>
      </c>
    </row>
    <row r="54" spans="1:39">
      <c r="A54" s="291" t="s">
        <v>205</v>
      </c>
      <c r="B54" s="291">
        <v>1</v>
      </c>
      <c r="C54" s="291" t="s">
        <v>5236</v>
      </c>
      <c r="D54" s="291" t="s">
        <v>5183</v>
      </c>
      <c r="E54" s="291" t="s">
        <v>3160</v>
      </c>
      <c r="F54" s="291" t="s">
        <v>3161</v>
      </c>
      <c r="G54" s="291" t="s">
        <v>3162</v>
      </c>
      <c r="H54" s="291" t="s">
        <v>3163</v>
      </c>
      <c r="I54" s="291" t="s">
        <v>3164</v>
      </c>
      <c r="J54" s="291" t="s">
        <v>148</v>
      </c>
      <c r="K54" s="291">
        <v>39</v>
      </c>
      <c r="L54" s="291">
        <v>3218</v>
      </c>
      <c r="M54" s="291" t="s">
        <v>54</v>
      </c>
      <c r="N54" s="291">
        <v>53</v>
      </c>
      <c r="O54" s="291">
        <v>9.439466666666668</v>
      </c>
      <c r="P54" s="321" t="s">
        <v>3166</v>
      </c>
      <c r="Q54" s="321">
        <v>7210212</v>
      </c>
      <c r="R54" s="321">
        <v>32.510452999999998</v>
      </c>
      <c r="S54" s="321">
        <v>52.540310169999998</v>
      </c>
      <c r="T54" s="321">
        <v>9.5432538147782662</v>
      </c>
      <c r="U54" s="321" t="s">
        <v>149</v>
      </c>
      <c r="V54" s="321">
        <v>0.10576817810246678</v>
      </c>
      <c r="W54" s="321">
        <v>1.8666325676962601</v>
      </c>
      <c r="X54" s="321">
        <v>3.0998480826835499</v>
      </c>
      <c r="Y54" s="321">
        <v>90</v>
      </c>
      <c r="Z54" s="321">
        <v>0.89790999999999999</v>
      </c>
      <c r="AA54" s="321">
        <v>300.55176949999998</v>
      </c>
      <c r="AB54" s="321">
        <v>1.8157195180000001</v>
      </c>
      <c r="AC54" s="322">
        <v>0.68981238095152575</v>
      </c>
      <c r="AD54" s="323">
        <v>1</v>
      </c>
      <c r="AE54" s="322">
        <v>9.439466666666668</v>
      </c>
      <c r="AF54" s="324">
        <v>30.431474652737592</v>
      </c>
      <c r="AG54" s="324">
        <v>1.3961882616636712</v>
      </c>
      <c r="AH54" s="324">
        <v>8.2028357344630667E-2</v>
      </c>
      <c r="AI54" s="324">
        <v>4.5879743837457153E-2</v>
      </c>
      <c r="AJ54" s="324">
        <v>0.1864889185496576</v>
      </c>
      <c r="AK54" s="324">
        <v>2.3478180033591411</v>
      </c>
      <c r="AL54" s="324">
        <v>2.0994935706276738</v>
      </c>
      <c r="AM54" s="324">
        <v>2.5961424360906089</v>
      </c>
    </row>
    <row r="55" spans="1:39">
      <c r="A55" s="291" t="s">
        <v>206</v>
      </c>
      <c r="B55" s="291">
        <v>1</v>
      </c>
      <c r="C55" s="291" t="s">
        <v>5237</v>
      </c>
      <c r="D55" s="291" t="s">
        <v>5183</v>
      </c>
      <c r="E55" s="291" t="s">
        <v>3160</v>
      </c>
      <c r="F55" s="291" t="s">
        <v>3161</v>
      </c>
      <c r="G55" s="291" t="s">
        <v>3162</v>
      </c>
      <c r="H55" s="291" t="s">
        <v>3163</v>
      </c>
      <c r="I55" s="291" t="s">
        <v>3164</v>
      </c>
      <c r="J55" s="291" t="s">
        <v>148</v>
      </c>
      <c r="K55" s="291">
        <v>39</v>
      </c>
      <c r="L55" s="291">
        <v>3218</v>
      </c>
      <c r="M55" s="291" t="s">
        <v>54</v>
      </c>
      <c r="N55" s="291">
        <v>54</v>
      </c>
      <c r="O55" s="291">
        <v>9.6209948717948723</v>
      </c>
      <c r="P55" s="321" t="s">
        <v>3166</v>
      </c>
      <c r="Q55" s="321">
        <v>7210212</v>
      </c>
      <c r="R55" s="321">
        <v>32.510452999999998</v>
      </c>
      <c r="S55" s="321">
        <v>52.540310169999998</v>
      </c>
      <c r="T55" s="321">
        <v>9.5432538147782662</v>
      </c>
      <c r="U55" s="321" t="s">
        <v>149</v>
      </c>
      <c r="V55" s="321">
        <v>0.10576817810246678</v>
      </c>
      <c r="W55" s="321">
        <v>1.8666325676962601</v>
      </c>
      <c r="X55" s="321">
        <v>3.0998480826835499</v>
      </c>
      <c r="Y55" s="321">
        <v>90</v>
      </c>
      <c r="Z55" s="321">
        <v>0.89790999999999999</v>
      </c>
      <c r="AA55" s="321">
        <v>300.55176949999998</v>
      </c>
      <c r="AB55" s="321">
        <v>1.8157195180000001</v>
      </c>
      <c r="AC55" s="322">
        <v>0.68981238095152575</v>
      </c>
      <c r="AD55" s="323">
        <v>1</v>
      </c>
      <c r="AE55" s="322">
        <v>9.6209948717948723</v>
      </c>
      <c r="AF55" s="324">
        <v>31.016695319136389</v>
      </c>
      <c r="AG55" s="324">
        <v>1.4449253483825963</v>
      </c>
      <c r="AH55" s="324">
        <v>8.3279845564635996E-2</v>
      </c>
      <c r="AI55" s="324">
        <v>4.6585406134196379E-2</v>
      </c>
      <c r="AJ55" s="324">
        <v>0.1864889185496576</v>
      </c>
      <c r="AK55" s="324">
        <v>2.3839290734306244</v>
      </c>
      <c r="AL55" s="324">
        <v>2.1317852386083658</v>
      </c>
      <c r="AM55" s="324">
        <v>2.6360729082528835</v>
      </c>
    </row>
    <row r="56" spans="1:39">
      <c r="A56" s="291" t="s">
        <v>207</v>
      </c>
      <c r="B56" s="291">
        <v>1</v>
      </c>
      <c r="C56" s="291" t="s">
        <v>5238</v>
      </c>
      <c r="D56" s="291" t="s">
        <v>5183</v>
      </c>
      <c r="E56" s="291" t="s">
        <v>3160</v>
      </c>
      <c r="F56" s="291" t="s">
        <v>3161</v>
      </c>
      <c r="G56" s="291" t="s">
        <v>3162</v>
      </c>
      <c r="H56" s="291" t="s">
        <v>3163</v>
      </c>
      <c r="I56" s="291" t="s">
        <v>3164</v>
      </c>
      <c r="J56" s="291" t="s">
        <v>148</v>
      </c>
      <c r="K56" s="291">
        <v>39</v>
      </c>
      <c r="L56" s="291">
        <v>3218</v>
      </c>
      <c r="M56" s="291" t="s">
        <v>54</v>
      </c>
      <c r="N56" s="291">
        <v>55</v>
      </c>
      <c r="O56" s="291">
        <v>9.8025230769230767</v>
      </c>
      <c r="P56" s="321" t="s">
        <v>3166</v>
      </c>
      <c r="Q56" s="321">
        <v>7210212</v>
      </c>
      <c r="R56" s="321">
        <v>32.510452999999998</v>
      </c>
      <c r="S56" s="321">
        <v>52.540310169999998</v>
      </c>
      <c r="T56" s="321">
        <v>9.5432538147782662</v>
      </c>
      <c r="U56" s="321" t="s">
        <v>149</v>
      </c>
      <c r="V56" s="321">
        <v>0.10576817810246678</v>
      </c>
      <c r="W56" s="321">
        <v>1.8666325676962601</v>
      </c>
      <c r="X56" s="321">
        <v>3.0998480826835499</v>
      </c>
      <c r="Y56" s="321">
        <v>90</v>
      </c>
      <c r="Z56" s="321">
        <v>0.89790999999999999</v>
      </c>
      <c r="AA56" s="321">
        <v>300.55176949999998</v>
      </c>
      <c r="AB56" s="321">
        <v>1.8157195180000001</v>
      </c>
      <c r="AC56" s="322">
        <v>0.68981238095152575</v>
      </c>
      <c r="AD56" s="323">
        <v>1</v>
      </c>
      <c r="AE56" s="322">
        <v>9.8025230769230767</v>
      </c>
      <c r="AF56" s="324">
        <v>31.601915985535186</v>
      </c>
      <c r="AG56" s="324">
        <v>1.4943909383340503</v>
      </c>
      <c r="AH56" s="324">
        <v>8.45246806744617E-2</v>
      </c>
      <c r="AI56" s="324">
        <v>4.7287985292349434E-2</v>
      </c>
      <c r="AJ56" s="324">
        <v>0.1864889185496576</v>
      </c>
      <c r="AK56" s="324">
        <v>2.4198823691190356</v>
      </c>
      <c r="AL56" s="324">
        <v>2.163935819715034</v>
      </c>
      <c r="AM56" s="324">
        <v>2.6758289185230373</v>
      </c>
    </row>
    <row r="57" spans="1:39">
      <c r="A57" s="291" t="s">
        <v>208</v>
      </c>
      <c r="B57" s="291">
        <v>1</v>
      </c>
      <c r="C57" s="291" t="s">
        <v>5239</v>
      </c>
      <c r="D57" s="291" t="s">
        <v>5183</v>
      </c>
      <c r="E57" s="291" t="s">
        <v>3160</v>
      </c>
      <c r="F57" s="291" t="s">
        <v>3161</v>
      </c>
      <c r="G57" s="291" t="s">
        <v>3162</v>
      </c>
      <c r="H57" s="291" t="s">
        <v>3163</v>
      </c>
      <c r="I57" s="291" t="s">
        <v>3164</v>
      </c>
      <c r="J57" s="291" t="s">
        <v>148</v>
      </c>
      <c r="K57" s="291">
        <v>39</v>
      </c>
      <c r="L57" s="291">
        <v>3218</v>
      </c>
      <c r="M57" s="291" t="s">
        <v>54</v>
      </c>
      <c r="N57" s="291">
        <v>56</v>
      </c>
      <c r="O57" s="291">
        <v>9.9840512820512828</v>
      </c>
      <c r="P57" s="321" t="s">
        <v>3166</v>
      </c>
      <c r="Q57" s="321">
        <v>7210212</v>
      </c>
      <c r="R57" s="321">
        <v>32.510452999999998</v>
      </c>
      <c r="S57" s="321">
        <v>52.540310169999998</v>
      </c>
      <c r="T57" s="321">
        <v>9.5432538147782662</v>
      </c>
      <c r="U57" s="321" t="s">
        <v>149</v>
      </c>
      <c r="V57" s="321">
        <v>0.10576817810246678</v>
      </c>
      <c r="W57" s="321">
        <v>1.8666325676962601</v>
      </c>
      <c r="X57" s="321">
        <v>3.0998480826835499</v>
      </c>
      <c r="Y57" s="321">
        <v>90</v>
      </c>
      <c r="Z57" s="321">
        <v>0.89790999999999999</v>
      </c>
      <c r="AA57" s="321">
        <v>300.55176949999998</v>
      </c>
      <c r="AB57" s="321">
        <v>1.8157195180000001</v>
      </c>
      <c r="AC57" s="322">
        <v>0.68981238095152575</v>
      </c>
      <c r="AD57" s="323">
        <v>1</v>
      </c>
      <c r="AE57" s="322">
        <v>9.9840512820512828</v>
      </c>
      <c r="AF57" s="324">
        <v>32.18713665193399</v>
      </c>
      <c r="AG57" s="324">
        <v>1.5445811845849811</v>
      </c>
      <c r="AH57" s="324">
        <v>8.5762942309915102E-2</v>
      </c>
      <c r="AI57" s="324">
        <v>4.798752996539609E-2</v>
      </c>
      <c r="AJ57" s="324">
        <v>0.1864889185496576</v>
      </c>
      <c r="AK57" s="324">
        <v>2.4556803801836056</v>
      </c>
      <c r="AL57" s="324">
        <v>2.1959475403696125</v>
      </c>
      <c r="AM57" s="324">
        <v>2.7154132199975987</v>
      </c>
    </row>
    <row r="58" spans="1:39">
      <c r="A58" s="291" t="s">
        <v>209</v>
      </c>
      <c r="B58" s="291">
        <v>1</v>
      </c>
      <c r="C58" s="291" t="s">
        <v>5240</v>
      </c>
      <c r="D58" s="291" t="s">
        <v>5183</v>
      </c>
      <c r="E58" s="291" t="s">
        <v>3160</v>
      </c>
      <c r="F58" s="291" t="s">
        <v>3161</v>
      </c>
      <c r="G58" s="291" t="s">
        <v>3162</v>
      </c>
      <c r="H58" s="291" t="s">
        <v>3163</v>
      </c>
      <c r="I58" s="291" t="s">
        <v>3164</v>
      </c>
      <c r="J58" s="291" t="s">
        <v>148</v>
      </c>
      <c r="K58" s="291">
        <v>39</v>
      </c>
      <c r="L58" s="291">
        <v>3218</v>
      </c>
      <c r="M58" s="291" t="s">
        <v>54</v>
      </c>
      <c r="N58" s="291">
        <v>57</v>
      </c>
      <c r="O58" s="291">
        <v>10.165579487179487</v>
      </c>
      <c r="P58" s="321" t="s">
        <v>3166</v>
      </c>
      <c r="Q58" s="321">
        <v>7210212</v>
      </c>
      <c r="R58" s="321">
        <v>32.510452999999998</v>
      </c>
      <c r="S58" s="321">
        <v>52.540310169999998</v>
      </c>
      <c r="T58" s="321">
        <v>9.5432538147782662</v>
      </c>
      <c r="U58" s="321" t="s">
        <v>149</v>
      </c>
      <c r="V58" s="321">
        <v>0.10576817810246678</v>
      </c>
      <c r="W58" s="321">
        <v>1.8666325676962601</v>
      </c>
      <c r="X58" s="321">
        <v>3.0998480826835499</v>
      </c>
      <c r="Y58" s="321">
        <v>90</v>
      </c>
      <c r="Z58" s="321">
        <v>0.89790999999999999</v>
      </c>
      <c r="AA58" s="321">
        <v>300.55176949999998</v>
      </c>
      <c r="AB58" s="321">
        <v>1.8157195180000001</v>
      </c>
      <c r="AC58" s="322">
        <v>0.68981238095152575</v>
      </c>
      <c r="AD58" s="323">
        <v>1</v>
      </c>
      <c r="AE58" s="322">
        <v>10.165579487179487</v>
      </c>
      <c r="AF58" s="324">
        <v>32.772357318332787</v>
      </c>
      <c r="AG58" s="324">
        <v>1.5954922845617325</v>
      </c>
      <c r="AH58" s="324">
        <v>8.6994706270434805E-2</v>
      </c>
      <c r="AI58" s="324">
        <v>4.868408668512892E-2</v>
      </c>
      <c r="AJ58" s="324">
        <v>0.1864889185496576</v>
      </c>
      <c r="AK58" s="324">
        <v>2.4913254878098248</v>
      </c>
      <c r="AL58" s="324">
        <v>2.22782252990394</v>
      </c>
      <c r="AM58" s="324">
        <v>2.7548284457157091</v>
      </c>
    </row>
    <row r="59" spans="1:39">
      <c r="A59" s="291" t="s">
        <v>210</v>
      </c>
      <c r="B59" s="291">
        <v>1</v>
      </c>
      <c r="C59" s="291" t="s">
        <v>5241</v>
      </c>
      <c r="D59" s="291" t="s">
        <v>5183</v>
      </c>
      <c r="E59" s="291" t="s">
        <v>3160</v>
      </c>
      <c r="F59" s="291" t="s">
        <v>3161</v>
      </c>
      <c r="G59" s="291" t="s">
        <v>3162</v>
      </c>
      <c r="H59" s="291" t="s">
        <v>3163</v>
      </c>
      <c r="I59" s="291" t="s">
        <v>3164</v>
      </c>
      <c r="J59" s="291" t="s">
        <v>148</v>
      </c>
      <c r="K59" s="291">
        <v>39</v>
      </c>
      <c r="L59" s="291">
        <v>3218</v>
      </c>
      <c r="M59" s="291" t="s">
        <v>54</v>
      </c>
      <c r="N59" s="291">
        <v>58</v>
      </c>
      <c r="O59" s="291">
        <v>10.347107692307693</v>
      </c>
      <c r="P59" s="321" t="s">
        <v>3166</v>
      </c>
      <c r="Q59" s="321">
        <v>7210212</v>
      </c>
      <c r="R59" s="321">
        <v>32.510452999999998</v>
      </c>
      <c r="S59" s="321">
        <v>52.540310169999998</v>
      </c>
      <c r="T59" s="321">
        <v>9.5432538147782662</v>
      </c>
      <c r="U59" s="321" t="s">
        <v>149</v>
      </c>
      <c r="V59" s="321">
        <v>0.10576817810246678</v>
      </c>
      <c r="W59" s="321">
        <v>1.8666325676962601</v>
      </c>
      <c r="X59" s="321">
        <v>3.0998480826835499</v>
      </c>
      <c r="Y59" s="321">
        <v>90</v>
      </c>
      <c r="Z59" s="321">
        <v>0.89790999999999999</v>
      </c>
      <c r="AA59" s="321">
        <v>300.55176949999998</v>
      </c>
      <c r="AB59" s="321">
        <v>1.8157195180000001</v>
      </c>
      <c r="AC59" s="322">
        <v>0.68981238095152575</v>
      </c>
      <c r="AD59" s="323">
        <v>1</v>
      </c>
      <c r="AE59" s="322">
        <v>10.347107692307693</v>
      </c>
      <c r="AF59" s="324">
        <v>33.357577984731591</v>
      </c>
      <c r="AG59" s="324">
        <v>1.6471204779396731</v>
      </c>
      <c r="AH59" s="324">
        <v>8.8220044749339102E-2</v>
      </c>
      <c r="AI59" s="324">
        <v>4.9377699984501033E-2</v>
      </c>
      <c r="AJ59" s="324">
        <v>0.1864889185496576</v>
      </c>
      <c r="AK59" s="324">
        <v>2.5268199708959673</v>
      </c>
      <c r="AL59" s="324">
        <v>2.2595628261813725</v>
      </c>
      <c r="AM59" s="324">
        <v>2.7940771156105622</v>
      </c>
    </row>
    <row r="60" spans="1:39">
      <c r="A60" s="291" t="s">
        <v>211</v>
      </c>
      <c r="B60" s="291">
        <v>1</v>
      </c>
      <c r="C60" s="291" t="s">
        <v>5242</v>
      </c>
      <c r="D60" s="291" t="s">
        <v>5183</v>
      </c>
      <c r="E60" s="291" t="s">
        <v>3160</v>
      </c>
      <c r="F60" s="291" t="s">
        <v>3161</v>
      </c>
      <c r="G60" s="291" t="s">
        <v>3162</v>
      </c>
      <c r="H60" s="291" t="s">
        <v>3163</v>
      </c>
      <c r="I60" s="291" t="s">
        <v>3164</v>
      </c>
      <c r="J60" s="291" t="s">
        <v>148</v>
      </c>
      <c r="K60" s="291">
        <v>39</v>
      </c>
      <c r="L60" s="291">
        <v>3218</v>
      </c>
      <c r="M60" s="291" t="s">
        <v>54</v>
      </c>
      <c r="N60" s="291">
        <v>59</v>
      </c>
      <c r="O60" s="291">
        <v>10.528635897435898</v>
      </c>
      <c r="P60" s="321" t="s">
        <v>3166</v>
      </c>
      <c r="Q60" s="321">
        <v>7210212</v>
      </c>
      <c r="R60" s="321">
        <v>32.510452999999998</v>
      </c>
      <c r="S60" s="321">
        <v>52.540310169999998</v>
      </c>
      <c r="T60" s="321">
        <v>9.5432538147782662</v>
      </c>
      <c r="U60" s="321" t="s">
        <v>149</v>
      </c>
      <c r="V60" s="321">
        <v>0.10576817810246678</v>
      </c>
      <c r="W60" s="321">
        <v>1.8666325676962601</v>
      </c>
      <c r="X60" s="321">
        <v>3.0998480826835499</v>
      </c>
      <c r="Y60" s="321">
        <v>90</v>
      </c>
      <c r="Z60" s="321">
        <v>0.89790999999999999</v>
      </c>
      <c r="AA60" s="321">
        <v>300.55176949999998</v>
      </c>
      <c r="AB60" s="321">
        <v>1.8157195180000001</v>
      </c>
      <c r="AC60" s="322">
        <v>0.68981238095152575</v>
      </c>
      <c r="AD60" s="323">
        <v>1</v>
      </c>
      <c r="AE60" s="322">
        <v>10.528635897435898</v>
      </c>
      <c r="AF60" s="324">
        <v>33.942798651130389</v>
      </c>
      <c r="AG60" s="324">
        <v>1.6994620446573838</v>
      </c>
      <c r="AH60" s="324">
        <v>8.9439026546685049E-2</v>
      </c>
      <c r="AI60" s="324">
        <v>5.0068412511435234E-2</v>
      </c>
      <c r="AJ60" s="324">
        <v>0.1864889185496576</v>
      </c>
      <c r="AK60" s="324">
        <v>2.5621660118770819</v>
      </c>
      <c r="AL60" s="324">
        <v>2.2911703808047799</v>
      </c>
      <c r="AM60" s="324">
        <v>2.8331616429493844</v>
      </c>
    </row>
    <row r="61" spans="1:39">
      <c r="A61" s="291" t="s">
        <v>212</v>
      </c>
      <c r="B61" s="291">
        <v>1</v>
      </c>
      <c r="C61" s="291" t="s">
        <v>5243</v>
      </c>
      <c r="D61" s="291" t="s">
        <v>5183</v>
      </c>
      <c r="E61" s="291" t="s">
        <v>3160</v>
      </c>
      <c r="F61" s="291" t="s">
        <v>3161</v>
      </c>
      <c r="G61" s="291" t="s">
        <v>3162</v>
      </c>
      <c r="H61" s="291" t="s">
        <v>3163</v>
      </c>
      <c r="I61" s="291" t="s">
        <v>3164</v>
      </c>
      <c r="J61" s="291" t="s">
        <v>148</v>
      </c>
      <c r="K61" s="291">
        <v>39</v>
      </c>
      <c r="L61" s="291">
        <v>3218</v>
      </c>
      <c r="M61" s="291" t="s">
        <v>54</v>
      </c>
      <c r="N61" s="291">
        <v>60</v>
      </c>
      <c r="O61" s="291">
        <v>10.710164102564104</v>
      </c>
      <c r="P61" s="321" t="s">
        <v>3166</v>
      </c>
      <c r="Q61" s="321">
        <v>7210212</v>
      </c>
      <c r="R61" s="321">
        <v>32.510452999999998</v>
      </c>
      <c r="S61" s="321">
        <v>52.540310169999998</v>
      </c>
      <c r="T61" s="321">
        <v>9.5432538147782662</v>
      </c>
      <c r="U61" s="321" t="s">
        <v>149</v>
      </c>
      <c r="V61" s="321">
        <v>0.10576817810246678</v>
      </c>
      <c r="W61" s="321">
        <v>1.8666325676962601</v>
      </c>
      <c r="X61" s="321">
        <v>3.0998480826835499</v>
      </c>
      <c r="Y61" s="321">
        <v>90</v>
      </c>
      <c r="Z61" s="321">
        <v>0.89790999999999999</v>
      </c>
      <c r="AA61" s="321">
        <v>300.55176949999998</v>
      </c>
      <c r="AB61" s="321">
        <v>1.8157195180000001</v>
      </c>
      <c r="AC61" s="322">
        <v>0.68981238095152575</v>
      </c>
      <c r="AD61" s="323">
        <v>1</v>
      </c>
      <c r="AE61" s="322">
        <v>10.710164102564104</v>
      </c>
      <c r="AF61" s="324">
        <v>34.528019317529186</v>
      </c>
      <c r="AG61" s="324">
        <v>1.7525133030464246</v>
      </c>
      <c r="AH61" s="324">
        <v>9.0651717266746604E-2</v>
      </c>
      <c r="AI61" s="324">
        <v>5.0756265134406613E-2</v>
      </c>
      <c r="AJ61" s="324">
        <v>0.1864889185496576</v>
      </c>
      <c r="AK61" s="324">
        <v>2.597365702128001</v>
      </c>
      <c r="AL61" s="324">
        <v>2.3226470639480881</v>
      </c>
      <c r="AM61" s="324">
        <v>2.8720843403079144</v>
      </c>
    </row>
    <row r="62" spans="1:39">
      <c r="A62" s="291" t="s">
        <v>213</v>
      </c>
      <c r="B62" s="291">
        <v>1</v>
      </c>
      <c r="C62" s="291" t="s">
        <v>5244</v>
      </c>
      <c r="D62" s="291" t="s">
        <v>5183</v>
      </c>
      <c r="E62" s="291" t="s">
        <v>3160</v>
      </c>
      <c r="F62" s="291" t="s">
        <v>3161</v>
      </c>
      <c r="G62" s="291" t="s">
        <v>3162</v>
      </c>
      <c r="H62" s="291" t="s">
        <v>3163</v>
      </c>
      <c r="I62" s="291" t="s">
        <v>3164</v>
      </c>
      <c r="J62" s="291" t="s">
        <v>148</v>
      </c>
      <c r="K62" s="291">
        <v>39</v>
      </c>
      <c r="L62" s="291">
        <v>3218</v>
      </c>
      <c r="M62" s="291" t="s">
        <v>54</v>
      </c>
      <c r="N62" s="291">
        <v>61</v>
      </c>
      <c r="O62" s="291">
        <v>10.891692307692308</v>
      </c>
      <c r="P62" s="321" t="s">
        <v>3166</v>
      </c>
      <c r="Q62" s="321">
        <v>7210212</v>
      </c>
      <c r="R62" s="321">
        <v>32.510452999999998</v>
      </c>
      <c r="S62" s="321">
        <v>52.540310169999998</v>
      </c>
      <c r="T62" s="321">
        <v>9.5432538147782662</v>
      </c>
      <c r="U62" s="321" t="s">
        <v>149</v>
      </c>
      <c r="V62" s="321">
        <v>0.10576817810246678</v>
      </c>
      <c r="W62" s="321">
        <v>1.8666325676962601</v>
      </c>
      <c r="X62" s="321">
        <v>3.0998480826835499</v>
      </c>
      <c r="Y62" s="321">
        <v>90</v>
      </c>
      <c r="Z62" s="321">
        <v>0.89790999999999999</v>
      </c>
      <c r="AA62" s="321">
        <v>300.55176949999998</v>
      </c>
      <c r="AB62" s="321">
        <v>1.8157195180000001</v>
      </c>
      <c r="AC62" s="322">
        <v>0.68981238095152575</v>
      </c>
      <c r="AD62" s="323">
        <v>1</v>
      </c>
      <c r="AE62" s="322">
        <v>10.891692307692308</v>
      </c>
      <c r="AF62" s="324">
        <v>35.113239983927983</v>
      </c>
      <c r="AG62" s="324">
        <v>1.8062706080682445</v>
      </c>
      <c r="AH62" s="324">
        <v>9.1858179501109902E-2</v>
      </c>
      <c r="AI62" s="324">
        <v>5.1441297040518329E-2</v>
      </c>
      <c r="AJ62" s="324">
        <v>0.1864889185496576</v>
      </c>
      <c r="AK62" s="324">
        <v>2.6324210469822034</v>
      </c>
      <c r="AL62" s="324">
        <v>2.3539946688443076</v>
      </c>
      <c r="AM62" s="324">
        <v>2.9108474251200991</v>
      </c>
    </row>
    <row r="63" spans="1:39">
      <c r="A63" s="291" t="s">
        <v>214</v>
      </c>
      <c r="B63" s="291">
        <v>1</v>
      </c>
      <c r="C63" s="291" t="s">
        <v>5245</v>
      </c>
      <c r="D63" s="291" t="s">
        <v>5183</v>
      </c>
      <c r="E63" s="291" t="s">
        <v>3160</v>
      </c>
      <c r="F63" s="291" t="s">
        <v>3161</v>
      </c>
      <c r="G63" s="291" t="s">
        <v>3162</v>
      </c>
      <c r="H63" s="291" t="s">
        <v>3163</v>
      </c>
      <c r="I63" s="291" t="s">
        <v>3164</v>
      </c>
      <c r="J63" s="291" t="s">
        <v>148</v>
      </c>
      <c r="K63" s="291">
        <v>39</v>
      </c>
      <c r="L63" s="291">
        <v>3218</v>
      </c>
      <c r="M63" s="291" t="s">
        <v>54</v>
      </c>
      <c r="N63" s="291">
        <v>62</v>
      </c>
      <c r="O63" s="291">
        <v>11.073220512820514</v>
      </c>
      <c r="P63" s="321" t="s">
        <v>3166</v>
      </c>
      <c r="Q63" s="321">
        <v>7210212</v>
      </c>
      <c r="R63" s="321">
        <v>32.510452999999998</v>
      </c>
      <c r="S63" s="321">
        <v>52.540310169999998</v>
      </c>
      <c r="T63" s="321">
        <v>9.5432538147782662</v>
      </c>
      <c r="U63" s="321" t="s">
        <v>149</v>
      </c>
      <c r="V63" s="321">
        <v>0.10576817810246678</v>
      </c>
      <c r="W63" s="321">
        <v>1.8666325676962601</v>
      </c>
      <c r="X63" s="321">
        <v>3.0998480826835499</v>
      </c>
      <c r="Y63" s="321">
        <v>90</v>
      </c>
      <c r="Z63" s="321">
        <v>0.89790999999999999</v>
      </c>
      <c r="AA63" s="321">
        <v>300.55176949999998</v>
      </c>
      <c r="AB63" s="321">
        <v>1.8157195180000001</v>
      </c>
      <c r="AC63" s="322">
        <v>0.68981238095152575</v>
      </c>
      <c r="AD63" s="323">
        <v>1</v>
      </c>
      <c r="AE63" s="322">
        <v>11.073220512820514</v>
      </c>
      <c r="AF63" s="324">
        <v>35.698460650326787</v>
      </c>
      <c r="AG63" s="324">
        <v>1.8607303496507321</v>
      </c>
      <c r="AH63" s="324">
        <v>9.3058472998927833E-2</v>
      </c>
      <c r="AI63" s="324">
        <v>5.2123545826721768E-2</v>
      </c>
      <c r="AJ63" s="324">
        <v>0.1864889185496576</v>
      </c>
      <c r="AK63" s="324">
        <v>2.6673339703998491</v>
      </c>
      <c r="AL63" s="324">
        <v>2.3852149159598381</v>
      </c>
      <c r="AM63" s="324">
        <v>2.9494530248398605</v>
      </c>
    </row>
    <row r="64" spans="1:39">
      <c r="A64" s="291" t="s">
        <v>215</v>
      </c>
      <c r="B64" s="291">
        <v>1</v>
      </c>
      <c r="C64" s="291" t="s">
        <v>5246</v>
      </c>
      <c r="D64" s="291" t="s">
        <v>5183</v>
      </c>
      <c r="E64" s="291" t="s">
        <v>3160</v>
      </c>
      <c r="F64" s="291" t="s">
        <v>3161</v>
      </c>
      <c r="G64" s="291" t="s">
        <v>3162</v>
      </c>
      <c r="H64" s="291" t="s">
        <v>3163</v>
      </c>
      <c r="I64" s="291" t="s">
        <v>3164</v>
      </c>
      <c r="J64" s="291" t="s">
        <v>148</v>
      </c>
      <c r="K64" s="291">
        <v>39</v>
      </c>
      <c r="L64" s="291">
        <v>3218</v>
      </c>
      <c r="M64" s="291" t="s">
        <v>54</v>
      </c>
      <c r="N64" s="291">
        <v>63</v>
      </c>
      <c r="O64" s="291">
        <v>11.254748717948718</v>
      </c>
      <c r="P64" s="321" t="s">
        <v>3166</v>
      </c>
      <c r="Q64" s="321">
        <v>7210212</v>
      </c>
      <c r="R64" s="321">
        <v>32.510452999999998</v>
      </c>
      <c r="S64" s="321">
        <v>52.540310169999998</v>
      </c>
      <c r="T64" s="321">
        <v>9.5432538147782662</v>
      </c>
      <c r="U64" s="321" t="s">
        <v>149</v>
      </c>
      <c r="V64" s="321">
        <v>0.10576817810246678</v>
      </c>
      <c r="W64" s="321">
        <v>1.8666325676962601</v>
      </c>
      <c r="X64" s="321">
        <v>3.0998480826835499</v>
      </c>
      <c r="Y64" s="321">
        <v>90</v>
      </c>
      <c r="Z64" s="321">
        <v>0.89790999999999999</v>
      </c>
      <c r="AA64" s="321">
        <v>300.55176949999998</v>
      </c>
      <c r="AB64" s="321">
        <v>1.8157195180000001</v>
      </c>
      <c r="AC64" s="322">
        <v>0.68981238095152575</v>
      </c>
      <c r="AD64" s="323">
        <v>1</v>
      </c>
      <c r="AE64" s="322">
        <v>11.254748717948718</v>
      </c>
      <c r="AF64" s="324">
        <v>36.283681316725584</v>
      </c>
      <c r="AG64" s="324">
        <v>1.9158889511174926</v>
      </c>
      <c r="AH64" s="324">
        <v>9.4252654825372748E-2</v>
      </c>
      <c r="AI64" s="324">
        <v>5.2803047584764527E-2</v>
      </c>
      <c r="AJ64" s="324">
        <v>0.1864889185496576</v>
      </c>
      <c r="AK64" s="324">
        <v>2.7021063193148516</v>
      </c>
      <c r="AL64" s="324">
        <v>2.4163094568817569</v>
      </c>
      <c r="AM64" s="324">
        <v>2.9879031817479458</v>
      </c>
    </row>
    <row r="65" spans="1:39">
      <c r="A65" s="291" t="s">
        <v>216</v>
      </c>
      <c r="B65" s="291">
        <v>1</v>
      </c>
      <c r="C65" s="291" t="s">
        <v>5247</v>
      </c>
      <c r="D65" s="291" t="s">
        <v>5183</v>
      </c>
      <c r="E65" s="291" t="s">
        <v>3160</v>
      </c>
      <c r="F65" s="291" t="s">
        <v>3161</v>
      </c>
      <c r="G65" s="291" t="s">
        <v>3162</v>
      </c>
      <c r="H65" s="291" t="s">
        <v>3163</v>
      </c>
      <c r="I65" s="291" t="s">
        <v>3164</v>
      </c>
      <c r="J65" s="291" t="s">
        <v>148</v>
      </c>
      <c r="K65" s="291">
        <v>39</v>
      </c>
      <c r="L65" s="291">
        <v>3218</v>
      </c>
      <c r="M65" s="291" t="s">
        <v>54</v>
      </c>
      <c r="N65" s="291">
        <v>64</v>
      </c>
      <c r="O65" s="291">
        <v>11.436276923076925</v>
      </c>
      <c r="P65" s="321" t="s">
        <v>3166</v>
      </c>
      <c r="Q65" s="321">
        <v>7210212</v>
      </c>
      <c r="R65" s="321">
        <v>32.510452999999998</v>
      </c>
      <c r="S65" s="321">
        <v>52.540310169999998</v>
      </c>
      <c r="T65" s="321">
        <v>9.5432538147782662</v>
      </c>
      <c r="U65" s="321" t="s">
        <v>149</v>
      </c>
      <c r="V65" s="321">
        <v>0.10576817810246678</v>
      </c>
      <c r="W65" s="321">
        <v>1.8666325676962601</v>
      </c>
      <c r="X65" s="321">
        <v>3.0998480826835499</v>
      </c>
      <c r="Y65" s="321">
        <v>90</v>
      </c>
      <c r="Z65" s="321">
        <v>0.89790999999999999</v>
      </c>
      <c r="AA65" s="321">
        <v>300.55176949999998</v>
      </c>
      <c r="AB65" s="321">
        <v>1.8157195180000001</v>
      </c>
      <c r="AC65" s="322">
        <v>0.68981238095152575</v>
      </c>
      <c r="AD65" s="323">
        <v>1</v>
      </c>
      <c r="AE65" s="322">
        <v>11.436276923076925</v>
      </c>
      <c r="AF65" s="324">
        <v>36.868901983124388</v>
      </c>
      <c r="AG65" s="324">
        <v>1.9717428677034043</v>
      </c>
      <c r="AH65" s="324">
        <v>9.5440779509057161E-2</v>
      </c>
      <c r="AI65" s="324">
        <v>5.3479836980388225E-2</v>
      </c>
      <c r="AJ65" s="324">
        <v>0.1864889185496576</v>
      </c>
      <c r="AK65" s="324">
        <v>2.7367398676876866</v>
      </c>
      <c r="AL65" s="324">
        <v>2.4472798779419742</v>
      </c>
      <c r="AM65" s="324">
        <v>3.0261998574333995</v>
      </c>
    </row>
    <row r="66" spans="1:39">
      <c r="A66" s="291" t="s">
        <v>217</v>
      </c>
      <c r="B66" s="291">
        <v>1</v>
      </c>
      <c r="C66" s="291" t="s">
        <v>5248</v>
      </c>
      <c r="D66" s="291" t="s">
        <v>5183</v>
      </c>
      <c r="E66" s="291" t="s">
        <v>3160</v>
      </c>
      <c r="F66" s="291" t="s">
        <v>3161</v>
      </c>
      <c r="G66" s="291" t="s">
        <v>3162</v>
      </c>
      <c r="H66" s="291" t="s">
        <v>3163</v>
      </c>
      <c r="I66" s="291" t="s">
        <v>3164</v>
      </c>
      <c r="J66" s="291" t="s">
        <v>148</v>
      </c>
      <c r="K66" s="291">
        <v>39</v>
      </c>
      <c r="L66" s="291">
        <v>3218</v>
      </c>
      <c r="M66" s="291" t="s">
        <v>54</v>
      </c>
      <c r="N66" s="291">
        <v>65</v>
      </c>
      <c r="O66" s="291">
        <v>11.617805128205129</v>
      </c>
      <c r="P66" s="321" t="s">
        <v>3166</v>
      </c>
      <c r="Q66" s="321">
        <v>7210212</v>
      </c>
      <c r="R66" s="321">
        <v>32.510452999999998</v>
      </c>
      <c r="S66" s="321">
        <v>52.540310169999998</v>
      </c>
      <c r="T66" s="321">
        <v>9.5432538147782662</v>
      </c>
      <c r="U66" s="321" t="s">
        <v>149</v>
      </c>
      <c r="V66" s="321">
        <v>0.10576817810246678</v>
      </c>
      <c r="W66" s="321">
        <v>1.8666325676962601</v>
      </c>
      <c r="X66" s="321">
        <v>3.0998480826835499</v>
      </c>
      <c r="Y66" s="321">
        <v>90</v>
      </c>
      <c r="Z66" s="321">
        <v>0.89790999999999999</v>
      </c>
      <c r="AA66" s="321">
        <v>300.55176949999998</v>
      </c>
      <c r="AB66" s="321">
        <v>1.8157195180000001</v>
      </c>
      <c r="AC66" s="322">
        <v>0.68981238095152575</v>
      </c>
      <c r="AD66" s="323">
        <v>1</v>
      </c>
      <c r="AE66" s="322">
        <v>11.617805128205129</v>
      </c>
      <c r="AF66" s="324">
        <v>37.454122649523185</v>
      </c>
      <c r="AG66" s="324">
        <v>2.0282885851507326</v>
      </c>
      <c r="AH66" s="324">
        <v>9.662289917970078E-2</v>
      </c>
      <c r="AI66" s="324">
        <v>5.4153947327252476E-2</v>
      </c>
      <c r="AJ66" s="324">
        <v>0.1864889185496576</v>
      </c>
      <c r="AK66" s="324">
        <v>2.7712363202883314</v>
      </c>
      <c r="AL66" s="324">
        <v>2.4781277036000504</v>
      </c>
      <c r="AM66" s="324">
        <v>3.0643449369766125</v>
      </c>
    </row>
    <row r="67" spans="1:39">
      <c r="A67" s="291" t="s">
        <v>218</v>
      </c>
      <c r="B67" s="291">
        <v>1</v>
      </c>
      <c r="C67" s="291" t="s">
        <v>5249</v>
      </c>
      <c r="D67" s="291" t="s">
        <v>5183</v>
      </c>
      <c r="E67" s="291" t="s">
        <v>3160</v>
      </c>
      <c r="F67" s="291" t="s">
        <v>3161</v>
      </c>
      <c r="G67" s="291" t="s">
        <v>3162</v>
      </c>
      <c r="H67" s="291" t="s">
        <v>3163</v>
      </c>
      <c r="I67" s="291" t="s">
        <v>3164</v>
      </c>
      <c r="J67" s="291" t="s">
        <v>148</v>
      </c>
      <c r="K67" s="291">
        <v>39</v>
      </c>
      <c r="L67" s="291">
        <v>3218</v>
      </c>
      <c r="M67" s="291" t="s">
        <v>54</v>
      </c>
      <c r="N67" s="291">
        <v>66</v>
      </c>
      <c r="O67" s="291">
        <v>11.799333333333333</v>
      </c>
      <c r="P67" s="321" t="s">
        <v>3166</v>
      </c>
      <c r="Q67" s="321">
        <v>7210212</v>
      </c>
      <c r="R67" s="321">
        <v>32.510452999999998</v>
      </c>
      <c r="S67" s="321">
        <v>52.540310169999998</v>
      </c>
      <c r="T67" s="321">
        <v>9.5432538147782662</v>
      </c>
      <c r="U67" s="321" t="s">
        <v>149</v>
      </c>
      <c r="V67" s="321">
        <v>0.10576817810246678</v>
      </c>
      <c r="W67" s="321">
        <v>1.8666325676962601</v>
      </c>
      <c r="X67" s="321">
        <v>3.0998480826835499</v>
      </c>
      <c r="Y67" s="321">
        <v>90</v>
      </c>
      <c r="Z67" s="321">
        <v>0.89790999999999999</v>
      </c>
      <c r="AA67" s="321">
        <v>300.55176949999998</v>
      </c>
      <c r="AB67" s="321">
        <v>1.8157195180000001</v>
      </c>
      <c r="AC67" s="322">
        <v>0.68981238095152575</v>
      </c>
      <c r="AD67" s="323">
        <v>1</v>
      </c>
      <c r="AE67" s="322">
        <v>11.799333333333333</v>
      </c>
      <c r="AF67" s="324">
        <v>38.039343315921982</v>
      </c>
      <c r="AG67" s="324">
        <v>2.085522618380482</v>
      </c>
      <c r="AH67" s="324">
        <v>9.7799063696679872E-2</v>
      </c>
      <c r="AI67" s="324">
        <v>5.4825410656012895E-2</v>
      </c>
      <c r="AJ67" s="324">
        <v>0.1864889185496576</v>
      </c>
      <c r="AK67" s="324">
        <v>2.8055973162312102</v>
      </c>
      <c r="AL67" s="324">
        <v>2.5088543996042647</v>
      </c>
      <c r="AM67" s="324">
        <v>3.1023402328581553</v>
      </c>
    </row>
    <row r="68" spans="1:39">
      <c r="A68" s="291" t="s">
        <v>219</v>
      </c>
      <c r="B68" s="291">
        <v>1</v>
      </c>
      <c r="C68" s="291" t="s">
        <v>5250</v>
      </c>
      <c r="D68" s="291" t="s">
        <v>5183</v>
      </c>
      <c r="E68" s="291" t="s">
        <v>3160</v>
      </c>
      <c r="F68" s="291" t="s">
        <v>3161</v>
      </c>
      <c r="G68" s="291" t="s">
        <v>3162</v>
      </c>
      <c r="H68" s="291" t="s">
        <v>3163</v>
      </c>
      <c r="I68" s="291" t="s">
        <v>3164</v>
      </c>
      <c r="J68" s="291" t="s">
        <v>148</v>
      </c>
      <c r="K68" s="291">
        <v>39</v>
      </c>
      <c r="L68" s="291">
        <v>3218</v>
      </c>
      <c r="M68" s="291" t="s">
        <v>54</v>
      </c>
      <c r="N68" s="291">
        <v>67</v>
      </c>
      <c r="O68" s="291">
        <v>11.980861538461539</v>
      </c>
      <c r="P68" s="321" t="s">
        <v>3166</v>
      </c>
      <c r="Q68" s="321">
        <v>7210212</v>
      </c>
      <c r="R68" s="321">
        <v>32.510452999999998</v>
      </c>
      <c r="S68" s="321">
        <v>52.540310169999998</v>
      </c>
      <c r="T68" s="321">
        <v>9.5432538147782662</v>
      </c>
      <c r="U68" s="321" t="s">
        <v>149</v>
      </c>
      <c r="V68" s="321">
        <v>0.10576817810246678</v>
      </c>
      <c r="W68" s="321">
        <v>1.8666325676962601</v>
      </c>
      <c r="X68" s="321">
        <v>3.0998480826835499</v>
      </c>
      <c r="Y68" s="321">
        <v>90</v>
      </c>
      <c r="Z68" s="321">
        <v>0.89790999999999999</v>
      </c>
      <c r="AA68" s="321">
        <v>300.55176949999998</v>
      </c>
      <c r="AB68" s="321">
        <v>1.8157195180000001</v>
      </c>
      <c r="AC68" s="322">
        <v>0.68981238095152575</v>
      </c>
      <c r="AD68" s="323">
        <v>1</v>
      </c>
      <c r="AE68" s="322">
        <v>11.980861538461539</v>
      </c>
      <c r="AF68" s="324">
        <v>38.624563982320787</v>
      </c>
      <c r="AG68" s="324">
        <v>2.1434415102338833</v>
      </c>
      <c r="AH68" s="324">
        <v>9.8969320768880514E-2</v>
      </c>
      <c r="AI68" s="324">
        <v>5.5494257778935137E-2</v>
      </c>
      <c r="AJ68" s="324">
        <v>0.1864889185496576</v>
      </c>
      <c r="AK68" s="324">
        <v>2.8398244322817088</v>
      </c>
      <c r="AL68" s="324">
        <v>2.5394613759484002</v>
      </c>
      <c r="AM68" s="324">
        <v>3.1401874886150174</v>
      </c>
    </row>
    <row r="69" spans="1:39">
      <c r="A69" s="291" t="s">
        <v>220</v>
      </c>
      <c r="B69" s="291">
        <v>1</v>
      </c>
      <c r="C69" s="291" t="s">
        <v>5251</v>
      </c>
      <c r="D69" s="291" t="s">
        <v>5183</v>
      </c>
      <c r="E69" s="291" t="s">
        <v>3160</v>
      </c>
      <c r="F69" s="291" t="s">
        <v>3161</v>
      </c>
      <c r="G69" s="291" t="s">
        <v>3162</v>
      </c>
      <c r="H69" s="291" t="s">
        <v>3163</v>
      </c>
      <c r="I69" s="291" t="s">
        <v>3164</v>
      </c>
      <c r="J69" s="291" t="s">
        <v>148</v>
      </c>
      <c r="K69" s="291">
        <v>39</v>
      </c>
      <c r="L69" s="291">
        <v>3218</v>
      </c>
      <c r="M69" s="291" t="s">
        <v>54</v>
      </c>
      <c r="N69" s="291">
        <v>68</v>
      </c>
      <c r="O69" s="291">
        <v>12.162389743589744</v>
      </c>
      <c r="P69" s="321" t="s">
        <v>3166</v>
      </c>
      <c r="Q69" s="321">
        <v>7210212</v>
      </c>
      <c r="R69" s="321">
        <v>32.510452999999998</v>
      </c>
      <c r="S69" s="321">
        <v>52.540310169999998</v>
      </c>
      <c r="T69" s="321">
        <v>9.5432538147782662</v>
      </c>
      <c r="U69" s="321" t="s">
        <v>149</v>
      </c>
      <c r="V69" s="321">
        <v>0.10576817810246678</v>
      </c>
      <c r="W69" s="321">
        <v>1.8666325676962601</v>
      </c>
      <c r="X69" s="321">
        <v>3.0998480826835499</v>
      </c>
      <c r="Y69" s="321">
        <v>90</v>
      </c>
      <c r="Z69" s="321">
        <v>0.89790999999999999</v>
      </c>
      <c r="AA69" s="321">
        <v>300.55176949999998</v>
      </c>
      <c r="AB69" s="321">
        <v>1.8157195180000001</v>
      </c>
      <c r="AC69" s="322">
        <v>0.68981238095152575</v>
      </c>
      <c r="AD69" s="323">
        <v>1</v>
      </c>
      <c r="AE69" s="322">
        <v>12.162389743589744</v>
      </c>
      <c r="AF69" s="324">
        <v>39.209784648719584</v>
      </c>
      <c r="AG69" s="324">
        <v>2.2020418302797973</v>
      </c>
      <c r="AH69" s="324">
        <v>0.10013371606733543</v>
      </c>
      <c r="AI69" s="324">
        <v>5.6160518350403796E-2</v>
      </c>
      <c r="AJ69" s="324">
        <v>0.1864889185496576</v>
      </c>
      <c r="AK69" s="324">
        <v>2.8739191859526168</v>
      </c>
      <c r="AL69" s="324">
        <v>2.5699499896406843</v>
      </c>
      <c r="AM69" s="324">
        <v>3.1778883822645496</v>
      </c>
    </row>
    <row r="70" spans="1:39">
      <c r="A70" s="291" t="s">
        <v>221</v>
      </c>
      <c r="B70" s="291">
        <v>1</v>
      </c>
      <c r="C70" s="291" t="s">
        <v>5252</v>
      </c>
      <c r="D70" s="291" t="s">
        <v>5183</v>
      </c>
      <c r="E70" s="291" t="s">
        <v>3160</v>
      </c>
      <c r="F70" s="291" t="s">
        <v>3161</v>
      </c>
      <c r="G70" s="291" t="s">
        <v>3162</v>
      </c>
      <c r="H70" s="291" t="s">
        <v>3163</v>
      </c>
      <c r="I70" s="291" t="s">
        <v>3164</v>
      </c>
      <c r="J70" s="291" t="s">
        <v>148</v>
      </c>
      <c r="K70" s="291">
        <v>39</v>
      </c>
      <c r="L70" s="291">
        <v>3218</v>
      </c>
      <c r="M70" s="291" t="s">
        <v>54</v>
      </c>
      <c r="N70" s="291">
        <v>69</v>
      </c>
      <c r="O70" s="291">
        <v>12.34391794871795</v>
      </c>
      <c r="P70" s="321" t="s">
        <v>3166</v>
      </c>
      <c r="Q70" s="321">
        <v>7210212</v>
      </c>
      <c r="R70" s="321">
        <v>32.510452999999998</v>
      </c>
      <c r="S70" s="321">
        <v>52.540310169999998</v>
      </c>
      <c r="T70" s="321">
        <v>9.5432538147782662</v>
      </c>
      <c r="U70" s="321" t="s">
        <v>149</v>
      </c>
      <c r="V70" s="321">
        <v>0.10576817810246678</v>
      </c>
      <c r="W70" s="321">
        <v>1.8666325676962601</v>
      </c>
      <c r="X70" s="321">
        <v>3.0998480826835499</v>
      </c>
      <c r="Y70" s="321">
        <v>90</v>
      </c>
      <c r="Z70" s="321">
        <v>0.89790999999999999</v>
      </c>
      <c r="AA70" s="321">
        <v>300.55176949999998</v>
      </c>
      <c r="AB70" s="321">
        <v>1.8157195180000001</v>
      </c>
      <c r="AC70" s="322">
        <v>0.68981238095152575</v>
      </c>
      <c r="AD70" s="323">
        <v>1</v>
      </c>
      <c r="AE70" s="322">
        <v>12.34391794871795</v>
      </c>
      <c r="AF70" s="324">
        <v>39.795005315118388</v>
      </c>
      <c r="AG70" s="324">
        <v>2.2613201736835697</v>
      </c>
      <c r="AH70" s="324">
        <v>0.10129229333021654</v>
      </c>
      <c r="AI70" s="324">
        <v>5.6824220923636343E-2</v>
      </c>
      <c r="AJ70" s="324">
        <v>0.1864889185496576</v>
      </c>
      <c r="AK70" s="324">
        <v>2.9078830384063652</v>
      </c>
      <c r="AL70" s="324">
        <v>2.6003215472990586</v>
      </c>
      <c r="AM70" s="324">
        <v>3.2154445295136722</v>
      </c>
    </row>
    <row r="71" spans="1:39">
      <c r="A71" s="291" t="s">
        <v>222</v>
      </c>
      <c r="B71" s="291">
        <v>1</v>
      </c>
      <c r="C71" s="291" t="s">
        <v>5253</v>
      </c>
      <c r="D71" s="291" t="s">
        <v>5183</v>
      </c>
      <c r="E71" s="291" t="s">
        <v>3160</v>
      </c>
      <c r="F71" s="291" t="s">
        <v>3161</v>
      </c>
      <c r="G71" s="291" t="s">
        <v>3162</v>
      </c>
      <c r="H71" s="291" t="s">
        <v>3163</v>
      </c>
      <c r="I71" s="291" t="s">
        <v>3164</v>
      </c>
      <c r="J71" s="291" t="s">
        <v>148</v>
      </c>
      <c r="K71" s="291">
        <v>39</v>
      </c>
      <c r="L71" s="291">
        <v>3218</v>
      </c>
      <c r="M71" s="291" t="s">
        <v>54</v>
      </c>
      <c r="N71" s="291">
        <v>70</v>
      </c>
      <c r="O71" s="291">
        <v>12.525446153846154</v>
      </c>
      <c r="P71" s="321" t="s">
        <v>3166</v>
      </c>
      <c r="Q71" s="321">
        <v>7210212</v>
      </c>
      <c r="R71" s="321">
        <v>32.510452999999998</v>
      </c>
      <c r="S71" s="321">
        <v>52.540310169999998</v>
      </c>
      <c r="T71" s="321">
        <v>9.5432538147782662</v>
      </c>
      <c r="U71" s="321" t="s">
        <v>149</v>
      </c>
      <c r="V71" s="321">
        <v>0.10576817810246678</v>
      </c>
      <c r="W71" s="321">
        <v>1.8666325676962601</v>
      </c>
      <c r="X71" s="321">
        <v>3.0998480826835499</v>
      </c>
      <c r="Y71" s="321">
        <v>90</v>
      </c>
      <c r="Z71" s="321">
        <v>0.89790999999999999</v>
      </c>
      <c r="AA71" s="321">
        <v>300.55176949999998</v>
      </c>
      <c r="AB71" s="321">
        <v>1.8157195180000001</v>
      </c>
      <c r="AC71" s="322">
        <v>0.68981238095152575</v>
      </c>
      <c r="AD71" s="323">
        <v>1</v>
      </c>
      <c r="AE71" s="322">
        <v>12.525446153846154</v>
      </c>
      <c r="AF71" s="324">
        <v>40.380225981517185</v>
      </c>
      <c r="AG71" s="324">
        <v>2.32127316013369</v>
      </c>
      <c r="AH71" s="324">
        <v>0.10244509446162561</v>
      </c>
      <c r="AI71" s="324">
        <v>5.7485393003897052E-2</v>
      </c>
      <c r="AJ71" s="324">
        <v>0.1864889185496576</v>
      </c>
      <c r="AK71" s="324">
        <v>2.9417173971781589</v>
      </c>
      <c r="AL71" s="324">
        <v>2.6305773075862944</v>
      </c>
      <c r="AM71" s="324">
        <v>3.2528574867700235</v>
      </c>
    </row>
    <row r="72" spans="1:39">
      <c r="A72" s="291" t="s">
        <v>223</v>
      </c>
      <c r="B72" s="291">
        <v>1</v>
      </c>
      <c r="C72" s="291" t="s">
        <v>5254</v>
      </c>
      <c r="D72" s="291" t="s">
        <v>5183</v>
      </c>
      <c r="E72" s="291" t="s">
        <v>3160</v>
      </c>
      <c r="F72" s="291" t="s">
        <v>3161</v>
      </c>
      <c r="G72" s="291" t="s">
        <v>3162</v>
      </c>
      <c r="H72" s="291" t="s">
        <v>3163</v>
      </c>
      <c r="I72" s="291" t="s">
        <v>3164</v>
      </c>
      <c r="J72" s="291" t="s">
        <v>148</v>
      </c>
      <c r="K72" s="291">
        <v>39</v>
      </c>
      <c r="L72" s="291">
        <v>3218</v>
      </c>
      <c r="M72" s="291" t="s">
        <v>54</v>
      </c>
      <c r="N72" s="291">
        <v>71</v>
      </c>
      <c r="O72" s="291">
        <v>12.70697435897436</v>
      </c>
      <c r="P72" s="321" t="s">
        <v>3166</v>
      </c>
      <c r="Q72" s="321">
        <v>7210212</v>
      </c>
      <c r="R72" s="321">
        <v>32.510452999999998</v>
      </c>
      <c r="S72" s="321">
        <v>52.540310169999998</v>
      </c>
      <c r="T72" s="321">
        <v>9.5432538147782662</v>
      </c>
      <c r="U72" s="321" t="s">
        <v>149</v>
      </c>
      <c r="V72" s="321">
        <v>0.10576817810246678</v>
      </c>
      <c r="W72" s="321">
        <v>1.8666325676962601</v>
      </c>
      <c r="X72" s="321">
        <v>3.0998480826835499</v>
      </c>
      <c r="Y72" s="321">
        <v>90</v>
      </c>
      <c r="Z72" s="321">
        <v>0.89790999999999999</v>
      </c>
      <c r="AA72" s="321">
        <v>300.55176949999998</v>
      </c>
      <c r="AB72" s="321">
        <v>1.8157195180000001</v>
      </c>
      <c r="AC72" s="322">
        <v>0.68981238095152575</v>
      </c>
      <c r="AD72" s="323">
        <v>1</v>
      </c>
      <c r="AE72" s="322">
        <v>12.70697435897436</v>
      </c>
      <c r="AF72" s="324">
        <v>40.965446647915982</v>
      </c>
      <c r="AG72" s="324">
        <v>2.3818974328226163</v>
      </c>
      <c r="AH72" s="324">
        <v>0.10359215962413414</v>
      </c>
      <c r="AI72" s="324">
        <v>5.8144061098471866E-2</v>
      </c>
      <c r="AJ72" s="324">
        <v>0.1864889185496576</v>
      </c>
      <c r="AK72" s="324">
        <v>2.9754236187333558</v>
      </c>
      <c r="AL72" s="324">
        <v>2.66071848349688</v>
      </c>
      <c r="AM72" s="324">
        <v>3.2901287539698316</v>
      </c>
    </row>
    <row r="73" spans="1:39">
      <c r="A73" s="291" t="s">
        <v>224</v>
      </c>
      <c r="B73" s="291">
        <v>1</v>
      </c>
      <c r="C73" s="291" t="s">
        <v>5255</v>
      </c>
      <c r="D73" s="291" t="s">
        <v>5183</v>
      </c>
      <c r="E73" s="291" t="s">
        <v>3160</v>
      </c>
      <c r="F73" s="291" t="s">
        <v>3161</v>
      </c>
      <c r="G73" s="291" t="s">
        <v>3162</v>
      </c>
      <c r="H73" s="291" t="s">
        <v>3163</v>
      </c>
      <c r="I73" s="291" t="s">
        <v>3164</v>
      </c>
      <c r="J73" s="291" t="s">
        <v>148</v>
      </c>
      <c r="K73" s="291">
        <v>39</v>
      </c>
      <c r="L73" s="291">
        <v>3218</v>
      </c>
      <c r="M73" s="291" t="s">
        <v>54</v>
      </c>
      <c r="N73" s="291">
        <v>72</v>
      </c>
      <c r="O73" s="291">
        <v>12.888502564102565</v>
      </c>
      <c r="P73" s="321" t="s">
        <v>3166</v>
      </c>
      <c r="Q73" s="321">
        <v>7210212</v>
      </c>
      <c r="R73" s="321">
        <v>32.510452999999998</v>
      </c>
      <c r="S73" s="321">
        <v>52.540310169999998</v>
      </c>
      <c r="T73" s="321">
        <v>9.5432538147782662</v>
      </c>
      <c r="U73" s="321" t="s">
        <v>149</v>
      </c>
      <c r="V73" s="321">
        <v>0.10576817810246678</v>
      </c>
      <c r="W73" s="321">
        <v>1.8666325676962601</v>
      </c>
      <c r="X73" s="321">
        <v>3.0998480826835499</v>
      </c>
      <c r="Y73" s="321">
        <v>90</v>
      </c>
      <c r="Z73" s="321">
        <v>0.89790999999999999</v>
      </c>
      <c r="AA73" s="321">
        <v>300.55176949999998</v>
      </c>
      <c r="AB73" s="321">
        <v>1.8157195180000001</v>
      </c>
      <c r="AC73" s="322">
        <v>0.68981238095152575</v>
      </c>
      <c r="AD73" s="323">
        <v>1</v>
      </c>
      <c r="AE73" s="322">
        <v>12.888502564102565</v>
      </c>
      <c r="AF73" s="324">
        <v>41.550667314314786</v>
      </c>
      <c r="AG73" s="324">
        <v>2.4431896574784995</v>
      </c>
      <c r="AH73" s="324">
        <v>0.10473352732576768</v>
      </c>
      <c r="AI73" s="324">
        <v>5.8800250763645048E-2</v>
      </c>
      <c r="AJ73" s="324">
        <v>0.1864889185496576</v>
      </c>
      <c r="AK73" s="324">
        <v>3.0090030108714174</v>
      </c>
      <c r="AL73" s="324">
        <v>2.6907462445067107</v>
      </c>
      <c r="AM73" s="324">
        <v>3.3272597772361245</v>
      </c>
    </row>
    <row r="74" spans="1:39">
      <c r="A74" s="291" t="s">
        <v>225</v>
      </c>
      <c r="B74" s="291">
        <v>1</v>
      </c>
      <c r="C74" s="291" t="s">
        <v>5256</v>
      </c>
      <c r="D74" s="291" t="s">
        <v>5183</v>
      </c>
      <c r="E74" s="291" t="s">
        <v>3160</v>
      </c>
      <c r="F74" s="291" t="s">
        <v>3161</v>
      </c>
      <c r="G74" s="291" t="s">
        <v>3162</v>
      </c>
      <c r="H74" s="291" t="s">
        <v>3163</v>
      </c>
      <c r="I74" s="291" t="s">
        <v>3164</v>
      </c>
      <c r="J74" s="291" t="s">
        <v>148</v>
      </c>
      <c r="K74" s="291">
        <v>39</v>
      </c>
      <c r="L74" s="291">
        <v>3218</v>
      </c>
      <c r="M74" s="291" t="s">
        <v>54</v>
      </c>
      <c r="N74" s="291">
        <v>73</v>
      </c>
      <c r="O74" s="291">
        <v>13.070030769230771</v>
      </c>
      <c r="P74" s="321" t="s">
        <v>3166</v>
      </c>
      <c r="Q74" s="321">
        <v>7210212</v>
      </c>
      <c r="R74" s="321">
        <v>32.510452999999998</v>
      </c>
      <c r="S74" s="321">
        <v>52.540310169999998</v>
      </c>
      <c r="T74" s="321">
        <v>9.5432538147782662</v>
      </c>
      <c r="U74" s="321" t="s">
        <v>149</v>
      </c>
      <c r="V74" s="321">
        <v>0.10576817810246678</v>
      </c>
      <c r="W74" s="321">
        <v>1.8666325676962601</v>
      </c>
      <c r="X74" s="321">
        <v>3.0998480826835499</v>
      </c>
      <c r="Y74" s="321">
        <v>90</v>
      </c>
      <c r="Z74" s="321">
        <v>0.89790999999999999</v>
      </c>
      <c r="AA74" s="321">
        <v>300.55176949999998</v>
      </c>
      <c r="AB74" s="321">
        <v>1.8157195180000001</v>
      </c>
      <c r="AC74" s="322">
        <v>0.68981238095152575</v>
      </c>
      <c r="AD74" s="323">
        <v>1</v>
      </c>
      <c r="AE74" s="322">
        <v>13.070030769230771</v>
      </c>
      <c r="AF74" s="324">
        <v>42.135887980713584</v>
      </c>
      <c r="AG74" s="324">
        <v>2.5051465214447113</v>
      </c>
      <c r="AH74" s="324">
        <v>0.10586923450169386</v>
      </c>
      <c r="AI74" s="324">
        <v>5.9453986648895729E-2</v>
      </c>
      <c r="AJ74" s="324">
        <v>0.1864889185496576</v>
      </c>
      <c r="AK74" s="324">
        <v>3.0424568349875929</v>
      </c>
      <c r="AL74" s="324">
        <v>2.7206617185955579</v>
      </c>
      <c r="AM74" s="324">
        <v>3.3642519513796283</v>
      </c>
    </row>
    <row r="75" spans="1:39">
      <c r="A75" s="291" t="s">
        <v>226</v>
      </c>
      <c r="B75" s="291">
        <v>1</v>
      </c>
      <c r="C75" s="291" t="s">
        <v>5257</v>
      </c>
      <c r="D75" s="291" t="s">
        <v>5183</v>
      </c>
      <c r="E75" s="291" t="s">
        <v>3160</v>
      </c>
      <c r="F75" s="291" t="s">
        <v>3161</v>
      </c>
      <c r="G75" s="291" t="s">
        <v>3162</v>
      </c>
      <c r="H75" s="291" t="s">
        <v>3163</v>
      </c>
      <c r="I75" s="291" t="s">
        <v>3164</v>
      </c>
      <c r="J75" s="291" t="s">
        <v>148</v>
      </c>
      <c r="K75" s="291">
        <v>39</v>
      </c>
      <c r="L75" s="291">
        <v>3218</v>
      </c>
      <c r="M75" s="291" t="s">
        <v>54</v>
      </c>
      <c r="N75" s="291">
        <v>74</v>
      </c>
      <c r="O75" s="291">
        <v>13.251558974358975</v>
      </c>
      <c r="P75" s="321" t="s">
        <v>3166</v>
      </c>
      <c r="Q75" s="321">
        <v>7210212</v>
      </c>
      <c r="R75" s="321">
        <v>32.510452999999998</v>
      </c>
      <c r="S75" s="321">
        <v>52.540310169999998</v>
      </c>
      <c r="T75" s="321">
        <v>9.5432538147782662</v>
      </c>
      <c r="U75" s="321" t="s">
        <v>149</v>
      </c>
      <c r="V75" s="321">
        <v>0.10576817810246678</v>
      </c>
      <c r="W75" s="321">
        <v>1.8666325676962601</v>
      </c>
      <c r="X75" s="321">
        <v>3.0998480826835499</v>
      </c>
      <c r="Y75" s="321">
        <v>90</v>
      </c>
      <c r="Z75" s="321">
        <v>0.89790999999999999</v>
      </c>
      <c r="AA75" s="321">
        <v>300.55176949999998</v>
      </c>
      <c r="AB75" s="321">
        <v>1.8157195180000001</v>
      </c>
      <c r="AC75" s="322">
        <v>0.68981238095152575</v>
      </c>
      <c r="AD75" s="323">
        <v>1</v>
      </c>
      <c r="AE75" s="322">
        <v>13.251558974358975</v>
      </c>
      <c r="AF75" s="324">
        <v>42.721108647112381</v>
      </c>
      <c r="AG75" s="324">
        <v>2.5677647328044717</v>
      </c>
      <c r="AH75" s="324">
        <v>0.10699931659127261</v>
      </c>
      <c r="AI75" s="324">
        <v>6.0105292538517326E-2</v>
      </c>
      <c r="AJ75" s="324">
        <v>0.1864889185496576</v>
      </c>
      <c r="AK75" s="324">
        <v>3.0757863082027201</v>
      </c>
      <c r="AL75" s="324">
        <v>2.7504659941516061</v>
      </c>
      <c r="AM75" s="324">
        <v>3.4011066222538342</v>
      </c>
    </row>
    <row r="76" spans="1:39">
      <c r="A76" s="291" t="s">
        <v>227</v>
      </c>
      <c r="B76" s="291">
        <v>1</v>
      </c>
      <c r="C76" s="291" t="s">
        <v>5258</v>
      </c>
      <c r="D76" s="291" t="s">
        <v>5183</v>
      </c>
      <c r="E76" s="291" t="s">
        <v>3160</v>
      </c>
      <c r="F76" s="291" t="s">
        <v>3161</v>
      </c>
      <c r="G76" s="291" t="s">
        <v>3162</v>
      </c>
      <c r="H76" s="291" t="s">
        <v>3163</v>
      </c>
      <c r="I76" s="291" t="s">
        <v>3164</v>
      </c>
      <c r="J76" s="291" t="s">
        <v>148</v>
      </c>
      <c r="K76" s="291">
        <v>39</v>
      </c>
      <c r="L76" s="291">
        <v>3218</v>
      </c>
      <c r="M76" s="291" t="s">
        <v>54</v>
      </c>
      <c r="N76" s="291">
        <v>75</v>
      </c>
      <c r="O76" s="291">
        <v>13.433087179487181</v>
      </c>
      <c r="P76" s="321" t="s">
        <v>3166</v>
      </c>
      <c r="Q76" s="321">
        <v>7210212</v>
      </c>
      <c r="R76" s="321">
        <v>32.510452999999998</v>
      </c>
      <c r="S76" s="321">
        <v>52.540310169999998</v>
      </c>
      <c r="T76" s="321">
        <v>9.5432538147782662</v>
      </c>
      <c r="U76" s="321" t="s">
        <v>149</v>
      </c>
      <c r="V76" s="321">
        <v>0.10576817810246678</v>
      </c>
      <c r="W76" s="321">
        <v>1.8666325676962601</v>
      </c>
      <c r="X76" s="321">
        <v>3.0998480826835499</v>
      </c>
      <c r="Y76" s="321">
        <v>90</v>
      </c>
      <c r="Z76" s="321">
        <v>0.89790999999999999</v>
      </c>
      <c r="AA76" s="321">
        <v>300.55176949999998</v>
      </c>
      <c r="AB76" s="321">
        <v>1.8157195180000001</v>
      </c>
      <c r="AC76" s="322">
        <v>0.68981238095152575</v>
      </c>
      <c r="AD76" s="323">
        <v>1</v>
      </c>
      <c r="AE76" s="322">
        <v>13.433087179487181</v>
      </c>
      <c r="AF76" s="324">
        <v>43.306329313511185</v>
      </c>
      <c r="AG76" s="324">
        <v>2.6310410195478084</v>
      </c>
      <c r="AH76" s="324">
        <v>0.10812380761040402</v>
      </c>
      <c r="AI76" s="324">
        <v>6.0754191390840123E-2</v>
      </c>
      <c r="AJ76" s="324">
        <v>0.1864889185496576</v>
      </c>
      <c r="AK76" s="324">
        <v>3.1089926053703767</v>
      </c>
      <c r="AL76" s="324">
        <v>2.7801601217663103</v>
      </c>
      <c r="AM76" s="324">
        <v>3.4378250889744426</v>
      </c>
    </row>
    <row r="77" spans="1:39">
      <c r="A77" s="291" t="s">
        <v>228</v>
      </c>
      <c r="B77" s="291">
        <v>1</v>
      </c>
      <c r="C77" s="291" t="s">
        <v>5259</v>
      </c>
      <c r="D77" s="291" t="s">
        <v>5183</v>
      </c>
      <c r="E77" s="291" t="s">
        <v>3160</v>
      </c>
      <c r="F77" s="291" t="s">
        <v>3161</v>
      </c>
      <c r="G77" s="291" t="s">
        <v>3162</v>
      </c>
      <c r="H77" s="291" t="s">
        <v>3163</v>
      </c>
      <c r="I77" s="291" t="s">
        <v>3164</v>
      </c>
      <c r="J77" s="291" t="s">
        <v>148</v>
      </c>
      <c r="K77" s="291">
        <v>39</v>
      </c>
      <c r="L77" s="291">
        <v>3218</v>
      </c>
      <c r="M77" s="291" t="s">
        <v>54</v>
      </c>
      <c r="N77" s="291">
        <v>76</v>
      </c>
      <c r="O77" s="291">
        <v>13.614615384615385</v>
      </c>
      <c r="P77" s="321" t="s">
        <v>3166</v>
      </c>
      <c r="Q77" s="321">
        <v>7210212</v>
      </c>
      <c r="R77" s="321">
        <v>32.510452999999998</v>
      </c>
      <c r="S77" s="321">
        <v>52.540310169999998</v>
      </c>
      <c r="T77" s="321">
        <v>9.5432538147782662</v>
      </c>
      <c r="U77" s="321" t="s">
        <v>149</v>
      </c>
      <c r="V77" s="321">
        <v>0.10576817810246678</v>
      </c>
      <c r="W77" s="321">
        <v>1.8666325676962601</v>
      </c>
      <c r="X77" s="321">
        <v>3.0998480826835499</v>
      </c>
      <c r="Y77" s="321">
        <v>90</v>
      </c>
      <c r="Z77" s="321">
        <v>0.89790999999999999</v>
      </c>
      <c r="AA77" s="321">
        <v>300.55176949999998</v>
      </c>
      <c r="AB77" s="321">
        <v>1.8157195180000001</v>
      </c>
      <c r="AC77" s="322">
        <v>0.68981238095152575</v>
      </c>
      <c r="AD77" s="323">
        <v>1</v>
      </c>
      <c r="AE77" s="322">
        <v>13.614615384615385</v>
      </c>
      <c r="AF77" s="324">
        <v>43.891549979909982</v>
      </c>
      <c r="AG77" s="324">
        <v>2.6949721287784989</v>
      </c>
      <c r="AH77" s="324">
        <v>0.10924274021984856</v>
      </c>
      <c r="AI77" s="324">
        <v>6.1400705375226898E-2</v>
      </c>
      <c r="AJ77" s="324">
        <v>0.1864889185496576</v>
      </c>
      <c r="AK77" s="324">
        <v>3.1420768609700662</v>
      </c>
      <c r="AL77" s="324">
        <v>2.8097451159273445</v>
      </c>
      <c r="AM77" s="324">
        <v>3.4744086060127879</v>
      </c>
    </row>
    <row r="78" spans="1:39">
      <c r="A78" s="291" t="s">
        <v>229</v>
      </c>
      <c r="B78" s="291">
        <v>1</v>
      </c>
      <c r="C78" s="291" t="s">
        <v>5260</v>
      </c>
      <c r="D78" s="291" t="s">
        <v>5183</v>
      </c>
      <c r="E78" s="291" t="s">
        <v>3160</v>
      </c>
      <c r="F78" s="291" t="s">
        <v>3161</v>
      </c>
      <c r="G78" s="291" t="s">
        <v>3162</v>
      </c>
      <c r="H78" s="291" t="s">
        <v>3163</v>
      </c>
      <c r="I78" s="291" t="s">
        <v>3164</v>
      </c>
      <c r="J78" s="291" t="s">
        <v>148</v>
      </c>
      <c r="K78" s="291">
        <v>39</v>
      </c>
      <c r="L78" s="291">
        <v>3218</v>
      </c>
      <c r="M78" s="291" t="s">
        <v>54</v>
      </c>
      <c r="N78" s="291">
        <v>77</v>
      </c>
      <c r="O78" s="291">
        <v>13.79614358974359</v>
      </c>
      <c r="P78" s="321" t="s">
        <v>3166</v>
      </c>
      <c r="Q78" s="321">
        <v>7210212</v>
      </c>
      <c r="R78" s="321">
        <v>32.510452999999998</v>
      </c>
      <c r="S78" s="321">
        <v>52.540310169999998</v>
      </c>
      <c r="T78" s="321">
        <v>9.5432538147782662</v>
      </c>
      <c r="U78" s="321" t="s">
        <v>149</v>
      </c>
      <c r="V78" s="321">
        <v>0.10576817810246678</v>
      </c>
      <c r="W78" s="321">
        <v>1.8666325676962601</v>
      </c>
      <c r="X78" s="321">
        <v>3.0998480826835499</v>
      </c>
      <c r="Y78" s="321">
        <v>90</v>
      </c>
      <c r="Z78" s="321">
        <v>0.89790999999999999</v>
      </c>
      <c r="AA78" s="321">
        <v>300.55176949999998</v>
      </c>
      <c r="AB78" s="321">
        <v>1.8157195180000001</v>
      </c>
      <c r="AC78" s="322">
        <v>0.68981238095152575</v>
      </c>
      <c r="AD78" s="323">
        <v>1</v>
      </c>
      <c r="AE78" s="322">
        <v>13.79614358974359</v>
      </c>
      <c r="AF78" s="324">
        <v>44.476770646308779</v>
      </c>
      <c r="AG78" s="324">
        <v>2.7595548259587255</v>
      </c>
      <c r="AH78" s="324">
        <v>0.1103561457896582</v>
      </c>
      <c r="AI78" s="324">
        <v>6.2044855906995731E-2</v>
      </c>
      <c r="AJ78" s="324">
        <v>0.1864889185496576</v>
      </c>
      <c r="AK78" s="324">
        <v>3.1750401708943365</v>
      </c>
      <c r="AL78" s="324">
        <v>2.8392219566166976</v>
      </c>
      <c r="AM78" s="324">
        <v>3.5108583851719755</v>
      </c>
    </row>
    <row r="79" spans="1:39">
      <c r="A79" s="291" t="s">
        <v>230</v>
      </c>
      <c r="B79" s="291">
        <v>1</v>
      </c>
      <c r="C79" s="291" t="s">
        <v>5261</v>
      </c>
      <c r="D79" s="291" t="s">
        <v>5183</v>
      </c>
      <c r="E79" s="291" t="s">
        <v>3160</v>
      </c>
      <c r="F79" s="291" t="s">
        <v>3161</v>
      </c>
      <c r="G79" s="291" t="s">
        <v>3162</v>
      </c>
      <c r="H79" s="291" t="s">
        <v>3163</v>
      </c>
      <c r="I79" s="291" t="s">
        <v>3164</v>
      </c>
      <c r="J79" s="291" t="s">
        <v>148</v>
      </c>
      <c r="K79" s="291">
        <v>39</v>
      </c>
      <c r="L79" s="291">
        <v>3218</v>
      </c>
      <c r="M79" s="291" t="s">
        <v>54</v>
      </c>
      <c r="N79" s="291">
        <v>78</v>
      </c>
      <c r="O79" s="291">
        <v>13.977671794871796</v>
      </c>
      <c r="P79" s="321" t="s">
        <v>3166</v>
      </c>
      <c r="Q79" s="321">
        <v>7210212</v>
      </c>
      <c r="R79" s="321">
        <v>32.510452999999998</v>
      </c>
      <c r="S79" s="321">
        <v>52.540310169999998</v>
      </c>
      <c r="T79" s="321">
        <v>9.5432538147782662</v>
      </c>
      <c r="U79" s="321" t="s">
        <v>149</v>
      </c>
      <c r="V79" s="321">
        <v>0.10576817810246678</v>
      </c>
      <c r="W79" s="321">
        <v>1.8666325676962601</v>
      </c>
      <c r="X79" s="321">
        <v>3.0998480826835499</v>
      </c>
      <c r="Y79" s="321">
        <v>90</v>
      </c>
      <c r="Z79" s="321">
        <v>0.89790999999999999</v>
      </c>
      <c r="AA79" s="321">
        <v>300.55176949999998</v>
      </c>
      <c r="AB79" s="321">
        <v>1.8157195180000001</v>
      </c>
      <c r="AC79" s="322">
        <v>0.68981238095152575</v>
      </c>
      <c r="AD79" s="323">
        <v>1</v>
      </c>
      <c r="AE79" s="322">
        <v>13.977671794871796</v>
      </c>
      <c r="AF79" s="324">
        <v>45.061991312707583</v>
      </c>
      <c r="AG79" s="324">
        <v>2.8247858941893011</v>
      </c>
      <c r="AH79" s="324">
        <v>0.11146405445996901</v>
      </c>
      <c r="AI79" s="324">
        <v>6.2686663680410967E-2</v>
      </c>
      <c r="AJ79" s="324">
        <v>0.1864889185496576</v>
      </c>
      <c r="AK79" s="324">
        <v>3.2078835941370336</v>
      </c>
      <c r="AL79" s="324">
        <v>2.8685915908203667</v>
      </c>
      <c r="AM79" s="324">
        <v>3.5471755974537009</v>
      </c>
    </row>
    <row r="80" spans="1:39">
      <c r="A80" s="291" t="s">
        <v>231</v>
      </c>
      <c r="B80" s="291">
        <v>1</v>
      </c>
      <c r="C80" s="291" t="s">
        <v>5262</v>
      </c>
      <c r="D80" s="291" t="s">
        <v>5183</v>
      </c>
      <c r="E80" s="291" t="s">
        <v>3160</v>
      </c>
      <c r="F80" s="291" t="s">
        <v>3161</v>
      </c>
      <c r="G80" s="291" t="s">
        <v>3162</v>
      </c>
      <c r="H80" s="291" t="s">
        <v>3163</v>
      </c>
      <c r="I80" s="291" t="s">
        <v>3164</v>
      </c>
      <c r="J80" s="291" t="s">
        <v>148</v>
      </c>
      <c r="K80" s="291">
        <v>39</v>
      </c>
      <c r="L80" s="291">
        <v>3218</v>
      </c>
      <c r="M80" s="291" t="s">
        <v>54</v>
      </c>
      <c r="N80" s="291">
        <v>79</v>
      </c>
      <c r="O80" s="291">
        <v>14.1592</v>
      </c>
      <c r="P80" s="321" t="s">
        <v>3166</v>
      </c>
      <c r="Q80" s="321">
        <v>7210212</v>
      </c>
      <c r="R80" s="321">
        <v>32.510452999999998</v>
      </c>
      <c r="S80" s="321">
        <v>52.540310169999998</v>
      </c>
      <c r="T80" s="321">
        <v>9.5432538147782662</v>
      </c>
      <c r="U80" s="321" t="s">
        <v>149</v>
      </c>
      <c r="V80" s="321">
        <v>0.10576817810246678</v>
      </c>
      <c r="W80" s="321">
        <v>1.8666325676962601</v>
      </c>
      <c r="X80" s="321">
        <v>3.0998480826835499</v>
      </c>
      <c r="Y80" s="321">
        <v>90</v>
      </c>
      <c r="Z80" s="321">
        <v>0.89790999999999999</v>
      </c>
      <c r="AA80" s="321">
        <v>300.55176949999998</v>
      </c>
      <c r="AB80" s="321">
        <v>1.8157195180000001</v>
      </c>
      <c r="AC80" s="322">
        <v>0.68981238095152575</v>
      </c>
      <c r="AD80" s="323">
        <v>1</v>
      </c>
      <c r="AE80" s="322">
        <v>14.1592</v>
      </c>
      <c r="AF80" s="324">
        <v>45.64721197910638</v>
      </c>
      <c r="AG80" s="324">
        <v>2.8906621335235183</v>
      </c>
      <c r="AH80" s="324">
        <v>0.11256649519845556</v>
      </c>
      <c r="AI80" s="324">
        <v>6.3326148699873075E-2</v>
      </c>
      <c r="AJ80" s="324">
        <v>0.1864889185496576</v>
      </c>
      <c r="AK80" s="324">
        <v>3.2406081543893914</v>
      </c>
      <c r="AL80" s="324">
        <v>2.8978549339556281</v>
      </c>
      <c r="AM80" s="324">
        <v>3.5833613748231548</v>
      </c>
    </row>
    <row r="81" spans="1:39">
      <c r="A81" s="291" t="s">
        <v>232</v>
      </c>
      <c r="B81" s="291">
        <v>1</v>
      </c>
      <c r="C81" s="291" t="s">
        <v>5263</v>
      </c>
      <c r="D81" s="291" t="s">
        <v>5183</v>
      </c>
      <c r="E81" s="291" t="s">
        <v>3160</v>
      </c>
      <c r="F81" s="291" t="s">
        <v>3161</v>
      </c>
      <c r="G81" s="291" t="s">
        <v>3162</v>
      </c>
      <c r="H81" s="291" t="s">
        <v>3163</v>
      </c>
      <c r="I81" s="291" t="s">
        <v>3164</v>
      </c>
      <c r="J81" s="291" t="s">
        <v>148</v>
      </c>
      <c r="K81" s="291">
        <v>39</v>
      </c>
      <c r="L81" s="291">
        <v>3218</v>
      </c>
      <c r="M81" s="291" t="s">
        <v>54</v>
      </c>
      <c r="N81" s="291">
        <v>80</v>
      </c>
      <c r="O81" s="291">
        <v>14.340728205128206</v>
      </c>
      <c r="P81" s="321" t="s">
        <v>3166</v>
      </c>
      <c r="Q81" s="321">
        <v>7210212</v>
      </c>
      <c r="R81" s="321">
        <v>32.510452999999998</v>
      </c>
      <c r="S81" s="321">
        <v>52.540310169999998</v>
      </c>
      <c r="T81" s="321">
        <v>9.5432538147782662</v>
      </c>
      <c r="U81" s="321" t="s">
        <v>149</v>
      </c>
      <c r="V81" s="321">
        <v>0.10576817810246678</v>
      </c>
      <c r="W81" s="321">
        <v>1.8666325676962601</v>
      </c>
      <c r="X81" s="321">
        <v>3.0998480826835499</v>
      </c>
      <c r="Y81" s="321">
        <v>90</v>
      </c>
      <c r="Z81" s="321">
        <v>0.89790999999999999</v>
      </c>
      <c r="AA81" s="321">
        <v>300.55176949999998</v>
      </c>
      <c r="AB81" s="321">
        <v>1.8157195180000001</v>
      </c>
      <c r="AC81" s="322">
        <v>0.68981238095152575</v>
      </c>
      <c r="AD81" s="323">
        <v>1</v>
      </c>
      <c r="AE81" s="322">
        <v>14.340728205128206</v>
      </c>
      <c r="AF81" s="324">
        <v>46.232432645505185</v>
      </c>
      <c r="AG81" s="324">
        <v>2.957180360312802</v>
      </c>
      <c r="AH81" s="324">
        <v>0.11366349585466309</v>
      </c>
      <c r="AI81" s="324">
        <v>6.3963330309427385E-2</v>
      </c>
      <c r="AJ81" s="324">
        <v>0.1864889185496576</v>
      </c>
      <c r="AK81" s="324">
        <v>3.2732148415500903</v>
      </c>
      <c r="AL81" s="324">
        <v>2.9270128712213825</v>
      </c>
      <c r="AM81" s="324">
        <v>3.6194168118787982</v>
      </c>
    </row>
    <row r="82" spans="1:39">
      <c r="A82" s="291" t="s">
        <v>233</v>
      </c>
      <c r="B82" s="291">
        <v>1</v>
      </c>
      <c r="C82" s="291" t="s">
        <v>5264</v>
      </c>
      <c r="D82" s="291" t="s">
        <v>5183</v>
      </c>
      <c r="E82" s="291" t="s">
        <v>3160</v>
      </c>
      <c r="F82" s="291" t="s">
        <v>3161</v>
      </c>
      <c r="G82" s="291" t="s">
        <v>3162</v>
      </c>
      <c r="H82" s="291" t="s">
        <v>3163</v>
      </c>
      <c r="I82" s="291" t="s">
        <v>3164</v>
      </c>
      <c r="J82" s="291" t="s">
        <v>148</v>
      </c>
      <c r="K82" s="291">
        <v>39</v>
      </c>
      <c r="L82" s="291">
        <v>3218</v>
      </c>
      <c r="M82" s="291" t="s">
        <v>54</v>
      </c>
      <c r="N82" s="291">
        <v>81</v>
      </c>
      <c r="O82" s="291">
        <v>14.522256410256411</v>
      </c>
      <c r="P82" s="321" t="s">
        <v>3166</v>
      </c>
      <c r="Q82" s="321">
        <v>7210212</v>
      </c>
      <c r="R82" s="321">
        <v>32.510452999999998</v>
      </c>
      <c r="S82" s="321">
        <v>52.540310169999998</v>
      </c>
      <c r="T82" s="321">
        <v>9.5432538147782662</v>
      </c>
      <c r="U82" s="321" t="s">
        <v>149</v>
      </c>
      <c r="V82" s="321">
        <v>0.10576817810246678</v>
      </c>
      <c r="W82" s="321">
        <v>1.8666325676962601</v>
      </c>
      <c r="X82" s="321">
        <v>3.0998480826835499</v>
      </c>
      <c r="Y82" s="321">
        <v>90</v>
      </c>
      <c r="Z82" s="321">
        <v>0.89790999999999999</v>
      </c>
      <c r="AA82" s="321">
        <v>300.55176949999998</v>
      </c>
      <c r="AB82" s="321">
        <v>1.8157195180000001</v>
      </c>
      <c r="AC82" s="322">
        <v>0.68981238095152575</v>
      </c>
      <c r="AD82" s="323">
        <v>1</v>
      </c>
      <c r="AE82" s="322">
        <v>14.522256410256411</v>
      </c>
      <c r="AF82" s="324">
        <v>46.817653311903982</v>
      </c>
      <c r="AG82" s="324">
        <v>3.02433740658239</v>
      </c>
      <c r="AH82" s="324">
        <v>0.11475508321133704</v>
      </c>
      <c r="AI82" s="324">
        <v>6.4598227220701257E-2</v>
      </c>
      <c r="AJ82" s="324">
        <v>0.1864889185496576</v>
      </c>
      <c r="AK82" s="324">
        <v>3.3057046131548944</v>
      </c>
      <c r="AL82" s="324">
        <v>2.9560662588765814</v>
      </c>
      <c r="AM82" s="324">
        <v>3.6553429674332074</v>
      </c>
    </row>
    <row r="83" spans="1:39">
      <c r="A83" s="291" t="s">
        <v>234</v>
      </c>
      <c r="B83" s="291">
        <v>1</v>
      </c>
      <c r="C83" s="291" t="s">
        <v>5265</v>
      </c>
      <c r="D83" s="291" t="s">
        <v>5183</v>
      </c>
      <c r="E83" s="291" t="s">
        <v>3160</v>
      </c>
      <c r="F83" s="291" t="s">
        <v>3161</v>
      </c>
      <c r="G83" s="291" t="s">
        <v>3162</v>
      </c>
      <c r="H83" s="291" t="s">
        <v>3163</v>
      </c>
      <c r="I83" s="291" t="s">
        <v>3164</v>
      </c>
      <c r="J83" s="291" t="s">
        <v>148</v>
      </c>
      <c r="K83" s="291">
        <v>39</v>
      </c>
      <c r="L83" s="291">
        <v>3218</v>
      </c>
      <c r="M83" s="291" t="s">
        <v>54</v>
      </c>
      <c r="N83" s="291">
        <v>82</v>
      </c>
      <c r="O83" s="291">
        <v>14.703784615384617</v>
      </c>
      <c r="P83" s="321" t="s">
        <v>3166</v>
      </c>
      <c r="Q83" s="321">
        <v>7210212</v>
      </c>
      <c r="R83" s="321">
        <v>32.510452999999998</v>
      </c>
      <c r="S83" s="321">
        <v>52.540310169999998</v>
      </c>
      <c r="T83" s="321">
        <v>9.5432538147782662</v>
      </c>
      <c r="U83" s="321" t="s">
        <v>149</v>
      </c>
      <c r="V83" s="321">
        <v>0.10576817810246678</v>
      </c>
      <c r="W83" s="321">
        <v>1.8666325676962601</v>
      </c>
      <c r="X83" s="321">
        <v>3.0998480826835499</v>
      </c>
      <c r="Y83" s="321">
        <v>90</v>
      </c>
      <c r="Z83" s="321">
        <v>0.89790999999999999</v>
      </c>
      <c r="AA83" s="321">
        <v>300.55176949999998</v>
      </c>
      <c r="AB83" s="321">
        <v>1.8157195180000001</v>
      </c>
      <c r="AC83" s="322">
        <v>0.68981238095152575</v>
      </c>
      <c r="AD83" s="323">
        <v>1</v>
      </c>
      <c r="AE83" s="322">
        <v>14.703784615384617</v>
      </c>
      <c r="AF83" s="324">
        <v>47.402873978302786</v>
      </c>
      <c r="AG83" s="324">
        <v>3.0921301194355388</v>
      </c>
      <c r="AH83" s="324">
        <v>0.11584128303314363</v>
      </c>
      <c r="AI83" s="324">
        <v>6.5230857539373382E-2</v>
      </c>
      <c r="AJ83" s="324">
        <v>0.1864889185496576</v>
      </c>
      <c r="AK83" s="324">
        <v>3.3380783957311744</v>
      </c>
      <c r="AL83" s="324">
        <v>2.9850159254514828</v>
      </c>
      <c r="AM83" s="324">
        <v>3.691140866010866</v>
      </c>
    </row>
    <row r="84" spans="1:39">
      <c r="A84" s="291" t="s">
        <v>235</v>
      </c>
      <c r="B84" s="291">
        <v>1</v>
      </c>
      <c r="C84" s="291" t="s">
        <v>5266</v>
      </c>
      <c r="D84" s="291" t="s">
        <v>5183</v>
      </c>
      <c r="E84" s="291" t="s">
        <v>3160</v>
      </c>
      <c r="F84" s="291" t="s">
        <v>3161</v>
      </c>
      <c r="G84" s="291" t="s">
        <v>3162</v>
      </c>
      <c r="H84" s="291" t="s">
        <v>3163</v>
      </c>
      <c r="I84" s="291" t="s">
        <v>3164</v>
      </c>
      <c r="J84" s="291" t="s">
        <v>148</v>
      </c>
      <c r="K84" s="291">
        <v>39</v>
      </c>
      <c r="L84" s="291">
        <v>3218</v>
      </c>
      <c r="M84" s="291" t="s">
        <v>54</v>
      </c>
      <c r="N84" s="291">
        <v>83</v>
      </c>
      <c r="O84" s="291">
        <v>14.885312820512821</v>
      </c>
      <c r="P84" s="321" t="s">
        <v>3166</v>
      </c>
      <c r="Q84" s="321">
        <v>7210212</v>
      </c>
      <c r="R84" s="321">
        <v>32.510452999999998</v>
      </c>
      <c r="S84" s="321">
        <v>52.540310169999998</v>
      </c>
      <c r="T84" s="321">
        <v>9.5432538147782662</v>
      </c>
      <c r="U84" s="321" t="s">
        <v>149</v>
      </c>
      <c r="V84" s="321">
        <v>0.10576817810246678</v>
      </c>
      <c r="W84" s="321">
        <v>1.8666325676962601</v>
      </c>
      <c r="X84" s="321">
        <v>3.0998480826835499</v>
      </c>
      <c r="Y84" s="321">
        <v>90</v>
      </c>
      <c r="Z84" s="321">
        <v>0.89790999999999999</v>
      </c>
      <c r="AA84" s="321">
        <v>300.55176949999998</v>
      </c>
      <c r="AB84" s="321">
        <v>1.8157195180000001</v>
      </c>
      <c r="AC84" s="322">
        <v>0.68981238095152575</v>
      </c>
      <c r="AD84" s="323">
        <v>1</v>
      </c>
      <c r="AE84" s="322">
        <v>14.885312820512821</v>
      </c>
      <c r="AF84" s="324">
        <v>47.988094644701583</v>
      </c>
      <c r="AG84" s="324">
        <v>3.1605553604846581</v>
      </c>
      <c r="AH84" s="324">
        <v>0.11692212011270819</v>
      </c>
      <c r="AI84" s="324">
        <v>6.5861238790267715E-2</v>
      </c>
      <c r="AJ84" s="324">
        <v>0.1864889185496576</v>
      </c>
      <c r="AK84" s="324">
        <v>3.3703370860820443</v>
      </c>
      <c r="AL84" s="324">
        <v>3.0138626728959697</v>
      </c>
      <c r="AM84" s="324">
        <v>3.7268114992681189</v>
      </c>
    </row>
    <row r="85" spans="1:39">
      <c r="A85" s="291" t="s">
        <v>236</v>
      </c>
      <c r="B85" s="291">
        <v>1</v>
      </c>
      <c r="C85" s="291" t="s">
        <v>5267</v>
      </c>
      <c r="D85" s="291" t="s">
        <v>5183</v>
      </c>
      <c r="E85" s="291" t="s">
        <v>3160</v>
      </c>
      <c r="F85" s="291" t="s">
        <v>3161</v>
      </c>
      <c r="G85" s="291" t="s">
        <v>3162</v>
      </c>
      <c r="H85" s="291" t="s">
        <v>3163</v>
      </c>
      <c r="I85" s="291" t="s">
        <v>3164</v>
      </c>
      <c r="J85" s="291" t="s">
        <v>148</v>
      </c>
      <c r="K85" s="291">
        <v>39</v>
      </c>
      <c r="L85" s="291">
        <v>3218</v>
      </c>
      <c r="M85" s="291" t="s">
        <v>54</v>
      </c>
      <c r="N85" s="291">
        <v>84</v>
      </c>
      <c r="O85" s="291">
        <v>15.066841025641027</v>
      </c>
      <c r="P85" s="321" t="s">
        <v>3166</v>
      </c>
      <c r="Q85" s="321">
        <v>7210212</v>
      </c>
      <c r="R85" s="321">
        <v>32.510452999999998</v>
      </c>
      <c r="S85" s="321">
        <v>52.540310169999998</v>
      </c>
      <c r="T85" s="321">
        <v>9.5432538147782662</v>
      </c>
      <c r="U85" s="321" t="s">
        <v>149</v>
      </c>
      <c r="V85" s="321">
        <v>0.10576817810246678</v>
      </c>
      <c r="W85" s="321">
        <v>1.8666325676962601</v>
      </c>
      <c r="X85" s="321">
        <v>3.0998480826835499</v>
      </c>
      <c r="Y85" s="321">
        <v>90</v>
      </c>
      <c r="Z85" s="321">
        <v>0.89790999999999999</v>
      </c>
      <c r="AA85" s="321">
        <v>300.55176949999998</v>
      </c>
      <c r="AB85" s="321">
        <v>1.8157195180000001</v>
      </c>
      <c r="AC85" s="322">
        <v>0.68981238095152575</v>
      </c>
      <c r="AD85" s="323">
        <v>1</v>
      </c>
      <c r="AE85" s="322">
        <v>15.066841025641027</v>
      </c>
      <c r="AF85" s="324">
        <v>48.57331531110038</v>
      </c>
      <c r="AG85" s="324">
        <v>3.2296100053080865</v>
      </c>
      <c r="AH85" s="324">
        <v>0.11799761831440736</v>
      </c>
      <c r="AI85" s="324">
        <v>6.6489387941160952E-2</v>
      </c>
      <c r="AJ85" s="324">
        <v>0.1864889185496576</v>
      </c>
      <c r="AK85" s="324">
        <v>3.4024815525046721</v>
      </c>
      <c r="AL85" s="324">
        <v>3.0426072776690001</v>
      </c>
      <c r="AM85" s="324">
        <v>3.7623558273403441</v>
      </c>
    </row>
    <row r="86" spans="1:39">
      <c r="A86" s="291" t="s">
        <v>237</v>
      </c>
      <c r="B86" s="291">
        <v>1</v>
      </c>
      <c r="C86" s="291" t="s">
        <v>5268</v>
      </c>
      <c r="D86" s="291" t="s">
        <v>5183</v>
      </c>
      <c r="E86" s="291" t="s">
        <v>3160</v>
      </c>
      <c r="F86" s="291" t="s">
        <v>3161</v>
      </c>
      <c r="G86" s="291" t="s">
        <v>3162</v>
      </c>
      <c r="H86" s="291" t="s">
        <v>3163</v>
      </c>
      <c r="I86" s="291" t="s">
        <v>3164</v>
      </c>
      <c r="J86" s="291" t="s">
        <v>148</v>
      </c>
      <c r="K86" s="291">
        <v>39</v>
      </c>
      <c r="L86" s="291">
        <v>3218</v>
      </c>
      <c r="M86" s="291" t="s">
        <v>54</v>
      </c>
      <c r="N86" s="291">
        <v>85</v>
      </c>
      <c r="O86" s="291">
        <v>15.248369230769232</v>
      </c>
      <c r="P86" s="321" t="s">
        <v>3166</v>
      </c>
      <c r="Q86" s="321">
        <v>7210212</v>
      </c>
      <c r="R86" s="321">
        <v>32.510452999999998</v>
      </c>
      <c r="S86" s="321">
        <v>52.540310169999998</v>
      </c>
      <c r="T86" s="321">
        <v>9.5432538147782662</v>
      </c>
      <c r="U86" s="321" t="s">
        <v>149</v>
      </c>
      <c r="V86" s="321">
        <v>0.10576817810246678</v>
      </c>
      <c r="W86" s="321">
        <v>1.8666325676962601</v>
      </c>
      <c r="X86" s="321">
        <v>3.0998480826835499</v>
      </c>
      <c r="Y86" s="321">
        <v>90</v>
      </c>
      <c r="Z86" s="321">
        <v>0.89790999999999999</v>
      </c>
      <c r="AA86" s="321">
        <v>300.55176949999998</v>
      </c>
      <c r="AB86" s="321">
        <v>1.8157195180000001</v>
      </c>
      <c r="AC86" s="322">
        <v>0.68981238095152575</v>
      </c>
      <c r="AD86" s="323">
        <v>1</v>
      </c>
      <c r="AE86" s="322">
        <v>15.248369230769232</v>
      </c>
      <c r="AF86" s="324">
        <v>49.158535977499177</v>
      </c>
      <c r="AG86" s="324">
        <v>3.2992909429310071</v>
      </c>
      <c r="AH86" s="324">
        <v>0.11906780061563428</v>
      </c>
      <c r="AI86" s="324">
        <v>6.7115321425380875E-2</v>
      </c>
      <c r="AJ86" s="324">
        <v>0.1864889185496576</v>
      </c>
      <c r="AK86" s="324">
        <v>3.4345126359467084</v>
      </c>
      <c r="AL86" s="324">
        <v>3.0712504917727244</v>
      </c>
      <c r="AM86" s="324">
        <v>3.7977747801206929</v>
      </c>
    </row>
    <row r="87" spans="1:39">
      <c r="A87" s="291" t="s">
        <v>238</v>
      </c>
      <c r="B87" s="291">
        <v>1</v>
      </c>
      <c r="C87" s="291" t="s">
        <v>5269</v>
      </c>
      <c r="D87" s="291" t="s">
        <v>5183</v>
      </c>
      <c r="E87" s="291" t="s">
        <v>3160</v>
      </c>
      <c r="F87" s="291" t="s">
        <v>3161</v>
      </c>
      <c r="G87" s="291" t="s">
        <v>3162</v>
      </c>
      <c r="H87" s="291" t="s">
        <v>3163</v>
      </c>
      <c r="I87" s="291" t="s">
        <v>3164</v>
      </c>
      <c r="J87" s="291" t="s">
        <v>148</v>
      </c>
      <c r="K87" s="291">
        <v>39</v>
      </c>
      <c r="L87" s="291">
        <v>3218</v>
      </c>
      <c r="M87" s="291" t="s">
        <v>54</v>
      </c>
      <c r="N87" s="291">
        <v>86</v>
      </c>
      <c r="O87" s="291">
        <v>15.429897435897438</v>
      </c>
      <c r="P87" s="321" t="s">
        <v>3166</v>
      </c>
      <c r="Q87" s="321">
        <v>7210212</v>
      </c>
      <c r="R87" s="321">
        <v>32.510452999999998</v>
      </c>
      <c r="S87" s="321">
        <v>52.540310169999998</v>
      </c>
      <c r="T87" s="321">
        <v>9.5432538147782662</v>
      </c>
      <c r="U87" s="321" t="s">
        <v>149</v>
      </c>
      <c r="V87" s="321">
        <v>0.10576817810246678</v>
      </c>
      <c r="W87" s="321">
        <v>1.8666325676962601</v>
      </c>
      <c r="X87" s="321">
        <v>3.0998480826835499</v>
      </c>
      <c r="Y87" s="321">
        <v>90</v>
      </c>
      <c r="Z87" s="321">
        <v>0.89790999999999999</v>
      </c>
      <c r="AA87" s="321">
        <v>300.55176949999998</v>
      </c>
      <c r="AB87" s="321">
        <v>1.8157195180000001</v>
      </c>
      <c r="AC87" s="322">
        <v>0.68981238095152575</v>
      </c>
      <c r="AD87" s="323">
        <v>1</v>
      </c>
      <c r="AE87" s="322">
        <v>15.429897435897438</v>
      </c>
      <c r="AF87" s="324">
        <v>49.743756643897981</v>
      </c>
      <c r="AG87" s="324">
        <v>3.3695950753295612</v>
      </c>
      <c r="AH87" s="324">
        <v>0.1201326891464298</v>
      </c>
      <c r="AI87" s="324">
        <v>6.773905516327558E-2</v>
      </c>
      <c r="AJ87" s="324">
        <v>0.1864889185496576</v>
      </c>
      <c r="AK87" s="324">
        <v>3.4664311511049406</v>
      </c>
      <c r="AL87" s="324">
        <v>3.0997930437349344</v>
      </c>
      <c r="AM87" s="324">
        <v>3.8330692584749468</v>
      </c>
    </row>
    <row r="88" spans="1:39">
      <c r="A88" s="291" t="s">
        <v>239</v>
      </c>
      <c r="B88" s="291">
        <v>1</v>
      </c>
      <c r="C88" s="291" t="s">
        <v>5270</v>
      </c>
      <c r="D88" s="291" t="s">
        <v>5183</v>
      </c>
      <c r="E88" s="291" t="s">
        <v>3160</v>
      </c>
      <c r="F88" s="291" t="s">
        <v>3161</v>
      </c>
      <c r="G88" s="291" t="s">
        <v>3162</v>
      </c>
      <c r="H88" s="291" t="s">
        <v>3163</v>
      </c>
      <c r="I88" s="291" t="s">
        <v>3164</v>
      </c>
      <c r="J88" s="291" t="s">
        <v>148</v>
      </c>
      <c r="K88" s="291">
        <v>39</v>
      </c>
      <c r="L88" s="291">
        <v>3218</v>
      </c>
      <c r="M88" s="291" t="s">
        <v>54</v>
      </c>
      <c r="N88" s="291">
        <v>87</v>
      </c>
      <c r="O88" s="291">
        <v>15.611425641025642</v>
      </c>
      <c r="P88" s="321" t="s">
        <v>3166</v>
      </c>
      <c r="Q88" s="321">
        <v>7210212</v>
      </c>
      <c r="R88" s="321">
        <v>32.510452999999998</v>
      </c>
      <c r="S88" s="321">
        <v>52.540310169999998</v>
      </c>
      <c r="T88" s="321">
        <v>9.5432538147782662</v>
      </c>
      <c r="U88" s="321" t="s">
        <v>149</v>
      </c>
      <c r="V88" s="321">
        <v>0.10576817810246678</v>
      </c>
      <c r="W88" s="321">
        <v>1.8666325676962601</v>
      </c>
      <c r="X88" s="321">
        <v>3.0998480826835499</v>
      </c>
      <c r="Y88" s="321">
        <v>90</v>
      </c>
      <c r="Z88" s="321">
        <v>0.89790999999999999</v>
      </c>
      <c r="AA88" s="321">
        <v>300.55176949999998</v>
      </c>
      <c r="AB88" s="321">
        <v>1.8157195180000001</v>
      </c>
      <c r="AC88" s="322">
        <v>0.68981238095152575</v>
      </c>
      <c r="AD88" s="323">
        <v>1</v>
      </c>
      <c r="AE88" s="322">
        <v>15.611425641025642</v>
      </c>
      <c r="AF88" s="324">
        <v>50.328977310296779</v>
      </c>
      <c r="AG88" s="324">
        <v>3.4405193169566517</v>
      </c>
      <c r="AH88" s="324">
        <v>0.12119230522655433</v>
      </c>
      <c r="AI88" s="324">
        <v>6.8360604582616016E-2</v>
      </c>
      <c r="AJ88" s="324">
        <v>0.1864889185496576</v>
      </c>
      <c r="AK88" s="324">
        <v>3.4982378874693558</v>
      </c>
      <c r="AL88" s="324">
        <v>3.1282356395426998</v>
      </c>
      <c r="AM88" s="324">
        <v>3.8682401353960119</v>
      </c>
    </row>
    <row r="89" spans="1:39">
      <c r="A89" s="291" t="s">
        <v>240</v>
      </c>
      <c r="B89" s="291">
        <v>1</v>
      </c>
      <c r="C89" s="291" t="s">
        <v>5271</v>
      </c>
      <c r="D89" s="291" t="s">
        <v>5183</v>
      </c>
      <c r="E89" s="291" t="s">
        <v>3160</v>
      </c>
      <c r="F89" s="291" t="s">
        <v>3161</v>
      </c>
      <c r="G89" s="291" t="s">
        <v>3162</v>
      </c>
      <c r="H89" s="291" t="s">
        <v>3163</v>
      </c>
      <c r="I89" s="291" t="s">
        <v>3164</v>
      </c>
      <c r="J89" s="291" t="s">
        <v>148</v>
      </c>
      <c r="K89" s="291">
        <v>39</v>
      </c>
      <c r="L89" s="291">
        <v>3218</v>
      </c>
      <c r="M89" s="291" t="s">
        <v>54</v>
      </c>
      <c r="N89" s="291">
        <v>88</v>
      </c>
      <c r="O89" s="291">
        <v>15.792953846153846</v>
      </c>
      <c r="P89" s="321" t="s">
        <v>3166</v>
      </c>
      <c r="Q89" s="321">
        <v>7210212</v>
      </c>
      <c r="R89" s="321">
        <v>32.510452999999998</v>
      </c>
      <c r="S89" s="321">
        <v>52.540310169999998</v>
      </c>
      <c r="T89" s="321">
        <v>9.5432538147782662</v>
      </c>
      <c r="U89" s="321" t="s">
        <v>149</v>
      </c>
      <c r="V89" s="321">
        <v>0.10576817810246678</v>
      </c>
      <c r="W89" s="321">
        <v>1.8666325676962601</v>
      </c>
      <c r="X89" s="321">
        <v>3.0998480826835499</v>
      </c>
      <c r="Y89" s="321">
        <v>90</v>
      </c>
      <c r="Z89" s="321">
        <v>0.89790999999999999</v>
      </c>
      <c r="AA89" s="321">
        <v>300.55176949999998</v>
      </c>
      <c r="AB89" s="321">
        <v>1.8157195180000001</v>
      </c>
      <c r="AC89" s="322">
        <v>0.68981238095152575</v>
      </c>
      <c r="AD89" s="323">
        <v>1</v>
      </c>
      <c r="AE89" s="322">
        <v>15.792953846153846</v>
      </c>
      <c r="AF89" s="324">
        <v>50.914197976695576</v>
      </c>
      <c r="AG89" s="324">
        <v>3.5120605942886729</v>
      </c>
      <c r="AH89" s="324">
        <v>0.1222466694012299</v>
      </c>
      <c r="AI89" s="324">
        <v>6.8979984638002381E-2</v>
      </c>
      <c r="AJ89" s="324">
        <v>0.1864889185496576</v>
      </c>
      <c r="AK89" s="324">
        <v>3.5299336103162311</v>
      </c>
      <c r="AL89" s="324">
        <v>3.1565789635304204</v>
      </c>
      <c r="AM89" s="324">
        <v>3.9032882571020422</v>
      </c>
    </row>
    <row r="90" spans="1:39">
      <c r="A90" s="291" t="s">
        <v>241</v>
      </c>
      <c r="B90" s="291">
        <v>1</v>
      </c>
      <c r="C90" s="291" t="s">
        <v>5272</v>
      </c>
      <c r="D90" s="291" t="s">
        <v>5183</v>
      </c>
      <c r="E90" s="291" t="s">
        <v>3160</v>
      </c>
      <c r="F90" s="291" t="s">
        <v>3161</v>
      </c>
      <c r="G90" s="291" t="s">
        <v>3162</v>
      </c>
      <c r="H90" s="291" t="s">
        <v>3163</v>
      </c>
      <c r="I90" s="291" t="s">
        <v>3164</v>
      </c>
      <c r="J90" s="291" t="s">
        <v>148</v>
      </c>
      <c r="K90" s="291">
        <v>39</v>
      </c>
      <c r="L90" s="291">
        <v>3218</v>
      </c>
      <c r="M90" s="291" t="s">
        <v>54</v>
      </c>
      <c r="N90" s="291">
        <v>89</v>
      </c>
      <c r="O90" s="291">
        <v>15.974482051282052</v>
      </c>
      <c r="P90" s="321" t="s">
        <v>3166</v>
      </c>
      <c r="Q90" s="321">
        <v>7210212</v>
      </c>
      <c r="R90" s="321">
        <v>32.510452999999998</v>
      </c>
      <c r="S90" s="321">
        <v>52.540310169999998</v>
      </c>
      <c r="T90" s="321">
        <v>9.5432538147782662</v>
      </c>
      <c r="U90" s="321" t="s">
        <v>149</v>
      </c>
      <c r="V90" s="321">
        <v>0.10576817810246678</v>
      </c>
      <c r="W90" s="321">
        <v>1.8666325676962601</v>
      </c>
      <c r="X90" s="321">
        <v>3.0998480826835499</v>
      </c>
      <c r="Y90" s="321">
        <v>90</v>
      </c>
      <c r="Z90" s="321">
        <v>0.89790999999999999</v>
      </c>
      <c r="AA90" s="321">
        <v>300.55176949999998</v>
      </c>
      <c r="AB90" s="321">
        <v>1.8157195180000001</v>
      </c>
      <c r="AC90" s="322">
        <v>0.68981238095152575</v>
      </c>
      <c r="AD90" s="323">
        <v>1</v>
      </c>
      <c r="AE90" s="322">
        <v>15.974482051282052</v>
      </c>
      <c r="AF90" s="324">
        <v>51.49941864309438</v>
      </c>
      <c r="AG90" s="324">
        <v>3.5842158453919684</v>
      </c>
      <c r="AH90" s="324">
        <v>0.1232958014748655</v>
      </c>
      <c r="AI90" s="324">
        <v>6.9597209829330375E-2</v>
      </c>
      <c r="AJ90" s="324">
        <v>0.1864889185496576</v>
      </c>
      <c r="AK90" s="324">
        <v>3.5615190616531143</v>
      </c>
      <c r="AL90" s="324">
        <v>3.184823679224857</v>
      </c>
      <c r="AM90" s="324">
        <v>3.9382144440813711</v>
      </c>
    </row>
    <row r="91" spans="1:39">
      <c r="A91" s="291" t="s">
        <v>242</v>
      </c>
      <c r="B91" s="291">
        <v>1</v>
      </c>
      <c r="C91" s="291" t="s">
        <v>5273</v>
      </c>
      <c r="D91" s="291" t="s">
        <v>5183</v>
      </c>
      <c r="E91" s="291" t="s">
        <v>3160</v>
      </c>
      <c r="F91" s="291" t="s">
        <v>3161</v>
      </c>
      <c r="G91" s="291" t="s">
        <v>3162</v>
      </c>
      <c r="H91" s="291" t="s">
        <v>3163</v>
      </c>
      <c r="I91" s="291" t="s">
        <v>3164</v>
      </c>
      <c r="J91" s="291" t="s">
        <v>148</v>
      </c>
      <c r="K91" s="291">
        <v>39</v>
      </c>
      <c r="L91" s="291">
        <v>3218</v>
      </c>
      <c r="M91" s="291" t="s">
        <v>54</v>
      </c>
      <c r="N91" s="291">
        <v>90</v>
      </c>
      <c r="O91" s="291">
        <v>16.156010256410259</v>
      </c>
      <c r="P91" s="321" t="s">
        <v>3166</v>
      </c>
      <c r="Q91" s="321">
        <v>7210212</v>
      </c>
      <c r="R91" s="321">
        <v>32.510452999999998</v>
      </c>
      <c r="S91" s="321">
        <v>52.540310169999998</v>
      </c>
      <c r="T91" s="321">
        <v>9.5432538147782662</v>
      </c>
      <c r="U91" s="321" t="s">
        <v>149</v>
      </c>
      <c r="V91" s="321">
        <v>0.10576817810246678</v>
      </c>
      <c r="W91" s="321">
        <v>1.8666325676962601</v>
      </c>
      <c r="X91" s="321">
        <v>3.0998480826835499</v>
      </c>
      <c r="Y91" s="321">
        <v>90</v>
      </c>
      <c r="Z91" s="321">
        <v>0.89790999999999999</v>
      </c>
      <c r="AA91" s="321">
        <v>300.55176949999998</v>
      </c>
      <c r="AB91" s="321">
        <v>1.8157195180000001</v>
      </c>
      <c r="AC91" s="322">
        <v>0.68981238095152575</v>
      </c>
      <c r="AD91" s="323">
        <v>1</v>
      </c>
      <c r="AE91" s="322">
        <v>16.156010256410259</v>
      </c>
      <c r="AF91" s="324">
        <v>52.084639309493184</v>
      </c>
      <c r="AG91" s="324">
        <v>3.6569820195080514</v>
      </c>
      <c r="AH91" s="324">
        <v>0.12433972054311525</v>
      </c>
      <c r="AI91" s="324">
        <v>7.0212294219372917E-2</v>
      </c>
      <c r="AJ91" s="324">
        <v>0.1864889185496576</v>
      </c>
      <c r="AK91" s="324">
        <v>3.592994961118535</v>
      </c>
      <c r="AL91" s="324">
        <v>3.2129704301496838</v>
      </c>
      <c r="AM91" s="324">
        <v>3.9730194920873858</v>
      </c>
    </row>
    <row r="92" spans="1:39">
      <c r="A92" s="291" t="s">
        <v>243</v>
      </c>
      <c r="B92" s="291">
        <v>1</v>
      </c>
      <c r="C92" s="291" t="s">
        <v>5274</v>
      </c>
      <c r="D92" s="291" t="s">
        <v>5183</v>
      </c>
      <c r="E92" s="291" t="s">
        <v>3160</v>
      </c>
      <c r="F92" s="291" t="s">
        <v>3161</v>
      </c>
      <c r="G92" s="291" t="s">
        <v>3162</v>
      </c>
      <c r="H92" s="291" t="s">
        <v>3163</v>
      </c>
      <c r="I92" s="291" t="s">
        <v>3164</v>
      </c>
      <c r="J92" s="291" t="s">
        <v>148</v>
      </c>
      <c r="K92" s="291">
        <v>39</v>
      </c>
      <c r="L92" s="291">
        <v>3218</v>
      </c>
      <c r="M92" s="291" t="s">
        <v>54</v>
      </c>
      <c r="N92" s="291">
        <v>91</v>
      </c>
      <c r="O92" s="291">
        <v>16.337538461538461</v>
      </c>
      <c r="P92" s="321" t="s">
        <v>3166</v>
      </c>
      <c r="Q92" s="321">
        <v>7210212</v>
      </c>
      <c r="R92" s="321">
        <v>32.510452999999998</v>
      </c>
      <c r="S92" s="321">
        <v>52.540310169999998</v>
      </c>
      <c r="T92" s="321">
        <v>9.5432538147782662</v>
      </c>
      <c r="U92" s="321" t="s">
        <v>149</v>
      </c>
      <c r="V92" s="321">
        <v>0.10576817810246678</v>
      </c>
      <c r="W92" s="321">
        <v>1.8666325676962601</v>
      </c>
      <c r="X92" s="321">
        <v>3.0998480826835499</v>
      </c>
      <c r="Y92" s="321">
        <v>90</v>
      </c>
      <c r="Z92" s="321">
        <v>0.89790999999999999</v>
      </c>
      <c r="AA92" s="321">
        <v>300.55176949999998</v>
      </c>
      <c r="AB92" s="321">
        <v>1.8157195180000001</v>
      </c>
      <c r="AC92" s="322">
        <v>0.68981238095152575</v>
      </c>
      <c r="AD92" s="323">
        <v>1</v>
      </c>
      <c r="AE92" s="322">
        <v>16.337538461538461</v>
      </c>
      <c r="AF92" s="324">
        <v>52.669859975891974</v>
      </c>
      <c r="AG92" s="324">
        <v>3.7303560766568058</v>
      </c>
      <c r="AH92" s="324">
        <v>0.12537844502359863</v>
      </c>
      <c r="AI92" s="324">
        <v>7.0825251450530965E-2</v>
      </c>
      <c r="AJ92" s="324">
        <v>0.1864889185496576</v>
      </c>
      <c r="AK92" s="324">
        <v>3.6243620068392026</v>
      </c>
      <c r="AL92" s="324">
        <v>3.2410198405920196</v>
      </c>
      <c r="AM92" s="324">
        <v>4.0077041730863856</v>
      </c>
    </row>
    <row r="93" spans="1:39">
      <c r="A93" s="291" t="s">
        <v>244</v>
      </c>
      <c r="B93" s="291">
        <v>1</v>
      </c>
      <c r="C93" s="291" t="s">
        <v>5275</v>
      </c>
      <c r="D93" s="291" t="s">
        <v>5183</v>
      </c>
      <c r="E93" s="291" t="s">
        <v>3160</v>
      </c>
      <c r="F93" s="291" t="s">
        <v>3161</v>
      </c>
      <c r="G93" s="291" t="s">
        <v>3162</v>
      </c>
      <c r="H93" s="291" t="s">
        <v>3163</v>
      </c>
      <c r="I93" s="291" t="s">
        <v>3164</v>
      </c>
      <c r="J93" s="291" t="s">
        <v>148</v>
      </c>
      <c r="K93" s="291">
        <v>39</v>
      </c>
      <c r="L93" s="291">
        <v>3218</v>
      </c>
      <c r="M93" s="291" t="s">
        <v>54</v>
      </c>
      <c r="N93" s="291">
        <v>92</v>
      </c>
      <c r="O93" s="291">
        <v>16.519066666666667</v>
      </c>
      <c r="P93" s="321" t="s">
        <v>3166</v>
      </c>
      <c r="Q93" s="321">
        <v>7210212</v>
      </c>
      <c r="R93" s="321">
        <v>32.510452999999998</v>
      </c>
      <c r="S93" s="321">
        <v>52.540310169999998</v>
      </c>
      <c r="T93" s="321">
        <v>9.5432538147782662</v>
      </c>
      <c r="U93" s="321" t="s">
        <v>149</v>
      </c>
      <c r="V93" s="321">
        <v>0.10576817810246678</v>
      </c>
      <c r="W93" s="321">
        <v>1.8666325676962601</v>
      </c>
      <c r="X93" s="321">
        <v>3.0998480826835499</v>
      </c>
      <c r="Y93" s="321">
        <v>90</v>
      </c>
      <c r="Z93" s="321">
        <v>0.89790999999999999</v>
      </c>
      <c r="AA93" s="321">
        <v>300.55176949999998</v>
      </c>
      <c r="AB93" s="321">
        <v>1.8157195180000001</v>
      </c>
      <c r="AC93" s="322">
        <v>0.68981238095152575</v>
      </c>
      <c r="AD93" s="323">
        <v>1</v>
      </c>
      <c r="AE93" s="322">
        <v>16.519066666666667</v>
      </c>
      <c r="AF93" s="324">
        <v>53.255080642290778</v>
      </c>
      <c r="AG93" s="324">
        <v>3.8043349872566843</v>
      </c>
      <c r="AH93" s="324">
        <v>0.12641199268493511</v>
      </c>
      <c r="AI93" s="324">
        <v>7.1436094760799151E-2</v>
      </c>
      <c r="AJ93" s="324">
        <v>0.1864889185496576</v>
      </c>
      <c r="AK93" s="324">
        <v>3.6556208762470188</v>
      </c>
      <c r="AL93" s="324">
        <v>3.2689725163330285</v>
      </c>
      <c r="AM93" s="324">
        <v>4.0422692361610091</v>
      </c>
    </row>
    <row r="94" spans="1:39">
      <c r="A94" s="291" t="s">
        <v>245</v>
      </c>
      <c r="B94" s="291">
        <v>1</v>
      </c>
      <c r="C94" s="291" t="s">
        <v>5276</v>
      </c>
      <c r="D94" s="291" t="s">
        <v>5183</v>
      </c>
      <c r="E94" s="291" t="s">
        <v>3160</v>
      </c>
      <c r="F94" s="291" t="s">
        <v>3161</v>
      </c>
      <c r="G94" s="291" t="s">
        <v>3162</v>
      </c>
      <c r="H94" s="291" t="s">
        <v>3163</v>
      </c>
      <c r="I94" s="291" t="s">
        <v>3164</v>
      </c>
      <c r="J94" s="291" t="s">
        <v>148</v>
      </c>
      <c r="K94" s="291">
        <v>39</v>
      </c>
      <c r="L94" s="291">
        <v>3218</v>
      </c>
      <c r="M94" s="291" t="s">
        <v>54</v>
      </c>
      <c r="N94" s="291">
        <v>93</v>
      </c>
      <c r="O94" s="291">
        <v>16.700594871794873</v>
      </c>
      <c r="P94" s="321" t="s">
        <v>3166</v>
      </c>
      <c r="Q94" s="321">
        <v>7210212</v>
      </c>
      <c r="R94" s="321">
        <v>32.510452999999998</v>
      </c>
      <c r="S94" s="321">
        <v>52.540310169999998</v>
      </c>
      <c r="T94" s="321">
        <v>9.5432538147782662</v>
      </c>
      <c r="U94" s="321" t="s">
        <v>149</v>
      </c>
      <c r="V94" s="321">
        <v>0.10576817810246678</v>
      </c>
      <c r="W94" s="321">
        <v>1.8666325676962601</v>
      </c>
      <c r="X94" s="321">
        <v>3.0998480826835499</v>
      </c>
      <c r="Y94" s="321">
        <v>90</v>
      </c>
      <c r="Z94" s="321">
        <v>0.89790999999999999</v>
      </c>
      <c r="AA94" s="321">
        <v>300.55176949999998</v>
      </c>
      <c r="AB94" s="321">
        <v>1.8157195180000001</v>
      </c>
      <c r="AC94" s="322">
        <v>0.68981238095152575</v>
      </c>
      <c r="AD94" s="323">
        <v>1</v>
      </c>
      <c r="AE94" s="322">
        <v>16.700594871794873</v>
      </c>
      <c r="AF94" s="324">
        <v>53.840301308689583</v>
      </c>
      <c r="AG94" s="324">
        <v>3.8789157317611958</v>
      </c>
      <c r="AH94" s="324">
        <v>0.12744038067460814</v>
      </c>
      <c r="AI94" s="324">
        <v>7.2044836998992723E-2</v>
      </c>
      <c r="AJ94" s="324">
        <v>0.1864889185496576</v>
      </c>
      <c r="AK94" s="324">
        <v>3.6867722268582916</v>
      </c>
      <c r="AL94" s="324">
        <v>3.2968290453447158</v>
      </c>
      <c r="AM94" s="324">
        <v>4.0767154083718671</v>
      </c>
    </row>
    <row r="95" spans="1:39">
      <c r="A95" s="291" t="s">
        <v>246</v>
      </c>
      <c r="B95" s="291">
        <v>1</v>
      </c>
      <c r="C95" s="291" t="s">
        <v>5277</v>
      </c>
      <c r="D95" s="291" t="s">
        <v>5183</v>
      </c>
      <c r="E95" s="291" t="s">
        <v>3160</v>
      </c>
      <c r="F95" s="291" t="s">
        <v>3161</v>
      </c>
      <c r="G95" s="291" t="s">
        <v>3162</v>
      </c>
      <c r="H95" s="291" t="s">
        <v>3163</v>
      </c>
      <c r="I95" s="291" t="s">
        <v>3164</v>
      </c>
      <c r="J95" s="291" t="s">
        <v>148</v>
      </c>
      <c r="K95" s="291">
        <v>39</v>
      </c>
      <c r="L95" s="291">
        <v>3218</v>
      </c>
      <c r="M95" s="291" t="s">
        <v>54</v>
      </c>
      <c r="N95" s="291">
        <v>94</v>
      </c>
      <c r="O95" s="291">
        <v>16.882123076923079</v>
      </c>
      <c r="P95" s="321" t="s">
        <v>3166</v>
      </c>
      <c r="Q95" s="321">
        <v>7210212</v>
      </c>
      <c r="R95" s="321">
        <v>32.510452999999998</v>
      </c>
      <c r="S95" s="321">
        <v>52.540310169999998</v>
      </c>
      <c r="T95" s="321">
        <v>9.5432538147782662</v>
      </c>
      <c r="U95" s="321" t="s">
        <v>149</v>
      </c>
      <c r="V95" s="321">
        <v>0.10576817810246678</v>
      </c>
      <c r="W95" s="321">
        <v>1.8666325676962601</v>
      </c>
      <c r="X95" s="321">
        <v>3.0998480826835499</v>
      </c>
      <c r="Y95" s="321">
        <v>90</v>
      </c>
      <c r="Z95" s="321">
        <v>0.89790999999999999</v>
      </c>
      <c r="AA95" s="321">
        <v>300.55176949999998</v>
      </c>
      <c r="AB95" s="321">
        <v>1.8157195180000001</v>
      </c>
      <c r="AC95" s="322">
        <v>0.68981238095152575</v>
      </c>
      <c r="AD95" s="323">
        <v>1</v>
      </c>
      <c r="AE95" s="322">
        <v>16.882123076923079</v>
      </c>
      <c r="AF95" s="324">
        <v>54.425521975088387</v>
      </c>
      <c r="AG95" s="324">
        <v>3.9540953003108772</v>
      </c>
      <c r="AH95" s="324">
        <v>0.12846362554539317</v>
      </c>
      <c r="AI95" s="324">
        <v>7.2651490639276603E-2</v>
      </c>
      <c r="AJ95" s="324">
        <v>0.1864889185496576</v>
      </c>
      <c r="AK95" s="324">
        <v>3.7178166970172337</v>
      </c>
      <c r="AL95" s="324">
        <v>3.32458999845479</v>
      </c>
      <c r="AM95" s="324">
        <v>4.111043395579677</v>
      </c>
    </row>
    <row r="96" spans="1:39">
      <c r="A96" s="291" t="s">
        <v>247</v>
      </c>
      <c r="B96" s="291">
        <v>1</v>
      </c>
      <c r="C96" s="291" t="s">
        <v>5278</v>
      </c>
      <c r="D96" s="291" t="s">
        <v>5183</v>
      </c>
      <c r="E96" s="291" t="s">
        <v>3160</v>
      </c>
      <c r="F96" s="291" t="s">
        <v>3161</v>
      </c>
      <c r="G96" s="291" t="s">
        <v>3162</v>
      </c>
      <c r="H96" s="291" t="s">
        <v>3163</v>
      </c>
      <c r="I96" s="291" t="s">
        <v>3164</v>
      </c>
      <c r="J96" s="291" t="s">
        <v>148</v>
      </c>
      <c r="K96" s="291">
        <v>39</v>
      </c>
      <c r="L96" s="291">
        <v>3218</v>
      </c>
      <c r="M96" s="291" t="s">
        <v>54</v>
      </c>
      <c r="N96" s="291">
        <v>95</v>
      </c>
      <c r="O96" s="291">
        <v>17.063651282051282</v>
      </c>
      <c r="P96" s="321" t="s">
        <v>3166</v>
      </c>
      <c r="Q96" s="321">
        <v>7210212</v>
      </c>
      <c r="R96" s="321">
        <v>32.510452999999998</v>
      </c>
      <c r="S96" s="321">
        <v>52.540310169999998</v>
      </c>
      <c r="T96" s="321">
        <v>9.5432538147782662</v>
      </c>
      <c r="U96" s="321" t="s">
        <v>149</v>
      </c>
      <c r="V96" s="321">
        <v>0.10576817810246678</v>
      </c>
      <c r="W96" s="321">
        <v>1.8666325676962601</v>
      </c>
      <c r="X96" s="321">
        <v>3.0998480826835499</v>
      </c>
      <c r="Y96" s="321">
        <v>90</v>
      </c>
      <c r="Z96" s="321">
        <v>0.89790999999999999</v>
      </c>
      <c r="AA96" s="321">
        <v>300.55176949999998</v>
      </c>
      <c r="AB96" s="321">
        <v>1.8157195180000001</v>
      </c>
      <c r="AC96" s="322">
        <v>0.68981238095152575</v>
      </c>
      <c r="AD96" s="323">
        <v>1</v>
      </c>
      <c r="AE96" s="322">
        <v>17.063651282051282</v>
      </c>
      <c r="AF96" s="324">
        <v>55.010742641487177</v>
      </c>
      <c r="AG96" s="324">
        <v>4.0298706924000545</v>
      </c>
      <c r="AH96" s="324">
        <v>0.12948174328064699</v>
      </c>
      <c r="AI96" s="324">
        <v>7.3256067795035851E-2</v>
      </c>
      <c r="AJ96" s="324">
        <v>0.1864889185496576</v>
      </c>
      <c r="AK96" s="324">
        <v>3.7487549066057619</v>
      </c>
      <c r="AL96" s="324">
        <v>3.3522559299813874</v>
      </c>
      <c r="AM96" s="324">
        <v>4.1452538832301364</v>
      </c>
    </row>
    <row r="97" spans="1:39">
      <c r="A97" s="291" t="s">
        <v>248</v>
      </c>
      <c r="B97" s="291">
        <v>1</v>
      </c>
      <c r="C97" s="291" t="s">
        <v>5279</v>
      </c>
      <c r="D97" s="291" t="s">
        <v>5183</v>
      </c>
      <c r="E97" s="291" t="s">
        <v>3160</v>
      </c>
      <c r="F97" s="291" t="s">
        <v>3161</v>
      </c>
      <c r="G97" s="291" t="s">
        <v>3162</v>
      </c>
      <c r="H97" s="291" t="s">
        <v>3163</v>
      </c>
      <c r="I97" s="291" t="s">
        <v>3164</v>
      </c>
      <c r="J97" s="291" t="s">
        <v>148</v>
      </c>
      <c r="K97" s="291">
        <v>39</v>
      </c>
      <c r="L97" s="291">
        <v>3218</v>
      </c>
      <c r="M97" s="291" t="s">
        <v>54</v>
      </c>
      <c r="N97" s="291">
        <v>96</v>
      </c>
      <c r="O97" s="291">
        <v>17.245179487179488</v>
      </c>
      <c r="P97" s="321" t="s">
        <v>3166</v>
      </c>
      <c r="Q97" s="321">
        <v>7210212</v>
      </c>
      <c r="R97" s="321">
        <v>32.510452999999998</v>
      </c>
      <c r="S97" s="321">
        <v>52.540310169999998</v>
      </c>
      <c r="T97" s="321">
        <v>9.5432538147782662</v>
      </c>
      <c r="U97" s="321" t="s">
        <v>149</v>
      </c>
      <c r="V97" s="321">
        <v>0.10576817810246678</v>
      </c>
      <c r="W97" s="321">
        <v>1.8666325676962601</v>
      </c>
      <c r="X97" s="321">
        <v>3.0998480826835499</v>
      </c>
      <c r="Y97" s="321">
        <v>90</v>
      </c>
      <c r="Z97" s="321">
        <v>0.89790999999999999</v>
      </c>
      <c r="AA97" s="321">
        <v>300.55176949999998</v>
      </c>
      <c r="AB97" s="321">
        <v>1.8157195180000001</v>
      </c>
      <c r="AC97" s="322">
        <v>0.68981238095152575</v>
      </c>
      <c r="AD97" s="323">
        <v>1</v>
      </c>
      <c r="AE97" s="322">
        <v>17.245179487179488</v>
      </c>
      <c r="AF97" s="324">
        <v>55.595963307885981</v>
      </c>
      <c r="AG97" s="324">
        <v>4.1062389165577384</v>
      </c>
      <c r="AH97" s="324">
        <v>0.13049474931844274</v>
      </c>
      <c r="AI97" s="324">
        <v>7.3858580232124355E-2</v>
      </c>
      <c r="AJ97" s="324">
        <v>0.1864889185496576</v>
      </c>
      <c r="AK97" s="324">
        <v>3.7795874577214739</v>
      </c>
      <c r="AL97" s="324">
        <v>3.3798273783393395</v>
      </c>
      <c r="AM97" s="324">
        <v>4.1793475371036086</v>
      </c>
    </row>
    <row r="98" spans="1:39">
      <c r="A98" s="291" t="s">
        <v>249</v>
      </c>
      <c r="B98" s="291">
        <v>1</v>
      </c>
      <c r="C98" s="291" t="s">
        <v>5280</v>
      </c>
      <c r="D98" s="291" t="s">
        <v>5183</v>
      </c>
      <c r="E98" s="291" t="s">
        <v>3160</v>
      </c>
      <c r="F98" s="291" t="s">
        <v>3161</v>
      </c>
      <c r="G98" s="291" t="s">
        <v>3162</v>
      </c>
      <c r="H98" s="291" t="s">
        <v>3163</v>
      </c>
      <c r="I98" s="291" t="s">
        <v>3164</v>
      </c>
      <c r="J98" s="291" t="s">
        <v>148</v>
      </c>
      <c r="K98" s="291">
        <v>39</v>
      </c>
      <c r="L98" s="291">
        <v>3218</v>
      </c>
      <c r="M98" s="291" t="s">
        <v>54</v>
      </c>
      <c r="N98" s="291">
        <v>97</v>
      </c>
      <c r="O98" s="291">
        <v>17.426707692307694</v>
      </c>
      <c r="P98" s="321" t="s">
        <v>3166</v>
      </c>
      <c r="Q98" s="321">
        <v>7210212</v>
      </c>
      <c r="R98" s="321">
        <v>32.510452999999998</v>
      </c>
      <c r="S98" s="321">
        <v>52.540310169999998</v>
      </c>
      <c r="T98" s="321">
        <v>9.5432538147782662</v>
      </c>
      <c r="U98" s="321" t="s">
        <v>149</v>
      </c>
      <c r="V98" s="321">
        <v>0.10576817810246678</v>
      </c>
      <c r="W98" s="321">
        <v>1.8666325676962601</v>
      </c>
      <c r="X98" s="321">
        <v>3.0998480826835499</v>
      </c>
      <c r="Y98" s="321">
        <v>90</v>
      </c>
      <c r="Z98" s="321">
        <v>0.89790999999999999</v>
      </c>
      <c r="AA98" s="321">
        <v>300.55176949999998</v>
      </c>
      <c r="AB98" s="321">
        <v>1.8157195180000001</v>
      </c>
      <c r="AC98" s="322">
        <v>0.68981238095152575</v>
      </c>
      <c r="AD98" s="323">
        <v>1</v>
      </c>
      <c r="AE98" s="322">
        <v>17.426707692307694</v>
      </c>
      <c r="AF98" s="324">
        <v>56.181183974284778</v>
      </c>
      <c r="AG98" s="324">
        <v>4.1831969900419343</v>
      </c>
      <c r="AH98" s="324">
        <v>0.13150265857452315</v>
      </c>
      <c r="AI98" s="324">
        <v>7.4459039381524345E-2</v>
      </c>
      <c r="AJ98" s="324">
        <v>0.1864889185496576</v>
      </c>
      <c r="AK98" s="324">
        <v>3.8103149353254802</v>
      </c>
      <c r="AL98" s="324">
        <v>3.4073048666194858</v>
      </c>
      <c r="AM98" s="324">
        <v>4.2133250040314749</v>
      </c>
    </row>
    <row r="99" spans="1:39">
      <c r="A99" s="291" t="s">
        <v>250</v>
      </c>
      <c r="B99" s="291">
        <v>1</v>
      </c>
      <c r="C99" s="291" t="s">
        <v>5281</v>
      </c>
      <c r="D99" s="291" t="s">
        <v>5183</v>
      </c>
      <c r="E99" s="291" t="s">
        <v>3160</v>
      </c>
      <c r="F99" s="291" t="s">
        <v>3161</v>
      </c>
      <c r="G99" s="291" t="s">
        <v>3162</v>
      </c>
      <c r="H99" s="291" t="s">
        <v>3163</v>
      </c>
      <c r="I99" s="291" t="s">
        <v>3164</v>
      </c>
      <c r="J99" s="291" t="s">
        <v>148</v>
      </c>
      <c r="K99" s="291">
        <v>39</v>
      </c>
      <c r="L99" s="291">
        <v>3218</v>
      </c>
      <c r="M99" s="291" t="s">
        <v>54</v>
      </c>
      <c r="N99" s="291">
        <v>98</v>
      </c>
      <c r="O99" s="291">
        <v>17.608235897435897</v>
      </c>
      <c r="P99" s="321" t="s">
        <v>3166</v>
      </c>
      <c r="Q99" s="321">
        <v>7210212</v>
      </c>
      <c r="R99" s="321">
        <v>32.510452999999998</v>
      </c>
      <c r="S99" s="321">
        <v>52.540310169999998</v>
      </c>
      <c r="T99" s="321">
        <v>9.5432538147782662</v>
      </c>
      <c r="U99" s="321" t="s">
        <v>149</v>
      </c>
      <c r="V99" s="321">
        <v>0.10576817810246678</v>
      </c>
      <c r="W99" s="321">
        <v>1.8666325676962601</v>
      </c>
      <c r="X99" s="321">
        <v>3.0998480826835499</v>
      </c>
      <c r="Y99" s="321">
        <v>90</v>
      </c>
      <c r="Z99" s="321">
        <v>0.89790999999999999</v>
      </c>
      <c r="AA99" s="321">
        <v>300.55176949999998</v>
      </c>
      <c r="AB99" s="321">
        <v>1.8157195180000001</v>
      </c>
      <c r="AC99" s="322">
        <v>0.68981238095152575</v>
      </c>
      <c r="AD99" s="323">
        <v>1</v>
      </c>
      <c r="AE99" s="322">
        <v>17.608235897435897</v>
      </c>
      <c r="AF99" s="324">
        <v>56.766404640683575</v>
      </c>
      <c r="AG99" s="324">
        <v>4.2607419385469001</v>
      </c>
      <c r="AH99" s="324">
        <v>0.13250548546438881</v>
      </c>
      <c r="AI99" s="324">
        <v>7.505745635145078E-2</v>
      </c>
      <c r="AJ99" s="324">
        <v>0.1864889185496576</v>
      </c>
      <c r="AK99" s="324">
        <v>3.8409379078618238</v>
      </c>
      <c r="AL99" s="324">
        <v>3.434688903142578</v>
      </c>
      <c r="AM99" s="324">
        <v>4.2471869125810695</v>
      </c>
    </row>
    <row r="100" spans="1:39">
      <c r="A100" s="291" t="s">
        <v>251</v>
      </c>
      <c r="B100" s="291">
        <v>1</v>
      </c>
      <c r="C100" s="291" t="s">
        <v>5282</v>
      </c>
      <c r="D100" s="291" t="s">
        <v>5183</v>
      </c>
      <c r="E100" s="291" t="s">
        <v>3160</v>
      </c>
      <c r="F100" s="291" t="s">
        <v>3161</v>
      </c>
      <c r="G100" s="291" t="s">
        <v>3162</v>
      </c>
      <c r="H100" s="291" t="s">
        <v>3163</v>
      </c>
      <c r="I100" s="291" t="s">
        <v>3164</v>
      </c>
      <c r="J100" s="291" t="s">
        <v>148</v>
      </c>
      <c r="K100" s="291">
        <v>39</v>
      </c>
      <c r="L100" s="291">
        <v>3218</v>
      </c>
      <c r="M100" s="291" t="s">
        <v>54</v>
      </c>
      <c r="N100" s="291">
        <v>99</v>
      </c>
      <c r="O100" s="291">
        <v>17.789764102564103</v>
      </c>
      <c r="P100" s="321" t="s">
        <v>3166</v>
      </c>
      <c r="Q100" s="321">
        <v>7210212</v>
      </c>
      <c r="R100" s="321">
        <v>32.510452999999998</v>
      </c>
      <c r="S100" s="321">
        <v>52.540310169999998</v>
      </c>
      <c r="T100" s="321">
        <v>9.5432538147782662</v>
      </c>
      <c r="U100" s="321" t="s">
        <v>149</v>
      </c>
      <c r="V100" s="321">
        <v>0.10576817810246678</v>
      </c>
      <c r="W100" s="321">
        <v>1.8666325676962601</v>
      </c>
      <c r="X100" s="321">
        <v>3.0998480826835499</v>
      </c>
      <c r="Y100" s="321">
        <v>90</v>
      </c>
      <c r="Z100" s="321">
        <v>0.89790999999999999</v>
      </c>
      <c r="AA100" s="321">
        <v>300.55176949999998</v>
      </c>
      <c r="AB100" s="321">
        <v>1.8157195180000001</v>
      </c>
      <c r="AC100" s="322">
        <v>0.68981238095152575</v>
      </c>
      <c r="AD100" s="323">
        <v>1</v>
      </c>
      <c r="AE100" s="322">
        <v>17.789764102564103</v>
      </c>
      <c r="AF100" s="324">
        <v>57.351625307082372</v>
      </c>
      <c r="AG100" s="324">
        <v>4.3388707959226611</v>
      </c>
      <c r="AH100" s="324">
        <v>0.13350324392426757</v>
      </c>
      <c r="AI100" s="324">
        <v>7.565384193892849E-2</v>
      </c>
      <c r="AJ100" s="324">
        <v>0.1864889185496576</v>
      </c>
      <c r="AK100" s="324">
        <v>3.8714569278499198</v>
      </c>
      <c r="AL100" s="324">
        <v>3.4619799819890602</v>
      </c>
      <c r="AM100" s="324">
        <v>4.2809338737107794</v>
      </c>
    </row>
    <row r="101" spans="1:39">
      <c r="A101" s="291" t="s">
        <v>252</v>
      </c>
      <c r="B101" s="291">
        <v>1</v>
      </c>
      <c r="C101" s="291" t="s">
        <v>5283</v>
      </c>
      <c r="D101" s="291" t="s">
        <v>5183</v>
      </c>
      <c r="E101" s="291" t="s">
        <v>3160</v>
      </c>
      <c r="F101" s="291" t="s">
        <v>3161</v>
      </c>
      <c r="G101" s="291" t="s">
        <v>3162</v>
      </c>
      <c r="H101" s="291" t="s">
        <v>3163</v>
      </c>
      <c r="I101" s="291" t="s">
        <v>3164</v>
      </c>
      <c r="J101" s="291" t="s">
        <v>148</v>
      </c>
      <c r="K101" s="291">
        <v>39</v>
      </c>
      <c r="L101" s="291">
        <v>3218</v>
      </c>
      <c r="M101" s="291" t="s">
        <v>54</v>
      </c>
      <c r="N101" s="291">
        <v>100</v>
      </c>
      <c r="O101" s="291">
        <v>17.971292307692309</v>
      </c>
      <c r="P101" s="321" t="s">
        <v>3166</v>
      </c>
      <c r="Q101" s="321">
        <v>7210212</v>
      </c>
      <c r="R101" s="321">
        <v>32.510452999999998</v>
      </c>
      <c r="S101" s="321">
        <v>52.540310169999998</v>
      </c>
      <c r="T101" s="321">
        <v>9.5432538147782662</v>
      </c>
      <c r="U101" s="321" t="s">
        <v>149</v>
      </c>
      <c r="V101" s="321">
        <v>0.10576817810246678</v>
      </c>
      <c r="W101" s="321">
        <v>1.8666325676962601</v>
      </c>
      <c r="X101" s="321">
        <v>3.0998480826835499</v>
      </c>
      <c r="Y101" s="321">
        <v>90</v>
      </c>
      <c r="Z101" s="321">
        <v>0.89790999999999999</v>
      </c>
      <c r="AA101" s="321">
        <v>300.55176949999998</v>
      </c>
      <c r="AB101" s="321">
        <v>1.8157195180000001</v>
      </c>
      <c r="AC101" s="322">
        <v>0.68981238095152575</v>
      </c>
      <c r="AD101" s="323">
        <v>1</v>
      </c>
      <c r="AE101" s="322">
        <v>17.971292307692309</v>
      </c>
      <c r="AF101" s="324">
        <v>57.936845973481176</v>
      </c>
      <c r="AG101" s="324">
        <v>4.4175806039063223</v>
      </c>
      <c r="AH101" s="324">
        <v>0.13449594743126123</v>
      </c>
      <c r="AI101" s="324">
        <v>7.6248206640871258E-2</v>
      </c>
      <c r="AJ101" s="324">
        <v>0.1864889185496576</v>
      </c>
      <c r="AK101" s="324">
        <v>3.9018725324515118</v>
      </c>
      <c r="AL101" s="324">
        <v>3.4891785835060571</v>
      </c>
      <c r="AM101" s="324">
        <v>4.314566481396966</v>
      </c>
    </row>
    <row r="102" spans="1:39">
      <c r="A102" s="291" t="s">
        <v>253</v>
      </c>
      <c r="B102" s="291">
        <v>1</v>
      </c>
      <c r="C102" s="291" t="s">
        <v>5284</v>
      </c>
      <c r="D102" s="291" t="s">
        <v>5183</v>
      </c>
      <c r="E102" s="291" t="s">
        <v>3160</v>
      </c>
      <c r="F102" s="291" t="s">
        <v>3161</v>
      </c>
      <c r="G102" s="291" t="s">
        <v>3162</v>
      </c>
      <c r="H102" s="291" t="s">
        <v>3163</v>
      </c>
      <c r="I102" s="291" t="s">
        <v>3164</v>
      </c>
      <c r="J102" s="291" t="s">
        <v>148</v>
      </c>
      <c r="K102" s="291">
        <v>39</v>
      </c>
      <c r="L102" s="291">
        <v>3218</v>
      </c>
      <c r="M102" s="291" t="s">
        <v>54</v>
      </c>
      <c r="N102" s="291">
        <v>101</v>
      </c>
      <c r="O102" s="291">
        <v>18.152820512820515</v>
      </c>
      <c r="P102" s="321" t="s">
        <v>3166</v>
      </c>
      <c r="Q102" s="321">
        <v>7210212</v>
      </c>
      <c r="R102" s="321">
        <v>32.510452999999998</v>
      </c>
      <c r="S102" s="321">
        <v>52.540310169999998</v>
      </c>
      <c r="T102" s="321">
        <v>9.5432538147782662</v>
      </c>
      <c r="U102" s="321" t="s">
        <v>149</v>
      </c>
      <c r="V102" s="321">
        <v>0.10576817810246678</v>
      </c>
      <c r="W102" s="321">
        <v>1.8666325676962601</v>
      </c>
      <c r="X102" s="321">
        <v>3.0998480826835499</v>
      </c>
      <c r="Y102" s="321">
        <v>90</v>
      </c>
      <c r="Z102" s="321">
        <v>0.89790999999999999</v>
      </c>
      <c r="AA102" s="321">
        <v>300.55176949999998</v>
      </c>
      <c r="AB102" s="321">
        <v>1.8157195180000001</v>
      </c>
      <c r="AC102" s="322">
        <v>0.68981238095152575</v>
      </c>
      <c r="AD102" s="323">
        <v>1</v>
      </c>
      <c r="AE102" s="322">
        <v>18.152820512820515</v>
      </c>
      <c r="AF102" s="324">
        <v>58.522066639879981</v>
      </c>
      <c r="AG102" s="324">
        <v>4.4968684118646065</v>
      </c>
      <c r="AH102" s="324">
        <v>0.13548360902253703</v>
      </c>
      <c r="AI102" s="324">
        <v>7.6840560664687918E-2</v>
      </c>
      <c r="AJ102" s="324">
        <v>0.1864889185496576</v>
      </c>
      <c r="AK102" s="324">
        <v>3.932185244013418</v>
      </c>
      <c r="AL102" s="324">
        <v>3.5162851747927149</v>
      </c>
      <c r="AM102" s="324">
        <v>4.3480853132341206</v>
      </c>
    </row>
    <row r="103" spans="1:39">
      <c r="A103" s="291" t="s">
        <v>254</v>
      </c>
      <c r="B103" s="291">
        <v>1</v>
      </c>
      <c r="C103" s="291" t="s">
        <v>5285</v>
      </c>
      <c r="D103" s="291" t="s">
        <v>5183</v>
      </c>
      <c r="E103" s="291" t="s">
        <v>3160</v>
      </c>
      <c r="F103" s="291" t="s">
        <v>3161</v>
      </c>
      <c r="G103" s="291" t="s">
        <v>3162</v>
      </c>
      <c r="H103" s="291" t="s">
        <v>3163</v>
      </c>
      <c r="I103" s="291" t="s">
        <v>3164</v>
      </c>
      <c r="J103" s="291" t="s">
        <v>148</v>
      </c>
      <c r="K103" s="291">
        <v>39</v>
      </c>
      <c r="L103" s="291">
        <v>3218</v>
      </c>
      <c r="M103" s="291" t="s">
        <v>54</v>
      </c>
      <c r="N103" s="291">
        <v>102</v>
      </c>
      <c r="O103" s="291">
        <v>18.334348717948718</v>
      </c>
      <c r="P103" s="321" t="s">
        <v>3166</v>
      </c>
      <c r="Q103" s="321">
        <v>7210212</v>
      </c>
      <c r="R103" s="321">
        <v>32.510452999999998</v>
      </c>
      <c r="S103" s="321">
        <v>52.540310169999998</v>
      </c>
      <c r="T103" s="321">
        <v>9.5432538147782662</v>
      </c>
      <c r="U103" s="321" t="s">
        <v>149</v>
      </c>
      <c r="V103" s="321">
        <v>0.10576817810246678</v>
      </c>
      <c r="W103" s="321">
        <v>1.8666325676962601</v>
      </c>
      <c r="X103" s="321">
        <v>3.0998480826835499</v>
      </c>
      <c r="Y103" s="321">
        <v>90</v>
      </c>
      <c r="Z103" s="321">
        <v>0.89790999999999999</v>
      </c>
      <c r="AA103" s="321">
        <v>300.55176949999998</v>
      </c>
      <c r="AB103" s="321">
        <v>1.8157195180000001</v>
      </c>
      <c r="AC103" s="322">
        <v>0.68981238095152575</v>
      </c>
      <c r="AD103" s="323">
        <v>1</v>
      </c>
      <c r="AE103" s="322">
        <v>18.334348717948718</v>
      </c>
      <c r="AF103" s="324">
        <v>59.107287306278771</v>
      </c>
      <c r="AG103" s="324">
        <v>4.5767312765471688</v>
      </c>
      <c r="AH103" s="324">
        <v>0.13646624131373539</v>
      </c>
      <c r="AI103" s="324">
        <v>7.7430913938440857E-2</v>
      </c>
      <c r="AJ103" s="324">
        <v>0.1864889185496576</v>
      </c>
      <c r="AK103" s="324">
        <v>3.9623955705873768</v>
      </c>
      <c r="AL103" s="324">
        <v>3.5433002101650657</v>
      </c>
      <c r="AM103" s="324">
        <v>4.3814909310096883</v>
      </c>
    </row>
    <row r="104" spans="1:39">
      <c r="A104" s="291" t="s">
        <v>255</v>
      </c>
      <c r="B104" s="291">
        <v>1</v>
      </c>
      <c r="C104" s="291" t="s">
        <v>5286</v>
      </c>
      <c r="D104" s="291" t="s">
        <v>5183</v>
      </c>
      <c r="E104" s="291" t="s">
        <v>3160</v>
      </c>
      <c r="F104" s="291" t="s">
        <v>3161</v>
      </c>
      <c r="G104" s="291" t="s">
        <v>3162</v>
      </c>
      <c r="H104" s="291" t="s">
        <v>3163</v>
      </c>
      <c r="I104" s="291" t="s">
        <v>3164</v>
      </c>
      <c r="J104" s="291" t="s">
        <v>148</v>
      </c>
      <c r="K104" s="291">
        <v>39</v>
      </c>
      <c r="L104" s="291">
        <v>3218</v>
      </c>
      <c r="M104" s="291" t="s">
        <v>54</v>
      </c>
      <c r="N104" s="291">
        <v>103</v>
      </c>
      <c r="O104" s="291">
        <v>18.515876923076924</v>
      </c>
      <c r="P104" s="321" t="s">
        <v>3166</v>
      </c>
      <c r="Q104" s="321">
        <v>7210212</v>
      </c>
      <c r="R104" s="321">
        <v>32.510452999999998</v>
      </c>
      <c r="S104" s="321">
        <v>52.540310169999998</v>
      </c>
      <c r="T104" s="321">
        <v>9.5432538147782662</v>
      </c>
      <c r="U104" s="321" t="s">
        <v>149</v>
      </c>
      <c r="V104" s="321">
        <v>0.10576817810246678</v>
      </c>
      <c r="W104" s="321">
        <v>1.8666325676962601</v>
      </c>
      <c r="X104" s="321">
        <v>3.0998480826835499</v>
      </c>
      <c r="Y104" s="321">
        <v>90</v>
      </c>
      <c r="Z104" s="321">
        <v>0.89790999999999999</v>
      </c>
      <c r="AA104" s="321">
        <v>300.55176949999998</v>
      </c>
      <c r="AB104" s="321">
        <v>1.8157195180000001</v>
      </c>
      <c r="AC104" s="322">
        <v>0.68981238095152575</v>
      </c>
      <c r="AD104" s="323">
        <v>1</v>
      </c>
      <c r="AE104" s="322">
        <v>18.515876923076924</v>
      </c>
      <c r="AF104" s="324">
        <v>59.692507972677575</v>
      </c>
      <c r="AG104" s="324">
        <v>4.6571662618502705</v>
      </c>
      <c r="AH104" s="324">
        <v>0.13744385651666047</v>
      </c>
      <c r="AI104" s="324">
        <v>7.8019276120580267E-2</v>
      </c>
      <c r="AJ104" s="324">
        <v>0.1864889185496576</v>
      </c>
      <c r="AK104" s="324">
        <v>3.99250400642818</v>
      </c>
      <c r="AL104" s="324">
        <v>3.570224131601472</v>
      </c>
      <c r="AM104" s="324">
        <v>4.4147838812548885</v>
      </c>
    </row>
    <row r="105" spans="1:39">
      <c r="A105" s="291" t="s">
        <v>256</v>
      </c>
      <c r="B105" s="291">
        <v>1</v>
      </c>
      <c r="C105" s="291" t="s">
        <v>5287</v>
      </c>
      <c r="D105" s="291" t="s">
        <v>5183</v>
      </c>
      <c r="E105" s="291" t="s">
        <v>3160</v>
      </c>
      <c r="F105" s="291" t="s">
        <v>3161</v>
      </c>
      <c r="G105" s="291" t="s">
        <v>3162</v>
      </c>
      <c r="H105" s="291" t="s">
        <v>3163</v>
      </c>
      <c r="I105" s="291" t="s">
        <v>3164</v>
      </c>
      <c r="J105" s="291" t="s">
        <v>148</v>
      </c>
      <c r="K105" s="291">
        <v>39</v>
      </c>
      <c r="L105" s="291">
        <v>3218</v>
      </c>
      <c r="M105" s="291" t="s">
        <v>54</v>
      </c>
      <c r="N105" s="291">
        <v>104</v>
      </c>
      <c r="O105" s="291">
        <v>18.69740512820513</v>
      </c>
      <c r="P105" s="321" t="s">
        <v>3166</v>
      </c>
      <c r="Q105" s="321">
        <v>7210212</v>
      </c>
      <c r="R105" s="321">
        <v>32.510452999999998</v>
      </c>
      <c r="S105" s="321">
        <v>52.540310169999998</v>
      </c>
      <c r="T105" s="321">
        <v>9.5432538147782662</v>
      </c>
      <c r="U105" s="321" t="s">
        <v>149</v>
      </c>
      <c r="V105" s="321">
        <v>0.10576817810246678</v>
      </c>
      <c r="W105" s="321">
        <v>1.8666325676962601</v>
      </c>
      <c r="X105" s="321">
        <v>3.0998480826835499</v>
      </c>
      <c r="Y105" s="321">
        <v>90</v>
      </c>
      <c r="Z105" s="321">
        <v>0.89790999999999999</v>
      </c>
      <c r="AA105" s="321">
        <v>300.55176949999998</v>
      </c>
      <c r="AB105" s="321">
        <v>1.8157195180000001</v>
      </c>
      <c r="AC105" s="322">
        <v>0.68981238095152575</v>
      </c>
      <c r="AD105" s="323">
        <v>1</v>
      </c>
      <c r="AE105" s="322">
        <v>18.69740512820513</v>
      </c>
      <c r="AF105" s="324">
        <v>60.277728639076379</v>
      </c>
      <c r="AG105" s="324">
        <v>4.7381704385902754</v>
      </c>
      <c r="AH105" s="324">
        <v>0.1384164664560972</v>
      </c>
      <c r="AI105" s="324">
        <v>7.8605656609274613E-2</v>
      </c>
      <c r="AJ105" s="324">
        <v>0.1864889185496576</v>
      </c>
      <c r="AK105" s="324">
        <v>4.0225110324711446</v>
      </c>
      <c r="AL105" s="324">
        <v>3.5970573691695988</v>
      </c>
      <c r="AM105" s="324">
        <v>4.4479646957726908</v>
      </c>
    </row>
    <row r="106" spans="1:39">
      <c r="A106" s="291" t="s">
        <v>257</v>
      </c>
      <c r="B106" s="291">
        <v>1</v>
      </c>
      <c r="C106" s="291" t="s">
        <v>5288</v>
      </c>
      <c r="D106" s="291" t="s">
        <v>5183</v>
      </c>
      <c r="E106" s="291" t="s">
        <v>3160</v>
      </c>
      <c r="F106" s="291" t="s">
        <v>3161</v>
      </c>
      <c r="G106" s="291" t="s">
        <v>3162</v>
      </c>
      <c r="H106" s="291" t="s">
        <v>3163</v>
      </c>
      <c r="I106" s="291" t="s">
        <v>3164</v>
      </c>
      <c r="J106" s="291" t="s">
        <v>148</v>
      </c>
      <c r="K106" s="291">
        <v>39</v>
      </c>
      <c r="L106" s="291">
        <v>3218</v>
      </c>
      <c r="M106" s="291" t="s">
        <v>54</v>
      </c>
      <c r="N106" s="291">
        <v>105</v>
      </c>
      <c r="O106" s="291">
        <v>18.878933333333336</v>
      </c>
      <c r="P106" s="321" t="s">
        <v>3166</v>
      </c>
      <c r="Q106" s="321">
        <v>7210212</v>
      </c>
      <c r="R106" s="321">
        <v>32.510452999999998</v>
      </c>
      <c r="S106" s="321">
        <v>52.540310169999998</v>
      </c>
      <c r="T106" s="321">
        <v>9.5432538147782662</v>
      </c>
      <c r="U106" s="321" t="s">
        <v>149</v>
      </c>
      <c r="V106" s="321">
        <v>0.10576817810246678</v>
      </c>
      <c r="W106" s="321">
        <v>1.8666325676962601</v>
      </c>
      <c r="X106" s="321">
        <v>3.0998480826835499</v>
      </c>
      <c r="Y106" s="321">
        <v>90</v>
      </c>
      <c r="Z106" s="321">
        <v>0.89790999999999999</v>
      </c>
      <c r="AA106" s="321">
        <v>300.55176949999998</v>
      </c>
      <c r="AB106" s="321">
        <v>1.8157195180000001</v>
      </c>
      <c r="AC106" s="322">
        <v>0.68981238095152575</v>
      </c>
      <c r="AD106" s="323">
        <v>1</v>
      </c>
      <c r="AE106" s="322">
        <v>18.878933333333336</v>
      </c>
      <c r="AF106" s="324">
        <v>60.862949305475183</v>
      </c>
      <c r="AG106" s="324">
        <v>4.8197408842866167</v>
      </c>
      <c r="AH106" s="324">
        <v>0.13938408258595972</v>
      </c>
      <c r="AI106" s="324">
        <v>7.9190064551358116E-2</v>
      </c>
      <c r="AJ106" s="324">
        <v>0.1864889185496576</v>
      </c>
      <c r="AK106" s="324">
        <v>4.0524171167899832</v>
      </c>
      <c r="AL106" s="324">
        <v>3.6238003414358553</v>
      </c>
      <c r="AM106" s="324">
        <v>4.4810338921441115</v>
      </c>
    </row>
    <row r="107" spans="1:39">
      <c r="A107" s="291" t="s">
        <v>258</v>
      </c>
      <c r="B107" s="291">
        <v>1</v>
      </c>
      <c r="C107" s="291" t="s">
        <v>5289</v>
      </c>
      <c r="D107" s="291" t="s">
        <v>5183</v>
      </c>
      <c r="E107" s="291" t="s">
        <v>3160</v>
      </c>
      <c r="F107" s="291" t="s">
        <v>3161</v>
      </c>
      <c r="G107" s="291" t="s">
        <v>3162</v>
      </c>
      <c r="H107" s="291" t="s">
        <v>3163</v>
      </c>
      <c r="I107" s="291" t="s">
        <v>3164</v>
      </c>
      <c r="J107" s="291" t="s">
        <v>148</v>
      </c>
      <c r="K107" s="291">
        <v>39</v>
      </c>
      <c r="L107" s="291">
        <v>3218</v>
      </c>
      <c r="M107" s="291" t="s">
        <v>54</v>
      </c>
      <c r="N107" s="291">
        <v>106</v>
      </c>
      <c r="O107" s="291">
        <v>19.060461538461539</v>
      </c>
      <c r="P107" s="321" t="s">
        <v>3166</v>
      </c>
      <c r="Q107" s="321">
        <v>7210212</v>
      </c>
      <c r="R107" s="321">
        <v>32.510452999999998</v>
      </c>
      <c r="S107" s="321">
        <v>52.540310169999998</v>
      </c>
      <c r="T107" s="321">
        <v>9.5432538147782662</v>
      </c>
      <c r="U107" s="321" t="s">
        <v>149</v>
      </c>
      <c r="V107" s="321">
        <v>0.10576817810246678</v>
      </c>
      <c r="W107" s="321">
        <v>1.8666325676962601</v>
      </c>
      <c r="X107" s="321">
        <v>3.0998480826835499</v>
      </c>
      <c r="Y107" s="321">
        <v>90</v>
      </c>
      <c r="Z107" s="321">
        <v>0.89790999999999999</v>
      </c>
      <c r="AA107" s="321">
        <v>300.55176949999998</v>
      </c>
      <c r="AB107" s="321">
        <v>1.8157195180000001</v>
      </c>
      <c r="AC107" s="322">
        <v>0.68981238095152575</v>
      </c>
      <c r="AD107" s="323">
        <v>1</v>
      </c>
      <c r="AE107" s="322">
        <v>19.060461538461539</v>
      </c>
      <c r="AF107" s="324">
        <v>61.448169971873973</v>
      </c>
      <c r="AG107" s="324">
        <v>4.9018746829538795</v>
      </c>
      <c r="AH107" s="324">
        <v>0.14034671600488885</v>
      </c>
      <c r="AI107" s="324">
        <v>7.9772508850915552E-2</v>
      </c>
      <c r="AJ107" s="324">
        <v>0.1864889185496576</v>
      </c>
      <c r="AK107" s="324">
        <v>4.082222715036119</v>
      </c>
      <c r="AL107" s="324">
        <v>3.6504534558582429</v>
      </c>
      <c r="AM107" s="324">
        <v>4.5139919742139947</v>
      </c>
    </row>
    <row r="108" spans="1:39">
      <c r="A108" s="291" t="s">
        <v>259</v>
      </c>
      <c r="B108" s="291">
        <v>1</v>
      </c>
      <c r="C108" s="291" t="s">
        <v>5290</v>
      </c>
      <c r="D108" s="291" t="s">
        <v>5183</v>
      </c>
      <c r="E108" s="291" t="s">
        <v>3160</v>
      </c>
      <c r="F108" s="291" t="s">
        <v>3161</v>
      </c>
      <c r="G108" s="291" t="s">
        <v>3162</v>
      </c>
      <c r="H108" s="291" t="s">
        <v>3163</v>
      </c>
      <c r="I108" s="291" t="s">
        <v>3164</v>
      </c>
      <c r="J108" s="291" t="s">
        <v>148</v>
      </c>
      <c r="K108" s="291">
        <v>39</v>
      </c>
      <c r="L108" s="291">
        <v>3218</v>
      </c>
      <c r="M108" s="291" t="s">
        <v>54</v>
      </c>
      <c r="N108" s="291">
        <v>107</v>
      </c>
      <c r="O108" s="291">
        <v>19.241989743589745</v>
      </c>
      <c r="P108" s="321" t="s">
        <v>3166</v>
      </c>
      <c r="Q108" s="321">
        <v>7210212</v>
      </c>
      <c r="R108" s="321">
        <v>32.510452999999998</v>
      </c>
      <c r="S108" s="321">
        <v>52.540310169999998</v>
      </c>
      <c r="T108" s="321">
        <v>9.5432538147782662</v>
      </c>
      <c r="U108" s="321" t="s">
        <v>149</v>
      </c>
      <c r="V108" s="321">
        <v>0.10576817810246678</v>
      </c>
      <c r="W108" s="321">
        <v>1.8666325676962601</v>
      </c>
      <c r="X108" s="321">
        <v>3.0998480826835499</v>
      </c>
      <c r="Y108" s="321">
        <v>90</v>
      </c>
      <c r="Z108" s="321">
        <v>0.89790999999999999</v>
      </c>
      <c r="AA108" s="321">
        <v>300.55176949999998</v>
      </c>
      <c r="AB108" s="321">
        <v>1.8157195180000001</v>
      </c>
      <c r="AC108" s="322">
        <v>0.68981238095152575</v>
      </c>
      <c r="AD108" s="323">
        <v>1</v>
      </c>
      <c r="AE108" s="322">
        <v>19.241989743589745</v>
      </c>
      <c r="AF108" s="324">
        <v>62.033390638272778</v>
      </c>
      <c r="AG108" s="324">
        <v>4.9845689249025762</v>
      </c>
      <c r="AH108" s="324">
        <v>0.14130437747108524</v>
      </c>
      <c r="AI108" s="324">
        <v>8.0352998177520923E-2</v>
      </c>
      <c r="AJ108" s="324">
        <v>0.1864889185496576</v>
      </c>
      <c r="AK108" s="324">
        <v>4.1119282708602825</v>
      </c>
      <c r="AL108" s="324">
        <v>3.6770171091633639</v>
      </c>
      <c r="AM108" s="324">
        <v>4.546839432557201</v>
      </c>
    </row>
    <row r="109" spans="1:39">
      <c r="A109" s="291" t="s">
        <v>260</v>
      </c>
      <c r="B109" s="291">
        <v>1</v>
      </c>
      <c r="C109" s="291" t="s">
        <v>5291</v>
      </c>
      <c r="D109" s="291" t="s">
        <v>5183</v>
      </c>
      <c r="E109" s="291" t="s">
        <v>3160</v>
      </c>
      <c r="F109" s="291" t="s">
        <v>3161</v>
      </c>
      <c r="G109" s="291" t="s">
        <v>3162</v>
      </c>
      <c r="H109" s="291" t="s">
        <v>3163</v>
      </c>
      <c r="I109" s="291" t="s">
        <v>3164</v>
      </c>
      <c r="J109" s="291" t="s">
        <v>148</v>
      </c>
      <c r="K109" s="291">
        <v>39</v>
      </c>
      <c r="L109" s="291">
        <v>3218</v>
      </c>
      <c r="M109" s="291" t="s">
        <v>54</v>
      </c>
      <c r="N109" s="291">
        <v>108</v>
      </c>
      <c r="O109" s="291">
        <v>19.423517948717951</v>
      </c>
      <c r="P109" s="321" t="s">
        <v>3166</v>
      </c>
      <c r="Q109" s="321">
        <v>7210212</v>
      </c>
      <c r="R109" s="321">
        <v>32.510452999999998</v>
      </c>
      <c r="S109" s="321">
        <v>52.540310169999998</v>
      </c>
      <c r="T109" s="321">
        <v>9.5432538147782662</v>
      </c>
      <c r="U109" s="321" t="s">
        <v>149</v>
      </c>
      <c r="V109" s="321">
        <v>0.10576817810246678</v>
      </c>
      <c r="W109" s="321">
        <v>1.8666325676962601</v>
      </c>
      <c r="X109" s="321">
        <v>3.0998480826835499</v>
      </c>
      <c r="Y109" s="321">
        <v>90</v>
      </c>
      <c r="Z109" s="321">
        <v>0.89790999999999999</v>
      </c>
      <c r="AA109" s="321">
        <v>300.55176949999998</v>
      </c>
      <c r="AB109" s="321">
        <v>1.8157195180000001</v>
      </c>
      <c r="AC109" s="322">
        <v>0.68981238095152575</v>
      </c>
      <c r="AD109" s="323">
        <v>1</v>
      </c>
      <c r="AE109" s="322">
        <v>19.423517948717951</v>
      </c>
      <c r="AF109" s="324">
        <v>62.618611304671582</v>
      </c>
      <c r="AG109" s="324">
        <v>5.0678207065481731</v>
      </c>
      <c r="AH109" s="324">
        <v>0.1422570774164427</v>
      </c>
      <c r="AI109" s="324">
        <v>8.0931540974146371E-2</v>
      </c>
      <c r="AJ109" s="324">
        <v>0.1864889185496576</v>
      </c>
      <c r="AK109" s="324">
        <v>4.1415342163172406</v>
      </c>
      <c r="AL109" s="324">
        <v>3.7034916877083384</v>
      </c>
      <c r="AM109" s="324">
        <v>4.5795767449261433</v>
      </c>
    </row>
    <row r="110" spans="1:39">
      <c r="A110" s="291" t="s">
        <v>261</v>
      </c>
      <c r="B110" s="291">
        <v>1</v>
      </c>
      <c r="C110" s="291" t="s">
        <v>5292</v>
      </c>
      <c r="D110" s="291" t="s">
        <v>5183</v>
      </c>
      <c r="E110" s="291" t="s">
        <v>3160</v>
      </c>
      <c r="F110" s="291" t="s">
        <v>3161</v>
      </c>
      <c r="G110" s="291" t="s">
        <v>3162</v>
      </c>
      <c r="H110" s="291" t="s">
        <v>3163</v>
      </c>
      <c r="I110" s="291" t="s">
        <v>3164</v>
      </c>
      <c r="J110" s="291" t="s">
        <v>148</v>
      </c>
      <c r="K110" s="291">
        <v>39</v>
      </c>
      <c r="L110" s="291">
        <v>3218</v>
      </c>
      <c r="M110" s="291" t="s">
        <v>54</v>
      </c>
      <c r="N110" s="291">
        <v>109</v>
      </c>
      <c r="O110" s="291">
        <v>19.605046153846153</v>
      </c>
      <c r="P110" s="321" t="s">
        <v>3166</v>
      </c>
      <c r="Q110" s="321">
        <v>7210212</v>
      </c>
      <c r="R110" s="321">
        <v>32.510452999999998</v>
      </c>
      <c r="S110" s="321">
        <v>52.540310169999998</v>
      </c>
      <c r="T110" s="321">
        <v>9.5432538147782662</v>
      </c>
      <c r="U110" s="321" t="s">
        <v>149</v>
      </c>
      <c r="V110" s="321">
        <v>0.10576817810246678</v>
      </c>
      <c r="W110" s="321">
        <v>1.8666325676962601</v>
      </c>
      <c r="X110" s="321">
        <v>3.0998480826835499</v>
      </c>
      <c r="Y110" s="321">
        <v>90</v>
      </c>
      <c r="Z110" s="321">
        <v>0.89790999999999999</v>
      </c>
      <c r="AA110" s="321">
        <v>300.55176949999998</v>
      </c>
      <c r="AB110" s="321">
        <v>1.8157195180000001</v>
      </c>
      <c r="AC110" s="322">
        <v>0.68981238095152575</v>
      </c>
      <c r="AD110" s="323">
        <v>1</v>
      </c>
      <c r="AE110" s="322">
        <v>19.605046153846153</v>
      </c>
      <c r="AF110" s="324">
        <v>63.203831971070372</v>
      </c>
      <c r="AG110" s="324">
        <v>5.1516271302282899</v>
      </c>
      <c r="AH110" s="324">
        <v>0.14320482596048337</v>
      </c>
      <c r="AI110" s="324">
        <v>8.1508145464760595E-2</v>
      </c>
      <c r="AJ110" s="324">
        <v>0.1864889185496576</v>
      </c>
      <c r="AK110" s="324">
        <v>4.1710409722546302</v>
      </c>
      <c r="AL110" s="324">
        <v>3.7298775678285163</v>
      </c>
      <c r="AM110" s="324">
        <v>4.6122043766807446</v>
      </c>
    </row>
    <row r="111" spans="1:39">
      <c r="A111" s="291" t="s">
        <v>262</v>
      </c>
      <c r="B111" s="291">
        <v>1</v>
      </c>
      <c r="C111" s="291" t="s">
        <v>5293</v>
      </c>
      <c r="D111" s="291" t="s">
        <v>5183</v>
      </c>
      <c r="E111" s="291" t="s">
        <v>3160</v>
      </c>
      <c r="F111" s="291" t="s">
        <v>3161</v>
      </c>
      <c r="G111" s="291" t="s">
        <v>3162</v>
      </c>
      <c r="H111" s="291" t="s">
        <v>3163</v>
      </c>
      <c r="I111" s="291" t="s">
        <v>3164</v>
      </c>
      <c r="J111" s="291" t="s">
        <v>148</v>
      </c>
      <c r="K111" s="291">
        <v>39</v>
      </c>
      <c r="L111" s="291">
        <v>3218</v>
      </c>
      <c r="M111" s="291" t="s">
        <v>54</v>
      </c>
      <c r="N111" s="291">
        <v>110</v>
      </c>
      <c r="O111" s="291">
        <v>19.786574358974359</v>
      </c>
      <c r="P111" s="321" t="s">
        <v>3166</v>
      </c>
      <c r="Q111" s="321">
        <v>7210212</v>
      </c>
      <c r="R111" s="321">
        <v>32.510452999999998</v>
      </c>
      <c r="S111" s="321">
        <v>52.540310169999998</v>
      </c>
      <c r="T111" s="321">
        <v>9.5432538147782662</v>
      </c>
      <c r="U111" s="321" t="s">
        <v>149</v>
      </c>
      <c r="V111" s="321">
        <v>0.10576817810246678</v>
      </c>
      <c r="W111" s="321">
        <v>1.8666325676962601</v>
      </c>
      <c r="X111" s="321">
        <v>3.0998480826835499</v>
      </c>
      <c r="Y111" s="321">
        <v>90</v>
      </c>
      <c r="Z111" s="321">
        <v>0.89790999999999999</v>
      </c>
      <c r="AA111" s="321">
        <v>300.55176949999998</v>
      </c>
      <c r="AB111" s="321">
        <v>1.8157195180000001</v>
      </c>
      <c r="AC111" s="322">
        <v>0.68981238095152575</v>
      </c>
      <c r="AD111" s="323">
        <v>1</v>
      </c>
      <c r="AE111" s="322">
        <v>19.786574358974359</v>
      </c>
      <c r="AF111" s="324">
        <v>63.789052637469176</v>
      </c>
      <c r="AG111" s="324">
        <v>5.2359853040274507</v>
      </c>
      <c r="AH111" s="324">
        <v>0.1441476329232606</v>
      </c>
      <c r="AI111" s="324">
        <v>8.2082819661627573E-2</v>
      </c>
      <c r="AJ111" s="324">
        <v>0.1864889185496576</v>
      </c>
      <c r="AK111" s="324">
        <v>4.200448948686458</v>
      </c>
      <c r="AL111" s="324">
        <v>3.7561751161714696</v>
      </c>
      <c r="AM111" s="324">
        <v>4.6447227812014473</v>
      </c>
    </row>
    <row r="112" spans="1:39">
      <c r="A112" s="291" t="s">
        <v>263</v>
      </c>
      <c r="B112" s="291">
        <v>1</v>
      </c>
      <c r="C112" s="291" t="s">
        <v>5294</v>
      </c>
      <c r="D112" s="291" t="s">
        <v>5183</v>
      </c>
      <c r="E112" s="291" t="s">
        <v>3160</v>
      </c>
      <c r="F112" s="291" t="s">
        <v>3161</v>
      </c>
      <c r="G112" s="291" t="s">
        <v>3162</v>
      </c>
      <c r="H112" s="291" t="s">
        <v>3163</v>
      </c>
      <c r="I112" s="291" t="s">
        <v>3164</v>
      </c>
      <c r="J112" s="291" t="s">
        <v>148</v>
      </c>
      <c r="K112" s="291">
        <v>39</v>
      </c>
      <c r="L112" s="291">
        <v>3218</v>
      </c>
      <c r="M112" s="291" t="s">
        <v>54</v>
      </c>
      <c r="N112" s="291">
        <v>111</v>
      </c>
      <c r="O112" s="291">
        <v>19.968102564102566</v>
      </c>
      <c r="P112" s="321" t="s">
        <v>3166</v>
      </c>
      <c r="Q112" s="321">
        <v>7210212</v>
      </c>
      <c r="R112" s="321">
        <v>32.510452999999998</v>
      </c>
      <c r="S112" s="321">
        <v>52.540310169999998</v>
      </c>
      <c r="T112" s="321">
        <v>9.5432538147782662</v>
      </c>
      <c r="U112" s="321" t="s">
        <v>149</v>
      </c>
      <c r="V112" s="321">
        <v>0.10576817810246678</v>
      </c>
      <c r="W112" s="321">
        <v>1.8666325676962601</v>
      </c>
      <c r="X112" s="321">
        <v>3.0998480826835499</v>
      </c>
      <c r="Y112" s="321">
        <v>90</v>
      </c>
      <c r="Z112" s="321">
        <v>0.89790999999999999</v>
      </c>
      <c r="AA112" s="321">
        <v>300.55176949999998</v>
      </c>
      <c r="AB112" s="321">
        <v>1.8157195180000001</v>
      </c>
      <c r="AC112" s="322">
        <v>0.68981238095152575</v>
      </c>
      <c r="AD112" s="323">
        <v>1</v>
      </c>
      <c r="AE112" s="322">
        <v>19.968102564102566</v>
      </c>
      <c r="AF112" s="324">
        <v>64.37427330386798</v>
      </c>
      <c r="AG112" s="324">
        <v>5.3208923416092846</v>
      </c>
      <c r="AH112" s="324">
        <v>0.14508550783812071</v>
      </c>
      <c r="AI112" s="324">
        <v>8.2655571372322961E-2</v>
      </c>
      <c r="AJ112" s="324">
        <v>0.1864889185496576</v>
      </c>
      <c r="AK112" s="324">
        <v>4.2297585451521549</v>
      </c>
      <c r="AL112" s="324">
        <v>3.7823846900180706</v>
      </c>
      <c r="AM112" s="324">
        <v>4.6771324002862382</v>
      </c>
    </row>
    <row r="113" spans="1:39">
      <c r="A113" s="291" t="s">
        <v>264</v>
      </c>
      <c r="B113" s="291">
        <v>1</v>
      </c>
      <c r="C113" s="291" t="s">
        <v>5295</v>
      </c>
      <c r="D113" s="291" t="s">
        <v>5183</v>
      </c>
      <c r="E113" s="291" t="s">
        <v>3160</v>
      </c>
      <c r="F113" s="291" t="s">
        <v>3161</v>
      </c>
      <c r="G113" s="291" t="s">
        <v>3162</v>
      </c>
      <c r="H113" s="291" t="s">
        <v>3163</v>
      </c>
      <c r="I113" s="291" t="s">
        <v>3164</v>
      </c>
      <c r="J113" s="291" t="s">
        <v>148</v>
      </c>
      <c r="K113" s="291">
        <v>39</v>
      </c>
      <c r="L113" s="291">
        <v>3218</v>
      </c>
      <c r="M113" s="291" t="s">
        <v>54</v>
      </c>
      <c r="N113" s="291">
        <v>112</v>
      </c>
      <c r="O113" s="291">
        <v>20.149630769230772</v>
      </c>
      <c r="P113" s="321" t="s">
        <v>3166</v>
      </c>
      <c r="Q113" s="321">
        <v>7210212</v>
      </c>
      <c r="R113" s="321">
        <v>32.510452999999998</v>
      </c>
      <c r="S113" s="321">
        <v>52.540310169999998</v>
      </c>
      <c r="T113" s="321">
        <v>9.5432538147782662</v>
      </c>
      <c r="U113" s="321" t="s">
        <v>149</v>
      </c>
      <c r="V113" s="321">
        <v>0.10576817810246678</v>
      </c>
      <c r="W113" s="321">
        <v>1.8666325676962601</v>
      </c>
      <c r="X113" s="321">
        <v>3.0998480826835499</v>
      </c>
      <c r="Y113" s="321">
        <v>90</v>
      </c>
      <c r="Z113" s="321">
        <v>0.89790999999999999</v>
      </c>
      <c r="AA113" s="321">
        <v>300.55176949999998</v>
      </c>
      <c r="AB113" s="321">
        <v>1.8157195180000001</v>
      </c>
      <c r="AC113" s="322">
        <v>0.68981238095152575</v>
      </c>
      <c r="AD113" s="323">
        <v>1</v>
      </c>
      <c r="AE113" s="322">
        <v>20.149630769230772</v>
      </c>
      <c r="AF113" s="324">
        <v>64.959493970266777</v>
      </c>
      <c r="AG113" s="324">
        <v>5.406345362055788</v>
      </c>
      <c r="AH113" s="324">
        <v>0.14601845996373553</v>
      </c>
      <c r="AI113" s="324">
        <v>8.3226408206479835E-2</v>
      </c>
      <c r="AJ113" s="324">
        <v>0.1864889185496576</v>
      </c>
      <c r="AK113" s="324">
        <v>4.2589701510617726</v>
      </c>
      <c r="AL113" s="324">
        <v>3.8085066375911816</v>
      </c>
      <c r="AM113" s="324">
        <v>4.7094336645323649</v>
      </c>
    </row>
    <row r="114" spans="1:39">
      <c r="A114" s="291" t="s">
        <v>265</v>
      </c>
      <c r="B114" s="291">
        <v>1</v>
      </c>
      <c r="C114" s="291" t="s">
        <v>5296</v>
      </c>
      <c r="D114" s="291" t="s">
        <v>5183</v>
      </c>
      <c r="E114" s="291" t="s">
        <v>3160</v>
      </c>
      <c r="F114" s="291" t="s">
        <v>3161</v>
      </c>
      <c r="G114" s="291" t="s">
        <v>3162</v>
      </c>
      <c r="H114" s="291" t="s">
        <v>3163</v>
      </c>
      <c r="I114" s="291" t="s">
        <v>3164</v>
      </c>
      <c r="J114" s="291" t="s">
        <v>148</v>
      </c>
      <c r="K114" s="291">
        <v>39</v>
      </c>
      <c r="L114" s="291">
        <v>3218</v>
      </c>
      <c r="M114" s="291" t="s">
        <v>54</v>
      </c>
      <c r="N114" s="291">
        <v>113</v>
      </c>
      <c r="O114" s="291">
        <v>20.331158974358974</v>
      </c>
      <c r="P114" s="321" t="s">
        <v>3166</v>
      </c>
      <c r="Q114" s="321">
        <v>7210212</v>
      </c>
      <c r="R114" s="321">
        <v>32.510452999999998</v>
      </c>
      <c r="S114" s="321">
        <v>52.540310169999998</v>
      </c>
      <c r="T114" s="321">
        <v>9.5432538147782662</v>
      </c>
      <c r="U114" s="321" t="s">
        <v>149</v>
      </c>
      <c r="V114" s="321">
        <v>0.10576817810246678</v>
      </c>
      <c r="W114" s="321">
        <v>1.8666325676962601</v>
      </c>
      <c r="X114" s="321">
        <v>3.0998480826835499</v>
      </c>
      <c r="Y114" s="321">
        <v>90</v>
      </c>
      <c r="Z114" s="321">
        <v>0.89790999999999999</v>
      </c>
      <c r="AA114" s="321">
        <v>300.55176949999998</v>
      </c>
      <c r="AB114" s="321">
        <v>1.8157195180000001</v>
      </c>
      <c r="AC114" s="322">
        <v>0.68981238095152575</v>
      </c>
      <c r="AD114" s="323">
        <v>1</v>
      </c>
      <c r="AE114" s="322">
        <v>20.331158974358974</v>
      </c>
      <c r="AF114" s="324">
        <v>65.544714636665574</v>
      </c>
      <c r="AG114" s="324">
        <v>5.4923414897134251</v>
      </c>
      <c r="AH114" s="324">
        <v>0.14694649829579881</v>
      </c>
      <c r="AI114" s="324">
        <v>8.3795337582277321E-2</v>
      </c>
      <c r="AJ114" s="324">
        <v>0.1864889185496576</v>
      </c>
      <c r="AK114" s="324">
        <v>4.2880841460280372</v>
      </c>
      <c r="AL114" s="324">
        <v>3.8345412983525793</v>
      </c>
      <c r="AM114" s="324">
        <v>4.7416269937034947</v>
      </c>
    </row>
    <row r="115" spans="1:39">
      <c r="A115" s="291" t="s">
        <v>266</v>
      </c>
      <c r="B115" s="291">
        <v>1</v>
      </c>
      <c r="C115" s="291" t="s">
        <v>5297</v>
      </c>
      <c r="D115" s="291" t="s">
        <v>5183</v>
      </c>
      <c r="E115" s="291" t="s">
        <v>3160</v>
      </c>
      <c r="F115" s="291" t="s">
        <v>3161</v>
      </c>
      <c r="G115" s="291" t="s">
        <v>3162</v>
      </c>
      <c r="H115" s="291" t="s">
        <v>3163</v>
      </c>
      <c r="I115" s="291" t="s">
        <v>3164</v>
      </c>
      <c r="J115" s="291" t="s">
        <v>148</v>
      </c>
      <c r="K115" s="291">
        <v>39</v>
      </c>
      <c r="L115" s="291">
        <v>3218</v>
      </c>
      <c r="M115" s="291" t="s">
        <v>54</v>
      </c>
      <c r="N115" s="291">
        <v>114</v>
      </c>
      <c r="O115" s="291">
        <v>20.51268717948718</v>
      </c>
      <c r="P115" s="321" t="s">
        <v>3166</v>
      </c>
      <c r="Q115" s="321">
        <v>7210212</v>
      </c>
      <c r="R115" s="321">
        <v>32.510452999999998</v>
      </c>
      <c r="S115" s="321">
        <v>52.540310169999998</v>
      </c>
      <c r="T115" s="321">
        <v>9.5432538147782662</v>
      </c>
      <c r="U115" s="321" t="s">
        <v>149</v>
      </c>
      <c r="V115" s="321">
        <v>0.10576817810246678</v>
      </c>
      <c r="W115" s="321">
        <v>1.8666325676962601</v>
      </c>
      <c r="X115" s="321">
        <v>3.0998480826835499</v>
      </c>
      <c r="Y115" s="321">
        <v>90</v>
      </c>
      <c r="Z115" s="321">
        <v>0.89790999999999999</v>
      </c>
      <c r="AA115" s="321">
        <v>300.55176949999998</v>
      </c>
      <c r="AB115" s="321">
        <v>1.8157195180000001</v>
      </c>
      <c r="AC115" s="322">
        <v>0.68981238095152575</v>
      </c>
      <c r="AD115" s="323">
        <v>1</v>
      </c>
      <c r="AE115" s="322">
        <v>20.51268717948718</v>
      </c>
      <c r="AF115" s="324">
        <v>66.129935303064372</v>
      </c>
      <c r="AG115" s="324">
        <v>5.5788778540457873</v>
      </c>
      <c r="AH115" s="324">
        <v>0.14786963157824001</v>
      </c>
      <c r="AI115" s="324">
        <v>8.436236673268406E-2</v>
      </c>
      <c r="AJ115" s="324">
        <v>0.1864889185496576</v>
      </c>
      <c r="AK115" s="324">
        <v>4.3171009001858378</v>
      </c>
      <c r="AL115" s="324">
        <v>3.8604890032886625</v>
      </c>
      <c r="AM115" s="324">
        <v>4.7737127970830135</v>
      </c>
    </row>
    <row r="116" spans="1:39">
      <c r="A116" s="291" t="s">
        <v>267</v>
      </c>
      <c r="B116" s="291">
        <v>1</v>
      </c>
      <c r="C116" s="291" t="s">
        <v>5298</v>
      </c>
      <c r="D116" s="291" t="s">
        <v>5183</v>
      </c>
      <c r="E116" s="291" t="s">
        <v>3160</v>
      </c>
      <c r="F116" s="291" t="s">
        <v>3161</v>
      </c>
      <c r="G116" s="291" t="s">
        <v>3162</v>
      </c>
      <c r="H116" s="291" t="s">
        <v>3163</v>
      </c>
      <c r="I116" s="291" t="s">
        <v>3164</v>
      </c>
      <c r="J116" s="291" t="s">
        <v>148</v>
      </c>
      <c r="K116" s="291">
        <v>39</v>
      </c>
      <c r="L116" s="291">
        <v>3218</v>
      </c>
      <c r="M116" s="291" t="s">
        <v>54</v>
      </c>
      <c r="N116" s="291">
        <v>115</v>
      </c>
      <c r="O116" s="291">
        <v>20.694215384615386</v>
      </c>
      <c r="P116" s="321" t="s">
        <v>3166</v>
      </c>
      <c r="Q116" s="321">
        <v>7210212</v>
      </c>
      <c r="R116" s="321">
        <v>32.510452999999998</v>
      </c>
      <c r="S116" s="321">
        <v>52.540310169999998</v>
      </c>
      <c r="T116" s="321">
        <v>9.5432538147782662</v>
      </c>
      <c r="U116" s="321" t="s">
        <v>149</v>
      </c>
      <c r="V116" s="321">
        <v>0.10576817810246678</v>
      </c>
      <c r="W116" s="321">
        <v>1.8666325676962601</v>
      </c>
      <c r="X116" s="321">
        <v>3.0998480826835499</v>
      </c>
      <c r="Y116" s="321">
        <v>90</v>
      </c>
      <c r="Z116" s="321">
        <v>0.89790999999999999</v>
      </c>
      <c r="AA116" s="321">
        <v>300.55176949999998</v>
      </c>
      <c r="AB116" s="321">
        <v>1.8157195180000001</v>
      </c>
      <c r="AC116" s="322">
        <v>0.68981238095152575</v>
      </c>
      <c r="AD116" s="323">
        <v>1</v>
      </c>
      <c r="AE116" s="322">
        <v>20.694215384615386</v>
      </c>
      <c r="AF116" s="324">
        <v>66.715155969463183</v>
      </c>
      <c r="AG116" s="324">
        <v>5.6659515894924963</v>
      </c>
      <c r="AH116" s="324">
        <v>0.14878786831388274</v>
      </c>
      <c r="AI116" s="324">
        <v>8.4927502711466527E-2</v>
      </c>
      <c r="AJ116" s="324">
        <v>0.1864889185496576</v>
      </c>
      <c r="AK116" s="324">
        <v>4.3460207744997001</v>
      </c>
      <c r="AL116" s="324">
        <v>3.8863500751853954</v>
      </c>
      <c r="AM116" s="324">
        <v>4.8056914738140053</v>
      </c>
    </row>
    <row r="117" spans="1:39">
      <c r="A117" s="291" t="s">
        <v>268</v>
      </c>
      <c r="B117" s="291">
        <v>1</v>
      </c>
      <c r="C117" s="291" t="s">
        <v>5299</v>
      </c>
      <c r="D117" s="291" t="s">
        <v>5183</v>
      </c>
      <c r="E117" s="291" t="s">
        <v>3160</v>
      </c>
      <c r="F117" s="291" t="s">
        <v>3161</v>
      </c>
      <c r="G117" s="291" t="s">
        <v>3162</v>
      </c>
      <c r="H117" s="291" t="s">
        <v>3163</v>
      </c>
      <c r="I117" s="291" t="s">
        <v>3164</v>
      </c>
      <c r="J117" s="291" t="s">
        <v>148</v>
      </c>
      <c r="K117" s="291">
        <v>39</v>
      </c>
      <c r="L117" s="291">
        <v>3218</v>
      </c>
      <c r="M117" s="291" t="s">
        <v>54</v>
      </c>
      <c r="N117" s="291">
        <v>116</v>
      </c>
      <c r="O117" s="291">
        <v>20.875743589743593</v>
      </c>
      <c r="P117" s="321" t="s">
        <v>3166</v>
      </c>
      <c r="Q117" s="321">
        <v>7210212</v>
      </c>
      <c r="R117" s="321">
        <v>32.510452999999998</v>
      </c>
      <c r="S117" s="321">
        <v>52.540310169999998</v>
      </c>
      <c r="T117" s="321">
        <v>9.5432538147782662</v>
      </c>
      <c r="U117" s="321" t="s">
        <v>149</v>
      </c>
      <c r="V117" s="321">
        <v>0.10576817810246678</v>
      </c>
      <c r="W117" s="321">
        <v>1.8666325676962601</v>
      </c>
      <c r="X117" s="321">
        <v>3.0998480826835499</v>
      </c>
      <c r="Y117" s="321">
        <v>90</v>
      </c>
      <c r="Z117" s="321">
        <v>0.89790999999999999</v>
      </c>
      <c r="AA117" s="321">
        <v>300.55176949999998</v>
      </c>
      <c r="AB117" s="321">
        <v>1.8157195180000001</v>
      </c>
      <c r="AC117" s="322">
        <v>0.68981238095152575</v>
      </c>
      <c r="AD117" s="323">
        <v>1</v>
      </c>
      <c r="AE117" s="322">
        <v>20.875743589743593</v>
      </c>
      <c r="AF117" s="324">
        <v>67.30037663586198</v>
      </c>
      <c r="AG117" s="324">
        <v>5.7535598353342197</v>
      </c>
      <c r="AH117" s="324">
        <v>0.14970121677490952</v>
      </c>
      <c r="AI117" s="324">
        <v>8.5490752398974718E-2</v>
      </c>
      <c r="AJ117" s="324">
        <v>0.1864889185496576</v>
      </c>
      <c r="AK117" s="324">
        <v>4.374844121059855</v>
      </c>
      <c r="AL117" s="324">
        <v>3.9121248288930666</v>
      </c>
      <c r="AM117" s="324">
        <v>4.8375634132266434</v>
      </c>
    </row>
    <row r="118" spans="1:39">
      <c r="A118" s="291" t="s">
        <v>269</v>
      </c>
      <c r="B118" s="291">
        <v>1</v>
      </c>
      <c r="C118" s="291" t="s">
        <v>5300</v>
      </c>
      <c r="D118" s="291" t="s">
        <v>5183</v>
      </c>
      <c r="E118" s="291" t="s">
        <v>3160</v>
      </c>
      <c r="F118" s="291" t="s">
        <v>3161</v>
      </c>
      <c r="G118" s="291" t="s">
        <v>3162</v>
      </c>
      <c r="H118" s="291" t="s">
        <v>3163</v>
      </c>
      <c r="I118" s="291" t="s">
        <v>3164</v>
      </c>
      <c r="J118" s="291" t="s">
        <v>148</v>
      </c>
      <c r="K118" s="291">
        <v>39</v>
      </c>
      <c r="L118" s="291">
        <v>3218</v>
      </c>
      <c r="M118" s="291" t="s">
        <v>54</v>
      </c>
      <c r="N118" s="291">
        <v>117</v>
      </c>
      <c r="O118" s="291">
        <v>21.057271794871795</v>
      </c>
      <c r="P118" s="321" t="s">
        <v>3166</v>
      </c>
      <c r="Q118" s="321">
        <v>7210212</v>
      </c>
      <c r="R118" s="321">
        <v>32.510452999999998</v>
      </c>
      <c r="S118" s="321">
        <v>52.540310169999998</v>
      </c>
      <c r="T118" s="321">
        <v>9.5432538147782662</v>
      </c>
      <c r="U118" s="321" t="s">
        <v>149</v>
      </c>
      <c r="V118" s="321">
        <v>0.10576817810246678</v>
      </c>
      <c r="W118" s="321">
        <v>1.8666325676962601</v>
      </c>
      <c r="X118" s="321">
        <v>3.0998480826835499</v>
      </c>
      <c r="Y118" s="321">
        <v>90</v>
      </c>
      <c r="Z118" s="321">
        <v>0.89790999999999999</v>
      </c>
      <c r="AA118" s="321">
        <v>300.55176949999998</v>
      </c>
      <c r="AB118" s="321">
        <v>1.8157195180000001</v>
      </c>
      <c r="AC118" s="322">
        <v>0.68981238095152575</v>
      </c>
      <c r="AD118" s="323">
        <v>1</v>
      </c>
      <c r="AE118" s="322">
        <v>21.057271794871795</v>
      </c>
      <c r="AF118" s="324">
        <v>67.885597302260777</v>
      </c>
      <c r="AG118" s="324">
        <v>5.8416997355635178</v>
      </c>
      <c r="AH118" s="324">
        <v>0.15060968501279051</v>
      </c>
      <c r="AI118" s="324">
        <v>8.6052122507714504E-2</v>
      </c>
      <c r="AJ118" s="324">
        <v>0.1864889185496576</v>
      </c>
      <c r="AK118" s="324">
        <v>4.4035712833673939</v>
      </c>
      <c r="AL118" s="324">
        <v>3.9378135715812834</v>
      </c>
      <c r="AM118" s="324">
        <v>4.8693289951535048</v>
      </c>
    </row>
    <row r="119" spans="1:39">
      <c r="A119" s="291" t="s">
        <v>270</v>
      </c>
      <c r="B119" s="291">
        <v>1</v>
      </c>
      <c r="C119" s="291" t="s">
        <v>5301</v>
      </c>
      <c r="D119" s="291" t="s">
        <v>5183</v>
      </c>
      <c r="E119" s="291" t="s">
        <v>3160</v>
      </c>
      <c r="F119" s="291" t="s">
        <v>3161</v>
      </c>
      <c r="G119" s="291" t="s">
        <v>3162</v>
      </c>
      <c r="H119" s="291" t="s">
        <v>3163</v>
      </c>
      <c r="I119" s="291" t="s">
        <v>3164</v>
      </c>
      <c r="J119" s="291" t="s">
        <v>148</v>
      </c>
      <c r="K119" s="291">
        <v>39</v>
      </c>
      <c r="L119" s="291">
        <v>3218</v>
      </c>
      <c r="M119" s="291" t="s">
        <v>54</v>
      </c>
      <c r="N119" s="291">
        <v>118</v>
      </c>
      <c r="O119" s="291">
        <v>21.238800000000001</v>
      </c>
      <c r="P119" s="321" t="s">
        <v>3166</v>
      </c>
      <c r="Q119" s="321">
        <v>7210212</v>
      </c>
      <c r="R119" s="321">
        <v>32.510452999999998</v>
      </c>
      <c r="S119" s="321">
        <v>52.540310169999998</v>
      </c>
      <c r="T119" s="321">
        <v>9.5432538147782662</v>
      </c>
      <c r="U119" s="321" t="s">
        <v>149</v>
      </c>
      <c r="V119" s="321">
        <v>0.10576817810246678</v>
      </c>
      <c r="W119" s="321">
        <v>1.8666325676962601</v>
      </c>
      <c r="X119" s="321">
        <v>3.0998480826835499</v>
      </c>
      <c r="Y119" s="321">
        <v>90</v>
      </c>
      <c r="Z119" s="321">
        <v>0.89790999999999999</v>
      </c>
      <c r="AA119" s="321">
        <v>300.55176949999998</v>
      </c>
      <c r="AB119" s="321">
        <v>1.8157195180000001</v>
      </c>
      <c r="AC119" s="322">
        <v>0.68981238095152575</v>
      </c>
      <c r="AD119" s="323">
        <v>1</v>
      </c>
      <c r="AE119" s="322">
        <v>21.238800000000001</v>
      </c>
      <c r="AF119" s="324">
        <v>68.470817968659574</v>
      </c>
      <c r="AG119" s="324">
        <v>5.9303684387612501</v>
      </c>
      <c r="AH119" s="324">
        <v>0.15151328086781743</v>
      </c>
      <c r="AI119" s="324">
        <v>8.6611619587715391E-2</v>
      </c>
      <c r="AJ119" s="324">
        <v>0.1864889185496576</v>
      </c>
      <c r="AK119" s="324">
        <v>4.432202596608958</v>
      </c>
      <c r="AL119" s="324">
        <v>3.9634166029846063</v>
      </c>
      <c r="AM119" s="324">
        <v>4.9009885902333101</v>
      </c>
    </row>
    <row r="120" spans="1:39">
      <c r="A120" s="291" t="s">
        <v>271</v>
      </c>
      <c r="B120" s="291">
        <v>1</v>
      </c>
      <c r="C120" s="291" t="s">
        <v>5302</v>
      </c>
      <c r="D120" s="291" t="s">
        <v>5183</v>
      </c>
      <c r="E120" s="291" t="s">
        <v>3160</v>
      </c>
      <c r="F120" s="291" t="s">
        <v>3161</v>
      </c>
      <c r="G120" s="291" t="s">
        <v>3162</v>
      </c>
      <c r="H120" s="291" t="s">
        <v>3163</v>
      </c>
      <c r="I120" s="291" t="s">
        <v>3164</v>
      </c>
      <c r="J120" s="291" t="s">
        <v>148</v>
      </c>
      <c r="K120" s="291">
        <v>39</v>
      </c>
      <c r="L120" s="291">
        <v>3218</v>
      </c>
      <c r="M120" s="291" t="s">
        <v>54</v>
      </c>
      <c r="N120" s="291">
        <v>119</v>
      </c>
      <c r="O120" s="291">
        <v>21.420328205128207</v>
      </c>
      <c r="P120" s="321" t="s">
        <v>3166</v>
      </c>
      <c r="Q120" s="321">
        <v>7210212</v>
      </c>
      <c r="R120" s="321">
        <v>32.510452999999998</v>
      </c>
      <c r="S120" s="321">
        <v>52.540310169999998</v>
      </c>
      <c r="T120" s="321">
        <v>9.5432538147782662</v>
      </c>
      <c r="U120" s="321" t="s">
        <v>149</v>
      </c>
      <c r="V120" s="321">
        <v>0.10576817810246678</v>
      </c>
      <c r="W120" s="321">
        <v>1.8666325676962601</v>
      </c>
      <c r="X120" s="321">
        <v>3.0998480826835499</v>
      </c>
      <c r="Y120" s="321">
        <v>90</v>
      </c>
      <c r="Z120" s="321">
        <v>0.89790999999999999</v>
      </c>
      <c r="AA120" s="321">
        <v>300.55176949999998</v>
      </c>
      <c r="AB120" s="321">
        <v>1.8157195180000001</v>
      </c>
      <c r="AC120" s="322">
        <v>0.68981238095152575</v>
      </c>
      <c r="AD120" s="323">
        <v>1</v>
      </c>
      <c r="AE120" s="322">
        <v>21.420328205128207</v>
      </c>
      <c r="AF120" s="324">
        <v>69.056038635058371</v>
      </c>
      <c r="AG120" s="324">
        <v>6.0195630979784189</v>
      </c>
      <c r="AH120" s="324">
        <v>0.15241201197837975</v>
      </c>
      <c r="AI120" s="324">
        <v>8.716925003170406E-2</v>
      </c>
      <c r="AJ120" s="324">
        <v>0.1864889185496576</v>
      </c>
      <c r="AK120" s="324">
        <v>4.4607383879214826</v>
      </c>
      <c r="AL120" s="324">
        <v>3.9889342156392926</v>
      </c>
      <c r="AM120" s="324">
        <v>4.9325425602036725</v>
      </c>
    </row>
    <row r="121" spans="1:39">
      <c r="A121" s="291" t="s">
        <v>272</v>
      </c>
      <c r="B121" s="291">
        <v>1</v>
      </c>
      <c r="C121" s="291" t="s">
        <v>5303</v>
      </c>
      <c r="D121" s="291" t="s">
        <v>5183</v>
      </c>
      <c r="E121" s="291" t="s">
        <v>3160</v>
      </c>
      <c r="F121" s="291" t="s">
        <v>3161</v>
      </c>
      <c r="G121" s="291" t="s">
        <v>3162</v>
      </c>
      <c r="H121" s="291" t="s">
        <v>3163</v>
      </c>
      <c r="I121" s="291" t="s">
        <v>3164</v>
      </c>
      <c r="J121" s="291" t="s">
        <v>148</v>
      </c>
      <c r="K121" s="291">
        <v>39</v>
      </c>
      <c r="L121" s="291">
        <v>3218</v>
      </c>
      <c r="M121" s="291" t="s">
        <v>54</v>
      </c>
      <c r="N121" s="291">
        <v>120</v>
      </c>
      <c r="O121" s="291">
        <v>21.60185641025641</v>
      </c>
      <c r="P121" s="321" t="s">
        <v>3166</v>
      </c>
      <c r="Q121" s="321">
        <v>7210212</v>
      </c>
      <c r="R121" s="321">
        <v>32.510452999999998</v>
      </c>
      <c r="S121" s="321">
        <v>52.540310169999998</v>
      </c>
      <c r="T121" s="321">
        <v>9.5432538147782662</v>
      </c>
      <c r="U121" s="321" t="s">
        <v>149</v>
      </c>
      <c r="V121" s="321">
        <v>0.10576817810246678</v>
      </c>
      <c r="W121" s="321">
        <v>1.8666325676962601</v>
      </c>
      <c r="X121" s="321">
        <v>3.0998480826835499</v>
      </c>
      <c r="Y121" s="321">
        <v>90</v>
      </c>
      <c r="Z121" s="321">
        <v>0.89790999999999999</v>
      </c>
      <c r="AA121" s="321">
        <v>300.55176949999998</v>
      </c>
      <c r="AB121" s="321">
        <v>1.8157195180000001</v>
      </c>
      <c r="AC121" s="322">
        <v>0.68981238095152575</v>
      </c>
      <c r="AD121" s="323">
        <v>1</v>
      </c>
      <c r="AE121" s="322">
        <v>21.60185641025641</v>
      </c>
      <c r="AF121" s="324">
        <v>69.641259301457168</v>
      </c>
      <c r="AG121" s="324">
        <v>6.1092808706232224</v>
      </c>
      <c r="AH121" s="324">
        <v>0.15330588578986645</v>
      </c>
      <c r="AI121" s="324">
        <v>8.7725020080091975E-2</v>
      </c>
      <c r="AJ121" s="324">
        <v>0.1864889185496576</v>
      </c>
      <c r="AK121" s="324">
        <v>4.4891789766474295</v>
      </c>
      <c r="AL121" s="324">
        <v>4.0143666951115344</v>
      </c>
      <c r="AM121" s="324">
        <v>4.9639912581833245</v>
      </c>
    </row>
    <row r="122" spans="1:39">
      <c r="A122" s="291" t="s">
        <v>273</v>
      </c>
      <c r="B122" s="291">
        <v>1</v>
      </c>
      <c r="C122" s="291" t="s">
        <v>5304</v>
      </c>
      <c r="D122" s="291" t="s">
        <v>5183</v>
      </c>
      <c r="E122" s="291" t="s">
        <v>3160</v>
      </c>
      <c r="F122" s="291" t="s">
        <v>3161</v>
      </c>
      <c r="G122" s="291" t="s">
        <v>3162</v>
      </c>
      <c r="H122" s="291" t="s">
        <v>3163</v>
      </c>
      <c r="I122" s="291" t="s">
        <v>3164</v>
      </c>
      <c r="J122" s="291" t="s">
        <v>148</v>
      </c>
      <c r="K122" s="291">
        <v>39</v>
      </c>
      <c r="L122" s="291">
        <v>3218</v>
      </c>
      <c r="M122" s="291" t="s">
        <v>54</v>
      </c>
      <c r="N122" s="291">
        <v>121</v>
      </c>
      <c r="O122" s="291">
        <v>21.783384615384616</v>
      </c>
      <c r="P122" s="321" t="s">
        <v>3166</v>
      </c>
      <c r="Q122" s="321">
        <v>7210212</v>
      </c>
      <c r="R122" s="321">
        <v>32.510452999999998</v>
      </c>
      <c r="S122" s="321">
        <v>52.540310169999998</v>
      </c>
      <c r="T122" s="321">
        <v>9.5432538147782662</v>
      </c>
      <c r="U122" s="321" t="s">
        <v>149</v>
      </c>
      <c r="V122" s="321">
        <v>0.10576817810246678</v>
      </c>
      <c r="W122" s="321">
        <v>1.8666325676962601</v>
      </c>
      <c r="X122" s="321">
        <v>3.0998480826835499</v>
      </c>
      <c r="Y122" s="321">
        <v>90</v>
      </c>
      <c r="Z122" s="321">
        <v>0.89790999999999999</v>
      </c>
      <c r="AA122" s="321">
        <v>300.55176949999998</v>
      </c>
      <c r="AB122" s="321">
        <v>1.8157195180000001</v>
      </c>
      <c r="AC122" s="322">
        <v>0.68981238095152575</v>
      </c>
      <c r="AD122" s="323">
        <v>1</v>
      </c>
      <c r="AE122" s="322">
        <v>21.783384615384616</v>
      </c>
      <c r="AF122" s="324">
        <v>70.226479967855965</v>
      </c>
      <c r="AG122" s="324">
        <v>6.1995189183530712</v>
      </c>
      <c r="AH122" s="324">
        <v>0.1541949095631498</v>
      </c>
      <c r="AI122" s="324">
        <v>8.8278935825784124E-2</v>
      </c>
      <c r="AJ122" s="324">
        <v>0.1864889185496576</v>
      </c>
      <c r="AK122" s="324">
        <v>4.5175246745808693</v>
      </c>
      <c r="AL122" s="324">
        <v>4.0397143202175112</v>
      </c>
      <c r="AM122" s="324">
        <v>4.9953350289442264</v>
      </c>
    </row>
    <row r="123" spans="1:39">
      <c r="A123" s="291" t="s">
        <v>274</v>
      </c>
      <c r="B123" s="291">
        <v>1</v>
      </c>
      <c r="C123" s="291" t="s">
        <v>5305</v>
      </c>
      <c r="D123" s="291" t="s">
        <v>5183</v>
      </c>
      <c r="E123" s="291" t="s">
        <v>3160</v>
      </c>
      <c r="F123" s="291" t="s">
        <v>3161</v>
      </c>
      <c r="G123" s="291" t="s">
        <v>3162</v>
      </c>
      <c r="H123" s="291" t="s">
        <v>3163</v>
      </c>
      <c r="I123" s="291" t="s">
        <v>3164</v>
      </c>
      <c r="J123" s="291" t="s">
        <v>148</v>
      </c>
      <c r="K123" s="291">
        <v>39</v>
      </c>
      <c r="L123" s="291">
        <v>3218</v>
      </c>
      <c r="M123" s="291" t="s">
        <v>54</v>
      </c>
      <c r="N123" s="291">
        <v>122</v>
      </c>
      <c r="O123" s="291">
        <v>21.964912820512822</v>
      </c>
      <c r="P123" s="321" t="s">
        <v>3166</v>
      </c>
      <c r="Q123" s="321">
        <v>7210212</v>
      </c>
      <c r="R123" s="321">
        <v>32.510452999999998</v>
      </c>
      <c r="S123" s="321">
        <v>52.540310169999998</v>
      </c>
      <c r="T123" s="321">
        <v>9.5432538147782662</v>
      </c>
      <c r="U123" s="321" t="s">
        <v>149</v>
      </c>
      <c r="V123" s="321">
        <v>0.10576817810246678</v>
      </c>
      <c r="W123" s="321">
        <v>1.8666325676962601</v>
      </c>
      <c r="X123" s="321">
        <v>3.0998480826835499</v>
      </c>
      <c r="Y123" s="321">
        <v>90</v>
      </c>
      <c r="Z123" s="321">
        <v>0.89790999999999999</v>
      </c>
      <c r="AA123" s="321">
        <v>300.55176949999998</v>
      </c>
      <c r="AB123" s="321">
        <v>1.8157195180000001</v>
      </c>
      <c r="AC123" s="322">
        <v>0.68981238095152575</v>
      </c>
      <c r="AD123" s="323">
        <v>1</v>
      </c>
      <c r="AE123" s="322">
        <v>21.964912820512822</v>
      </c>
      <c r="AF123" s="324">
        <v>70.811700634254777</v>
      </c>
      <c r="AG123" s="324">
        <v>6.2902744069714753</v>
      </c>
      <c r="AH123" s="324">
        <v>0.15507909038290321</v>
      </c>
      <c r="AI123" s="324">
        <v>8.8831003218818178E-2</v>
      </c>
      <c r="AJ123" s="324">
        <v>0.1864889185496576</v>
      </c>
      <c r="AK123" s="324">
        <v>4.5457757862048771</v>
      </c>
      <c r="AL123" s="324">
        <v>4.0649773632356787</v>
      </c>
      <c r="AM123" s="324">
        <v>5.0265742091740755</v>
      </c>
    </row>
    <row r="124" spans="1:39">
      <c r="A124" s="291" t="s">
        <v>275</v>
      </c>
      <c r="B124" s="291">
        <v>1</v>
      </c>
      <c r="C124" s="291" t="s">
        <v>5306</v>
      </c>
      <c r="D124" s="291" t="s">
        <v>5183</v>
      </c>
      <c r="E124" s="291" t="s">
        <v>3160</v>
      </c>
      <c r="F124" s="291" t="s">
        <v>3161</v>
      </c>
      <c r="G124" s="291" t="s">
        <v>3162</v>
      </c>
      <c r="H124" s="291" t="s">
        <v>3163</v>
      </c>
      <c r="I124" s="291" t="s">
        <v>3164</v>
      </c>
      <c r="J124" s="291" t="s">
        <v>148</v>
      </c>
      <c r="K124" s="291">
        <v>39</v>
      </c>
      <c r="L124" s="291">
        <v>3218</v>
      </c>
      <c r="M124" s="291" t="s">
        <v>54</v>
      </c>
      <c r="N124" s="291">
        <v>123</v>
      </c>
      <c r="O124" s="291">
        <v>22.146441025641028</v>
      </c>
      <c r="P124" s="321" t="s">
        <v>3166</v>
      </c>
      <c r="Q124" s="321">
        <v>7210212</v>
      </c>
      <c r="R124" s="321">
        <v>32.510452999999998</v>
      </c>
      <c r="S124" s="321">
        <v>52.540310169999998</v>
      </c>
      <c r="T124" s="321">
        <v>9.5432538147782662</v>
      </c>
      <c r="U124" s="321" t="s">
        <v>149</v>
      </c>
      <c r="V124" s="321">
        <v>0.10576817810246678</v>
      </c>
      <c r="W124" s="321">
        <v>1.8666325676962601</v>
      </c>
      <c r="X124" s="321">
        <v>3.0998480826835499</v>
      </c>
      <c r="Y124" s="321">
        <v>90</v>
      </c>
      <c r="Z124" s="321">
        <v>0.89790999999999999</v>
      </c>
      <c r="AA124" s="321">
        <v>300.55176949999998</v>
      </c>
      <c r="AB124" s="321">
        <v>1.8157195180000001</v>
      </c>
      <c r="AC124" s="322">
        <v>0.68981238095152575</v>
      </c>
      <c r="AD124" s="323">
        <v>1</v>
      </c>
      <c r="AE124" s="322">
        <v>22.146441025641028</v>
      </c>
      <c r="AF124" s="324">
        <v>71.396921300653574</v>
      </c>
      <c r="AG124" s="324">
        <v>6.3815445063295515</v>
      </c>
      <c r="AH124" s="324">
        <v>0.1559584351655148</v>
      </c>
      <c r="AI124" s="324">
        <v>8.9381228070840285E-2</v>
      </c>
      <c r="AJ124" s="324">
        <v>0.1864889185496576</v>
      </c>
      <c r="AK124" s="324">
        <v>4.5739326089205798</v>
      </c>
      <c r="AL124" s="324">
        <v>4.090156090111587</v>
      </c>
      <c r="AM124" s="324">
        <v>5.0577091277295718</v>
      </c>
    </row>
    <row r="125" spans="1:39">
      <c r="A125" s="291" t="s">
        <v>276</v>
      </c>
      <c r="B125" s="291">
        <v>1</v>
      </c>
      <c r="C125" s="291" t="s">
        <v>5307</v>
      </c>
      <c r="D125" s="291" t="s">
        <v>5183</v>
      </c>
      <c r="E125" s="291" t="s">
        <v>3160</v>
      </c>
      <c r="F125" s="291" t="s">
        <v>3161</v>
      </c>
      <c r="G125" s="291" t="s">
        <v>3162</v>
      </c>
      <c r="H125" s="291" t="s">
        <v>3163</v>
      </c>
      <c r="I125" s="291" t="s">
        <v>3164</v>
      </c>
      <c r="J125" s="291" t="s">
        <v>148</v>
      </c>
      <c r="K125" s="291">
        <v>39</v>
      </c>
      <c r="L125" s="291">
        <v>3218</v>
      </c>
      <c r="M125" s="291" t="s">
        <v>54</v>
      </c>
      <c r="N125" s="291">
        <v>124</v>
      </c>
      <c r="O125" s="291">
        <v>22.327969230769231</v>
      </c>
      <c r="P125" s="321" t="s">
        <v>3166</v>
      </c>
      <c r="Q125" s="321">
        <v>7210212</v>
      </c>
      <c r="R125" s="321">
        <v>32.510452999999998</v>
      </c>
      <c r="S125" s="321">
        <v>52.540310169999998</v>
      </c>
      <c r="T125" s="321">
        <v>9.5432538147782662</v>
      </c>
      <c r="U125" s="321" t="s">
        <v>149</v>
      </c>
      <c r="V125" s="321">
        <v>0.10576817810246678</v>
      </c>
      <c r="W125" s="321">
        <v>1.8666325676962601</v>
      </c>
      <c r="X125" s="321">
        <v>3.0998480826835499</v>
      </c>
      <c r="Y125" s="321">
        <v>90</v>
      </c>
      <c r="Z125" s="321">
        <v>0.89790999999999999</v>
      </c>
      <c r="AA125" s="321">
        <v>300.55176949999998</v>
      </c>
      <c r="AB125" s="321">
        <v>1.8157195180000001</v>
      </c>
      <c r="AC125" s="322">
        <v>0.68981238095152575</v>
      </c>
      <c r="AD125" s="323">
        <v>1</v>
      </c>
      <c r="AE125" s="322">
        <v>22.327969230769231</v>
      </c>
      <c r="AF125" s="324">
        <v>71.982141967052371</v>
      </c>
      <c r="AG125" s="324">
        <v>6.4733263902320317</v>
      </c>
      <c r="AH125" s="324">
        <v>0.15683295066674163</v>
      </c>
      <c r="AI125" s="324">
        <v>8.9929616059424844E-2</v>
      </c>
      <c r="AJ125" s="324">
        <v>0.1864889185496576</v>
      </c>
      <c r="AK125" s="324">
        <v>4.6019954332682076</v>
      </c>
      <c r="AL125" s="324">
        <v>4.1152507606555568</v>
      </c>
      <c r="AM125" s="324">
        <v>5.0887401058808583</v>
      </c>
    </row>
    <row r="126" spans="1:39">
      <c r="A126" s="291" t="s">
        <v>277</v>
      </c>
      <c r="B126" s="291">
        <v>1</v>
      </c>
      <c r="C126" s="291" t="s">
        <v>5308</v>
      </c>
      <c r="D126" s="291" t="s">
        <v>5183</v>
      </c>
      <c r="E126" s="291" t="s">
        <v>3160</v>
      </c>
      <c r="F126" s="291" t="s">
        <v>3161</v>
      </c>
      <c r="G126" s="291" t="s">
        <v>3162</v>
      </c>
      <c r="H126" s="291" t="s">
        <v>3163</v>
      </c>
      <c r="I126" s="291" t="s">
        <v>3164</v>
      </c>
      <c r="J126" s="291" t="s">
        <v>148</v>
      </c>
      <c r="K126" s="291">
        <v>39</v>
      </c>
      <c r="L126" s="291">
        <v>3218</v>
      </c>
      <c r="M126" s="291" t="s">
        <v>54</v>
      </c>
      <c r="N126" s="291">
        <v>125</v>
      </c>
      <c r="O126" s="291">
        <v>22.509497435897437</v>
      </c>
      <c r="P126" s="321" t="s">
        <v>3166</v>
      </c>
      <c r="Q126" s="321">
        <v>7210212</v>
      </c>
      <c r="R126" s="321">
        <v>32.510452999999998</v>
      </c>
      <c r="S126" s="321">
        <v>52.540310169999998</v>
      </c>
      <c r="T126" s="321">
        <v>9.5432538147782662</v>
      </c>
      <c r="U126" s="321" t="s">
        <v>149</v>
      </c>
      <c r="V126" s="321">
        <v>0.10576817810246678</v>
      </c>
      <c r="W126" s="321">
        <v>1.8666325676962601</v>
      </c>
      <c r="X126" s="321">
        <v>3.0998480826835499</v>
      </c>
      <c r="Y126" s="321">
        <v>90</v>
      </c>
      <c r="Z126" s="321">
        <v>0.89790999999999999</v>
      </c>
      <c r="AA126" s="321">
        <v>300.55176949999998</v>
      </c>
      <c r="AB126" s="321">
        <v>1.8157195180000001</v>
      </c>
      <c r="AC126" s="322">
        <v>0.68981238095152575</v>
      </c>
      <c r="AD126" s="323">
        <v>1</v>
      </c>
      <c r="AE126" s="322">
        <v>22.509497435897437</v>
      </c>
      <c r="AF126" s="324">
        <v>72.567362633451168</v>
      </c>
      <c r="AG126" s="324">
        <v>6.5656172363475758</v>
      </c>
      <c r="AH126" s="324">
        <v>0.15770264348910176</v>
      </c>
      <c r="AI126" s="324">
        <v>9.0476172732244814E-2</v>
      </c>
      <c r="AJ126" s="324">
        <v>0.1864889185496576</v>
      </c>
      <c r="AK126" s="324">
        <v>4.629964543140507</v>
      </c>
      <c r="AL126" s="324">
        <v>4.1402616287335157</v>
      </c>
      <c r="AM126" s="324">
        <v>5.1196674575474983</v>
      </c>
    </row>
    <row r="127" spans="1:39">
      <c r="A127" s="291" t="s">
        <v>278</v>
      </c>
      <c r="B127" s="291">
        <v>1</v>
      </c>
      <c r="C127" s="291" t="s">
        <v>5309</v>
      </c>
      <c r="D127" s="291" t="s">
        <v>5183</v>
      </c>
      <c r="E127" s="291" t="s">
        <v>3160</v>
      </c>
      <c r="F127" s="291" t="s">
        <v>3161</v>
      </c>
      <c r="G127" s="291" t="s">
        <v>3162</v>
      </c>
      <c r="H127" s="291" t="s">
        <v>3163</v>
      </c>
      <c r="I127" s="291" t="s">
        <v>3164</v>
      </c>
      <c r="J127" s="291" t="s">
        <v>148</v>
      </c>
      <c r="K127" s="291">
        <v>39</v>
      </c>
      <c r="L127" s="291">
        <v>3218</v>
      </c>
      <c r="M127" s="291" t="s">
        <v>54</v>
      </c>
      <c r="N127" s="291">
        <v>126</v>
      </c>
      <c r="O127" s="291">
        <v>22.691025641025643</v>
      </c>
      <c r="P127" s="321" t="s">
        <v>3166</v>
      </c>
      <c r="Q127" s="321">
        <v>7210212</v>
      </c>
      <c r="R127" s="321">
        <v>32.510452999999998</v>
      </c>
      <c r="S127" s="321">
        <v>52.540310169999998</v>
      </c>
      <c r="T127" s="321">
        <v>9.5432538147782662</v>
      </c>
      <c r="U127" s="321" t="s">
        <v>149</v>
      </c>
      <c r="V127" s="321">
        <v>0.10576817810246678</v>
      </c>
      <c r="W127" s="321">
        <v>1.8666325676962601</v>
      </c>
      <c r="X127" s="321">
        <v>3.0998480826835499</v>
      </c>
      <c r="Y127" s="321">
        <v>90</v>
      </c>
      <c r="Z127" s="321">
        <v>0.89790999999999999</v>
      </c>
      <c r="AA127" s="321">
        <v>300.55176949999998</v>
      </c>
      <c r="AB127" s="321">
        <v>1.8157195180000001</v>
      </c>
      <c r="AC127" s="322">
        <v>0.68981238095152575</v>
      </c>
      <c r="AD127" s="323">
        <v>1</v>
      </c>
      <c r="AE127" s="322">
        <v>22.691025641025643</v>
      </c>
      <c r="AF127" s="324">
        <v>73.152583299849979</v>
      </c>
      <c r="AG127" s="324">
        <v>6.6584142261232753</v>
      </c>
      <c r="AH127" s="324">
        <v>0.1585675200890137</v>
      </c>
      <c r="AI127" s="324">
        <v>9.1020903511098969E-2</v>
      </c>
      <c r="AJ127" s="324">
        <v>0.1864889185496576</v>
      </c>
      <c r="AK127" s="324">
        <v>4.6578402159888261</v>
      </c>
      <c r="AL127" s="324">
        <v>4.1651889424512873</v>
      </c>
      <c r="AM127" s="324">
        <v>5.1504914895263649</v>
      </c>
    </row>
    <row r="128" spans="1:39">
      <c r="A128" s="291" t="s">
        <v>279</v>
      </c>
      <c r="B128" s="291">
        <v>1</v>
      </c>
      <c r="C128" s="291" t="s">
        <v>5310</v>
      </c>
      <c r="D128" s="291" t="s">
        <v>5183</v>
      </c>
      <c r="E128" s="291" t="s">
        <v>3160</v>
      </c>
      <c r="F128" s="291" t="s">
        <v>3161</v>
      </c>
      <c r="G128" s="291" t="s">
        <v>3162</v>
      </c>
      <c r="H128" s="291" t="s">
        <v>3163</v>
      </c>
      <c r="I128" s="291" t="s">
        <v>3164</v>
      </c>
      <c r="J128" s="291" t="s">
        <v>148</v>
      </c>
      <c r="K128" s="291">
        <v>39</v>
      </c>
      <c r="L128" s="291">
        <v>3218</v>
      </c>
      <c r="M128" s="291" t="s">
        <v>54</v>
      </c>
      <c r="N128" s="291">
        <v>127</v>
      </c>
      <c r="O128" s="291">
        <v>22.872553846153849</v>
      </c>
      <c r="P128" s="321" t="s">
        <v>3166</v>
      </c>
      <c r="Q128" s="321">
        <v>7210212</v>
      </c>
      <c r="R128" s="321">
        <v>32.510452999999998</v>
      </c>
      <c r="S128" s="321">
        <v>52.540310169999998</v>
      </c>
      <c r="T128" s="321">
        <v>9.5432538147782662</v>
      </c>
      <c r="U128" s="321" t="s">
        <v>149</v>
      </c>
      <c r="V128" s="321">
        <v>0.10576817810246678</v>
      </c>
      <c r="W128" s="321">
        <v>1.8666325676962601</v>
      </c>
      <c r="X128" s="321">
        <v>3.0998480826835499</v>
      </c>
      <c r="Y128" s="321">
        <v>90</v>
      </c>
      <c r="Z128" s="321">
        <v>0.89790999999999999</v>
      </c>
      <c r="AA128" s="321">
        <v>300.55176949999998</v>
      </c>
      <c r="AB128" s="321">
        <v>1.8157195180000001</v>
      </c>
      <c r="AC128" s="322">
        <v>0.68981238095152575</v>
      </c>
      <c r="AD128" s="323">
        <v>1</v>
      </c>
      <c r="AE128" s="322">
        <v>22.872553846153849</v>
      </c>
      <c r="AF128" s="324">
        <v>73.737803966248777</v>
      </c>
      <c r="AG128" s="324">
        <v>6.7517145447031091</v>
      </c>
      <c r="AH128" s="324">
        <v>0.15942758678357152</v>
      </c>
      <c r="AI128" s="324">
        <v>9.1563813695801133E-2</v>
      </c>
      <c r="AJ128" s="324">
        <v>0.1864889185496576</v>
      </c>
      <c r="AK128" s="324">
        <v>4.6856227230221394</v>
      </c>
      <c r="AL128" s="324">
        <v>4.1900329443325681</v>
      </c>
      <c r="AM128" s="324">
        <v>5.1812125017117108</v>
      </c>
    </row>
    <row r="129" spans="1:39">
      <c r="A129" s="291" t="s">
        <v>280</v>
      </c>
      <c r="B129" s="291">
        <v>1</v>
      </c>
      <c r="C129" s="291" t="s">
        <v>5311</v>
      </c>
      <c r="D129" s="291" t="s">
        <v>5183</v>
      </c>
      <c r="E129" s="291" t="s">
        <v>3160</v>
      </c>
      <c r="F129" s="291" t="s">
        <v>3161</v>
      </c>
      <c r="G129" s="291" t="s">
        <v>3162</v>
      </c>
      <c r="H129" s="291" t="s">
        <v>3163</v>
      </c>
      <c r="I129" s="291" t="s">
        <v>3164</v>
      </c>
      <c r="J129" s="291" t="s">
        <v>148</v>
      </c>
      <c r="K129" s="291">
        <v>39</v>
      </c>
      <c r="L129" s="291">
        <v>3218</v>
      </c>
      <c r="M129" s="291" t="s">
        <v>54</v>
      </c>
      <c r="N129" s="291">
        <v>128</v>
      </c>
      <c r="O129" s="291">
        <v>23.054082051282052</v>
      </c>
      <c r="P129" s="321" t="s">
        <v>3166</v>
      </c>
      <c r="Q129" s="321">
        <v>7210212</v>
      </c>
      <c r="R129" s="321">
        <v>32.510452999999998</v>
      </c>
      <c r="S129" s="321">
        <v>52.540310169999998</v>
      </c>
      <c r="T129" s="321">
        <v>9.5432538147782662</v>
      </c>
      <c r="U129" s="321" t="s">
        <v>149</v>
      </c>
      <c r="V129" s="321">
        <v>0.10576817810246678</v>
      </c>
      <c r="W129" s="321">
        <v>1.8666325676962601</v>
      </c>
      <c r="X129" s="321">
        <v>3.0998480826835499</v>
      </c>
      <c r="Y129" s="321">
        <v>90</v>
      </c>
      <c r="Z129" s="321">
        <v>0.89790999999999999</v>
      </c>
      <c r="AA129" s="321">
        <v>300.55176949999998</v>
      </c>
      <c r="AB129" s="321">
        <v>1.8157195180000001</v>
      </c>
      <c r="AC129" s="322">
        <v>0.68981238095152575</v>
      </c>
      <c r="AD129" s="323">
        <v>1</v>
      </c>
      <c r="AE129" s="322">
        <v>23.054082051282052</v>
      </c>
      <c r="AF129" s="324">
        <v>74.323024632647574</v>
      </c>
      <c r="AG129" s="324">
        <v>6.845515380850415</v>
      </c>
      <c r="AH129" s="324">
        <v>0.16028284975736931</v>
      </c>
      <c r="AI129" s="324">
        <v>9.2104908467939464E-2</v>
      </c>
      <c r="AJ129" s="324">
        <v>0.1864889185496576</v>
      </c>
      <c r="AK129" s="324">
        <v>4.7133123293994252</v>
      </c>
      <c r="AL129" s="324">
        <v>4.2147938714909543</v>
      </c>
      <c r="AM129" s="324">
        <v>5.2118307873078962</v>
      </c>
    </row>
    <row r="130" spans="1:39">
      <c r="A130" s="291" t="s">
        <v>281</v>
      </c>
      <c r="B130" s="291">
        <v>1</v>
      </c>
      <c r="C130" s="291" t="s">
        <v>5312</v>
      </c>
      <c r="D130" s="291" t="s">
        <v>5183</v>
      </c>
      <c r="E130" s="291" t="s">
        <v>3160</v>
      </c>
      <c r="F130" s="291" t="s">
        <v>3161</v>
      </c>
      <c r="G130" s="291" t="s">
        <v>3162</v>
      </c>
      <c r="H130" s="291" t="s">
        <v>3163</v>
      </c>
      <c r="I130" s="291" t="s">
        <v>3164</v>
      </c>
      <c r="J130" s="291" t="s">
        <v>148</v>
      </c>
      <c r="K130" s="291">
        <v>39</v>
      </c>
      <c r="L130" s="291">
        <v>3218</v>
      </c>
      <c r="M130" s="291" t="s">
        <v>54</v>
      </c>
      <c r="N130" s="291">
        <v>129</v>
      </c>
      <c r="O130" s="291">
        <v>23.235610256410258</v>
      </c>
      <c r="P130" s="321" t="s">
        <v>3166</v>
      </c>
      <c r="Q130" s="321">
        <v>7210212</v>
      </c>
      <c r="R130" s="321">
        <v>32.510452999999998</v>
      </c>
      <c r="S130" s="321">
        <v>52.540310169999998</v>
      </c>
      <c r="T130" s="321">
        <v>9.5432538147782662</v>
      </c>
      <c r="U130" s="321" t="s">
        <v>149</v>
      </c>
      <c r="V130" s="321">
        <v>0.10576817810246678</v>
      </c>
      <c r="W130" s="321">
        <v>1.8666325676962601</v>
      </c>
      <c r="X130" s="321">
        <v>3.0998480826835499</v>
      </c>
      <c r="Y130" s="321">
        <v>90</v>
      </c>
      <c r="Z130" s="321">
        <v>0.89790999999999999</v>
      </c>
      <c r="AA130" s="321">
        <v>300.55176949999998</v>
      </c>
      <c r="AB130" s="321">
        <v>1.8157195180000001</v>
      </c>
      <c r="AC130" s="322">
        <v>0.68981238095152575</v>
      </c>
      <c r="AD130" s="323">
        <v>1</v>
      </c>
      <c r="AE130" s="322">
        <v>23.235610256410258</v>
      </c>
      <c r="AF130" s="324">
        <v>74.908245299046371</v>
      </c>
      <c r="AG130" s="324">
        <v>6.9398139268739447</v>
      </c>
      <c r="AH130" s="324">
        <v>0.16113331506866202</v>
      </c>
      <c r="AI130" s="324">
        <v>9.2644192894507607E-2</v>
      </c>
      <c r="AJ130" s="324">
        <v>0.1864889185496576</v>
      </c>
      <c r="AK130" s="324">
        <v>4.7409092944154807</v>
      </c>
      <c r="AL130" s="324">
        <v>4.2394719557961036</v>
      </c>
      <c r="AM130" s="324">
        <v>5.2423466330348578</v>
      </c>
    </row>
    <row r="131" spans="1:39">
      <c r="A131" s="291" t="s">
        <v>282</v>
      </c>
      <c r="B131" s="291">
        <v>1</v>
      </c>
      <c r="C131" s="291" t="s">
        <v>5313</v>
      </c>
      <c r="D131" s="291" t="s">
        <v>5183</v>
      </c>
      <c r="E131" s="291" t="s">
        <v>3160</v>
      </c>
      <c r="F131" s="291" t="s">
        <v>3161</v>
      </c>
      <c r="G131" s="291" t="s">
        <v>3162</v>
      </c>
      <c r="H131" s="291" t="s">
        <v>3163</v>
      </c>
      <c r="I131" s="291" t="s">
        <v>3164</v>
      </c>
      <c r="J131" s="291" t="s">
        <v>148</v>
      </c>
      <c r="K131" s="291">
        <v>39</v>
      </c>
      <c r="L131" s="291">
        <v>3218</v>
      </c>
      <c r="M131" s="291" t="s">
        <v>54</v>
      </c>
      <c r="N131" s="291">
        <v>130</v>
      </c>
      <c r="O131" s="291">
        <v>23.417138461538464</v>
      </c>
      <c r="P131" s="321" t="s">
        <v>3166</v>
      </c>
      <c r="Q131" s="321">
        <v>7210212</v>
      </c>
      <c r="R131" s="321">
        <v>32.510452999999998</v>
      </c>
      <c r="S131" s="321">
        <v>52.540310169999998</v>
      </c>
      <c r="T131" s="321">
        <v>9.5432538147782662</v>
      </c>
      <c r="U131" s="321" t="s">
        <v>149</v>
      </c>
      <c r="V131" s="321">
        <v>0.10576817810246678</v>
      </c>
      <c r="W131" s="321">
        <v>1.8666325676962601</v>
      </c>
      <c r="X131" s="321">
        <v>3.0998480826835499</v>
      </c>
      <c r="Y131" s="321">
        <v>90</v>
      </c>
      <c r="Z131" s="321">
        <v>0.89790999999999999</v>
      </c>
      <c r="AA131" s="321">
        <v>300.55176949999998</v>
      </c>
      <c r="AB131" s="321">
        <v>1.8157195180000001</v>
      </c>
      <c r="AC131" s="322">
        <v>0.68981238095152575</v>
      </c>
      <c r="AD131" s="323">
        <v>1</v>
      </c>
      <c r="AE131" s="322">
        <v>23.417138461538464</v>
      </c>
      <c r="AF131" s="324">
        <v>75.493465965445168</v>
      </c>
      <c r="AG131" s="324">
        <v>7.0346073785575971</v>
      </c>
      <c r="AH131" s="324">
        <v>0.1619789886556324</v>
      </c>
      <c r="AI131" s="324">
        <v>9.3181671931415549E-2</v>
      </c>
      <c r="AJ131" s="324">
        <v>0.1864889185496576</v>
      </c>
      <c r="AK131" s="324">
        <v>4.7684138716805862</v>
      </c>
      <c r="AL131" s="324">
        <v>4.2640674240344012</v>
      </c>
      <c r="AM131" s="324">
        <v>5.272760319326772</v>
      </c>
    </row>
    <row r="132" spans="1:39">
      <c r="A132" s="291" t="s">
        <v>283</v>
      </c>
      <c r="B132" s="291">
        <v>1</v>
      </c>
      <c r="C132" s="291" t="s">
        <v>5314</v>
      </c>
      <c r="D132" s="291" t="s">
        <v>5183</v>
      </c>
      <c r="E132" s="291" t="s">
        <v>3160</v>
      </c>
      <c r="F132" s="291" t="s">
        <v>3161</v>
      </c>
      <c r="G132" s="291" t="s">
        <v>3162</v>
      </c>
      <c r="H132" s="291" t="s">
        <v>3163</v>
      </c>
      <c r="I132" s="291" t="s">
        <v>3164</v>
      </c>
      <c r="J132" s="291" t="s">
        <v>148</v>
      </c>
      <c r="K132" s="291">
        <v>39</v>
      </c>
      <c r="L132" s="291">
        <v>3218</v>
      </c>
      <c r="M132" s="291" t="s">
        <v>54</v>
      </c>
      <c r="N132" s="291">
        <v>131</v>
      </c>
      <c r="O132" s="291">
        <v>23.598666666666666</v>
      </c>
      <c r="P132" s="321" t="s">
        <v>3166</v>
      </c>
      <c r="Q132" s="321">
        <v>7210212</v>
      </c>
      <c r="R132" s="321">
        <v>32.510452999999998</v>
      </c>
      <c r="S132" s="321">
        <v>52.540310169999998</v>
      </c>
      <c r="T132" s="321">
        <v>9.5432538147782662</v>
      </c>
      <c r="U132" s="321" t="s">
        <v>149</v>
      </c>
      <c r="V132" s="321">
        <v>0.10576817810246678</v>
      </c>
      <c r="W132" s="321">
        <v>1.8666325676962601</v>
      </c>
      <c r="X132" s="321">
        <v>3.0998480826835499</v>
      </c>
      <c r="Y132" s="321">
        <v>90</v>
      </c>
      <c r="Z132" s="321">
        <v>0.89790999999999999</v>
      </c>
      <c r="AA132" s="321">
        <v>300.55176949999998</v>
      </c>
      <c r="AB132" s="321">
        <v>1.8157195180000001</v>
      </c>
      <c r="AC132" s="322">
        <v>0.68981238095152575</v>
      </c>
      <c r="AD132" s="323">
        <v>1</v>
      </c>
      <c r="AE132" s="322">
        <v>23.598666666666666</v>
      </c>
      <c r="AF132" s="324">
        <v>76.078686631843965</v>
      </c>
      <c r="AG132" s="324">
        <v>7.1298929350937366</v>
      </c>
      <c r="AH132" s="324">
        <v>0.16281987634252029</v>
      </c>
      <c r="AI132" s="324">
        <v>9.3717350426885587E-2</v>
      </c>
      <c r="AJ132" s="324">
        <v>0.1864889185496576</v>
      </c>
      <c r="AK132" s="324">
        <v>4.7958263092942879</v>
      </c>
      <c r="AL132" s="324">
        <v>4.2885804980643538</v>
      </c>
      <c r="AM132" s="324">
        <v>5.3030721205242219</v>
      </c>
    </row>
    <row r="133" spans="1:39">
      <c r="A133" s="291" t="s">
        <v>284</v>
      </c>
      <c r="B133" s="291">
        <v>1</v>
      </c>
      <c r="C133" s="291" t="s">
        <v>5315</v>
      </c>
      <c r="D133" s="291" t="s">
        <v>5183</v>
      </c>
      <c r="E133" s="291" t="s">
        <v>3160</v>
      </c>
      <c r="F133" s="291" t="s">
        <v>3161</v>
      </c>
      <c r="G133" s="291" t="s">
        <v>3162</v>
      </c>
      <c r="H133" s="291" t="s">
        <v>3163</v>
      </c>
      <c r="I133" s="291" t="s">
        <v>3164</v>
      </c>
      <c r="J133" s="291" t="s">
        <v>148</v>
      </c>
      <c r="K133" s="291">
        <v>39</v>
      </c>
      <c r="L133" s="291">
        <v>3218</v>
      </c>
      <c r="M133" s="291" t="s">
        <v>54</v>
      </c>
      <c r="N133" s="291">
        <v>132</v>
      </c>
      <c r="O133" s="291">
        <v>23.780194871794873</v>
      </c>
      <c r="P133" s="321" t="s">
        <v>3166</v>
      </c>
      <c r="Q133" s="321">
        <v>7210212</v>
      </c>
      <c r="R133" s="321">
        <v>32.510452999999998</v>
      </c>
      <c r="S133" s="321">
        <v>52.540310169999998</v>
      </c>
      <c r="T133" s="321">
        <v>9.5432538147782662</v>
      </c>
      <c r="U133" s="321" t="s">
        <v>149</v>
      </c>
      <c r="V133" s="321">
        <v>0.10576817810246678</v>
      </c>
      <c r="W133" s="321">
        <v>1.8666325676962601</v>
      </c>
      <c r="X133" s="321">
        <v>3.0998480826835499</v>
      </c>
      <c r="Y133" s="321">
        <v>90</v>
      </c>
      <c r="Z133" s="321">
        <v>0.89790999999999999</v>
      </c>
      <c r="AA133" s="321">
        <v>300.55176949999998</v>
      </c>
      <c r="AB133" s="321">
        <v>1.8157195180000001</v>
      </c>
      <c r="AC133" s="322">
        <v>0.68981238095152575</v>
      </c>
      <c r="AD133" s="323">
        <v>1</v>
      </c>
      <c r="AE133" s="322">
        <v>23.780194871794873</v>
      </c>
      <c r="AF133" s="324">
        <v>76.663907298242762</v>
      </c>
      <c r="AG133" s="324">
        <v>7.2256677990196829</v>
      </c>
      <c r="AH133" s="324">
        <v>0.16365598384504218</v>
      </c>
      <c r="AI133" s="324">
        <v>9.4251233124734102E-2</v>
      </c>
      <c r="AJ133" s="324">
        <v>0.1864889185496576</v>
      </c>
      <c r="AK133" s="324">
        <v>4.8231468500133348</v>
      </c>
      <c r="AL133" s="324">
        <v>4.3130113949667725</v>
      </c>
      <c r="AM133" s="324">
        <v>5.333282305059897</v>
      </c>
    </row>
    <row r="134" spans="1:39">
      <c r="A134" s="291" t="s">
        <v>285</v>
      </c>
      <c r="B134" s="291">
        <v>1</v>
      </c>
      <c r="C134" s="291" t="s">
        <v>5316</v>
      </c>
      <c r="D134" s="291" t="s">
        <v>5183</v>
      </c>
      <c r="E134" s="291" t="s">
        <v>3160</v>
      </c>
      <c r="F134" s="291" t="s">
        <v>3161</v>
      </c>
      <c r="G134" s="291" t="s">
        <v>3162</v>
      </c>
      <c r="H134" s="291" t="s">
        <v>3163</v>
      </c>
      <c r="I134" s="291" t="s">
        <v>3164</v>
      </c>
      <c r="J134" s="291" t="s">
        <v>148</v>
      </c>
      <c r="K134" s="291">
        <v>39</v>
      </c>
      <c r="L134" s="291">
        <v>3218</v>
      </c>
      <c r="M134" s="291" t="s">
        <v>54</v>
      </c>
      <c r="N134" s="291">
        <v>133</v>
      </c>
      <c r="O134" s="291">
        <v>23.961723076923079</v>
      </c>
      <c r="P134" s="321" t="s">
        <v>3166</v>
      </c>
      <c r="Q134" s="321">
        <v>7210212</v>
      </c>
      <c r="R134" s="321">
        <v>32.510452999999998</v>
      </c>
      <c r="S134" s="321">
        <v>52.540310169999998</v>
      </c>
      <c r="T134" s="321">
        <v>9.5432538147782662</v>
      </c>
      <c r="U134" s="321" t="s">
        <v>149</v>
      </c>
      <c r="V134" s="321">
        <v>0.10576817810246678</v>
      </c>
      <c r="W134" s="321">
        <v>1.8666325676962601</v>
      </c>
      <c r="X134" s="321">
        <v>3.0998480826835499</v>
      </c>
      <c r="Y134" s="321">
        <v>90</v>
      </c>
      <c r="Z134" s="321">
        <v>0.89790999999999999</v>
      </c>
      <c r="AA134" s="321">
        <v>300.55176949999998</v>
      </c>
      <c r="AB134" s="321">
        <v>1.8157195180000001</v>
      </c>
      <c r="AC134" s="322">
        <v>0.68981238095152575</v>
      </c>
      <c r="AD134" s="323">
        <v>1</v>
      </c>
      <c r="AE134" s="322">
        <v>23.961723076923079</v>
      </c>
      <c r="AF134" s="324">
        <v>77.249127964641573</v>
      </c>
      <c r="AG134" s="324">
        <v>7.3219291761576057</v>
      </c>
      <c r="AH134" s="324">
        <v>0.16448731677620457</v>
      </c>
      <c r="AI134" s="324">
        <v>9.4783324667548283E-2</v>
      </c>
      <c r="AJ134" s="324">
        <v>0.1864889185496576</v>
      </c>
      <c r="AK134" s="324">
        <v>4.8503757314142453</v>
      </c>
      <c r="AL134" s="324">
        <v>4.3373603271901411</v>
      </c>
      <c r="AM134" s="324">
        <v>5.3633911356383503</v>
      </c>
    </row>
    <row r="135" spans="1:39">
      <c r="A135" s="291" t="s">
        <v>286</v>
      </c>
      <c r="B135" s="291">
        <v>1</v>
      </c>
      <c r="C135" s="291" t="s">
        <v>5317</v>
      </c>
      <c r="D135" s="291" t="s">
        <v>5183</v>
      </c>
      <c r="E135" s="291" t="s">
        <v>3160</v>
      </c>
      <c r="F135" s="291" t="s">
        <v>3161</v>
      </c>
      <c r="G135" s="291" t="s">
        <v>3162</v>
      </c>
      <c r="H135" s="291" t="s">
        <v>3163</v>
      </c>
      <c r="I135" s="291" t="s">
        <v>3164</v>
      </c>
      <c r="J135" s="291" t="s">
        <v>148</v>
      </c>
      <c r="K135" s="291">
        <v>39</v>
      </c>
      <c r="L135" s="291">
        <v>3218</v>
      </c>
      <c r="M135" s="291" t="s">
        <v>54</v>
      </c>
      <c r="N135" s="291">
        <v>134</v>
      </c>
      <c r="O135" s="291">
        <v>24.143251282051285</v>
      </c>
      <c r="P135" s="321" t="s">
        <v>3166</v>
      </c>
      <c r="Q135" s="321">
        <v>7210212</v>
      </c>
      <c r="R135" s="321">
        <v>32.510452999999998</v>
      </c>
      <c r="S135" s="321">
        <v>52.540310169999998</v>
      </c>
      <c r="T135" s="321">
        <v>9.5432538147782662</v>
      </c>
      <c r="U135" s="321" t="s">
        <v>149</v>
      </c>
      <c r="V135" s="321">
        <v>0.10576817810246678</v>
      </c>
      <c r="W135" s="321">
        <v>1.8666325676962601</v>
      </c>
      <c r="X135" s="321">
        <v>3.0998480826835499</v>
      </c>
      <c r="Y135" s="321">
        <v>90</v>
      </c>
      <c r="Z135" s="321">
        <v>0.89790999999999999</v>
      </c>
      <c r="AA135" s="321">
        <v>300.55176949999998</v>
      </c>
      <c r="AB135" s="321">
        <v>1.8157195180000001</v>
      </c>
      <c r="AC135" s="322">
        <v>0.68981238095152575</v>
      </c>
      <c r="AD135" s="323">
        <v>1</v>
      </c>
      <c r="AE135" s="322">
        <v>24.143251282051285</v>
      </c>
      <c r="AF135" s="324">
        <v>77.83434863104037</v>
      </c>
      <c r="AG135" s="324">
        <v>7.4186742755575139</v>
      </c>
      <c r="AH135" s="324">
        <v>0.16531388065161298</v>
      </c>
      <c r="AI135" s="324">
        <v>9.5313629599759295E-2</v>
      </c>
      <c r="AJ135" s="324">
        <v>0.1864889185496576</v>
      </c>
      <c r="AK135" s="324">
        <v>4.8775131860505692</v>
      </c>
      <c r="AL135" s="324">
        <v>4.3616275026912428</v>
      </c>
      <c r="AM135" s="324">
        <v>5.3933988694098964</v>
      </c>
    </row>
    <row r="136" spans="1:39">
      <c r="A136" s="291" t="s">
        <v>287</v>
      </c>
      <c r="B136" s="291">
        <v>1</v>
      </c>
      <c r="C136" s="291" t="s">
        <v>5318</v>
      </c>
      <c r="D136" s="291" t="s">
        <v>5183</v>
      </c>
      <c r="E136" s="291" t="s">
        <v>3160</v>
      </c>
      <c r="F136" s="291" t="s">
        <v>3161</v>
      </c>
      <c r="G136" s="291" t="s">
        <v>3162</v>
      </c>
      <c r="H136" s="291" t="s">
        <v>3163</v>
      </c>
      <c r="I136" s="291" t="s">
        <v>3164</v>
      </c>
      <c r="J136" s="291" t="s">
        <v>148</v>
      </c>
      <c r="K136" s="291">
        <v>39</v>
      </c>
      <c r="L136" s="291">
        <v>3218</v>
      </c>
      <c r="M136" s="291" t="s">
        <v>54</v>
      </c>
      <c r="N136" s="291">
        <v>135</v>
      </c>
      <c r="O136" s="291">
        <v>24.324779487179487</v>
      </c>
      <c r="P136" s="321" t="s">
        <v>3166</v>
      </c>
      <c r="Q136" s="321">
        <v>7210212</v>
      </c>
      <c r="R136" s="321">
        <v>32.510452999999998</v>
      </c>
      <c r="S136" s="321">
        <v>52.540310169999998</v>
      </c>
      <c r="T136" s="321">
        <v>9.5432538147782662</v>
      </c>
      <c r="U136" s="321" t="s">
        <v>149</v>
      </c>
      <c r="V136" s="321">
        <v>0.10576817810246678</v>
      </c>
      <c r="W136" s="321">
        <v>1.8666325676962601</v>
      </c>
      <c r="X136" s="321">
        <v>3.0998480826835499</v>
      </c>
      <c r="Y136" s="321">
        <v>90</v>
      </c>
      <c r="Z136" s="321">
        <v>0.89790999999999999</v>
      </c>
      <c r="AA136" s="321">
        <v>300.55176949999998</v>
      </c>
      <c r="AB136" s="321">
        <v>1.8157195180000001</v>
      </c>
      <c r="AC136" s="322">
        <v>0.68981238095152575</v>
      </c>
      <c r="AD136" s="323">
        <v>1</v>
      </c>
      <c r="AE136" s="322">
        <v>24.324779487179487</v>
      </c>
      <c r="AF136" s="324">
        <v>78.419569297439168</v>
      </c>
      <c r="AG136" s="324">
        <v>7.5159003094432686</v>
      </c>
      <c r="AH136" s="324">
        <v>0.16613568089459824</v>
      </c>
      <c r="AI136" s="324">
        <v>9.5842152370616301E-2</v>
      </c>
      <c r="AJ136" s="324">
        <v>0.1864889185496576</v>
      </c>
      <c r="AK136" s="324">
        <v>4.9045594416050795</v>
      </c>
      <c r="AL136" s="324">
        <v>4.3858131250712589</v>
      </c>
      <c r="AM136" s="324">
        <v>5.423305758138901</v>
      </c>
    </row>
    <row r="137" spans="1:39">
      <c r="A137" s="291" t="s">
        <v>288</v>
      </c>
      <c r="B137" s="291">
        <v>1</v>
      </c>
      <c r="C137" s="291" t="s">
        <v>5319</v>
      </c>
      <c r="D137" s="291" t="s">
        <v>5183</v>
      </c>
      <c r="E137" s="291" t="s">
        <v>3160</v>
      </c>
      <c r="F137" s="291" t="s">
        <v>3161</v>
      </c>
      <c r="G137" s="291" t="s">
        <v>3162</v>
      </c>
      <c r="H137" s="291" t="s">
        <v>3163</v>
      </c>
      <c r="I137" s="291" t="s">
        <v>3164</v>
      </c>
      <c r="J137" s="291" t="s">
        <v>148</v>
      </c>
      <c r="K137" s="291">
        <v>39</v>
      </c>
      <c r="L137" s="291">
        <v>3218</v>
      </c>
      <c r="M137" s="291" t="s">
        <v>54</v>
      </c>
      <c r="N137" s="291">
        <v>136</v>
      </c>
      <c r="O137" s="291">
        <v>24.506307692307693</v>
      </c>
      <c r="P137" s="321" t="s">
        <v>3166</v>
      </c>
      <c r="Q137" s="321">
        <v>7210212</v>
      </c>
      <c r="R137" s="321">
        <v>32.510452999999998</v>
      </c>
      <c r="S137" s="321">
        <v>52.540310169999998</v>
      </c>
      <c r="T137" s="321">
        <v>9.5432538147782662</v>
      </c>
      <c r="U137" s="321" t="s">
        <v>149</v>
      </c>
      <c r="V137" s="321">
        <v>0.10576817810246678</v>
      </c>
      <c r="W137" s="321">
        <v>1.8666325676962601</v>
      </c>
      <c r="X137" s="321">
        <v>3.0998480826835499</v>
      </c>
      <c r="Y137" s="321">
        <v>90</v>
      </c>
      <c r="Z137" s="321">
        <v>0.89790999999999999</v>
      </c>
      <c r="AA137" s="321">
        <v>300.55176949999998</v>
      </c>
      <c r="AB137" s="321">
        <v>1.8157195180000001</v>
      </c>
      <c r="AC137" s="322">
        <v>0.68981238095152575</v>
      </c>
      <c r="AD137" s="323">
        <v>1</v>
      </c>
      <c r="AE137" s="322">
        <v>24.506307692307693</v>
      </c>
      <c r="AF137" s="324">
        <v>79.004789963837965</v>
      </c>
      <c r="AG137" s="324">
        <v>7.6136044931615405</v>
      </c>
      <c r="AH137" s="324">
        <v>0.16695272284128748</v>
      </c>
      <c r="AI137" s="324">
        <v>9.6368897337065718E-2</v>
      </c>
      <c r="AJ137" s="324">
        <v>0.1864889185496576</v>
      </c>
      <c r="AK137" s="324">
        <v>4.9315147210371126</v>
      </c>
      <c r="AL137" s="324">
        <v>4.4099173937075227</v>
      </c>
      <c r="AM137" s="324">
        <v>5.4531120483667026</v>
      </c>
    </row>
    <row r="138" spans="1:39">
      <c r="A138" s="291" t="s">
        <v>289</v>
      </c>
      <c r="B138" s="291">
        <v>1</v>
      </c>
      <c r="C138" s="291" t="s">
        <v>5320</v>
      </c>
      <c r="D138" s="291" t="s">
        <v>5183</v>
      </c>
      <c r="E138" s="291" t="s">
        <v>3160</v>
      </c>
      <c r="F138" s="291" t="s">
        <v>3161</v>
      </c>
      <c r="G138" s="291" t="s">
        <v>3162</v>
      </c>
      <c r="H138" s="291" t="s">
        <v>3163</v>
      </c>
      <c r="I138" s="291" t="s">
        <v>3164</v>
      </c>
      <c r="J138" s="291" t="s">
        <v>148</v>
      </c>
      <c r="K138" s="291">
        <v>39</v>
      </c>
      <c r="L138" s="291">
        <v>3218</v>
      </c>
      <c r="M138" s="291" t="s">
        <v>54</v>
      </c>
      <c r="N138" s="291">
        <v>137</v>
      </c>
      <c r="O138" s="291">
        <v>24.6878358974359</v>
      </c>
      <c r="P138" s="321" t="s">
        <v>3166</v>
      </c>
      <c r="Q138" s="321">
        <v>7210212</v>
      </c>
      <c r="R138" s="321">
        <v>32.510452999999998</v>
      </c>
      <c r="S138" s="321">
        <v>52.540310169999998</v>
      </c>
      <c r="T138" s="321">
        <v>9.5432538147782662</v>
      </c>
      <c r="U138" s="321" t="s">
        <v>149</v>
      </c>
      <c r="V138" s="321">
        <v>0.10576817810246678</v>
      </c>
      <c r="W138" s="321">
        <v>1.8666325676962601</v>
      </c>
      <c r="X138" s="321">
        <v>3.0998480826835499</v>
      </c>
      <c r="Y138" s="321">
        <v>90</v>
      </c>
      <c r="Z138" s="321">
        <v>0.89790999999999999</v>
      </c>
      <c r="AA138" s="321">
        <v>300.55176949999998</v>
      </c>
      <c r="AB138" s="321">
        <v>1.8157195180000001</v>
      </c>
      <c r="AC138" s="322">
        <v>0.68981238095152575</v>
      </c>
      <c r="AD138" s="323">
        <v>1</v>
      </c>
      <c r="AE138" s="322">
        <v>24.6878358974359</v>
      </c>
      <c r="AF138" s="324">
        <v>79.590010630236776</v>
      </c>
      <c r="AG138" s="324">
        <v>7.7117840451336139</v>
      </c>
      <c r="AH138" s="324">
        <v>0.16776501174544442</v>
      </c>
      <c r="AI138" s="324">
        <v>9.6893868766539104E-2</v>
      </c>
      <c r="AJ138" s="324">
        <v>0.1864889185496576</v>
      </c>
      <c r="AK138" s="324">
        <v>4.9583792427252336</v>
      </c>
      <c r="AL138" s="324">
        <v>4.4339405038810966</v>
      </c>
      <c r="AM138" s="324">
        <v>5.4828179815693705</v>
      </c>
    </row>
    <row r="139" spans="1:39">
      <c r="A139" s="291" t="s">
        <v>290</v>
      </c>
      <c r="B139" s="291">
        <v>1</v>
      </c>
      <c r="C139" s="291" t="s">
        <v>5321</v>
      </c>
      <c r="D139" s="291" t="s">
        <v>5183</v>
      </c>
      <c r="E139" s="291" t="s">
        <v>3160</v>
      </c>
      <c r="F139" s="291" t="s">
        <v>3161</v>
      </c>
      <c r="G139" s="291" t="s">
        <v>3162</v>
      </c>
      <c r="H139" s="291" t="s">
        <v>3163</v>
      </c>
      <c r="I139" s="291" t="s">
        <v>3164</v>
      </c>
      <c r="J139" s="291" t="s">
        <v>148</v>
      </c>
      <c r="K139" s="291">
        <v>39</v>
      </c>
      <c r="L139" s="291">
        <v>3218</v>
      </c>
      <c r="M139" s="291" t="s">
        <v>54</v>
      </c>
      <c r="N139" s="291">
        <v>138</v>
      </c>
      <c r="O139" s="291">
        <v>24.869364102564106</v>
      </c>
      <c r="P139" s="321" t="s">
        <v>3166</v>
      </c>
      <c r="Q139" s="321">
        <v>7210212</v>
      </c>
      <c r="R139" s="321">
        <v>32.510452999999998</v>
      </c>
      <c r="S139" s="321">
        <v>52.540310169999998</v>
      </c>
      <c r="T139" s="321">
        <v>9.5432538147782662</v>
      </c>
      <c r="U139" s="321" t="s">
        <v>149</v>
      </c>
      <c r="V139" s="321">
        <v>0.10576817810246678</v>
      </c>
      <c r="W139" s="321">
        <v>1.8666325676962601</v>
      </c>
      <c r="X139" s="321">
        <v>3.0998480826835499</v>
      </c>
      <c r="Y139" s="321">
        <v>90</v>
      </c>
      <c r="Z139" s="321">
        <v>0.89790999999999999</v>
      </c>
      <c r="AA139" s="321">
        <v>300.55176949999998</v>
      </c>
      <c r="AB139" s="321">
        <v>1.8157195180000001</v>
      </c>
      <c r="AC139" s="322">
        <v>0.68981238095152575</v>
      </c>
      <c r="AD139" s="323">
        <v>1</v>
      </c>
      <c r="AE139" s="322">
        <v>24.869364102564106</v>
      </c>
      <c r="AF139" s="324">
        <v>80.175231296635573</v>
      </c>
      <c r="AG139" s="324">
        <v>7.8104361868098868</v>
      </c>
      <c r="AH139" s="324">
        <v>0.16857255278310121</v>
      </c>
      <c r="AI139" s="324">
        <v>9.7417070839652689E-2</v>
      </c>
      <c r="AJ139" s="324">
        <v>0.1864889185496576</v>
      </c>
      <c r="AK139" s="324">
        <v>4.9851532206053806</v>
      </c>
      <c r="AL139" s="324">
        <v>4.4578826469003046</v>
      </c>
      <c r="AM139" s="324">
        <v>5.5124237943104566</v>
      </c>
    </row>
    <row r="140" spans="1:39">
      <c r="A140" s="291" t="s">
        <v>291</v>
      </c>
      <c r="B140" s="291">
        <v>1</v>
      </c>
      <c r="C140" s="291" t="s">
        <v>5322</v>
      </c>
      <c r="D140" s="291" t="s">
        <v>5183</v>
      </c>
      <c r="E140" s="291" t="s">
        <v>3160</v>
      </c>
      <c r="F140" s="291" t="s">
        <v>3161</v>
      </c>
      <c r="G140" s="291" t="s">
        <v>3162</v>
      </c>
      <c r="H140" s="291" t="s">
        <v>3163</v>
      </c>
      <c r="I140" s="291" t="s">
        <v>3164</v>
      </c>
      <c r="J140" s="291" t="s">
        <v>148</v>
      </c>
      <c r="K140" s="291">
        <v>39</v>
      </c>
      <c r="L140" s="291">
        <v>3218</v>
      </c>
      <c r="M140" s="291" t="s">
        <v>54</v>
      </c>
      <c r="N140" s="291">
        <v>139</v>
      </c>
      <c r="O140" s="291">
        <v>25.050892307692308</v>
      </c>
      <c r="P140" s="321" t="s">
        <v>3166</v>
      </c>
      <c r="Q140" s="321">
        <v>7210212</v>
      </c>
      <c r="R140" s="321">
        <v>32.510452999999998</v>
      </c>
      <c r="S140" s="321">
        <v>52.540310169999998</v>
      </c>
      <c r="T140" s="321">
        <v>9.5432538147782662</v>
      </c>
      <c r="U140" s="321" t="s">
        <v>149</v>
      </c>
      <c r="V140" s="321">
        <v>0.10576817810246678</v>
      </c>
      <c r="W140" s="321">
        <v>1.8666325676962601</v>
      </c>
      <c r="X140" s="321">
        <v>3.0998480826835499</v>
      </c>
      <c r="Y140" s="321">
        <v>90</v>
      </c>
      <c r="Z140" s="321">
        <v>0.89790999999999999</v>
      </c>
      <c r="AA140" s="321">
        <v>300.55176949999998</v>
      </c>
      <c r="AB140" s="321">
        <v>1.8157195180000001</v>
      </c>
      <c r="AC140" s="322">
        <v>0.68981238095152575</v>
      </c>
      <c r="AD140" s="323">
        <v>1</v>
      </c>
      <c r="AE140" s="322">
        <v>25.050892307692308</v>
      </c>
      <c r="AF140" s="324">
        <v>80.76045196303437</v>
      </c>
      <c r="AG140" s="324">
        <v>7.9095581426270813</v>
      </c>
      <c r="AH140" s="324">
        <v>0.16937535105714827</v>
      </c>
      <c r="AI140" s="324">
        <v>9.7938507652822943E-2</v>
      </c>
      <c r="AJ140" s="324">
        <v>0.1864889185496576</v>
      </c>
      <c r="AK140" s="324">
        <v>5.0118368643047129</v>
      </c>
      <c r="AL140" s="324">
        <v>4.4817440102204236</v>
      </c>
      <c r="AM140" s="324">
        <v>5.5419297183890031</v>
      </c>
    </row>
    <row r="141" spans="1:39">
      <c r="A141" s="291" t="s">
        <v>292</v>
      </c>
      <c r="B141" s="291">
        <v>1</v>
      </c>
      <c r="C141" s="291" t="s">
        <v>5323</v>
      </c>
      <c r="D141" s="291" t="s">
        <v>5183</v>
      </c>
      <c r="E141" s="291" t="s">
        <v>3160</v>
      </c>
      <c r="F141" s="291" t="s">
        <v>3161</v>
      </c>
      <c r="G141" s="291" t="s">
        <v>3162</v>
      </c>
      <c r="H141" s="291" t="s">
        <v>3163</v>
      </c>
      <c r="I141" s="291" t="s">
        <v>3164</v>
      </c>
      <c r="J141" s="291" t="s">
        <v>148</v>
      </c>
      <c r="K141" s="291">
        <v>39</v>
      </c>
      <c r="L141" s="291">
        <v>3218</v>
      </c>
      <c r="M141" s="291" t="s">
        <v>54</v>
      </c>
      <c r="N141" s="291">
        <v>140</v>
      </c>
      <c r="O141" s="291">
        <v>25.232420512820514</v>
      </c>
      <c r="P141" s="321" t="s">
        <v>3166</v>
      </c>
      <c r="Q141" s="321">
        <v>7210212</v>
      </c>
      <c r="R141" s="321">
        <v>32.510452999999998</v>
      </c>
      <c r="S141" s="321">
        <v>52.540310169999998</v>
      </c>
      <c r="T141" s="321">
        <v>9.5432538147782662</v>
      </c>
      <c r="U141" s="321" t="s">
        <v>149</v>
      </c>
      <c r="V141" s="321">
        <v>0.10576817810246678</v>
      </c>
      <c r="W141" s="321">
        <v>1.8666325676962601</v>
      </c>
      <c r="X141" s="321">
        <v>3.0998480826835499</v>
      </c>
      <c r="Y141" s="321">
        <v>90</v>
      </c>
      <c r="Z141" s="321">
        <v>0.89790999999999999</v>
      </c>
      <c r="AA141" s="321">
        <v>300.55176949999998</v>
      </c>
      <c r="AB141" s="321">
        <v>1.8157195180000001</v>
      </c>
      <c r="AC141" s="322">
        <v>0.68981238095152575</v>
      </c>
      <c r="AD141" s="323">
        <v>1</v>
      </c>
      <c r="AE141" s="322">
        <v>25.232420512820514</v>
      </c>
      <c r="AF141" s="324">
        <v>81.345672629433167</v>
      </c>
      <c r="AG141" s="324">
        <v>8.0091471399679701</v>
      </c>
      <c r="AH141" s="324">
        <v>0.17017341160167457</v>
      </c>
      <c r="AI141" s="324">
        <v>9.8458183220800286E-2</v>
      </c>
      <c r="AJ141" s="324">
        <v>0.1864889185496576</v>
      </c>
      <c r="AK141" s="324">
        <v>5.0384303792712677</v>
      </c>
      <c r="AL141" s="324">
        <v>4.505524777559625</v>
      </c>
      <c r="AM141" s="324">
        <v>5.5713359809829104</v>
      </c>
    </row>
    <row r="142" spans="1:39">
      <c r="A142" s="291" t="s">
        <v>293</v>
      </c>
      <c r="B142" s="291">
        <v>1</v>
      </c>
      <c r="C142" s="291" t="s">
        <v>5324</v>
      </c>
      <c r="D142" s="291" t="s">
        <v>5183</v>
      </c>
      <c r="E142" s="291" t="s">
        <v>3160</v>
      </c>
      <c r="F142" s="291" t="s">
        <v>3161</v>
      </c>
      <c r="G142" s="291" t="s">
        <v>3162</v>
      </c>
      <c r="H142" s="291" t="s">
        <v>3163</v>
      </c>
      <c r="I142" s="291" t="s">
        <v>3164</v>
      </c>
      <c r="J142" s="291" t="s">
        <v>148</v>
      </c>
      <c r="K142" s="291">
        <v>39</v>
      </c>
      <c r="L142" s="291">
        <v>3218</v>
      </c>
      <c r="M142" s="291" t="s">
        <v>54</v>
      </c>
      <c r="N142" s="291">
        <v>141</v>
      </c>
      <c r="O142" s="291">
        <v>25.41394871794872</v>
      </c>
      <c r="P142" s="321" t="s">
        <v>3166</v>
      </c>
      <c r="Q142" s="321">
        <v>7210212</v>
      </c>
      <c r="R142" s="321">
        <v>32.510452999999998</v>
      </c>
      <c r="S142" s="321">
        <v>52.540310169999998</v>
      </c>
      <c r="T142" s="321">
        <v>9.5432538147782662</v>
      </c>
      <c r="U142" s="321" t="s">
        <v>149</v>
      </c>
      <c r="V142" s="321">
        <v>0.10576817810246678</v>
      </c>
      <c r="W142" s="321">
        <v>1.8666325676962601</v>
      </c>
      <c r="X142" s="321">
        <v>3.0998480826835499</v>
      </c>
      <c r="Y142" s="321">
        <v>90</v>
      </c>
      <c r="Z142" s="321">
        <v>0.89790999999999999</v>
      </c>
      <c r="AA142" s="321">
        <v>300.55176949999998</v>
      </c>
      <c r="AB142" s="321">
        <v>1.8157195180000001</v>
      </c>
      <c r="AC142" s="322">
        <v>0.68981238095152575</v>
      </c>
      <c r="AD142" s="323">
        <v>1</v>
      </c>
      <c r="AE142" s="322">
        <v>25.41394871794872</v>
      </c>
      <c r="AF142" s="324">
        <v>81.930893295831964</v>
      </c>
      <c r="AG142" s="324">
        <v>8.1092004091236127</v>
      </c>
      <c r="AH142" s="324">
        <v>0.17096673938623619</v>
      </c>
      <c r="AI142" s="324">
        <v>9.8976101479124834E-2</v>
      </c>
      <c r="AJ142" s="324">
        <v>0.1864889185496576</v>
      </c>
      <c r="AK142" s="324">
        <v>5.0649339668996278</v>
      </c>
      <c r="AL142" s="324">
        <v>4.5292251290113548</v>
      </c>
      <c r="AM142" s="324">
        <v>5.6006428047879018</v>
      </c>
    </row>
    <row r="143" spans="1:39">
      <c r="A143" s="291" t="s">
        <v>294</v>
      </c>
      <c r="B143" s="291">
        <v>1</v>
      </c>
      <c r="C143" s="291" t="s">
        <v>5325</v>
      </c>
      <c r="D143" s="291" t="s">
        <v>5183</v>
      </c>
      <c r="E143" s="291" t="s">
        <v>3160</v>
      </c>
      <c r="F143" s="291" t="s">
        <v>3161</v>
      </c>
      <c r="G143" s="291" t="s">
        <v>3162</v>
      </c>
      <c r="H143" s="291" t="s">
        <v>3163</v>
      </c>
      <c r="I143" s="291" t="s">
        <v>3164</v>
      </c>
      <c r="J143" s="291" t="s">
        <v>148</v>
      </c>
      <c r="K143" s="291">
        <v>39</v>
      </c>
      <c r="L143" s="291">
        <v>3218</v>
      </c>
      <c r="M143" s="291" t="s">
        <v>54</v>
      </c>
      <c r="N143" s="291">
        <v>142</v>
      </c>
      <c r="O143" s="291">
        <v>25.595476923076923</v>
      </c>
      <c r="P143" s="321" t="s">
        <v>3166</v>
      </c>
      <c r="Q143" s="321">
        <v>7210212</v>
      </c>
      <c r="R143" s="321">
        <v>32.510452999999998</v>
      </c>
      <c r="S143" s="321">
        <v>52.540310169999998</v>
      </c>
      <c r="T143" s="321">
        <v>9.5432538147782662</v>
      </c>
      <c r="U143" s="321" t="s">
        <v>149</v>
      </c>
      <c r="V143" s="321">
        <v>0.10576817810246678</v>
      </c>
      <c r="W143" s="321">
        <v>1.8666325676962601</v>
      </c>
      <c r="X143" s="321">
        <v>3.0998480826835499</v>
      </c>
      <c r="Y143" s="321">
        <v>90</v>
      </c>
      <c r="Z143" s="321">
        <v>0.89790999999999999</v>
      </c>
      <c r="AA143" s="321">
        <v>300.55176949999998</v>
      </c>
      <c r="AB143" s="321">
        <v>1.8157195180000001</v>
      </c>
      <c r="AC143" s="322">
        <v>0.68981238095152575</v>
      </c>
      <c r="AD143" s="323">
        <v>1</v>
      </c>
      <c r="AE143" s="322">
        <v>25.595476923076923</v>
      </c>
      <c r="AF143" s="324">
        <v>82.516113962230762</v>
      </c>
      <c r="AG143" s="324">
        <v>8.2097151832579467</v>
      </c>
      <c r="AH143" s="324">
        <v>0.17175533931988388</v>
      </c>
      <c r="AI143" s="324">
        <v>9.9492266286506092E-2</v>
      </c>
      <c r="AJ143" s="324">
        <v>0.1864889185496576</v>
      </c>
      <c r="AK143" s="324">
        <v>5.0913478246527033</v>
      </c>
      <c r="AL143" s="324">
        <v>4.5528452411532294</v>
      </c>
      <c r="AM143" s="324">
        <v>5.6298504081521772</v>
      </c>
    </row>
    <row r="144" spans="1:39">
      <c r="A144" s="291" t="s">
        <v>295</v>
      </c>
      <c r="B144" s="291">
        <v>1</v>
      </c>
      <c r="C144" s="291" t="s">
        <v>5326</v>
      </c>
      <c r="D144" s="291" t="s">
        <v>5183</v>
      </c>
      <c r="E144" s="291" t="s">
        <v>3160</v>
      </c>
      <c r="F144" s="291" t="s">
        <v>3161</v>
      </c>
      <c r="G144" s="291" t="s">
        <v>3162</v>
      </c>
      <c r="H144" s="291" t="s">
        <v>3163</v>
      </c>
      <c r="I144" s="291" t="s">
        <v>3164</v>
      </c>
      <c r="J144" s="291" t="s">
        <v>148</v>
      </c>
      <c r="K144" s="291">
        <v>39</v>
      </c>
      <c r="L144" s="291">
        <v>3218</v>
      </c>
      <c r="M144" s="291" t="s">
        <v>54</v>
      </c>
      <c r="N144" s="291">
        <v>143</v>
      </c>
      <c r="O144" s="291">
        <v>25.777005128205129</v>
      </c>
      <c r="P144" s="321" t="s">
        <v>3166</v>
      </c>
      <c r="Q144" s="321">
        <v>7210212</v>
      </c>
      <c r="R144" s="321">
        <v>32.510452999999998</v>
      </c>
      <c r="S144" s="321">
        <v>52.540310169999998</v>
      </c>
      <c r="T144" s="321">
        <v>9.5432538147782662</v>
      </c>
      <c r="U144" s="321" t="s">
        <v>149</v>
      </c>
      <c r="V144" s="321">
        <v>0.10576817810246678</v>
      </c>
      <c r="W144" s="321">
        <v>1.8666325676962601</v>
      </c>
      <c r="X144" s="321">
        <v>3.0998480826835499</v>
      </c>
      <c r="Y144" s="321">
        <v>90</v>
      </c>
      <c r="Z144" s="321">
        <v>0.89790999999999999</v>
      </c>
      <c r="AA144" s="321">
        <v>300.55176949999998</v>
      </c>
      <c r="AB144" s="321">
        <v>1.8157195180000001</v>
      </c>
      <c r="AC144" s="322">
        <v>0.68981238095152575</v>
      </c>
      <c r="AD144" s="323">
        <v>1</v>
      </c>
      <c r="AE144" s="322">
        <v>25.777005128205129</v>
      </c>
      <c r="AF144" s="324">
        <v>83.101334628629573</v>
      </c>
      <c r="AG144" s="324">
        <v>8.3106886983747223</v>
      </c>
      <c r="AH144" s="324">
        <v>0.17253921625516394</v>
      </c>
      <c r="AI144" s="324">
        <v>0.10000668142713046</v>
      </c>
      <c r="AJ144" s="324">
        <v>0.1864889185496576</v>
      </c>
      <c r="AK144" s="324">
        <v>5.1176721461798076</v>
      </c>
      <c r="AL144" s="324">
        <v>4.576385287152628</v>
      </c>
      <c r="AM144" s="324">
        <v>5.6589590052069871</v>
      </c>
    </row>
    <row r="145" spans="1:39">
      <c r="A145" s="291" t="s">
        <v>296</v>
      </c>
      <c r="B145" s="291">
        <v>1</v>
      </c>
      <c r="C145" s="291" t="s">
        <v>5327</v>
      </c>
      <c r="D145" s="291" t="s">
        <v>5183</v>
      </c>
      <c r="E145" s="291" t="s">
        <v>3160</v>
      </c>
      <c r="F145" s="291" t="s">
        <v>3161</v>
      </c>
      <c r="G145" s="291" t="s">
        <v>3162</v>
      </c>
      <c r="H145" s="291" t="s">
        <v>3163</v>
      </c>
      <c r="I145" s="291" t="s">
        <v>3164</v>
      </c>
      <c r="J145" s="291" t="s">
        <v>148</v>
      </c>
      <c r="K145" s="291">
        <v>39</v>
      </c>
      <c r="L145" s="291">
        <v>3218</v>
      </c>
      <c r="M145" s="291" t="s">
        <v>54</v>
      </c>
      <c r="N145" s="291">
        <v>144</v>
      </c>
      <c r="O145" s="291">
        <v>25.958533333333335</v>
      </c>
      <c r="P145" s="321" t="s">
        <v>3166</v>
      </c>
      <c r="Q145" s="321">
        <v>7210212</v>
      </c>
      <c r="R145" s="321">
        <v>32.510452999999998</v>
      </c>
      <c r="S145" s="321">
        <v>52.540310169999998</v>
      </c>
      <c r="T145" s="321">
        <v>9.5432538147782662</v>
      </c>
      <c r="U145" s="321" t="s">
        <v>149</v>
      </c>
      <c r="V145" s="321">
        <v>0.10576817810246678</v>
      </c>
      <c r="W145" s="321">
        <v>1.8666325676962601</v>
      </c>
      <c r="X145" s="321">
        <v>3.0998480826835499</v>
      </c>
      <c r="Y145" s="321">
        <v>90</v>
      </c>
      <c r="Z145" s="321">
        <v>0.89790999999999999</v>
      </c>
      <c r="AA145" s="321">
        <v>300.55176949999998</v>
      </c>
      <c r="AB145" s="321">
        <v>1.8157195180000001</v>
      </c>
      <c r="AC145" s="322">
        <v>0.68981238095152575</v>
      </c>
      <c r="AD145" s="323">
        <v>1</v>
      </c>
      <c r="AE145" s="322">
        <v>25.958533333333335</v>
      </c>
      <c r="AF145" s="324">
        <v>83.68655529502837</v>
      </c>
      <c r="AG145" s="324">
        <v>8.4121181932866911</v>
      </c>
      <c r="AH145" s="324">
        <v>0.17331837499198954</v>
      </c>
      <c r="AI145" s="324">
        <v>0.1005193506128987</v>
      </c>
      <c r="AJ145" s="324">
        <v>0.1864889185496576</v>
      </c>
      <c r="AK145" s="324">
        <v>5.1439071214311616</v>
      </c>
      <c r="AL145" s="324">
        <v>4.5998454368690833</v>
      </c>
      <c r="AM145" s="324">
        <v>5.6879688059932398</v>
      </c>
    </row>
    <row r="146" spans="1:39">
      <c r="A146" s="291" t="s">
        <v>297</v>
      </c>
      <c r="B146" s="291">
        <v>1</v>
      </c>
      <c r="C146" s="291" t="s">
        <v>5328</v>
      </c>
      <c r="D146" s="291" t="s">
        <v>5183</v>
      </c>
      <c r="E146" s="291" t="s">
        <v>3160</v>
      </c>
      <c r="F146" s="291" t="s">
        <v>3161</v>
      </c>
      <c r="G146" s="291" t="s">
        <v>3162</v>
      </c>
      <c r="H146" s="291" t="s">
        <v>3163</v>
      </c>
      <c r="I146" s="291" t="s">
        <v>3164</v>
      </c>
      <c r="J146" s="291" t="s">
        <v>148</v>
      </c>
      <c r="K146" s="291">
        <v>39</v>
      </c>
      <c r="L146" s="291">
        <v>3218</v>
      </c>
      <c r="M146" s="291" t="s">
        <v>54</v>
      </c>
      <c r="N146" s="291">
        <v>145</v>
      </c>
      <c r="O146" s="291">
        <v>26.140061538461541</v>
      </c>
      <c r="P146" s="321" t="s">
        <v>3166</v>
      </c>
      <c r="Q146" s="321">
        <v>7210212</v>
      </c>
      <c r="R146" s="321">
        <v>32.510452999999998</v>
      </c>
      <c r="S146" s="321">
        <v>52.540310169999998</v>
      </c>
      <c r="T146" s="321">
        <v>9.5432538147782662</v>
      </c>
      <c r="U146" s="321" t="s">
        <v>149</v>
      </c>
      <c r="V146" s="321">
        <v>0.10576817810246678</v>
      </c>
      <c r="W146" s="321">
        <v>1.8666325676962601</v>
      </c>
      <c r="X146" s="321">
        <v>3.0998480826835499</v>
      </c>
      <c r="Y146" s="321">
        <v>90</v>
      </c>
      <c r="Z146" s="321">
        <v>0.89790999999999999</v>
      </c>
      <c r="AA146" s="321">
        <v>300.55176949999998</v>
      </c>
      <c r="AB146" s="321">
        <v>1.8157195180000001</v>
      </c>
      <c r="AC146" s="322">
        <v>0.68981238095152575</v>
      </c>
      <c r="AD146" s="323">
        <v>1</v>
      </c>
      <c r="AE146" s="322">
        <v>26.140061538461541</v>
      </c>
      <c r="AF146" s="324">
        <v>84.271775961427167</v>
      </c>
      <c r="AG146" s="324">
        <v>8.5140009095869669</v>
      </c>
      <c r="AH146" s="324">
        <v>0.17409282028131262</v>
      </c>
      <c r="AI146" s="324">
        <v>0.10103027748559602</v>
      </c>
      <c r="AJ146" s="324">
        <v>0.1864889185496576</v>
      </c>
      <c r="AK146" s="324">
        <v>5.1700529367689407</v>
      </c>
      <c r="AL146" s="324">
        <v>4.6232258569535816</v>
      </c>
      <c r="AM146" s="324">
        <v>5.7168800165842999</v>
      </c>
    </row>
    <row r="147" spans="1:39">
      <c r="A147" s="291" t="s">
        <v>298</v>
      </c>
      <c r="B147" s="291">
        <v>1</v>
      </c>
      <c r="C147" s="291" t="s">
        <v>5329</v>
      </c>
      <c r="D147" s="291" t="s">
        <v>5183</v>
      </c>
      <c r="E147" s="291" t="s">
        <v>3160</v>
      </c>
      <c r="F147" s="291" t="s">
        <v>3161</v>
      </c>
      <c r="G147" s="291" t="s">
        <v>3162</v>
      </c>
      <c r="H147" s="291" t="s">
        <v>3163</v>
      </c>
      <c r="I147" s="291" t="s">
        <v>3164</v>
      </c>
      <c r="J147" s="291" t="s">
        <v>148</v>
      </c>
      <c r="K147" s="291">
        <v>39</v>
      </c>
      <c r="L147" s="291">
        <v>3218</v>
      </c>
      <c r="M147" s="291" t="s">
        <v>54</v>
      </c>
      <c r="N147" s="291">
        <v>146</v>
      </c>
      <c r="O147" s="291">
        <v>26.321589743589744</v>
      </c>
      <c r="P147" s="321" t="s">
        <v>3166</v>
      </c>
      <c r="Q147" s="321">
        <v>7210212</v>
      </c>
      <c r="R147" s="321">
        <v>32.510452999999998</v>
      </c>
      <c r="S147" s="321">
        <v>52.540310169999998</v>
      </c>
      <c r="T147" s="321">
        <v>9.5432538147782662</v>
      </c>
      <c r="U147" s="321" t="s">
        <v>149</v>
      </c>
      <c r="V147" s="321">
        <v>0.10576817810246678</v>
      </c>
      <c r="W147" s="321">
        <v>1.8666325676962601</v>
      </c>
      <c r="X147" s="321">
        <v>3.0998480826835499</v>
      </c>
      <c r="Y147" s="321">
        <v>90</v>
      </c>
      <c r="Z147" s="321">
        <v>0.89790999999999999</v>
      </c>
      <c r="AA147" s="321">
        <v>300.55176949999998</v>
      </c>
      <c r="AB147" s="321">
        <v>1.8157195180000001</v>
      </c>
      <c r="AC147" s="322">
        <v>0.68981238095152575</v>
      </c>
      <c r="AD147" s="323">
        <v>1</v>
      </c>
      <c r="AE147" s="322">
        <v>26.321589743589744</v>
      </c>
      <c r="AF147" s="324">
        <v>84.856996627825964</v>
      </c>
      <c r="AG147" s="324">
        <v>8.6163340916224076</v>
      </c>
      <c r="AH147" s="324">
        <v>0.17486255682861693</v>
      </c>
      <c r="AI147" s="324">
        <v>0.10153946561899616</v>
      </c>
      <c r="AJ147" s="324">
        <v>0.1864889185496576</v>
      </c>
      <c r="AK147" s="324">
        <v>5.1961097750749481</v>
      </c>
      <c r="AL147" s="324">
        <v>4.646526710944852</v>
      </c>
      <c r="AM147" s="324">
        <v>5.7456928392050441</v>
      </c>
    </row>
    <row r="148" spans="1:39">
      <c r="A148" s="291" t="s">
        <v>299</v>
      </c>
      <c r="B148" s="291">
        <v>1</v>
      </c>
      <c r="C148" s="291" t="s">
        <v>5330</v>
      </c>
      <c r="D148" s="291" t="s">
        <v>5183</v>
      </c>
      <c r="E148" s="291" t="s">
        <v>3160</v>
      </c>
      <c r="F148" s="291" t="s">
        <v>3161</v>
      </c>
      <c r="G148" s="291" t="s">
        <v>3162</v>
      </c>
      <c r="H148" s="291" t="s">
        <v>3163</v>
      </c>
      <c r="I148" s="291" t="s">
        <v>3164</v>
      </c>
      <c r="J148" s="291" t="s">
        <v>148</v>
      </c>
      <c r="K148" s="291">
        <v>39</v>
      </c>
      <c r="L148" s="291">
        <v>3218</v>
      </c>
      <c r="M148" s="291" t="s">
        <v>54</v>
      </c>
      <c r="N148" s="291">
        <v>147</v>
      </c>
      <c r="O148" s="291">
        <v>26.50311794871795</v>
      </c>
      <c r="P148" s="321" t="s">
        <v>3166</v>
      </c>
      <c r="Q148" s="321">
        <v>7210212</v>
      </c>
      <c r="R148" s="321">
        <v>32.510452999999998</v>
      </c>
      <c r="S148" s="321">
        <v>52.540310169999998</v>
      </c>
      <c r="T148" s="321">
        <v>9.5432538147782662</v>
      </c>
      <c r="U148" s="321" t="s">
        <v>149</v>
      </c>
      <c r="V148" s="321">
        <v>0.10576817810246678</v>
      </c>
      <c r="W148" s="321">
        <v>1.8666325676962601</v>
      </c>
      <c r="X148" s="321">
        <v>3.0998480826835499</v>
      </c>
      <c r="Y148" s="321">
        <v>90</v>
      </c>
      <c r="Z148" s="321">
        <v>0.89790999999999999</v>
      </c>
      <c r="AA148" s="321">
        <v>300.55176949999998</v>
      </c>
      <c r="AB148" s="321">
        <v>1.8157195180000001</v>
      </c>
      <c r="AC148" s="322">
        <v>0.68981238095152575</v>
      </c>
      <c r="AD148" s="323">
        <v>1</v>
      </c>
      <c r="AE148" s="322">
        <v>26.50311794871795</v>
      </c>
      <c r="AF148" s="324">
        <v>85.442217294224761</v>
      </c>
      <c r="AG148" s="324">
        <v>8.7191149864691813</v>
      </c>
      <c r="AH148" s="324">
        <v>0.17562758929763067</v>
      </c>
      <c r="AI148" s="324">
        <v>0.10204691852090461</v>
      </c>
      <c r="AJ148" s="324">
        <v>0.1864889185496576</v>
      </c>
      <c r="AK148" s="324">
        <v>5.2220778158551768</v>
      </c>
      <c r="AL148" s="324">
        <v>4.6697481593628654</v>
      </c>
      <c r="AM148" s="324">
        <v>5.7744074723474874</v>
      </c>
    </row>
    <row r="149" spans="1:39">
      <c r="A149" s="291" t="s">
        <v>300</v>
      </c>
      <c r="B149" s="291">
        <v>1</v>
      </c>
      <c r="C149" s="291" t="s">
        <v>5331</v>
      </c>
      <c r="D149" s="291" t="s">
        <v>5183</v>
      </c>
      <c r="E149" s="291" t="s">
        <v>3160</v>
      </c>
      <c r="F149" s="291" t="s">
        <v>3161</v>
      </c>
      <c r="G149" s="291" t="s">
        <v>3162</v>
      </c>
      <c r="H149" s="291" t="s">
        <v>3163</v>
      </c>
      <c r="I149" s="291" t="s">
        <v>3164</v>
      </c>
      <c r="J149" s="291" t="s">
        <v>148</v>
      </c>
      <c r="K149" s="291">
        <v>39</v>
      </c>
      <c r="L149" s="291">
        <v>3218</v>
      </c>
      <c r="M149" s="291" t="s">
        <v>54</v>
      </c>
      <c r="N149" s="291">
        <v>148</v>
      </c>
      <c r="O149" s="291">
        <v>26.684646153846156</v>
      </c>
      <c r="P149" s="321" t="s">
        <v>3166</v>
      </c>
      <c r="Q149" s="321">
        <v>7210212</v>
      </c>
      <c r="R149" s="321">
        <v>32.510452999999998</v>
      </c>
      <c r="S149" s="321">
        <v>52.540310169999998</v>
      </c>
      <c r="T149" s="321">
        <v>9.5432538147782662</v>
      </c>
      <c r="U149" s="321" t="s">
        <v>149</v>
      </c>
      <c r="V149" s="321">
        <v>0.10576817810246678</v>
      </c>
      <c r="W149" s="321">
        <v>1.8666325676962601</v>
      </c>
      <c r="X149" s="321">
        <v>3.0998480826835499</v>
      </c>
      <c r="Y149" s="321">
        <v>90</v>
      </c>
      <c r="Z149" s="321">
        <v>0.89790999999999999</v>
      </c>
      <c r="AA149" s="321">
        <v>300.55176949999998</v>
      </c>
      <c r="AB149" s="321">
        <v>1.8157195180000001</v>
      </c>
      <c r="AC149" s="322">
        <v>0.68981238095152575</v>
      </c>
      <c r="AD149" s="323">
        <v>1</v>
      </c>
      <c r="AE149" s="322">
        <v>26.684646153846156</v>
      </c>
      <c r="AF149" s="324">
        <v>86.027437960623573</v>
      </c>
      <c r="AG149" s="324">
        <v>8.8223408439101174</v>
      </c>
      <c r="AH149" s="324">
        <v>0.17638792231337683</v>
      </c>
      <c r="AI149" s="324">
        <v>0.10255263963513912</v>
      </c>
      <c r="AJ149" s="324">
        <v>0.1864889185496576</v>
      </c>
      <c r="AK149" s="324">
        <v>5.2479572353411514</v>
      </c>
      <c r="AL149" s="324">
        <v>4.6928903597994589</v>
      </c>
      <c r="AM149" s="324">
        <v>5.803024110882844</v>
      </c>
    </row>
    <row r="150" spans="1:39">
      <c r="A150" s="291" t="s">
        <v>301</v>
      </c>
      <c r="B150" s="291">
        <v>1</v>
      </c>
      <c r="C150" s="291" t="s">
        <v>5332</v>
      </c>
      <c r="D150" s="291" t="s">
        <v>5183</v>
      </c>
      <c r="E150" s="291" t="s">
        <v>3160</v>
      </c>
      <c r="F150" s="291" t="s">
        <v>3161</v>
      </c>
      <c r="G150" s="291" t="s">
        <v>3162</v>
      </c>
      <c r="H150" s="291" t="s">
        <v>3163</v>
      </c>
      <c r="I150" s="291" t="s">
        <v>3164</v>
      </c>
      <c r="J150" s="291" t="s">
        <v>148</v>
      </c>
      <c r="K150" s="291">
        <v>39</v>
      </c>
      <c r="L150" s="291">
        <v>3218</v>
      </c>
      <c r="M150" s="291" t="s">
        <v>54</v>
      </c>
      <c r="N150" s="291">
        <v>149</v>
      </c>
      <c r="O150" s="291">
        <v>26.866174358974362</v>
      </c>
      <c r="P150" s="321" t="s">
        <v>3166</v>
      </c>
      <c r="Q150" s="321">
        <v>7210212</v>
      </c>
      <c r="R150" s="321">
        <v>32.510452999999998</v>
      </c>
      <c r="S150" s="321">
        <v>52.540310169999998</v>
      </c>
      <c r="T150" s="321">
        <v>9.5432538147782662</v>
      </c>
      <c r="U150" s="321" t="s">
        <v>149</v>
      </c>
      <c r="V150" s="321">
        <v>0.10576817810246678</v>
      </c>
      <c r="W150" s="321">
        <v>1.8666325676962601</v>
      </c>
      <c r="X150" s="321">
        <v>3.0998480826835499</v>
      </c>
      <c r="Y150" s="321">
        <v>90</v>
      </c>
      <c r="Z150" s="321">
        <v>0.89790999999999999</v>
      </c>
      <c r="AA150" s="321">
        <v>300.55176949999998</v>
      </c>
      <c r="AB150" s="321">
        <v>1.8157195180000001</v>
      </c>
      <c r="AC150" s="322">
        <v>0.68981238095152575</v>
      </c>
      <c r="AD150" s="323">
        <v>1</v>
      </c>
      <c r="AE150" s="322">
        <v>26.866174358974362</v>
      </c>
      <c r="AF150" s="324">
        <v>86.61265862702237</v>
      </c>
      <c r="AG150" s="324">
        <v>8.9260089164141299</v>
      </c>
      <c r="AH150" s="324">
        <v>0.17714356046573396</v>
      </c>
      <c r="AI150" s="324">
        <v>0.10305663234345395</v>
      </c>
      <c r="AJ150" s="324">
        <v>0.1864889185496576</v>
      </c>
      <c r="AK150" s="324">
        <v>5.2737482065884072</v>
      </c>
      <c r="AL150" s="324">
        <v>4.7159534670063996</v>
      </c>
      <c r="AM150" s="324">
        <v>5.8315429461704147</v>
      </c>
    </row>
    <row r="151" spans="1:39">
      <c r="A151" s="291" t="s">
        <v>302</v>
      </c>
      <c r="B151" s="291">
        <v>1</v>
      </c>
      <c r="C151" s="291" t="s">
        <v>5333</v>
      </c>
      <c r="D151" s="291" t="s">
        <v>5183</v>
      </c>
      <c r="E151" s="291" t="s">
        <v>3160</v>
      </c>
      <c r="F151" s="291" t="s">
        <v>3161</v>
      </c>
      <c r="G151" s="291" t="s">
        <v>3162</v>
      </c>
      <c r="H151" s="291" t="s">
        <v>3163</v>
      </c>
      <c r="I151" s="291" t="s">
        <v>3164</v>
      </c>
      <c r="J151" s="291" t="s">
        <v>148</v>
      </c>
      <c r="K151" s="291">
        <v>39</v>
      </c>
      <c r="L151" s="291">
        <v>3218</v>
      </c>
      <c r="M151" s="291" t="s">
        <v>54</v>
      </c>
      <c r="N151" s="291">
        <v>150</v>
      </c>
      <c r="O151" s="291">
        <v>27.047702564102565</v>
      </c>
      <c r="P151" s="321" t="s">
        <v>3166</v>
      </c>
      <c r="Q151" s="321">
        <v>7210212</v>
      </c>
      <c r="R151" s="321">
        <v>32.510452999999998</v>
      </c>
      <c r="S151" s="321">
        <v>52.540310169999998</v>
      </c>
      <c r="T151" s="321">
        <v>9.5432538147782662</v>
      </c>
      <c r="U151" s="321" t="s">
        <v>149</v>
      </c>
      <c r="V151" s="321">
        <v>0.10576817810246678</v>
      </c>
      <c r="W151" s="321">
        <v>1.8666325676962601</v>
      </c>
      <c r="X151" s="321">
        <v>3.0998480826835499</v>
      </c>
      <c r="Y151" s="321">
        <v>90</v>
      </c>
      <c r="Z151" s="321">
        <v>0.89790999999999999</v>
      </c>
      <c r="AA151" s="321">
        <v>300.55176949999998</v>
      </c>
      <c r="AB151" s="321">
        <v>1.8157195180000001</v>
      </c>
      <c r="AC151" s="322">
        <v>0.68981238095152575</v>
      </c>
      <c r="AD151" s="323">
        <v>1</v>
      </c>
      <c r="AE151" s="322">
        <v>27.047702564102565</v>
      </c>
      <c r="AF151" s="324">
        <v>87.197879293421167</v>
      </c>
      <c r="AG151" s="324">
        <v>9.0301164591173748</v>
      </c>
      <c r="AH151" s="324">
        <v>0.17789450831235878</v>
      </c>
      <c r="AI151" s="324">
        <v>0.10355889996740633</v>
      </c>
      <c r="AJ151" s="324">
        <v>0.1864889185496576</v>
      </c>
      <c r="AK151" s="324">
        <v>5.299450899571994</v>
      </c>
      <c r="AL151" s="324">
        <v>4.738937632980786</v>
      </c>
      <c r="AM151" s="324">
        <v>5.8599641661632029</v>
      </c>
    </row>
    <row r="152" spans="1:39">
      <c r="A152" s="291" t="s">
        <v>303</v>
      </c>
      <c r="B152" s="291">
        <v>1</v>
      </c>
      <c r="C152" s="291" t="s">
        <v>5334</v>
      </c>
      <c r="D152" s="291" t="s">
        <v>5183</v>
      </c>
      <c r="E152" s="291" t="s">
        <v>3160</v>
      </c>
      <c r="F152" s="291" t="s">
        <v>3161</v>
      </c>
      <c r="G152" s="291" t="s">
        <v>3162</v>
      </c>
      <c r="H152" s="291" t="s">
        <v>3163</v>
      </c>
      <c r="I152" s="291" t="s">
        <v>3164</v>
      </c>
      <c r="J152" s="291" t="s">
        <v>148</v>
      </c>
      <c r="K152" s="291">
        <v>39</v>
      </c>
      <c r="L152" s="291">
        <v>3218</v>
      </c>
      <c r="M152" s="291" t="s">
        <v>54</v>
      </c>
      <c r="N152" s="291">
        <v>151</v>
      </c>
      <c r="O152" s="291">
        <v>27.229230769230771</v>
      </c>
      <c r="P152" s="321" t="s">
        <v>3166</v>
      </c>
      <c r="Q152" s="321">
        <v>7210212</v>
      </c>
      <c r="R152" s="321">
        <v>32.510452999999998</v>
      </c>
      <c r="S152" s="321">
        <v>52.540310169999998</v>
      </c>
      <c r="T152" s="321">
        <v>9.5432538147782662</v>
      </c>
      <c r="U152" s="321" t="s">
        <v>149</v>
      </c>
      <c r="V152" s="321">
        <v>0.10576817810246678</v>
      </c>
      <c r="W152" s="321">
        <v>1.8666325676962601</v>
      </c>
      <c r="X152" s="321">
        <v>3.0998480826835499</v>
      </c>
      <c r="Y152" s="321">
        <v>90</v>
      </c>
      <c r="Z152" s="321">
        <v>0.89790999999999999</v>
      </c>
      <c r="AA152" s="321">
        <v>300.55176949999998</v>
      </c>
      <c r="AB152" s="321">
        <v>1.8157195180000001</v>
      </c>
      <c r="AC152" s="322">
        <v>0.68981238095152575</v>
      </c>
      <c r="AD152" s="323">
        <v>1</v>
      </c>
      <c r="AE152" s="322">
        <v>27.229230769230771</v>
      </c>
      <c r="AF152" s="324">
        <v>87.783099959819964</v>
      </c>
      <c r="AG152" s="324">
        <v>9.1346607298062139</v>
      </c>
      <c r="AH152" s="324">
        <v>0.17864077038181297</v>
      </c>
      <c r="AI152" s="324">
        <v>0.10405944577016904</v>
      </c>
      <c r="AJ152" s="324">
        <v>0.1864889185496576</v>
      </c>
      <c r="AK152" s="324">
        <v>5.3250654812792417</v>
      </c>
      <c r="AL152" s="324">
        <v>4.7618430070480011</v>
      </c>
      <c r="AM152" s="324">
        <v>5.8882879555104832</v>
      </c>
    </row>
    <row r="153" spans="1:39">
      <c r="A153" s="291" t="s">
        <v>304</v>
      </c>
      <c r="B153" s="291">
        <v>1</v>
      </c>
      <c r="C153" s="291" t="s">
        <v>5335</v>
      </c>
      <c r="D153" s="291" t="s">
        <v>5183</v>
      </c>
      <c r="E153" s="291" t="s">
        <v>3160</v>
      </c>
      <c r="F153" s="291" t="s">
        <v>3161</v>
      </c>
      <c r="G153" s="291" t="s">
        <v>3162</v>
      </c>
      <c r="H153" s="291" t="s">
        <v>3163</v>
      </c>
      <c r="I153" s="291" t="s">
        <v>3164</v>
      </c>
      <c r="J153" s="291" t="s">
        <v>148</v>
      </c>
      <c r="K153" s="291">
        <v>39</v>
      </c>
      <c r="L153" s="291">
        <v>3218</v>
      </c>
      <c r="M153" s="291" t="s">
        <v>54</v>
      </c>
      <c r="N153" s="291">
        <v>152</v>
      </c>
      <c r="O153" s="291">
        <v>27.410758974358977</v>
      </c>
      <c r="P153" s="321" t="s">
        <v>3166</v>
      </c>
      <c r="Q153" s="321">
        <v>7210212</v>
      </c>
      <c r="R153" s="321">
        <v>32.510452999999998</v>
      </c>
      <c r="S153" s="321">
        <v>52.540310169999998</v>
      </c>
      <c r="T153" s="321">
        <v>9.5432538147782662</v>
      </c>
      <c r="U153" s="321" t="s">
        <v>149</v>
      </c>
      <c r="V153" s="321">
        <v>0.10576817810246678</v>
      </c>
      <c r="W153" s="321">
        <v>1.8666325676962601</v>
      </c>
      <c r="X153" s="321">
        <v>3.0998480826835499</v>
      </c>
      <c r="Y153" s="321">
        <v>90</v>
      </c>
      <c r="Z153" s="321">
        <v>0.89790999999999999</v>
      </c>
      <c r="AA153" s="321">
        <v>300.55176949999998</v>
      </c>
      <c r="AB153" s="321">
        <v>1.8157195180000001</v>
      </c>
      <c r="AC153" s="322">
        <v>0.68981238095152575</v>
      </c>
      <c r="AD153" s="323">
        <v>1</v>
      </c>
      <c r="AE153" s="322">
        <v>27.410758974358977</v>
      </c>
      <c r="AF153" s="324">
        <v>88.368320626218775</v>
      </c>
      <c r="AG153" s="324">
        <v>9.2396389889019357</v>
      </c>
      <c r="AH153" s="324">
        <v>0.17938235117654247</v>
      </c>
      <c r="AI153" s="324">
        <v>0.10455827295829073</v>
      </c>
      <c r="AJ153" s="324">
        <v>0.1864889185496576</v>
      </c>
      <c r="AK153" s="324">
        <v>5.3505921157998335</v>
      </c>
      <c r="AL153" s="324">
        <v>4.7846697359422619</v>
      </c>
      <c r="AM153" s="324">
        <v>5.9165144956574052</v>
      </c>
    </row>
    <row r="154" spans="1:39">
      <c r="A154" s="291" t="s">
        <v>305</v>
      </c>
      <c r="B154" s="291">
        <v>1</v>
      </c>
      <c r="C154" s="291" t="s">
        <v>5336</v>
      </c>
      <c r="D154" s="291" t="s">
        <v>5183</v>
      </c>
      <c r="E154" s="291" t="s">
        <v>3160</v>
      </c>
      <c r="F154" s="291" t="s">
        <v>3161</v>
      </c>
      <c r="G154" s="291" t="s">
        <v>3162</v>
      </c>
      <c r="H154" s="291" t="s">
        <v>3163</v>
      </c>
      <c r="I154" s="291" t="s">
        <v>3164</v>
      </c>
      <c r="J154" s="291" t="s">
        <v>148</v>
      </c>
      <c r="K154" s="291">
        <v>39</v>
      </c>
      <c r="L154" s="291">
        <v>3218</v>
      </c>
      <c r="M154" s="291" t="s">
        <v>54</v>
      </c>
      <c r="N154" s="291">
        <v>153</v>
      </c>
      <c r="O154" s="291">
        <v>27.59228717948718</v>
      </c>
      <c r="P154" s="321" t="s">
        <v>3166</v>
      </c>
      <c r="Q154" s="321">
        <v>7210212</v>
      </c>
      <c r="R154" s="321">
        <v>32.510452999999998</v>
      </c>
      <c r="S154" s="321">
        <v>52.540310169999998</v>
      </c>
      <c r="T154" s="321">
        <v>9.5432538147782662</v>
      </c>
      <c r="U154" s="321" t="s">
        <v>149</v>
      </c>
      <c r="V154" s="321">
        <v>0.10576817810246678</v>
      </c>
      <c r="W154" s="321">
        <v>1.8666325676962601</v>
      </c>
      <c r="X154" s="321">
        <v>3.0998480826835499</v>
      </c>
      <c r="Y154" s="321">
        <v>90</v>
      </c>
      <c r="Z154" s="321">
        <v>0.89790999999999999</v>
      </c>
      <c r="AA154" s="321">
        <v>300.55176949999998</v>
      </c>
      <c r="AB154" s="321">
        <v>1.8157195180000001</v>
      </c>
      <c r="AC154" s="322">
        <v>0.68981238095152575</v>
      </c>
      <c r="AD154" s="323">
        <v>1</v>
      </c>
      <c r="AE154" s="322">
        <v>27.59228717948718</v>
      </c>
      <c r="AF154" s="324">
        <v>88.953541292617558</v>
      </c>
      <c r="AG154" s="324">
        <v>9.3450484994471381</v>
      </c>
      <c r="AH154" s="324">
        <v>0.18011925517574587</v>
      </c>
      <c r="AI154" s="324">
        <v>0.10505538468340556</v>
      </c>
      <c r="AJ154" s="324">
        <v>0.1864889185496576</v>
      </c>
      <c r="AK154" s="324">
        <v>5.376030964413296</v>
      </c>
      <c r="AL154" s="324">
        <v>4.8074179638848538</v>
      </c>
      <c r="AM154" s="324">
        <v>5.9446439649417382</v>
      </c>
    </row>
    <row r="155" spans="1:39">
      <c r="A155" s="291" t="s">
        <v>306</v>
      </c>
      <c r="B155" s="291">
        <v>1</v>
      </c>
      <c r="C155" s="291" t="s">
        <v>5337</v>
      </c>
      <c r="D155" s="291" t="s">
        <v>5183</v>
      </c>
      <c r="E155" s="291" t="s">
        <v>3160</v>
      </c>
      <c r="F155" s="291" t="s">
        <v>3161</v>
      </c>
      <c r="G155" s="291" t="s">
        <v>3162</v>
      </c>
      <c r="H155" s="291" t="s">
        <v>3163</v>
      </c>
      <c r="I155" s="291" t="s">
        <v>3164</v>
      </c>
      <c r="J155" s="291" t="s">
        <v>148</v>
      </c>
      <c r="K155" s="291">
        <v>39</v>
      </c>
      <c r="L155" s="291">
        <v>3218</v>
      </c>
      <c r="M155" s="291" t="s">
        <v>54</v>
      </c>
      <c r="N155" s="291">
        <v>154</v>
      </c>
      <c r="O155" s="291">
        <v>27.773815384615386</v>
      </c>
      <c r="P155" s="321" t="s">
        <v>3166</v>
      </c>
      <c r="Q155" s="321">
        <v>7210212</v>
      </c>
      <c r="R155" s="321">
        <v>32.510452999999998</v>
      </c>
      <c r="S155" s="321">
        <v>52.540310169999998</v>
      </c>
      <c r="T155" s="321">
        <v>9.5432538147782662</v>
      </c>
      <c r="U155" s="321" t="s">
        <v>149</v>
      </c>
      <c r="V155" s="321">
        <v>0.10576817810246678</v>
      </c>
      <c r="W155" s="321">
        <v>1.8666325676962601</v>
      </c>
      <c r="X155" s="321">
        <v>3.0998480826835499</v>
      </c>
      <c r="Y155" s="321">
        <v>90</v>
      </c>
      <c r="Z155" s="321">
        <v>0.89790999999999999</v>
      </c>
      <c r="AA155" s="321">
        <v>300.55176949999998</v>
      </c>
      <c r="AB155" s="321">
        <v>1.8157195180000001</v>
      </c>
      <c r="AC155" s="322">
        <v>0.68981238095152575</v>
      </c>
      <c r="AD155" s="323">
        <v>1</v>
      </c>
      <c r="AE155" s="322">
        <v>27.773815384615386</v>
      </c>
      <c r="AF155" s="324">
        <v>89.538761959016369</v>
      </c>
      <c r="AG155" s="324">
        <v>9.4508865270937328</v>
      </c>
      <c r="AH155" s="324">
        <v>0.18085148683807595</v>
      </c>
      <c r="AI155" s="324">
        <v>0.10555078404389361</v>
      </c>
      <c r="AJ155" s="324">
        <v>0.1864889185496576</v>
      </c>
      <c r="AK155" s="324">
        <v>5.4013821856739703</v>
      </c>
      <c r="AL155" s="324">
        <v>4.8300878326601149</v>
      </c>
      <c r="AM155" s="324">
        <v>5.9726765386878267</v>
      </c>
    </row>
    <row r="156" spans="1:39">
      <c r="A156" s="291" t="s">
        <v>307</v>
      </c>
      <c r="B156" s="291">
        <v>1</v>
      </c>
      <c r="C156" s="291" t="s">
        <v>5338</v>
      </c>
      <c r="D156" s="291" t="s">
        <v>5183</v>
      </c>
      <c r="E156" s="291" t="s">
        <v>3160</v>
      </c>
      <c r="F156" s="291" t="s">
        <v>3161</v>
      </c>
      <c r="G156" s="291" t="s">
        <v>3162</v>
      </c>
      <c r="H156" s="291" t="s">
        <v>3163</v>
      </c>
      <c r="I156" s="291" t="s">
        <v>3164</v>
      </c>
      <c r="J156" s="291" t="s">
        <v>148</v>
      </c>
      <c r="K156" s="291">
        <v>39</v>
      </c>
      <c r="L156" s="291">
        <v>3218</v>
      </c>
      <c r="M156" s="291" t="s">
        <v>54</v>
      </c>
      <c r="N156" s="291">
        <v>155</v>
      </c>
      <c r="O156" s="291">
        <v>27.955343589743592</v>
      </c>
      <c r="P156" s="321" t="s">
        <v>3166</v>
      </c>
      <c r="Q156" s="321">
        <v>7210212</v>
      </c>
      <c r="R156" s="321">
        <v>32.510452999999998</v>
      </c>
      <c r="S156" s="321">
        <v>52.540310169999998</v>
      </c>
      <c r="T156" s="321">
        <v>9.5432538147782662</v>
      </c>
      <c r="U156" s="321" t="s">
        <v>149</v>
      </c>
      <c r="V156" s="321">
        <v>0.10576817810246678</v>
      </c>
      <c r="W156" s="321">
        <v>1.8666325676962601</v>
      </c>
      <c r="X156" s="321">
        <v>3.0998480826835499</v>
      </c>
      <c r="Y156" s="321">
        <v>90</v>
      </c>
      <c r="Z156" s="321">
        <v>0.89790999999999999</v>
      </c>
      <c r="AA156" s="321">
        <v>300.55176949999998</v>
      </c>
      <c r="AB156" s="321">
        <v>1.8157195180000001</v>
      </c>
      <c r="AC156" s="322">
        <v>0.68981238095152575</v>
      </c>
      <c r="AD156" s="323">
        <v>1</v>
      </c>
      <c r="AE156" s="322">
        <v>27.955343589743592</v>
      </c>
      <c r="AF156" s="324">
        <v>90.123982625415167</v>
      </c>
      <c r="AG156" s="324">
        <v>9.5571503400924644</v>
      </c>
      <c r="AH156" s="324">
        <v>0.18157905060433813</v>
      </c>
      <c r="AI156" s="324">
        <v>0.1060444740864939</v>
      </c>
      <c r="AJ156" s="324">
        <v>0.1864889185496576</v>
      </c>
      <c r="AK156" s="324">
        <v>5.4266459354935543</v>
      </c>
      <c r="AL156" s="324">
        <v>4.8526794816892442</v>
      </c>
      <c r="AM156" s="324">
        <v>6.0006123892978636</v>
      </c>
    </row>
    <row r="157" spans="1:39">
      <c r="A157" s="291" t="s">
        <v>308</v>
      </c>
      <c r="B157" s="291">
        <v>1</v>
      </c>
      <c r="C157" s="291" t="s">
        <v>5339</v>
      </c>
      <c r="D157" s="291" t="s">
        <v>5183</v>
      </c>
      <c r="E157" s="291" t="s">
        <v>3160</v>
      </c>
      <c r="F157" s="291" t="s">
        <v>3161</v>
      </c>
      <c r="G157" s="291" t="s">
        <v>3162</v>
      </c>
      <c r="H157" s="291" t="s">
        <v>3163</v>
      </c>
      <c r="I157" s="291" t="s">
        <v>3164</v>
      </c>
      <c r="J157" s="291" t="s">
        <v>148</v>
      </c>
      <c r="K157" s="291">
        <v>39</v>
      </c>
      <c r="L157" s="291">
        <v>3218</v>
      </c>
      <c r="M157" s="291" t="s">
        <v>54</v>
      </c>
      <c r="N157" s="291">
        <v>156</v>
      </c>
      <c r="O157" s="291">
        <v>28.136871794871798</v>
      </c>
      <c r="P157" s="321" t="s">
        <v>3166</v>
      </c>
      <c r="Q157" s="321">
        <v>7210212</v>
      </c>
      <c r="R157" s="321">
        <v>32.510452999999998</v>
      </c>
      <c r="S157" s="321">
        <v>52.540310169999998</v>
      </c>
      <c r="T157" s="321">
        <v>9.5432538147782662</v>
      </c>
      <c r="U157" s="321" t="s">
        <v>149</v>
      </c>
      <c r="V157" s="321">
        <v>0.10576817810246678</v>
      </c>
      <c r="W157" s="321">
        <v>1.8666325676962601</v>
      </c>
      <c r="X157" s="321">
        <v>3.0998480826835499</v>
      </c>
      <c r="Y157" s="321">
        <v>90</v>
      </c>
      <c r="Z157" s="321">
        <v>0.89790999999999999</v>
      </c>
      <c r="AA157" s="321">
        <v>300.55176949999998</v>
      </c>
      <c r="AB157" s="321">
        <v>1.8157195180000001</v>
      </c>
      <c r="AC157" s="322">
        <v>0.68981238095152575</v>
      </c>
      <c r="AD157" s="323">
        <v>1</v>
      </c>
      <c r="AE157" s="322">
        <v>28.136871794871798</v>
      </c>
      <c r="AF157" s="324">
        <v>90.709203291813964</v>
      </c>
      <c r="AG157" s="324">
        <v>9.6638372092840648</v>
      </c>
      <c r="AH157" s="324">
        <v>0.18230195090017348</v>
      </c>
      <c r="AI157" s="324">
        <v>0.10653645780787246</v>
      </c>
      <c r="AJ157" s="324">
        <v>0.1864889185496576</v>
      </c>
      <c r="AK157" s="324">
        <v>5.4518223672213439</v>
      </c>
      <c r="AL157" s="324">
        <v>4.8751930481020649</v>
      </c>
      <c r="AM157" s="324">
        <v>6.028451686340623</v>
      </c>
    </row>
    <row r="158" spans="1:39">
      <c r="A158" s="291" t="s">
        <v>309</v>
      </c>
      <c r="B158" s="291">
        <v>1</v>
      </c>
      <c r="C158" s="291" t="s">
        <v>5340</v>
      </c>
      <c r="D158" s="291" t="s">
        <v>5183</v>
      </c>
      <c r="E158" s="291" t="s">
        <v>3160</v>
      </c>
      <c r="F158" s="291" t="s">
        <v>3161</v>
      </c>
      <c r="G158" s="291" t="s">
        <v>3162</v>
      </c>
      <c r="H158" s="291" t="s">
        <v>3163</v>
      </c>
      <c r="I158" s="291" t="s">
        <v>3164</v>
      </c>
      <c r="J158" s="291" t="s">
        <v>148</v>
      </c>
      <c r="K158" s="291">
        <v>39</v>
      </c>
      <c r="L158" s="291">
        <v>3218</v>
      </c>
      <c r="M158" s="291" t="s">
        <v>54</v>
      </c>
      <c r="N158" s="291">
        <v>157</v>
      </c>
      <c r="O158" s="291">
        <v>28.3184</v>
      </c>
      <c r="P158" s="321" t="s">
        <v>3166</v>
      </c>
      <c r="Q158" s="321">
        <v>7210212</v>
      </c>
      <c r="R158" s="321">
        <v>32.510452999999998</v>
      </c>
      <c r="S158" s="321">
        <v>52.540310169999998</v>
      </c>
      <c r="T158" s="321">
        <v>9.5432538147782662</v>
      </c>
      <c r="U158" s="321" t="s">
        <v>149</v>
      </c>
      <c r="V158" s="321">
        <v>0.10576817810246678</v>
      </c>
      <c r="W158" s="321">
        <v>1.8666325676962601</v>
      </c>
      <c r="X158" s="321">
        <v>3.0998480826835499</v>
      </c>
      <c r="Y158" s="321">
        <v>90</v>
      </c>
      <c r="Z158" s="321">
        <v>0.89790999999999999</v>
      </c>
      <c r="AA158" s="321">
        <v>300.55176949999998</v>
      </c>
      <c r="AB158" s="321">
        <v>1.8157195180000001</v>
      </c>
      <c r="AC158" s="322">
        <v>0.68981238095152575</v>
      </c>
      <c r="AD158" s="323">
        <v>1</v>
      </c>
      <c r="AE158" s="322">
        <v>28.3184</v>
      </c>
      <c r="AF158" s="324">
        <v>91.294423958212761</v>
      </c>
      <c r="AG158" s="324">
        <v>9.770944408091756</v>
      </c>
      <c r="AH158" s="324">
        <v>0.18302019213843576</v>
      </c>
      <c r="AI158" s="324">
        <v>0.1070267381561453</v>
      </c>
      <c r="AJ158" s="324">
        <v>0.1864889185496576</v>
      </c>
      <c r="AK158" s="324">
        <v>5.4769116317221709</v>
      </c>
      <c r="AL158" s="324">
        <v>4.8976286668067086</v>
      </c>
      <c r="AM158" s="324">
        <v>6.056194596637634</v>
      </c>
    </row>
    <row r="159" spans="1:39">
      <c r="A159" s="291" t="s">
        <v>310</v>
      </c>
      <c r="B159" s="291">
        <v>1</v>
      </c>
      <c r="C159" s="291" t="s">
        <v>5341</v>
      </c>
      <c r="D159" s="291" t="s">
        <v>5183</v>
      </c>
      <c r="E159" s="291" t="s">
        <v>3160</v>
      </c>
      <c r="F159" s="291" t="s">
        <v>3161</v>
      </c>
      <c r="G159" s="291" t="s">
        <v>3162</v>
      </c>
      <c r="H159" s="291" t="s">
        <v>3163</v>
      </c>
      <c r="I159" s="291" t="s">
        <v>3164</v>
      </c>
      <c r="J159" s="291" t="s">
        <v>148</v>
      </c>
      <c r="K159" s="291">
        <v>39</v>
      </c>
      <c r="L159" s="291">
        <v>3218</v>
      </c>
      <c r="M159" s="291" t="s">
        <v>54</v>
      </c>
      <c r="N159" s="291">
        <v>158</v>
      </c>
      <c r="O159" s="291">
        <v>28.499928205128207</v>
      </c>
      <c r="P159" s="321" t="s">
        <v>3166</v>
      </c>
      <c r="Q159" s="321">
        <v>7210212</v>
      </c>
      <c r="R159" s="321">
        <v>32.510452999999998</v>
      </c>
      <c r="S159" s="321">
        <v>52.540310169999998</v>
      </c>
      <c r="T159" s="321">
        <v>9.5432538147782662</v>
      </c>
      <c r="U159" s="321" t="s">
        <v>149</v>
      </c>
      <c r="V159" s="321">
        <v>0.10576817810246678</v>
      </c>
      <c r="W159" s="321">
        <v>1.8666325676962601</v>
      </c>
      <c r="X159" s="321">
        <v>3.0998480826835499</v>
      </c>
      <c r="Y159" s="321">
        <v>90</v>
      </c>
      <c r="Z159" s="321">
        <v>0.89790999999999999</v>
      </c>
      <c r="AA159" s="321">
        <v>300.55176949999998</v>
      </c>
      <c r="AB159" s="321">
        <v>1.8157195180000001</v>
      </c>
      <c r="AC159" s="322">
        <v>0.68981238095152575</v>
      </c>
      <c r="AD159" s="323">
        <v>1</v>
      </c>
      <c r="AE159" s="322">
        <v>28.499928205128207</v>
      </c>
      <c r="AF159" s="324">
        <v>91.879644624611558</v>
      </c>
      <c r="AG159" s="324">
        <v>9.8784692125152755</v>
      </c>
      <c r="AH159" s="324">
        <v>0.18373377872176344</v>
      </c>
      <c r="AI159" s="324">
        <v>0.10751531803235943</v>
      </c>
      <c r="AJ159" s="324">
        <v>0.1864889185496576</v>
      </c>
      <c r="AK159" s="324">
        <v>5.5019138774521918</v>
      </c>
      <c r="AL159" s="324">
        <v>4.9199864705573955</v>
      </c>
      <c r="AM159" s="324">
        <v>6.0838412843469891</v>
      </c>
    </row>
    <row r="160" spans="1:39">
      <c r="A160" s="291" t="s">
        <v>311</v>
      </c>
      <c r="B160" s="291">
        <v>1</v>
      </c>
      <c r="C160" s="291" t="s">
        <v>5342</v>
      </c>
      <c r="D160" s="291" t="s">
        <v>5183</v>
      </c>
      <c r="E160" s="291" t="s">
        <v>3160</v>
      </c>
      <c r="F160" s="291" t="s">
        <v>3161</v>
      </c>
      <c r="G160" s="291" t="s">
        <v>3162</v>
      </c>
      <c r="H160" s="291" t="s">
        <v>3163</v>
      </c>
      <c r="I160" s="291" t="s">
        <v>3164</v>
      </c>
      <c r="J160" s="291" t="s">
        <v>148</v>
      </c>
      <c r="K160" s="291">
        <v>39</v>
      </c>
      <c r="L160" s="291">
        <v>3218</v>
      </c>
      <c r="M160" s="291" t="s">
        <v>54</v>
      </c>
      <c r="N160" s="291">
        <v>159</v>
      </c>
      <c r="O160" s="291">
        <v>28.681456410256413</v>
      </c>
      <c r="P160" s="321" t="s">
        <v>3166</v>
      </c>
      <c r="Q160" s="321">
        <v>7210212</v>
      </c>
      <c r="R160" s="321">
        <v>32.510452999999998</v>
      </c>
      <c r="S160" s="321">
        <v>52.540310169999998</v>
      </c>
      <c r="T160" s="321">
        <v>9.5432538147782662</v>
      </c>
      <c r="U160" s="321" t="s">
        <v>149</v>
      </c>
      <c r="V160" s="321">
        <v>0.10576817810246678</v>
      </c>
      <c r="W160" s="321">
        <v>1.8666325676962601</v>
      </c>
      <c r="X160" s="321">
        <v>3.0998480826835499</v>
      </c>
      <c r="Y160" s="321">
        <v>90</v>
      </c>
      <c r="Z160" s="321">
        <v>0.89790999999999999</v>
      </c>
      <c r="AA160" s="321">
        <v>300.55176949999998</v>
      </c>
      <c r="AB160" s="321">
        <v>1.8157195180000001</v>
      </c>
      <c r="AC160" s="322">
        <v>0.68981238095152575</v>
      </c>
      <c r="AD160" s="323">
        <v>1</v>
      </c>
      <c r="AE160" s="322">
        <v>28.681456410256413</v>
      </c>
      <c r="AF160" s="324">
        <v>92.464865291010369</v>
      </c>
      <c r="AG160" s="324">
        <v>9.9864089011262323</v>
      </c>
      <c r="AH160" s="324">
        <v>0.18444271504485604</v>
      </c>
      <c r="AI160" s="324">
        <v>0.10800220029193221</v>
      </c>
      <c r="AJ160" s="324">
        <v>0.1864889185496576</v>
      </c>
      <c r="AK160" s="324">
        <v>5.5268292505325425</v>
      </c>
      <c r="AL160" s="324">
        <v>4.9422665900202931</v>
      </c>
      <c r="AM160" s="324">
        <v>6.111391911044791</v>
      </c>
    </row>
    <row r="161" spans="1:39">
      <c r="A161" s="291" t="s">
        <v>312</v>
      </c>
      <c r="B161" s="291">
        <v>1</v>
      </c>
      <c r="C161" s="291" t="s">
        <v>5343</v>
      </c>
      <c r="D161" s="291" t="s">
        <v>5183</v>
      </c>
      <c r="E161" s="291" t="s">
        <v>3160</v>
      </c>
      <c r="F161" s="291" t="s">
        <v>3161</v>
      </c>
      <c r="G161" s="291" t="s">
        <v>3162</v>
      </c>
      <c r="H161" s="291" t="s">
        <v>3163</v>
      </c>
      <c r="I161" s="291" t="s">
        <v>3164</v>
      </c>
      <c r="J161" s="291" t="s">
        <v>148</v>
      </c>
      <c r="K161" s="291">
        <v>39</v>
      </c>
      <c r="L161" s="291">
        <v>3218</v>
      </c>
      <c r="M161" s="291" t="s">
        <v>54</v>
      </c>
      <c r="N161" s="291">
        <v>160</v>
      </c>
      <c r="O161" s="291">
        <v>28.862984615384619</v>
      </c>
      <c r="P161" s="321" t="s">
        <v>3166</v>
      </c>
      <c r="Q161" s="321">
        <v>7210212</v>
      </c>
      <c r="R161" s="321">
        <v>32.510452999999998</v>
      </c>
      <c r="S161" s="321">
        <v>52.540310169999998</v>
      </c>
      <c r="T161" s="321">
        <v>9.5432538147782662</v>
      </c>
      <c r="U161" s="321" t="s">
        <v>149</v>
      </c>
      <c r="V161" s="321">
        <v>0.10576817810246678</v>
      </c>
      <c r="W161" s="321">
        <v>1.8666325676962601</v>
      </c>
      <c r="X161" s="321">
        <v>3.0998480826835499</v>
      </c>
      <c r="Y161" s="321">
        <v>90</v>
      </c>
      <c r="Z161" s="321">
        <v>0.89790999999999999</v>
      </c>
      <c r="AA161" s="321">
        <v>300.55176949999998</v>
      </c>
      <c r="AB161" s="321">
        <v>1.8157195180000001</v>
      </c>
      <c r="AC161" s="322">
        <v>0.68981238095152575</v>
      </c>
      <c r="AD161" s="323">
        <v>1</v>
      </c>
      <c r="AE161" s="322">
        <v>28.862984615384619</v>
      </c>
      <c r="AF161" s="324">
        <v>93.050085957409166</v>
      </c>
      <c r="AG161" s="324">
        <v>10.094760755064785</v>
      </c>
      <c r="AH161" s="324">
        <v>0.18514700549675484</v>
      </c>
      <c r="AI161" s="324">
        <v>0.10848738774605059</v>
      </c>
      <c r="AJ161" s="324">
        <v>0.1864889185496576</v>
      </c>
      <c r="AK161" s="324">
        <v>5.5516578948209423</v>
      </c>
      <c r="AL161" s="324">
        <v>4.9644691538375545</v>
      </c>
      <c r="AM161" s="324">
        <v>6.1388466358043292</v>
      </c>
    </row>
    <row r="162" spans="1:39">
      <c r="A162" s="291" t="s">
        <v>313</v>
      </c>
      <c r="B162" s="291">
        <v>1</v>
      </c>
      <c r="C162" s="291" t="s">
        <v>5344</v>
      </c>
      <c r="D162" s="291" t="s">
        <v>5183</v>
      </c>
      <c r="E162" s="291" t="s">
        <v>3160</v>
      </c>
      <c r="F162" s="291" t="s">
        <v>3161</v>
      </c>
      <c r="G162" s="291" t="s">
        <v>3162</v>
      </c>
      <c r="H162" s="291" t="s">
        <v>3163</v>
      </c>
      <c r="I162" s="291" t="s">
        <v>3164</v>
      </c>
      <c r="J162" s="291" t="s">
        <v>148</v>
      </c>
      <c r="K162" s="291">
        <v>39</v>
      </c>
      <c r="L162" s="291">
        <v>3218</v>
      </c>
      <c r="M162" s="291" t="s">
        <v>54</v>
      </c>
      <c r="N162" s="291">
        <v>161</v>
      </c>
      <c r="O162" s="291">
        <v>29.044512820512821</v>
      </c>
      <c r="P162" s="321" t="s">
        <v>3166</v>
      </c>
      <c r="Q162" s="321">
        <v>7210212</v>
      </c>
      <c r="R162" s="321">
        <v>32.510452999999998</v>
      </c>
      <c r="S162" s="321">
        <v>52.540310169999998</v>
      </c>
      <c r="T162" s="321">
        <v>9.5432538147782662</v>
      </c>
      <c r="U162" s="321" t="s">
        <v>149</v>
      </c>
      <c r="V162" s="321">
        <v>0.10576817810246678</v>
      </c>
      <c r="W162" s="321">
        <v>1.8666325676962601</v>
      </c>
      <c r="X162" s="321">
        <v>3.0998480826835499</v>
      </c>
      <c r="Y162" s="321">
        <v>90</v>
      </c>
      <c r="Z162" s="321">
        <v>0.89790999999999999</v>
      </c>
      <c r="AA162" s="321">
        <v>300.55176949999998</v>
      </c>
      <c r="AB162" s="321">
        <v>1.8157195180000001</v>
      </c>
      <c r="AC162" s="322">
        <v>0.68981238095152575</v>
      </c>
      <c r="AD162" s="323">
        <v>1</v>
      </c>
      <c r="AE162" s="322">
        <v>29.044512820512821</v>
      </c>
      <c r="AF162" s="324">
        <v>93.635306623807963</v>
      </c>
      <c r="AG162" s="324">
        <v>10.203522058037695</v>
      </c>
      <c r="AH162" s="324">
        <v>0.18584665446314758</v>
      </c>
      <c r="AI162" s="324">
        <v>0.10897088316303244</v>
      </c>
      <c r="AJ162" s="324">
        <v>0.1864889185496576</v>
      </c>
      <c r="AK162" s="324">
        <v>5.5763999519813581</v>
      </c>
      <c r="AL162" s="324">
        <v>4.9865942886896066</v>
      </c>
      <c r="AM162" s="324">
        <v>6.1662056152731104</v>
      </c>
    </row>
    <row r="163" spans="1:39">
      <c r="A163" s="291" t="s">
        <v>314</v>
      </c>
      <c r="B163" s="291">
        <v>1</v>
      </c>
      <c r="C163" s="291" t="s">
        <v>5345</v>
      </c>
      <c r="D163" s="291" t="s">
        <v>5183</v>
      </c>
      <c r="E163" s="291" t="s">
        <v>3160</v>
      </c>
      <c r="F163" s="291" t="s">
        <v>3161</v>
      </c>
      <c r="G163" s="291" t="s">
        <v>3162</v>
      </c>
      <c r="H163" s="291" t="s">
        <v>3163</v>
      </c>
      <c r="I163" s="291" t="s">
        <v>3164</v>
      </c>
      <c r="J163" s="291" t="s">
        <v>148</v>
      </c>
      <c r="K163" s="291">
        <v>39</v>
      </c>
      <c r="L163" s="291">
        <v>3218</v>
      </c>
      <c r="M163" s="291" t="s">
        <v>54</v>
      </c>
      <c r="N163" s="291">
        <v>162</v>
      </c>
      <c r="O163" s="291">
        <v>29.226041025641027</v>
      </c>
      <c r="P163" s="321" t="s">
        <v>3166</v>
      </c>
      <c r="Q163" s="321">
        <v>7210212</v>
      </c>
      <c r="R163" s="321">
        <v>32.510452999999998</v>
      </c>
      <c r="S163" s="321">
        <v>52.540310169999998</v>
      </c>
      <c r="T163" s="321">
        <v>9.5432538147782662</v>
      </c>
      <c r="U163" s="321" t="s">
        <v>149</v>
      </c>
      <c r="V163" s="321">
        <v>0.10576817810246678</v>
      </c>
      <c r="W163" s="321">
        <v>1.8666325676962601</v>
      </c>
      <c r="X163" s="321">
        <v>3.0998480826835499</v>
      </c>
      <c r="Y163" s="321">
        <v>90</v>
      </c>
      <c r="Z163" s="321">
        <v>0.89790999999999999</v>
      </c>
      <c r="AA163" s="321">
        <v>300.55176949999998</v>
      </c>
      <c r="AB163" s="321">
        <v>1.8157195180000001</v>
      </c>
      <c r="AC163" s="322">
        <v>0.68981238095152575</v>
      </c>
      <c r="AD163" s="323">
        <v>1</v>
      </c>
      <c r="AE163" s="322">
        <v>29.226041025641027</v>
      </c>
      <c r="AF163" s="324">
        <v>94.220527290206761</v>
      </c>
      <c r="AG163" s="324">
        <v>10.31269009631753</v>
      </c>
      <c r="AH163" s="324">
        <v>0.1865416663283769</v>
      </c>
      <c r="AI163" s="324">
        <v>0.10945268926964949</v>
      </c>
      <c r="AJ163" s="324">
        <v>0.1864889185496576</v>
      </c>
      <c r="AK163" s="324">
        <v>5.6010555615517053</v>
      </c>
      <c r="AL163" s="324">
        <v>5.0086421193556925</v>
      </c>
      <c r="AM163" s="324">
        <v>6.1934690037477189</v>
      </c>
    </row>
    <row r="164" spans="1:39">
      <c r="A164" s="291" t="s">
        <v>315</v>
      </c>
      <c r="B164" s="291">
        <v>1</v>
      </c>
      <c r="C164" s="291" t="s">
        <v>5346</v>
      </c>
      <c r="D164" s="291" t="s">
        <v>5183</v>
      </c>
      <c r="E164" s="291" t="s">
        <v>3160</v>
      </c>
      <c r="F164" s="291" t="s">
        <v>3161</v>
      </c>
      <c r="G164" s="291" t="s">
        <v>3162</v>
      </c>
      <c r="H164" s="291" t="s">
        <v>3163</v>
      </c>
      <c r="I164" s="291" t="s">
        <v>3164</v>
      </c>
      <c r="J164" s="291" t="s">
        <v>148</v>
      </c>
      <c r="K164" s="291">
        <v>39</v>
      </c>
      <c r="L164" s="291">
        <v>3218</v>
      </c>
      <c r="M164" s="291" t="s">
        <v>54</v>
      </c>
      <c r="N164" s="291">
        <v>163</v>
      </c>
      <c r="O164" s="291">
        <v>29.407569230769234</v>
      </c>
      <c r="P164" s="321" t="s">
        <v>3166</v>
      </c>
      <c r="Q164" s="321">
        <v>7210212</v>
      </c>
      <c r="R164" s="321">
        <v>32.510452999999998</v>
      </c>
      <c r="S164" s="321">
        <v>52.540310169999998</v>
      </c>
      <c r="T164" s="321">
        <v>9.5432538147782662</v>
      </c>
      <c r="U164" s="321" t="s">
        <v>149</v>
      </c>
      <c r="V164" s="321">
        <v>0.10576817810246678</v>
      </c>
      <c r="W164" s="321">
        <v>1.8666325676962601</v>
      </c>
      <c r="X164" s="321">
        <v>3.0998480826835499</v>
      </c>
      <c r="Y164" s="321">
        <v>90</v>
      </c>
      <c r="Z164" s="321">
        <v>0.89790999999999999</v>
      </c>
      <c r="AA164" s="321">
        <v>300.55176949999998</v>
      </c>
      <c r="AB164" s="321">
        <v>1.8157195180000001</v>
      </c>
      <c r="AC164" s="322">
        <v>0.68981238095152575</v>
      </c>
      <c r="AD164" s="323">
        <v>1</v>
      </c>
      <c r="AE164" s="322">
        <v>29.407569230769234</v>
      </c>
      <c r="AF164" s="324">
        <v>94.805747956605572</v>
      </c>
      <c r="AG164" s="324">
        <v>10.422262158743225</v>
      </c>
      <c r="AH164" s="324">
        <v>0.18723204547773878</v>
      </c>
      <c r="AI164" s="324">
        <v>0.10993280875241547</v>
      </c>
      <c r="AJ164" s="324">
        <v>0.1864889185496576</v>
      </c>
      <c r="AK164" s="324">
        <v>5.6256248610097632</v>
      </c>
      <c r="AL164" s="324">
        <v>5.0306127687728175</v>
      </c>
      <c r="AM164" s="324">
        <v>6.220636953246709</v>
      </c>
    </row>
    <row r="165" spans="1:39">
      <c r="A165" s="291" t="s">
        <v>316</v>
      </c>
      <c r="B165" s="291">
        <v>1</v>
      </c>
      <c r="C165" s="291" t="s">
        <v>5347</v>
      </c>
      <c r="D165" s="291" t="s">
        <v>5183</v>
      </c>
      <c r="E165" s="291" t="s">
        <v>3160</v>
      </c>
      <c r="F165" s="291" t="s">
        <v>3161</v>
      </c>
      <c r="G165" s="291" t="s">
        <v>3162</v>
      </c>
      <c r="H165" s="291" t="s">
        <v>3163</v>
      </c>
      <c r="I165" s="291" t="s">
        <v>3164</v>
      </c>
      <c r="J165" s="291" t="s">
        <v>148</v>
      </c>
      <c r="K165" s="291">
        <v>39</v>
      </c>
      <c r="L165" s="291">
        <v>3218</v>
      </c>
      <c r="M165" s="291" t="s">
        <v>54</v>
      </c>
      <c r="N165" s="291">
        <v>164</v>
      </c>
      <c r="O165" s="291">
        <v>29.589097435897436</v>
      </c>
      <c r="P165" s="321" t="s">
        <v>3166</v>
      </c>
      <c r="Q165" s="321">
        <v>7210212</v>
      </c>
      <c r="R165" s="321">
        <v>32.510452999999998</v>
      </c>
      <c r="S165" s="321">
        <v>52.540310169999998</v>
      </c>
      <c r="T165" s="321">
        <v>9.5432538147782662</v>
      </c>
      <c r="U165" s="321" t="s">
        <v>149</v>
      </c>
      <c r="V165" s="321">
        <v>0.10576817810246678</v>
      </c>
      <c r="W165" s="321">
        <v>1.8666325676962601</v>
      </c>
      <c r="X165" s="321">
        <v>3.0998480826835499</v>
      </c>
      <c r="Y165" s="321">
        <v>90</v>
      </c>
      <c r="Z165" s="321">
        <v>0.89790999999999999</v>
      </c>
      <c r="AA165" s="321">
        <v>300.55176949999998</v>
      </c>
      <c r="AB165" s="321">
        <v>1.8157195180000001</v>
      </c>
      <c r="AC165" s="322">
        <v>0.68981238095152575</v>
      </c>
      <c r="AD165" s="323">
        <v>1</v>
      </c>
      <c r="AE165" s="322">
        <v>29.589097435897436</v>
      </c>
      <c r="AF165" s="324">
        <v>95.390968623004355</v>
      </c>
      <c r="AG165" s="324">
        <v>10.532235536721609</v>
      </c>
      <c r="AH165" s="324">
        <v>0.1879177962991592</v>
      </c>
      <c r="AI165" s="324">
        <v>0.11041124425883721</v>
      </c>
      <c r="AJ165" s="324">
        <v>0.1864889185496576</v>
      </c>
      <c r="AK165" s="324">
        <v>5.6501079858371979</v>
      </c>
      <c r="AL165" s="324">
        <v>5.052506358092999</v>
      </c>
      <c r="AM165" s="324">
        <v>6.2477096135813968</v>
      </c>
    </row>
    <row r="166" spans="1:39">
      <c r="A166" s="291" t="s">
        <v>317</v>
      </c>
      <c r="B166" s="291">
        <v>1</v>
      </c>
      <c r="C166" s="291" t="s">
        <v>5348</v>
      </c>
      <c r="D166" s="291" t="s">
        <v>5183</v>
      </c>
      <c r="E166" s="291" t="s">
        <v>3160</v>
      </c>
      <c r="F166" s="291" t="s">
        <v>3161</v>
      </c>
      <c r="G166" s="291" t="s">
        <v>3162</v>
      </c>
      <c r="H166" s="291" t="s">
        <v>3163</v>
      </c>
      <c r="I166" s="291" t="s">
        <v>3164</v>
      </c>
      <c r="J166" s="291" t="s">
        <v>148</v>
      </c>
      <c r="K166" s="291">
        <v>39</v>
      </c>
      <c r="L166" s="291">
        <v>3218</v>
      </c>
      <c r="M166" s="291" t="s">
        <v>54</v>
      </c>
      <c r="N166" s="291">
        <v>165</v>
      </c>
      <c r="O166" s="291">
        <v>29.770625641025642</v>
      </c>
      <c r="P166" s="321" t="s">
        <v>3166</v>
      </c>
      <c r="Q166" s="321">
        <v>7210212</v>
      </c>
      <c r="R166" s="321">
        <v>32.510452999999998</v>
      </c>
      <c r="S166" s="321">
        <v>52.540310169999998</v>
      </c>
      <c r="T166" s="321">
        <v>9.5432538147782662</v>
      </c>
      <c r="U166" s="321" t="s">
        <v>149</v>
      </c>
      <c r="V166" s="321">
        <v>0.10576817810246678</v>
      </c>
      <c r="W166" s="321">
        <v>1.8666325676962601</v>
      </c>
      <c r="X166" s="321">
        <v>3.0998480826835499</v>
      </c>
      <c r="Y166" s="321">
        <v>90</v>
      </c>
      <c r="Z166" s="321">
        <v>0.89790999999999999</v>
      </c>
      <c r="AA166" s="321">
        <v>300.55176949999998</v>
      </c>
      <c r="AB166" s="321">
        <v>1.8157195180000001</v>
      </c>
      <c r="AC166" s="322">
        <v>0.68981238095152575</v>
      </c>
      <c r="AD166" s="323">
        <v>1</v>
      </c>
      <c r="AE166" s="322">
        <v>29.770625641025642</v>
      </c>
      <c r="AF166" s="324">
        <v>95.976189289403166</v>
      </c>
      <c r="AG166" s="324">
        <v>10.642607524230307</v>
      </c>
      <c r="AH166" s="324">
        <v>0.18859892318546781</v>
      </c>
      <c r="AI166" s="324">
        <v>0.11088799839863374</v>
      </c>
      <c r="AJ166" s="324">
        <v>0.1864889185496576</v>
      </c>
      <c r="AK166" s="324">
        <v>5.6745050695819517</v>
      </c>
      <c r="AL166" s="324">
        <v>5.074323006739057</v>
      </c>
      <c r="AM166" s="324">
        <v>6.2746871324248463</v>
      </c>
    </row>
    <row r="167" spans="1:39">
      <c r="A167" s="291" t="s">
        <v>318</v>
      </c>
      <c r="B167" s="291">
        <v>1</v>
      </c>
      <c r="C167" s="291" t="s">
        <v>5349</v>
      </c>
      <c r="D167" s="291" t="s">
        <v>5183</v>
      </c>
      <c r="E167" s="291" t="s">
        <v>3160</v>
      </c>
      <c r="F167" s="291" t="s">
        <v>3161</v>
      </c>
      <c r="G167" s="291" t="s">
        <v>3162</v>
      </c>
      <c r="H167" s="291" t="s">
        <v>3163</v>
      </c>
      <c r="I167" s="291" t="s">
        <v>3164</v>
      </c>
      <c r="J167" s="291" t="s">
        <v>148</v>
      </c>
      <c r="K167" s="291">
        <v>39</v>
      </c>
      <c r="L167" s="291">
        <v>3218</v>
      </c>
      <c r="M167" s="291" t="s">
        <v>54</v>
      </c>
      <c r="N167" s="291">
        <v>166</v>
      </c>
      <c r="O167" s="291">
        <v>29.952153846153848</v>
      </c>
      <c r="P167" s="321" t="s">
        <v>3166</v>
      </c>
      <c r="Q167" s="321">
        <v>7210212</v>
      </c>
      <c r="R167" s="321">
        <v>32.510452999999998</v>
      </c>
      <c r="S167" s="321">
        <v>52.540310169999998</v>
      </c>
      <c r="T167" s="321">
        <v>9.5432538147782662</v>
      </c>
      <c r="U167" s="321" t="s">
        <v>149</v>
      </c>
      <c r="V167" s="321">
        <v>0.10576817810246678</v>
      </c>
      <c r="W167" s="321">
        <v>1.8666325676962601</v>
      </c>
      <c r="X167" s="321">
        <v>3.0998480826835499</v>
      </c>
      <c r="Y167" s="321">
        <v>90</v>
      </c>
      <c r="Z167" s="321">
        <v>0.89790999999999999</v>
      </c>
      <c r="AA167" s="321">
        <v>300.55176949999998</v>
      </c>
      <c r="AB167" s="321">
        <v>1.8157195180000001</v>
      </c>
      <c r="AC167" s="322">
        <v>0.68981238095152575</v>
      </c>
      <c r="AD167" s="323">
        <v>1</v>
      </c>
      <c r="AE167" s="322">
        <v>29.952153846153848</v>
      </c>
      <c r="AF167" s="324">
        <v>96.561409955801963</v>
      </c>
      <c r="AG167" s="324">
        <v>10.753375417821601</v>
      </c>
      <c r="AH167" s="324">
        <v>0.18927543053616611</v>
      </c>
      <c r="AI167" s="324">
        <v>0.11136307374492181</v>
      </c>
      <c r="AJ167" s="324">
        <v>0.1864889185496576</v>
      </c>
      <c r="AK167" s="324">
        <v>5.6988162439189054</v>
      </c>
      <c r="AL167" s="324">
        <v>5.0960628324588599</v>
      </c>
      <c r="AM167" s="324">
        <v>6.3015696553789518</v>
      </c>
    </row>
    <row r="168" spans="1:39">
      <c r="A168" s="291" t="s">
        <v>319</v>
      </c>
      <c r="B168" s="291">
        <v>1</v>
      </c>
      <c r="C168" s="291" t="s">
        <v>5350</v>
      </c>
      <c r="D168" s="291" t="s">
        <v>5183</v>
      </c>
      <c r="E168" s="291" t="s">
        <v>3160</v>
      </c>
      <c r="F168" s="291" t="s">
        <v>3161</v>
      </c>
      <c r="G168" s="291" t="s">
        <v>3162</v>
      </c>
      <c r="H168" s="291" t="s">
        <v>3163</v>
      </c>
      <c r="I168" s="291" t="s">
        <v>3164</v>
      </c>
      <c r="J168" s="291" t="s">
        <v>148</v>
      </c>
      <c r="K168" s="291">
        <v>39</v>
      </c>
      <c r="L168" s="291">
        <v>3218</v>
      </c>
      <c r="M168" s="291" t="s">
        <v>54</v>
      </c>
      <c r="N168" s="291">
        <v>167</v>
      </c>
      <c r="O168" s="291">
        <v>30.133682051282054</v>
      </c>
      <c r="P168" s="321" t="s">
        <v>3166</v>
      </c>
      <c r="Q168" s="321">
        <v>7210212</v>
      </c>
      <c r="R168" s="321">
        <v>32.510452999999998</v>
      </c>
      <c r="S168" s="321">
        <v>52.540310169999998</v>
      </c>
      <c r="T168" s="321">
        <v>9.5432538147782662</v>
      </c>
      <c r="U168" s="321" t="s">
        <v>149</v>
      </c>
      <c r="V168" s="321">
        <v>0.10576817810246678</v>
      </c>
      <c r="W168" s="321">
        <v>1.8666325676962601</v>
      </c>
      <c r="X168" s="321">
        <v>3.0998480826835499</v>
      </c>
      <c r="Y168" s="321">
        <v>90</v>
      </c>
      <c r="Z168" s="321">
        <v>0.89790999999999999</v>
      </c>
      <c r="AA168" s="321">
        <v>300.55176949999998</v>
      </c>
      <c r="AB168" s="321">
        <v>1.8157195180000001</v>
      </c>
      <c r="AC168" s="322">
        <v>0.68981238095152575</v>
      </c>
      <c r="AD168" s="323">
        <v>1</v>
      </c>
      <c r="AE168" s="322">
        <v>30.133682051282054</v>
      </c>
      <c r="AF168" s="324">
        <v>97.14663062220076</v>
      </c>
      <c r="AG168" s="324">
        <v>10.864536516627394</v>
      </c>
      <c r="AH168" s="324">
        <v>0.18994732275917697</v>
      </c>
      <c r="AI168" s="324">
        <v>0.11183647283536913</v>
      </c>
      <c r="AJ168" s="324">
        <v>0.1864889185496576</v>
      </c>
      <c r="AK168" s="324">
        <v>5.7230416387088967</v>
      </c>
      <c r="AL168" s="324">
        <v>5.1177259513781008</v>
      </c>
      <c r="AM168" s="324">
        <v>6.3283573260396926</v>
      </c>
    </row>
    <row r="169" spans="1:39">
      <c r="A169" s="291" t="s">
        <v>320</v>
      </c>
      <c r="B169" s="291">
        <v>1</v>
      </c>
      <c r="C169" s="291" t="s">
        <v>5351</v>
      </c>
      <c r="D169" s="291" t="s">
        <v>5183</v>
      </c>
      <c r="E169" s="291" t="s">
        <v>3160</v>
      </c>
      <c r="F169" s="291" t="s">
        <v>3161</v>
      </c>
      <c r="G169" s="291" t="s">
        <v>3162</v>
      </c>
      <c r="H169" s="291" t="s">
        <v>3163</v>
      </c>
      <c r="I169" s="291" t="s">
        <v>3164</v>
      </c>
      <c r="J169" s="291" t="s">
        <v>148</v>
      </c>
      <c r="K169" s="291">
        <v>39</v>
      </c>
      <c r="L169" s="291">
        <v>3218</v>
      </c>
      <c r="M169" s="291" t="s">
        <v>54</v>
      </c>
      <c r="N169" s="291">
        <v>168</v>
      </c>
      <c r="O169" s="291">
        <v>30.315210256410257</v>
      </c>
      <c r="P169" s="321" t="s">
        <v>3166</v>
      </c>
      <c r="Q169" s="321">
        <v>7210212</v>
      </c>
      <c r="R169" s="321">
        <v>32.510452999999998</v>
      </c>
      <c r="S169" s="321">
        <v>52.540310169999998</v>
      </c>
      <c r="T169" s="321">
        <v>9.5432538147782662</v>
      </c>
      <c r="U169" s="321" t="s">
        <v>149</v>
      </c>
      <c r="V169" s="321">
        <v>0.10576817810246678</v>
      </c>
      <c r="W169" s="321">
        <v>1.8666325676962601</v>
      </c>
      <c r="X169" s="321">
        <v>3.0998480826835499</v>
      </c>
      <c r="Y169" s="321">
        <v>90</v>
      </c>
      <c r="Z169" s="321">
        <v>0.89790999999999999</v>
      </c>
      <c r="AA169" s="321">
        <v>300.55176949999998</v>
      </c>
      <c r="AB169" s="321">
        <v>1.8157195180000001</v>
      </c>
      <c r="AC169" s="322">
        <v>0.68981238095152575</v>
      </c>
      <c r="AD169" s="323">
        <v>1</v>
      </c>
      <c r="AE169" s="322">
        <v>30.315210256410257</v>
      </c>
      <c r="AF169" s="324">
        <v>97.731851288599557</v>
      </c>
      <c r="AG169" s="324">
        <v>10.976088122365278</v>
      </c>
      <c r="AH169" s="324">
        <v>0.19061460427282109</v>
      </c>
      <c r="AI169" s="324">
        <v>0.11230819817331794</v>
      </c>
      <c r="AJ169" s="324">
        <v>0.1864889185496576</v>
      </c>
      <c r="AK169" s="324">
        <v>5.7471813820562145</v>
      </c>
      <c r="AL169" s="324">
        <v>5.1393124780517114</v>
      </c>
      <c r="AM169" s="324">
        <v>6.3550502860607176</v>
      </c>
    </row>
    <row r="170" spans="1:39">
      <c r="A170" s="291" t="s">
        <v>321</v>
      </c>
      <c r="B170" s="291">
        <v>1</v>
      </c>
      <c r="C170" s="291" t="s">
        <v>5352</v>
      </c>
      <c r="D170" s="291" t="s">
        <v>5183</v>
      </c>
      <c r="E170" s="291" t="s">
        <v>3160</v>
      </c>
      <c r="F170" s="291" t="s">
        <v>3161</v>
      </c>
      <c r="G170" s="291" t="s">
        <v>3162</v>
      </c>
      <c r="H170" s="291" t="s">
        <v>3163</v>
      </c>
      <c r="I170" s="291" t="s">
        <v>3164</v>
      </c>
      <c r="J170" s="291" t="s">
        <v>148</v>
      </c>
      <c r="K170" s="291">
        <v>39</v>
      </c>
      <c r="L170" s="291">
        <v>3218</v>
      </c>
      <c r="M170" s="291" t="s">
        <v>54</v>
      </c>
      <c r="N170" s="291">
        <v>169</v>
      </c>
      <c r="O170" s="291">
        <v>30.496738461538463</v>
      </c>
      <c r="P170" s="321" t="s">
        <v>3166</v>
      </c>
      <c r="Q170" s="321">
        <v>7210212</v>
      </c>
      <c r="R170" s="321">
        <v>32.510452999999998</v>
      </c>
      <c r="S170" s="321">
        <v>52.540310169999998</v>
      </c>
      <c r="T170" s="321">
        <v>9.5432538147782662</v>
      </c>
      <c r="U170" s="321" t="s">
        <v>149</v>
      </c>
      <c r="V170" s="321">
        <v>0.10576817810246678</v>
      </c>
      <c r="W170" s="321">
        <v>1.8666325676962601</v>
      </c>
      <c r="X170" s="321">
        <v>3.0998480826835499</v>
      </c>
      <c r="Y170" s="321">
        <v>90</v>
      </c>
      <c r="Z170" s="321">
        <v>0.89790999999999999</v>
      </c>
      <c r="AA170" s="321">
        <v>300.55176949999998</v>
      </c>
      <c r="AB170" s="321">
        <v>1.8157195180000001</v>
      </c>
      <c r="AC170" s="322">
        <v>0.68981238095152575</v>
      </c>
      <c r="AD170" s="323">
        <v>1</v>
      </c>
      <c r="AE170" s="322">
        <v>30.496738461538463</v>
      </c>
      <c r="AF170" s="324">
        <v>98.317071954998354</v>
      </c>
      <c r="AG170" s="324">
        <v>11.088027539345441</v>
      </c>
      <c r="AH170" s="324">
        <v>0.19127727950721909</v>
      </c>
      <c r="AI170" s="324">
        <v>0.11277825222887687</v>
      </c>
      <c r="AJ170" s="324">
        <v>0.1864889185496576</v>
      </c>
      <c r="AK170" s="324">
        <v>5.7712356003644745</v>
      </c>
      <c r="AL170" s="324">
        <v>5.1608225255138276</v>
      </c>
      <c r="AM170" s="324">
        <v>6.3816486752151214</v>
      </c>
    </row>
    <row r="171" spans="1:39">
      <c r="A171" s="291" t="s">
        <v>322</v>
      </c>
      <c r="B171" s="291">
        <v>1</v>
      </c>
      <c r="C171" s="291" t="s">
        <v>5353</v>
      </c>
      <c r="D171" s="291" t="s">
        <v>5183</v>
      </c>
      <c r="E171" s="291" t="s">
        <v>3160</v>
      </c>
      <c r="F171" s="291" t="s">
        <v>3161</v>
      </c>
      <c r="G171" s="291" t="s">
        <v>3162</v>
      </c>
      <c r="H171" s="291" t="s">
        <v>3163</v>
      </c>
      <c r="I171" s="291" t="s">
        <v>3164</v>
      </c>
      <c r="J171" s="291" t="s">
        <v>148</v>
      </c>
      <c r="K171" s="291">
        <v>39</v>
      </c>
      <c r="L171" s="291">
        <v>3218</v>
      </c>
      <c r="M171" s="291" t="s">
        <v>54</v>
      </c>
      <c r="N171" s="291">
        <v>170</v>
      </c>
      <c r="O171" s="291">
        <v>30.678266666666669</v>
      </c>
      <c r="P171" s="321" t="s">
        <v>3166</v>
      </c>
      <c r="Q171" s="321">
        <v>7210212</v>
      </c>
      <c r="R171" s="321">
        <v>32.510452999999998</v>
      </c>
      <c r="S171" s="321">
        <v>52.540310169999998</v>
      </c>
      <c r="T171" s="321">
        <v>9.5432538147782662</v>
      </c>
      <c r="U171" s="321" t="s">
        <v>149</v>
      </c>
      <c r="V171" s="321">
        <v>0.10576817810246678</v>
      </c>
      <c r="W171" s="321">
        <v>1.8666325676962601</v>
      </c>
      <c r="X171" s="321">
        <v>3.0998480826835499</v>
      </c>
      <c r="Y171" s="321">
        <v>90</v>
      </c>
      <c r="Z171" s="321">
        <v>0.89790999999999999</v>
      </c>
      <c r="AA171" s="321">
        <v>300.55176949999998</v>
      </c>
      <c r="AB171" s="321">
        <v>1.8157195180000001</v>
      </c>
      <c r="AC171" s="322">
        <v>0.68981238095152575</v>
      </c>
      <c r="AD171" s="323">
        <v>1</v>
      </c>
      <c r="AE171" s="322">
        <v>30.678266666666669</v>
      </c>
      <c r="AF171" s="324">
        <v>98.902292621397166</v>
      </c>
      <c r="AG171" s="324">
        <v>11.200352074478813</v>
      </c>
      <c r="AH171" s="324">
        <v>0.19193535290639496</v>
      </c>
      <c r="AI171" s="324">
        <v>0.11324663743998646</v>
      </c>
      <c r="AJ171" s="324">
        <v>0.1864889185496576</v>
      </c>
      <c r="AK171" s="324">
        <v>5.7952044183911449</v>
      </c>
      <c r="AL171" s="324">
        <v>5.1822562053265475</v>
      </c>
      <c r="AM171" s="324">
        <v>6.4081526314557422</v>
      </c>
    </row>
    <row r="172" spans="1:39">
      <c r="A172" s="291" t="s">
        <v>323</v>
      </c>
      <c r="B172" s="291">
        <v>1</v>
      </c>
      <c r="C172" s="291" t="s">
        <v>5354</v>
      </c>
      <c r="D172" s="291" t="s">
        <v>5183</v>
      </c>
      <c r="E172" s="291" t="s">
        <v>3160</v>
      </c>
      <c r="F172" s="291" t="s">
        <v>3161</v>
      </c>
      <c r="G172" s="291" t="s">
        <v>3162</v>
      </c>
      <c r="H172" s="291" t="s">
        <v>3163</v>
      </c>
      <c r="I172" s="291" t="s">
        <v>3164</v>
      </c>
      <c r="J172" s="291" t="s">
        <v>148</v>
      </c>
      <c r="K172" s="291">
        <v>39</v>
      </c>
      <c r="L172" s="291">
        <v>3218</v>
      </c>
      <c r="M172" s="291" t="s">
        <v>54</v>
      </c>
      <c r="N172" s="291">
        <v>171</v>
      </c>
      <c r="O172" s="291">
        <v>30.859794871794875</v>
      </c>
      <c r="P172" s="321" t="s">
        <v>3166</v>
      </c>
      <c r="Q172" s="321">
        <v>7210212</v>
      </c>
      <c r="R172" s="321">
        <v>32.510452999999998</v>
      </c>
      <c r="S172" s="321">
        <v>52.540310169999998</v>
      </c>
      <c r="T172" s="321">
        <v>9.5432538147782662</v>
      </c>
      <c r="U172" s="321" t="s">
        <v>149</v>
      </c>
      <c r="V172" s="321">
        <v>0.10576817810246678</v>
      </c>
      <c r="W172" s="321">
        <v>1.8666325676962601</v>
      </c>
      <c r="X172" s="321">
        <v>3.0998480826835499</v>
      </c>
      <c r="Y172" s="321">
        <v>90</v>
      </c>
      <c r="Z172" s="321">
        <v>0.89790999999999999</v>
      </c>
      <c r="AA172" s="321">
        <v>300.55176949999998</v>
      </c>
      <c r="AB172" s="321">
        <v>1.8157195180000001</v>
      </c>
      <c r="AC172" s="322">
        <v>0.68981238095152575</v>
      </c>
      <c r="AD172" s="323">
        <v>1</v>
      </c>
      <c r="AE172" s="322">
        <v>30.859794871794875</v>
      </c>
      <c r="AF172" s="324">
        <v>99.487513287795963</v>
      </c>
      <c r="AG172" s="324">
        <v>11.313059037285853</v>
      </c>
      <c r="AH172" s="324">
        <v>0.19258882892942239</v>
      </c>
      <c r="AI172" s="324">
        <v>0.11371335621345373</v>
      </c>
      <c r="AJ172" s="324">
        <v>0.1864889185496576</v>
      </c>
      <c r="AK172" s="324">
        <v>5.8190879593004894</v>
      </c>
      <c r="AL172" s="324">
        <v>5.2036136276272753</v>
      </c>
      <c r="AM172" s="324">
        <v>6.4345622909737035</v>
      </c>
    </row>
    <row r="173" spans="1:39">
      <c r="A173" s="291" t="s">
        <v>324</v>
      </c>
      <c r="B173" s="291">
        <v>1</v>
      </c>
      <c r="C173" s="291" t="s">
        <v>5355</v>
      </c>
      <c r="D173" s="291" t="s">
        <v>5183</v>
      </c>
      <c r="E173" s="291" t="s">
        <v>3160</v>
      </c>
      <c r="F173" s="291" t="s">
        <v>3161</v>
      </c>
      <c r="G173" s="291" t="s">
        <v>3162</v>
      </c>
      <c r="H173" s="291" t="s">
        <v>3163</v>
      </c>
      <c r="I173" s="291" t="s">
        <v>3164</v>
      </c>
      <c r="J173" s="291" t="s">
        <v>148</v>
      </c>
      <c r="K173" s="291">
        <v>39</v>
      </c>
      <c r="L173" s="291">
        <v>3218</v>
      </c>
      <c r="M173" s="291" t="s">
        <v>54</v>
      </c>
      <c r="N173" s="291">
        <v>172</v>
      </c>
      <c r="O173" s="291">
        <v>31.041323076923078</v>
      </c>
      <c r="P173" s="321" t="s">
        <v>3166</v>
      </c>
      <c r="Q173" s="321">
        <v>7210212</v>
      </c>
      <c r="R173" s="321">
        <v>32.510452999999998</v>
      </c>
      <c r="S173" s="321">
        <v>52.540310169999998</v>
      </c>
      <c r="T173" s="321">
        <v>9.5432538147782662</v>
      </c>
      <c r="U173" s="321" t="s">
        <v>149</v>
      </c>
      <c r="V173" s="321">
        <v>0.10576817810246678</v>
      </c>
      <c r="W173" s="321">
        <v>1.8666325676962601</v>
      </c>
      <c r="X173" s="321">
        <v>3.0998480826835499</v>
      </c>
      <c r="Y173" s="321">
        <v>90</v>
      </c>
      <c r="Z173" s="321">
        <v>0.89790999999999999</v>
      </c>
      <c r="AA173" s="321">
        <v>300.55176949999998</v>
      </c>
      <c r="AB173" s="321">
        <v>1.8157195180000001</v>
      </c>
      <c r="AC173" s="322">
        <v>0.68981238095152575</v>
      </c>
      <c r="AD173" s="323">
        <v>1</v>
      </c>
      <c r="AE173" s="322">
        <v>31.041323076923078</v>
      </c>
      <c r="AF173" s="324">
        <v>100.07273395419476</v>
      </c>
      <c r="AG173" s="324">
        <v>11.426145739906467</v>
      </c>
      <c r="AH173" s="324">
        <v>0.19323771205227847</v>
      </c>
      <c r="AI173" s="324">
        <v>0.11417841092596147</v>
      </c>
      <c r="AJ173" s="324">
        <v>0.1864889185496576</v>
      </c>
      <c r="AK173" s="324">
        <v>5.8428863447152146</v>
      </c>
      <c r="AL173" s="324">
        <v>5.2248949011749044</v>
      </c>
      <c r="AM173" s="324">
        <v>6.4608777882555248</v>
      </c>
    </row>
    <row r="174" spans="1:39">
      <c r="A174" s="291" t="s">
        <v>325</v>
      </c>
      <c r="B174" s="291">
        <v>1</v>
      </c>
      <c r="C174" s="291" t="s">
        <v>5356</v>
      </c>
      <c r="D174" s="291" t="s">
        <v>5183</v>
      </c>
      <c r="E174" s="291" t="s">
        <v>3160</v>
      </c>
      <c r="F174" s="291" t="s">
        <v>3161</v>
      </c>
      <c r="G174" s="291" t="s">
        <v>3162</v>
      </c>
      <c r="H174" s="291" t="s">
        <v>3163</v>
      </c>
      <c r="I174" s="291" t="s">
        <v>3164</v>
      </c>
      <c r="J174" s="291" t="s">
        <v>148</v>
      </c>
      <c r="K174" s="291">
        <v>39</v>
      </c>
      <c r="L174" s="291">
        <v>3218</v>
      </c>
      <c r="M174" s="291" t="s">
        <v>54</v>
      </c>
      <c r="N174" s="291">
        <v>173</v>
      </c>
      <c r="O174" s="291">
        <v>31.222851282051284</v>
      </c>
      <c r="P174" s="321" t="s">
        <v>3166</v>
      </c>
      <c r="Q174" s="321">
        <v>7210212</v>
      </c>
      <c r="R174" s="321">
        <v>32.510452999999998</v>
      </c>
      <c r="S174" s="321">
        <v>52.540310169999998</v>
      </c>
      <c r="T174" s="321">
        <v>9.5432538147782662</v>
      </c>
      <c r="U174" s="321" t="s">
        <v>149</v>
      </c>
      <c r="V174" s="321">
        <v>0.10576817810246678</v>
      </c>
      <c r="W174" s="321">
        <v>1.8666325676962601</v>
      </c>
      <c r="X174" s="321">
        <v>3.0998480826835499</v>
      </c>
      <c r="Y174" s="321">
        <v>90</v>
      </c>
      <c r="Z174" s="321">
        <v>0.89790999999999999</v>
      </c>
      <c r="AA174" s="321">
        <v>300.55176949999998</v>
      </c>
      <c r="AB174" s="321">
        <v>1.8157195180000001</v>
      </c>
      <c r="AC174" s="322">
        <v>0.68981238095152575</v>
      </c>
      <c r="AD174" s="323">
        <v>1</v>
      </c>
      <c r="AE174" s="322">
        <v>31.222851282051284</v>
      </c>
      <c r="AF174" s="324">
        <v>100.65795462059356</v>
      </c>
      <c r="AG174" s="324">
        <v>11.539609497110767</v>
      </c>
      <c r="AH174" s="324">
        <v>0.19388200676935916</v>
      </c>
      <c r="AI174" s="324">
        <v>0.11464180392505099</v>
      </c>
      <c r="AJ174" s="324">
        <v>0.1864889185496576</v>
      </c>
      <c r="AK174" s="324">
        <v>5.8665996947667631</v>
      </c>
      <c r="AL174" s="324">
        <v>5.2461001333947941</v>
      </c>
      <c r="AM174" s="324">
        <v>6.4870992561387313</v>
      </c>
    </row>
    <row r="175" spans="1:39">
      <c r="A175" s="291" t="s">
        <v>326</v>
      </c>
      <c r="B175" s="291">
        <v>1</v>
      </c>
      <c r="C175" s="291" t="s">
        <v>5357</v>
      </c>
      <c r="D175" s="291" t="s">
        <v>5183</v>
      </c>
      <c r="E175" s="291" t="s">
        <v>3160</v>
      </c>
      <c r="F175" s="291" t="s">
        <v>3161</v>
      </c>
      <c r="G175" s="291" t="s">
        <v>3162</v>
      </c>
      <c r="H175" s="291" t="s">
        <v>3163</v>
      </c>
      <c r="I175" s="291" t="s">
        <v>3164</v>
      </c>
      <c r="J175" s="291" t="s">
        <v>148</v>
      </c>
      <c r="K175" s="291">
        <v>39</v>
      </c>
      <c r="L175" s="291">
        <v>3218</v>
      </c>
      <c r="M175" s="291" t="s">
        <v>54</v>
      </c>
      <c r="N175" s="291">
        <v>174</v>
      </c>
      <c r="O175" s="291">
        <v>31.40437948717949</v>
      </c>
      <c r="P175" s="321" t="s">
        <v>3166</v>
      </c>
      <c r="Q175" s="321">
        <v>7210212</v>
      </c>
      <c r="R175" s="321">
        <v>32.510452999999998</v>
      </c>
      <c r="S175" s="321">
        <v>52.540310169999998</v>
      </c>
      <c r="T175" s="321">
        <v>9.5432538147782662</v>
      </c>
      <c r="U175" s="321" t="s">
        <v>149</v>
      </c>
      <c r="V175" s="321">
        <v>0.10576817810246678</v>
      </c>
      <c r="W175" s="321">
        <v>1.8666325676962601</v>
      </c>
      <c r="X175" s="321">
        <v>3.0998480826835499</v>
      </c>
      <c r="Y175" s="321">
        <v>90</v>
      </c>
      <c r="Z175" s="321">
        <v>0.89790999999999999</v>
      </c>
      <c r="AA175" s="321">
        <v>300.55176949999998</v>
      </c>
      <c r="AB175" s="321">
        <v>1.8157195180000001</v>
      </c>
      <c r="AC175" s="322">
        <v>0.68981238095152575</v>
      </c>
      <c r="AD175" s="323">
        <v>1</v>
      </c>
      <c r="AE175" s="322">
        <v>31.40437948717949</v>
      </c>
      <c r="AF175" s="324">
        <v>101.24317528699237</v>
      </c>
      <c r="AG175" s="324">
        <v>11.653447626310641</v>
      </c>
      <c r="AH175" s="324">
        <v>0.19452171759480533</v>
      </c>
      <c r="AI175" s="324">
        <v>0.11510353753007849</v>
      </c>
      <c r="AJ175" s="324">
        <v>0.1864889185496576</v>
      </c>
      <c r="AK175" s="324">
        <v>5.8902281281442486</v>
      </c>
      <c r="AL175" s="324">
        <v>5.2672294304225282</v>
      </c>
      <c r="AM175" s="324">
        <v>6.5132268258659689</v>
      </c>
    </row>
    <row r="176" spans="1:39">
      <c r="A176" s="291" t="s">
        <v>327</v>
      </c>
      <c r="B176" s="291">
        <v>1</v>
      </c>
      <c r="C176" s="291" t="s">
        <v>5358</v>
      </c>
      <c r="D176" s="291" t="s">
        <v>5183</v>
      </c>
      <c r="E176" s="291" t="s">
        <v>3160</v>
      </c>
      <c r="F176" s="291" t="s">
        <v>3161</v>
      </c>
      <c r="G176" s="291" t="s">
        <v>3162</v>
      </c>
      <c r="H176" s="291" t="s">
        <v>3163</v>
      </c>
      <c r="I176" s="291" t="s">
        <v>3164</v>
      </c>
      <c r="J176" s="291" t="s">
        <v>148</v>
      </c>
      <c r="K176" s="291">
        <v>39</v>
      </c>
      <c r="L176" s="291">
        <v>3218</v>
      </c>
      <c r="M176" s="291" t="s">
        <v>54</v>
      </c>
      <c r="N176" s="291">
        <v>175</v>
      </c>
      <c r="O176" s="291">
        <v>31.585907692307693</v>
      </c>
      <c r="P176" s="321" t="s">
        <v>3166</v>
      </c>
      <c r="Q176" s="321">
        <v>7210212</v>
      </c>
      <c r="R176" s="321">
        <v>32.510452999999998</v>
      </c>
      <c r="S176" s="321">
        <v>52.540310169999998</v>
      </c>
      <c r="T176" s="321">
        <v>9.5432538147782662</v>
      </c>
      <c r="U176" s="321" t="s">
        <v>149</v>
      </c>
      <c r="V176" s="321">
        <v>0.10576817810246678</v>
      </c>
      <c r="W176" s="321">
        <v>1.8666325676962601</v>
      </c>
      <c r="X176" s="321">
        <v>3.0998480826835499</v>
      </c>
      <c r="Y176" s="321">
        <v>90</v>
      </c>
      <c r="Z176" s="321">
        <v>0.89790999999999999</v>
      </c>
      <c r="AA176" s="321">
        <v>300.55176949999998</v>
      </c>
      <c r="AB176" s="321">
        <v>1.8157195180000001</v>
      </c>
      <c r="AC176" s="322">
        <v>0.68981238095152575</v>
      </c>
      <c r="AD176" s="323">
        <v>1</v>
      </c>
      <c r="AE176" s="322">
        <v>31.585907692307693</v>
      </c>
      <c r="AF176" s="324">
        <v>101.82839595339115</v>
      </c>
      <c r="AG176" s="324">
        <v>11.767657447572113</v>
      </c>
      <c r="AH176" s="324">
        <v>0.19515684906391656</v>
      </c>
      <c r="AI176" s="324">
        <v>0.11556361403314651</v>
      </c>
      <c r="AJ176" s="324">
        <v>0.1864889185496576</v>
      </c>
      <c r="AK176" s="324">
        <v>5.9137717621421295</v>
      </c>
      <c r="AL176" s="324">
        <v>5.2882828971465417</v>
      </c>
      <c r="AM176" s="324">
        <v>6.5392606271377165</v>
      </c>
    </row>
    <row r="177" spans="1:39">
      <c r="A177" s="291" t="s">
        <v>328</v>
      </c>
      <c r="B177" s="291">
        <v>1</v>
      </c>
      <c r="C177" s="291" t="s">
        <v>5359</v>
      </c>
      <c r="D177" s="291" t="s">
        <v>5183</v>
      </c>
      <c r="E177" s="291" t="s">
        <v>3160</v>
      </c>
      <c r="F177" s="291" t="s">
        <v>3161</v>
      </c>
      <c r="G177" s="291" t="s">
        <v>3162</v>
      </c>
      <c r="H177" s="291" t="s">
        <v>3163</v>
      </c>
      <c r="I177" s="291" t="s">
        <v>3164</v>
      </c>
      <c r="J177" s="291" t="s">
        <v>148</v>
      </c>
      <c r="K177" s="291">
        <v>39</v>
      </c>
      <c r="L177" s="291">
        <v>3218</v>
      </c>
      <c r="M177" s="291" t="s">
        <v>54</v>
      </c>
      <c r="N177" s="291">
        <v>176</v>
      </c>
      <c r="O177" s="291">
        <v>31.767435897435899</v>
      </c>
      <c r="P177" s="321" t="s">
        <v>3166</v>
      </c>
      <c r="Q177" s="321">
        <v>7210212</v>
      </c>
      <c r="R177" s="321">
        <v>32.510452999999998</v>
      </c>
      <c r="S177" s="321">
        <v>52.540310169999998</v>
      </c>
      <c r="T177" s="321">
        <v>9.5432538147782662</v>
      </c>
      <c r="U177" s="321" t="s">
        <v>149</v>
      </c>
      <c r="V177" s="321">
        <v>0.10576817810246678</v>
      </c>
      <c r="W177" s="321">
        <v>1.8666325676962601</v>
      </c>
      <c r="X177" s="321">
        <v>3.0998480826835499</v>
      </c>
      <c r="Y177" s="321">
        <v>90</v>
      </c>
      <c r="Z177" s="321">
        <v>0.89790999999999999</v>
      </c>
      <c r="AA177" s="321">
        <v>300.55176949999998</v>
      </c>
      <c r="AB177" s="321">
        <v>1.8157195180000001</v>
      </c>
      <c r="AC177" s="322">
        <v>0.68981238095152575</v>
      </c>
      <c r="AD177" s="323">
        <v>1</v>
      </c>
      <c r="AE177" s="322">
        <v>31.767435897435899</v>
      </c>
      <c r="AF177" s="324">
        <v>102.41361661978996</v>
      </c>
      <c r="AG177" s="324">
        <v>11.882236283628696</v>
      </c>
      <c r="AH177" s="324">
        <v>0.19578740573474823</v>
      </c>
      <c r="AI177" s="324">
        <v>0.11602203570001281</v>
      </c>
      <c r="AJ177" s="324">
        <v>0.1864889185496576</v>
      </c>
      <c r="AK177" s="324">
        <v>5.937230712706711</v>
      </c>
      <c r="AL177" s="324">
        <v>5.3092606372497118</v>
      </c>
      <c r="AM177" s="324">
        <v>6.5652007881637111</v>
      </c>
    </row>
    <row r="178" spans="1:39">
      <c r="A178" s="291" t="s">
        <v>329</v>
      </c>
      <c r="B178" s="291">
        <v>1</v>
      </c>
      <c r="C178" s="291" t="s">
        <v>5360</v>
      </c>
      <c r="D178" s="291" t="s">
        <v>5183</v>
      </c>
      <c r="E178" s="291" t="s">
        <v>3160</v>
      </c>
      <c r="F178" s="291" t="s">
        <v>3161</v>
      </c>
      <c r="G178" s="291" t="s">
        <v>3162</v>
      </c>
      <c r="H178" s="291" t="s">
        <v>3163</v>
      </c>
      <c r="I178" s="291" t="s">
        <v>3164</v>
      </c>
      <c r="J178" s="291" t="s">
        <v>148</v>
      </c>
      <c r="K178" s="291">
        <v>39</v>
      </c>
      <c r="L178" s="291">
        <v>3218</v>
      </c>
      <c r="M178" s="291" t="s">
        <v>54</v>
      </c>
      <c r="N178" s="291">
        <v>177</v>
      </c>
      <c r="O178" s="291">
        <v>31.948964102564105</v>
      </c>
      <c r="P178" s="321" t="s">
        <v>3166</v>
      </c>
      <c r="Q178" s="321">
        <v>7210212</v>
      </c>
      <c r="R178" s="321">
        <v>32.510452999999998</v>
      </c>
      <c r="S178" s="321">
        <v>52.540310169999998</v>
      </c>
      <c r="T178" s="321">
        <v>9.5432538147782662</v>
      </c>
      <c r="U178" s="321" t="s">
        <v>149</v>
      </c>
      <c r="V178" s="321">
        <v>0.10576817810246678</v>
      </c>
      <c r="W178" s="321">
        <v>1.8666325676962601</v>
      </c>
      <c r="X178" s="321">
        <v>3.0998480826835499</v>
      </c>
      <c r="Y178" s="321">
        <v>90</v>
      </c>
      <c r="Z178" s="321">
        <v>0.89790999999999999</v>
      </c>
      <c r="AA178" s="321">
        <v>300.55176949999998</v>
      </c>
      <c r="AB178" s="321">
        <v>1.8157195180000001</v>
      </c>
      <c r="AC178" s="322">
        <v>0.68981238095152575</v>
      </c>
      <c r="AD178" s="323">
        <v>1</v>
      </c>
      <c r="AE178" s="322">
        <v>31.948964102564105</v>
      </c>
      <c r="AF178" s="324">
        <v>102.99883728618876</v>
      </c>
      <c r="AG178" s="324">
        <v>11.997181459895277</v>
      </c>
      <c r="AH178" s="324">
        <v>0.19641339218914636</v>
      </c>
      <c r="AI178" s="324">
        <v>0.11647880477097379</v>
      </c>
      <c r="AJ178" s="324">
        <v>0.1864889185496576</v>
      </c>
      <c r="AK178" s="324">
        <v>5.9606050944813607</v>
      </c>
      <c r="AL178" s="324">
        <v>5.3301627532497848</v>
      </c>
      <c r="AM178" s="324">
        <v>6.5910474357129356</v>
      </c>
    </row>
    <row r="179" spans="1:39">
      <c r="A179" s="291" t="s">
        <v>330</v>
      </c>
      <c r="B179" s="291">
        <v>1</v>
      </c>
      <c r="C179" s="291" t="s">
        <v>5361</v>
      </c>
      <c r="D179" s="291" t="s">
        <v>5183</v>
      </c>
      <c r="E179" s="291" t="s">
        <v>3160</v>
      </c>
      <c r="F179" s="291" t="s">
        <v>3161</v>
      </c>
      <c r="G179" s="291" t="s">
        <v>3162</v>
      </c>
      <c r="H179" s="291" t="s">
        <v>3163</v>
      </c>
      <c r="I179" s="291" t="s">
        <v>3164</v>
      </c>
      <c r="J179" s="291" t="s">
        <v>148</v>
      </c>
      <c r="K179" s="291">
        <v>39</v>
      </c>
      <c r="L179" s="291">
        <v>3218</v>
      </c>
      <c r="M179" s="291" t="s">
        <v>54</v>
      </c>
      <c r="N179" s="291">
        <v>178</v>
      </c>
      <c r="O179" s="291">
        <v>32.130492307692307</v>
      </c>
      <c r="P179" s="321" t="s">
        <v>3166</v>
      </c>
      <c r="Q179" s="321">
        <v>7210212</v>
      </c>
      <c r="R179" s="321">
        <v>32.510452999999998</v>
      </c>
      <c r="S179" s="321">
        <v>52.540310169999998</v>
      </c>
      <c r="T179" s="321">
        <v>9.5432538147782662</v>
      </c>
      <c r="U179" s="321" t="s">
        <v>149</v>
      </c>
      <c r="V179" s="321">
        <v>0.10576817810246678</v>
      </c>
      <c r="W179" s="321">
        <v>1.8666325676962601</v>
      </c>
      <c r="X179" s="321">
        <v>3.0998480826835499</v>
      </c>
      <c r="Y179" s="321">
        <v>90</v>
      </c>
      <c r="Z179" s="321">
        <v>0.89790999999999999</v>
      </c>
      <c r="AA179" s="321">
        <v>300.55176949999998</v>
      </c>
      <c r="AB179" s="321">
        <v>1.8157195180000001</v>
      </c>
      <c r="AC179" s="322">
        <v>0.68981238095152575</v>
      </c>
      <c r="AD179" s="323">
        <v>1</v>
      </c>
      <c r="AE179" s="322">
        <v>32.130492307692307</v>
      </c>
      <c r="AF179" s="324">
        <v>103.58405795258756</v>
      </c>
      <c r="AG179" s="324">
        <v>12.112490304482966</v>
      </c>
      <c r="AH179" s="324">
        <v>0.19703481303428952</v>
      </c>
      <c r="AI179" s="324">
        <v>0.11693392346172699</v>
      </c>
      <c r="AJ179" s="324">
        <v>0.1864889185496576</v>
      </c>
      <c r="AK179" s="324">
        <v>5.9838950208506354</v>
      </c>
      <c r="AL179" s="324">
        <v>5.3509893465388414</v>
      </c>
      <c r="AM179" s="324">
        <v>6.6168006951624303</v>
      </c>
    </row>
    <row r="180" spans="1:39">
      <c r="A180" s="291" t="s">
        <v>331</v>
      </c>
      <c r="B180" s="291">
        <v>1</v>
      </c>
      <c r="C180" s="291" t="s">
        <v>5362</v>
      </c>
      <c r="D180" s="291" t="s">
        <v>5183</v>
      </c>
      <c r="E180" s="291" t="s">
        <v>3160</v>
      </c>
      <c r="F180" s="291" t="s">
        <v>3161</v>
      </c>
      <c r="G180" s="291" t="s">
        <v>3162</v>
      </c>
      <c r="H180" s="291" t="s">
        <v>3163</v>
      </c>
      <c r="I180" s="291" t="s">
        <v>3164</v>
      </c>
      <c r="J180" s="291" t="s">
        <v>148</v>
      </c>
      <c r="K180" s="291">
        <v>39</v>
      </c>
      <c r="L180" s="291">
        <v>3218</v>
      </c>
      <c r="M180" s="291" t="s">
        <v>54</v>
      </c>
      <c r="N180" s="291">
        <v>179</v>
      </c>
      <c r="O180" s="291">
        <v>32.312020512820517</v>
      </c>
      <c r="P180" s="321" t="s">
        <v>3166</v>
      </c>
      <c r="Q180" s="321">
        <v>7210212</v>
      </c>
      <c r="R180" s="321">
        <v>32.510452999999998</v>
      </c>
      <c r="S180" s="321">
        <v>52.540310169999998</v>
      </c>
      <c r="T180" s="321">
        <v>9.5432538147782662</v>
      </c>
      <c r="U180" s="321" t="s">
        <v>149</v>
      </c>
      <c r="V180" s="321">
        <v>0.10576817810246678</v>
      </c>
      <c r="W180" s="321">
        <v>1.8666325676962601</v>
      </c>
      <c r="X180" s="321">
        <v>3.0998480826835499</v>
      </c>
      <c r="Y180" s="321">
        <v>90</v>
      </c>
      <c r="Z180" s="321">
        <v>0.89790999999999999</v>
      </c>
      <c r="AA180" s="321">
        <v>300.55176949999998</v>
      </c>
      <c r="AB180" s="321">
        <v>1.8157195180000001</v>
      </c>
      <c r="AC180" s="322">
        <v>0.68981238095152575</v>
      </c>
      <c r="AD180" s="323">
        <v>1</v>
      </c>
      <c r="AE180" s="322">
        <v>32.312020512820517</v>
      </c>
      <c r="AF180" s="324">
        <v>104.16927861898637</v>
      </c>
      <c r="AG180" s="324">
        <v>12.228160148214512</v>
      </c>
      <c r="AH180" s="324">
        <v>0.197651672903704</v>
      </c>
      <c r="AI180" s="324">
        <v>0.11738739396421001</v>
      </c>
      <c r="AJ180" s="324">
        <v>0.1864889185496576</v>
      </c>
      <c r="AK180" s="324">
        <v>6.0071006039832238</v>
      </c>
      <c r="AL180" s="324">
        <v>5.3717405174216903</v>
      </c>
      <c r="AM180" s="324">
        <v>6.6424606905447572</v>
      </c>
    </row>
    <row r="181" spans="1:39">
      <c r="A181" s="291" t="s">
        <v>332</v>
      </c>
      <c r="B181" s="291">
        <v>1</v>
      </c>
      <c r="C181" s="291" t="s">
        <v>5363</v>
      </c>
      <c r="D181" s="291" t="s">
        <v>5183</v>
      </c>
      <c r="E181" s="291" t="s">
        <v>3160</v>
      </c>
      <c r="F181" s="291" t="s">
        <v>3161</v>
      </c>
      <c r="G181" s="291" t="s">
        <v>3162</v>
      </c>
      <c r="H181" s="291" t="s">
        <v>3163</v>
      </c>
      <c r="I181" s="291" t="s">
        <v>3164</v>
      </c>
      <c r="J181" s="291" t="s">
        <v>148</v>
      </c>
      <c r="K181" s="291">
        <v>39</v>
      </c>
      <c r="L181" s="291">
        <v>3218</v>
      </c>
      <c r="M181" s="291" t="s">
        <v>54</v>
      </c>
      <c r="N181" s="291">
        <v>180</v>
      </c>
      <c r="O181" s="291">
        <v>32.49354871794872</v>
      </c>
      <c r="P181" s="321" t="s">
        <v>3166</v>
      </c>
      <c r="Q181" s="321">
        <v>7210212</v>
      </c>
      <c r="R181" s="321">
        <v>32.510452999999998</v>
      </c>
      <c r="S181" s="321">
        <v>52.540310169999998</v>
      </c>
      <c r="T181" s="321">
        <v>9.5432538147782662</v>
      </c>
      <c r="U181" s="321" t="s">
        <v>149</v>
      </c>
      <c r="V181" s="321">
        <v>0.10576817810246678</v>
      </c>
      <c r="W181" s="321">
        <v>1.8666325676962601</v>
      </c>
      <c r="X181" s="321">
        <v>3.0998480826835499</v>
      </c>
      <c r="Y181" s="321">
        <v>90</v>
      </c>
      <c r="Z181" s="321">
        <v>0.89790999999999999</v>
      </c>
      <c r="AA181" s="321">
        <v>300.55176949999998</v>
      </c>
      <c r="AB181" s="321">
        <v>1.8157195180000001</v>
      </c>
      <c r="AC181" s="322">
        <v>0.68981238095152575</v>
      </c>
      <c r="AD181" s="323">
        <v>1</v>
      </c>
      <c r="AE181" s="322">
        <v>32.49354871794872</v>
      </c>
      <c r="AF181" s="324">
        <v>104.75449928538517</v>
      </c>
      <c r="AG181" s="324">
        <v>12.344188324640525</v>
      </c>
      <c r="AH181" s="324">
        <v>0.19826397645866162</v>
      </c>
      <c r="AI181" s="324">
        <v>0.11783921844741924</v>
      </c>
      <c r="AJ181" s="324">
        <v>0.1864889185496576</v>
      </c>
      <c r="AK181" s="324">
        <v>6.0302219548738325</v>
      </c>
      <c r="AL181" s="324">
        <v>5.3924163651533314</v>
      </c>
      <c r="AM181" s="324">
        <v>6.6680275445943327</v>
      </c>
    </row>
    <row r="182" spans="1:39">
      <c r="A182" s="291" t="s">
        <v>333</v>
      </c>
      <c r="B182" s="291">
        <v>1</v>
      </c>
      <c r="C182" s="291" t="s">
        <v>5364</v>
      </c>
      <c r="D182" s="291" t="s">
        <v>5183</v>
      </c>
      <c r="E182" s="291" t="s">
        <v>3160</v>
      </c>
      <c r="F182" s="291" t="s">
        <v>3161</v>
      </c>
      <c r="G182" s="291" t="s">
        <v>3162</v>
      </c>
      <c r="H182" s="291" t="s">
        <v>3163</v>
      </c>
      <c r="I182" s="291" t="s">
        <v>3164</v>
      </c>
      <c r="J182" s="291" t="s">
        <v>148</v>
      </c>
      <c r="K182" s="291">
        <v>39</v>
      </c>
      <c r="L182" s="291">
        <v>3218</v>
      </c>
      <c r="M182" s="291" t="s">
        <v>54</v>
      </c>
      <c r="N182" s="291">
        <v>181</v>
      </c>
      <c r="O182" s="291">
        <v>32.675076923076922</v>
      </c>
      <c r="P182" s="321" t="s">
        <v>3166</v>
      </c>
      <c r="Q182" s="321">
        <v>7210212</v>
      </c>
      <c r="R182" s="321">
        <v>32.510452999999998</v>
      </c>
      <c r="S182" s="321">
        <v>52.540310169999998</v>
      </c>
      <c r="T182" s="321">
        <v>9.5432538147782662</v>
      </c>
      <c r="U182" s="321" t="s">
        <v>149</v>
      </c>
      <c r="V182" s="321">
        <v>0.10576817810246678</v>
      </c>
      <c r="W182" s="321">
        <v>1.8666325676962601</v>
      </c>
      <c r="X182" s="321">
        <v>3.0998480826835499</v>
      </c>
      <c r="Y182" s="321">
        <v>90</v>
      </c>
      <c r="Z182" s="321">
        <v>0.89790999999999999</v>
      </c>
      <c r="AA182" s="321">
        <v>300.55176949999998</v>
      </c>
      <c r="AB182" s="321">
        <v>1.8157195180000001</v>
      </c>
      <c r="AC182" s="322">
        <v>0.68981238095152575</v>
      </c>
      <c r="AD182" s="323">
        <v>1</v>
      </c>
      <c r="AE182" s="322">
        <v>32.675076923076922</v>
      </c>
      <c r="AF182" s="324">
        <v>105.33971995178395</v>
      </c>
      <c r="AG182" s="324">
        <v>12.460572170056377</v>
      </c>
      <c r="AH182" s="324">
        <v>0.1988717283892795</v>
      </c>
      <c r="AI182" s="324">
        <v>0.11828939905820735</v>
      </c>
      <c r="AJ182" s="324">
        <v>0.1864889185496576</v>
      </c>
      <c r="AK182" s="324">
        <v>6.053259183384001</v>
      </c>
      <c r="AL182" s="324">
        <v>5.4130169879754497</v>
      </c>
      <c r="AM182" s="324">
        <v>6.6935013787925532</v>
      </c>
    </row>
    <row r="183" spans="1:39">
      <c r="A183" s="291" t="s">
        <v>334</v>
      </c>
      <c r="B183" s="291">
        <v>1</v>
      </c>
      <c r="C183" s="291" t="s">
        <v>5365</v>
      </c>
      <c r="D183" s="291" t="s">
        <v>5183</v>
      </c>
      <c r="E183" s="291" t="s">
        <v>3160</v>
      </c>
      <c r="F183" s="291" t="s">
        <v>3161</v>
      </c>
      <c r="G183" s="291" t="s">
        <v>3162</v>
      </c>
      <c r="H183" s="291" t="s">
        <v>3163</v>
      </c>
      <c r="I183" s="291" t="s">
        <v>3164</v>
      </c>
      <c r="J183" s="291" t="s">
        <v>148</v>
      </c>
      <c r="K183" s="291">
        <v>39</v>
      </c>
      <c r="L183" s="291">
        <v>3218</v>
      </c>
      <c r="M183" s="291" t="s">
        <v>54</v>
      </c>
      <c r="N183" s="291">
        <v>182</v>
      </c>
      <c r="O183" s="291">
        <v>32.856605128205132</v>
      </c>
      <c r="P183" s="321" t="s">
        <v>3166</v>
      </c>
      <c r="Q183" s="321">
        <v>7210212</v>
      </c>
      <c r="R183" s="321">
        <v>32.510452999999998</v>
      </c>
      <c r="S183" s="321">
        <v>52.540310169999998</v>
      </c>
      <c r="T183" s="321">
        <v>9.5432538147782662</v>
      </c>
      <c r="U183" s="321" t="s">
        <v>149</v>
      </c>
      <c r="V183" s="321">
        <v>0.10576817810246678</v>
      </c>
      <c r="W183" s="321">
        <v>1.8666325676962601</v>
      </c>
      <c r="X183" s="321">
        <v>3.0998480826835499</v>
      </c>
      <c r="Y183" s="321">
        <v>90</v>
      </c>
      <c r="Z183" s="321">
        <v>0.89790999999999999</v>
      </c>
      <c r="AA183" s="321">
        <v>300.55176949999998</v>
      </c>
      <c r="AB183" s="321">
        <v>1.8157195180000001</v>
      </c>
      <c r="AC183" s="322">
        <v>0.68981238095152575</v>
      </c>
      <c r="AD183" s="323">
        <v>1</v>
      </c>
      <c r="AE183" s="322">
        <v>32.856605128205132</v>
      </c>
      <c r="AF183" s="324">
        <v>105.92494061818276</v>
      </c>
      <c r="AG183" s="324">
        <v>12.577309023519733</v>
      </c>
      <c r="AH183" s="324">
        <v>0.19947493341563491</v>
      </c>
      <c r="AI183" s="324">
        <v>0.11873793792206054</v>
      </c>
      <c r="AJ183" s="324">
        <v>0.1864889185496576</v>
      </c>
      <c r="AK183" s="324">
        <v>6.0762123982818803</v>
      </c>
      <c r="AL183" s="324">
        <v>5.4335424831519852</v>
      </c>
      <c r="AM183" s="324">
        <v>6.7188823134117754</v>
      </c>
    </row>
    <row r="184" spans="1:39">
      <c r="A184" s="291" t="s">
        <v>335</v>
      </c>
      <c r="B184" s="291">
        <v>1</v>
      </c>
      <c r="C184" s="291" t="s">
        <v>5366</v>
      </c>
      <c r="D184" s="291" t="s">
        <v>5183</v>
      </c>
      <c r="E184" s="291" t="s">
        <v>3160</v>
      </c>
      <c r="F184" s="291" t="s">
        <v>3161</v>
      </c>
      <c r="G184" s="291" t="s">
        <v>3162</v>
      </c>
      <c r="H184" s="291" t="s">
        <v>3163</v>
      </c>
      <c r="I184" s="291" t="s">
        <v>3164</v>
      </c>
      <c r="J184" s="291" t="s">
        <v>148</v>
      </c>
      <c r="K184" s="291">
        <v>39</v>
      </c>
      <c r="L184" s="291">
        <v>3218</v>
      </c>
      <c r="M184" s="291" t="s">
        <v>54</v>
      </c>
      <c r="N184" s="291">
        <v>183</v>
      </c>
      <c r="O184" s="291">
        <v>33.038133333333334</v>
      </c>
      <c r="P184" s="321" t="s">
        <v>3166</v>
      </c>
      <c r="Q184" s="321">
        <v>7210212</v>
      </c>
      <c r="R184" s="321">
        <v>32.510452999999998</v>
      </c>
      <c r="S184" s="321">
        <v>52.540310169999998</v>
      </c>
      <c r="T184" s="321">
        <v>9.5432538147782662</v>
      </c>
      <c r="U184" s="321" t="s">
        <v>149</v>
      </c>
      <c r="V184" s="321">
        <v>0.10576817810246678</v>
      </c>
      <c r="W184" s="321">
        <v>1.8666325676962601</v>
      </c>
      <c r="X184" s="321">
        <v>3.0998480826835499</v>
      </c>
      <c r="Y184" s="321">
        <v>90</v>
      </c>
      <c r="Z184" s="321">
        <v>0.89790999999999999</v>
      </c>
      <c r="AA184" s="321">
        <v>300.55176949999998</v>
      </c>
      <c r="AB184" s="321">
        <v>1.8157195180000001</v>
      </c>
      <c r="AC184" s="322">
        <v>0.68981238095152575</v>
      </c>
      <c r="AD184" s="323">
        <v>1</v>
      </c>
      <c r="AE184" s="322">
        <v>33.038133333333334</v>
      </c>
      <c r="AF184" s="324">
        <v>106.51016128458156</v>
      </c>
      <c r="AG184" s="324">
        <v>12.694396226868662</v>
      </c>
      <c r="AH184" s="324">
        <v>0.20007359628878818</v>
      </c>
      <c r="AI184" s="324">
        <v>0.11918483714385575</v>
      </c>
      <c r="AJ184" s="324">
        <v>0.1864889185496576</v>
      </c>
      <c r="AK184" s="324">
        <v>6.0990817072809715</v>
      </c>
      <c r="AL184" s="324">
        <v>5.4539929470037807</v>
      </c>
      <c r="AM184" s="324">
        <v>6.7441704675581633</v>
      </c>
    </row>
    <row r="185" spans="1:39">
      <c r="A185" s="291" t="s">
        <v>336</v>
      </c>
      <c r="B185" s="291">
        <v>1</v>
      </c>
      <c r="C185" s="291" t="s">
        <v>5367</v>
      </c>
      <c r="D185" s="291" t="s">
        <v>5183</v>
      </c>
      <c r="E185" s="291" t="s">
        <v>3160</v>
      </c>
      <c r="F185" s="291" t="s">
        <v>3161</v>
      </c>
      <c r="G185" s="291" t="s">
        <v>3162</v>
      </c>
      <c r="H185" s="291" t="s">
        <v>3163</v>
      </c>
      <c r="I185" s="291" t="s">
        <v>3164</v>
      </c>
      <c r="J185" s="291" t="s">
        <v>148</v>
      </c>
      <c r="K185" s="291">
        <v>39</v>
      </c>
      <c r="L185" s="291">
        <v>3218</v>
      </c>
      <c r="M185" s="291" t="s">
        <v>54</v>
      </c>
      <c r="N185" s="291">
        <v>184</v>
      </c>
      <c r="O185" s="291">
        <v>33.219661538461537</v>
      </c>
      <c r="P185" s="321" t="s">
        <v>3166</v>
      </c>
      <c r="Q185" s="321">
        <v>7210212</v>
      </c>
      <c r="R185" s="321">
        <v>32.510452999999998</v>
      </c>
      <c r="S185" s="321">
        <v>52.540310169999998</v>
      </c>
      <c r="T185" s="321">
        <v>9.5432538147782662</v>
      </c>
      <c r="U185" s="321" t="s">
        <v>149</v>
      </c>
      <c r="V185" s="321">
        <v>0.10576817810246678</v>
      </c>
      <c r="W185" s="321">
        <v>1.8666325676962601</v>
      </c>
      <c r="X185" s="321">
        <v>3.0998480826835499</v>
      </c>
      <c r="Y185" s="321">
        <v>90</v>
      </c>
      <c r="Z185" s="321">
        <v>0.89790999999999999</v>
      </c>
      <c r="AA185" s="321">
        <v>300.55176949999998</v>
      </c>
      <c r="AB185" s="321">
        <v>1.8157195180000001</v>
      </c>
      <c r="AC185" s="322">
        <v>0.68981238095152575</v>
      </c>
      <c r="AD185" s="323">
        <v>1</v>
      </c>
      <c r="AE185" s="322">
        <v>33.219661538461537</v>
      </c>
      <c r="AF185" s="324">
        <v>107.09538195098035</v>
      </c>
      <c r="AG185" s="324">
        <v>12.811831124740515</v>
      </c>
      <c r="AH185" s="324">
        <v>0.20066772179201714</v>
      </c>
      <c r="AI185" s="324">
        <v>0.11963009880859979</v>
      </c>
      <c r="AJ185" s="324">
        <v>0.1864889185496576</v>
      </c>
      <c r="AK185" s="324">
        <v>6.1218672170779609</v>
      </c>
      <c r="AL185" s="324">
        <v>5.4743684749424064</v>
      </c>
      <c r="AM185" s="324">
        <v>6.7693659592135154</v>
      </c>
    </row>
    <row r="186" spans="1:39">
      <c r="A186" s="291" t="s">
        <v>337</v>
      </c>
      <c r="B186" s="291">
        <v>1</v>
      </c>
      <c r="C186" s="291" t="s">
        <v>5368</v>
      </c>
      <c r="D186" s="291" t="s">
        <v>5183</v>
      </c>
      <c r="E186" s="291" t="s">
        <v>3160</v>
      </c>
      <c r="F186" s="291" t="s">
        <v>3161</v>
      </c>
      <c r="G186" s="291" t="s">
        <v>3162</v>
      </c>
      <c r="H186" s="291" t="s">
        <v>3163</v>
      </c>
      <c r="I186" s="291" t="s">
        <v>3164</v>
      </c>
      <c r="J186" s="291" t="s">
        <v>148</v>
      </c>
      <c r="K186" s="291">
        <v>39</v>
      </c>
      <c r="L186" s="291">
        <v>3218</v>
      </c>
      <c r="M186" s="291" t="s">
        <v>54</v>
      </c>
      <c r="N186" s="291">
        <v>185</v>
      </c>
      <c r="O186" s="291">
        <v>33.401189743589747</v>
      </c>
      <c r="P186" s="321" t="s">
        <v>3166</v>
      </c>
      <c r="Q186" s="321">
        <v>7210212</v>
      </c>
      <c r="R186" s="321">
        <v>32.510452999999998</v>
      </c>
      <c r="S186" s="321">
        <v>52.540310169999998</v>
      </c>
      <c r="T186" s="321">
        <v>9.5432538147782662</v>
      </c>
      <c r="U186" s="321" t="s">
        <v>149</v>
      </c>
      <c r="V186" s="321">
        <v>0.10576817810246678</v>
      </c>
      <c r="W186" s="321">
        <v>1.8666325676962601</v>
      </c>
      <c r="X186" s="321">
        <v>3.0998480826835499</v>
      </c>
      <c r="Y186" s="321">
        <v>90</v>
      </c>
      <c r="Z186" s="321">
        <v>0.89790999999999999</v>
      </c>
      <c r="AA186" s="321">
        <v>300.55176949999998</v>
      </c>
      <c r="AB186" s="321">
        <v>1.8157195180000001</v>
      </c>
      <c r="AC186" s="322">
        <v>0.68981238095152575</v>
      </c>
      <c r="AD186" s="323">
        <v>1</v>
      </c>
      <c r="AE186" s="322">
        <v>33.401189743589747</v>
      </c>
      <c r="AF186" s="324">
        <v>107.68060261737917</v>
      </c>
      <c r="AG186" s="324">
        <v>12.929611064591306</v>
      </c>
      <c r="AH186" s="324">
        <v>0.20125731474173161</v>
      </c>
      <c r="AI186" s="324">
        <v>0.12007372498214942</v>
      </c>
      <c r="AJ186" s="324">
        <v>0.1864889185496576</v>
      </c>
      <c r="AK186" s="324">
        <v>6.1445690333895593</v>
      </c>
      <c r="AL186" s="324">
        <v>5.4946691615031105</v>
      </c>
      <c r="AM186" s="324">
        <v>6.794468905276009</v>
      </c>
    </row>
    <row r="187" spans="1:39">
      <c r="A187" s="291" t="s">
        <v>338</v>
      </c>
      <c r="B187" s="291">
        <v>1</v>
      </c>
      <c r="C187" s="291" t="s">
        <v>5369</v>
      </c>
      <c r="D187" s="291" t="s">
        <v>5183</v>
      </c>
      <c r="E187" s="291" t="s">
        <v>3160</v>
      </c>
      <c r="F187" s="291" t="s">
        <v>3161</v>
      </c>
      <c r="G187" s="291" t="s">
        <v>3162</v>
      </c>
      <c r="H187" s="291" t="s">
        <v>3163</v>
      </c>
      <c r="I187" s="291" t="s">
        <v>3164</v>
      </c>
      <c r="J187" s="291" t="s">
        <v>148</v>
      </c>
      <c r="K187" s="291">
        <v>39</v>
      </c>
      <c r="L187" s="291">
        <v>3218</v>
      </c>
      <c r="M187" s="291" t="s">
        <v>54</v>
      </c>
      <c r="N187" s="291">
        <v>186</v>
      </c>
      <c r="O187" s="291">
        <v>33.582717948717949</v>
      </c>
      <c r="P187" s="321" t="s">
        <v>3166</v>
      </c>
      <c r="Q187" s="321">
        <v>7210212</v>
      </c>
      <c r="R187" s="321">
        <v>32.510452999999998</v>
      </c>
      <c r="S187" s="321">
        <v>52.540310169999998</v>
      </c>
      <c r="T187" s="321">
        <v>9.5432538147782662</v>
      </c>
      <c r="U187" s="321" t="s">
        <v>149</v>
      </c>
      <c r="V187" s="321">
        <v>0.10576817810246678</v>
      </c>
      <c r="W187" s="321">
        <v>1.8666325676962601</v>
      </c>
      <c r="X187" s="321">
        <v>3.0998480826835499</v>
      </c>
      <c r="Y187" s="321">
        <v>90</v>
      </c>
      <c r="Z187" s="321">
        <v>0.89790999999999999</v>
      </c>
      <c r="AA187" s="321">
        <v>300.55176949999998</v>
      </c>
      <c r="AB187" s="321">
        <v>1.8157195180000001</v>
      </c>
      <c r="AC187" s="322">
        <v>0.68981238095152575</v>
      </c>
      <c r="AD187" s="323">
        <v>1</v>
      </c>
      <c r="AE187" s="322">
        <v>33.582717948717949</v>
      </c>
      <c r="AF187" s="324">
        <v>108.26582328377795</v>
      </c>
      <c r="AG187" s="324">
        <v>13.04773339671563</v>
      </c>
      <c r="AH187" s="324">
        <v>0.20184237998839366</v>
      </c>
      <c r="AI187" s="324">
        <v>0.1205157177119129</v>
      </c>
      <c r="AJ187" s="324">
        <v>0.1864889185496576</v>
      </c>
      <c r="AK187" s="324">
        <v>6.1671872609884097</v>
      </c>
      <c r="AL187" s="324">
        <v>5.5148951003769229</v>
      </c>
      <c r="AM187" s="324">
        <v>6.8194794215998957</v>
      </c>
    </row>
    <row r="188" spans="1:39">
      <c r="A188" s="291" t="s">
        <v>339</v>
      </c>
      <c r="B188" s="291">
        <v>1</v>
      </c>
      <c r="C188" s="291" t="s">
        <v>5370</v>
      </c>
      <c r="D188" s="291" t="s">
        <v>5183</v>
      </c>
      <c r="E188" s="291" t="s">
        <v>3160</v>
      </c>
      <c r="F188" s="291" t="s">
        <v>3161</v>
      </c>
      <c r="G188" s="291" t="s">
        <v>3162</v>
      </c>
      <c r="H188" s="291" t="s">
        <v>3163</v>
      </c>
      <c r="I188" s="291" t="s">
        <v>3164</v>
      </c>
      <c r="J188" s="291" t="s">
        <v>148</v>
      </c>
      <c r="K188" s="291">
        <v>39</v>
      </c>
      <c r="L188" s="291">
        <v>3218</v>
      </c>
      <c r="M188" s="291" t="s">
        <v>54</v>
      </c>
      <c r="N188" s="291">
        <v>187</v>
      </c>
      <c r="O188" s="291">
        <v>33.764246153846159</v>
      </c>
      <c r="P188" s="321" t="s">
        <v>3166</v>
      </c>
      <c r="Q188" s="321">
        <v>7210212</v>
      </c>
      <c r="R188" s="321">
        <v>32.510452999999998</v>
      </c>
      <c r="S188" s="321">
        <v>52.540310169999998</v>
      </c>
      <c r="T188" s="321">
        <v>9.5432538147782662</v>
      </c>
      <c r="U188" s="321" t="s">
        <v>149</v>
      </c>
      <c r="V188" s="321">
        <v>0.10576817810246678</v>
      </c>
      <c r="W188" s="321">
        <v>1.8666325676962601</v>
      </c>
      <c r="X188" s="321">
        <v>3.0998480826835499</v>
      </c>
      <c r="Y188" s="321">
        <v>90</v>
      </c>
      <c r="Z188" s="321">
        <v>0.89790999999999999</v>
      </c>
      <c r="AA188" s="321">
        <v>300.55176949999998</v>
      </c>
      <c r="AB188" s="321">
        <v>1.8157195180000001</v>
      </c>
      <c r="AC188" s="322">
        <v>0.68981238095152575</v>
      </c>
      <c r="AD188" s="323">
        <v>1</v>
      </c>
      <c r="AE188" s="322">
        <v>33.764246153846159</v>
      </c>
      <c r="AF188" s="324">
        <v>108.85104395017677</v>
      </c>
      <c r="AG188" s="324">
        <v>13.166195474267274</v>
      </c>
      <c r="AH188" s="324">
        <v>0.20242292241763188</v>
      </c>
      <c r="AI188" s="324">
        <v>0.12095607902753507</v>
      </c>
      <c r="AJ188" s="324">
        <v>0.1864889185496576</v>
      </c>
      <c r="AK188" s="324">
        <v>6.1897220037381402</v>
      </c>
      <c r="AL188" s="324">
        <v>5.5350463844420066</v>
      </c>
      <c r="AM188" s="324">
        <v>6.8443976230342738</v>
      </c>
    </row>
    <row r="189" spans="1:39">
      <c r="A189" s="291" t="s">
        <v>340</v>
      </c>
      <c r="B189" s="291">
        <v>1</v>
      </c>
      <c r="C189" s="291" t="s">
        <v>5371</v>
      </c>
      <c r="D189" s="291" t="s">
        <v>5183</v>
      </c>
      <c r="E189" s="291" t="s">
        <v>3160</v>
      </c>
      <c r="F189" s="291" t="s">
        <v>3161</v>
      </c>
      <c r="G189" s="291" t="s">
        <v>3162</v>
      </c>
      <c r="H189" s="291" t="s">
        <v>3163</v>
      </c>
      <c r="I189" s="291" t="s">
        <v>3164</v>
      </c>
      <c r="J189" s="291" t="s">
        <v>148</v>
      </c>
      <c r="K189" s="291">
        <v>39</v>
      </c>
      <c r="L189" s="291">
        <v>3218</v>
      </c>
      <c r="M189" s="291" t="s">
        <v>54</v>
      </c>
      <c r="N189" s="291">
        <v>188</v>
      </c>
      <c r="O189" s="291">
        <v>33.945774358974361</v>
      </c>
      <c r="P189" s="321" t="s">
        <v>3166</v>
      </c>
      <c r="Q189" s="321">
        <v>7210212</v>
      </c>
      <c r="R189" s="321">
        <v>32.510452999999998</v>
      </c>
      <c r="S189" s="321">
        <v>52.540310169999998</v>
      </c>
      <c r="T189" s="321">
        <v>9.5432538147782662</v>
      </c>
      <c r="U189" s="321" t="s">
        <v>149</v>
      </c>
      <c r="V189" s="321">
        <v>0.10576817810246678</v>
      </c>
      <c r="W189" s="321">
        <v>1.8666325676962601</v>
      </c>
      <c r="X189" s="321">
        <v>3.0998480826835499</v>
      </c>
      <c r="Y189" s="321">
        <v>90</v>
      </c>
      <c r="Z189" s="321">
        <v>0.89790999999999999</v>
      </c>
      <c r="AA189" s="321">
        <v>300.55176949999998</v>
      </c>
      <c r="AB189" s="321">
        <v>1.8157195180000001</v>
      </c>
      <c r="AC189" s="322">
        <v>0.68981238095152575</v>
      </c>
      <c r="AD189" s="323">
        <v>1</v>
      </c>
      <c r="AE189" s="322">
        <v>33.945774358974361</v>
      </c>
      <c r="AF189" s="324">
        <v>109.43626461657556</v>
      </c>
      <c r="AG189" s="324">
        <v>13.284994653280176</v>
      </c>
      <c r="AH189" s="324">
        <v>0.20299894695097623</v>
      </c>
      <c r="AI189" s="324">
        <v>0.12139481094156415</v>
      </c>
      <c r="AJ189" s="324">
        <v>0.1864889185496576</v>
      </c>
      <c r="AK189" s="324">
        <v>6.2121733646274908</v>
      </c>
      <c r="AL189" s="324">
        <v>5.5551231057941699</v>
      </c>
      <c r="AM189" s="324">
        <v>6.8692236234608117</v>
      </c>
    </row>
    <row r="190" spans="1:39">
      <c r="A190" s="291" t="s">
        <v>341</v>
      </c>
      <c r="B190" s="291">
        <v>1</v>
      </c>
      <c r="C190" s="291" t="s">
        <v>5372</v>
      </c>
      <c r="D190" s="291" t="s">
        <v>5183</v>
      </c>
      <c r="E190" s="291" t="s">
        <v>3160</v>
      </c>
      <c r="F190" s="291" t="s">
        <v>3161</v>
      </c>
      <c r="G190" s="291" t="s">
        <v>3162</v>
      </c>
      <c r="H190" s="291" t="s">
        <v>3163</v>
      </c>
      <c r="I190" s="291" t="s">
        <v>3164</v>
      </c>
      <c r="J190" s="291" t="s">
        <v>148</v>
      </c>
      <c r="K190" s="291">
        <v>39</v>
      </c>
      <c r="L190" s="291">
        <v>3218</v>
      </c>
      <c r="M190" s="291" t="s">
        <v>54</v>
      </c>
      <c r="N190" s="291">
        <v>189</v>
      </c>
      <c r="O190" s="291">
        <v>34.127302564102564</v>
      </c>
      <c r="P190" s="321" t="s">
        <v>3166</v>
      </c>
      <c r="Q190" s="321">
        <v>7210212</v>
      </c>
      <c r="R190" s="321">
        <v>32.510452999999998</v>
      </c>
      <c r="S190" s="321">
        <v>52.540310169999998</v>
      </c>
      <c r="T190" s="321">
        <v>9.5432538147782662</v>
      </c>
      <c r="U190" s="321" t="s">
        <v>149</v>
      </c>
      <c r="V190" s="321">
        <v>0.10576817810246678</v>
      </c>
      <c r="W190" s="321">
        <v>1.8666325676962601</v>
      </c>
      <c r="X190" s="321">
        <v>3.0998480826835499</v>
      </c>
      <c r="Y190" s="321">
        <v>90</v>
      </c>
      <c r="Z190" s="321">
        <v>0.89790999999999999</v>
      </c>
      <c r="AA190" s="321">
        <v>300.55176949999998</v>
      </c>
      <c r="AB190" s="321">
        <v>1.8157195180000001</v>
      </c>
      <c r="AC190" s="322">
        <v>0.68981238095152575</v>
      </c>
      <c r="AD190" s="323">
        <v>1</v>
      </c>
      <c r="AE190" s="322">
        <v>34.127302564102564</v>
      </c>
      <c r="AF190" s="324">
        <v>110.02148528297435</v>
      </c>
      <c r="AG190" s="324">
        <v>13.404128292690164</v>
      </c>
      <c r="AH190" s="324">
        <v>0.20357045854700639</v>
      </c>
      <c r="AI190" s="324">
        <v>0.12183191545010373</v>
      </c>
      <c r="AJ190" s="324">
        <v>0.1864889185496576</v>
      </c>
      <c r="AK190" s="324">
        <v>6.2345414458036723</v>
      </c>
      <c r="AL190" s="324">
        <v>5.5751253557766987</v>
      </c>
      <c r="AM190" s="324">
        <v>6.8939575358306469</v>
      </c>
    </row>
    <row r="191" spans="1:39">
      <c r="A191" s="291" t="s">
        <v>342</v>
      </c>
      <c r="B191" s="291">
        <v>1</v>
      </c>
      <c r="C191" s="291" t="s">
        <v>5373</v>
      </c>
      <c r="D191" s="291" t="s">
        <v>5183</v>
      </c>
      <c r="E191" s="291" t="s">
        <v>3160</v>
      </c>
      <c r="F191" s="291" t="s">
        <v>3161</v>
      </c>
      <c r="G191" s="291" t="s">
        <v>3162</v>
      </c>
      <c r="H191" s="291" t="s">
        <v>3163</v>
      </c>
      <c r="I191" s="291" t="s">
        <v>3164</v>
      </c>
      <c r="J191" s="291" t="s">
        <v>148</v>
      </c>
      <c r="K191" s="291">
        <v>39</v>
      </c>
      <c r="L191" s="291">
        <v>3218</v>
      </c>
      <c r="M191" s="291" t="s">
        <v>54</v>
      </c>
      <c r="N191" s="291">
        <v>190</v>
      </c>
      <c r="O191" s="291">
        <v>34.308830769230774</v>
      </c>
      <c r="P191" s="321" t="s">
        <v>3166</v>
      </c>
      <c r="Q191" s="321">
        <v>7210212</v>
      </c>
      <c r="R191" s="321">
        <v>32.510452999999998</v>
      </c>
      <c r="S191" s="321">
        <v>52.540310169999998</v>
      </c>
      <c r="T191" s="321">
        <v>9.5432538147782662</v>
      </c>
      <c r="U191" s="321" t="s">
        <v>149</v>
      </c>
      <c r="V191" s="321">
        <v>0.10576817810246678</v>
      </c>
      <c r="W191" s="321">
        <v>1.8666325676962601</v>
      </c>
      <c r="X191" s="321">
        <v>3.0998480826835499</v>
      </c>
      <c r="Y191" s="321">
        <v>90</v>
      </c>
      <c r="Z191" s="321">
        <v>0.89790999999999999</v>
      </c>
      <c r="AA191" s="321">
        <v>300.55176949999998</v>
      </c>
      <c r="AB191" s="321">
        <v>1.8157195180000001</v>
      </c>
      <c r="AC191" s="322">
        <v>0.68981238095152575</v>
      </c>
      <c r="AD191" s="323">
        <v>1</v>
      </c>
      <c r="AE191" s="322">
        <v>34.308830769230774</v>
      </c>
      <c r="AF191" s="324">
        <v>110.60670594937316</v>
      </c>
      <c r="AG191" s="324">
        <v>13.523593754356945</v>
      </c>
      <c r="AH191" s="324">
        <v>0.20413746220193948</v>
      </c>
      <c r="AI191" s="324">
        <v>0.12226739453344679</v>
      </c>
      <c r="AJ191" s="324">
        <v>0.1864889185496576</v>
      </c>
      <c r="AK191" s="324">
        <v>6.2568263486048181</v>
      </c>
      <c r="AL191" s="324">
        <v>5.5950532250093765</v>
      </c>
      <c r="AM191" s="324">
        <v>6.9185994722002588</v>
      </c>
    </row>
    <row r="192" spans="1:39">
      <c r="A192" s="291" t="s">
        <v>343</v>
      </c>
      <c r="B192" s="291">
        <v>1</v>
      </c>
      <c r="C192" s="291" t="s">
        <v>5374</v>
      </c>
      <c r="D192" s="291" t="s">
        <v>5183</v>
      </c>
      <c r="E192" s="291" t="s">
        <v>3160</v>
      </c>
      <c r="F192" s="291" t="s">
        <v>3161</v>
      </c>
      <c r="G192" s="291" t="s">
        <v>3162</v>
      </c>
      <c r="H192" s="291" t="s">
        <v>3163</v>
      </c>
      <c r="I192" s="291" t="s">
        <v>3164</v>
      </c>
      <c r="J192" s="291" t="s">
        <v>148</v>
      </c>
      <c r="K192" s="291">
        <v>39</v>
      </c>
      <c r="L192" s="291">
        <v>3218</v>
      </c>
      <c r="M192" s="291" t="s">
        <v>54</v>
      </c>
      <c r="N192" s="291">
        <v>191</v>
      </c>
      <c r="O192" s="291">
        <v>34.490358974358976</v>
      </c>
      <c r="P192" s="321" t="s">
        <v>3166</v>
      </c>
      <c r="Q192" s="321">
        <v>7210212</v>
      </c>
      <c r="R192" s="321">
        <v>32.510452999999998</v>
      </c>
      <c r="S192" s="321">
        <v>52.540310169999998</v>
      </c>
      <c r="T192" s="321">
        <v>9.5432538147782662</v>
      </c>
      <c r="U192" s="321" t="s">
        <v>149</v>
      </c>
      <c r="V192" s="321">
        <v>0.10576817810246678</v>
      </c>
      <c r="W192" s="321">
        <v>1.8666325676962601</v>
      </c>
      <c r="X192" s="321">
        <v>3.0998480826835499</v>
      </c>
      <c r="Y192" s="321">
        <v>90</v>
      </c>
      <c r="Z192" s="321">
        <v>0.89790999999999999</v>
      </c>
      <c r="AA192" s="321">
        <v>300.55176949999998</v>
      </c>
      <c r="AB192" s="321">
        <v>1.8157195180000001</v>
      </c>
      <c r="AC192" s="322">
        <v>0.68981238095152575</v>
      </c>
      <c r="AD192" s="323">
        <v>1</v>
      </c>
      <c r="AE192" s="322">
        <v>34.490358974358976</v>
      </c>
      <c r="AF192" s="324">
        <v>111.19192661577196</v>
      </c>
      <c r="AG192" s="324">
        <v>13.643388403086693</v>
      </c>
      <c r="AH192" s="324">
        <v>0.20469996295058063</v>
      </c>
      <c r="AI192" s="324">
        <v>0.12270125015669486</v>
      </c>
      <c r="AJ192" s="324">
        <v>0.1864889185496576</v>
      </c>
      <c r="AK192" s="324">
        <v>6.2790281735916613</v>
      </c>
      <c r="AL192" s="324">
        <v>5.6149068034168117</v>
      </c>
      <c r="AM192" s="324">
        <v>6.9431495437665109</v>
      </c>
    </row>
    <row r="193" spans="1:39">
      <c r="A193" s="291" t="s">
        <v>344</v>
      </c>
      <c r="B193" s="291">
        <v>1</v>
      </c>
      <c r="C193" s="291" t="s">
        <v>5375</v>
      </c>
      <c r="D193" s="291" t="s">
        <v>5183</v>
      </c>
      <c r="E193" s="291" t="s">
        <v>3160</v>
      </c>
      <c r="F193" s="291" t="s">
        <v>3161</v>
      </c>
      <c r="G193" s="291" t="s">
        <v>3162</v>
      </c>
      <c r="H193" s="291" t="s">
        <v>3163</v>
      </c>
      <c r="I193" s="291" t="s">
        <v>3164</v>
      </c>
      <c r="J193" s="291" t="s">
        <v>148</v>
      </c>
      <c r="K193" s="291">
        <v>39</v>
      </c>
      <c r="L193" s="291">
        <v>3218</v>
      </c>
      <c r="M193" s="291" t="s">
        <v>54</v>
      </c>
      <c r="N193" s="291">
        <v>192</v>
      </c>
      <c r="O193" s="291">
        <v>34.671887179487179</v>
      </c>
      <c r="P193" s="321" t="s">
        <v>3166</v>
      </c>
      <c r="Q193" s="321">
        <v>7210212</v>
      </c>
      <c r="R193" s="321">
        <v>32.510452999999998</v>
      </c>
      <c r="S193" s="321">
        <v>52.540310169999998</v>
      </c>
      <c r="T193" s="321">
        <v>9.5432538147782662</v>
      </c>
      <c r="U193" s="321" t="s">
        <v>149</v>
      </c>
      <c r="V193" s="321">
        <v>0.10576817810246678</v>
      </c>
      <c r="W193" s="321">
        <v>1.8666325676962601</v>
      </c>
      <c r="X193" s="321">
        <v>3.0998480826835499</v>
      </c>
      <c r="Y193" s="321">
        <v>90</v>
      </c>
      <c r="Z193" s="321">
        <v>0.89790999999999999</v>
      </c>
      <c r="AA193" s="321">
        <v>300.55176949999998</v>
      </c>
      <c r="AB193" s="321">
        <v>1.8157195180000001</v>
      </c>
      <c r="AC193" s="322">
        <v>0.68981238095152575</v>
      </c>
      <c r="AD193" s="323">
        <v>1</v>
      </c>
      <c r="AE193" s="322">
        <v>34.671887179487179</v>
      </c>
      <c r="AF193" s="324">
        <v>111.77714728217074</v>
      </c>
      <c r="AG193" s="324">
        <v>13.76350960665518</v>
      </c>
      <c r="AH193" s="324">
        <v>0.20525796586724465</v>
      </c>
      <c r="AI193" s="324">
        <v>0.12313348427036265</v>
      </c>
      <c r="AJ193" s="324">
        <v>0.1864889185496576</v>
      </c>
      <c r="AK193" s="324">
        <v>6.3011470205784814</v>
      </c>
      <c r="AL193" s="324">
        <v>5.6346861802561081</v>
      </c>
      <c r="AM193" s="324">
        <v>6.9676078609008538</v>
      </c>
    </row>
    <row r="194" spans="1:39">
      <c r="A194" s="291" t="s">
        <v>345</v>
      </c>
      <c r="B194" s="291">
        <v>1</v>
      </c>
      <c r="C194" s="291" t="s">
        <v>5376</v>
      </c>
      <c r="D194" s="291" t="s">
        <v>5183</v>
      </c>
      <c r="E194" s="291" t="s">
        <v>3160</v>
      </c>
      <c r="F194" s="291" t="s">
        <v>3161</v>
      </c>
      <c r="G194" s="291" t="s">
        <v>3162</v>
      </c>
      <c r="H194" s="291" t="s">
        <v>3163</v>
      </c>
      <c r="I194" s="291" t="s">
        <v>3164</v>
      </c>
      <c r="J194" s="291" t="s">
        <v>148</v>
      </c>
      <c r="K194" s="291">
        <v>39</v>
      </c>
      <c r="L194" s="291">
        <v>3218</v>
      </c>
      <c r="M194" s="291" t="s">
        <v>54</v>
      </c>
      <c r="N194" s="291">
        <v>193</v>
      </c>
      <c r="O194" s="291">
        <v>34.853415384615388</v>
      </c>
      <c r="P194" s="321" t="s">
        <v>3166</v>
      </c>
      <c r="Q194" s="321">
        <v>7210212</v>
      </c>
      <c r="R194" s="321">
        <v>32.510452999999998</v>
      </c>
      <c r="S194" s="321">
        <v>52.540310169999998</v>
      </c>
      <c r="T194" s="321">
        <v>9.5432538147782662</v>
      </c>
      <c r="U194" s="321" t="s">
        <v>149</v>
      </c>
      <c r="V194" s="321">
        <v>0.10576817810246678</v>
      </c>
      <c r="W194" s="321">
        <v>1.8666325676962601</v>
      </c>
      <c r="X194" s="321">
        <v>3.0998480826835499</v>
      </c>
      <c r="Y194" s="321">
        <v>90</v>
      </c>
      <c r="Z194" s="321">
        <v>0.89790999999999999</v>
      </c>
      <c r="AA194" s="321">
        <v>300.55176949999998</v>
      </c>
      <c r="AB194" s="321">
        <v>1.8157195180000001</v>
      </c>
      <c r="AC194" s="322">
        <v>0.68981238095152575</v>
      </c>
      <c r="AD194" s="323">
        <v>1</v>
      </c>
      <c r="AE194" s="322">
        <v>34.853415384615388</v>
      </c>
      <c r="AF194" s="324">
        <v>112.36236794856956</v>
      </c>
      <c r="AG194" s="324">
        <v>13.883954735831217</v>
      </c>
      <c r="AH194" s="324">
        <v>0.20581147606628977</v>
      </c>
      <c r="AI194" s="324">
        <v>0.12356409881096644</v>
      </c>
      <c r="AJ194" s="324">
        <v>0.1864889185496576</v>
      </c>
      <c r="AK194" s="324">
        <v>6.3231829886632118</v>
      </c>
      <c r="AL194" s="324">
        <v>5.6543914441437924</v>
      </c>
      <c r="AM194" s="324">
        <v>6.9919745331826304</v>
      </c>
    </row>
    <row r="195" spans="1:39">
      <c r="A195" s="291" t="s">
        <v>346</v>
      </c>
      <c r="B195" s="291">
        <v>1</v>
      </c>
      <c r="C195" s="291" t="s">
        <v>5377</v>
      </c>
      <c r="D195" s="291" t="s">
        <v>5183</v>
      </c>
      <c r="E195" s="291" t="s">
        <v>3160</v>
      </c>
      <c r="F195" s="291" t="s">
        <v>3161</v>
      </c>
      <c r="G195" s="291" t="s">
        <v>3162</v>
      </c>
      <c r="H195" s="291" t="s">
        <v>3163</v>
      </c>
      <c r="I195" s="291" t="s">
        <v>3164</v>
      </c>
      <c r="J195" s="291" t="s">
        <v>148</v>
      </c>
      <c r="K195" s="291">
        <v>39</v>
      </c>
      <c r="L195" s="291">
        <v>3218</v>
      </c>
      <c r="M195" s="291" t="s">
        <v>54</v>
      </c>
      <c r="N195" s="291">
        <v>194</v>
      </c>
      <c r="O195" s="291">
        <v>35.034943589743591</v>
      </c>
      <c r="P195" s="321" t="s">
        <v>3166</v>
      </c>
      <c r="Q195" s="321">
        <v>7210212</v>
      </c>
      <c r="R195" s="321">
        <v>32.510452999999998</v>
      </c>
      <c r="S195" s="321">
        <v>52.540310169999998</v>
      </c>
      <c r="T195" s="321">
        <v>9.5432538147782662</v>
      </c>
      <c r="U195" s="321" t="s">
        <v>149</v>
      </c>
      <c r="V195" s="321">
        <v>0.10576817810246678</v>
      </c>
      <c r="W195" s="321">
        <v>1.8666325676962601</v>
      </c>
      <c r="X195" s="321">
        <v>3.0998480826835499</v>
      </c>
      <c r="Y195" s="321">
        <v>90</v>
      </c>
      <c r="Z195" s="321">
        <v>0.89790999999999999</v>
      </c>
      <c r="AA195" s="321">
        <v>300.55176949999998</v>
      </c>
      <c r="AB195" s="321">
        <v>1.8157195180000001</v>
      </c>
      <c r="AC195" s="322">
        <v>0.68981238095152575</v>
      </c>
      <c r="AD195" s="323">
        <v>1</v>
      </c>
      <c r="AE195" s="322">
        <v>35.034943589743591</v>
      </c>
      <c r="AF195" s="324">
        <v>112.94758861496835</v>
      </c>
      <c r="AG195" s="324">
        <v>14.004721164400614</v>
      </c>
      <c r="AH195" s="324">
        <v>0.2063604987030663</v>
      </c>
      <c r="AI195" s="324">
        <v>0.12399309570159908</v>
      </c>
      <c r="AJ195" s="324">
        <v>0.1864889185496576</v>
      </c>
      <c r="AK195" s="324">
        <v>6.3451361762568634</v>
      </c>
      <c r="AL195" s="324">
        <v>5.6740226830821223</v>
      </c>
      <c r="AM195" s="324">
        <v>7.0162496694316046</v>
      </c>
    </row>
    <row r="196" spans="1:39">
      <c r="A196" s="291" t="s">
        <v>347</v>
      </c>
      <c r="B196" s="291">
        <v>1</v>
      </c>
      <c r="C196" s="291" t="s">
        <v>5378</v>
      </c>
      <c r="D196" s="291" t="s">
        <v>5183</v>
      </c>
      <c r="E196" s="291" t="s">
        <v>3160</v>
      </c>
      <c r="F196" s="291" t="s">
        <v>3161</v>
      </c>
      <c r="G196" s="291" t="s">
        <v>3162</v>
      </c>
      <c r="H196" s="291" t="s">
        <v>3163</v>
      </c>
      <c r="I196" s="291" t="s">
        <v>3164</v>
      </c>
      <c r="J196" s="291" t="s">
        <v>148</v>
      </c>
      <c r="K196" s="291">
        <v>39</v>
      </c>
      <c r="L196" s="291">
        <v>3218</v>
      </c>
      <c r="M196" s="291" t="s">
        <v>54</v>
      </c>
      <c r="N196" s="291">
        <v>195</v>
      </c>
      <c r="O196" s="291">
        <v>35.216471794871794</v>
      </c>
      <c r="P196" s="321" t="s">
        <v>3166</v>
      </c>
      <c r="Q196" s="321">
        <v>7210212</v>
      </c>
      <c r="R196" s="321">
        <v>32.510452999999998</v>
      </c>
      <c r="S196" s="321">
        <v>52.540310169999998</v>
      </c>
      <c r="T196" s="321">
        <v>9.5432538147782662</v>
      </c>
      <c r="U196" s="321" t="s">
        <v>149</v>
      </c>
      <c r="V196" s="321">
        <v>0.10576817810246678</v>
      </c>
      <c r="W196" s="321">
        <v>1.8666325676962601</v>
      </c>
      <c r="X196" s="321">
        <v>3.0998480826835499</v>
      </c>
      <c r="Y196" s="321">
        <v>90</v>
      </c>
      <c r="Z196" s="321">
        <v>0.89790999999999999</v>
      </c>
      <c r="AA196" s="321">
        <v>300.55176949999998</v>
      </c>
      <c r="AB196" s="321">
        <v>1.8157195180000001</v>
      </c>
      <c r="AC196" s="322">
        <v>0.68981238095152575</v>
      </c>
      <c r="AD196" s="323">
        <v>1</v>
      </c>
      <c r="AE196" s="322">
        <v>35.216471794871794</v>
      </c>
      <c r="AF196" s="324">
        <v>113.53280928136715</v>
      </c>
      <c r="AG196" s="324">
        <v>14.125806269190551</v>
      </c>
      <c r="AH196" s="324">
        <v>0.2069050389745197</v>
      </c>
      <c r="AI196" s="324">
        <v>0.12442047685249043</v>
      </c>
      <c r="AJ196" s="324">
        <v>0.1864889185496576</v>
      </c>
      <c r="AK196" s="324">
        <v>6.3670066811122075</v>
      </c>
      <c r="AL196" s="324">
        <v>5.6935799844847352</v>
      </c>
      <c r="AM196" s="324">
        <v>7.0404333777396797</v>
      </c>
    </row>
    <row r="197" spans="1:39">
      <c r="A197" s="291" t="s">
        <v>348</v>
      </c>
      <c r="B197" s="291">
        <v>1</v>
      </c>
      <c r="C197" s="291" t="s">
        <v>5379</v>
      </c>
      <c r="D197" s="291" t="s">
        <v>5183</v>
      </c>
      <c r="E197" s="291" t="s">
        <v>3160</v>
      </c>
      <c r="F197" s="291" t="s">
        <v>3161</v>
      </c>
      <c r="G197" s="291" t="s">
        <v>3162</v>
      </c>
      <c r="H197" s="291" t="s">
        <v>3163</v>
      </c>
      <c r="I197" s="291" t="s">
        <v>3164</v>
      </c>
      <c r="J197" s="291" t="s">
        <v>148</v>
      </c>
      <c r="K197" s="291">
        <v>39</v>
      </c>
      <c r="L197" s="291">
        <v>3218</v>
      </c>
      <c r="M197" s="291" t="s">
        <v>54</v>
      </c>
      <c r="N197" s="291">
        <v>196</v>
      </c>
      <c r="O197" s="291">
        <v>35.398000000000003</v>
      </c>
      <c r="P197" s="321" t="s">
        <v>3166</v>
      </c>
      <c r="Q197" s="321">
        <v>7210212</v>
      </c>
      <c r="R197" s="321">
        <v>32.510452999999998</v>
      </c>
      <c r="S197" s="321">
        <v>52.540310169999998</v>
      </c>
      <c r="T197" s="321">
        <v>9.5432538147782662</v>
      </c>
      <c r="U197" s="321" t="s">
        <v>149</v>
      </c>
      <c r="V197" s="321">
        <v>0.10576817810246678</v>
      </c>
      <c r="W197" s="321">
        <v>1.8666325676962601</v>
      </c>
      <c r="X197" s="321">
        <v>3.0998480826835499</v>
      </c>
      <c r="Y197" s="321">
        <v>90</v>
      </c>
      <c r="Z197" s="321">
        <v>0.89790999999999999</v>
      </c>
      <c r="AA197" s="321">
        <v>300.55176949999998</v>
      </c>
      <c r="AB197" s="321">
        <v>1.8157195180000001</v>
      </c>
      <c r="AC197" s="322">
        <v>0.68981238095152575</v>
      </c>
      <c r="AD197" s="323">
        <v>1</v>
      </c>
      <c r="AE197" s="322">
        <v>35.398000000000003</v>
      </c>
      <c r="AF197" s="324">
        <v>114.11802994776596</v>
      </c>
      <c r="AG197" s="324">
        <v>14.247207430094381</v>
      </c>
      <c r="AH197" s="324">
        <v>0.20744510211998907</v>
      </c>
      <c r="AI197" s="324">
        <v>0.12484624416155453</v>
      </c>
      <c r="AJ197" s="324">
        <v>0.1864889185496576</v>
      </c>
      <c r="AK197" s="324">
        <v>6.3887946003517735</v>
      </c>
      <c r="AL197" s="324">
        <v>5.7130634352016889</v>
      </c>
      <c r="AM197" s="324">
        <v>7.0645257655018581</v>
      </c>
    </row>
    <row r="198" spans="1:39">
      <c r="A198" s="291" t="s">
        <v>349</v>
      </c>
      <c r="B198" s="291">
        <v>1</v>
      </c>
      <c r="C198" s="291" t="s">
        <v>5380</v>
      </c>
      <c r="D198" s="291" t="s">
        <v>5183</v>
      </c>
      <c r="E198" s="291" t="s">
        <v>3160</v>
      </c>
      <c r="F198" s="291" t="s">
        <v>3161</v>
      </c>
      <c r="G198" s="291" t="s">
        <v>3162</v>
      </c>
      <c r="H198" s="291" t="s">
        <v>3163</v>
      </c>
      <c r="I198" s="291" t="s">
        <v>3164</v>
      </c>
      <c r="J198" s="291" t="s">
        <v>148</v>
      </c>
      <c r="K198" s="291">
        <v>39</v>
      </c>
      <c r="L198" s="291">
        <v>3218</v>
      </c>
      <c r="M198" s="291" t="s">
        <v>54</v>
      </c>
      <c r="N198" s="291">
        <v>197</v>
      </c>
      <c r="O198" s="291">
        <v>35.579528205128206</v>
      </c>
      <c r="P198" s="321" t="s">
        <v>3166</v>
      </c>
      <c r="Q198" s="321">
        <v>7210212</v>
      </c>
      <c r="R198" s="321">
        <v>32.510452999999998</v>
      </c>
      <c r="S198" s="321">
        <v>52.540310169999998</v>
      </c>
      <c r="T198" s="321">
        <v>9.5432538147782662</v>
      </c>
      <c r="U198" s="321" t="s">
        <v>149</v>
      </c>
      <c r="V198" s="321">
        <v>0.10576817810246678</v>
      </c>
      <c r="W198" s="321">
        <v>1.8666325676962601</v>
      </c>
      <c r="X198" s="321">
        <v>3.0998480826835499</v>
      </c>
      <c r="Y198" s="321">
        <v>90</v>
      </c>
      <c r="Z198" s="321">
        <v>0.89790999999999999</v>
      </c>
      <c r="AA198" s="321">
        <v>300.55176949999998</v>
      </c>
      <c r="AB198" s="321">
        <v>1.8157195180000001</v>
      </c>
      <c r="AC198" s="322">
        <v>0.68981238095152575</v>
      </c>
      <c r="AD198" s="323">
        <v>1</v>
      </c>
      <c r="AE198" s="322">
        <v>35.579528205128206</v>
      </c>
      <c r="AF198" s="324">
        <v>114.70325061416474</v>
      </c>
      <c r="AG198" s="324">
        <v>14.368922030096735</v>
      </c>
      <c r="AH198" s="324">
        <v>0.20798069342174461</v>
      </c>
      <c r="AI198" s="324">
        <v>0.12527039951492283</v>
      </c>
      <c r="AJ198" s="324">
        <v>0.1864889185496576</v>
      </c>
      <c r="AK198" s="324">
        <v>6.4105000304951352</v>
      </c>
      <c r="AL198" s="324">
        <v>5.7324731215438565</v>
      </c>
      <c r="AM198" s="324">
        <v>7.0885269394464139</v>
      </c>
    </row>
    <row r="199" spans="1:39">
      <c r="A199" s="291" t="s">
        <v>350</v>
      </c>
      <c r="B199" s="291">
        <v>1</v>
      </c>
      <c r="C199" s="291" t="s">
        <v>5381</v>
      </c>
      <c r="D199" s="291" t="s">
        <v>5183</v>
      </c>
      <c r="E199" s="291" t="s">
        <v>3160</v>
      </c>
      <c r="F199" s="291" t="s">
        <v>3161</v>
      </c>
      <c r="G199" s="291" t="s">
        <v>3162</v>
      </c>
      <c r="H199" s="291" t="s">
        <v>3163</v>
      </c>
      <c r="I199" s="291" t="s">
        <v>3164</v>
      </c>
      <c r="J199" s="291" t="s">
        <v>148</v>
      </c>
      <c r="K199" s="291">
        <v>39</v>
      </c>
      <c r="L199" s="291">
        <v>3218</v>
      </c>
      <c r="M199" s="291" t="s">
        <v>54</v>
      </c>
      <c r="N199" s="291">
        <v>198</v>
      </c>
      <c r="O199" s="291">
        <v>35.761056410256415</v>
      </c>
      <c r="P199" s="321" t="s">
        <v>3166</v>
      </c>
      <c r="Q199" s="321">
        <v>7210212</v>
      </c>
      <c r="R199" s="321">
        <v>32.510452999999998</v>
      </c>
      <c r="S199" s="321">
        <v>52.540310169999998</v>
      </c>
      <c r="T199" s="321">
        <v>9.5432538147782662</v>
      </c>
      <c r="U199" s="321" t="s">
        <v>149</v>
      </c>
      <c r="V199" s="321">
        <v>0.10576817810246678</v>
      </c>
      <c r="W199" s="321">
        <v>1.8666325676962601</v>
      </c>
      <c r="X199" s="321">
        <v>3.0998480826835499</v>
      </c>
      <c r="Y199" s="321">
        <v>90</v>
      </c>
      <c r="Z199" s="321">
        <v>0.89790999999999999</v>
      </c>
      <c r="AA199" s="321">
        <v>300.55176949999998</v>
      </c>
      <c r="AB199" s="321">
        <v>1.8157195180000001</v>
      </c>
      <c r="AC199" s="322">
        <v>0.68981238095152575</v>
      </c>
      <c r="AD199" s="323">
        <v>1</v>
      </c>
      <c r="AE199" s="322">
        <v>35.761056410256415</v>
      </c>
      <c r="AF199" s="324">
        <v>115.28847128056357</v>
      </c>
      <c r="AG199" s="324">
        <v>14.490947455299139</v>
      </c>
      <c r="AH199" s="324">
        <v>0.20851181820575684</v>
      </c>
      <c r="AI199" s="324">
        <v>0.12569294478746515</v>
      </c>
      <c r="AJ199" s="324">
        <v>0.1864889185496576</v>
      </c>
      <c r="AK199" s="324">
        <v>6.4321230674855734</v>
      </c>
      <c r="AL199" s="324">
        <v>5.7518091293067739</v>
      </c>
      <c r="AM199" s="324">
        <v>7.112437005664372</v>
      </c>
    </row>
    <row r="200" spans="1:39">
      <c r="A200" s="291" t="s">
        <v>351</v>
      </c>
      <c r="B200" s="291">
        <v>1</v>
      </c>
      <c r="C200" s="291" t="s">
        <v>5382</v>
      </c>
      <c r="D200" s="291" t="s">
        <v>5183</v>
      </c>
      <c r="E200" s="291" t="s">
        <v>3160</v>
      </c>
      <c r="F200" s="291" t="s">
        <v>3161</v>
      </c>
      <c r="G200" s="291" t="s">
        <v>3162</v>
      </c>
      <c r="H200" s="291" t="s">
        <v>3163</v>
      </c>
      <c r="I200" s="291" t="s">
        <v>3164</v>
      </c>
      <c r="J200" s="291" t="s">
        <v>148</v>
      </c>
      <c r="K200" s="291">
        <v>39</v>
      </c>
      <c r="L200" s="291">
        <v>3218</v>
      </c>
      <c r="M200" s="291" t="s">
        <v>54</v>
      </c>
      <c r="N200" s="291">
        <v>199</v>
      </c>
      <c r="O200" s="291">
        <v>35.942584615384618</v>
      </c>
      <c r="P200" s="321" t="s">
        <v>3166</v>
      </c>
      <c r="Q200" s="321">
        <v>7210212</v>
      </c>
      <c r="R200" s="321">
        <v>32.510452999999998</v>
      </c>
      <c r="S200" s="321">
        <v>52.540310169999998</v>
      </c>
      <c r="T200" s="321">
        <v>9.5432538147782662</v>
      </c>
      <c r="U200" s="321" t="s">
        <v>149</v>
      </c>
      <c r="V200" s="321">
        <v>0.10576817810246678</v>
      </c>
      <c r="W200" s="321">
        <v>1.8666325676962601</v>
      </c>
      <c r="X200" s="321">
        <v>3.0998480826835499</v>
      </c>
      <c r="Y200" s="321">
        <v>90</v>
      </c>
      <c r="Z200" s="321">
        <v>0.89790999999999999</v>
      </c>
      <c r="AA200" s="321">
        <v>300.55176949999998</v>
      </c>
      <c r="AB200" s="321">
        <v>1.8157195180000001</v>
      </c>
      <c r="AC200" s="322">
        <v>0.68981238095152575</v>
      </c>
      <c r="AD200" s="323">
        <v>1</v>
      </c>
      <c r="AE200" s="322">
        <v>35.942584615384618</v>
      </c>
      <c r="AF200" s="324">
        <v>115.87369194696235</v>
      </c>
      <c r="AG200" s="324">
        <v>14.613281094945849</v>
      </c>
      <c r="AH200" s="324">
        <v>0.20903848184224769</v>
      </c>
      <c r="AI200" s="324">
        <v>0.12611388184329739</v>
      </c>
      <c r="AJ200" s="324">
        <v>0.1864889185496576</v>
      </c>
      <c r="AK200" s="324">
        <v>6.4536638067160537</v>
      </c>
      <c r="AL200" s="324">
        <v>5.771071543793866</v>
      </c>
      <c r="AM200" s="324">
        <v>7.1362560696382413</v>
      </c>
    </row>
    <row r="201" spans="1:39">
      <c r="A201" s="291" t="s">
        <v>352</v>
      </c>
      <c r="B201" s="291">
        <v>1</v>
      </c>
      <c r="C201" s="291" t="s">
        <v>5383</v>
      </c>
      <c r="D201" s="291" t="s">
        <v>5183</v>
      </c>
      <c r="E201" s="291" t="s">
        <v>3160</v>
      </c>
      <c r="F201" s="291" t="s">
        <v>3161</v>
      </c>
      <c r="G201" s="291" t="s">
        <v>3162</v>
      </c>
      <c r="H201" s="291" t="s">
        <v>3163</v>
      </c>
      <c r="I201" s="291" t="s">
        <v>3164</v>
      </c>
      <c r="J201" s="291" t="s">
        <v>148</v>
      </c>
      <c r="K201" s="291">
        <v>39</v>
      </c>
      <c r="L201" s="291">
        <v>3218</v>
      </c>
      <c r="M201" s="291" t="s">
        <v>54</v>
      </c>
      <c r="N201" s="291">
        <v>200</v>
      </c>
      <c r="O201" s="291">
        <v>36.124112820512821</v>
      </c>
      <c r="P201" s="321" t="s">
        <v>3166</v>
      </c>
      <c r="Q201" s="321">
        <v>7210212</v>
      </c>
      <c r="R201" s="321">
        <v>32.510452999999998</v>
      </c>
      <c r="S201" s="321">
        <v>52.540310169999998</v>
      </c>
      <c r="T201" s="321">
        <v>9.5432538147782662</v>
      </c>
      <c r="U201" s="321" t="s">
        <v>149</v>
      </c>
      <c r="V201" s="321">
        <v>0.10576817810246678</v>
      </c>
      <c r="W201" s="321">
        <v>1.8666325676962601</v>
      </c>
      <c r="X201" s="321">
        <v>3.0998480826835499</v>
      </c>
      <c r="Y201" s="321">
        <v>90</v>
      </c>
      <c r="Z201" s="321">
        <v>0.89790999999999999</v>
      </c>
      <c r="AA201" s="321">
        <v>300.55176949999998</v>
      </c>
      <c r="AB201" s="321">
        <v>1.8157195180000001</v>
      </c>
      <c r="AC201" s="322">
        <v>0.68981238095152575</v>
      </c>
      <c r="AD201" s="323">
        <v>1</v>
      </c>
      <c r="AE201" s="322">
        <v>36.124112820512821</v>
      </c>
      <c r="AF201" s="324">
        <v>116.45891261336115</v>
      </c>
      <c r="AG201" s="324">
        <v>14.735920341450189</v>
      </c>
      <c r="AH201" s="324">
        <v>0.20956068974633202</v>
      </c>
      <c r="AI201" s="324">
        <v>0.12653321253627745</v>
      </c>
      <c r="AJ201" s="324">
        <v>0.1864889185496576</v>
      </c>
      <c r="AK201" s="324">
        <v>6.4751223430546085</v>
      </c>
      <c r="AL201" s="324">
        <v>5.7902604498391463</v>
      </c>
      <c r="AM201" s="324">
        <v>7.1599842362700699</v>
      </c>
    </row>
    <row r="202" spans="1:39">
      <c r="A202" s="291" t="s">
        <v>353</v>
      </c>
      <c r="B202" s="291">
        <v>1</v>
      </c>
      <c r="C202" s="291" t="s">
        <v>5384</v>
      </c>
      <c r="D202" s="291" t="s">
        <v>5183</v>
      </c>
      <c r="E202" s="291" t="s">
        <v>3160</v>
      </c>
      <c r="F202" s="291" t="s">
        <v>3161</v>
      </c>
      <c r="G202" s="291" t="s">
        <v>3162</v>
      </c>
      <c r="H202" s="291" t="s">
        <v>3163</v>
      </c>
      <c r="I202" s="291" t="s">
        <v>3164</v>
      </c>
      <c r="J202" s="291" t="s">
        <v>148</v>
      </c>
      <c r="K202" s="291">
        <v>39</v>
      </c>
      <c r="L202" s="291">
        <v>3218</v>
      </c>
      <c r="M202" s="291" t="s">
        <v>54</v>
      </c>
      <c r="N202" s="291">
        <v>201</v>
      </c>
      <c r="O202" s="291">
        <v>36.30564102564103</v>
      </c>
      <c r="P202" s="321" t="s">
        <v>3166</v>
      </c>
      <c r="Q202" s="321">
        <v>7210212</v>
      </c>
      <c r="R202" s="321">
        <v>32.510452999999998</v>
      </c>
      <c r="S202" s="321">
        <v>52.540310169999998</v>
      </c>
      <c r="T202" s="321">
        <v>9.5432538147782662</v>
      </c>
      <c r="U202" s="321" t="s">
        <v>149</v>
      </c>
      <c r="V202" s="321">
        <v>0.10576817810246678</v>
      </c>
      <c r="W202" s="321">
        <v>1.8666325676962601</v>
      </c>
      <c r="X202" s="321">
        <v>3.0998480826835499</v>
      </c>
      <c r="Y202" s="321">
        <v>90</v>
      </c>
      <c r="Z202" s="321">
        <v>0.89790999999999999</v>
      </c>
      <c r="AA202" s="321">
        <v>300.55176949999998</v>
      </c>
      <c r="AB202" s="321">
        <v>1.8157195180000001</v>
      </c>
      <c r="AC202" s="322">
        <v>0.68981238095152575</v>
      </c>
      <c r="AD202" s="323">
        <v>1</v>
      </c>
      <c r="AE202" s="322">
        <v>36.30564102564103</v>
      </c>
      <c r="AF202" s="324">
        <v>117.04413327975996</v>
      </c>
      <c r="AG202" s="324">
        <v>14.858862590421086</v>
      </c>
      <c r="AH202" s="324">
        <v>0.21007844737854092</v>
      </c>
      <c r="AI202" s="324">
        <v>0.12695093871048876</v>
      </c>
      <c r="AJ202" s="324">
        <v>0.1864889185496576</v>
      </c>
      <c r="AK202" s="324">
        <v>6.496498770869076</v>
      </c>
      <c r="AL202" s="324">
        <v>5.8093759318293383</v>
      </c>
      <c r="AM202" s="324">
        <v>7.1836216099088128</v>
      </c>
    </row>
    <row r="203" spans="1:39">
      <c r="A203" s="291" t="s">
        <v>354</v>
      </c>
      <c r="B203" s="291">
        <v>1</v>
      </c>
      <c r="C203" s="291" t="s">
        <v>5385</v>
      </c>
      <c r="D203" s="291" t="s">
        <v>5183</v>
      </c>
      <c r="E203" s="291" t="s">
        <v>3160</v>
      </c>
      <c r="F203" s="291" t="s">
        <v>3161</v>
      </c>
      <c r="G203" s="291" t="s">
        <v>3162</v>
      </c>
      <c r="H203" s="291" t="s">
        <v>3163</v>
      </c>
      <c r="I203" s="291" t="s">
        <v>3164</v>
      </c>
      <c r="J203" s="291" t="s">
        <v>148</v>
      </c>
      <c r="K203" s="291">
        <v>39</v>
      </c>
      <c r="L203" s="291">
        <v>3218</v>
      </c>
      <c r="M203" s="291" t="s">
        <v>54</v>
      </c>
      <c r="N203" s="291">
        <v>202</v>
      </c>
      <c r="O203" s="291">
        <v>36.487169230769233</v>
      </c>
      <c r="P203" s="321" t="s">
        <v>3166</v>
      </c>
      <c r="Q203" s="321">
        <v>7210212</v>
      </c>
      <c r="R203" s="321">
        <v>32.510452999999998</v>
      </c>
      <c r="S203" s="321">
        <v>52.540310169999998</v>
      </c>
      <c r="T203" s="321">
        <v>9.5432538147782662</v>
      </c>
      <c r="U203" s="321" t="s">
        <v>149</v>
      </c>
      <c r="V203" s="321">
        <v>0.10576817810246678</v>
      </c>
      <c r="W203" s="321">
        <v>1.8666325676962601</v>
      </c>
      <c r="X203" s="321">
        <v>3.0998480826835499</v>
      </c>
      <c r="Y203" s="321">
        <v>90</v>
      </c>
      <c r="Z203" s="321">
        <v>0.89790999999999999</v>
      </c>
      <c r="AA203" s="321">
        <v>300.55176949999998</v>
      </c>
      <c r="AB203" s="321">
        <v>1.8157195180000001</v>
      </c>
      <c r="AC203" s="322">
        <v>0.68981238095152575</v>
      </c>
      <c r="AD203" s="323">
        <v>1</v>
      </c>
      <c r="AE203" s="322">
        <v>36.487169230769233</v>
      </c>
      <c r="AF203" s="324">
        <v>117.62935394615876</v>
      </c>
      <c r="AG203" s="324">
        <v>14.982105240689991</v>
      </c>
      <c r="AH203" s="324">
        <v>0.21059176024539333</v>
      </c>
      <c r="AI203" s="324">
        <v>0.12736706220071217</v>
      </c>
      <c r="AJ203" s="324">
        <v>0.1864889185496576</v>
      </c>
      <c r="AK203" s="324">
        <v>6.5177931840512509</v>
      </c>
      <c r="AL203" s="324">
        <v>5.8284180737254738</v>
      </c>
      <c r="AM203" s="324">
        <v>7.2071682943770279</v>
      </c>
    </row>
    <row r="204" spans="1:39">
      <c r="A204" s="291" t="s">
        <v>355</v>
      </c>
      <c r="B204" s="291">
        <v>1</v>
      </c>
      <c r="C204" s="291" t="s">
        <v>5386</v>
      </c>
      <c r="D204" s="291" t="s">
        <v>5183</v>
      </c>
      <c r="E204" s="291" t="s">
        <v>3160</v>
      </c>
      <c r="F204" s="291" t="s">
        <v>3161</v>
      </c>
      <c r="G204" s="291" t="s">
        <v>3162</v>
      </c>
      <c r="H204" s="291" t="s">
        <v>3163</v>
      </c>
      <c r="I204" s="291" t="s">
        <v>3164</v>
      </c>
      <c r="J204" s="291" t="s">
        <v>148</v>
      </c>
      <c r="K204" s="291">
        <v>39</v>
      </c>
      <c r="L204" s="291">
        <v>3218</v>
      </c>
      <c r="M204" s="291" t="s">
        <v>54</v>
      </c>
      <c r="N204" s="291">
        <v>203</v>
      </c>
      <c r="O204" s="291">
        <v>36.668697435897435</v>
      </c>
      <c r="P204" s="321" t="s">
        <v>3166</v>
      </c>
      <c r="Q204" s="321">
        <v>7210212</v>
      </c>
      <c r="R204" s="321">
        <v>32.510452999999998</v>
      </c>
      <c r="S204" s="321">
        <v>52.540310169999998</v>
      </c>
      <c r="T204" s="321">
        <v>9.5432538147782662</v>
      </c>
      <c r="U204" s="321" t="s">
        <v>149</v>
      </c>
      <c r="V204" s="321">
        <v>0.10576817810246678</v>
      </c>
      <c r="W204" s="321">
        <v>1.8666325676962601</v>
      </c>
      <c r="X204" s="321">
        <v>3.0998480826835499</v>
      </c>
      <c r="Y204" s="321">
        <v>90</v>
      </c>
      <c r="Z204" s="321">
        <v>0.89790999999999999</v>
      </c>
      <c r="AA204" s="321">
        <v>300.55176949999998</v>
      </c>
      <c r="AB204" s="321">
        <v>1.8157195180000001</v>
      </c>
      <c r="AC204" s="322">
        <v>0.68981238095152575</v>
      </c>
      <c r="AD204" s="323">
        <v>1</v>
      </c>
      <c r="AE204" s="322">
        <v>36.668697435897435</v>
      </c>
      <c r="AF204" s="324">
        <v>118.21457461255754</v>
      </c>
      <c r="AG204" s="324">
        <v>15.105645694338142</v>
      </c>
      <c r="AH204" s="324">
        <v>0.21110063389997755</v>
      </c>
      <c r="AI204" s="324">
        <v>0.12778158483288674</v>
      </c>
      <c r="AJ204" s="324">
        <v>0.1864889185496576</v>
      </c>
      <c r="AK204" s="324">
        <v>6.5390056760404649</v>
      </c>
      <c r="AL204" s="324">
        <v>5.847386959083976</v>
      </c>
      <c r="AM204" s="324">
        <v>7.2306243929969547</v>
      </c>
    </row>
    <row r="205" spans="1:39">
      <c r="A205" s="291" t="s">
        <v>356</v>
      </c>
      <c r="B205" s="291">
        <v>1</v>
      </c>
      <c r="C205" s="291" t="s">
        <v>5387</v>
      </c>
      <c r="D205" s="291" t="s">
        <v>5183</v>
      </c>
      <c r="E205" s="291" t="s">
        <v>3160</v>
      </c>
      <c r="F205" s="291" t="s">
        <v>3161</v>
      </c>
      <c r="G205" s="291" t="s">
        <v>3162</v>
      </c>
      <c r="H205" s="291" t="s">
        <v>3163</v>
      </c>
      <c r="I205" s="291" t="s">
        <v>3164</v>
      </c>
      <c r="J205" s="291" t="s">
        <v>148</v>
      </c>
      <c r="K205" s="291">
        <v>39</v>
      </c>
      <c r="L205" s="291">
        <v>3218</v>
      </c>
      <c r="M205" s="291" t="s">
        <v>54</v>
      </c>
      <c r="N205" s="291">
        <v>204</v>
      </c>
      <c r="O205" s="291">
        <v>36.850225641025645</v>
      </c>
      <c r="P205" s="321" t="s">
        <v>3166</v>
      </c>
      <c r="Q205" s="321">
        <v>7210212</v>
      </c>
      <c r="R205" s="321">
        <v>32.510452999999998</v>
      </c>
      <c r="S205" s="321">
        <v>52.540310169999998</v>
      </c>
      <c r="T205" s="321">
        <v>9.5432538147782662</v>
      </c>
      <c r="U205" s="321" t="s">
        <v>149</v>
      </c>
      <c r="V205" s="321">
        <v>0.10576817810246678</v>
      </c>
      <c r="W205" s="321">
        <v>1.8666325676962601</v>
      </c>
      <c r="X205" s="321">
        <v>3.0998480826835499</v>
      </c>
      <c r="Y205" s="321">
        <v>90</v>
      </c>
      <c r="Z205" s="321">
        <v>0.89790999999999999</v>
      </c>
      <c r="AA205" s="321">
        <v>300.55176949999998</v>
      </c>
      <c r="AB205" s="321">
        <v>1.8157195180000001</v>
      </c>
      <c r="AC205" s="322">
        <v>0.68981238095152575</v>
      </c>
      <c r="AD205" s="323">
        <v>1</v>
      </c>
      <c r="AE205" s="322">
        <v>36.850225641025645</v>
      </c>
      <c r="AF205" s="324">
        <v>118.79979527895635</v>
      </c>
      <c r="AG205" s="324">
        <v>15.229481356724069</v>
      </c>
      <c r="AH205" s="324">
        <v>0.21160507394237618</v>
      </c>
      <c r="AI205" s="324">
        <v>0.12819450842455912</v>
      </c>
      <c r="AJ205" s="324">
        <v>0.1864889185496576</v>
      </c>
      <c r="AK205" s="324">
        <v>6.5601363398465837</v>
      </c>
      <c r="AL205" s="324">
        <v>5.8662826710772258</v>
      </c>
      <c r="AM205" s="324">
        <v>7.2539900086159417</v>
      </c>
    </row>
    <row r="206" spans="1:39">
      <c r="A206" s="291" t="s">
        <v>357</v>
      </c>
      <c r="B206" s="291">
        <v>1</v>
      </c>
      <c r="C206" s="291" t="s">
        <v>5388</v>
      </c>
      <c r="D206" s="291" t="s">
        <v>5183</v>
      </c>
      <c r="E206" s="291" t="s">
        <v>3160</v>
      </c>
      <c r="F206" s="291" t="s">
        <v>3161</v>
      </c>
      <c r="G206" s="291" t="s">
        <v>3162</v>
      </c>
      <c r="H206" s="291" t="s">
        <v>3163</v>
      </c>
      <c r="I206" s="291" t="s">
        <v>3164</v>
      </c>
      <c r="J206" s="291" t="s">
        <v>148</v>
      </c>
      <c r="K206" s="291">
        <v>39</v>
      </c>
      <c r="L206" s="291">
        <v>3218</v>
      </c>
      <c r="M206" s="291" t="s">
        <v>54</v>
      </c>
      <c r="N206" s="291">
        <v>205</v>
      </c>
      <c r="O206" s="291">
        <v>37.031753846153848</v>
      </c>
      <c r="P206" s="321" t="s">
        <v>3166</v>
      </c>
      <c r="Q206" s="321">
        <v>7210212</v>
      </c>
      <c r="R206" s="321">
        <v>32.510452999999998</v>
      </c>
      <c r="S206" s="321">
        <v>52.540310169999998</v>
      </c>
      <c r="T206" s="321">
        <v>9.5432538147782662</v>
      </c>
      <c r="U206" s="321" t="s">
        <v>149</v>
      </c>
      <c r="V206" s="321">
        <v>0.10576817810246678</v>
      </c>
      <c r="W206" s="321">
        <v>1.8666325676962601</v>
      </c>
      <c r="X206" s="321">
        <v>3.0998480826835499</v>
      </c>
      <c r="Y206" s="321">
        <v>90</v>
      </c>
      <c r="Z206" s="321">
        <v>0.89790999999999999</v>
      </c>
      <c r="AA206" s="321">
        <v>300.55176949999998</v>
      </c>
      <c r="AB206" s="321">
        <v>1.8157195180000001</v>
      </c>
      <c r="AC206" s="322">
        <v>0.68981238095152575</v>
      </c>
      <c r="AD206" s="323">
        <v>1</v>
      </c>
      <c r="AE206" s="322">
        <v>37.031753846153848</v>
      </c>
      <c r="AF206" s="324">
        <v>119.38501594535515</v>
      </c>
      <c r="AG206" s="324">
        <v>15.353609636511415</v>
      </c>
      <c r="AH206" s="324">
        <v>0.21210508602025185</v>
      </c>
      <c r="AI206" s="324">
        <v>0.12860583478532231</v>
      </c>
      <c r="AJ206" s="324">
        <v>0.1864889185496576</v>
      </c>
      <c r="AK206" s="324">
        <v>6.5811852680724554</v>
      </c>
      <c r="AL206" s="324">
        <v>5.8851052925136367</v>
      </c>
      <c r="AM206" s="324">
        <v>7.2772652436312733</v>
      </c>
    </row>
    <row r="207" spans="1:39">
      <c r="A207" s="291" t="s">
        <v>358</v>
      </c>
      <c r="B207" s="291">
        <v>1</v>
      </c>
      <c r="C207" s="291" t="s">
        <v>5389</v>
      </c>
      <c r="D207" s="291" t="s">
        <v>5183</v>
      </c>
      <c r="E207" s="291" t="s">
        <v>3160</v>
      </c>
      <c r="F207" s="291" t="s">
        <v>3161</v>
      </c>
      <c r="G207" s="291" t="s">
        <v>3162</v>
      </c>
      <c r="H207" s="291" t="s">
        <v>3163</v>
      </c>
      <c r="I207" s="291" t="s">
        <v>3164</v>
      </c>
      <c r="J207" s="291" t="s">
        <v>148</v>
      </c>
      <c r="K207" s="291">
        <v>39</v>
      </c>
      <c r="L207" s="291">
        <v>3218</v>
      </c>
      <c r="M207" s="291" t="s">
        <v>54</v>
      </c>
      <c r="N207" s="291">
        <v>206</v>
      </c>
      <c r="O207" s="291">
        <v>37.21328205128205</v>
      </c>
      <c r="P207" s="321" t="s">
        <v>3166</v>
      </c>
      <c r="Q207" s="321">
        <v>7210212</v>
      </c>
      <c r="R207" s="321">
        <v>32.510452999999998</v>
      </c>
      <c r="S207" s="321">
        <v>52.540310169999998</v>
      </c>
      <c r="T207" s="321">
        <v>9.5432538147782662</v>
      </c>
      <c r="U207" s="321" t="s">
        <v>149</v>
      </c>
      <c r="V207" s="321">
        <v>0.10576817810246678</v>
      </c>
      <c r="W207" s="321">
        <v>1.8666325676962601</v>
      </c>
      <c r="X207" s="321">
        <v>3.0998480826835499</v>
      </c>
      <c r="Y207" s="321">
        <v>90</v>
      </c>
      <c r="Z207" s="321">
        <v>0.89790999999999999</v>
      </c>
      <c r="AA207" s="321">
        <v>300.55176949999998</v>
      </c>
      <c r="AB207" s="321">
        <v>1.8157195180000001</v>
      </c>
      <c r="AC207" s="322">
        <v>0.68981238095152575</v>
      </c>
      <c r="AD207" s="323">
        <v>1</v>
      </c>
      <c r="AE207" s="322">
        <v>37.21328205128205</v>
      </c>
      <c r="AF207" s="324">
        <v>119.97023661175395</v>
      </c>
      <c r="AG207" s="324">
        <v>15.478027945697027</v>
      </c>
      <c r="AH207" s="324">
        <v>0.21260067582922312</v>
      </c>
      <c r="AI207" s="324">
        <v>0.12901556571724379</v>
      </c>
      <c r="AJ207" s="324">
        <v>0.1864889185496576</v>
      </c>
      <c r="AK207" s="324">
        <v>6.6021525529358245</v>
      </c>
      <c r="AL207" s="324">
        <v>5.9038549058572523</v>
      </c>
      <c r="AM207" s="324">
        <v>7.3004502000143967</v>
      </c>
    </row>
    <row r="208" spans="1:39">
      <c r="A208" s="291" t="s">
        <v>359</v>
      </c>
      <c r="B208" s="291">
        <v>1</v>
      </c>
      <c r="C208" s="291" t="s">
        <v>5390</v>
      </c>
      <c r="D208" s="291" t="s">
        <v>5183</v>
      </c>
      <c r="E208" s="291" t="s">
        <v>3160</v>
      </c>
      <c r="F208" s="291" t="s">
        <v>3161</v>
      </c>
      <c r="G208" s="291" t="s">
        <v>3162</v>
      </c>
      <c r="H208" s="291" t="s">
        <v>3163</v>
      </c>
      <c r="I208" s="291" t="s">
        <v>3164</v>
      </c>
      <c r="J208" s="291" t="s">
        <v>148</v>
      </c>
      <c r="K208" s="291">
        <v>39</v>
      </c>
      <c r="L208" s="291">
        <v>3218</v>
      </c>
      <c r="M208" s="291" t="s">
        <v>54</v>
      </c>
      <c r="N208" s="291">
        <v>207</v>
      </c>
      <c r="O208" s="291">
        <v>37.39481025641026</v>
      </c>
      <c r="P208" s="321" t="s">
        <v>3166</v>
      </c>
      <c r="Q208" s="321">
        <v>7210212</v>
      </c>
      <c r="R208" s="321">
        <v>32.510452999999998</v>
      </c>
      <c r="S208" s="321">
        <v>52.540310169999998</v>
      </c>
      <c r="T208" s="321">
        <v>9.5432538147782662</v>
      </c>
      <c r="U208" s="321" t="s">
        <v>149</v>
      </c>
      <c r="V208" s="321">
        <v>0.10576817810246678</v>
      </c>
      <c r="W208" s="321">
        <v>1.8666325676962601</v>
      </c>
      <c r="X208" s="321">
        <v>3.0998480826835499</v>
      </c>
      <c r="Y208" s="321">
        <v>90</v>
      </c>
      <c r="Z208" s="321">
        <v>0.89790999999999999</v>
      </c>
      <c r="AA208" s="321">
        <v>300.55176949999998</v>
      </c>
      <c r="AB208" s="321">
        <v>1.8157195180000001</v>
      </c>
      <c r="AC208" s="322">
        <v>0.68981238095152575</v>
      </c>
      <c r="AD208" s="323">
        <v>1</v>
      </c>
      <c r="AE208" s="322">
        <v>37.39481025641026</v>
      </c>
      <c r="AF208" s="324">
        <v>120.55545727815276</v>
      </c>
      <c r="AG208" s="324">
        <v>15.602733699639288</v>
      </c>
      <c r="AH208" s="324">
        <v>0.21309184911333395</v>
      </c>
      <c r="AI208" s="324">
        <v>0.12942370301528305</v>
      </c>
      <c r="AJ208" s="324">
        <v>0.1864889185496576</v>
      </c>
      <c r="AK208" s="324">
        <v>6.6230382862906962</v>
      </c>
      <c r="AL208" s="324">
        <v>5.9225315932468447</v>
      </c>
      <c r="AM208" s="324">
        <v>7.3235449793345468</v>
      </c>
    </row>
    <row r="209" spans="1:39">
      <c r="A209" s="291" t="s">
        <v>360</v>
      </c>
      <c r="B209" s="291">
        <v>1</v>
      </c>
      <c r="C209" s="291" t="s">
        <v>5391</v>
      </c>
      <c r="D209" s="291" t="s">
        <v>5183</v>
      </c>
      <c r="E209" s="291" t="s">
        <v>3160</v>
      </c>
      <c r="F209" s="291" t="s">
        <v>3161</v>
      </c>
      <c r="G209" s="291" t="s">
        <v>3162</v>
      </c>
      <c r="H209" s="291" t="s">
        <v>3163</v>
      </c>
      <c r="I209" s="291" t="s">
        <v>3164</v>
      </c>
      <c r="J209" s="291" t="s">
        <v>148</v>
      </c>
      <c r="K209" s="291">
        <v>39</v>
      </c>
      <c r="L209" s="291">
        <v>3218</v>
      </c>
      <c r="M209" s="291" t="s">
        <v>54</v>
      </c>
      <c r="N209" s="291">
        <v>208</v>
      </c>
      <c r="O209" s="291">
        <v>37.576338461538462</v>
      </c>
      <c r="P209" s="321" t="s">
        <v>3166</v>
      </c>
      <c r="Q209" s="321">
        <v>7210212</v>
      </c>
      <c r="R209" s="321">
        <v>32.510452999999998</v>
      </c>
      <c r="S209" s="321">
        <v>52.540310169999998</v>
      </c>
      <c r="T209" s="321">
        <v>9.5432538147782662</v>
      </c>
      <c r="U209" s="321" t="s">
        <v>149</v>
      </c>
      <c r="V209" s="321">
        <v>0.10576817810246678</v>
      </c>
      <c r="W209" s="321">
        <v>1.8666325676962601</v>
      </c>
      <c r="X209" s="321">
        <v>3.0998480826835499</v>
      </c>
      <c r="Y209" s="321">
        <v>90</v>
      </c>
      <c r="Z209" s="321">
        <v>0.89790999999999999</v>
      </c>
      <c r="AA209" s="321">
        <v>300.55176949999998</v>
      </c>
      <c r="AB209" s="321">
        <v>1.8157195180000001</v>
      </c>
      <c r="AC209" s="322">
        <v>0.68981238095152575</v>
      </c>
      <c r="AD209" s="323">
        <v>1</v>
      </c>
      <c r="AE209" s="322">
        <v>37.576338461538462</v>
      </c>
      <c r="AF209" s="324">
        <v>121.14067794455156</v>
      </c>
      <c r="AG209" s="324">
        <v>15.727724317086732</v>
      </c>
      <c r="AH209" s="324">
        <v>0.21357861166555273</v>
      </c>
      <c r="AI209" s="324">
        <v>0.12983024846769983</v>
      </c>
      <c r="AJ209" s="324">
        <v>0.1864889185496576</v>
      </c>
      <c r="AK209" s="324">
        <v>6.6438425596482258</v>
      </c>
      <c r="AL209" s="324">
        <v>5.9411354365146032</v>
      </c>
      <c r="AM209" s="324">
        <v>7.3465496827818484</v>
      </c>
    </row>
    <row r="210" spans="1:39">
      <c r="A210" s="291" t="s">
        <v>361</v>
      </c>
      <c r="B210" s="291">
        <v>1</v>
      </c>
      <c r="C210" s="291" t="s">
        <v>5392</v>
      </c>
      <c r="D210" s="291" t="s">
        <v>5183</v>
      </c>
      <c r="E210" s="291" t="s">
        <v>3160</v>
      </c>
      <c r="F210" s="291" t="s">
        <v>3161</v>
      </c>
      <c r="G210" s="291" t="s">
        <v>3162</v>
      </c>
      <c r="H210" s="291" t="s">
        <v>3163</v>
      </c>
      <c r="I210" s="291" t="s">
        <v>3164</v>
      </c>
      <c r="J210" s="291" t="s">
        <v>148</v>
      </c>
      <c r="K210" s="291">
        <v>39</v>
      </c>
      <c r="L210" s="291">
        <v>3218</v>
      </c>
      <c r="M210" s="291" t="s">
        <v>54</v>
      </c>
      <c r="N210" s="291">
        <v>209</v>
      </c>
      <c r="O210" s="291">
        <v>37.757866666666672</v>
      </c>
      <c r="P210" s="321" t="s">
        <v>3166</v>
      </c>
      <c r="Q210" s="321">
        <v>7210212</v>
      </c>
      <c r="R210" s="321">
        <v>32.510452999999998</v>
      </c>
      <c r="S210" s="321">
        <v>52.540310169999998</v>
      </c>
      <c r="T210" s="321">
        <v>9.5432538147782662</v>
      </c>
      <c r="U210" s="321" t="s">
        <v>149</v>
      </c>
      <c r="V210" s="321">
        <v>0.10576817810246678</v>
      </c>
      <c r="W210" s="321">
        <v>1.8666325676962601</v>
      </c>
      <c r="X210" s="321">
        <v>3.0998480826835499</v>
      </c>
      <c r="Y210" s="321">
        <v>90</v>
      </c>
      <c r="Z210" s="321">
        <v>0.89790999999999999</v>
      </c>
      <c r="AA210" s="321">
        <v>300.55176949999998</v>
      </c>
      <c r="AB210" s="321">
        <v>1.8157195180000001</v>
      </c>
      <c r="AC210" s="322">
        <v>0.68981238095152575</v>
      </c>
      <c r="AD210" s="323">
        <v>1</v>
      </c>
      <c r="AE210" s="322">
        <v>37.757866666666672</v>
      </c>
      <c r="AF210" s="324">
        <v>121.72589861095037</v>
      </c>
      <c r="AG210" s="324">
        <v>15.852997220206934</v>
      </c>
      <c r="AH210" s="324">
        <v>0.21406096932816043</v>
      </c>
      <c r="AI210" s="324">
        <v>0.13023520385645204</v>
      </c>
      <c r="AJ210" s="324">
        <v>0.1864889185496576</v>
      </c>
      <c r="AK210" s="324">
        <v>6.6645654641970848</v>
      </c>
      <c r="AL210" s="324">
        <v>5.9596665172043384</v>
      </c>
      <c r="AM210" s="324">
        <v>7.3694644111898313</v>
      </c>
    </row>
    <row r="211" spans="1:39">
      <c r="A211" s="291" t="s">
        <v>362</v>
      </c>
      <c r="B211" s="291">
        <v>1</v>
      </c>
      <c r="C211" s="291" t="s">
        <v>5393</v>
      </c>
      <c r="D211" s="291" t="s">
        <v>5183</v>
      </c>
      <c r="E211" s="291" t="s">
        <v>3160</v>
      </c>
      <c r="F211" s="291" t="s">
        <v>3161</v>
      </c>
      <c r="G211" s="291" t="s">
        <v>3162</v>
      </c>
      <c r="H211" s="291" t="s">
        <v>3163</v>
      </c>
      <c r="I211" s="291" t="s">
        <v>3164</v>
      </c>
      <c r="J211" s="291" t="s">
        <v>148</v>
      </c>
      <c r="K211" s="291">
        <v>39</v>
      </c>
      <c r="L211" s="291">
        <v>3218</v>
      </c>
      <c r="M211" s="291" t="s">
        <v>54</v>
      </c>
      <c r="N211" s="291">
        <v>210</v>
      </c>
      <c r="O211" s="291">
        <v>37.939394871794875</v>
      </c>
      <c r="P211" s="321" t="s">
        <v>3166</v>
      </c>
      <c r="Q211" s="321">
        <v>7210212</v>
      </c>
      <c r="R211" s="321">
        <v>32.510452999999998</v>
      </c>
      <c r="S211" s="321">
        <v>52.540310169999998</v>
      </c>
      <c r="T211" s="321">
        <v>9.5432538147782662</v>
      </c>
      <c r="U211" s="321" t="s">
        <v>149</v>
      </c>
      <c r="V211" s="321">
        <v>0.10576817810246678</v>
      </c>
      <c r="W211" s="321">
        <v>1.8666325676962601</v>
      </c>
      <c r="X211" s="321">
        <v>3.0998480826835499</v>
      </c>
      <c r="Y211" s="321">
        <v>90</v>
      </c>
      <c r="Z211" s="321">
        <v>0.89790999999999999</v>
      </c>
      <c r="AA211" s="321">
        <v>300.55176949999998</v>
      </c>
      <c r="AB211" s="321">
        <v>1.8157195180000001</v>
      </c>
      <c r="AC211" s="322">
        <v>0.68981238095152575</v>
      </c>
      <c r="AD211" s="323">
        <v>1</v>
      </c>
      <c r="AE211" s="322">
        <v>37.939394871794875</v>
      </c>
      <c r="AF211" s="324">
        <v>122.31111927734915</v>
      </c>
      <c r="AG211" s="324">
        <v>15.978549834615496</v>
      </c>
      <c r="AH211" s="324">
        <v>0.21453892799303106</v>
      </c>
      <c r="AI211" s="324">
        <v>0.13063857095758399</v>
      </c>
      <c r="AJ211" s="324">
        <v>0.1864889185496576</v>
      </c>
      <c r="AK211" s="324">
        <v>6.6852070908233259</v>
      </c>
      <c r="AL211" s="324">
        <v>5.9781249165892509</v>
      </c>
      <c r="AM211" s="324">
        <v>7.3922892650574017</v>
      </c>
    </row>
    <row r="212" spans="1:39">
      <c r="A212" s="291" t="s">
        <v>363</v>
      </c>
      <c r="B212" s="291">
        <v>1</v>
      </c>
      <c r="C212" s="291" t="s">
        <v>5394</v>
      </c>
      <c r="D212" s="291" t="s">
        <v>5183</v>
      </c>
      <c r="E212" s="291" t="s">
        <v>3160</v>
      </c>
      <c r="F212" s="291" t="s">
        <v>3161</v>
      </c>
      <c r="G212" s="291" t="s">
        <v>3162</v>
      </c>
      <c r="H212" s="291" t="s">
        <v>3163</v>
      </c>
      <c r="I212" s="291" t="s">
        <v>3164</v>
      </c>
      <c r="J212" s="291" t="s">
        <v>148</v>
      </c>
      <c r="K212" s="291">
        <v>39</v>
      </c>
      <c r="L212" s="291">
        <v>3218</v>
      </c>
      <c r="M212" s="291" t="s">
        <v>54</v>
      </c>
      <c r="N212" s="291">
        <v>211</v>
      </c>
      <c r="O212" s="291">
        <v>38.120923076923077</v>
      </c>
      <c r="P212" s="321" t="s">
        <v>3166</v>
      </c>
      <c r="Q212" s="321">
        <v>7210212</v>
      </c>
      <c r="R212" s="321">
        <v>32.510452999999998</v>
      </c>
      <c r="S212" s="321">
        <v>52.540310169999998</v>
      </c>
      <c r="T212" s="321">
        <v>9.5432538147782662</v>
      </c>
      <c r="U212" s="321" t="s">
        <v>149</v>
      </c>
      <c r="V212" s="321">
        <v>0.10576817810246678</v>
      </c>
      <c r="W212" s="321">
        <v>1.8666325676962601</v>
      </c>
      <c r="X212" s="321">
        <v>3.0998480826835499</v>
      </c>
      <c r="Y212" s="321">
        <v>90</v>
      </c>
      <c r="Z212" s="321">
        <v>0.89790999999999999</v>
      </c>
      <c r="AA212" s="321">
        <v>300.55176949999998</v>
      </c>
      <c r="AB212" s="321">
        <v>1.8157195180000001</v>
      </c>
      <c r="AC212" s="322">
        <v>0.68981238095152575</v>
      </c>
      <c r="AD212" s="323">
        <v>1</v>
      </c>
      <c r="AE212" s="322">
        <v>38.120923076923077</v>
      </c>
      <c r="AF212" s="324">
        <v>122.89633994374795</v>
      </c>
      <c r="AG212" s="324">
        <v>16.104379589405404</v>
      </c>
      <c r="AH212" s="324">
        <v>0.21501249360213462</v>
      </c>
      <c r="AI212" s="324">
        <v>0.13104035154160565</v>
      </c>
      <c r="AJ212" s="324">
        <v>0.1864889185496576</v>
      </c>
      <c r="AK212" s="324">
        <v>6.7057675301297905</v>
      </c>
      <c r="AL212" s="324">
        <v>5.9965107156892845</v>
      </c>
      <c r="AM212" s="324">
        <v>7.4150243445702975</v>
      </c>
    </row>
    <row r="213" spans="1:39">
      <c r="A213" s="291" t="s">
        <v>364</v>
      </c>
      <c r="B213" s="291">
        <v>1</v>
      </c>
      <c r="C213" s="291" t="s">
        <v>5395</v>
      </c>
      <c r="D213" s="291" t="s">
        <v>5183</v>
      </c>
      <c r="E213" s="291" t="s">
        <v>3160</v>
      </c>
      <c r="F213" s="291" t="s">
        <v>3161</v>
      </c>
      <c r="G213" s="291" t="s">
        <v>3162</v>
      </c>
      <c r="H213" s="291" t="s">
        <v>3163</v>
      </c>
      <c r="I213" s="291" t="s">
        <v>3164</v>
      </c>
      <c r="J213" s="291" t="s">
        <v>148</v>
      </c>
      <c r="K213" s="291">
        <v>39</v>
      </c>
      <c r="L213" s="291">
        <v>3218</v>
      </c>
      <c r="M213" s="291" t="s">
        <v>54</v>
      </c>
      <c r="N213" s="291">
        <v>212</v>
      </c>
      <c r="O213" s="291">
        <v>38.302451282051287</v>
      </c>
      <c r="P213" s="321" t="s">
        <v>3166</v>
      </c>
      <c r="Q213" s="321">
        <v>7210212</v>
      </c>
      <c r="R213" s="321">
        <v>32.510452999999998</v>
      </c>
      <c r="S213" s="321">
        <v>52.540310169999998</v>
      </c>
      <c r="T213" s="321">
        <v>9.5432538147782662</v>
      </c>
      <c r="U213" s="321" t="s">
        <v>149</v>
      </c>
      <c r="V213" s="321">
        <v>0.10576817810246678</v>
      </c>
      <c r="W213" s="321">
        <v>1.8666325676962601</v>
      </c>
      <c r="X213" s="321">
        <v>3.0998480826835499</v>
      </c>
      <c r="Y213" s="321">
        <v>90</v>
      </c>
      <c r="Z213" s="321">
        <v>0.89790999999999999</v>
      </c>
      <c r="AA213" s="321">
        <v>300.55176949999998</v>
      </c>
      <c r="AB213" s="321">
        <v>1.8157195180000001</v>
      </c>
      <c r="AC213" s="322">
        <v>0.68981238095152575</v>
      </c>
      <c r="AD213" s="323">
        <v>1</v>
      </c>
      <c r="AE213" s="322">
        <v>38.302451282051287</v>
      </c>
      <c r="AF213" s="324">
        <v>123.48156061014676</v>
      </c>
      <c r="AG213" s="324">
        <v>16.230483917176521</v>
      </c>
      <c r="AH213" s="324">
        <v>0.21548167214788713</v>
      </c>
      <c r="AI213" s="324">
        <v>0.13144054737386293</v>
      </c>
      <c r="AJ213" s="324">
        <v>0.1864889185496576</v>
      </c>
      <c r="AK213" s="324">
        <v>6.7262468724550599</v>
      </c>
      <c r="AL213" s="324">
        <v>6.0148239952880731</v>
      </c>
      <c r="AM213" s="324">
        <v>7.4376697496220476</v>
      </c>
    </row>
    <row r="214" spans="1:39">
      <c r="A214" s="291" t="s">
        <v>365</v>
      </c>
      <c r="B214" s="291">
        <v>1</v>
      </c>
      <c r="C214" s="291" t="s">
        <v>5396</v>
      </c>
      <c r="D214" s="291" t="s">
        <v>5183</v>
      </c>
      <c r="E214" s="291" t="s">
        <v>3160</v>
      </c>
      <c r="F214" s="291" t="s">
        <v>3161</v>
      </c>
      <c r="G214" s="291" t="s">
        <v>3162</v>
      </c>
      <c r="H214" s="291" t="s">
        <v>3163</v>
      </c>
      <c r="I214" s="291" t="s">
        <v>3164</v>
      </c>
      <c r="J214" s="291" t="s">
        <v>148</v>
      </c>
      <c r="K214" s="291">
        <v>39</v>
      </c>
      <c r="L214" s="291">
        <v>3218</v>
      </c>
      <c r="M214" s="291" t="s">
        <v>54</v>
      </c>
      <c r="N214" s="291">
        <v>213</v>
      </c>
      <c r="O214" s="291">
        <v>38.483979487179489</v>
      </c>
      <c r="P214" s="321" t="s">
        <v>3166</v>
      </c>
      <c r="Q214" s="321">
        <v>7210212</v>
      </c>
      <c r="R214" s="321">
        <v>32.510452999999998</v>
      </c>
      <c r="S214" s="321">
        <v>52.540310169999998</v>
      </c>
      <c r="T214" s="321">
        <v>9.5432538147782662</v>
      </c>
      <c r="U214" s="321" t="s">
        <v>149</v>
      </c>
      <c r="V214" s="321">
        <v>0.10576817810246678</v>
      </c>
      <c r="W214" s="321">
        <v>1.8666325676962601</v>
      </c>
      <c r="X214" s="321">
        <v>3.0998480826835499</v>
      </c>
      <c r="Y214" s="321">
        <v>90</v>
      </c>
      <c r="Z214" s="321">
        <v>0.89790999999999999</v>
      </c>
      <c r="AA214" s="321">
        <v>300.55176949999998</v>
      </c>
      <c r="AB214" s="321">
        <v>1.8157195180000001</v>
      </c>
      <c r="AC214" s="322">
        <v>0.68981238095152575</v>
      </c>
      <c r="AD214" s="323">
        <v>1</v>
      </c>
      <c r="AE214" s="322">
        <v>38.483979487179489</v>
      </c>
      <c r="AF214" s="324">
        <v>124.06678127654556</v>
      </c>
      <c r="AG214" s="324">
        <v>16.356860254065271</v>
      </c>
      <c r="AH214" s="324">
        <v>0.21594646967342648</v>
      </c>
      <c r="AI214" s="324">
        <v>0.13183916021489861</v>
      </c>
      <c r="AJ214" s="324">
        <v>0.1864889185496576</v>
      </c>
      <c r="AK214" s="324">
        <v>6.7466452078919206</v>
      </c>
      <c r="AL214" s="324">
        <v>6.0330648359494541</v>
      </c>
      <c r="AM214" s="324">
        <v>7.4602255798343879</v>
      </c>
    </row>
    <row r="215" spans="1:39">
      <c r="A215" s="291" t="s">
        <v>366</v>
      </c>
      <c r="B215" s="291">
        <v>1</v>
      </c>
      <c r="C215" s="291" t="s">
        <v>5397</v>
      </c>
      <c r="D215" s="291" t="s">
        <v>5183</v>
      </c>
      <c r="E215" s="291" t="s">
        <v>3160</v>
      </c>
      <c r="F215" s="291" t="s">
        <v>3161</v>
      </c>
      <c r="G215" s="291" t="s">
        <v>3162</v>
      </c>
      <c r="H215" s="291" t="s">
        <v>3163</v>
      </c>
      <c r="I215" s="291" t="s">
        <v>3164</v>
      </c>
      <c r="J215" s="291" t="s">
        <v>148</v>
      </c>
      <c r="K215" s="291">
        <v>39</v>
      </c>
      <c r="L215" s="291">
        <v>3218</v>
      </c>
      <c r="M215" s="291" t="s">
        <v>54</v>
      </c>
      <c r="N215" s="291">
        <v>214</v>
      </c>
      <c r="O215" s="291">
        <v>38.665507692307692</v>
      </c>
      <c r="P215" s="321" t="s">
        <v>3166</v>
      </c>
      <c r="Q215" s="321">
        <v>7210212</v>
      </c>
      <c r="R215" s="321">
        <v>32.510452999999998</v>
      </c>
      <c r="S215" s="321">
        <v>52.540310169999998</v>
      </c>
      <c r="T215" s="321">
        <v>9.5432538147782662</v>
      </c>
      <c r="U215" s="321" t="s">
        <v>149</v>
      </c>
      <c r="V215" s="321">
        <v>0.10576817810246678</v>
      </c>
      <c r="W215" s="321">
        <v>1.8666325676962601</v>
      </c>
      <c r="X215" s="321">
        <v>3.0998480826835499</v>
      </c>
      <c r="Y215" s="321">
        <v>90</v>
      </c>
      <c r="Z215" s="321">
        <v>0.89790999999999999</v>
      </c>
      <c r="AA215" s="321">
        <v>300.55176949999998</v>
      </c>
      <c r="AB215" s="321">
        <v>1.8157195180000001</v>
      </c>
      <c r="AC215" s="322">
        <v>0.68981238095152575</v>
      </c>
      <c r="AD215" s="323">
        <v>1</v>
      </c>
      <c r="AE215" s="322">
        <v>38.665507692307692</v>
      </c>
      <c r="AF215" s="324">
        <v>124.65200194294434</v>
      </c>
      <c r="AG215" s="324">
        <v>16.483506039774543</v>
      </c>
      <c r="AH215" s="324">
        <v>0.21640689227296084</v>
      </c>
      <c r="AI215" s="324">
        <v>0.13223619182080498</v>
      </c>
      <c r="AJ215" s="324">
        <v>0.1864889185496576</v>
      </c>
      <c r="AK215" s="324">
        <v>6.7669626263054159</v>
      </c>
      <c r="AL215" s="324">
        <v>6.0512333180336082</v>
      </c>
      <c r="AM215" s="324">
        <v>7.4826919345772236</v>
      </c>
    </row>
    <row r="216" spans="1:39">
      <c r="A216" s="291" t="s">
        <v>367</v>
      </c>
      <c r="B216" s="291">
        <v>1</v>
      </c>
      <c r="C216" s="291" t="s">
        <v>5398</v>
      </c>
      <c r="D216" s="291" t="s">
        <v>5183</v>
      </c>
      <c r="E216" s="291" t="s">
        <v>3160</v>
      </c>
      <c r="F216" s="291" t="s">
        <v>3161</v>
      </c>
      <c r="G216" s="291" t="s">
        <v>3162</v>
      </c>
      <c r="H216" s="291" t="s">
        <v>3163</v>
      </c>
      <c r="I216" s="291" t="s">
        <v>3164</v>
      </c>
      <c r="J216" s="291" t="s">
        <v>148</v>
      </c>
      <c r="K216" s="291">
        <v>39</v>
      </c>
      <c r="L216" s="291">
        <v>3218</v>
      </c>
      <c r="M216" s="291" t="s">
        <v>54</v>
      </c>
      <c r="N216" s="291">
        <v>215</v>
      </c>
      <c r="O216" s="291">
        <v>38.847035897435902</v>
      </c>
      <c r="P216" s="321" t="s">
        <v>3166</v>
      </c>
      <c r="Q216" s="321">
        <v>7210212</v>
      </c>
      <c r="R216" s="321">
        <v>32.510452999999998</v>
      </c>
      <c r="S216" s="321">
        <v>52.540310169999998</v>
      </c>
      <c r="T216" s="321">
        <v>9.5432538147782662</v>
      </c>
      <c r="U216" s="321" t="s">
        <v>149</v>
      </c>
      <c r="V216" s="321">
        <v>0.10576817810246678</v>
      </c>
      <c r="W216" s="321">
        <v>1.8666325676962601</v>
      </c>
      <c r="X216" s="321">
        <v>3.0998480826835499</v>
      </c>
      <c r="Y216" s="321">
        <v>90</v>
      </c>
      <c r="Z216" s="321">
        <v>0.89790999999999999</v>
      </c>
      <c r="AA216" s="321">
        <v>300.55176949999998</v>
      </c>
      <c r="AB216" s="321">
        <v>1.8157195180000001</v>
      </c>
      <c r="AC216" s="322">
        <v>0.68981238095152575</v>
      </c>
      <c r="AD216" s="323">
        <v>1</v>
      </c>
      <c r="AE216" s="322">
        <v>38.847035897435902</v>
      </c>
      <c r="AF216" s="324">
        <v>125.23722260934316</v>
      </c>
      <c r="AG216" s="324">
        <v>16.610418717603803</v>
      </c>
      <c r="AH216" s="324">
        <v>0.21686294609214929</v>
      </c>
      <c r="AI216" s="324">
        <v>0.1326316439435683</v>
      </c>
      <c r="AJ216" s="324">
        <v>0.1864889185496576</v>
      </c>
      <c r="AK216" s="324">
        <v>6.7871992173504667</v>
      </c>
      <c r="AL216" s="324">
        <v>6.0693295217128194</v>
      </c>
      <c r="AM216" s="324">
        <v>7.5050689129881141</v>
      </c>
    </row>
    <row r="217" spans="1:39">
      <c r="A217" s="291" t="s">
        <v>368</v>
      </c>
      <c r="B217" s="291">
        <v>1</v>
      </c>
      <c r="C217" s="291" t="s">
        <v>5399</v>
      </c>
      <c r="D217" s="291" t="s">
        <v>5183</v>
      </c>
      <c r="E217" s="291" t="s">
        <v>3160</v>
      </c>
      <c r="F217" s="291" t="s">
        <v>3161</v>
      </c>
      <c r="G217" s="291" t="s">
        <v>3162</v>
      </c>
      <c r="H217" s="291" t="s">
        <v>3163</v>
      </c>
      <c r="I217" s="291" t="s">
        <v>3164</v>
      </c>
      <c r="J217" s="291" t="s">
        <v>148</v>
      </c>
      <c r="K217" s="291">
        <v>39</v>
      </c>
      <c r="L217" s="291">
        <v>3218</v>
      </c>
      <c r="M217" s="291" t="s">
        <v>54</v>
      </c>
      <c r="N217" s="291">
        <v>216</v>
      </c>
      <c r="O217" s="291">
        <v>39.028564102564104</v>
      </c>
      <c r="P217" s="321" t="s">
        <v>3166</v>
      </c>
      <c r="Q217" s="321">
        <v>7210212</v>
      </c>
      <c r="R217" s="321">
        <v>32.510452999999998</v>
      </c>
      <c r="S217" s="321">
        <v>52.540310169999998</v>
      </c>
      <c r="T217" s="321">
        <v>9.5432538147782662</v>
      </c>
      <c r="U217" s="321" t="s">
        <v>149</v>
      </c>
      <c r="V217" s="321">
        <v>0.10576817810246678</v>
      </c>
      <c r="W217" s="321">
        <v>1.8666325676962601</v>
      </c>
      <c r="X217" s="321">
        <v>3.0998480826835499</v>
      </c>
      <c r="Y217" s="321">
        <v>90</v>
      </c>
      <c r="Z217" s="321">
        <v>0.89790999999999999</v>
      </c>
      <c r="AA217" s="321">
        <v>300.55176949999998</v>
      </c>
      <c r="AB217" s="321">
        <v>1.8157195180000001</v>
      </c>
      <c r="AC217" s="322">
        <v>0.68981238095152575</v>
      </c>
      <c r="AD217" s="323">
        <v>1</v>
      </c>
      <c r="AE217" s="322">
        <v>39.028564102564104</v>
      </c>
      <c r="AF217" s="324">
        <v>125.82244327574195</v>
      </c>
      <c r="AG217" s="324">
        <v>16.737595734479232</v>
      </c>
      <c r="AH217" s="324">
        <v>0.21731463732821654</v>
      </c>
      <c r="AI217" s="324">
        <v>0.13302551833140386</v>
      </c>
      <c r="AJ217" s="324">
        <v>0.1864889185496576</v>
      </c>
      <c r="AK217" s="324">
        <v>6.8073550704890229</v>
      </c>
      <c r="AL217" s="324">
        <v>6.08735352698681</v>
      </c>
      <c r="AM217" s="324">
        <v>7.5273566139912367</v>
      </c>
    </row>
    <row r="218" spans="1:39">
      <c r="A218" s="291" t="s">
        <v>369</v>
      </c>
      <c r="B218" s="291">
        <v>1</v>
      </c>
      <c r="C218" s="291" t="s">
        <v>5400</v>
      </c>
      <c r="D218" s="291" t="s">
        <v>5183</v>
      </c>
      <c r="E218" s="291" t="s">
        <v>3160</v>
      </c>
      <c r="F218" s="291" t="s">
        <v>3161</v>
      </c>
      <c r="G218" s="291" t="s">
        <v>3162</v>
      </c>
      <c r="H218" s="291" t="s">
        <v>3163</v>
      </c>
      <c r="I218" s="291" t="s">
        <v>3164</v>
      </c>
      <c r="J218" s="291" t="s">
        <v>148</v>
      </c>
      <c r="K218" s="291">
        <v>39</v>
      </c>
      <c r="L218" s="291">
        <v>3218</v>
      </c>
      <c r="M218" s="291" t="s">
        <v>54</v>
      </c>
      <c r="N218" s="291">
        <v>217</v>
      </c>
      <c r="O218" s="291">
        <v>39.210092307692307</v>
      </c>
      <c r="P218" s="321" t="s">
        <v>3166</v>
      </c>
      <c r="Q218" s="321">
        <v>7210212</v>
      </c>
      <c r="R218" s="321">
        <v>32.510452999999998</v>
      </c>
      <c r="S218" s="321">
        <v>52.540310169999998</v>
      </c>
      <c r="T218" s="321">
        <v>9.5432538147782662</v>
      </c>
      <c r="U218" s="321" t="s">
        <v>149</v>
      </c>
      <c r="V218" s="321">
        <v>0.10576817810246678</v>
      </c>
      <c r="W218" s="321">
        <v>1.8666325676962601</v>
      </c>
      <c r="X218" s="321">
        <v>3.0998480826835499</v>
      </c>
      <c r="Y218" s="321">
        <v>90</v>
      </c>
      <c r="Z218" s="321">
        <v>0.89790999999999999</v>
      </c>
      <c r="AA218" s="321">
        <v>300.55176949999998</v>
      </c>
      <c r="AB218" s="321">
        <v>1.8157195180000001</v>
      </c>
      <c r="AC218" s="322">
        <v>0.68981238095152575</v>
      </c>
      <c r="AD218" s="323">
        <v>1</v>
      </c>
      <c r="AE218" s="322">
        <v>39.210092307692307</v>
      </c>
      <c r="AF218" s="324">
        <v>126.40766394214074</v>
      </c>
      <c r="AG218" s="324">
        <v>16.865034540984258</v>
      </c>
      <c r="AH218" s="324">
        <v>0.21776197223045982</v>
      </c>
      <c r="AI218" s="324">
        <v>0.13341781672908468</v>
      </c>
      <c r="AJ218" s="324">
        <v>0.1864889185496576</v>
      </c>
      <c r="AK218" s="324">
        <v>6.8274302750068827</v>
      </c>
      <c r="AL218" s="324">
        <v>6.1053054136977805</v>
      </c>
      <c r="AM218" s="324">
        <v>7.549555136315985</v>
      </c>
    </row>
    <row r="219" spans="1:39">
      <c r="A219" s="291" t="s">
        <v>370</v>
      </c>
      <c r="B219" s="291">
        <v>1</v>
      </c>
      <c r="C219" s="291" t="s">
        <v>5401</v>
      </c>
      <c r="D219" s="291" t="s">
        <v>5183</v>
      </c>
      <c r="E219" s="291" t="s">
        <v>3160</v>
      </c>
      <c r="F219" s="291" t="s">
        <v>3161</v>
      </c>
      <c r="G219" s="291" t="s">
        <v>3162</v>
      </c>
      <c r="H219" s="291" t="s">
        <v>3163</v>
      </c>
      <c r="I219" s="291" t="s">
        <v>3164</v>
      </c>
      <c r="J219" s="291" t="s">
        <v>148</v>
      </c>
      <c r="K219" s="291">
        <v>39</v>
      </c>
      <c r="L219" s="291">
        <v>3218</v>
      </c>
      <c r="M219" s="291" t="s">
        <v>54</v>
      </c>
      <c r="N219" s="291">
        <v>218</v>
      </c>
      <c r="O219" s="291">
        <v>39.391620512820516</v>
      </c>
      <c r="P219" s="321" t="s">
        <v>3166</v>
      </c>
      <c r="Q219" s="321">
        <v>7210212</v>
      </c>
      <c r="R219" s="321">
        <v>32.510452999999998</v>
      </c>
      <c r="S219" s="321">
        <v>52.540310169999998</v>
      </c>
      <c r="T219" s="321">
        <v>9.5432538147782662</v>
      </c>
      <c r="U219" s="321" t="s">
        <v>149</v>
      </c>
      <c r="V219" s="321">
        <v>0.10576817810246678</v>
      </c>
      <c r="W219" s="321">
        <v>1.8666325676962601</v>
      </c>
      <c r="X219" s="321">
        <v>3.0998480826835499</v>
      </c>
      <c r="Y219" s="321">
        <v>90</v>
      </c>
      <c r="Z219" s="321">
        <v>0.89790999999999999</v>
      </c>
      <c r="AA219" s="321">
        <v>300.55176949999998</v>
      </c>
      <c r="AB219" s="321">
        <v>1.8157195180000001</v>
      </c>
      <c r="AC219" s="322">
        <v>0.68981238095152575</v>
      </c>
      <c r="AD219" s="323">
        <v>1</v>
      </c>
      <c r="AE219" s="322">
        <v>39.391620512820516</v>
      </c>
      <c r="AF219" s="324">
        <v>126.99288460853955</v>
      </c>
      <c r="AG219" s="324">
        <v>16.99273259139002</v>
      </c>
      <c r="AH219" s="324">
        <v>0.21820495710030047</v>
      </c>
      <c r="AI219" s="324">
        <v>0.13380854087826077</v>
      </c>
      <c r="AJ219" s="324">
        <v>0.1864889185496576</v>
      </c>
      <c r="AK219" s="324">
        <v>6.8474249200300283</v>
      </c>
      <c r="AL219" s="324">
        <v>6.1231852615450233</v>
      </c>
      <c r="AM219" s="324">
        <v>7.5716645785150343</v>
      </c>
    </row>
    <row r="220" spans="1:39">
      <c r="A220" s="291" t="s">
        <v>371</v>
      </c>
      <c r="B220" s="291">
        <v>1</v>
      </c>
      <c r="C220" s="291" t="s">
        <v>5402</v>
      </c>
      <c r="D220" s="291" t="s">
        <v>5183</v>
      </c>
      <c r="E220" s="291" t="s">
        <v>3160</v>
      </c>
      <c r="F220" s="291" t="s">
        <v>3161</v>
      </c>
      <c r="G220" s="291" t="s">
        <v>3162</v>
      </c>
      <c r="H220" s="291" t="s">
        <v>3163</v>
      </c>
      <c r="I220" s="291" t="s">
        <v>3164</v>
      </c>
      <c r="J220" s="291" t="s">
        <v>148</v>
      </c>
      <c r="K220" s="291">
        <v>39</v>
      </c>
      <c r="L220" s="291">
        <v>3218</v>
      </c>
      <c r="M220" s="291" t="s">
        <v>54</v>
      </c>
      <c r="N220" s="291">
        <v>219</v>
      </c>
      <c r="O220" s="291">
        <v>39.573148717948719</v>
      </c>
      <c r="P220" s="321" t="s">
        <v>3166</v>
      </c>
      <c r="Q220" s="321">
        <v>7210212</v>
      </c>
      <c r="R220" s="321">
        <v>32.510452999999998</v>
      </c>
      <c r="S220" s="321">
        <v>52.540310169999998</v>
      </c>
      <c r="T220" s="321">
        <v>9.5432538147782662</v>
      </c>
      <c r="U220" s="321" t="s">
        <v>149</v>
      </c>
      <c r="V220" s="321">
        <v>0.10576817810246678</v>
      </c>
      <c r="W220" s="321">
        <v>1.8666325676962601</v>
      </c>
      <c r="X220" s="321">
        <v>3.0998480826835499</v>
      </c>
      <c r="Y220" s="321">
        <v>90</v>
      </c>
      <c r="Z220" s="321">
        <v>0.89790999999999999</v>
      </c>
      <c r="AA220" s="321">
        <v>300.55176949999998</v>
      </c>
      <c r="AB220" s="321">
        <v>1.8157195180000001</v>
      </c>
      <c r="AC220" s="322">
        <v>0.68981238095152575</v>
      </c>
      <c r="AD220" s="323">
        <v>1</v>
      </c>
      <c r="AE220" s="322">
        <v>39.573148717948719</v>
      </c>
      <c r="AF220" s="324">
        <v>127.57810527493835</v>
      </c>
      <c r="AG220" s="324">
        <v>17.120687343686125</v>
      </c>
      <c r="AH220" s="324">
        <v>0.21864359829170982</v>
      </c>
      <c r="AI220" s="324">
        <v>0.13419769251777203</v>
      </c>
      <c r="AJ220" s="324">
        <v>0.1864889185496576</v>
      </c>
      <c r="AK220" s="324">
        <v>6.8673390945406396</v>
      </c>
      <c r="AL220" s="324">
        <v>6.1409931500992325</v>
      </c>
      <c r="AM220" s="324">
        <v>7.5936850389820476</v>
      </c>
    </row>
    <row r="221" spans="1:39">
      <c r="A221" s="291" t="s">
        <v>372</v>
      </c>
      <c r="B221" s="291">
        <v>1</v>
      </c>
      <c r="C221" s="291" t="s">
        <v>5403</v>
      </c>
      <c r="D221" s="291" t="s">
        <v>5183</v>
      </c>
      <c r="E221" s="291" t="s">
        <v>3160</v>
      </c>
      <c r="F221" s="291" t="s">
        <v>3161</v>
      </c>
      <c r="G221" s="291" t="s">
        <v>3162</v>
      </c>
      <c r="H221" s="291" t="s">
        <v>3163</v>
      </c>
      <c r="I221" s="291" t="s">
        <v>3164</v>
      </c>
      <c r="J221" s="291" t="s">
        <v>148</v>
      </c>
      <c r="K221" s="291">
        <v>39</v>
      </c>
      <c r="L221" s="291">
        <v>3218</v>
      </c>
      <c r="M221" s="291" t="s">
        <v>54</v>
      </c>
      <c r="N221" s="291">
        <v>220</v>
      </c>
      <c r="O221" s="291">
        <v>39.754676923076929</v>
      </c>
      <c r="P221" s="321" t="s">
        <v>3166</v>
      </c>
      <c r="Q221" s="321">
        <v>7210212</v>
      </c>
      <c r="R221" s="321">
        <v>32.510452999999998</v>
      </c>
      <c r="S221" s="321">
        <v>52.540310169999998</v>
      </c>
      <c r="T221" s="321">
        <v>9.5432538147782662</v>
      </c>
      <c r="U221" s="321" t="s">
        <v>149</v>
      </c>
      <c r="V221" s="321">
        <v>0.10576817810246678</v>
      </c>
      <c r="W221" s="321">
        <v>1.8666325676962601</v>
      </c>
      <c r="X221" s="321">
        <v>3.0998480826835499</v>
      </c>
      <c r="Y221" s="321">
        <v>90</v>
      </c>
      <c r="Z221" s="321">
        <v>0.89790999999999999</v>
      </c>
      <c r="AA221" s="321">
        <v>300.55176949999998</v>
      </c>
      <c r="AB221" s="321">
        <v>1.8157195180000001</v>
      </c>
      <c r="AC221" s="322">
        <v>0.68981238095152575</v>
      </c>
      <c r="AD221" s="323">
        <v>1</v>
      </c>
      <c r="AE221" s="322">
        <v>39.754676923076929</v>
      </c>
      <c r="AF221" s="324">
        <v>128.16332594133715</v>
      </c>
      <c r="AG221" s="324">
        <v>17.248896259611453</v>
      </c>
      <c r="AH221" s="324">
        <v>0.21907790221126577</v>
      </c>
      <c r="AI221" s="324">
        <v>0.13458527338395235</v>
      </c>
      <c r="AJ221" s="324">
        <v>0.1864889185496576</v>
      </c>
      <c r="AK221" s="324">
        <v>6.8871728873926559</v>
      </c>
      <c r="AL221" s="324">
        <v>6.1587291588164286</v>
      </c>
      <c r="AM221" s="324">
        <v>7.6156166159688823</v>
      </c>
    </row>
    <row r="222" spans="1:39">
      <c r="A222" s="291" t="s">
        <v>373</v>
      </c>
      <c r="B222" s="291">
        <v>1</v>
      </c>
      <c r="C222" s="291" t="s">
        <v>5404</v>
      </c>
      <c r="D222" s="291" t="s">
        <v>5183</v>
      </c>
      <c r="E222" s="291" t="s">
        <v>3160</v>
      </c>
      <c r="F222" s="291" t="s">
        <v>3161</v>
      </c>
      <c r="G222" s="291" t="s">
        <v>3162</v>
      </c>
      <c r="H222" s="291" t="s">
        <v>3163</v>
      </c>
      <c r="I222" s="291" t="s">
        <v>3164</v>
      </c>
      <c r="J222" s="291" t="s">
        <v>148</v>
      </c>
      <c r="K222" s="291">
        <v>39</v>
      </c>
      <c r="L222" s="291">
        <v>3218</v>
      </c>
      <c r="M222" s="291" t="s">
        <v>54</v>
      </c>
      <c r="N222" s="291">
        <v>221</v>
      </c>
      <c r="O222" s="291">
        <v>39.936205128205131</v>
      </c>
      <c r="P222" s="321" t="s">
        <v>3166</v>
      </c>
      <c r="Q222" s="321">
        <v>7210212</v>
      </c>
      <c r="R222" s="321">
        <v>32.510452999999998</v>
      </c>
      <c r="S222" s="321">
        <v>52.540310169999998</v>
      </c>
      <c r="T222" s="321">
        <v>9.5432538147782662</v>
      </c>
      <c r="U222" s="321" t="s">
        <v>149</v>
      </c>
      <c r="V222" s="321">
        <v>0.10576817810246678</v>
      </c>
      <c r="W222" s="321">
        <v>1.8666325676962601</v>
      </c>
      <c r="X222" s="321">
        <v>3.0998480826835499</v>
      </c>
      <c r="Y222" s="321">
        <v>90</v>
      </c>
      <c r="Z222" s="321">
        <v>0.89790999999999999</v>
      </c>
      <c r="AA222" s="321">
        <v>300.55176949999998</v>
      </c>
      <c r="AB222" s="321">
        <v>1.8157195180000001</v>
      </c>
      <c r="AC222" s="322">
        <v>0.68981238095152575</v>
      </c>
      <c r="AD222" s="323">
        <v>1</v>
      </c>
      <c r="AE222" s="322">
        <v>39.936205128205131</v>
      </c>
      <c r="AF222" s="324">
        <v>128.74854660773596</v>
      </c>
      <c r="AG222" s="324">
        <v>17.37735680468516</v>
      </c>
      <c r="AH222" s="324">
        <v>0.21950787531854743</v>
      </c>
      <c r="AI222" s="324">
        <v>0.1349712852109278</v>
      </c>
      <c r="AJ222" s="324">
        <v>0.1864889185496576</v>
      </c>
      <c r="AK222" s="324">
        <v>6.9069263873270348</v>
      </c>
      <c r="AL222" s="324">
        <v>6.1763933670516007</v>
      </c>
      <c r="AM222" s="324">
        <v>7.637459407602468</v>
      </c>
    </row>
    <row r="223" spans="1:39">
      <c r="A223" s="291" t="s">
        <v>374</v>
      </c>
      <c r="B223" s="291">
        <v>1</v>
      </c>
      <c r="C223" s="291" t="s">
        <v>5405</v>
      </c>
      <c r="D223" s="291" t="s">
        <v>5183</v>
      </c>
      <c r="E223" s="291" t="s">
        <v>3160</v>
      </c>
      <c r="F223" s="291" t="s">
        <v>3161</v>
      </c>
      <c r="G223" s="291" t="s">
        <v>3162</v>
      </c>
      <c r="H223" s="291" t="s">
        <v>3163</v>
      </c>
      <c r="I223" s="291" t="s">
        <v>3164</v>
      </c>
      <c r="J223" s="291" t="s">
        <v>148</v>
      </c>
      <c r="K223" s="291">
        <v>39</v>
      </c>
      <c r="L223" s="291">
        <v>3218</v>
      </c>
      <c r="M223" s="291" t="s">
        <v>54</v>
      </c>
      <c r="N223" s="291">
        <v>222</v>
      </c>
      <c r="O223" s="291">
        <v>40.117733333333334</v>
      </c>
      <c r="P223" s="321" t="s">
        <v>3166</v>
      </c>
      <c r="Q223" s="321">
        <v>7210212</v>
      </c>
      <c r="R223" s="321">
        <v>32.510452999999998</v>
      </c>
      <c r="S223" s="321">
        <v>52.540310169999998</v>
      </c>
      <c r="T223" s="321">
        <v>9.5432538147782662</v>
      </c>
      <c r="U223" s="321" t="s">
        <v>149</v>
      </c>
      <c r="V223" s="321">
        <v>0.10576817810246678</v>
      </c>
      <c r="W223" s="321">
        <v>1.8666325676962601</v>
      </c>
      <c r="X223" s="321">
        <v>3.0998480826835499</v>
      </c>
      <c r="Y223" s="321">
        <v>90</v>
      </c>
      <c r="Z223" s="321">
        <v>0.89790999999999999</v>
      </c>
      <c r="AA223" s="321">
        <v>300.55176949999998</v>
      </c>
      <c r="AB223" s="321">
        <v>1.8157195180000001</v>
      </c>
      <c r="AC223" s="322">
        <v>0.68981238095152575</v>
      </c>
      <c r="AD223" s="323">
        <v>1</v>
      </c>
      <c r="AE223" s="322">
        <v>40.117733333333334</v>
      </c>
      <c r="AF223" s="324">
        <v>129.33376727413474</v>
      </c>
      <c r="AG223" s="324">
        <v>17.506066448237689</v>
      </c>
      <c r="AH223" s="324">
        <v>0.21993352412613451</v>
      </c>
      <c r="AI223" s="324">
        <v>0.13535572973090609</v>
      </c>
      <c r="AJ223" s="324">
        <v>0.1864889185496576</v>
      </c>
      <c r="AK223" s="324">
        <v>6.9265996829865646</v>
      </c>
      <c r="AL223" s="324">
        <v>6.1939858540719515</v>
      </c>
      <c r="AM223" s="324">
        <v>7.6592135119011777</v>
      </c>
    </row>
    <row r="224" spans="1:39">
      <c r="A224" s="291" t="s">
        <v>375</v>
      </c>
      <c r="B224" s="291">
        <v>1</v>
      </c>
      <c r="C224" s="291" t="s">
        <v>5406</v>
      </c>
      <c r="D224" s="291" t="s">
        <v>5183</v>
      </c>
      <c r="E224" s="291" t="s">
        <v>3160</v>
      </c>
      <c r="F224" s="291" t="s">
        <v>3161</v>
      </c>
      <c r="G224" s="291" t="s">
        <v>3162</v>
      </c>
      <c r="H224" s="291" t="s">
        <v>3163</v>
      </c>
      <c r="I224" s="291" t="s">
        <v>3164</v>
      </c>
      <c r="J224" s="291" t="s">
        <v>148</v>
      </c>
      <c r="K224" s="291">
        <v>39</v>
      </c>
      <c r="L224" s="291">
        <v>3218</v>
      </c>
      <c r="M224" s="291" t="s">
        <v>54</v>
      </c>
      <c r="N224" s="291">
        <v>223</v>
      </c>
      <c r="O224" s="291">
        <v>40.299261538461543</v>
      </c>
      <c r="P224" s="321" t="s">
        <v>3166</v>
      </c>
      <c r="Q224" s="321">
        <v>7210212</v>
      </c>
      <c r="R224" s="321">
        <v>32.510452999999998</v>
      </c>
      <c r="S224" s="321">
        <v>52.540310169999998</v>
      </c>
      <c r="T224" s="321">
        <v>9.5432538147782662</v>
      </c>
      <c r="U224" s="321" t="s">
        <v>149</v>
      </c>
      <c r="V224" s="321">
        <v>0.10576817810246678</v>
      </c>
      <c r="W224" s="321">
        <v>1.8666325676962601</v>
      </c>
      <c r="X224" s="321">
        <v>3.0998480826835499</v>
      </c>
      <c r="Y224" s="321">
        <v>90</v>
      </c>
      <c r="Z224" s="321">
        <v>0.89790999999999999</v>
      </c>
      <c r="AA224" s="321">
        <v>300.55176949999998</v>
      </c>
      <c r="AB224" s="321">
        <v>1.8157195180000001</v>
      </c>
      <c r="AC224" s="322">
        <v>0.68981238095152575</v>
      </c>
      <c r="AD224" s="323">
        <v>1</v>
      </c>
      <c r="AE224" s="322">
        <v>40.299261538461543</v>
      </c>
      <c r="AF224" s="324">
        <v>129.91898794053355</v>
      </c>
      <c r="AG224" s="324">
        <v>17.635022663442086</v>
      </c>
      <c r="AH224" s="324">
        <v>0.22035485520006745</v>
      </c>
      <c r="AI224" s="324">
        <v>0.13573860867446089</v>
      </c>
      <c r="AJ224" s="324">
        <v>0.1864889185496576</v>
      </c>
      <c r="AK224" s="324">
        <v>6.946192862930415</v>
      </c>
      <c r="AL224" s="324">
        <v>6.2115066990699077</v>
      </c>
      <c r="AM224" s="324">
        <v>7.6808790267909233</v>
      </c>
    </row>
    <row r="225" spans="1:39">
      <c r="A225" s="291" t="s">
        <v>376</v>
      </c>
      <c r="B225" s="291">
        <v>1</v>
      </c>
      <c r="C225" s="291" t="s">
        <v>5407</v>
      </c>
      <c r="D225" s="291" t="s">
        <v>5183</v>
      </c>
      <c r="E225" s="291" t="s">
        <v>3160</v>
      </c>
      <c r="F225" s="291" t="s">
        <v>3161</v>
      </c>
      <c r="G225" s="291" t="s">
        <v>3162</v>
      </c>
      <c r="H225" s="291" t="s">
        <v>3163</v>
      </c>
      <c r="I225" s="291" t="s">
        <v>3164</v>
      </c>
      <c r="J225" s="291" t="s">
        <v>148</v>
      </c>
      <c r="K225" s="291">
        <v>39</v>
      </c>
      <c r="L225" s="291">
        <v>3218</v>
      </c>
      <c r="M225" s="291" t="s">
        <v>54</v>
      </c>
      <c r="N225" s="291">
        <v>224</v>
      </c>
      <c r="O225" s="291">
        <v>40.480789743589746</v>
      </c>
      <c r="P225" s="321" t="s">
        <v>3166</v>
      </c>
      <c r="Q225" s="321">
        <v>7210212</v>
      </c>
      <c r="R225" s="321">
        <v>32.510452999999998</v>
      </c>
      <c r="S225" s="321">
        <v>52.540310169999998</v>
      </c>
      <c r="T225" s="321">
        <v>9.5432538147782662</v>
      </c>
      <c r="U225" s="321" t="s">
        <v>149</v>
      </c>
      <c r="V225" s="321">
        <v>0.10576817810246678</v>
      </c>
      <c r="W225" s="321">
        <v>1.8666325676962601</v>
      </c>
      <c r="X225" s="321">
        <v>3.0998480826835499</v>
      </c>
      <c r="Y225" s="321">
        <v>90</v>
      </c>
      <c r="Z225" s="321">
        <v>0.89790999999999999</v>
      </c>
      <c r="AA225" s="321">
        <v>300.55176949999998</v>
      </c>
      <c r="AB225" s="321">
        <v>1.8157195180000001</v>
      </c>
      <c r="AC225" s="322">
        <v>0.68981238095152575</v>
      </c>
      <c r="AD225" s="323">
        <v>1</v>
      </c>
      <c r="AE225" s="322">
        <v>40.480789743589746</v>
      </c>
      <c r="AF225" s="324">
        <v>130.50420860693234</v>
      </c>
      <c r="AG225" s="324">
        <v>17.764222927345163</v>
      </c>
      <c r="AH225" s="324">
        <v>0.22077187515971319</v>
      </c>
      <c r="AI225" s="324">
        <v>0.13611992377080728</v>
      </c>
      <c r="AJ225" s="324">
        <v>0.1864889185496576</v>
      </c>
      <c r="AK225" s="324">
        <v>6.9657060156482338</v>
      </c>
      <c r="AL225" s="324">
        <v>6.2289559811757274</v>
      </c>
      <c r="AM225" s="324">
        <v>7.7024560501207402</v>
      </c>
    </row>
    <row r="226" spans="1:39">
      <c r="A226" s="291" t="s">
        <v>377</v>
      </c>
      <c r="B226" s="291">
        <v>1</v>
      </c>
      <c r="C226" s="291" t="s">
        <v>5408</v>
      </c>
      <c r="D226" s="291" t="s">
        <v>5183</v>
      </c>
      <c r="E226" s="291" t="s">
        <v>3160</v>
      </c>
      <c r="F226" s="291" t="s">
        <v>3161</v>
      </c>
      <c r="G226" s="291" t="s">
        <v>3162</v>
      </c>
      <c r="H226" s="291" t="s">
        <v>3163</v>
      </c>
      <c r="I226" s="291" t="s">
        <v>3164</v>
      </c>
      <c r="J226" s="291" t="s">
        <v>148</v>
      </c>
      <c r="K226" s="291">
        <v>39</v>
      </c>
      <c r="L226" s="291">
        <v>3218</v>
      </c>
      <c r="M226" s="291" t="s">
        <v>54</v>
      </c>
      <c r="N226" s="291">
        <v>225</v>
      </c>
      <c r="O226" s="291">
        <v>40.662317948717948</v>
      </c>
      <c r="P226" s="321" t="s">
        <v>3166</v>
      </c>
      <c r="Q226" s="321">
        <v>7210212</v>
      </c>
      <c r="R226" s="321">
        <v>32.510452999999998</v>
      </c>
      <c r="S226" s="321">
        <v>52.540310169999998</v>
      </c>
      <c r="T226" s="321">
        <v>9.5432538147782662</v>
      </c>
      <c r="U226" s="321" t="s">
        <v>149</v>
      </c>
      <c r="V226" s="321">
        <v>0.10576817810246678</v>
      </c>
      <c r="W226" s="321">
        <v>1.8666325676962601</v>
      </c>
      <c r="X226" s="321">
        <v>3.0998480826835499</v>
      </c>
      <c r="Y226" s="321">
        <v>90</v>
      </c>
      <c r="Z226" s="321">
        <v>0.89790999999999999</v>
      </c>
      <c r="AA226" s="321">
        <v>300.55176949999998</v>
      </c>
      <c r="AB226" s="321">
        <v>1.8157195180000001</v>
      </c>
      <c r="AC226" s="322">
        <v>0.68981238095152575</v>
      </c>
      <c r="AD226" s="323">
        <v>1</v>
      </c>
      <c r="AE226" s="322">
        <v>40.662317948717948</v>
      </c>
      <c r="AF226" s="324">
        <v>131.08942927333115</v>
      </c>
      <c r="AG226" s="324">
        <v>17.893664720899018</v>
      </c>
      <c r="AH226" s="324">
        <v>0.22118459067821866</v>
      </c>
      <c r="AI226" s="324">
        <v>0.13649967674807253</v>
      </c>
      <c r="AJ226" s="324">
        <v>0.1864889185496576</v>
      </c>
      <c r="AK226" s="324">
        <v>6.9851392295739982</v>
      </c>
      <c r="AL226" s="324">
        <v>6.2463337794698877</v>
      </c>
      <c r="AM226" s="324">
        <v>7.7239446796781088</v>
      </c>
    </row>
    <row r="227" spans="1:39">
      <c r="A227" s="291" t="s">
        <v>378</v>
      </c>
      <c r="B227" s="291">
        <v>1</v>
      </c>
      <c r="C227" s="291" t="s">
        <v>5409</v>
      </c>
      <c r="D227" s="291" t="s">
        <v>5183</v>
      </c>
      <c r="E227" s="291" t="s">
        <v>3160</v>
      </c>
      <c r="F227" s="291" t="s">
        <v>3161</v>
      </c>
      <c r="G227" s="291" t="s">
        <v>3162</v>
      </c>
      <c r="H227" s="291" t="s">
        <v>3163</v>
      </c>
      <c r="I227" s="291" t="s">
        <v>3164</v>
      </c>
      <c r="J227" s="291" t="s">
        <v>148</v>
      </c>
      <c r="K227" s="291">
        <v>39</v>
      </c>
      <c r="L227" s="291">
        <v>3218</v>
      </c>
      <c r="M227" s="291" t="s">
        <v>54</v>
      </c>
      <c r="N227" s="291">
        <v>226</v>
      </c>
      <c r="O227" s="291">
        <v>40.843846153846158</v>
      </c>
      <c r="P227" s="321" t="s">
        <v>3166</v>
      </c>
      <c r="Q227" s="321">
        <v>7210212</v>
      </c>
      <c r="R227" s="321">
        <v>32.510452999999998</v>
      </c>
      <c r="S227" s="321">
        <v>52.540310169999998</v>
      </c>
      <c r="T227" s="321">
        <v>9.5432538147782662</v>
      </c>
      <c r="U227" s="321" t="s">
        <v>149</v>
      </c>
      <c r="V227" s="321">
        <v>0.10576817810246678</v>
      </c>
      <c r="W227" s="321">
        <v>1.8666325676962601</v>
      </c>
      <c r="X227" s="321">
        <v>3.0998480826835499</v>
      </c>
      <c r="Y227" s="321">
        <v>90</v>
      </c>
      <c r="Z227" s="321">
        <v>0.89790999999999999</v>
      </c>
      <c r="AA227" s="321">
        <v>300.55176949999998</v>
      </c>
      <c r="AB227" s="321">
        <v>1.8157195180000001</v>
      </c>
      <c r="AC227" s="322">
        <v>0.68981238095152575</v>
      </c>
      <c r="AD227" s="323">
        <v>1</v>
      </c>
      <c r="AE227" s="322">
        <v>40.843846153846158</v>
      </c>
      <c r="AF227" s="324">
        <v>131.67464993972996</v>
      </c>
      <c r="AG227" s="324">
        <v>18.023345528992444</v>
      </c>
      <c r="AH227" s="324">
        <v>0.22159300848246485</v>
      </c>
      <c r="AI227" s="324">
        <v>0.13687786933355872</v>
      </c>
      <c r="AJ227" s="324">
        <v>0.1864889185496576</v>
      </c>
      <c r="AK227" s="324">
        <v>7.004492593099461</v>
      </c>
      <c r="AL227" s="324">
        <v>6.2636401729951077</v>
      </c>
      <c r="AM227" s="324">
        <v>7.7453450132038144</v>
      </c>
    </row>
    <row r="228" spans="1:39">
      <c r="A228" s="291" t="s">
        <v>379</v>
      </c>
      <c r="B228" s="291">
        <v>1</v>
      </c>
      <c r="C228" s="291" t="s">
        <v>5410</v>
      </c>
      <c r="D228" s="291" t="s">
        <v>5183</v>
      </c>
      <c r="E228" s="291" t="s">
        <v>3160</v>
      </c>
      <c r="F228" s="291" t="s">
        <v>3161</v>
      </c>
      <c r="G228" s="291" t="s">
        <v>3162</v>
      </c>
      <c r="H228" s="291" t="s">
        <v>3163</v>
      </c>
      <c r="I228" s="291" t="s">
        <v>3164</v>
      </c>
      <c r="J228" s="291" t="s">
        <v>148</v>
      </c>
      <c r="K228" s="291">
        <v>39</v>
      </c>
      <c r="L228" s="291">
        <v>3218</v>
      </c>
      <c r="M228" s="291" t="s">
        <v>54</v>
      </c>
      <c r="N228" s="291">
        <v>227</v>
      </c>
      <c r="O228" s="291">
        <v>41.025374358974361</v>
      </c>
      <c r="P228" s="321" t="s">
        <v>3166</v>
      </c>
      <c r="Q228" s="321">
        <v>7210212</v>
      </c>
      <c r="R228" s="321">
        <v>32.510452999999998</v>
      </c>
      <c r="S228" s="321">
        <v>52.540310169999998</v>
      </c>
      <c r="T228" s="321">
        <v>9.5432538147782662</v>
      </c>
      <c r="U228" s="321" t="s">
        <v>149</v>
      </c>
      <c r="V228" s="321">
        <v>0.10576817810246678</v>
      </c>
      <c r="W228" s="321">
        <v>1.8666325676962601</v>
      </c>
      <c r="X228" s="321">
        <v>3.0998480826835499</v>
      </c>
      <c r="Y228" s="321">
        <v>90</v>
      </c>
      <c r="Z228" s="321">
        <v>0.89790999999999999</v>
      </c>
      <c r="AA228" s="321">
        <v>300.55176949999998</v>
      </c>
      <c r="AB228" s="321">
        <v>1.8157195180000001</v>
      </c>
      <c r="AC228" s="322">
        <v>0.68981238095152575</v>
      </c>
      <c r="AD228" s="323">
        <v>1</v>
      </c>
      <c r="AE228" s="322">
        <v>41.025374358974361</v>
      </c>
      <c r="AF228" s="324">
        <v>132.25987060612874</v>
      </c>
      <c r="AG228" s="324">
        <v>18.153262840482498</v>
      </c>
      <c r="AH228" s="324">
        <v>0.22199713535325727</v>
      </c>
      <c r="AI228" s="324">
        <v>0.13725450325399985</v>
      </c>
      <c r="AJ228" s="324">
        <v>0.1864889185496576</v>
      </c>
      <c r="AK228" s="324">
        <v>7.0237661945873029</v>
      </c>
      <c r="AL228" s="324">
        <v>6.2808752407681077</v>
      </c>
      <c r="AM228" s="324">
        <v>7.7666571484064981</v>
      </c>
    </row>
    <row r="229" spans="1:39">
      <c r="A229" s="291" t="s">
        <v>380</v>
      </c>
      <c r="B229" s="291">
        <v>1</v>
      </c>
      <c r="C229" s="291" t="s">
        <v>5411</v>
      </c>
      <c r="D229" s="291" t="s">
        <v>5183</v>
      </c>
      <c r="E229" s="291" t="s">
        <v>3160</v>
      </c>
      <c r="F229" s="291" t="s">
        <v>3161</v>
      </c>
      <c r="G229" s="291" t="s">
        <v>3162</v>
      </c>
      <c r="H229" s="291" t="s">
        <v>3163</v>
      </c>
      <c r="I229" s="291" t="s">
        <v>3164</v>
      </c>
      <c r="J229" s="291" t="s">
        <v>148</v>
      </c>
      <c r="K229" s="291">
        <v>39</v>
      </c>
      <c r="L229" s="291">
        <v>3218</v>
      </c>
      <c r="M229" s="291" t="s">
        <v>54</v>
      </c>
      <c r="N229" s="291">
        <v>228</v>
      </c>
      <c r="O229" s="291">
        <v>41.206902564102563</v>
      </c>
      <c r="P229" s="321" t="s">
        <v>3166</v>
      </c>
      <c r="Q229" s="321">
        <v>7210212</v>
      </c>
      <c r="R229" s="321">
        <v>32.510452999999998</v>
      </c>
      <c r="S229" s="321">
        <v>52.540310169999998</v>
      </c>
      <c r="T229" s="321">
        <v>9.5432538147782662</v>
      </c>
      <c r="U229" s="321" t="s">
        <v>149</v>
      </c>
      <c r="V229" s="321">
        <v>0.10576817810246678</v>
      </c>
      <c r="W229" s="321">
        <v>1.8666325676962601</v>
      </c>
      <c r="X229" s="321">
        <v>3.0998480826835499</v>
      </c>
      <c r="Y229" s="321">
        <v>90</v>
      </c>
      <c r="Z229" s="321">
        <v>0.89790999999999999</v>
      </c>
      <c r="AA229" s="321">
        <v>300.55176949999998</v>
      </c>
      <c r="AB229" s="321">
        <v>1.8157195180000001</v>
      </c>
      <c r="AC229" s="322">
        <v>0.68981238095152575</v>
      </c>
      <c r="AD229" s="323">
        <v>1</v>
      </c>
      <c r="AE229" s="322">
        <v>41.206902564102563</v>
      </c>
      <c r="AF229" s="324">
        <v>132.84509127252753</v>
      </c>
      <c r="AG229" s="324">
        <v>18.283414148226164</v>
      </c>
      <c r="AH229" s="324">
        <v>0.22239697812547612</v>
      </c>
      <c r="AI229" s="324">
        <v>0.13762958023581251</v>
      </c>
      <c r="AJ229" s="324">
        <v>0.1864889185496576</v>
      </c>
      <c r="AK229" s="324">
        <v>7.0429601223839624</v>
      </c>
      <c r="AL229" s="324">
        <v>6.2980390617910835</v>
      </c>
      <c r="AM229" s="324">
        <v>7.7878811829768404</v>
      </c>
    </row>
    <row r="230" spans="1:39">
      <c r="A230" s="291" t="s">
        <v>381</v>
      </c>
      <c r="B230" s="291">
        <v>1</v>
      </c>
      <c r="C230" s="291" t="s">
        <v>5412</v>
      </c>
      <c r="D230" s="291" t="s">
        <v>5183</v>
      </c>
      <c r="E230" s="291" t="s">
        <v>3160</v>
      </c>
      <c r="F230" s="291" t="s">
        <v>3161</v>
      </c>
      <c r="G230" s="291" t="s">
        <v>3162</v>
      </c>
      <c r="H230" s="291" t="s">
        <v>3163</v>
      </c>
      <c r="I230" s="291" t="s">
        <v>3164</v>
      </c>
      <c r="J230" s="291" t="s">
        <v>148</v>
      </c>
      <c r="K230" s="291">
        <v>39</v>
      </c>
      <c r="L230" s="291">
        <v>3218</v>
      </c>
      <c r="M230" s="291" t="s">
        <v>54</v>
      </c>
      <c r="N230" s="291">
        <v>229</v>
      </c>
      <c r="O230" s="291">
        <v>41.388430769230773</v>
      </c>
      <c r="P230" s="321" t="s">
        <v>3166</v>
      </c>
      <c r="Q230" s="321">
        <v>7210212</v>
      </c>
      <c r="R230" s="321">
        <v>32.510452999999998</v>
      </c>
      <c r="S230" s="321">
        <v>52.540310169999998</v>
      </c>
      <c r="T230" s="321">
        <v>9.5432538147782662</v>
      </c>
      <c r="U230" s="321" t="s">
        <v>149</v>
      </c>
      <c r="V230" s="321">
        <v>0.10576817810246678</v>
      </c>
      <c r="W230" s="321">
        <v>1.8666325676962601</v>
      </c>
      <c r="X230" s="321">
        <v>3.0998480826835499</v>
      </c>
      <c r="Y230" s="321">
        <v>90</v>
      </c>
      <c r="Z230" s="321">
        <v>0.89790999999999999</v>
      </c>
      <c r="AA230" s="321">
        <v>300.55176949999998</v>
      </c>
      <c r="AB230" s="321">
        <v>1.8157195180000001</v>
      </c>
      <c r="AC230" s="322">
        <v>0.68981238095152575</v>
      </c>
      <c r="AD230" s="323">
        <v>1</v>
      </c>
      <c r="AE230" s="322">
        <v>41.388430769230773</v>
      </c>
      <c r="AF230" s="324">
        <v>133.43031193892637</v>
      </c>
      <c r="AG230" s="324">
        <v>18.413796949112108</v>
      </c>
      <c r="AH230" s="324">
        <v>0.22279254368827231</v>
      </c>
      <c r="AI230" s="324">
        <v>0.13800310200534088</v>
      </c>
      <c r="AJ230" s="324">
        <v>0.1864889185496576</v>
      </c>
      <c r="AK230" s="324">
        <v>7.0620744648321718</v>
      </c>
      <c r="AL230" s="324">
        <v>6.3151317150629191</v>
      </c>
      <c r="AM230" s="324">
        <v>7.8090172146014236</v>
      </c>
    </row>
    <row r="231" spans="1:39">
      <c r="A231" s="291" t="s">
        <v>382</v>
      </c>
      <c r="B231" s="291">
        <v>1</v>
      </c>
      <c r="C231" s="291" t="s">
        <v>5413</v>
      </c>
      <c r="D231" s="291" t="s">
        <v>5183</v>
      </c>
      <c r="E231" s="291" t="s">
        <v>3160</v>
      </c>
      <c r="F231" s="291" t="s">
        <v>3161</v>
      </c>
      <c r="G231" s="291" t="s">
        <v>3162</v>
      </c>
      <c r="H231" s="291" t="s">
        <v>3163</v>
      </c>
      <c r="I231" s="291" t="s">
        <v>3164</v>
      </c>
      <c r="J231" s="291" t="s">
        <v>148</v>
      </c>
      <c r="K231" s="291">
        <v>39</v>
      </c>
      <c r="L231" s="291">
        <v>3218</v>
      </c>
      <c r="M231" s="291" t="s">
        <v>54</v>
      </c>
      <c r="N231" s="291">
        <v>230</v>
      </c>
      <c r="O231" s="291">
        <v>41.569958974358975</v>
      </c>
      <c r="P231" s="321" t="s">
        <v>3166</v>
      </c>
      <c r="Q231" s="321">
        <v>7210212</v>
      </c>
      <c r="R231" s="321">
        <v>32.510452999999998</v>
      </c>
      <c r="S231" s="321">
        <v>52.540310169999998</v>
      </c>
      <c r="T231" s="321">
        <v>9.5432538147782662</v>
      </c>
      <c r="U231" s="321" t="s">
        <v>149</v>
      </c>
      <c r="V231" s="321">
        <v>0.10576817810246678</v>
      </c>
      <c r="W231" s="321">
        <v>1.8666325676962601</v>
      </c>
      <c r="X231" s="321">
        <v>3.0998480826835499</v>
      </c>
      <c r="Y231" s="321">
        <v>90</v>
      </c>
      <c r="Z231" s="321">
        <v>0.89790999999999999</v>
      </c>
      <c r="AA231" s="321">
        <v>300.55176949999998</v>
      </c>
      <c r="AB231" s="321">
        <v>1.8157195180000001</v>
      </c>
      <c r="AC231" s="322">
        <v>0.68981238095152575</v>
      </c>
      <c r="AD231" s="323">
        <v>1</v>
      </c>
      <c r="AE231" s="322">
        <v>41.569958974358975</v>
      </c>
      <c r="AF231" s="324">
        <v>134.01553260532515</v>
      </c>
      <c r="AG231" s="324">
        <v>18.544408744092316</v>
      </c>
      <c r="AH231" s="324">
        <v>0.22318383898494457</v>
      </c>
      <c r="AI231" s="324">
        <v>0.1383750702890946</v>
      </c>
      <c r="AJ231" s="324">
        <v>0.1864889185496576</v>
      </c>
      <c r="AK231" s="324">
        <v>7.0811093102831304</v>
      </c>
      <c r="AL231" s="324">
        <v>6.3321532795900684</v>
      </c>
      <c r="AM231" s="324">
        <v>7.8300653409761924</v>
      </c>
    </row>
    <row r="232" spans="1:39">
      <c r="A232" s="291" t="s">
        <v>383</v>
      </c>
      <c r="B232" s="291">
        <v>1</v>
      </c>
      <c r="C232" s="291" t="s">
        <v>5414</v>
      </c>
      <c r="D232" s="291" t="s">
        <v>5183</v>
      </c>
      <c r="E232" s="291" t="s">
        <v>3160</v>
      </c>
      <c r="F232" s="291" t="s">
        <v>3161</v>
      </c>
      <c r="G232" s="291" t="s">
        <v>3162</v>
      </c>
      <c r="H232" s="291" t="s">
        <v>3163</v>
      </c>
      <c r="I232" s="291" t="s">
        <v>3164</v>
      </c>
      <c r="J232" s="291" t="s">
        <v>148</v>
      </c>
      <c r="K232" s="291">
        <v>39</v>
      </c>
      <c r="L232" s="291">
        <v>3218</v>
      </c>
      <c r="M232" s="291" t="s">
        <v>54</v>
      </c>
      <c r="N232" s="291">
        <v>231</v>
      </c>
      <c r="O232" s="291">
        <v>41.751487179487185</v>
      </c>
      <c r="P232" s="321" t="s">
        <v>3166</v>
      </c>
      <c r="Q232" s="321">
        <v>7210212</v>
      </c>
      <c r="R232" s="321">
        <v>32.510452999999998</v>
      </c>
      <c r="S232" s="321">
        <v>52.540310169999998</v>
      </c>
      <c r="T232" s="321">
        <v>9.5432538147782662</v>
      </c>
      <c r="U232" s="321" t="s">
        <v>149</v>
      </c>
      <c r="V232" s="321">
        <v>0.10576817810246678</v>
      </c>
      <c r="W232" s="321">
        <v>1.8666325676962601</v>
      </c>
      <c r="X232" s="321">
        <v>3.0998480826835499</v>
      </c>
      <c r="Y232" s="321">
        <v>90</v>
      </c>
      <c r="Z232" s="321">
        <v>0.89790999999999999</v>
      </c>
      <c r="AA232" s="321">
        <v>300.55176949999998</v>
      </c>
      <c r="AB232" s="321">
        <v>1.8157195180000001</v>
      </c>
      <c r="AC232" s="322">
        <v>0.68981238095152575</v>
      </c>
      <c r="AD232" s="323">
        <v>1</v>
      </c>
      <c r="AE232" s="322">
        <v>41.751487179487185</v>
      </c>
      <c r="AF232" s="324">
        <v>134.60075327172396</v>
      </c>
      <c r="AG232" s="324">
        <v>18.675247038214046</v>
      </c>
      <c r="AH232" s="324">
        <v>0.22357087101323883</v>
      </c>
      <c r="AI232" s="324">
        <v>0.13874548681398219</v>
      </c>
      <c r="AJ232" s="324">
        <v>0.1864889185496576</v>
      </c>
      <c r="AK232" s="324">
        <v>7.1000647471084513</v>
      </c>
      <c r="AL232" s="324">
        <v>6.3491038343972379</v>
      </c>
      <c r="AM232" s="324">
        <v>7.8510256598196637</v>
      </c>
    </row>
    <row r="233" spans="1:39">
      <c r="A233" s="291" t="s">
        <v>384</v>
      </c>
      <c r="B233" s="291">
        <v>1</v>
      </c>
      <c r="C233" s="291" t="s">
        <v>5415</v>
      </c>
      <c r="D233" s="291" t="s">
        <v>5183</v>
      </c>
      <c r="E233" s="291" t="s">
        <v>3160</v>
      </c>
      <c r="F233" s="291" t="s">
        <v>3161</v>
      </c>
      <c r="G233" s="291" t="s">
        <v>3162</v>
      </c>
      <c r="H233" s="291" t="s">
        <v>3163</v>
      </c>
      <c r="I233" s="291" t="s">
        <v>3164</v>
      </c>
      <c r="J233" s="291" t="s">
        <v>148</v>
      </c>
      <c r="K233" s="291">
        <v>39</v>
      </c>
      <c r="L233" s="291">
        <v>3218</v>
      </c>
      <c r="M233" s="291" t="s">
        <v>54</v>
      </c>
      <c r="N233" s="291">
        <v>232</v>
      </c>
      <c r="O233" s="291">
        <v>41.933015384615388</v>
      </c>
      <c r="P233" s="321" t="s">
        <v>3166</v>
      </c>
      <c r="Q233" s="321">
        <v>7210212</v>
      </c>
      <c r="R233" s="321">
        <v>32.510452999999998</v>
      </c>
      <c r="S233" s="321">
        <v>52.540310169999998</v>
      </c>
      <c r="T233" s="321">
        <v>9.5432538147782662</v>
      </c>
      <c r="U233" s="321" t="s">
        <v>149</v>
      </c>
      <c r="V233" s="321">
        <v>0.10576817810246678</v>
      </c>
      <c r="W233" s="321">
        <v>1.8666325676962601</v>
      </c>
      <c r="X233" s="321">
        <v>3.0998480826835499</v>
      </c>
      <c r="Y233" s="321">
        <v>90</v>
      </c>
      <c r="Z233" s="321">
        <v>0.89790999999999999</v>
      </c>
      <c r="AA233" s="321">
        <v>300.55176949999998</v>
      </c>
      <c r="AB233" s="321">
        <v>1.8157195180000001</v>
      </c>
      <c r="AC233" s="322">
        <v>0.68981238095152575</v>
      </c>
      <c r="AD233" s="323">
        <v>1</v>
      </c>
      <c r="AE233" s="322">
        <v>41.933015384615388</v>
      </c>
      <c r="AF233" s="324">
        <v>135.18597393812274</v>
      </c>
      <c r="AG233" s="324">
        <v>18.806309340651644</v>
      </c>
      <c r="AH233" s="324">
        <v>0.22395364682540048</v>
      </c>
      <c r="AI233" s="324">
        <v>0.1391143533075381</v>
      </c>
      <c r="AJ233" s="324">
        <v>0.1864889185496576</v>
      </c>
      <c r="AK233" s="324">
        <v>7.1189408637117761</v>
      </c>
      <c r="AL233" s="324">
        <v>6.3659834585377801</v>
      </c>
      <c r="AM233" s="324">
        <v>7.8718982688857722</v>
      </c>
    </row>
    <row r="234" spans="1:39">
      <c r="A234" s="291" t="s">
        <v>385</v>
      </c>
      <c r="B234" s="291">
        <v>1</v>
      </c>
      <c r="C234" s="291" t="s">
        <v>5416</v>
      </c>
      <c r="D234" s="291" t="s">
        <v>5183</v>
      </c>
      <c r="E234" s="291" t="s">
        <v>3160</v>
      </c>
      <c r="F234" s="291" t="s">
        <v>3161</v>
      </c>
      <c r="G234" s="291" t="s">
        <v>3162</v>
      </c>
      <c r="H234" s="291" t="s">
        <v>3163</v>
      </c>
      <c r="I234" s="291" t="s">
        <v>3164</v>
      </c>
      <c r="J234" s="291" t="s">
        <v>148</v>
      </c>
      <c r="K234" s="291">
        <v>39</v>
      </c>
      <c r="L234" s="291">
        <v>3218</v>
      </c>
      <c r="M234" s="291" t="s">
        <v>54</v>
      </c>
      <c r="N234" s="291">
        <v>233</v>
      </c>
      <c r="O234" s="291">
        <v>42.11454358974359</v>
      </c>
      <c r="P234" s="321" t="s">
        <v>3166</v>
      </c>
      <c r="Q234" s="321">
        <v>7210212</v>
      </c>
      <c r="R234" s="321">
        <v>32.510452999999998</v>
      </c>
      <c r="S234" s="321">
        <v>52.540310169999998</v>
      </c>
      <c r="T234" s="321">
        <v>9.5432538147782662</v>
      </c>
      <c r="U234" s="321" t="s">
        <v>149</v>
      </c>
      <c r="V234" s="321">
        <v>0.10576817810246678</v>
      </c>
      <c r="W234" s="321">
        <v>1.8666325676962601</v>
      </c>
      <c r="X234" s="321">
        <v>3.0998480826835499</v>
      </c>
      <c r="Y234" s="321">
        <v>90</v>
      </c>
      <c r="Z234" s="321">
        <v>0.89790999999999999</v>
      </c>
      <c r="AA234" s="321">
        <v>300.55176949999998</v>
      </c>
      <c r="AB234" s="321">
        <v>1.8157195180000001</v>
      </c>
      <c r="AC234" s="322">
        <v>0.68981238095152575</v>
      </c>
      <c r="AD234" s="323">
        <v>1</v>
      </c>
      <c r="AE234" s="322">
        <v>42.11454358974359</v>
      </c>
      <c r="AF234" s="324">
        <v>135.77119460452155</v>
      </c>
      <c r="AG234" s="324">
        <v>18.937593164738455</v>
      </c>
      <c r="AH234" s="324">
        <v>0.22433217352810442</v>
      </c>
      <c r="AI234" s="324">
        <v>0.139481671498144</v>
      </c>
      <c r="AJ234" s="324">
        <v>0.1864889185496576</v>
      </c>
      <c r="AK234" s="324">
        <v>7.1377377485401032</v>
      </c>
      <c r="AL234" s="324">
        <v>6.3827922311038128</v>
      </c>
      <c r="AM234" s="324">
        <v>7.8926832659763937</v>
      </c>
    </row>
    <row r="235" spans="1:39">
      <c r="A235" s="291" t="s">
        <v>386</v>
      </c>
      <c r="B235" s="291">
        <v>1</v>
      </c>
      <c r="C235" s="291" t="s">
        <v>5417</v>
      </c>
      <c r="D235" s="291" t="s">
        <v>5183</v>
      </c>
      <c r="E235" s="291" t="s">
        <v>3160</v>
      </c>
      <c r="F235" s="291" t="s">
        <v>3161</v>
      </c>
      <c r="G235" s="291" t="s">
        <v>3162</v>
      </c>
      <c r="H235" s="291" t="s">
        <v>3163</v>
      </c>
      <c r="I235" s="291" t="s">
        <v>3164</v>
      </c>
      <c r="J235" s="291" t="s">
        <v>148</v>
      </c>
      <c r="K235" s="291">
        <v>39</v>
      </c>
      <c r="L235" s="291">
        <v>3218</v>
      </c>
      <c r="M235" s="291" t="s">
        <v>54</v>
      </c>
      <c r="N235" s="291">
        <v>234</v>
      </c>
      <c r="O235" s="291">
        <v>42.2960717948718</v>
      </c>
      <c r="P235" s="321" t="s">
        <v>3166</v>
      </c>
      <c r="Q235" s="321">
        <v>7210212</v>
      </c>
      <c r="R235" s="321">
        <v>32.510452999999998</v>
      </c>
      <c r="S235" s="321">
        <v>52.540310169999998</v>
      </c>
      <c r="T235" s="321">
        <v>9.5432538147782662</v>
      </c>
      <c r="U235" s="321" t="s">
        <v>149</v>
      </c>
      <c r="V235" s="321">
        <v>0.10576817810246678</v>
      </c>
      <c r="W235" s="321">
        <v>1.8666325676962601</v>
      </c>
      <c r="X235" s="321">
        <v>3.0998480826835499</v>
      </c>
      <c r="Y235" s="321">
        <v>90</v>
      </c>
      <c r="Z235" s="321">
        <v>0.89790999999999999</v>
      </c>
      <c r="AA235" s="321">
        <v>300.55176949999998</v>
      </c>
      <c r="AB235" s="321">
        <v>1.8157195180000001</v>
      </c>
      <c r="AC235" s="322">
        <v>0.68981238095152575</v>
      </c>
      <c r="AD235" s="323">
        <v>1</v>
      </c>
      <c r="AE235" s="322">
        <v>42.2960717948718</v>
      </c>
      <c r="AF235" s="324">
        <v>136.35641527092037</v>
      </c>
      <c r="AG235" s="324">
        <v>19.069096027998778</v>
      </c>
      <c r="AH235" s="324">
        <v>0.22470645828270791</v>
      </c>
      <c r="AI235" s="324">
        <v>0.13984744311524513</v>
      </c>
      <c r="AJ235" s="324">
        <v>0.1864889185496576</v>
      </c>
      <c r="AK235" s="324">
        <v>7.1564554900948574</v>
      </c>
      <c r="AL235" s="324">
        <v>6.3995302312361275</v>
      </c>
      <c r="AM235" s="324">
        <v>7.9133807489535863</v>
      </c>
    </row>
    <row r="236" spans="1:39">
      <c r="A236" s="291" t="s">
        <v>387</v>
      </c>
      <c r="B236" s="291">
        <v>1</v>
      </c>
      <c r="C236" s="291" t="s">
        <v>5418</v>
      </c>
      <c r="D236" s="291" t="s">
        <v>5183</v>
      </c>
      <c r="E236" s="291" t="s">
        <v>3160</v>
      </c>
      <c r="F236" s="291" t="s">
        <v>3161</v>
      </c>
      <c r="G236" s="291" t="s">
        <v>3162</v>
      </c>
      <c r="H236" s="291" t="s">
        <v>3163</v>
      </c>
      <c r="I236" s="291" t="s">
        <v>3164</v>
      </c>
      <c r="J236" s="291" t="s">
        <v>148</v>
      </c>
      <c r="K236" s="291">
        <v>39</v>
      </c>
      <c r="L236" s="291">
        <v>3218</v>
      </c>
      <c r="M236" s="291" t="s">
        <v>54</v>
      </c>
      <c r="N236" s="291">
        <v>235</v>
      </c>
      <c r="O236" s="291">
        <v>42.477600000000002</v>
      </c>
      <c r="P236" s="321" t="s">
        <v>3166</v>
      </c>
      <c r="Q236" s="321">
        <v>7210212</v>
      </c>
      <c r="R236" s="321">
        <v>32.510452999999998</v>
      </c>
      <c r="S236" s="321">
        <v>52.540310169999998</v>
      </c>
      <c r="T236" s="321">
        <v>9.5432538147782662</v>
      </c>
      <c r="U236" s="321" t="s">
        <v>149</v>
      </c>
      <c r="V236" s="321">
        <v>0.10576817810246678</v>
      </c>
      <c r="W236" s="321">
        <v>1.8666325676962601</v>
      </c>
      <c r="X236" s="321">
        <v>3.0998480826835499</v>
      </c>
      <c r="Y236" s="321">
        <v>90</v>
      </c>
      <c r="Z236" s="321">
        <v>0.89790999999999999</v>
      </c>
      <c r="AA236" s="321">
        <v>300.55176949999998</v>
      </c>
      <c r="AB236" s="321">
        <v>1.8157195180000001</v>
      </c>
      <c r="AC236" s="322">
        <v>0.68981238095152575</v>
      </c>
      <c r="AD236" s="323">
        <v>1</v>
      </c>
      <c r="AE236" s="322">
        <v>42.477600000000002</v>
      </c>
      <c r="AF236" s="324">
        <v>136.94163593731915</v>
      </c>
      <c r="AG236" s="324">
        <v>19.200815452179814</v>
      </c>
      <c r="AH236" s="324">
        <v>0.22507650830512346</v>
      </c>
      <c r="AI236" s="324">
        <v>0.14021166988956085</v>
      </c>
      <c r="AJ236" s="324">
        <v>0.1864889185496576</v>
      </c>
      <c r="AK236" s="324">
        <v>7.1750941769426619</v>
      </c>
      <c r="AL236" s="324">
        <v>6.4161975381338179</v>
      </c>
      <c r="AM236" s="324">
        <v>7.933990815751506</v>
      </c>
    </row>
    <row r="237" spans="1:39">
      <c r="A237" s="291" t="s">
        <v>388</v>
      </c>
      <c r="B237" s="291">
        <v>1</v>
      </c>
      <c r="C237" s="291" t="s">
        <v>5419</v>
      </c>
      <c r="D237" s="291" t="s">
        <v>5183</v>
      </c>
      <c r="E237" s="291" t="s">
        <v>3160</v>
      </c>
      <c r="F237" s="291" t="s">
        <v>3161</v>
      </c>
      <c r="G237" s="291" t="s">
        <v>3162</v>
      </c>
      <c r="H237" s="291" t="s">
        <v>3163</v>
      </c>
      <c r="I237" s="291" t="s">
        <v>3164</v>
      </c>
      <c r="J237" s="291" t="s">
        <v>148</v>
      </c>
      <c r="K237" s="291">
        <v>39</v>
      </c>
      <c r="L237" s="291">
        <v>3218</v>
      </c>
      <c r="M237" s="291" t="s">
        <v>54</v>
      </c>
      <c r="N237" s="291">
        <v>236</v>
      </c>
      <c r="O237" s="291">
        <v>42.659128205128205</v>
      </c>
      <c r="P237" s="321" t="s">
        <v>3166</v>
      </c>
      <c r="Q237" s="321">
        <v>7210212</v>
      </c>
      <c r="R237" s="321">
        <v>32.510452999999998</v>
      </c>
      <c r="S237" s="321">
        <v>52.540310169999998</v>
      </c>
      <c r="T237" s="321">
        <v>9.5432538147782662</v>
      </c>
      <c r="U237" s="321" t="s">
        <v>149</v>
      </c>
      <c r="V237" s="321">
        <v>0.10576817810246678</v>
      </c>
      <c r="W237" s="321">
        <v>1.8666325676962601</v>
      </c>
      <c r="X237" s="321">
        <v>3.0998480826835499</v>
      </c>
      <c r="Y237" s="321">
        <v>90</v>
      </c>
      <c r="Z237" s="321">
        <v>0.89790999999999999</v>
      </c>
      <c r="AA237" s="321">
        <v>300.55176949999998</v>
      </c>
      <c r="AB237" s="321">
        <v>1.8157195180000001</v>
      </c>
      <c r="AC237" s="322">
        <v>0.68981238095152575</v>
      </c>
      <c r="AD237" s="323">
        <v>1</v>
      </c>
      <c r="AE237" s="322">
        <v>42.659128205128205</v>
      </c>
      <c r="AF237" s="324">
        <v>137.52685660371793</v>
      </c>
      <c r="AG237" s="324">
        <v>19.332748963283741</v>
      </c>
      <c r="AH237" s="324">
        <v>0.22544233086605439</v>
      </c>
      <c r="AI237" s="324">
        <v>0.14057435355329059</v>
      </c>
      <c r="AJ237" s="324">
        <v>0.1864889185496576</v>
      </c>
      <c r="AK237" s="324">
        <v>7.1936538977258833</v>
      </c>
      <c r="AL237" s="324">
        <v>6.4327942310637081</v>
      </c>
      <c r="AM237" s="324">
        <v>7.9545135643880593</v>
      </c>
    </row>
    <row r="238" spans="1:39">
      <c r="A238" s="291" t="s">
        <v>389</v>
      </c>
      <c r="B238" s="291">
        <v>1</v>
      </c>
      <c r="C238" s="291" t="s">
        <v>5420</v>
      </c>
      <c r="D238" s="291" t="s">
        <v>5183</v>
      </c>
      <c r="E238" s="291" t="s">
        <v>3160</v>
      </c>
      <c r="F238" s="291" t="s">
        <v>3161</v>
      </c>
      <c r="G238" s="291" t="s">
        <v>3162</v>
      </c>
      <c r="H238" s="291" t="s">
        <v>3163</v>
      </c>
      <c r="I238" s="291" t="s">
        <v>3164</v>
      </c>
      <c r="J238" s="291" t="s">
        <v>148</v>
      </c>
      <c r="K238" s="291">
        <v>39</v>
      </c>
      <c r="L238" s="291">
        <v>3218</v>
      </c>
      <c r="M238" s="291" t="s">
        <v>54</v>
      </c>
      <c r="N238" s="291">
        <v>237</v>
      </c>
      <c r="O238" s="291">
        <v>42.840656410256415</v>
      </c>
      <c r="P238" s="321" t="s">
        <v>3166</v>
      </c>
      <c r="Q238" s="321">
        <v>7210212</v>
      </c>
      <c r="R238" s="321">
        <v>32.510452999999998</v>
      </c>
      <c r="S238" s="321">
        <v>52.540310169999998</v>
      </c>
      <c r="T238" s="321">
        <v>9.5432538147782662</v>
      </c>
      <c r="U238" s="321" t="s">
        <v>149</v>
      </c>
      <c r="V238" s="321">
        <v>0.10576817810246678</v>
      </c>
      <c r="W238" s="321">
        <v>1.8666325676962601</v>
      </c>
      <c r="X238" s="321">
        <v>3.0998480826835499</v>
      </c>
      <c r="Y238" s="321">
        <v>90</v>
      </c>
      <c r="Z238" s="321">
        <v>0.89790999999999999</v>
      </c>
      <c r="AA238" s="321">
        <v>300.55176949999998</v>
      </c>
      <c r="AB238" s="321">
        <v>1.8157195180000001</v>
      </c>
      <c r="AC238" s="322">
        <v>0.68981238095152575</v>
      </c>
      <c r="AD238" s="323">
        <v>1</v>
      </c>
      <c r="AE238" s="322">
        <v>42.840656410256415</v>
      </c>
      <c r="AF238" s="324">
        <v>138.11207727011674</v>
      </c>
      <c r="AG238" s="324">
        <v>19.464894091599621</v>
      </c>
      <c r="AH238" s="324">
        <v>0.22580393329074086</v>
      </c>
      <c r="AI238" s="324">
        <v>0.1409354958403137</v>
      </c>
      <c r="AJ238" s="324">
        <v>0.1864889185496576</v>
      </c>
      <c r="AK238" s="324">
        <v>7.2121347411728536</v>
      </c>
      <c r="AL238" s="324">
        <v>6.449320389369495</v>
      </c>
      <c r="AM238" s="324">
        <v>7.974949092976213</v>
      </c>
    </row>
    <row r="239" spans="1:39">
      <c r="A239" s="291" t="s">
        <v>390</v>
      </c>
      <c r="B239" s="291">
        <v>1</v>
      </c>
      <c r="C239" s="291" t="s">
        <v>5421</v>
      </c>
      <c r="D239" s="291" t="s">
        <v>5183</v>
      </c>
      <c r="E239" s="291" t="s">
        <v>3160</v>
      </c>
      <c r="F239" s="291" t="s">
        <v>3161</v>
      </c>
      <c r="G239" s="291" t="s">
        <v>3162</v>
      </c>
      <c r="H239" s="291" t="s">
        <v>3163</v>
      </c>
      <c r="I239" s="291" t="s">
        <v>3164</v>
      </c>
      <c r="J239" s="291" t="s">
        <v>148</v>
      </c>
      <c r="K239" s="291">
        <v>39</v>
      </c>
      <c r="L239" s="291">
        <v>3218</v>
      </c>
      <c r="M239" s="291" t="s">
        <v>54</v>
      </c>
      <c r="N239" s="291">
        <v>238</v>
      </c>
      <c r="O239" s="291">
        <v>43.022184615384617</v>
      </c>
      <c r="P239" s="321" t="s">
        <v>3166</v>
      </c>
      <c r="Q239" s="321">
        <v>7210212</v>
      </c>
      <c r="R239" s="321">
        <v>32.510452999999998</v>
      </c>
      <c r="S239" s="321">
        <v>52.540310169999998</v>
      </c>
      <c r="T239" s="321">
        <v>9.5432538147782662</v>
      </c>
      <c r="U239" s="321" t="s">
        <v>149</v>
      </c>
      <c r="V239" s="321">
        <v>0.10576817810246678</v>
      </c>
      <c r="W239" s="321">
        <v>1.8666325676962601</v>
      </c>
      <c r="X239" s="321">
        <v>3.0998480826835499</v>
      </c>
      <c r="Y239" s="321">
        <v>90</v>
      </c>
      <c r="Z239" s="321">
        <v>0.89790999999999999</v>
      </c>
      <c r="AA239" s="321">
        <v>300.55176949999998</v>
      </c>
      <c r="AB239" s="321">
        <v>1.8157195180000001</v>
      </c>
      <c r="AC239" s="322">
        <v>0.68981238095152575</v>
      </c>
      <c r="AD239" s="323">
        <v>1</v>
      </c>
      <c r="AE239" s="322">
        <v>43.022184615384617</v>
      </c>
      <c r="AF239" s="324">
        <v>138.69729793651555</v>
      </c>
      <c r="AG239" s="324">
        <v>19.597248371735514</v>
      </c>
      <c r="AH239" s="324">
        <v>0.22616132295932431</v>
      </c>
      <c r="AI239" s="324">
        <v>0.14129509848638547</v>
      </c>
      <c r="AJ239" s="324">
        <v>0.1864889185496576</v>
      </c>
      <c r="AK239" s="324">
        <v>7.230536796107903</v>
      </c>
      <c r="AL239" s="324">
        <v>6.4657760924807226</v>
      </c>
      <c r="AM239" s="324">
        <v>7.9952974997350834</v>
      </c>
    </row>
    <row r="240" spans="1:39">
      <c r="A240" s="291" t="s">
        <v>391</v>
      </c>
      <c r="B240" s="291">
        <v>1</v>
      </c>
      <c r="C240" s="291" t="s">
        <v>5422</v>
      </c>
      <c r="D240" s="291" t="s">
        <v>5183</v>
      </c>
      <c r="E240" s="291" t="s">
        <v>3160</v>
      </c>
      <c r="F240" s="291" t="s">
        <v>3161</v>
      </c>
      <c r="G240" s="291" t="s">
        <v>3162</v>
      </c>
      <c r="H240" s="291" t="s">
        <v>3163</v>
      </c>
      <c r="I240" s="291" t="s">
        <v>3164</v>
      </c>
      <c r="J240" s="291" t="s">
        <v>148</v>
      </c>
      <c r="K240" s="291">
        <v>39</v>
      </c>
      <c r="L240" s="291">
        <v>3218</v>
      </c>
      <c r="M240" s="291" t="s">
        <v>54</v>
      </c>
      <c r="N240" s="291">
        <v>239</v>
      </c>
      <c r="O240" s="291">
        <v>43.20371282051282</v>
      </c>
      <c r="P240" s="321" t="s">
        <v>3166</v>
      </c>
      <c r="Q240" s="321">
        <v>7210212</v>
      </c>
      <c r="R240" s="321">
        <v>32.510452999999998</v>
      </c>
      <c r="S240" s="321">
        <v>52.540310169999998</v>
      </c>
      <c r="T240" s="321">
        <v>9.5432538147782662</v>
      </c>
      <c r="U240" s="321" t="s">
        <v>149</v>
      </c>
      <c r="V240" s="321">
        <v>0.10576817810246678</v>
      </c>
      <c r="W240" s="321">
        <v>1.8666325676962601</v>
      </c>
      <c r="X240" s="321">
        <v>3.0998480826835499</v>
      </c>
      <c r="Y240" s="321">
        <v>90</v>
      </c>
      <c r="Z240" s="321">
        <v>0.89790999999999999</v>
      </c>
      <c r="AA240" s="321">
        <v>300.55176949999998</v>
      </c>
      <c r="AB240" s="321">
        <v>1.8157195180000001</v>
      </c>
      <c r="AC240" s="322">
        <v>0.68981238095152575</v>
      </c>
      <c r="AD240" s="323">
        <v>1</v>
      </c>
      <c r="AE240" s="322">
        <v>43.20371282051282</v>
      </c>
      <c r="AF240" s="324">
        <v>139.28251860291434</v>
      </c>
      <c r="AG240" s="324">
        <v>19.729809342650469</v>
      </c>
      <c r="AH240" s="324">
        <v>0.22651450730659128</v>
      </c>
      <c r="AI240" s="324">
        <v>0.1416531632293275</v>
      </c>
      <c r="AJ240" s="324">
        <v>0.1864889185496576</v>
      </c>
      <c r="AK240" s="324">
        <v>7.248860151461102</v>
      </c>
      <c r="AL240" s="324">
        <v>6.4821614199214901</v>
      </c>
      <c r="AM240" s="324">
        <v>8.0155588830007147</v>
      </c>
    </row>
    <row r="241" spans="1:39">
      <c r="A241" s="291" t="s">
        <v>392</v>
      </c>
      <c r="B241" s="291">
        <v>1</v>
      </c>
      <c r="C241" s="291" t="s">
        <v>5423</v>
      </c>
      <c r="D241" s="291" t="s">
        <v>5183</v>
      </c>
      <c r="E241" s="291" t="s">
        <v>3160</v>
      </c>
      <c r="F241" s="291" t="s">
        <v>3161</v>
      </c>
      <c r="G241" s="291" t="s">
        <v>3162</v>
      </c>
      <c r="H241" s="291" t="s">
        <v>3163</v>
      </c>
      <c r="I241" s="291" t="s">
        <v>3164</v>
      </c>
      <c r="J241" s="291" t="s">
        <v>148</v>
      </c>
      <c r="K241" s="291">
        <v>39</v>
      </c>
      <c r="L241" s="291">
        <v>3218</v>
      </c>
      <c r="M241" s="291" t="s">
        <v>54</v>
      </c>
      <c r="N241" s="291">
        <v>240</v>
      </c>
      <c r="O241" s="291">
        <v>43.385241025641029</v>
      </c>
      <c r="P241" s="321" t="s">
        <v>3166</v>
      </c>
      <c r="Q241" s="321">
        <v>7210212</v>
      </c>
      <c r="R241" s="321">
        <v>32.510452999999998</v>
      </c>
      <c r="S241" s="321">
        <v>52.540310169999998</v>
      </c>
      <c r="T241" s="321">
        <v>9.5432538147782662</v>
      </c>
      <c r="U241" s="321" t="s">
        <v>149</v>
      </c>
      <c r="V241" s="321">
        <v>0.10576817810246678</v>
      </c>
      <c r="W241" s="321">
        <v>1.8666325676962601</v>
      </c>
      <c r="X241" s="321">
        <v>3.0998480826835499</v>
      </c>
      <c r="Y241" s="321">
        <v>90</v>
      </c>
      <c r="Z241" s="321">
        <v>0.89790999999999999</v>
      </c>
      <c r="AA241" s="321">
        <v>300.55176949999998</v>
      </c>
      <c r="AB241" s="321">
        <v>1.8157195180000001</v>
      </c>
      <c r="AC241" s="322">
        <v>0.68981238095152575</v>
      </c>
      <c r="AD241" s="323">
        <v>1</v>
      </c>
      <c r="AE241" s="322">
        <v>43.385241025641029</v>
      </c>
      <c r="AF241" s="324">
        <v>139.86773926931315</v>
      </c>
      <c r="AG241" s="324">
        <v>19.862574547686581</v>
      </c>
      <c r="AH241" s="324">
        <v>0.2268634938220653</v>
      </c>
      <c r="AI241" s="324">
        <v>0.14200969180921344</v>
      </c>
      <c r="AJ241" s="324">
        <v>0.1864889185496576</v>
      </c>
      <c r="AK241" s="324">
        <v>7.2671048962777656</v>
      </c>
      <c r="AL241" s="324">
        <v>6.4984764513189504</v>
      </c>
      <c r="AM241" s="324">
        <v>8.0357333412365808</v>
      </c>
    </row>
    <row r="242" spans="1:39">
      <c r="A242" s="291" t="s">
        <v>393</v>
      </c>
      <c r="B242" s="291">
        <v>1</v>
      </c>
      <c r="C242" s="291" t="s">
        <v>5424</v>
      </c>
      <c r="D242" s="291" t="s">
        <v>5183</v>
      </c>
      <c r="E242" s="291" t="s">
        <v>3160</v>
      </c>
      <c r="F242" s="291" t="s">
        <v>3161</v>
      </c>
      <c r="G242" s="291" t="s">
        <v>3162</v>
      </c>
      <c r="H242" s="291" t="s">
        <v>3163</v>
      </c>
      <c r="I242" s="291" t="s">
        <v>3164</v>
      </c>
      <c r="J242" s="291" t="s">
        <v>148</v>
      </c>
      <c r="K242" s="291">
        <v>39</v>
      </c>
      <c r="L242" s="291">
        <v>3218</v>
      </c>
      <c r="M242" s="291" t="s">
        <v>54</v>
      </c>
      <c r="N242" s="291">
        <v>241</v>
      </c>
      <c r="O242" s="291">
        <v>43.566769230769232</v>
      </c>
      <c r="P242" s="321" t="s">
        <v>3166</v>
      </c>
      <c r="Q242" s="321">
        <v>7210212</v>
      </c>
      <c r="R242" s="321">
        <v>32.510452999999998</v>
      </c>
      <c r="S242" s="321">
        <v>52.540310169999998</v>
      </c>
      <c r="T242" s="321">
        <v>9.5432538147782662</v>
      </c>
      <c r="U242" s="321" t="s">
        <v>149</v>
      </c>
      <c r="V242" s="321">
        <v>0.10576817810246678</v>
      </c>
      <c r="W242" s="321">
        <v>1.8666325676962601</v>
      </c>
      <c r="X242" s="321">
        <v>3.0998480826835499</v>
      </c>
      <c r="Y242" s="321">
        <v>90</v>
      </c>
      <c r="Z242" s="321">
        <v>0.89790999999999999</v>
      </c>
      <c r="AA242" s="321">
        <v>300.55176949999998</v>
      </c>
      <c r="AB242" s="321">
        <v>1.8157195180000001</v>
      </c>
      <c r="AC242" s="322">
        <v>0.68981238095152575</v>
      </c>
      <c r="AD242" s="323">
        <v>1</v>
      </c>
      <c r="AE242" s="322">
        <v>43.566769230769232</v>
      </c>
      <c r="AF242" s="324">
        <v>140.45295993571193</v>
      </c>
      <c r="AG242" s="324">
        <v>19.995541534600978</v>
      </c>
      <c r="AH242" s="324">
        <v>0.22720829005001378</v>
      </c>
      <c r="AI242" s="324">
        <v>0.14236468596855009</v>
      </c>
      <c r="AJ242" s="324">
        <v>0.1864889185496576</v>
      </c>
      <c r="AK242" s="324">
        <v>7.28527111972772</v>
      </c>
      <c r="AL242" s="324">
        <v>6.514721266411601</v>
      </c>
      <c r="AM242" s="324">
        <v>8.0558209730438399</v>
      </c>
    </row>
    <row r="243" spans="1:39">
      <c r="A243" s="291" t="s">
        <v>394</v>
      </c>
      <c r="B243" s="291">
        <v>1</v>
      </c>
      <c r="C243" s="291" t="s">
        <v>5425</v>
      </c>
      <c r="D243" s="291" t="s">
        <v>5183</v>
      </c>
      <c r="E243" s="291" t="s">
        <v>3160</v>
      </c>
      <c r="F243" s="291" t="s">
        <v>3161</v>
      </c>
      <c r="G243" s="291" t="s">
        <v>3162</v>
      </c>
      <c r="H243" s="291" t="s">
        <v>3163</v>
      </c>
      <c r="I243" s="291" t="s">
        <v>3164</v>
      </c>
      <c r="J243" s="291" t="s">
        <v>148</v>
      </c>
      <c r="K243" s="291">
        <v>39</v>
      </c>
      <c r="L243" s="291">
        <v>3218</v>
      </c>
      <c r="M243" s="291" t="s">
        <v>54</v>
      </c>
      <c r="N243" s="291">
        <v>242</v>
      </c>
      <c r="O243" s="291">
        <v>43.748297435897442</v>
      </c>
      <c r="P243" s="321" t="s">
        <v>3166</v>
      </c>
      <c r="Q243" s="321">
        <v>7210212</v>
      </c>
      <c r="R243" s="321">
        <v>32.510452999999998</v>
      </c>
      <c r="S243" s="321">
        <v>52.540310169999998</v>
      </c>
      <c r="T243" s="321">
        <v>9.5432538147782662</v>
      </c>
      <c r="U243" s="321" t="s">
        <v>149</v>
      </c>
      <c r="V243" s="321">
        <v>0.10576817810246678</v>
      </c>
      <c r="W243" s="321">
        <v>1.8666325676962601</v>
      </c>
      <c r="X243" s="321">
        <v>3.0998480826835499</v>
      </c>
      <c r="Y243" s="321">
        <v>90</v>
      </c>
      <c r="Z243" s="321">
        <v>0.89790999999999999</v>
      </c>
      <c r="AA243" s="321">
        <v>300.55176949999998</v>
      </c>
      <c r="AB243" s="321">
        <v>1.8157195180000001</v>
      </c>
      <c r="AC243" s="322">
        <v>0.68981238095152575</v>
      </c>
      <c r="AD243" s="323">
        <v>1</v>
      </c>
      <c r="AE243" s="322">
        <v>43.748297435897442</v>
      </c>
      <c r="AF243" s="324">
        <v>141.03818060211074</v>
      </c>
      <c r="AG243" s="324">
        <v>20.128707855597895</v>
      </c>
      <c r="AH243" s="324">
        <v>0.22754890358941646</v>
      </c>
      <c r="AI243" s="324">
        <v>0.14271814745245412</v>
      </c>
      <c r="AJ243" s="324">
        <v>0.1864889185496576</v>
      </c>
      <c r="AK243" s="324">
        <v>7.3033589111143495</v>
      </c>
      <c r="AL243" s="324">
        <v>6.5308959450573685</v>
      </c>
      <c r="AM243" s="324">
        <v>8.0758218771713306</v>
      </c>
    </row>
    <row r="244" spans="1:39">
      <c r="A244" s="291" t="s">
        <v>395</v>
      </c>
      <c r="B244" s="291">
        <v>1</v>
      </c>
      <c r="C244" s="291" t="s">
        <v>5426</v>
      </c>
      <c r="D244" s="291" t="s">
        <v>5183</v>
      </c>
      <c r="E244" s="291" t="s">
        <v>3160</v>
      </c>
      <c r="F244" s="291" t="s">
        <v>3161</v>
      </c>
      <c r="G244" s="291" t="s">
        <v>3162</v>
      </c>
      <c r="H244" s="291" t="s">
        <v>3163</v>
      </c>
      <c r="I244" s="291" t="s">
        <v>3164</v>
      </c>
      <c r="J244" s="291" t="s">
        <v>148</v>
      </c>
      <c r="K244" s="291">
        <v>39</v>
      </c>
      <c r="L244" s="291">
        <v>3218</v>
      </c>
      <c r="M244" s="291" t="s">
        <v>54</v>
      </c>
      <c r="N244" s="291">
        <v>243</v>
      </c>
      <c r="O244" s="291">
        <v>43.929825641025644</v>
      </c>
      <c r="P244" s="321" t="s">
        <v>3166</v>
      </c>
      <c r="Q244" s="321">
        <v>7210212</v>
      </c>
      <c r="R244" s="321">
        <v>32.510452999999998</v>
      </c>
      <c r="S244" s="321">
        <v>52.540310169999998</v>
      </c>
      <c r="T244" s="321">
        <v>9.5432538147782662</v>
      </c>
      <c r="U244" s="321" t="s">
        <v>149</v>
      </c>
      <c r="V244" s="321">
        <v>0.10576817810246678</v>
      </c>
      <c r="W244" s="321">
        <v>1.8666325676962601</v>
      </c>
      <c r="X244" s="321">
        <v>3.0998480826835499</v>
      </c>
      <c r="Y244" s="321">
        <v>90</v>
      </c>
      <c r="Z244" s="321">
        <v>0.89790999999999999</v>
      </c>
      <c r="AA244" s="321">
        <v>300.55176949999998</v>
      </c>
      <c r="AB244" s="321">
        <v>1.8157195180000001</v>
      </c>
      <c r="AC244" s="322">
        <v>0.68981238095152575</v>
      </c>
      <c r="AD244" s="323">
        <v>1</v>
      </c>
      <c r="AE244" s="322">
        <v>43.929825641025644</v>
      </c>
      <c r="AF244" s="324">
        <v>141.62340126850955</v>
      </c>
      <c r="AG244" s="324">
        <v>20.262071067360623</v>
      </c>
      <c r="AH244" s="324">
        <v>0.2278853420939243</v>
      </c>
      <c r="AI244" s="324">
        <v>0.14307007800882385</v>
      </c>
      <c r="AJ244" s="324">
        <v>0.1864889185496576</v>
      </c>
      <c r="AK244" s="324">
        <v>7.3213683598833823</v>
      </c>
      <c r="AL244" s="324">
        <v>6.5470005672414713</v>
      </c>
      <c r="AM244" s="324">
        <v>8.0957361525252924</v>
      </c>
    </row>
    <row r="245" spans="1:39">
      <c r="A245" s="291" t="s">
        <v>396</v>
      </c>
      <c r="B245" s="291">
        <v>1</v>
      </c>
      <c r="C245" s="291" t="s">
        <v>5427</v>
      </c>
      <c r="D245" s="291" t="s">
        <v>5183</v>
      </c>
      <c r="E245" s="291" t="s">
        <v>3160</v>
      </c>
      <c r="F245" s="291" t="s">
        <v>3161</v>
      </c>
      <c r="G245" s="291" t="s">
        <v>3162</v>
      </c>
      <c r="H245" s="291" t="s">
        <v>3163</v>
      </c>
      <c r="I245" s="291" t="s">
        <v>3164</v>
      </c>
      <c r="J245" s="291" t="s">
        <v>148</v>
      </c>
      <c r="K245" s="291">
        <v>39</v>
      </c>
      <c r="L245" s="291">
        <v>3218</v>
      </c>
      <c r="M245" s="291" t="s">
        <v>54</v>
      </c>
      <c r="N245" s="291">
        <v>244</v>
      </c>
      <c r="O245" s="291">
        <v>44.111353846153847</v>
      </c>
      <c r="P245" s="321" t="s">
        <v>3166</v>
      </c>
      <c r="Q245" s="321">
        <v>7210212</v>
      </c>
      <c r="R245" s="321">
        <v>32.510452999999998</v>
      </c>
      <c r="S245" s="321">
        <v>52.540310169999998</v>
      </c>
      <c r="T245" s="321">
        <v>9.5432538147782662</v>
      </c>
      <c r="U245" s="321" t="s">
        <v>149</v>
      </c>
      <c r="V245" s="321">
        <v>0.10576817810246678</v>
      </c>
      <c r="W245" s="321">
        <v>1.8666325676962601</v>
      </c>
      <c r="X245" s="321">
        <v>3.0998480826835499</v>
      </c>
      <c r="Y245" s="321">
        <v>90</v>
      </c>
      <c r="Z245" s="321">
        <v>0.89790999999999999</v>
      </c>
      <c r="AA245" s="321">
        <v>300.55176949999998</v>
      </c>
      <c r="AB245" s="321">
        <v>1.8157195180000001</v>
      </c>
      <c r="AC245" s="322">
        <v>0.68981238095152575</v>
      </c>
      <c r="AD245" s="323">
        <v>1</v>
      </c>
      <c r="AE245" s="322">
        <v>44.111353846153847</v>
      </c>
      <c r="AF245" s="324">
        <v>142.20862193490834</v>
      </c>
      <c r="AG245" s="324">
        <v>20.395628731083505</v>
      </c>
      <c r="AH245" s="324">
        <v>0.22821761327183429</v>
      </c>
      <c r="AI245" s="324">
        <v>0.14342047938850699</v>
      </c>
      <c r="AJ245" s="324">
        <v>0.1864889185496576</v>
      </c>
      <c r="AK245" s="324">
        <v>7.3392995556314791</v>
      </c>
      <c r="AL245" s="324">
        <v>6.5630352130840937</v>
      </c>
      <c r="AM245" s="324">
        <v>8.1155638981788645</v>
      </c>
    </row>
    <row r="246" spans="1:39">
      <c r="A246" s="291" t="s">
        <v>397</v>
      </c>
      <c r="B246" s="291">
        <v>1</v>
      </c>
      <c r="C246" s="291" t="s">
        <v>5428</v>
      </c>
      <c r="D246" s="291" t="s">
        <v>5183</v>
      </c>
      <c r="E246" s="291" t="s">
        <v>3160</v>
      </c>
      <c r="F246" s="291" t="s">
        <v>3161</v>
      </c>
      <c r="G246" s="291" t="s">
        <v>3162</v>
      </c>
      <c r="H246" s="291" t="s">
        <v>3163</v>
      </c>
      <c r="I246" s="291" t="s">
        <v>3164</v>
      </c>
      <c r="J246" s="291" t="s">
        <v>148</v>
      </c>
      <c r="K246" s="291">
        <v>39</v>
      </c>
      <c r="L246" s="291">
        <v>3218</v>
      </c>
      <c r="M246" s="291" t="s">
        <v>54</v>
      </c>
      <c r="N246" s="291">
        <v>245</v>
      </c>
      <c r="O246" s="291">
        <v>44.292882051282056</v>
      </c>
      <c r="P246" s="321" t="s">
        <v>3166</v>
      </c>
      <c r="Q246" s="321">
        <v>7210212</v>
      </c>
      <c r="R246" s="321">
        <v>32.510452999999998</v>
      </c>
      <c r="S246" s="321">
        <v>52.540310169999998</v>
      </c>
      <c r="T246" s="321">
        <v>9.5432538147782662</v>
      </c>
      <c r="U246" s="321" t="s">
        <v>149</v>
      </c>
      <c r="V246" s="321">
        <v>0.10576817810246678</v>
      </c>
      <c r="W246" s="321">
        <v>1.8666325676962601</v>
      </c>
      <c r="X246" s="321">
        <v>3.0998480826835499</v>
      </c>
      <c r="Y246" s="321">
        <v>90</v>
      </c>
      <c r="Z246" s="321">
        <v>0.89790999999999999</v>
      </c>
      <c r="AA246" s="321">
        <v>300.55176949999998</v>
      </c>
      <c r="AB246" s="321">
        <v>1.8157195180000001</v>
      </c>
      <c r="AC246" s="322">
        <v>0.68981238095152575</v>
      </c>
      <c r="AD246" s="323">
        <v>1</v>
      </c>
      <c r="AE246" s="322">
        <v>44.292882051282056</v>
      </c>
      <c r="AF246" s="324">
        <v>142.79384260130715</v>
      </c>
      <c r="AG246" s="324">
        <v>20.529378412503949</v>
      </c>
      <c r="AH246" s="324">
        <v>0.22854572488610117</v>
      </c>
      <c r="AI246" s="324">
        <v>0.14376935334546437</v>
      </c>
      <c r="AJ246" s="324">
        <v>0.1864889185496576</v>
      </c>
      <c r="AK246" s="324">
        <v>7.357152588114606</v>
      </c>
      <c r="AL246" s="324">
        <v>6.5789999628478757</v>
      </c>
      <c r="AM246" s="324">
        <v>8.1353052133813364</v>
      </c>
    </row>
    <row r="247" spans="1:39">
      <c r="A247" s="291" t="s">
        <v>398</v>
      </c>
      <c r="B247" s="291">
        <v>1</v>
      </c>
      <c r="C247" s="291" t="s">
        <v>5429</v>
      </c>
      <c r="D247" s="291" t="s">
        <v>5183</v>
      </c>
      <c r="E247" s="291" t="s">
        <v>3160</v>
      </c>
      <c r="F247" s="291" t="s">
        <v>3161</v>
      </c>
      <c r="G247" s="291" t="s">
        <v>3162</v>
      </c>
      <c r="H247" s="291" t="s">
        <v>3163</v>
      </c>
      <c r="I247" s="291" t="s">
        <v>3164</v>
      </c>
      <c r="J247" s="291" t="s">
        <v>148</v>
      </c>
      <c r="K247" s="291">
        <v>39</v>
      </c>
      <c r="L247" s="291">
        <v>3218</v>
      </c>
      <c r="M247" s="291" t="s">
        <v>54</v>
      </c>
      <c r="N247" s="291">
        <v>246</v>
      </c>
      <c r="O247" s="291">
        <v>44.474410256410259</v>
      </c>
      <c r="P247" s="321" t="s">
        <v>3166</v>
      </c>
      <c r="Q247" s="321">
        <v>7210212</v>
      </c>
      <c r="R247" s="321">
        <v>32.510452999999998</v>
      </c>
      <c r="S247" s="321">
        <v>52.540310169999998</v>
      </c>
      <c r="T247" s="321">
        <v>9.5432538147782662</v>
      </c>
      <c r="U247" s="321" t="s">
        <v>149</v>
      </c>
      <c r="V247" s="321">
        <v>0.10576817810246678</v>
      </c>
      <c r="W247" s="321">
        <v>1.8666325676962601</v>
      </c>
      <c r="X247" s="321">
        <v>3.0998480826835499</v>
      </c>
      <c r="Y247" s="321">
        <v>90</v>
      </c>
      <c r="Z247" s="321">
        <v>0.89790999999999999</v>
      </c>
      <c r="AA247" s="321">
        <v>300.55176949999998</v>
      </c>
      <c r="AB247" s="321">
        <v>1.8157195180000001</v>
      </c>
      <c r="AC247" s="322">
        <v>0.68981238095152575</v>
      </c>
      <c r="AD247" s="323">
        <v>1</v>
      </c>
      <c r="AE247" s="322">
        <v>44.474410256410259</v>
      </c>
      <c r="AF247" s="324">
        <v>143.37906326770593</v>
      </c>
      <c r="AG247" s="324">
        <v>20.663317681934245</v>
      </c>
      <c r="AH247" s="324">
        <v>0.22886968475413894</v>
      </c>
      <c r="AI247" s="324">
        <v>0.14411670163692833</v>
      </c>
      <c r="AJ247" s="324">
        <v>0.1864889185496576</v>
      </c>
      <c r="AK247" s="324">
        <v>7.3749275472561457</v>
      </c>
      <c r="AL247" s="324">
        <v>6.5948948969451688</v>
      </c>
      <c r="AM247" s="324">
        <v>8.1549601975671226</v>
      </c>
    </row>
    <row r="248" spans="1:39">
      <c r="A248" s="291" t="s">
        <v>399</v>
      </c>
      <c r="B248" s="291">
        <v>1</v>
      </c>
      <c r="C248" s="291" t="s">
        <v>5430</v>
      </c>
      <c r="D248" s="291" t="s">
        <v>5183</v>
      </c>
      <c r="E248" s="291" t="s">
        <v>3160</v>
      </c>
      <c r="F248" s="291" t="s">
        <v>3161</v>
      </c>
      <c r="G248" s="291" t="s">
        <v>3162</v>
      </c>
      <c r="H248" s="291" t="s">
        <v>3163</v>
      </c>
      <c r="I248" s="291" t="s">
        <v>3164</v>
      </c>
      <c r="J248" s="291" t="s">
        <v>148</v>
      </c>
      <c r="K248" s="291">
        <v>39</v>
      </c>
      <c r="L248" s="291">
        <v>3218</v>
      </c>
      <c r="M248" s="291" t="s">
        <v>54</v>
      </c>
      <c r="N248" s="291">
        <v>247</v>
      </c>
      <c r="O248" s="291">
        <v>44.655938461538462</v>
      </c>
      <c r="P248" s="321" t="s">
        <v>3166</v>
      </c>
      <c r="Q248" s="321">
        <v>7210212</v>
      </c>
      <c r="R248" s="321">
        <v>32.510452999999998</v>
      </c>
      <c r="S248" s="321">
        <v>52.540310169999998</v>
      </c>
      <c r="T248" s="321">
        <v>9.5432538147782662</v>
      </c>
      <c r="U248" s="321" t="s">
        <v>149</v>
      </c>
      <c r="V248" s="321">
        <v>0.10576817810246678</v>
      </c>
      <c r="W248" s="321">
        <v>1.8666325676962601</v>
      </c>
      <c r="X248" s="321">
        <v>3.0998480826835499</v>
      </c>
      <c r="Y248" s="321">
        <v>90</v>
      </c>
      <c r="Z248" s="321">
        <v>0.89790999999999999</v>
      </c>
      <c r="AA248" s="321">
        <v>300.55176949999998</v>
      </c>
      <c r="AB248" s="321">
        <v>1.8157195180000001</v>
      </c>
      <c r="AC248" s="322">
        <v>0.68981238095152575</v>
      </c>
      <c r="AD248" s="323">
        <v>1</v>
      </c>
      <c r="AE248" s="322">
        <v>44.655938461538462</v>
      </c>
      <c r="AF248" s="324">
        <v>143.96428393410474</v>
      </c>
      <c r="AG248" s="324">
        <v>20.797444114293576</v>
      </c>
      <c r="AH248" s="324">
        <v>0.22918950074795783</v>
      </c>
      <c r="AI248" s="324">
        <v>0.14446252602355852</v>
      </c>
      <c r="AJ248" s="324">
        <v>0.1864889185496576</v>
      </c>
      <c r="AK248" s="324">
        <v>7.3926245231548675</v>
      </c>
      <c r="AL248" s="324">
        <v>6.61072009594516</v>
      </c>
      <c r="AM248" s="324">
        <v>8.1745289503645751</v>
      </c>
    </row>
    <row r="249" spans="1:39">
      <c r="A249" s="291" t="s">
        <v>400</v>
      </c>
      <c r="B249" s="291">
        <v>1</v>
      </c>
      <c r="C249" s="291" t="s">
        <v>5431</v>
      </c>
      <c r="D249" s="291" t="s">
        <v>5183</v>
      </c>
      <c r="E249" s="291" t="s">
        <v>3160</v>
      </c>
      <c r="F249" s="291" t="s">
        <v>3161</v>
      </c>
      <c r="G249" s="291" t="s">
        <v>3162</v>
      </c>
      <c r="H249" s="291" t="s">
        <v>3163</v>
      </c>
      <c r="I249" s="291" t="s">
        <v>3164</v>
      </c>
      <c r="J249" s="291" t="s">
        <v>148</v>
      </c>
      <c r="K249" s="291">
        <v>39</v>
      </c>
      <c r="L249" s="291">
        <v>3218</v>
      </c>
      <c r="M249" s="291" t="s">
        <v>54</v>
      </c>
      <c r="N249" s="291">
        <v>248</v>
      </c>
      <c r="O249" s="291">
        <v>44.837466666666671</v>
      </c>
      <c r="P249" s="321" t="s">
        <v>3166</v>
      </c>
      <c r="Q249" s="321">
        <v>7210212</v>
      </c>
      <c r="R249" s="321">
        <v>32.510452999999998</v>
      </c>
      <c r="S249" s="321">
        <v>52.540310169999998</v>
      </c>
      <c r="T249" s="321">
        <v>9.5432538147782662</v>
      </c>
      <c r="U249" s="321" t="s">
        <v>149</v>
      </c>
      <c r="V249" s="321">
        <v>0.10576817810246678</v>
      </c>
      <c r="W249" s="321">
        <v>1.8666325676962601</v>
      </c>
      <c r="X249" s="321">
        <v>3.0998480826835499</v>
      </c>
      <c r="Y249" s="321">
        <v>90</v>
      </c>
      <c r="Z249" s="321">
        <v>0.89790999999999999</v>
      </c>
      <c r="AA249" s="321">
        <v>300.55176949999998</v>
      </c>
      <c r="AB249" s="321">
        <v>1.8157195180000001</v>
      </c>
      <c r="AC249" s="322">
        <v>0.68981238095152575</v>
      </c>
      <c r="AD249" s="323">
        <v>1</v>
      </c>
      <c r="AE249" s="322">
        <v>44.837466666666671</v>
      </c>
      <c r="AF249" s="324">
        <v>144.54950460050355</v>
      </c>
      <c r="AG249" s="324">
        <v>20.931755289139755</v>
      </c>
      <c r="AH249" s="324">
        <v>0.22950518079388785</v>
      </c>
      <c r="AI249" s="324">
        <v>0.14480682826959226</v>
      </c>
      <c r="AJ249" s="324">
        <v>0.1864889185496576</v>
      </c>
      <c r="AK249" s="324">
        <v>7.41024360609262</v>
      </c>
      <c r="AL249" s="324">
        <v>6.6264756405807503</v>
      </c>
      <c r="AM249" s="324">
        <v>8.1940115716044897</v>
      </c>
    </row>
    <row r="250" spans="1:39">
      <c r="A250" s="291" t="s">
        <v>401</v>
      </c>
      <c r="B250" s="291">
        <v>1</v>
      </c>
      <c r="C250" s="291" t="s">
        <v>5432</v>
      </c>
      <c r="D250" s="291" t="s">
        <v>5183</v>
      </c>
      <c r="E250" s="291" t="s">
        <v>3160</v>
      </c>
      <c r="F250" s="291" t="s">
        <v>3161</v>
      </c>
      <c r="G250" s="291" t="s">
        <v>3162</v>
      </c>
      <c r="H250" s="291" t="s">
        <v>3163</v>
      </c>
      <c r="I250" s="291" t="s">
        <v>3164</v>
      </c>
      <c r="J250" s="291" t="s">
        <v>148</v>
      </c>
      <c r="K250" s="291">
        <v>39</v>
      </c>
      <c r="L250" s="291">
        <v>3218</v>
      </c>
      <c r="M250" s="291" t="s">
        <v>54</v>
      </c>
      <c r="N250" s="291">
        <v>249</v>
      </c>
      <c r="O250" s="291">
        <v>45.018994871794874</v>
      </c>
      <c r="P250" s="321" t="s">
        <v>3166</v>
      </c>
      <c r="Q250" s="321">
        <v>7210212</v>
      </c>
      <c r="R250" s="321">
        <v>32.510452999999998</v>
      </c>
      <c r="S250" s="321">
        <v>52.540310169999998</v>
      </c>
      <c r="T250" s="321">
        <v>9.5432538147782662</v>
      </c>
      <c r="U250" s="321" t="s">
        <v>149</v>
      </c>
      <c r="V250" s="321">
        <v>0.10576817810246678</v>
      </c>
      <c r="W250" s="321">
        <v>1.8666325676962601</v>
      </c>
      <c r="X250" s="321">
        <v>3.0998480826835499</v>
      </c>
      <c r="Y250" s="321">
        <v>90</v>
      </c>
      <c r="Z250" s="321">
        <v>0.89790999999999999</v>
      </c>
      <c r="AA250" s="321">
        <v>300.55176949999998</v>
      </c>
      <c r="AB250" s="321">
        <v>1.8157195180000001</v>
      </c>
      <c r="AC250" s="322">
        <v>0.68981238095152575</v>
      </c>
      <c r="AD250" s="323">
        <v>1</v>
      </c>
      <c r="AE250" s="322">
        <v>45.018994871794874</v>
      </c>
      <c r="AF250" s="324">
        <v>145.13472526690234</v>
      </c>
      <c r="AG250" s="324">
        <v>21.06624879070111</v>
      </c>
      <c r="AH250" s="324">
        <v>0.22981673287270429</v>
      </c>
      <c r="AI250" s="324">
        <v>0.14514961014299191</v>
      </c>
      <c r="AJ250" s="324">
        <v>0.1864889185496576</v>
      </c>
      <c r="AK250" s="324">
        <v>7.4277848865418763</v>
      </c>
      <c r="AL250" s="324">
        <v>6.642161611755304</v>
      </c>
      <c r="AM250" s="324">
        <v>8.2134081613284486</v>
      </c>
    </row>
    <row r="251" spans="1:39">
      <c r="A251" s="291" t="s">
        <v>402</v>
      </c>
      <c r="B251" s="291">
        <v>1</v>
      </c>
      <c r="C251" s="291" t="s">
        <v>5433</v>
      </c>
      <c r="D251" s="291" t="s">
        <v>5183</v>
      </c>
      <c r="E251" s="291" t="s">
        <v>3160</v>
      </c>
      <c r="F251" s="291" t="s">
        <v>3161</v>
      </c>
      <c r="G251" s="291" t="s">
        <v>3162</v>
      </c>
      <c r="H251" s="291" t="s">
        <v>3163</v>
      </c>
      <c r="I251" s="291" t="s">
        <v>3164</v>
      </c>
      <c r="J251" s="291" t="s">
        <v>148</v>
      </c>
      <c r="K251" s="291">
        <v>39</v>
      </c>
      <c r="L251" s="291">
        <v>3218</v>
      </c>
      <c r="M251" s="291" t="s">
        <v>54</v>
      </c>
      <c r="N251" s="291">
        <v>250</v>
      </c>
      <c r="O251" s="291">
        <v>45.200523076923076</v>
      </c>
      <c r="P251" s="321" t="s">
        <v>3166</v>
      </c>
      <c r="Q251" s="321">
        <v>7210212</v>
      </c>
      <c r="R251" s="321">
        <v>32.510452999999998</v>
      </c>
      <c r="S251" s="321">
        <v>52.540310169999998</v>
      </c>
      <c r="T251" s="321">
        <v>9.5432538147782662</v>
      </c>
      <c r="U251" s="321" t="s">
        <v>149</v>
      </c>
      <c r="V251" s="321">
        <v>0.10576817810246678</v>
      </c>
      <c r="W251" s="321">
        <v>1.8666325676962601</v>
      </c>
      <c r="X251" s="321">
        <v>3.0998480826835499</v>
      </c>
      <c r="Y251" s="321">
        <v>90</v>
      </c>
      <c r="Z251" s="321">
        <v>0.89790999999999999</v>
      </c>
      <c r="AA251" s="321">
        <v>300.55176949999998</v>
      </c>
      <c r="AB251" s="321">
        <v>1.8157195180000001</v>
      </c>
      <c r="AC251" s="322">
        <v>0.68981238095152575</v>
      </c>
      <c r="AD251" s="323">
        <v>1</v>
      </c>
      <c r="AE251" s="322">
        <v>45.200523076923076</v>
      </c>
      <c r="AF251" s="324">
        <v>145.71994593330112</v>
      </c>
      <c r="AG251" s="324">
        <v>21.200922207908256</v>
      </c>
      <c r="AH251" s="324">
        <v>0.23012416501945071</v>
      </c>
      <c r="AI251" s="324">
        <v>0.14549087341558811</v>
      </c>
      <c r="AJ251" s="324">
        <v>0.1864889185496576</v>
      </c>
      <c r="AK251" s="324">
        <v>7.4452484551730613</v>
      </c>
      <c r="AL251" s="324">
        <v>6.6577780905492014</v>
      </c>
      <c r="AM251" s="324">
        <v>8.2327188197969221</v>
      </c>
    </row>
    <row r="252" spans="1:39">
      <c r="A252" s="291" t="s">
        <v>403</v>
      </c>
      <c r="B252" s="291">
        <v>1</v>
      </c>
      <c r="C252" s="291" t="s">
        <v>5434</v>
      </c>
      <c r="D252" s="291" t="s">
        <v>5183</v>
      </c>
      <c r="E252" s="291" t="s">
        <v>3160</v>
      </c>
      <c r="F252" s="291" t="s">
        <v>3161</v>
      </c>
      <c r="G252" s="291" t="s">
        <v>3162</v>
      </c>
      <c r="H252" s="291" t="s">
        <v>3163</v>
      </c>
      <c r="I252" s="291" t="s">
        <v>3164</v>
      </c>
      <c r="J252" s="291" t="s">
        <v>148</v>
      </c>
      <c r="K252" s="291">
        <v>39</v>
      </c>
      <c r="L252" s="291">
        <v>3218</v>
      </c>
      <c r="M252" s="291" t="s">
        <v>54</v>
      </c>
      <c r="N252" s="291">
        <v>251</v>
      </c>
      <c r="O252" s="291">
        <v>45.382051282051286</v>
      </c>
      <c r="P252" s="321" t="s">
        <v>3166</v>
      </c>
      <c r="Q252" s="321">
        <v>7210212</v>
      </c>
      <c r="R252" s="321">
        <v>32.510452999999998</v>
      </c>
      <c r="S252" s="321">
        <v>52.540310169999998</v>
      </c>
      <c r="T252" s="321">
        <v>9.5432538147782662</v>
      </c>
      <c r="U252" s="321" t="s">
        <v>149</v>
      </c>
      <c r="V252" s="321">
        <v>0.10576817810246678</v>
      </c>
      <c r="W252" s="321">
        <v>1.8666325676962601</v>
      </c>
      <c r="X252" s="321">
        <v>3.0998480826835499</v>
      </c>
      <c r="Y252" s="321">
        <v>90</v>
      </c>
      <c r="Z252" s="321">
        <v>0.89790999999999999</v>
      </c>
      <c r="AA252" s="321">
        <v>300.55176949999998</v>
      </c>
      <c r="AB252" s="321">
        <v>1.8157195180000001</v>
      </c>
      <c r="AC252" s="322">
        <v>0.68981238095152575</v>
      </c>
      <c r="AD252" s="323">
        <v>1</v>
      </c>
      <c r="AE252" s="322">
        <v>45.382051282051286</v>
      </c>
      <c r="AF252" s="324">
        <v>146.30516659969996</v>
      </c>
      <c r="AG252" s="324">
        <v>21.335773134425711</v>
      </c>
      <c r="AH252" s="324">
        <v>0.23042748532320501</v>
      </c>
      <c r="AI252" s="324">
        <v>0.1458306198632186</v>
      </c>
      <c r="AJ252" s="324">
        <v>0.1864889185496576</v>
      </c>
      <c r="AK252" s="324">
        <v>7.4626344028616565</v>
      </c>
      <c r="AL252" s="324">
        <v>6.6733251582261888</v>
      </c>
      <c r="AM252" s="324">
        <v>8.2519436474971251</v>
      </c>
    </row>
    <row r="253" spans="1:39">
      <c r="A253" s="291" t="s">
        <v>404</v>
      </c>
      <c r="B253" s="291">
        <v>1</v>
      </c>
      <c r="C253" s="291" t="s">
        <v>5435</v>
      </c>
      <c r="D253" s="291" t="s">
        <v>5183</v>
      </c>
      <c r="E253" s="291" t="s">
        <v>3160</v>
      </c>
      <c r="F253" s="291" t="s">
        <v>3161</v>
      </c>
      <c r="G253" s="291" t="s">
        <v>3162</v>
      </c>
      <c r="H253" s="291" t="s">
        <v>3163</v>
      </c>
      <c r="I253" s="291" t="s">
        <v>3164</v>
      </c>
      <c r="J253" s="291" t="s">
        <v>148</v>
      </c>
      <c r="K253" s="291">
        <v>39</v>
      </c>
      <c r="L253" s="291">
        <v>3218</v>
      </c>
      <c r="M253" s="291" t="s">
        <v>54</v>
      </c>
      <c r="N253" s="291">
        <v>252</v>
      </c>
      <c r="O253" s="291">
        <v>45.563579487179489</v>
      </c>
      <c r="P253" s="321" t="s">
        <v>3166</v>
      </c>
      <c r="Q253" s="321">
        <v>7210212</v>
      </c>
      <c r="R253" s="321">
        <v>32.510452999999998</v>
      </c>
      <c r="S253" s="321">
        <v>52.540310169999998</v>
      </c>
      <c r="T253" s="321">
        <v>9.5432538147782662</v>
      </c>
      <c r="U253" s="321" t="s">
        <v>149</v>
      </c>
      <c r="V253" s="321">
        <v>0.10576817810246678</v>
      </c>
      <c r="W253" s="321">
        <v>1.8666325676962601</v>
      </c>
      <c r="X253" s="321">
        <v>3.0998480826835499</v>
      </c>
      <c r="Y253" s="321">
        <v>90</v>
      </c>
      <c r="Z253" s="321">
        <v>0.89790999999999999</v>
      </c>
      <c r="AA253" s="321">
        <v>300.55176949999998</v>
      </c>
      <c r="AB253" s="321">
        <v>1.8157195180000001</v>
      </c>
      <c r="AC253" s="322">
        <v>0.68981238095152575</v>
      </c>
      <c r="AD253" s="323">
        <v>1</v>
      </c>
      <c r="AE253" s="322">
        <v>45.563579487179489</v>
      </c>
      <c r="AF253" s="324">
        <v>146.89038726609874</v>
      </c>
      <c r="AG253" s="324">
        <v>21.470799168683637</v>
      </c>
      <c r="AH253" s="324">
        <v>0.23072670192736544</v>
      </c>
      <c r="AI253" s="324">
        <v>0.1461688512658646</v>
      </c>
      <c r="AJ253" s="324">
        <v>0.1864889185496576</v>
      </c>
      <c r="AK253" s="324">
        <v>7.4799428206951788</v>
      </c>
      <c r="AL253" s="324">
        <v>6.6888028962396238</v>
      </c>
      <c r="AM253" s="324">
        <v>8.2710827451507338</v>
      </c>
    </row>
    <row r="254" spans="1:39">
      <c r="A254" s="291" t="s">
        <v>405</v>
      </c>
      <c r="B254" s="291">
        <v>1</v>
      </c>
      <c r="C254" s="291" t="s">
        <v>5436</v>
      </c>
      <c r="D254" s="291" t="s">
        <v>5183</v>
      </c>
      <c r="E254" s="291" t="s">
        <v>3160</v>
      </c>
      <c r="F254" s="291" t="s">
        <v>3161</v>
      </c>
      <c r="G254" s="291" t="s">
        <v>3162</v>
      </c>
      <c r="H254" s="291" t="s">
        <v>3163</v>
      </c>
      <c r="I254" s="291" t="s">
        <v>3164</v>
      </c>
      <c r="J254" s="291" t="s">
        <v>148</v>
      </c>
      <c r="K254" s="291">
        <v>39</v>
      </c>
      <c r="L254" s="291">
        <v>3218</v>
      </c>
      <c r="M254" s="291" t="s">
        <v>54</v>
      </c>
      <c r="N254" s="291">
        <v>253</v>
      </c>
      <c r="O254" s="291">
        <v>45.745107692307698</v>
      </c>
      <c r="P254" s="321" t="s">
        <v>3166</v>
      </c>
      <c r="Q254" s="321">
        <v>7210212</v>
      </c>
      <c r="R254" s="321">
        <v>32.510452999999998</v>
      </c>
      <c r="S254" s="321">
        <v>52.540310169999998</v>
      </c>
      <c r="T254" s="321">
        <v>9.5432538147782662</v>
      </c>
      <c r="U254" s="321" t="s">
        <v>149</v>
      </c>
      <c r="V254" s="321">
        <v>0.10576817810246678</v>
      </c>
      <c r="W254" s="321">
        <v>1.8666325676962601</v>
      </c>
      <c r="X254" s="321">
        <v>3.0998480826835499</v>
      </c>
      <c r="Y254" s="321">
        <v>90</v>
      </c>
      <c r="Z254" s="321">
        <v>0.89790999999999999</v>
      </c>
      <c r="AA254" s="321">
        <v>300.55176949999998</v>
      </c>
      <c r="AB254" s="321">
        <v>1.8157195180000001</v>
      </c>
      <c r="AC254" s="322">
        <v>0.68981238095152575</v>
      </c>
      <c r="AD254" s="323">
        <v>1</v>
      </c>
      <c r="AE254" s="322">
        <v>45.745107692307698</v>
      </c>
      <c r="AF254" s="324">
        <v>147.47560793249755</v>
      </c>
      <c r="AG254" s="324">
        <v>21.605997913909377</v>
      </c>
      <c r="AH254" s="324">
        <v>0.23102182302906848</v>
      </c>
      <c r="AI254" s="324">
        <v>0.14650556940778209</v>
      </c>
      <c r="AJ254" s="324">
        <v>0.1864889185496576</v>
      </c>
      <c r="AK254" s="324">
        <v>7.4971737999799002</v>
      </c>
      <c r="AL254" s="324">
        <v>6.7042113862384776</v>
      </c>
      <c r="AM254" s="324">
        <v>8.2901362137213219</v>
      </c>
    </row>
    <row r="255" spans="1:39">
      <c r="A255" s="291" t="s">
        <v>406</v>
      </c>
      <c r="B255" s="291">
        <v>1</v>
      </c>
      <c r="C255" s="291" t="s">
        <v>5437</v>
      </c>
      <c r="D255" s="291" t="s">
        <v>5183</v>
      </c>
      <c r="E255" s="291" t="s">
        <v>3160</v>
      </c>
      <c r="F255" s="291" t="s">
        <v>3161</v>
      </c>
      <c r="G255" s="291" t="s">
        <v>3162</v>
      </c>
      <c r="H255" s="291" t="s">
        <v>3163</v>
      </c>
      <c r="I255" s="291" t="s">
        <v>3164</v>
      </c>
      <c r="J255" s="291" t="s">
        <v>148</v>
      </c>
      <c r="K255" s="291">
        <v>39</v>
      </c>
      <c r="L255" s="291">
        <v>3218</v>
      </c>
      <c r="M255" s="291" t="s">
        <v>54</v>
      </c>
      <c r="N255" s="291">
        <v>254</v>
      </c>
      <c r="O255" s="291">
        <v>45.926635897435901</v>
      </c>
      <c r="P255" s="321" t="s">
        <v>3166</v>
      </c>
      <c r="Q255" s="321">
        <v>7210212</v>
      </c>
      <c r="R255" s="321">
        <v>32.510452999999998</v>
      </c>
      <c r="S255" s="321">
        <v>52.540310169999998</v>
      </c>
      <c r="T255" s="321">
        <v>9.5432538147782662</v>
      </c>
      <c r="U255" s="321" t="s">
        <v>149</v>
      </c>
      <c r="V255" s="321">
        <v>0.10576817810246678</v>
      </c>
      <c r="W255" s="321">
        <v>1.8666325676962601</v>
      </c>
      <c r="X255" s="321">
        <v>3.0998480826835499</v>
      </c>
      <c r="Y255" s="321">
        <v>90</v>
      </c>
      <c r="Z255" s="321">
        <v>0.89790999999999999</v>
      </c>
      <c r="AA255" s="321">
        <v>300.55176949999998</v>
      </c>
      <c r="AB255" s="321">
        <v>1.8157195180000001</v>
      </c>
      <c r="AC255" s="322">
        <v>0.68981238095152575</v>
      </c>
      <c r="AD255" s="323">
        <v>1</v>
      </c>
      <c r="AE255" s="322">
        <v>45.926635897435901</v>
      </c>
      <c r="AF255" s="324">
        <v>148.06082859889634</v>
      </c>
      <c r="AG255" s="324">
        <v>21.741366978158986</v>
      </c>
      <c r="AH255" s="324">
        <v>0.23131285687946881</v>
      </c>
      <c r="AI255" s="324">
        <v>0.14684077607763063</v>
      </c>
      <c r="AJ255" s="324">
        <v>0.1864889185496576</v>
      </c>
      <c r="AK255" s="324">
        <v>7.5143274322474358</v>
      </c>
      <c r="AL255" s="324">
        <v>6.7195507100732366</v>
      </c>
      <c r="AM255" s="324">
        <v>8.3091041544216342</v>
      </c>
    </row>
    <row r="256" spans="1:39">
      <c r="A256" s="291" t="s">
        <v>407</v>
      </c>
      <c r="B256" s="291">
        <v>1</v>
      </c>
      <c r="C256" s="291" t="s">
        <v>5438</v>
      </c>
      <c r="D256" s="291" t="s">
        <v>5183</v>
      </c>
      <c r="E256" s="291" t="s">
        <v>3160</v>
      </c>
      <c r="F256" s="291" t="s">
        <v>3161</v>
      </c>
      <c r="G256" s="291" t="s">
        <v>3162</v>
      </c>
      <c r="H256" s="291" t="s">
        <v>3163</v>
      </c>
      <c r="I256" s="291" t="s">
        <v>3164</v>
      </c>
      <c r="J256" s="291" t="s">
        <v>148</v>
      </c>
      <c r="K256" s="291">
        <v>39</v>
      </c>
      <c r="L256" s="291">
        <v>3218</v>
      </c>
      <c r="M256" s="291" t="s">
        <v>54</v>
      </c>
      <c r="N256" s="291">
        <v>255</v>
      </c>
      <c r="O256" s="291">
        <v>46.108164102564103</v>
      </c>
      <c r="P256" s="321" t="s">
        <v>3166</v>
      </c>
      <c r="Q256" s="321">
        <v>7210212</v>
      </c>
      <c r="R256" s="321">
        <v>32.510452999999998</v>
      </c>
      <c r="S256" s="321">
        <v>52.540310169999998</v>
      </c>
      <c r="T256" s="321">
        <v>9.5432538147782662</v>
      </c>
      <c r="U256" s="321" t="s">
        <v>149</v>
      </c>
      <c r="V256" s="321">
        <v>0.10576817810246678</v>
      </c>
      <c r="W256" s="321">
        <v>1.8666325676962601</v>
      </c>
      <c r="X256" s="321">
        <v>3.0998480826835499</v>
      </c>
      <c r="Y256" s="321">
        <v>90</v>
      </c>
      <c r="Z256" s="321">
        <v>0.89790999999999999</v>
      </c>
      <c r="AA256" s="321">
        <v>300.55176949999998</v>
      </c>
      <c r="AB256" s="321">
        <v>1.8157195180000001</v>
      </c>
      <c r="AC256" s="322">
        <v>0.68981238095152575</v>
      </c>
      <c r="AD256" s="323">
        <v>1</v>
      </c>
      <c r="AE256" s="322">
        <v>46.108164102564103</v>
      </c>
      <c r="AF256" s="324">
        <v>148.64604926529515</v>
      </c>
      <c r="AG256" s="324">
        <v>21.876903974348735</v>
      </c>
      <c r="AH256" s="324">
        <v>0.23159981178344927</v>
      </c>
      <c r="AI256" s="324">
        <v>0.14717447306859843</v>
      </c>
      <c r="AJ256" s="324">
        <v>0.1864889185496576</v>
      </c>
      <c r="AK256" s="324">
        <v>7.5314038092611479</v>
      </c>
      <c r="AL256" s="324">
        <v>6.7348209498016178</v>
      </c>
      <c r="AM256" s="324">
        <v>8.3279866687206781</v>
      </c>
    </row>
    <row r="257" spans="1:39">
      <c r="A257" s="291" t="s">
        <v>408</v>
      </c>
      <c r="B257" s="291">
        <v>1</v>
      </c>
      <c r="C257" s="291" t="s">
        <v>5439</v>
      </c>
      <c r="D257" s="291" t="s">
        <v>5183</v>
      </c>
      <c r="E257" s="291" t="s">
        <v>3160</v>
      </c>
      <c r="F257" s="291" t="s">
        <v>3161</v>
      </c>
      <c r="G257" s="291" t="s">
        <v>3162</v>
      </c>
      <c r="H257" s="291" t="s">
        <v>3163</v>
      </c>
      <c r="I257" s="291" t="s">
        <v>3164</v>
      </c>
      <c r="J257" s="291" t="s">
        <v>148</v>
      </c>
      <c r="K257" s="291">
        <v>39</v>
      </c>
      <c r="L257" s="291">
        <v>3218</v>
      </c>
      <c r="M257" s="291" t="s">
        <v>54</v>
      </c>
      <c r="N257" s="291">
        <v>256</v>
      </c>
      <c r="O257" s="291">
        <v>46.289692307692313</v>
      </c>
      <c r="P257" s="321" t="s">
        <v>3166</v>
      </c>
      <c r="Q257" s="321">
        <v>7210212</v>
      </c>
      <c r="R257" s="321">
        <v>32.510452999999998</v>
      </c>
      <c r="S257" s="321">
        <v>52.540310169999998</v>
      </c>
      <c r="T257" s="321">
        <v>9.5432538147782662</v>
      </c>
      <c r="U257" s="321" t="s">
        <v>149</v>
      </c>
      <c r="V257" s="321">
        <v>0.10576817810246678</v>
      </c>
      <c r="W257" s="321">
        <v>1.8666325676962601</v>
      </c>
      <c r="X257" s="321">
        <v>3.0998480826835499</v>
      </c>
      <c r="Y257" s="321">
        <v>90</v>
      </c>
      <c r="Z257" s="321">
        <v>0.89790999999999999</v>
      </c>
      <c r="AA257" s="321">
        <v>300.55176949999998</v>
      </c>
      <c r="AB257" s="321">
        <v>1.8157195180000001</v>
      </c>
      <c r="AC257" s="322">
        <v>0.68981238095152575</v>
      </c>
      <c r="AD257" s="323">
        <v>1</v>
      </c>
      <c r="AE257" s="322">
        <v>46.289692307692313</v>
      </c>
      <c r="AF257" s="324">
        <v>149.23126993169396</v>
      </c>
      <c r="AG257" s="324">
        <v>22.012606520286376</v>
      </c>
      <c r="AH257" s="324">
        <v>0.23188269609939366</v>
      </c>
      <c r="AI257" s="324">
        <v>0.14750666217852312</v>
      </c>
      <c r="AJ257" s="324">
        <v>0.1864889185496576</v>
      </c>
      <c r="AK257" s="324">
        <v>7.5484030230223267</v>
      </c>
      <c r="AL257" s="324">
        <v>6.7500221876941024</v>
      </c>
      <c r="AM257" s="324">
        <v>8.34678385835055</v>
      </c>
    </row>
    <row r="258" spans="1:39">
      <c r="A258" s="291" t="s">
        <v>409</v>
      </c>
      <c r="B258" s="291">
        <v>1</v>
      </c>
      <c r="C258" s="291" t="s">
        <v>5440</v>
      </c>
      <c r="D258" s="291" t="s">
        <v>5183</v>
      </c>
      <c r="E258" s="291" t="s">
        <v>3160</v>
      </c>
      <c r="F258" s="291" t="s">
        <v>3161</v>
      </c>
      <c r="G258" s="291" t="s">
        <v>3162</v>
      </c>
      <c r="H258" s="291" t="s">
        <v>3163</v>
      </c>
      <c r="I258" s="291" t="s">
        <v>3164</v>
      </c>
      <c r="J258" s="291" t="s">
        <v>148</v>
      </c>
      <c r="K258" s="291">
        <v>39</v>
      </c>
      <c r="L258" s="291">
        <v>3218</v>
      </c>
      <c r="M258" s="291" t="s">
        <v>54</v>
      </c>
      <c r="N258" s="291">
        <v>257</v>
      </c>
      <c r="O258" s="291">
        <v>46.471220512820516</v>
      </c>
      <c r="P258" s="321" t="s">
        <v>3166</v>
      </c>
      <c r="Q258" s="321">
        <v>7210212</v>
      </c>
      <c r="R258" s="321">
        <v>32.510452999999998</v>
      </c>
      <c r="S258" s="321">
        <v>52.540310169999998</v>
      </c>
      <c r="T258" s="321">
        <v>9.5432538147782662</v>
      </c>
      <c r="U258" s="321" t="s">
        <v>149</v>
      </c>
      <c r="V258" s="321">
        <v>0.10576817810246678</v>
      </c>
      <c r="W258" s="321">
        <v>1.8666325676962601</v>
      </c>
      <c r="X258" s="321">
        <v>3.0998480826835499</v>
      </c>
      <c r="Y258" s="321">
        <v>90</v>
      </c>
      <c r="Z258" s="321">
        <v>0.89790999999999999</v>
      </c>
      <c r="AA258" s="321">
        <v>300.55176949999998</v>
      </c>
      <c r="AB258" s="321">
        <v>1.8157195180000001</v>
      </c>
      <c r="AC258" s="322">
        <v>0.68981238095152575</v>
      </c>
      <c r="AD258" s="323">
        <v>1</v>
      </c>
      <c r="AE258" s="322">
        <v>46.471220512820516</v>
      </c>
      <c r="AF258" s="324">
        <v>149.81649059809274</v>
      </c>
      <c r="AG258" s="324">
        <v>22.148472238702574</v>
      </c>
      <c r="AH258" s="324">
        <v>0.23216151823937192</v>
      </c>
      <c r="AI258" s="324">
        <v>0.1478373452100108</v>
      </c>
      <c r="AJ258" s="324">
        <v>0.1864889185496576</v>
      </c>
      <c r="AK258" s="324">
        <v>7.5653251657762768</v>
      </c>
      <c r="AL258" s="324">
        <v>6.7651545062393774</v>
      </c>
      <c r="AM258" s="324">
        <v>8.365495825313177</v>
      </c>
    </row>
    <row r="259" spans="1:39">
      <c r="A259" s="291" t="s">
        <v>410</v>
      </c>
      <c r="B259" s="291">
        <v>1</v>
      </c>
      <c r="C259" s="291" t="s">
        <v>5441</v>
      </c>
      <c r="D259" s="291" t="s">
        <v>5183</v>
      </c>
      <c r="E259" s="291" t="s">
        <v>3160</v>
      </c>
      <c r="F259" s="291" t="s">
        <v>3161</v>
      </c>
      <c r="G259" s="291" t="s">
        <v>3162</v>
      </c>
      <c r="H259" s="291" t="s">
        <v>3163</v>
      </c>
      <c r="I259" s="291" t="s">
        <v>3164</v>
      </c>
      <c r="J259" s="291" t="s">
        <v>148</v>
      </c>
      <c r="K259" s="291">
        <v>39</v>
      </c>
      <c r="L259" s="291">
        <v>3218</v>
      </c>
      <c r="M259" s="291" t="s">
        <v>54</v>
      </c>
      <c r="N259" s="291">
        <v>258</v>
      </c>
      <c r="O259" s="291">
        <v>46.652748717948718</v>
      </c>
      <c r="P259" s="321" t="s">
        <v>3166</v>
      </c>
      <c r="Q259" s="321">
        <v>7210212</v>
      </c>
      <c r="R259" s="321">
        <v>32.510452999999998</v>
      </c>
      <c r="S259" s="321">
        <v>52.540310169999998</v>
      </c>
      <c r="T259" s="321">
        <v>9.5432538147782662</v>
      </c>
      <c r="U259" s="321" t="s">
        <v>149</v>
      </c>
      <c r="V259" s="321">
        <v>0.10576817810246678</v>
      </c>
      <c r="W259" s="321">
        <v>1.8666325676962601</v>
      </c>
      <c r="X259" s="321">
        <v>3.0998480826835499</v>
      </c>
      <c r="Y259" s="321">
        <v>90</v>
      </c>
      <c r="Z259" s="321">
        <v>0.89790999999999999</v>
      </c>
      <c r="AA259" s="321">
        <v>300.55176949999998</v>
      </c>
      <c r="AB259" s="321">
        <v>1.8157195180000001</v>
      </c>
      <c r="AC259" s="322">
        <v>0.68981238095152575</v>
      </c>
      <c r="AD259" s="323">
        <v>1</v>
      </c>
      <c r="AE259" s="322">
        <v>46.652748717948718</v>
      </c>
      <c r="AF259" s="324">
        <v>150.40171126449152</v>
      </c>
      <c r="AG259" s="324">
        <v>22.284498757282037</v>
      </c>
      <c r="AH259" s="324">
        <v>0.2324362866686111</v>
      </c>
      <c r="AI259" s="324">
        <v>0.14816652397055008</v>
      </c>
      <c r="AJ259" s="324">
        <v>0.1864889185496576</v>
      </c>
      <c r="AK259" s="324">
        <v>7.5821703300181618</v>
      </c>
      <c r="AL259" s="324">
        <v>6.7802179881495617</v>
      </c>
      <c r="AM259" s="324">
        <v>8.3841226718867627</v>
      </c>
    </row>
    <row r="260" spans="1:39">
      <c r="A260" s="291" t="s">
        <v>411</v>
      </c>
      <c r="B260" s="291">
        <v>1</v>
      </c>
      <c r="C260" s="291" t="s">
        <v>5442</v>
      </c>
      <c r="D260" s="291" t="s">
        <v>5183</v>
      </c>
      <c r="E260" s="291" t="s">
        <v>3160</v>
      </c>
      <c r="F260" s="291" t="s">
        <v>3161</v>
      </c>
      <c r="G260" s="291" t="s">
        <v>3162</v>
      </c>
      <c r="H260" s="291" t="s">
        <v>3163</v>
      </c>
      <c r="I260" s="291" t="s">
        <v>3164</v>
      </c>
      <c r="J260" s="291" t="s">
        <v>148</v>
      </c>
      <c r="K260" s="291">
        <v>39</v>
      </c>
      <c r="L260" s="291">
        <v>3218</v>
      </c>
      <c r="M260" s="291" t="s">
        <v>54</v>
      </c>
      <c r="N260" s="291">
        <v>259</v>
      </c>
      <c r="O260" s="291">
        <v>46.834276923076928</v>
      </c>
      <c r="P260" s="321" t="s">
        <v>3166</v>
      </c>
      <c r="Q260" s="321">
        <v>7210212</v>
      </c>
      <c r="R260" s="321">
        <v>32.510452999999998</v>
      </c>
      <c r="S260" s="321">
        <v>52.540310169999998</v>
      </c>
      <c r="T260" s="321">
        <v>9.5432538147782662</v>
      </c>
      <c r="U260" s="321" t="s">
        <v>149</v>
      </c>
      <c r="V260" s="321">
        <v>0.10576817810246678</v>
      </c>
      <c r="W260" s="321">
        <v>1.8666325676962601</v>
      </c>
      <c r="X260" s="321">
        <v>3.0998480826835499</v>
      </c>
      <c r="Y260" s="321">
        <v>90</v>
      </c>
      <c r="Z260" s="321">
        <v>0.89790999999999999</v>
      </c>
      <c r="AA260" s="321">
        <v>300.55176949999998</v>
      </c>
      <c r="AB260" s="321">
        <v>1.8157195180000001</v>
      </c>
      <c r="AC260" s="322">
        <v>0.68981238095152575</v>
      </c>
      <c r="AD260" s="323">
        <v>1</v>
      </c>
      <c r="AE260" s="322">
        <v>46.834276923076928</v>
      </c>
      <c r="AF260" s="324">
        <v>150.98693193089034</v>
      </c>
      <c r="AG260" s="324">
        <v>22.420683708694735</v>
      </c>
      <c r="AH260" s="324">
        <v>0.23270700990571624</v>
      </c>
      <c r="AI260" s="324">
        <v>0.14849420027262439</v>
      </c>
      <c r="AJ260" s="324">
        <v>0.1864889185496576</v>
      </c>
      <c r="AK260" s="324">
        <v>7.5989386084987434</v>
      </c>
      <c r="AL260" s="324">
        <v>6.7952127163653371</v>
      </c>
      <c r="AM260" s="324">
        <v>8.4026645006321488</v>
      </c>
    </row>
    <row r="261" spans="1:39">
      <c r="A261" s="291" t="s">
        <v>412</v>
      </c>
      <c r="B261" s="291">
        <v>1</v>
      </c>
      <c r="C261" s="291" t="s">
        <v>5443</v>
      </c>
      <c r="D261" s="291" t="s">
        <v>5183</v>
      </c>
      <c r="E261" s="291" t="s">
        <v>3160</v>
      </c>
      <c r="F261" s="291" t="s">
        <v>3161</v>
      </c>
      <c r="G261" s="291" t="s">
        <v>3162</v>
      </c>
      <c r="H261" s="291" t="s">
        <v>3163</v>
      </c>
      <c r="I261" s="291" t="s">
        <v>3164</v>
      </c>
      <c r="J261" s="291" t="s">
        <v>148</v>
      </c>
      <c r="K261" s="291">
        <v>39</v>
      </c>
      <c r="L261" s="291">
        <v>3218</v>
      </c>
      <c r="M261" s="291" t="s">
        <v>54</v>
      </c>
      <c r="N261" s="291">
        <v>260</v>
      </c>
      <c r="O261" s="291">
        <v>47.01580512820513</v>
      </c>
      <c r="P261" s="321" t="s">
        <v>3166</v>
      </c>
      <c r="Q261" s="321">
        <v>7210212</v>
      </c>
      <c r="R261" s="321">
        <v>32.510452999999998</v>
      </c>
      <c r="S261" s="321">
        <v>52.540310169999998</v>
      </c>
      <c r="T261" s="321">
        <v>9.5432538147782662</v>
      </c>
      <c r="U261" s="321" t="s">
        <v>149</v>
      </c>
      <c r="V261" s="321">
        <v>0.10576817810246678</v>
      </c>
      <c r="W261" s="321">
        <v>1.8666325676962601</v>
      </c>
      <c r="X261" s="321">
        <v>3.0998480826835499</v>
      </c>
      <c r="Y261" s="321">
        <v>90</v>
      </c>
      <c r="Z261" s="321">
        <v>0.89790999999999999</v>
      </c>
      <c r="AA261" s="321">
        <v>300.55176949999998</v>
      </c>
      <c r="AB261" s="321">
        <v>1.8157195180000001</v>
      </c>
      <c r="AC261" s="322">
        <v>0.68981238095152575</v>
      </c>
      <c r="AD261" s="323">
        <v>1</v>
      </c>
      <c r="AE261" s="322">
        <v>47.01580512820513</v>
      </c>
      <c r="AF261" s="324">
        <v>151.57215259728915</v>
      </c>
      <c r="AG261" s="324">
        <v>22.557024730626829</v>
      </c>
      <c r="AH261" s="324">
        <v>0.23297369652216068</v>
      </c>
      <c r="AI261" s="324">
        <v>0.14882037593381953</v>
      </c>
      <c r="AJ261" s="324">
        <v>0.1864889185496576</v>
      </c>
      <c r="AK261" s="324">
        <v>7.6156300942298882</v>
      </c>
      <c r="AL261" s="324">
        <v>6.8101387740608752</v>
      </c>
      <c r="AM261" s="324">
        <v>8.4211214143989022</v>
      </c>
    </row>
    <row r="262" spans="1:39">
      <c r="A262" s="291" t="s">
        <v>413</v>
      </c>
      <c r="B262" s="291">
        <v>1</v>
      </c>
      <c r="C262" s="291" t="s">
        <v>5444</v>
      </c>
      <c r="D262" s="291" t="s">
        <v>5183</v>
      </c>
      <c r="E262" s="291" t="s">
        <v>3160</v>
      </c>
      <c r="F262" s="291" t="s">
        <v>3161</v>
      </c>
      <c r="G262" s="291" t="s">
        <v>3162</v>
      </c>
      <c r="H262" s="291" t="s">
        <v>3163</v>
      </c>
      <c r="I262" s="291" t="s">
        <v>3164</v>
      </c>
      <c r="J262" s="291" t="s">
        <v>148</v>
      </c>
      <c r="K262" s="291">
        <v>39</v>
      </c>
      <c r="L262" s="291">
        <v>3218</v>
      </c>
      <c r="M262" s="291" t="s">
        <v>54</v>
      </c>
      <c r="N262" s="291">
        <v>261</v>
      </c>
      <c r="O262" s="291">
        <v>47.197333333333333</v>
      </c>
      <c r="P262" s="321" t="s">
        <v>3166</v>
      </c>
      <c r="Q262" s="321">
        <v>7210212</v>
      </c>
      <c r="R262" s="321">
        <v>32.510452999999998</v>
      </c>
      <c r="S262" s="321">
        <v>52.540310169999998</v>
      </c>
      <c r="T262" s="321">
        <v>9.5432538147782662</v>
      </c>
      <c r="U262" s="321" t="s">
        <v>149</v>
      </c>
      <c r="V262" s="321">
        <v>0.10576817810246678</v>
      </c>
      <c r="W262" s="321">
        <v>1.8666325676962601</v>
      </c>
      <c r="X262" s="321">
        <v>3.0998480826835499</v>
      </c>
      <c r="Y262" s="321">
        <v>90</v>
      </c>
      <c r="Z262" s="321">
        <v>0.89790999999999999</v>
      </c>
      <c r="AA262" s="321">
        <v>300.55176949999998</v>
      </c>
      <c r="AB262" s="321">
        <v>1.8157195180000001</v>
      </c>
      <c r="AC262" s="322">
        <v>0.68981238095152575</v>
      </c>
      <c r="AD262" s="323">
        <v>1</v>
      </c>
      <c r="AE262" s="322">
        <v>47.197333333333333</v>
      </c>
      <c r="AF262" s="324">
        <v>152.15737326368793</v>
      </c>
      <c r="AG262" s="324">
        <v>22.693519465811772</v>
      </c>
      <c r="AH262" s="324">
        <v>0.23323635514254443</v>
      </c>
      <c r="AI262" s="324">
        <v>0.14914505277692999</v>
      </c>
      <c r="AJ262" s="324">
        <v>0.1864889185496576</v>
      </c>
      <c r="AK262" s="324">
        <v>7.6322448804900116</v>
      </c>
      <c r="AL262" s="324">
        <v>6.8249962446487036</v>
      </c>
      <c r="AM262" s="324">
        <v>8.4394935163313196</v>
      </c>
    </row>
    <row r="263" spans="1:39">
      <c r="A263" s="291" t="s">
        <v>414</v>
      </c>
      <c r="B263" s="291">
        <v>1</v>
      </c>
      <c r="C263" s="291" t="s">
        <v>5445</v>
      </c>
      <c r="D263" s="291" t="s">
        <v>5183</v>
      </c>
      <c r="E263" s="291" t="s">
        <v>3160</v>
      </c>
      <c r="F263" s="291" t="s">
        <v>3161</v>
      </c>
      <c r="G263" s="291" t="s">
        <v>3162</v>
      </c>
      <c r="H263" s="291" t="s">
        <v>3163</v>
      </c>
      <c r="I263" s="291" t="s">
        <v>3164</v>
      </c>
      <c r="J263" s="291" t="s">
        <v>148</v>
      </c>
      <c r="K263" s="291">
        <v>39</v>
      </c>
      <c r="L263" s="291">
        <v>3218</v>
      </c>
      <c r="M263" s="291" t="s">
        <v>54</v>
      </c>
      <c r="N263" s="291">
        <v>262</v>
      </c>
      <c r="O263" s="291">
        <v>47.378861538461543</v>
      </c>
      <c r="P263" s="321" t="s">
        <v>3166</v>
      </c>
      <c r="Q263" s="321">
        <v>7210212</v>
      </c>
      <c r="R263" s="321">
        <v>32.510452999999998</v>
      </c>
      <c r="S263" s="321">
        <v>52.540310169999998</v>
      </c>
      <c r="T263" s="321">
        <v>9.5432538147782662</v>
      </c>
      <c r="U263" s="321" t="s">
        <v>149</v>
      </c>
      <c r="V263" s="321">
        <v>0.10576817810246678</v>
      </c>
      <c r="W263" s="321">
        <v>1.8666325676962601</v>
      </c>
      <c r="X263" s="321">
        <v>3.0998480826835499</v>
      </c>
      <c r="Y263" s="321">
        <v>90</v>
      </c>
      <c r="Z263" s="321">
        <v>0.89790999999999999</v>
      </c>
      <c r="AA263" s="321">
        <v>300.55176949999998</v>
      </c>
      <c r="AB263" s="321">
        <v>1.8157195180000001</v>
      </c>
      <c r="AC263" s="322">
        <v>0.68981238095152575</v>
      </c>
      <c r="AD263" s="323">
        <v>1</v>
      </c>
      <c r="AE263" s="322">
        <v>47.378861538461543</v>
      </c>
      <c r="AF263" s="324">
        <v>152.74259393008674</v>
      </c>
      <c r="AG263" s="324">
        <v>22.830165562061055</v>
      </c>
      <c r="AH263" s="324">
        <v>0.23349499444396343</v>
      </c>
      <c r="AI263" s="324">
        <v>0.1494682326300604</v>
      </c>
      <c r="AJ263" s="324">
        <v>0.1864889185496576</v>
      </c>
      <c r="AK263" s="324">
        <v>7.6487830608292633</v>
      </c>
      <c r="AL263" s="324">
        <v>6.839785211784343</v>
      </c>
      <c r="AM263" s="324">
        <v>8.4577809098741845</v>
      </c>
    </row>
    <row r="264" spans="1:39">
      <c r="A264" s="291" t="s">
        <v>415</v>
      </c>
      <c r="B264" s="291">
        <v>1</v>
      </c>
      <c r="C264" s="291" t="s">
        <v>5446</v>
      </c>
      <c r="D264" s="291" t="s">
        <v>5183</v>
      </c>
      <c r="E264" s="291" t="s">
        <v>3160</v>
      </c>
      <c r="F264" s="291" t="s">
        <v>3161</v>
      </c>
      <c r="G264" s="291" t="s">
        <v>3162</v>
      </c>
      <c r="H264" s="291" t="s">
        <v>3163</v>
      </c>
      <c r="I264" s="291" t="s">
        <v>3164</v>
      </c>
      <c r="J264" s="291" t="s">
        <v>148</v>
      </c>
      <c r="K264" s="291">
        <v>39</v>
      </c>
      <c r="L264" s="291">
        <v>3218</v>
      </c>
      <c r="M264" s="291" t="s">
        <v>54</v>
      </c>
      <c r="N264" s="291">
        <v>263</v>
      </c>
      <c r="O264" s="291">
        <v>47.560389743589745</v>
      </c>
      <c r="P264" s="321" t="s">
        <v>3166</v>
      </c>
      <c r="Q264" s="321">
        <v>7210212</v>
      </c>
      <c r="R264" s="321">
        <v>32.510452999999998</v>
      </c>
      <c r="S264" s="321">
        <v>52.540310169999998</v>
      </c>
      <c r="T264" s="321">
        <v>9.5432538147782662</v>
      </c>
      <c r="U264" s="321" t="s">
        <v>149</v>
      </c>
      <c r="V264" s="321">
        <v>0.10576817810246678</v>
      </c>
      <c r="W264" s="321">
        <v>1.8666325676962601</v>
      </c>
      <c r="X264" s="321">
        <v>3.0998480826835499</v>
      </c>
      <c r="Y264" s="321">
        <v>90</v>
      </c>
      <c r="Z264" s="321">
        <v>0.89790999999999999</v>
      </c>
      <c r="AA264" s="321">
        <v>300.55176949999998</v>
      </c>
      <c r="AB264" s="321">
        <v>1.8157195180000001</v>
      </c>
      <c r="AC264" s="322">
        <v>0.68981238095152575</v>
      </c>
      <c r="AD264" s="323">
        <v>1</v>
      </c>
      <c r="AE264" s="322">
        <v>47.560389743589745</v>
      </c>
      <c r="AF264" s="324">
        <v>153.32781459648552</v>
      </c>
      <c r="AG264" s="324">
        <v>22.966960672295038</v>
      </c>
      <c r="AH264" s="324">
        <v>0.23374962315628084</v>
      </c>
      <c r="AI264" s="324">
        <v>0.14978991732672534</v>
      </c>
      <c r="AJ264" s="324">
        <v>0.1864889185496576</v>
      </c>
      <c r="AK264" s="324">
        <v>7.6652447290746393</v>
      </c>
      <c r="AL264" s="324">
        <v>6.8545057593708778</v>
      </c>
      <c r="AM264" s="324">
        <v>8.4759836987784016</v>
      </c>
    </row>
    <row r="265" spans="1:39">
      <c r="A265" s="291" t="s">
        <v>416</v>
      </c>
      <c r="B265" s="291">
        <v>1</v>
      </c>
      <c r="C265" s="291" t="s">
        <v>5447</v>
      </c>
      <c r="D265" s="291" t="s">
        <v>5183</v>
      </c>
      <c r="E265" s="291" t="s">
        <v>3160</v>
      </c>
      <c r="F265" s="291" t="s">
        <v>3161</v>
      </c>
      <c r="G265" s="291" t="s">
        <v>3162</v>
      </c>
      <c r="H265" s="291" t="s">
        <v>3163</v>
      </c>
      <c r="I265" s="291" t="s">
        <v>3164</v>
      </c>
      <c r="J265" s="291" t="s">
        <v>148</v>
      </c>
      <c r="K265" s="291">
        <v>39</v>
      </c>
      <c r="L265" s="291">
        <v>3218</v>
      </c>
      <c r="M265" s="291" t="s">
        <v>54</v>
      </c>
      <c r="N265" s="291">
        <v>264</v>
      </c>
      <c r="O265" s="291">
        <v>47.741917948717955</v>
      </c>
      <c r="P265" s="321" t="s">
        <v>3166</v>
      </c>
      <c r="Q265" s="321">
        <v>7210212</v>
      </c>
      <c r="R265" s="321">
        <v>32.510452999999998</v>
      </c>
      <c r="S265" s="321">
        <v>52.540310169999998</v>
      </c>
      <c r="T265" s="321">
        <v>9.5432538147782662</v>
      </c>
      <c r="U265" s="321" t="s">
        <v>149</v>
      </c>
      <c r="V265" s="321">
        <v>0.10576817810246678</v>
      </c>
      <c r="W265" s="321">
        <v>1.8666325676962601</v>
      </c>
      <c r="X265" s="321">
        <v>3.0998480826835499</v>
      </c>
      <c r="Y265" s="321">
        <v>90</v>
      </c>
      <c r="Z265" s="321">
        <v>0.89790999999999999</v>
      </c>
      <c r="AA265" s="321">
        <v>300.55176949999998</v>
      </c>
      <c r="AB265" s="321">
        <v>1.8157195180000001</v>
      </c>
      <c r="AC265" s="322">
        <v>0.68981238095152575</v>
      </c>
      <c r="AD265" s="323">
        <v>1</v>
      </c>
      <c r="AE265" s="322">
        <v>47.741917948717955</v>
      </c>
      <c r="AF265" s="324">
        <v>153.91303526288436</v>
      </c>
      <c r="AG265" s="324">
        <v>23.103902454573614</v>
      </c>
      <c r="AH265" s="324">
        <v>0.23400025006165409</v>
      </c>
      <c r="AI265" s="324">
        <v>0.15011010870594563</v>
      </c>
      <c r="AJ265" s="324">
        <v>0.1864889185496576</v>
      </c>
      <c r="AK265" s="324">
        <v>7.6816299793349092</v>
      </c>
      <c r="AL265" s="324">
        <v>6.8691579715633662</v>
      </c>
      <c r="AM265" s="324">
        <v>8.4941019871064523</v>
      </c>
    </row>
    <row r="266" spans="1:39">
      <c r="A266" s="291" t="s">
        <v>417</v>
      </c>
      <c r="B266" s="291">
        <v>1</v>
      </c>
      <c r="C266" s="291" t="s">
        <v>5448</v>
      </c>
      <c r="D266" s="291" t="s">
        <v>5183</v>
      </c>
      <c r="E266" s="291" t="s">
        <v>3160</v>
      </c>
      <c r="F266" s="291" t="s">
        <v>3161</v>
      </c>
      <c r="G266" s="291" t="s">
        <v>3162</v>
      </c>
      <c r="H266" s="291" t="s">
        <v>3163</v>
      </c>
      <c r="I266" s="291" t="s">
        <v>3164</v>
      </c>
      <c r="J266" s="291" t="s">
        <v>148</v>
      </c>
      <c r="K266" s="291">
        <v>39</v>
      </c>
      <c r="L266" s="291">
        <v>3218</v>
      </c>
      <c r="M266" s="291" t="s">
        <v>54</v>
      </c>
      <c r="N266" s="291">
        <v>265</v>
      </c>
      <c r="O266" s="291">
        <v>47.923446153846157</v>
      </c>
      <c r="P266" s="321" t="s">
        <v>3166</v>
      </c>
      <c r="Q266" s="321">
        <v>7210212</v>
      </c>
      <c r="R266" s="321">
        <v>32.510452999999998</v>
      </c>
      <c r="S266" s="321">
        <v>52.540310169999998</v>
      </c>
      <c r="T266" s="321">
        <v>9.5432538147782662</v>
      </c>
      <c r="U266" s="321" t="s">
        <v>149</v>
      </c>
      <c r="V266" s="321">
        <v>0.10576817810246678</v>
      </c>
      <c r="W266" s="321">
        <v>1.8666325676962601</v>
      </c>
      <c r="X266" s="321">
        <v>3.0998480826835499</v>
      </c>
      <c r="Y266" s="321">
        <v>90</v>
      </c>
      <c r="Z266" s="321">
        <v>0.89790999999999999</v>
      </c>
      <c r="AA266" s="321">
        <v>300.55176949999998</v>
      </c>
      <c r="AB266" s="321">
        <v>1.8157195180000001</v>
      </c>
      <c r="AC266" s="322">
        <v>0.68981238095152575</v>
      </c>
      <c r="AD266" s="323">
        <v>1</v>
      </c>
      <c r="AE266" s="322">
        <v>47.923446153846157</v>
      </c>
      <c r="AF266" s="324">
        <v>154.49825592928315</v>
      </c>
      <c r="AG266" s="324">
        <v>23.2409885721267</v>
      </c>
      <c r="AH266" s="324">
        <v>0.23424688399447582</v>
      </c>
      <c r="AI266" s="324">
        <v>0.15042880861234156</v>
      </c>
      <c r="AJ266" s="324">
        <v>0.1864889185496576</v>
      </c>
      <c r="AK266" s="324">
        <v>7.6979389060053842</v>
      </c>
      <c r="AL266" s="324">
        <v>6.8837419327730975</v>
      </c>
      <c r="AM266" s="324">
        <v>8.51213587923767</v>
      </c>
    </row>
    <row r="267" spans="1:39">
      <c r="A267" s="291" t="s">
        <v>418</v>
      </c>
      <c r="B267" s="291">
        <v>1</v>
      </c>
      <c r="C267" s="291" t="s">
        <v>5449</v>
      </c>
      <c r="D267" s="291" t="s">
        <v>5183</v>
      </c>
      <c r="E267" s="291" t="s">
        <v>3160</v>
      </c>
      <c r="F267" s="291" t="s">
        <v>3161</v>
      </c>
      <c r="G267" s="291" t="s">
        <v>3162</v>
      </c>
      <c r="H267" s="291" t="s">
        <v>3163</v>
      </c>
      <c r="I267" s="291" t="s">
        <v>3164</v>
      </c>
      <c r="J267" s="291" t="s">
        <v>148</v>
      </c>
      <c r="K267" s="291">
        <v>39</v>
      </c>
      <c r="L267" s="291">
        <v>3218</v>
      </c>
      <c r="M267" s="291" t="s">
        <v>54</v>
      </c>
      <c r="N267" s="291">
        <v>266</v>
      </c>
      <c r="O267" s="291">
        <v>48.10497435897436</v>
      </c>
      <c r="P267" s="321" t="s">
        <v>3166</v>
      </c>
      <c r="Q267" s="321">
        <v>7210212</v>
      </c>
      <c r="R267" s="321">
        <v>32.510452999999998</v>
      </c>
      <c r="S267" s="321">
        <v>52.540310169999998</v>
      </c>
      <c r="T267" s="321">
        <v>9.5432538147782662</v>
      </c>
      <c r="U267" s="321" t="s">
        <v>149</v>
      </c>
      <c r="V267" s="321">
        <v>0.10576817810246678</v>
      </c>
      <c r="W267" s="321">
        <v>1.8666325676962601</v>
      </c>
      <c r="X267" s="321">
        <v>3.0998480826835499</v>
      </c>
      <c r="Y267" s="321">
        <v>90</v>
      </c>
      <c r="Z267" s="321">
        <v>0.89790999999999999</v>
      </c>
      <c r="AA267" s="321">
        <v>300.55176949999998</v>
      </c>
      <c r="AB267" s="321">
        <v>1.8157195180000001</v>
      </c>
      <c r="AC267" s="322">
        <v>0.68981238095152575</v>
      </c>
      <c r="AD267" s="323">
        <v>1</v>
      </c>
      <c r="AE267" s="322">
        <v>48.10497435897436</v>
      </c>
      <c r="AF267" s="324">
        <v>155.08347659568193</v>
      </c>
      <c r="AG267" s="324">
        <v>23.378216693384761</v>
      </c>
      <c r="AH267" s="324">
        <v>0.23448953384115678</v>
      </c>
      <c r="AI267" s="324">
        <v>0.15074601889622388</v>
      </c>
      <c r="AJ267" s="324">
        <v>0.1864889185496576</v>
      </c>
      <c r="AK267" s="324">
        <v>7.7141716037725745</v>
      </c>
      <c r="AL267" s="324">
        <v>6.8982577276717647</v>
      </c>
      <c r="AM267" s="324">
        <v>8.5300854798733852</v>
      </c>
    </row>
    <row r="268" spans="1:39">
      <c r="A268" s="291" t="s">
        <v>419</v>
      </c>
      <c r="B268" s="291">
        <v>1</v>
      </c>
      <c r="C268" s="291" t="s">
        <v>5450</v>
      </c>
      <c r="D268" s="291" t="s">
        <v>5183</v>
      </c>
      <c r="E268" s="291" t="s">
        <v>3160</v>
      </c>
      <c r="F268" s="291" t="s">
        <v>3161</v>
      </c>
      <c r="G268" s="291" t="s">
        <v>3162</v>
      </c>
      <c r="H268" s="291" t="s">
        <v>3163</v>
      </c>
      <c r="I268" s="291" t="s">
        <v>3164</v>
      </c>
      <c r="J268" s="291" t="s">
        <v>148</v>
      </c>
      <c r="K268" s="291">
        <v>39</v>
      </c>
      <c r="L268" s="291">
        <v>3218</v>
      </c>
      <c r="M268" s="291" t="s">
        <v>54</v>
      </c>
      <c r="N268" s="291">
        <v>267</v>
      </c>
      <c r="O268" s="291">
        <v>48.28650256410257</v>
      </c>
      <c r="P268" s="321" t="s">
        <v>3166</v>
      </c>
      <c r="Q268" s="321">
        <v>7210212</v>
      </c>
      <c r="R268" s="321">
        <v>32.510452999999998</v>
      </c>
      <c r="S268" s="321">
        <v>52.540310169999998</v>
      </c>
      <c r="T268" s="321">
        <v>9.5432538147782662</v>
      </c>
      <c r="U268" s="321" t="s">
        <v>149</v>
      </c>
      <c r="V268" s="321">
        <v>0.10576817810246678</v>
      </c>
      <c r="W268" s="321">
        <v>1.8666325676962601</v>
      </c>
      <c r="X268" s="321">
        <v>3.0998480826835499</v>
      </c>
      <c r="Y268" s="321">
        <v>90</v>
      </c>
      <c r="Z268" s="321">
        <v>0.89790999999999999</v>
      </c>
      <c r="AA268" s="321">
        <v>300.55176949999998</v>
      </c>
      <c r="AB268" s="321">
        <v>1.8157195180000001</v>
      </c>
      <c r="AC268" s="322">
        <v>0.68981238095152575</v>
      </c>
      <c r="AD268" s="323">
        <v>1</v>
      </c>
      <c r="AE268" s="322">
        <v>48.28650256410257</v>
      </c>
      <c r="AF268" s="324">
        <v>155.66869726208074</v>
      </c>
      <c r="AG268" s="324">
        <v>23.515584492009125</v>
      </c>
      <c r="AH268" s="324">
        <v>0.23472820853997653</v>
      </c>
      <c r="AI268" s="324">
        <v>0.15106174141368159</v>
      </c>
      <c r="AJ268" s="324">
        <v>0.1864889185496576</v>
      </c>
      <c r="AK268" s="324">
        <v>7.7303281676186852</v>
      </c>
      <c r="AL268" s="324">
        <v>6.9127054411954765</v>
      </c>
      <c r="AM268" s="324">
        <v>8.5479508940418949</v>
      </c>
    </row>
    <row r="269" spans="1:39">
      <c r="A269" s="291" t="s">
        <v>420</v>
      </c>
      <c r="B269" s="291">
        <v>1</v>
      </c>
      <c r="C269" s="291" t="s">
        <v>5451</v>
      </c>
      <c r="D269" s="291" t="s">
        <v>5183</v>
      </c>
      <c r="E269" s="291" t="s">
        <v>3160</v>
      </c>
      <c r="F269" s="291" t="s">
        <v>3161</v>
      </c>
      <c r="G269" s="291" t="s">
        <v>3162</v>
      </c>
      <c r="H269" s="291" t="s">
        <v>3163</v>
      </c>
      <c r="I269" s="291" t="s">
        <v>3164</v>
      </c>
      <c r="J269" s="291" t="s">
        <v>148</v>
      </c>
      <c r="K269" s="291">
        <v>39</v>
      </c>
      <c r="L269" s="291">
        <v>3218</v>
      </c>
      <c r="M269" s="291" t="s">
        <v>54</v>
      </c>
      <c r="N269" s="291">
        <v>268</v>
      </c>
      <c r="O269" s="291">
        <v>48.468030769230772</v>
      </c>
      <c r="P269" s="321" t="s">
        <v>3166</v>
      </c>
      <c r="Q269" s="321">
        <v>7210212</v>
      </c>
      <c r="R269" s="321">
        <v>32.510452999999998</v>
      </c>
      <c r="S269" s="321">
        <v>52.540310169999998</v>
      </c>
      <c r="T269" s="321">
        <v>9.5432538147782662</v>
      </c>
      <c r="U269" s="321" t="s">
        <v>149</v>
      </c>
      <c r="V269" s="321">
        <v>0.10576817810246678</v>
      </c>
      <c r="W269" s="321">
        <v>1.8666325676962601</v>
      </c>
      <c r="X269" s="321">
        <v>3.0998480826835499</v>
      </c>
      <c r="Y269" s="321">
        <v>90</v>
      </c>
      <c r="Z269" s="321">
        <v>0.89790999999999999</v>
      </c>
      <c r="AA269" s="321">
        <v>300.55176949999998</v>
      </c>
      <c r="AB269" s="321">
        <v>1.8157195180000001</v>
      </c>
      <c r="AC269" s="322">
        <v>0.68981238095152575</v>
      </c>
      <c r="AD269" s="323">
        <v>1</v>
      </c>
      <c r="AE269" s="322">
        <v>48.468030769230772</v>
      </c>
      <c r="AF269" s="324">
        <v>156.25391792847955</v>
      </c>
      <c r="AG269" s="324">
        <v>23.653089646922176</v>
      </c>
      <c r="AH269" s="324">
        <v>0.23496291708082725</v>
      </c>
      <c r="AI269" s="324">
        <v>0.15137597802666716</v>
      </c>
      <c r="AJ269" s="324">
        <v>0.1864889185496576</v>
      </c>
      <c r="AK269" s="324">
        <v>7.7464086928259732</v>
      </c>
      <c r="AL269" s="324">
        <v>6.9270851585486586</v>
      </c>
      <c r="AM269" s="324">
        <v>8.5657322271032879</v>
      </c>
    </row>
    <row r="270" spans="1:39">
      <c r="A270" s="291" t="s">
        <v>421</v>
      </c>
      <c r="B270" s="291">
        <v>1</v>
      </c>
      <c r="C270" s="291" t="s">
        <v>5452</v>
      </c>
      <c r="D270" s="291" t="s">
        <v>5183</v>
      </c>
      <c r="E270" s="291" t="s">
        <v>3160</v>
      </c>
      <c r="F270" s="291" t="s">
        <v>3161</v>
      </c>
      <c r="G270" s="291" t="s">
        <v>3162</v>
      </c>
      <c r="H270" s="291" t="s">
        <v>3163</v>
      </c>
      <c r="I270" s="291" t="s">
        <v>3164</v>
      </c>
      <c r="J270" s="291" t="s">
        <v>148</v>
      </c>
      <c r="K270" s="291">
        <v>39</v>
      </c>
      <c r="L270" s="291">
        <v>3218</v>
      </c>
      <c r="M270" s="291" t="s">
        <v>54</v>
      </c>
      <c r="N270" s="291">
        <v>269</v>
      </c>
      <c r="O270" s="291">
        <v>48.649558974358975</v>
      </c>
      <c r="P270" s="321" t="s">
        <v>3166</v>
      </c>
      <c r="Q270" s="321">
        <v>7210212</v>
      </c>
      <c r="R270" s="321">
        <v>32.510452999999998</v>
      </c>
      <c r="S270" s="321">
        <v>52.540310169999998</v>
      </c>
      <c r="T270" s="321">
        <v>9.5432538147782662</v>
      </c>
      <c r="U270" s="321" t="s">
        <v>149</v>
      </c>
      <c r="V270" s="321">
        <v>0.10576817810246678</v>
      </c>
      <c r="W270" s="321">
        <v>1.8666325676962601</v>
      </c>
      <c r="X270" s="321">
        <v>3.0998480826835499</v>
      </c>
      <c r="Y270" s="321">
        <v>90</v>
      </c>
      <c r="Z270" s="321">
        <v>0.89790999999999999</v>
      </c>
      <c r="AA270" s="321">
        <v>300.55176949999998</v>
      </c>
      <c r="AB270" s="321">
        <v>1.8157195180000001</v>
      </c>
      <c r="AC270" s="322">
        <v>0.68981238095152575</v>
      </c>
      <c r="AD270" s="323">
        <v>1</v>
      </c>
      <c r="AE270" s="322">
        <v>48.649558974358975</v>
      </c>
      <c r="AF270" s="324">
        <v>156.83913859487834</v>
      </c>
      <c r="AG270" s="324">
        <v>23.790729842337484</v>
      </c>
      <c r="AH270" s="324">
        <v>0.23519366850506426</v>
      </c>
      <c r="AI270" s="324">
        <v>0.15168873060307908</v>
      </c>
      <c r="AJ270" s="324">
        <v>0.1864889185496576</v>
      </c>
      <c r="AK270" s="324">
        <v>7.7624132749809709</v>
      </c>
      <c r="AL270" s="324">
        <v>6.9413969652078311</v>
      </c>
      <c r="AM270" s="324">
        <v>8.5834295847541107</v>
      </c>
    </row>
    <row r="271" spans="1:39">
      <c r="A271" s="291" t="s">
        <v>422</v>
      </c>
      <c r="B271" s="291">
        <v>1</v>
      </c>
      <c r="C271" s="291" t="s">
        <v>5453</v>
      </c>
      <c r="D271" s="291" t="s">
        <v>5183</v>
      </c>
      <c r="E271" s="291" t="s">
        <v>3160</v>
      </c>
      <c r="F271" s="291" t="s">
        <v>3161</v>
      </c>
      <c r="G271" s="291" t="s">
        <v>3162</v>
      </c>
      <c r="H271" s="291" t="s">
        <v>3163</v>
      </c>
      <c r="I271" s="291" t="s">
        <v>3164</v>
      </c>
      <c r="J271" s="291" t="s">
        <v>148</v>
      </c>
      <c r="K271" s="291">
        <v>39</v>
      </c>
      <c r="L271" s="291">
        <v>3218</v>
      </c>
      <c r="M271" s="291" t="s">
        <v>54</v>
      </c>
      <c r="N271" s="291">
        <v>270</v>
      </c>
      <c r="O271" s="291">
        <v>48.831087179487184</v>
      </c>
      <c r="P271" s="321" t="s">
        <v>3166</v>
      </c>
      <c r="Q271" s="321">
        <v>7210212</v>
      </c>
      <c r="R271" s="321">
        <v>32.510452999999998</v>
      </c>
      <c r="S271" s="321">
        <v>52.540310169999998</v>
      </c>
      <c r="T271" s="321">
        <v>9.5432538147782662</v>
      </c>
      <c r="U271" s="321" t="s">
        <v>149</v>
      </c>
      <c r="V271" s="321">
        <v>0.10576817810246678</v>
      </c>
      <c r="W271" s="321">
        <v>1.8666325676962601</v>
      </c>
      <c r="X271" s="321">
        <v>3.0998480826835499</v>
      </c>
      <c r="Y271" s="321">
        <v>90</v>
      </c>
      <c r="Z271" s="321">
        <v>0.89790999999999999</v>
      </c>
      <c r="AA271" s="321">
        <v>300.55176949999998</v>
      </c>
      <c r="AB271" s="321">
        <v>1.8157195180000001</v>
      </c>
      <c r="AC271" s="322">
        <v>0.68981238095152575</v>
      </c>
      <c r="AD271" s="323">
        <v>1</v>
      </c>
      <c r="AE271" s="322">
        <v>48.831087179487184</v>
      </c>
      <c r="AF271" s="324">
        <v>157.42435926127715</v>
      </c>
      <c r="AG271" s="324">
        <v>23.928502767789833</v>
      </c>
      <c r="AH271" s="324">
        <v>0.23542047190531218</v>
      </c>
      <c r="AI271" s="324">
        <v>0.15200000101684205</v>
      </c>
      <c r="AJ271" s="324">
        <v>0.1864889185496576</v>
      </c>
      <c r="AK271" s="324">
        <v>7.7783420099785952</v>
      </c>
      <c r="AL271" s="324">
        <v>6.9556409469252802</v>
      </c>
      <c r="AM271" s="324">
        <v>8.6010430730319118</v>
      </c>
    </row>
    <row r="272" spans="1:39">
      <c r="A272" s="291" t="s">
        <v>423</v>
      </c>
      <c r="B272" s="291">
        <v>1</v>
      </c>
      <c r="C272" s="291" t="s">
        <v>5454</v>
      </c>
      <c r="D272" s="291" t="s">
        <v>5183</v>
      </c>
      <c r="E272" s="291" t="s">
        <v>3160</v>
      </c>
      <c r="F272" s="291" t="s">
        <v>3161</v>
      </c>
      <c r="G272" s="291" t="s">
        <v>3162</v>
      </c>
      <c r="H272" s="291" t="s">
        <v>3163</v>
      </c>
      <c r="I272" s="291" t="s">
        <v>3164</v>
      </c>
      <c r="J272" s="291" t="s">
        <v>148</v>
      </c>
      <c r="K272" s="291">
        <v>39</v>
      </c>
      <c r="L272" s="291">
        <v>3218</v>
      </c>
      <c r="M272" s="291" t="s">
        <v>54</v>
      </c>
      <c r="N272" s="291">
        <v>271</v>
      </c>
      <c r="O272" s="291">
        <v>49.012615384615387</v>
      </c>
      <c r="P272" s="321" t="s">
        <v>3166</v>
      </c>
      <c r="Q272" s="321">
        <v>7210212</v>
      </c>
      <c r="R272" s="321">
        <v>32.510452999999998</v>
      </c>
      <c r="S272" s="321">
        <v>52.540310169999998</v>
      </c>
      <c r="T272" s="321">
        <v>9.5432538147782662</v>
      </c>
      <c r="U272" s="321" t="s">
        <v>149</v>
      </c>
      <c r="V272" s="321">
        <v>0.10576817810246678</v>
      </c>
      <c r="W272" s="321">
        <v>1.8666325676962601</v>
      </c>
      <c r="X272" s="321">
        <v>3.0998480826835499</v>
      </c>
      <c r="Y272" s="321">
        <v>90</v>
      </c>
      <c r="Z272" s="321">
        <v>0.89790999999999999</v>
      </c>
      <c r="AA272" s="321">
        <v>300.55176949999998</v>
      </c>
      <c r="AB272" s="321">
        <v>1.8157195180000001</v>
      </c>
      <c r="AC272" s="322">
        <v>0.68981238095152575</v>
      </c>
      <c r="AD272" s="323">
        <v>1</v>
      </c>
      <c r="AE272" s="322">
        <v>49.012615384615387</v>
      </c>
      <c r="AF272" s="324">
        <v>158.00957992767593</v>
      </c>
      <c r="AG272" s="324">
        <v>24.066406118164974</v>
      </c>
      <c r="AH272" s="324">
        <v>0.23564333642511795</v>
      </c>
      <c r="AI272" s="324">
        <v>0.15230979114798379</v>
      </c>
      <c r="AJ272" s="324">
        <v>0.1864889185496576</v>
      </c>
      <c r="AK272" s="324">
        <v>7.7941949940260731</v>
      </c>
      <c r="AL272" s="324">
        <v>6.9698171897325683</v>
      </c>
      <c r="AM272" s="324">
        <v>8.6185727983195779</v>
      </c>
    </row>
    <row r="273" spans="1:39">
      <c r="A273" s="291" t="s">
        <v>424</v>
      </c>
      <c r="B273" s="291">
        <v>1</v>
      </c>
      <c r="C273" s="291" t="s">
        <v>5455</v>
      </c>
      <c r="D273" s="291" t="s">
        <v>5183</v>
      </c>
      <c r="E273" s="291" t="s">
        <v>3160</v>
      </c>
      <c r="F273" s="291" t="s">
        <v>3161</v>
      </c>
      <c r="G273" s="291" t="s">
        <v>3162</v>
      </c>
      <c r="H273" s="291" t="s">
        <v>3163</v>
      </c>
      <c r="I273" s="291" t="s">
        <v>3164</v>
      </c>
      <c r="J273" s="291" t="s">
        <v>148</v>
      </c>
      <c r="K273" s="291">
        <v>39</v>
      </c>
      <c r="L273" s="291">
        <v>3218</v>
      </c>
      <c r="M273" s="291" t="s">
        <v>54</v>
      </c>
      <c r="N273" s="291">
        <v>272</v>
      </c>
      <c r="O273" s="291">
        <v>49.194143589743589</v>
      </c>
      <c r="P273" s="321" t="s">
        <v>3166</v>
      </c>
      <c r="Q273" s="321">
        <v>7210212</v>
      </c>
      <c r="R273" s="321">
        <v>32.510452999999998</v>
      </c>
      <c r="S273" s="321">
        <v>52.540310169999998</v>
      </c>
      <c r="T273" s="321">
        <v>9.5432538147782662</v>
      </c>
      <c r="U273" s="321" t="s">
        <v>149</v>
      </c>
      <c r="V273" s="321">
        <v>0.10576817810246678</v>
      </c>
      <c r="W273" s="321">
        <v>1.8666325676962601</v>
      </c>
      <c r="X273" s="321">
        <v>3.0998480826835499</v>
      </c>
      <c r="Y273" s="321">
        <v>90</v>
      </c>
      <c r="Z273" s="321">
        <v>0.89790999999999999</v>
      </c>
      <c r="AA273" s="321">
        <v>300.55176949999998</v>
      </c>
      <c r="AB273" s="321">
        <v>1.8157195180000001</v>
      </c>
      <c r="AC273" s="322">
        <v>0.68981238095152575</v>
      </c>
      <c r="AD273" s="323">
        <v>1</v>
      </c>
      <c r="AE273" s="322">
        <v>49.194143589743589</v>
      </c>
      <c r="AF273" s="324">
        <v>158.59480059407474</v>
      </c>
      <c r="AG273" s="324">
        <v>24.204437593729505</v>
      </c>
      <c r="AH273" s="324">
        <v>0.23586227125900405</v>
      </c>
      <c r="AI273" s="324">
        <v>0.15261810288271083</v>
      </c>
      <c r="AJ273" s="324">
        <v>0.1864889185496576</v>
      </c>
      <c r="AK273" s="324">
        <v>7.8099723236468206</v>
      </c>
      <c r="AL273" s="324">
        <v>6.9839257799440073</v>
      </c>
      <c r="AM273" s="324">
        <v>8.6360188673496339</v>
      </c>
    </row>
    <row r="274" spans="1:39">
      <c r="A274" s="291" t="s">
        <v>425</v>
      </c>
      <c r="B274" s="291">
        <v>1</v>
      </c>
      <c r="C274" s="291" t="s">
        <v>5456</v>
      </c>
      <c r="D274" s="291" t="s">
        <v>5183</v>
      </c>
      <c r="E274" s="291" t="s">
        <v>3160</v>
      </c>
      <c r="F274" s="291" t="s">
        <v>3161</v>
      </c>
      <c r="G274" s="291" t="s">
        <v>3162</v>
      </c>
      <c r="H274" s="291" t="s">
        <v>3163</v>
      </c>
      <c r="I274" s="291" t="s">
        <v>3164</v>
      </c>
      <c r="J274" s="291" t="s">
        <v>148</v>
      </c>
      <c r="K274" s="291">
        <v>39</v>
      </c>
      <c r="L274" s="291">
        <v>3218</v>
      </c>
      <c r="M274" s="291" t="s">
        <v>54</v>
      </c>
      <c r="N274" s="291">
        <v>273</v>
      </c>
      <c r="O274" s="291">
        <v>49.375671794871799</v>
      </c>
      <c r="P274" s="321" t="s">
        <v>3166</v>
      </c>
      <c r="Q274" s="321">
        <v>7210212</v>
      </c>
      <c r="R274" s="321">
        <v>32.510452999999998</v>
      </c>
      <c r="S274" s="321">
        <v>52.540310169999998</v>
      </c>
      <c r="T274" s="321">
        <v>9.5432538147782662</v>
      </c>
      <c r="U274" s="321" t="s">
        <v>149</v>
      </c>
      <c r="V274" s="321">
        <v>0.10576817810246678</v>
      </c>
      <c r="W274" s="321">
        <v>1.8666325676962601</v>
      </c>
      <c r="X274" s="321">
        <v>3.0998480826835499</v>
      </c>
      <c r="Y274" s="321">
        <v>90</v>
      </c>
      <c r="Z274" s="321">
        <v>0.89790999999999999</v>
      </c>
      <c r="AA274" s="321">
        <v>300.55176949999998</v>
      </c>
      <c r="AB274" s="321">
        <v>1.8157195180000001</v>
      </c>
      <c r="AC274" s="322">
        <v>0.68981238095152575</v>
      </c>
      <c r="AD274" s="323">
        <v>1</v>
      </c>
      <c r="AE274" s="322">
        <v>49.375671794871799</v>
      </c>
      <c r="AF274" s="324">
        <v>159.18002126047355</v>
      </c>
      <c r="AG274" s="324">
        <v>24.342594900160329</v>
      </c>
      <c r="AH274" s="324">
        <v>0.23607728565189318</v>
      </c>
      <c r="AI274" s="324">
        <v>0.15292493811347987</v>
      </c>
      <c r="AJ274" s="324">
        <v>0.1864889185496576</v>
      </c>
      <c r="AK274" s="324">
        <v>7.8256740956840982</v>
      </c>
      <c r="AL274" s="324">
        <v>6.9979668041599217</v>
      </c>
      <c r="AM274" s="324">
        <v>8.6533813872082739</v>
      </c>
    </row>
    <row r="275" spans="1:39">
      <c r="A275" s="291" t="s">
        <v>426</v>
      </c>
      <c r="B275" s="291">
        <v>1</v>
      </c>
      <c r="C275" s="291" t="s">
        <v>5457</v>
      </c>
      <c r="D275" s="291" t="s">
        <v>5183</v>
      </c>
      <c r="E275" s="291" t="s">
        <v>3160</v>
      </c>
      <c r="F275" s="291" t="s">
        <v>3161</v>
      </c>
      <c r="G275" s="291" t="s">
        <v>3162</v>
      </c>
      <c r="H275" s="291" t="s">
        <v>3163</v>
      </c>
      <c r="I275" s="291" t="s">
        <v>3164</v>
      </c>
      <c r="J275" s="291" t="s">
        <v>148</v>
      </c>
      <c r="K275" s="291">
        <v>39</v>
      </c>
      <c r="L275" s="291">
        <v>3218</v>
      </c>
      <c r="M275" s="291" t="s">
        <v>54</v>
      </c>
      <c r="N275" s="291">
        <v>274</v>
      </c>
      <c r="O275" s="291">
        <v>49.557200000000002</v>
      </c>
      <c r="P275" s="321" t="s">
        <v>3166</v>
      </c>
      <c r="Q275" s="321">
        <v>7210212</v>
      </c>
      <c r="R275" s="321">
        <v>32.510452999999998</v>
      </c>
      <c r="S275" s="321">
        <v>52.540310169999998</v>
      </c>
      <c r="T275" s="321">
        <v>9.5432538147782662</v>
      </c>
      <c r="U275" s="321" t="s">
        <v>149</v>
      </c>
      <c r="V275" s="321">
        <v>0.10576817810246678</v>
      </c>
      <c r="W275" s="321">
        <v>1.8666325676962601</v>
      </c>
      <c r="X275" s="321">
        <v>3.0998480826835499</v>
      </c>
      <c r="Y275" s="321">
        <v>90</v>
      </c>
      <c r="Z275" s="321">
        <v>0.89790999999999999</v>
      </c>
      <c r="AA275" s="321">
        <v>300.55176949999998</v>
      </c>
      <c r="AB275" s="321">
        <v>1.8157195180000001</v>
      </c>
      <c r="AC275" s="322">
        <v>0.68981238095152575</v>
      </c>
      <c r="AD275" s="323">
        <v>1</v>
      </c>
      <c r="AE275" s="322">
        <v>49.557200000000002</v>
      </c>
      <c r="AF275" s="324">
        <v>159.76524192687233</v>
      </c>
      <c r="AG275" s="324">
        <v>24.480875748574249</v>
      </c>
      <c r="AH275" s="324">
        <v>0.23628838889926118</v>
      </c>
      <c r="AI275" s="324">
        <v>0.15323029873906882</v>
      </c>
      <c r="AJ275" s="324">
        <v>0.1864889185496576</v>
      </c>
      <c r="AK275" s="324">
        <v>7.8413004073046393</v>
      </c>
      <c r="AL275" s="324">
        <v>7.0119403492698966</v>
      </c>
      <c r="AM275" s="324">
        <v>8.6706604653393828</v>
      </c>
    </row>
    <row r="276" spans="1:39">
      <c r="A276" s="291" t="s">
        <v>427</v>
      </c>
      <c r="B276" s="291">
        <v>1</v>
      </c>
      <c r="C276" s="291" t="s">
        <v>5458</v>
      </c>
      <c r="D276" s="291" t="s">
        <v>5183</v>
      </c>
      <c r="E276" s="291" t="s">
        <v>3160</v>
      </c>
      <c r="F276" s="291" t="s">
        <v>3161</v>
      </c>
      <c r="G276" s="291" t="s">
        <v>3162</v>
      </c>
      <c r="H276" s="291" t="s">
        <v>3163</v>
      </c>
      <c r="I276" s="291" t="s">
        <v>3164</v>
      </c>
      <c r="J276" s="291" t="s">
        <v>148</v>
      </c>
      <c r="K276" s="291">
        <v>39</v>
      </c>
      <c r="L276" s="291">
        <v>3218</v>
      </c>
      <c r="M276" s="291" t="s">
        <v>54</v>
      </c>
      <c r="N276" s="291">
        <v>275</v>
      </c>
      <c r="O276" s="291">
        <v>49.738728205128211</v>
      </c>
      <c r="P276" s="321" t="s">
        <v>3166</v>
      </c>
      <c r="Q276" s="321">
        <v>7210212</v>
      </c>
      <c r="R276" s="321">
        <v>32.510452999999998</v>
      </c>
      <c r="S276" s="321">
        <v>52.540310169999998</v>
      </c>
      <c r="T276" s="321">
        <v>9.5432538147782662</v>
      </c>
      <c r="U276" s="321" t="s">
        <v>149</v>
      </c>
      <c r="V276" s="321">
        <v>0.10576817810246678</v>
      </c>
      <c r="W276" s="321">
        <v>1.8666325676962601</v>
      </c>
      <c r="X276" s="321">
        <v>3.0998480826835499</v>
      </c>
      <c r="Y276" s="321">
        <v>90</v>
      </c>
      <c r="Z276" s="321">
        <v>0.89790999999999999</v>
      </c>
      <c r="AA276" s="321">
        <v>300.55176949999998</v>
      </c>
      <c r="AB276" s="321">
        <v>1.8157195180000001</v>
      </c>
      <c r="AC276" s="322">
        <v>0.68981238095152575</v>
      </c>
      <c r="AD276" s="323">
        <v>1</v>
      </c>
      <c r="AE276" s="322">
        <v>49.738728205128211</v>
      </c>
      <c r="AF276" s="324">
        <v>160.35046259327115</v>
      </c>
      <c r="AG276" s="324">
        <v>24.619277855557236</v>
      </c>
      <c r="AH276" s="324">
        <v>0.23649559034654791</v>
      </c>
      <c r="AI276" s="324">
        <v>0.15353418666464355</v>
      </c>
      <c r="AJ276" s="324">
        <v>0.1864889185496576</v>
      </c>
      <c r="AK276" s="324">
        <v>7.8568513560020756</v>
      </c>
      <c r="AL276" s="324">
        <v>7.025846502455841</v>
      </c>
      <c r="AM276" s="324">
        <v>8.6878562095483112</v>
      </c>
    </row>
    <row r="277" spans="1:39">
      <c r="A277" s="291" t="s">
        <v>428</v>
      </c>
      <c r="B277" s="291">
        <v>1</v>
      </c>
      <c r="C277" s="291" t="s">
        <v>5459</v>
      </c>
      <c r="D277" s="291" t="s">
        <v>5183</v>
      </c>
      <c r="E277" s="291" t="s">
        <v>3160</v>
      </c>
      <c r="F277" s="291" t="s">
        <v>3161</v>
      </c>
      <c r="G277" s="291" t="s">
        <v>3162</v>
      </c>
      <c r="H277" s="291" t="s">
        <v>3163</v>
      </c>
      <c r="I277" s="291" t="s">
        <v>3164</v>
      </c>
      <c r="J277" s="291" t="s">
        <v>148</v>
      </c>
      <c r="K277" s="291">
        <v>39</v>
      </c>
      <c r="L277" s="291">
        <v>3218</v>
      </c>
      <c r="M277" s="291" t="s">
        <v>54</v>
      </c>
      <c r="N277" s="291">
        <v>276</v>
      </c>
      <c r="O277" s="291">
        <v>49.920256410256414</v>
      </c>
      <c r="P277" s="321" t="s">
        <v>3166</v>
      </c>
      <c r="Q277" s="321">
        <v>7210212</v>
      </c>
      <c r="R277" s="321">
        <v>32.510452999999998</v>
      </c>
      <c r="S277" s="321">
        <v>52.540310169999998</v>
      </c>
      <c r="T277" s="321">
        <v>9.5432538147782662</v>
      </c>
      <c r="U277" s="321" t="s">
        <v>149</v>
      </c>
      <c r="V277" s="321">
        <v>0.10576817810246678</v>
      </c>
      <c r="W277" s="321">
        <v>1.8666325676962601</v>
      </c>
      <c r="X277" s="321">
        <v>3.0998480826835499</v>
      </c>
      <c r="Y277" s="321">
        <v>90</v>
      </c>
      <c r="Z277" s="321">
        <v>0.89790999999999999</v>
      </c>
      <c r="AA277" s="321">
        <v>300.55176949999998</v>
      </c>
      <c r="AB277" s="321">
        <v>1.8157195180000001</v>
      </c>
      <c r="AC277" s="322">
        <v>0.68981238095152575</v>
      </c>
      <c r="AD277" s="323">
        <v>1</v>
      </c>
      <c r="AE277" s="322">
        <v>49.920256410256414</v>
      </c>
      <c r="AF277" s="324">
        <v>160.93568325966993</v>
      </c>
      <c r="AG277" s="324">
        <v>24.75779894319367</v>
      </c>
      <c r="AH277" s="324">
        <v>0.23669889938924771</v>
      </c>
      <c r="AI277" s="324">
        <v>0.15383660380182393</v>
      </c>
      <c r="AJ277" s="324">
        <v>0.1864889185496576</v>
      </c>
      <c r="AK277" s="324">
        <v>7.8723270396003082</v>
      </c>
      <c r="AL277" s="324">
        <v>7.0396853511949971</v>
      </c>
      <c r="AM277" s="324">
        <v>8.7049687280056194</v>
      </c>
    </row>
    <row r="278" spans="1:39">
      <c r="A278" s="291" t="s">
        <v>429</v>
      </c>
      <c r="B278" s="291">
        <v>1</v>
      </c>
      <c r="C278" s="291" t="s">
        <v>5460</v>
      </c>
      <c r="D278" s="291" t="s">
        <v>5183</v>
      </c>
      <c r="E278" s="291" t="s">
        <v>3160</v>
      </c>
      <c r="F278" s="291" t="s">
        <v>3161</v>
      </c>
      <c r="G278" s="291" t="s">
        <v>3162</v>
      </c>
      <c r="H278" s="291" t="s">
        <v>3163</v>
      </c>
      <c r="I278" s="291" t="s">
        <v>3164</v>
      </c>
      <c r="J278" s="291" t="s">
        <v>148</v>
      </c>
      <c r="K278" s="291">
        <v>39</v>
      </c>
      <c r="L278" s="291">
        <v>3218</v>
      </c>
      <c r="M278" s="291" t="s">
        <v>54</v>
      </c>
      <c r="N278" s="291">
        <v>277</v>
      </c>
      <c r="O278" s="291">
        <v>50.101784615384616</v>
      </c>
      <c r="P278" s="321" t="s">
        <v>3166</v>
      </c>
      <c r="Q278" s="321">
        <v>7210212</v>
      </c>
      <c r="R278" s="321">
        <v>32.510452999999998</v>
      </c>
      <c r="S278" s="321">
        <v>52.540310169999998</v>
      </c>
      <c r="T278" s="321">
        <v>9.5432538147782662</v>
      </c>
      <c r="U278" s="321" t="s">
        <v>149</v>
      </c>
      <c r="V278" s="321">
        <v>0.10576817810246678</v>
      </c>
      <c r="W278" s="321">
        <v>1.8666325676962601</v>
      </c>
      <c r="X278" s="321">
        <v>3.0998480826835499</v>
      </c>
      <c r="Y278" s="321">
        <v>90</v>
      </c>
      <c r="Z278" s="321">
        <v>0.89790999999999999</v>
      </c>
      <c r="AA278" s="321">
        <v>300.55176949999998</v>
      </c>
      <c r="AB278" s="321">
        <v>1.8157195180000001</v>
      </c>
      <c r="AC278" s="322">
        <v>0.68981238095152575</v>
      </c>
      <c r="AD278" s="323">
        <v>1</v>
      </c>
      <c r="AE278" s="322">
        <v>50.101784615384616</v>
      </c>
      <c r="AF278" s="324">
        <v>161.52090392606874</v>
      </c>
      <c r="AG278" s="324">
        <v>24.896436739095417</v>
      </c>
      <c r="AH278" s="324">
        <v>0.23689832547244591</v>
      </c>
      <c r="AI278" s="324">
        <v>0.15413755206874646</v>
      </c>
      <c r="AJ278" s="324">
        <v>0.1864889185496576</v>
      </c>
      <c r="AK278" s="324">
        <v>7.8877275562567153</v>
      </c>
      <c r="AL278" s="324">
        <v>7.0534569832628202</v>
      </c>
      <c r="AM278" s="324">
        <v>8.7219981292506112</v>
      </c>
    </row>
    <row r="279" spans="1:39">
      <c r="A279" s="291" t="s">
        <v>430</v>
      </c>
      <c r="B279" s="291">
        <v>1</v>
      </c>
      <c r="C279" s="291" t="s">
        <v>5461</v>
      </c>
      <c r="D279" s="291" t="s">
        <v>5183</v>
      </c>
      <c r="E279" s="291" t="s">
        <v>3160</v>
      </c>
      <c r="F279" s="291" t="s">
        <v>3161</v>
      </c>
      <c r="G279" s="291" t="s">
        <v>3162</v>
      </c>
      <c r="H279" s="291" t="s">
        <v>3163</v>
      </c>
      <c r="I279" s="291" t="s">
        <v>3164</v>
      </c>
      <c r="J279" s="291" t="s">
        <v>148</v>
      </c>
      <c r="K279" s="291">
        <v>39</v>
      </c>
      <c r="L279" s="291">
        <v>3218</v>
      </c>
      <c r="M279" s="291" t="s">
        <v>54</v>
      </c>
      <c r="N279" s="291">
        <v>278</v>
      </c>
      <c r="O279" s="291">
        <v>50.283312820512826</v>
      </c>
      <c r="P279" s="321" t="s">
        <v>3166</v>
      </c>
      <c r="Q279" s="321">
        <v>7210212</v>
      </c>
      <c r="R279" s="321">
        <v>32.510452999999998</v>
      </c>
      <c r="S279" s="321">
        <v>52.540310169999998</v>
      </c>
      <c r="T279" s="321">
        <v>9.5432538147782662</v>
      </c>
      <c r="U279" s="321" t="s">
        <v>149</v>
      </c>
      <c r="V279" s="321">
        <v>0.10576817810246678</v>
      </c>
      <c r="W279" s="321">
        <v>1.8666325676962601</v>
      </c>
      <c r="X279" s="321">
        <v>3.0998480826835499</v>
      </c>
      <c r="Y279" s="321">
        <v>90</v>
      </c>
      <c r="Z279" s="321">
        <v>0.89790999999999999</v>
      </c>
      <c r="AA279" s="321">
        <v>300.55176949999998</v>
      </c>
      <c r="AB279" s="321">
        <v>1.8157195180000001</v>
      </c>
      <c r="AC279" s="322">
        <v>0.68981238095152575</v>
      </c>
      <c r="AD279" s="323">
        <v>1</v>
      </c>
      <c r="AE279" s="322">
        <v>50.283312820512826</v>
      </c>
      <c r="AF279" s="324">
        <v>162.10612459246755</v>
      </c>
      <c r="AG279" s="324">
        <v>25.035188976430724</v>
      </c>
      <c r="AH279" s="324">
        <v>0.23709387809068153</v>
      </c>
      <c r="AI279" s="324">
        <v>0.15443703339012529</v>
      </c>
      <c r="AJ279" s="324">
        <v>0.1864889185496576</v>
      </c>
      <c r="AK279" s="324">
        <v>7.9030530044652769</v>
      </c>
      <c r="AL279" s="324">
        <v>7.0671614867357579</v>
      </c>
      <c r="AM279" s="324">
        <v>8.7389445221947959</v>
      </c>
    </row>
    <row r="280" spans="1:39">
      <c r="A280" s="291" t="s">
        <v>431</v>
      </c>
      <c r="B280" s="291">
        <v>1</v>
      </c>
      <c r="C280" s="291" t="s">
        <v>5462</v>
      </c>
      <c r="D280" s="291" t="s">
        <v>5183</v>
      </c>
      <c r="E280" s="291" t="s">
        <v>3160</v>
      </c>
      <c r="F280" s="291" t="s">
        <v>3161</v>
      </c>
      <c r="G280" s="291" t="s">
        <v>3162</v>
      </c>
      <c r="H280" s="291" t="s">
        <v>3163</v>
      </c>
      <c r="I280" s="291" t="s">
        <v>3164</v>
      </c>
      <c r="J280" s="291" t="s">
        <v>148</v>
      </c>
      <c r="K280" s="291">
        <v>39</v>
      </c>
      <c r="L280" s="291">
        <v>3218</v>
      </c>
      <c r="M280" s="291" t="s">
        <v>54</v>
      </c>
      <c r="N280" s="291">
        <v>279</v>
      </c>
      <c r="O280" s="291">
        <v>50.464841025641029</v>
      </c>
      <c r="P280" s="321" t="s">
        <v>3166</v>
      </c>
      <c r="Q280" s="321">
        <v>7210212</v>
      </c>
      <c r="R280" s="321">
        <v>32.510452999999998</v>
      </c>
      <c r="S280" s="321">
        <v>52.540310169999998</v>
      </c>
      <c r="T280" s="321">
        <v>9.5432538147782662</v>
      </c>
      <c r="U280" s="321" t="s">
        <v>149</v>
      </c>
      <c r="V280" s="321">
        <v>0.10576817810246678</v>
      </c>
      <c r="W280" s="321">
        <v>1.8666325676962601</v>
      </c>
      <c r="X280" s="321">
        <v>3.0998480826835499</v>
      </c>
      <c r="Y280" s="321">
        <v>90</v>
      </c>
      <c r="Z280" s="321">
        <v>0.89790999999999999</v>
      </c>
      <c r="AA280" s="321">
        <v>300.55176949999998</v>
      </c>
      <c r="AB280" s="321">
        <v>1.8157195180000001</v>
      </c>
      <c r="AC280" s="322">
        <v>0.68981238095152575</v>
      </c>
      <c r="AD280" s="323">
        <v>1</v>
      </c>
      <c r="AE280" s="322">
        <v>50.464841025641029</v>
      </c>
      <c r="AF280" s="324">
        <v>162.69134525886633</v>
      </c>
      <c r="AG280" s="324">
        <v>25.17405339395297</v>
      </c>
      <c r="AH280" s="324">
        <v>0.23728556678758941</v>
      </c>
      <c r="AI280" s="324">
        <v>0.15473504969731042</v>
      </c>
      <c r="AJ280" s="324">
        <v>0.1864889185496576</v>
      </c>
      <c r="AK280" s="324">
        <v>7.9183034830595487</v>
      </c>
      <c r="AL280" s="324">
        <v>7.0807989499939232</v>
      </c>
      <c r="AM280" s="324">
        <v>8.7558080161251741</v>
      </c>
    </row>
    <row r="281" spans="1:39">
      <c r="A281" s="291" t="s">
        <v>432</v>
      </c>
      <c r="B281" s="291">
        <v>1</v>
      </c>
      <c r="C281" s="291" t="s">
        <v>5463</v>
      </c>
      <c r="D281" s="291" t="s">
        <v>5183</v>
      </c>
      <c r="E281" s="291" t="s">
        <v>3160</v>
      </c>
      <c r="F281" s="291" t="s">
        <v>3161</v>
      </c>
      <c r="G281" s="291" t="s">
        <v>3162</v>
      </c>
      <c r="H281" s="291" t="s">
        <v>3163</v>
      </c>
      <c r="I281" s="291" t="s">
        <v>3164</v>
      </c>
      <c r="J281" s="291" t="s">
        <v>148</v>
      </c>
      <c r="K281" s="291">
        <v>39</v>
      </c>
      <c r="L281" s="291">
        <v>3218</v>
      </c>
      <c r="M281" s="291" t="s">
        <v>54</v>
      </c>
      <c r="N281" s="291">
        <v>280</v>
      </c>
      <c r="O281" s="291">
        <v>50.646369230769231</v>
      </c>
      <c r="P281" s="321" t="s">
        <v>3166</v>
      </c>
      <c r="Q281" s="321">
        <v>7210212</v>
      </c>
      <c r="R281" s="321">
        <v>32.510452999999998</v>
      </c>
      <c r="S281" s="321">
        <v>52.540310169999998</v>
      </c>
      <c r="T281" s="321">
        <v>9.5432538147782662</v>
      </c>
      <c r="U281" s="321" t="s">
        <v>149</v>
      </c>
      <c r="V281" s="321">
        <v>0.10576817810246678</v>
      </c>
      <c r="W281" s="321">
        <v>1.8666325676962601</v>
      </c>
      <c r="X281" s="321">
        <v>3.0998480826835499</v>
      </c>
      <c r="Y281" s="321">
        <v>90</v>
      </c>
      <c r="Z281" s="321">
        <v>0.89790999999999999</v>
      </c>
      <c r="AA281" s="321">
        <v>300.55176949999998</v>
      </c>
      <c r="AB281" s="321">
        <v>1.8157195180000001</v>
      </c>
      <c r="AC281" s="322">
        <v>0.68981238095152575</v>
      </c>
      <c r="AD281" s="323">
        <v>1</v>
      </c>
      <c r="AE281" s="322">
        <v>50.646369230769231</v>
      </c>
      <c r="AF281" s="324">
        <v>163.27656592526512</v>
      </c>
      <c r="AG281" s="324">
        <v>25.313027736029376</v>
      </c>
      <c r="AH281" s="324">
        <v>0.23747340115583895</v>
      </c>
      <c r="AI281" s="324">
        <v>0.15503160292834456</v>
      </c>
      <c r="AJ281" s="324">
        <v>0.1864889185496576</v>
      </c>
      <c r="AK281" s="324">
        <v>7.9334790912155784</v>
      </c>
      <c r="AL281" s="324">
        <v>7.0943694617236925</v>
      </c>
      <c r="AM281" s="324">
        <v>8.7725887207074642</v>
      </c>
    </row>
    <row r="282" spans="1:39">
      <c r="A282" s="291" t="s">
        <v>433</v>
      </c>
      <c r="B282" s="291">
        <v>1</v>
      </c>
      <c r="C282" s="291" t="s">
        <v>5464</v>
      </c>
      <c r="D282" s="291" t="s">
        <v>5183</v>
      </c>
      <c r="E282" s="291" t="s">
        <v>3160</v>
      </c>
      <c r="F282" s="291" t="s">
        <v>3161</v>
      </c>
      <c r="G282" s="291" t="s">
        <v>3162</v>
      </c>
      <c r="H282" s="291" t="s">
        <v>3163</v>
      </c>
      <c r="I282" s="291" t="s">
        <v>3164</v>
      </c>
      <c r="J282" s="291" t="s">
        <v>148</v>
      </c>
      <c r="K282" s="291">
        <v>39</v>
      </c>
      <c r="L282" s="291">
        <v>3218</v>
      </c>
      <c r="M282" s="291" t="s">
        <v>54</v>
      </c>
      <c r="N282" s="291">
        <v>281</v>
      </c>
      <c r="O282" s="291">
        <v>50.827897435897441</v>
      </c>
      <c r="P282" s="321" t="s">
        <v>3166</v>
      </c>
      <c r="Q282" s="321">
        <v>7210212</v>
      </c>
      <c r="R282" s="321">
        <v>32.510452999999998</v>
      </c>
      <c r="S282" s="321">
        <v>52.540310169999998</v>
      </c>
      <c r="T282" s="321">
        <v>9.5432538147782662</v>
      </c>
      <c r="U282" s="321" t="s">
        <v>149</v>
      </c>
      <c r="V282" s="321">
        <v>0.10576817810246678</v>
      </c>
      <c r="W282" s="321">
        <v>1.8666325676962601</v>
      </c>
      <c r="X282" s="321">
        <v>3.0998480826835499</v>
      </c>
      <c r="Y282" s="321">
        <v>90</v>
      </c>
      <c r="Z282" s="321">
        <v>0.89790999999999999</v>
      </c>
      <c r="AA282" s="321">
        <v>300.55176949999998</v>
      </c>
      <c r="AB282" s="321">
        <v>1.8157195180000001</v>
      </c>
      <c r="AC282" s="322">
        <v>0.68981238095152575</v>
      </c>
      <c r="AD282" s="323">
        <v>1</v>
      </c>
      <c r="AE282" s="322">
        <v>50.827897435897441</v>
      </c>
      <c r="AF282" s="324">
        <v>163.86178659166393</v>
      </c>
      <c r="AG282" s="324">
        <v>25.452109752669468</v>
      </c>
      <c r="AH282" s="324">
        <v>0.23765739083676116</v>
      </c>
      <c r="AI282" s="324">
        <v>0.15532669502801749</v>
      </c>
      <c r="AJ282" s="324">
        <v>0.1864889185496576</v>
      </c>
      <c r="AK282" s="324">
        <v>7.9485799284546816</v>
      </c>
      <c r="AL282" s="324">
        <v>7.1078731109201936</v>
      </c>
      <c r="AM282" s="324">
        <v>8.7892867459891697</v>
      </c>
    </row>
    <row r="283" spans="1:39">
      <c r="A283" s="291" t="s">
        <v>434</v>
      </c>
      <c r="B283" s="291">
        <v>1</v>
      </c>
      <c r="C283" s="291" t="s">
        <v>5465</v>
      </c>
      <c r="D283" s="291" t="s">
        <v>5183</v>
      </c>
      <c r="E283" s="291" t="s">
        <v>3160</v>
      </c>
      <c r="F283" s="291" t="s">
        <v>3161</v>
      </c>
      <c r="G283" s="291" t="s">
        <v>3162</v>
      </c>
      <c r="H283" s="291" t="s">
        <v>3163</v>
      </c>
      <c r="I283" s="291" t="s">
        <v>3164</v>
      </c>
      <c r="J283" s="291" t="s">
        <v>148</v>
      </c>
      <c r="K283" s="291">
        <v>39</v>
      </c>
      <c r="L283" s="291">
        <v>3218</v>
      </c>
      <c r="M283" s="291" t="s">
        <v>54</v>
      </c>
      <c r="N283" s="291">
        <v>282</v>
      </c>
      <c r="O283" s="291">
        <v>51.009425641025643</v>
      </c>
      <c r="P283" s="321" t="s">
        <v>3166</v>
      </c>
      <c r="Q283" s="321">
        <v>7210212</v>
      </c>
      <c r="R283" s="321">
        <v>32.510452999999998</v>
      </c>
      <c r="S283" s="321">
        <v>52.540310169999998</v>
      </c>
      <c r="T283" s="321">
        <v>9.5432538147782662</v>
      </c>
      <c r="U283" s="321" t="s">
        <v>149</v>
      </c>
      <c r="V283" s="321">
        <v>0.10576817810246678</v>
      </c>
      <c r="W283" s="321">
        <v>1.8666325676962601</v>
      </c>
      <c r="X283" s="321">
        <v>3.0998480826835499</v>
      </c>
      <c r="Y283" s="321">
        <v>90</v>
      </c>
      <c r="Z283" s="321">
        <v>0.89790999999999999</v>
      </c>
      <c r="AA283" s="321">
        <v>300.55176949999998</v>
      </c>
      <c r="AB283" s="321">
        <v>1.8157195180000001</v>
      </c>
      <c r="AC283" s="322">
        <v>0.68981238095152575</v>
      </c>
      <c r="AD283" s="323">
        <v>1</v>
      </c>
      <c r="AE283" s="322">
        <v>51.009425641025643</v>
      </c>
      <c r="AF283" s="324">
        <v>164.44700725806274</v>
      </c>
      <c r="AG283" s="324">
        <v>25.591297199553335</v>
      </c>
      <c r="AH283" s="324">
        <v>0.23783754551999062</v>
      </c>
      <c r="AI283" s="324">
        <v>0.15562032794791775</v>
      </c>
      <c r="AJ283" s="324">
        <v>0.1864889185496576</v>
      </c>
      <c r="AK283" s="324">
        <v>7.9636060946460869</v>
      </c>
      <c r="AL283" s="324">
        <v>7.1213099868896697</v>
      </c>
      <c r="AM283" s="324">
        <v>8.8059022024025033</v>
      </c>
    </row>
    <row r="284" spans="1:39">
      <c r="A284" s="291" t="s">
        <v>435</v>
      </c>
      <c r="B284" s="291">
        <v>1</v>
      </c>
      <c r="C284" s="291" t="s">
        <v>5466</v>
      </c>
      <c r="D284" s="291" t="s">
        <v>5183</v>
      </c>
      <c r="E284" s="291" t="s">
        <v>3160</v>
      </c>
      <c r="F284" s="291" t="s">
        <v>3161</v>
      </c>
      <c r="G284" s="291" t="s">
        <v>3162</v>
      </c>
      <c r="H284" s="291" t="s">
        <v>3163</v>
      </c>
      <c r="I284" s="291" t="s">
        <v>3164</v>
      </c>
      <c r="J284" s="291" t="s">
        <v>148</v>
      </c>
      <c r="K284" s="291">
        <v>39</v>
      </c>
      <c r="L284" s="291">
        <v>3218</v>
      </c>
      <c r="M284" s="291" t="s">
        <v>54</v>
      </c>
      <c r="N284" s="291">
        <v>283</v>
      </c>
      <c r="O284" s="291">
        <v>51.190953846153846</v>
      </c>
      <c r="P284" s="321" t="s">
        <v>3166</v>
      </c>
      <c r="Q284" s="321">
        <v>7210212</v>
      </c>
      <c r="R284" s="321">
        <v>32.510452999999998</v>
      </c>
      <c r="S284" s="321">
        <v>52.540310169999998</v>
      </c>
      <c r="T284" s="321">
        <v>9.5432538147782662</v>
      </c>
      <c r="U284" s="321" t="s">
        <v>149</v>
      </c>
      <c r="V284" s="321">
        <v>0.10576817810246678</v>
      </c>
      <c r="W284" s="321">
        <v>1.8666325676962601</v>
      </c>
      <c r="X284" s="321">
        <v>3.0998480826835499</v>
      </c>
      <c r="Y284" s="321">
        <v>90</v>
      </c>
      <c r="Z284" s="321">
        <v>0.89790999999999999</v>
      </c>
      <c r="AA284" s="321">
        <v>300.55176949999998</v>
      </c>
      <c r="AB284" s="321">
        <v>1.8157195180000001</v>
      </c>
      <c r="AC284" s="322">
        <v>0.68981238095152575</v>
      </c>
      <c r="AD284" s="323">
        <v>1</v>
      </c>
      <c r="AE284" s="322">
        <v>51.190953846153846</v>
      </c>
      <c r="AF284" s="324">
        <v>165.03222792446152</v>
      </c>
      <c r="AG284" s="324">
        <v>25.730587838059915</v>
      </c>
      <c r="AH284" s="324">
        <v>0.23801387494348006</v>
      </c>
      <c r="AI284" s="324">
        <v>0.15591250364648357</v>
      </c>
      <c r="AJ284" s="324">
        <v>0.1864889185496576</v>
      </c>
      <c r="AK284" s="324">
        <v>7.9785576900095467</v>
      </c>
      <c r="AL284" s="324">
        <v>7.1346801792518111</v>
      </c>
      <c r="AM284" s="324">
        <v>8.8224352007672824</v>
      </c>
    </row>
    <row r="285" spans="1:39">
      <c r="A285" s="291" t="s">
        <v>436</v>
      </c>
      <c r="B285" s="291">
        <v>1</v>
      </c>
      <c r="C285" s="291" t="s">
        <v>5467</v>
      </c>
      <c r="D285" s="291" t="s">
        <v>5183</v>
      </c>
      <c r="E285" s="291" t="s">
        <v>3160</v>
      </c>
      <c r="F285" s="291" t="s">
        <v>3161</v>
      </c>
      <c r="G285" s="291" t="s">
        <v>3162</v>
      </c>
      <c r="H285" s="291" t="s">
        <v>3163</v>
      </c>
      <c r="I285" s="291" t="s">
        <v>3164</v>
      </c>
      <c r="J285" s="291" t="s">
        <v>148</v>
      </c>
      <c r="K285" s="291">
        <v>39</v>
      </c>
      <c r="L285" s="291">
        <v>3218</v>
      </c>
      <c r="M285" s="291" t="s">
        <v>54</v>
      </c>
      <c r="N285" s="291">
        <v>284</v>
      </c>
      <c r="O285" s="291">
        <v>51.372482051282056</v>
      </c>
      <c r="P285" s="321" t="s">
        <v>3166</v>
      </c>
      <c r="Q285" s="321">
        <v>7210212</v>
      </c>
      <c r="R285" s="321">
        <v>32.510452999999998</v>
      </c>
      <c r="S285" s="321">
        <v>52.540310169999998</v>
      </c>
      <c r="T285" s="321">
        <v>9.5432538147782662</v>
      </c>
      <c r="U285" s="321" t="s">
        <v>149</v>
      </c>
      <c r="V285" s="321">
        <v>0.10576817810246678</v>
      </c>
      <c r="W285" s="321">
        <v>1.8666325676962601</v>
      </c>
      <c r="X285" s="321">
        <v>3.0998480826835499</v>
      </c>
      <c r="Y285" s="321">
        <v>90</v>
      </c>
      <c r="Z285" s="321">
        <v>0.89790999999999999</v>
      </c>
      <c r="AA285" s="321">
        <v>300.55176949999998</v>
      </c>
      <c r="AB285" s="321">
        <v>1.8157195180000001</v>
      </c>
      <c r="AC285" s="322">
        <v>0.68981238095152575</v>
      </c>
      <c r="AD285" s="323">
        <v>1</v>
      </c>
      <c r="AE285" s="322">
        <v>51.372482051282056</v>
      </c>
      <c r="AF285" s="324">
        <v>165.61744859086033</v>
      </c>
      <c r="AG285" s="324">
        <v>25.869979435294958</v>
      </c>
      <c r="AH285" s="324">
        <v>0.23818638889292409</v>
      </c>
      <c r="AI285" s="324">
        <v>0.15620322408905049</v>
      </c>
      <c r="AJ285" s="324">
        <v>0.1864889185496576</v>
      </c>
      <c r="AK285" s="324">
        <v>7.9934348151177721</v>
      </c>
      <c r="AL285" s="324">
        <v>7.1479837779419366</v>
      </c>
      <c r="AM285" s="324">
        <v>8.8388858522936076</v>
      </c>
    </row>
    <row r="286" spans="1:39">
      <c r="A286" s="291" t="s">
        <v>437</v>
      </c>
      <c r="B286" s="291">
        <v>1</v>
      </c>
      <c r="C286" s="291" t="s">
        <v>5468</v>
      </c>
      <c r="D286" s="291" t="s">
        <v>5183</v>
      </c>
      <c r="E286" s="291" t="s">
        <v>3160</v>
      </c>
      <c r="F286" s="291" t="s">
        <v>3161</v>
      </c>
      <c r="G286" s="291" t="s">
        <v>3162</v>
      </c>
      <c r="H286" s="291" t="s">
        <v>3163</v>
      </c>
      <c r="I286" s="291" t="s">
        <v>3164</v>
      </c>
      <c r="J286" s="291" t="s">
        <v>148</v>
      </c>
      <c r="K286" s="291">
        <v>39</v>
      </c>
      <c r="L286" s="291">
        <v>3218</v>
      </c>
      <c r="M286" s="291" t="s">
        <v>54</v>
      </c>
      <c r="N286" s="291">
        <v>285</v>
      </c>
      <c r="O286" s="291">
        <v>51.554010256410258</v>
      </c>
      <c r="P286" s="321" t="s">
        <v>3166</v>
      </c>
      <c r="Q286" s="321">
        <v>7210212</v>
      </c>
      <c r="R286" s="321">
        <v>32.510452999999998</v>
      </c>
      <c r="S286" s="321">
        <v>52.540310169999998</v>
      </c>
      <c r="T286" s="321">
        <v>9.5432538147782662</v>
      </c>
      <c r="U286" s="321" t="s">
        <v>149</v>
      </c>
      <c r="V286" s="321">
        <v>0.10576817810246678</v>
      </c>
      <c r="W286" s="321">
        <v>1.8666325676962601</v>
      </c>
      <c r="X286" s="321">
        <v>3.0998480826835499</v>
      </c>
      <c r="Y286" s="321">
        <v>90</v>
      </c>
      <c r="Z286" s="321">
        <v>0.89790999999999999</v>
      </c>
      <c r="AA286" s="321">
        <v>300.55176949999998</v>
      </c>
      <c r="AB286" s="321">
        <v>1.8157195180000001</v>
      </c>
      <c r="AC286" s="322">
        <v>0.68981238095152575</v>
      </c>
      <c r="AD286" s="323">
        <v>1</v>
      </c>
      <c r="AE286" s="322">
        <v>51.554010256410258</v>
      </c>
      <c r="AF286" s="324">
        <v>166.20266925725915</v>
      </c>
      <c r="AG286" s="324">
        <v>26.009469764118872</v>
      </c>
      <c r="AH286" s="324">
        <v>0.23835509720166906</v>
      </c>
      <c r="AI286" s="324">
        <v>0.15649249124789777</v>
      </c>
      <c r="AJ286" s="324">
        <v>0.1864889185496576</v>
      </c>
      <c r="AK286" s="324">
        <v>8.0082375708988032</v>
      </c>
      <c r="AL286" s="324">
        <v>7.1612208732131126</v>
      </c>
      <c r="AM286" s="324">
        <v>8.8552542685844955</v>
      </c>
    </row>
    <row r="287" spans="1:39">
      <c r="A287" s="291" t="s">
        <v>438</v>
      </c>
      <c r="B287" s="291">
        <v>1</v>
      </c>
      <c r="C287" s="291" t="s">
        <v>5469</v>
      </c>
      <c r="D287" s="291" t="s">
        <v>5183</v>
      </c>
      <c r="E287" s="291" t="s">
        <v>3160</v>
      </c>
      <c r="F287" s="291" t="s">
        <v>3161</v>
      </c>
      <c r="G287" s="291" t="s">
        <v>3162</v>
      </c>
      <c r="H287" s="291" t="s">
        <v>3163</v>
      </c>
      <c r="I287" s="291" t="s">
        <v>3164</v>
      </c>
      <c r="J287" s="291" t="s">
        <v>148</v>
      </c>
      <c r="K287" s="291">
        <v>39</v>
      </c>
      <c r="L287" s="291">
        <v>3218</v>
      </c>
      <c r="M287" s="291" t="s">
        <v>54</v>
      </c>
      <c r="N287" s="291">
        <v>286</v>
      </c>
      <c r="O287" s="291">
        <v>51.735538461538468</v>
      </c>
      <c r="P287" s="321" t="s">
        <v>3166</v>
      </c>
      <c r="Q287" s="321">
        <v>7210212</v>
      </c>
      <c r="R287" s="321">
        <v>32.510452999999998</v>
      </c>
      <c r="S287" s="321">
        <v>52.540310169999998</v>
      </c>
      <c r="T287" s="321">
        <v>9.5432538147782662</v>
      </c>
      <c r="U287" s="321" t="s">
        <v>149</v>
      </c>
      <c r="V287" s="321">
        <v>0.10576817810246678</v>
      </c>
      <c r="W287" s="321">
        <v>1.8666325676962601</v>
      </c>
      <c r="X287" s="321">
        <v>3.0998480826835499</v>
      </c>
      <c r="Y287" s="321">
        <v>90</v>
      </c>
      <c r="Z287" s="321">
        <v>0.89790999999999999</v>
      </c>
      <c r="AA287" s="321">
        <v>300.55176949999998</v>
      </c>
      <c r="AB287" s="321">
        <v>1.8157195180000001</v>
      </c>
      <c r="AC287" s="322">
        <v>0.68981238095152575</v>
      </c>
      <c r="AD287" s="323">
        <v>1</v>
      </c>
      <c r="AE287" s="322">
        <v>51.735538461538468</v>
      </c>
      <c r="AF287" s="324">
        <v>166.78788992365796</v>
      </c>
      <c r="AG287" s="324">
        <v>26.149056603174511</v>
      </c>
      <c r="AH287" s="324">
        <v>0.23852000975050025</v>
      </c>
      <c r="AI287" s="324">
        <v>0.15678030710229285</v>
      </c>
      <c r="AJ287" s="324">
        <v>0.1864889185496576</v>
      </c>
      <c r="AK287" s="324">
        <v>8.0229660586382945</v>
      </c>
      <c r="AL287" s="324">
        <v>7.1743915556381932</v>
      </c>
      <c r="AM287" s="324">
        <v>8.8715405616383958</v>
      </c>
    </row>
    <row r="288" spans="1:39">
      <c r="A288" s="291" t="s">
        <v>439</v>
      </c>
      <c r="B288" s="291">
        <v>1</v>
      </c>
      <c r="C288" s="291" t="s">
        <v>5470</v>
      </c>
      <c r="D288" s="291" t="s">
        <v>5183</v>
      </c>
      <c r="E288" s="291" t="s">
        <v>3160</v>
      </c>
      <c r="F288" s="291" t="s">
        <v>3161</v>
      </c>
      <c r="G288" s="291" t="s">
        <v>3162</v>
      </c>
      <c r="H288" s="291" t="s">
        <v>3163</v>
      </c>
      <c r="I288" s="291" t="s">
        <v>3164</v>
      </c>
      <c r="J288" s="291" t="s">
        <v>148</v>
      </c>
      <c r="K288" s="291">
        <v>39</v>
      </c>
      <c r="L288" s="291">
        <v>3218</v>
      </c>
      <c r="M288" s="291" t="s">
        <v>54</v>
      </c>
      <c r="N288" s="291">
        <v>287</v>
      </c>
      <c r="O288" s="291">
        <v>51.91706666666667</v>
      </c>
      <c r="P288" s="321" t="s">
        <v>3166</v>
      </c>
      <c r="Q288" s="321">
        <v>7210212</v>
      </c>
      <c r="R288" s="321">
        <v>32.510452999999998</v>
      </c>
      <c r="S288" s="321">
        <v>52.540310169999998</v>
      </c>
      <c r="T288" s="321">
        <v>9.5432538147782662</v>
      </c>
      <c r="U288" s="321" t="s">
        <v>149</v>
      </c>
      <c r="V288" s="321">
        <v>0.10576817810246678</v>
      </c>
      <c r="W288" s="321">
        <v>1.8666325676962601</v>
      </c>
      <c r="X288" s="321">
        <v>3.0998480826835499</v>
      </c>
      <c r="Y288" s="321">
        <v>90</v>
      </c>
      <c r="Z288" s="321">
        <v>0.89790999999999999</v>
      </c>
      <c r="AA288" s="321">
        <v>300.55176949999998</v>
      </c>
      <c r="AB288" s="321">
        <v>1.8157195180000001</v>
      </c>
      <c r="AC288" s="322">
        <v>0.68981238095152575</v>
      </c>
      <c r="AD288" s="323">
        <v>1</v>
      </c>
      <c r="AE288" s="322">
        <v>51.91706666666667</v>
      </c>
      <c r="AF288" s="324">
        <v>167.37311059005674</v>
      </c>
      <c r="AG288" s="324">
        <v>26.288737736914655</v>
      </c>
      <c r="AH288" s="324">
        <v>0.2386811364671832</v>
      </c>
      <c r="AI288" s="324">
        <v>0.15706667363853372</v>
      </c>
      <c r="AJ288" s="324">
        <v>0.1864889185496576</v>
      </c>
      <c r="AK288" s="324">
        <v>8.0376203799816714</v>
      </c>
      <c r="AL288" s="324">
        <v>7.1874959161117529</v>
      </c>
      <c r="AM288" s="324">
        <v>8.8877448438515891</v>
      </c>
    </row>
    <row r="289" spans="1:39">
      <c r="A289" s="291" t="s">
        <v>440</v>
      </c>
      <c r="B289" s="291">
        <v>1</v>
      </c>
      <c r="C289" s="291" t="s">
        <v>5471</v>
      </c>
      <c r="D289" s="291" t="s">
        <v>5183</v>
      </c>
      <c r="E289" s="291" t="s">
        <v>3160</v>
      </c>
      <c r="F289" s="291" t="s">
        <v>3161</v>
      </c>
      <c r="G289" s="291" t="s">
        <v>3162</v>
      </c>
      <c r="H289" s="291" t="s">
        <v>3163</v>
      </c>
      <c r="I289" s="291" t="s">
        <v>3164</v>
      </c>
      <c r="J289" s="291" t="s">
        <v>148</v>
      </c>
      <c r="K289" s="291">
        <v>39</v>
      </c>
      <c r="L289" s="291">
        <v>3218</v>
      </c>
      <c r="M289" s="291" t="s">
        <v>54</v>
      </c>
      <c r="N289" s="291">
        <v>288</v>
      </c>
      <c r="O289" s="291">
        <v>52.098594871794873</v>
      </c>
      <c r="P289" s="321" t="s">
        <v>3166</v>
      </c>
      <c r="Q289" s="321">
        <v>7210212</v>
      </c>
      <c r="R289" s="321">
        <v>32.510452999999998</v>
      </c>
      <c r="S289" s="321">
        <v>52.540310169999998</v>
      </c>
      <c r="T289" s="321">
        <v>9.5432538147782662</v>
      </c>
      <c r="U289" s="321" t="s">
        <v>149</v>
      </c>
      <c r="V289" s="321">
        <v>0.10576817810246678</v>
      </c>
      <c r="W289" s="321">
        <v>1.8666325676962601</v>
      </c>
      <c r="X289" s="321">
        <v>3.0998480826835499</v>
      </c>
      <c r="Y289" s="321">
        <v>90</v>
      </c>
      <c r="Z289" s="321">
        <v>0.89790999999999999</v>
      </c>
      <c r="AA289" s="321">
        <v>300.55176949999998</v>
      </c>
      <c r="AB289" s="321">
        <v>1.8157195180000001</v>
      </c>
      <c r="AC289" s="322">
        <v>0.68981238095152575</v>
      </c>
      <c r="AD289" s="323">
        <v>1</v>
      </c>
      <c r="AE289" s="322">
        <v>52.098594871794873</v>
      </c>
      <c r="AF289" s="324">
        <v>167.95833125645552</v>
      </c>
      <c r="AG289" s="324">
        <v>26.428510955629392</v>
      </c>
      <c r="AH289" s="324">
        <v>0.23883848732623569</v>
      </c>
      <c r="AI289" s="324">
        <v>0.15735159284998912</v>
      </c>
      <c r="AJ289" s="324">
        <v>0.1864889185496576</v>
      </c>
      <c r="AK289" s="324">
        <v>8.0522006369361954</v>
      </c>
      <c r="AL289" s="324">
        <v>7.2005340458519314</v>
      </c>
      <c r="AM289" s="324">
        <v>8.9038672280204594</v>
      </c>
    </row>
    <row r="290" spans="1:39">
      <c r="A290" s="291" t="s">
        <v>441</v>
      </c>
      <c r="B290" s="291">
        <v>1</v>
      </c>
      <c r="C290" s="291" t="s">
        <v>5472</v>
      </c>
      <c r="D290" s="291" t="s">
        <v>5183</v>
      </c>
      <c r="E290" s="291" t="s">
        <v>3160</v>
      </c>
      <c r="F290" s="291" t="s">
        <v>3161</v>
      </c>
      <c r="G290" s="291" t="s">
        <v>3162</v>
      </c>
      <c r="H290" s="291" t="s">
        <v>3163</v>
      </c>
      <c r="I290" s="291" t="s">
        <v>3164</v>
      </c>
      <c r="J290" s="291" t="s">
        <v>148</v>
      </c>
      <c r="K290" s="291">
        <v>39</v>
      </c>
      <c r="L290" s="291">
        <v>3218</v>
      </c>
      <c r="M290" s="291" t="s">
        <v>54</v>
      </c>
      <c r="N290" s="291">
        <v>289</v>
      </c>
      <c r="O290" s="291">
        <v>52.280123076923083</v>
      </c>
      <c r="P290" s="321" t="s">
        <v>3166</v>
      </c>
      <c r="Q290" s="321">
        <v>7210212</v>
      </c>
      <c r="R290" s="321">
        <v>32.510452999999998</v>
      </c>
      <c r="S290" s="321">
        <v>52.540310169999998</v>
      </c>
      <c r="T290" s="321">
        <v>9.5432538147782662</v>
      </c>
      <c r="U290" s="321" t="s">
        <v>149</v>
      </c>
      <c r="V290" s="321">
        <v>0.10576817810246678</v>
      </c>
      <c r="W290" s="321">
        <v>1.8666325676962601</v>
      </c>
      <c r="X290" s="321">
        <v>3.0998480826835499</v>
      </c>
      <c r="Y290" s="321">
        <v>90</v>
      </c>
      <c r="Z290" s="321">
        <v>0.89790999999999999</v>
      </c>
      <c r="AA290" s="321">
        <v>300.55176949999998</v>
      </c>
      <c r="AB290" s="321">
        <v>1.8157195180000001</v>
      </c>
      <c r="AC290" s="322">
        <v>0.68981238095152575</v>
      </c>
      <c r="AD290" s="323">
        <v>1</v>
      </c>
      <c r="AE290" s="322">
        <v>52.280123076923083</v>
      </c>
      <c r="AF290" s="324">
        <v>168.54355192285433</v>
      </c>
      <c r="AG290" s="324">
        <v>26.568374055473377</v>
      </c>
      <c r="AH290" s="324">
        <v>0.23899207234877937</v>
      </c>
      <c r="AI290" s="324">
        <v>0.1576350667371377</v>
      </c>
      <c r="AJ290" s="324">
        <v>0.1864889185496576</v>
      </c>
      <c r="AK290" s="324">
        <v>8.0667069318729663</v>
      </c>
      <c r="AL290" s="324">
        <v>7.2135060364022232</v>
      </c>
      <c r="AM290" s="324">
        <v>8.9199078273437102</v>
      </c>
    </row>
    <row r="291" spans="1:39">
      <c r="A291" s="291" t="s">
        <v>442</v>
      </c>
      <c r="B291" s="291">
        <v>1</v>
      </c>
      <c r="C291" s="291" t="s">
        <v>5473</v>
      </c>
      <c r="D291" s="291" t="s">
        <v>5183</v>
      </c>
      <c r="E291" s="291" t="s">
        <v>3160</v>
      </c>
      <c r="F291" s="291" t="s">
        <v>3161</v>
      </c>
      <c r="G291" s="291" t="s">
        <v>3162</v>
      </c>
      <c r="H291" s="291" t="s">
        <v>3163</v>
      </c>
      <c r="I291" s="291" t="s">
        <v>3164</v>
      </c>
      <c r="J291" s="291" t="s">
        <v>148</v>
      </c>
      <c r="K291" s="291">
        <v>39</v>
      </c>
      <c r="L291" s="291">
        <v>3218</v>
      </c>
      <c r="M291" s="291" t="s">
        <v>54</v>
      </c>
      <c r="N291" s="291">
        <v>290</v>
      </c>
      <c r="O291" s="291">
        <v>52.461651282051285</v>
      </c>
      <c r="P291" s="321" t="s">
        <v>3166</v>
      </c>
      <c r="Q291" s="321">
        <v>7210212</v>
      </c>
      <c r="R291" s="321">
        <v>32.510452999999998</v>
      </c>
      <c r="S291" s="321">
        <v>52.540310169999998</v>
      </c>
      <c r="T291" s="321">
        <v>9.5432538147782662</v>
      </c>
      <c r="U291" s="321" t="s">
        <v>149</v>
      </c>
      <c r="V291" s="321">
        <v>0.10576817810246678</v>
      </c>
      <c r="W291" s="321">
        <v>1.8666325676962601</v>
      </c>
      <c r="X291" s="321">
        <v>3.0998480826835499</v>
      </c>
      <c r="Y291" s="321">
        <v>90</v>
      </c>
      <c r="Z291" s="321">
        <v>0.89790999999999999</v>
      </c>
      <c r="AA291" s="321">
        <v>300.55176949999998</v>
      </c>
      <c r="AB291" s="321">
        <v>1.8157195180000001</v>
      </c>
      <c r="AC291" s="322">
        <v>0.68981238095152575</v>
      </c>
      <c r="AD291" s="323">
        <v>1</v>
      </c>
      <c r="AE291" s="322">
        <v>52.461651282051285</v>
      </c>
      <c r="AF291" s="324">
        <v>169.12877258925315</v>
      </c>
      <c r="AG291" s="324">
        <v>26.708324838492803</v>
      </c>
      <c r="AH291" s="324">
        <v>0.23914190160204199</v>
      </c>
      <c r="AI291" s="324">
        <v>0.1579170973076045</v>
      </c>
      <c r="AJ291" s="324">
        <v>0.1864889185496576</v>
      </c>
      <c r="AK291" s="324">
        <v>8.0811393675287864</v>
      </c>
      <c r="AL291" s="324">
        <v>7.2264119796331459</v>
      </c>
      <c r="AM291" s="324">
        <v>8.9358667554244278</v>
      </c>
    </row>
    <row r="292" spans="1:39">
      <c r="A292" s="291" t="s">
        <v>443</v>
      </c>
      <c r="B292" s="291">
        <v>1</v>
      </c>
      <c r="C292" s="291" t="s">
        <v>5474</v>
      </c>
      <c r="D292" s="291" t="s">
        <v>5183</v>
      </c>
      <c r="E292" s="291" t="s">
        <v>3160</v>
      </c>
      <c r="F292" s="291" t="s">
        <v>3161</v>
      </c>
      <c r="G292" s="291" t="s">
        <v>3162</v>
      </c>
      <c r="H292" s="291" t="s">
        <v>3163</v>
      </c>
      <c r="I292" s="291" t="s">
        <v>3164</v>
      </c>
      <c r="J292" s="291" t="s">
        <v>148</v>
      </c>
      <c r="K292" s="291">
        <v>39</v>
      </c>
      <c r="L292" s="291">
        <v>3218</v>
      </c>
      <c r="M292" s="291" t="s">
        <v>54</v>
      </c>
      <c r="N292" s="291">
        <v>291</v>
      </c>
      <c r="O292" s="291">
        <v>52.643179487179488</v>
      </c>
      <c r="P292" s="321" t="s">
        <v>3166</v>
      </c>
      <c r="Q292" s="321">
        <v>7210212</v>
      </c>
      <c r="R292" s="321">
        <v>32.510452999999998</v>
      </c>
      <c r="S292" s="321">
        <v>52.540310169999998</v>
      </c>
      <c r="T292" s="321">
        <v>9.5432538147782662</v>
      </c>
      <c r="U292" s="321" t="s">
        <v>149</v>
      </c>
      <c r="V292" s="321">
        <v>0.10576817810246678</v>
      </c>
      <c r="W292" s="321">
        <v>1.8666325676962601</v>
      </c>
      <c r="X292" s="321">
        <v>3.0998480826835499</v>
      </c>
      <c r="Y292" s="321">
        <v>90</v>
      </c>
      <c r="Z292" s="321">
        <v>0.89790999999999999</v>
      </c>
      <c r="AA292" s="321">
        <v>300.55176949999998</v>
      </c>
      <c r="AB292" s="321">
        <v>1.8157195180000001</v>
      </c>
      <c r="AC292" s="322">
        <v>0.68981238095152575</v>
      </c>
      <c r="AD292" s="323">
        <v>1</v>
      </c>
      <c r="AE292" s="322">
        <v>52.643179487179488</v>
      </c>
      <c r="AF292" s="324">
        <v>169.71399325565193</v>
      </c>
      <c r="AG292" s="324">
        <v>26.848361112652377</v>
      </c>
      <c r="AH292" s="324">
        <v>0.2392879851993292</v>
      </c>
      <c r="AI292" s="324">
        <v>0.15819768657619665</v>
      </c>
      <c r="AJ292" s="324">
        <v>0.1864889185496576</v>
      </c>
      <c r="AK292" s="324">
        <v>8.0954980470079896</v>
      </c>
      <c r="AL292" s="324">
        <v>7.2392519677438765</v>
      </c>
      <c r="AM292" s="324">
        <v>8.9517441262721036</v>
      </c>
    </row>
    <row r="293" spans="1:39">
      <c r="A293" s="291" t="s">
        <v>444</v>
      </c>
      <c r="B293" s="291">
        <v>1</v>
      </c>
      <c r="C293" s="291" t="s">
        <v>5475</v>
      </c>
      <c r="D293" s="291" t="s">
        <v>5183</v>
      </c>
      <c r="E293" s="291" t="s">
        <v>3160</v>
      </c>
      <c r="F293" s="291" t="s">
        <v>3161</v>
      </c>
      <c r="G293" s="291" t="s">
        <v>3162</v>
      </c>
      <c r="H293" s="291" t="s">
        <v>3163</v>
      </c>
      <c r="I293" s="291" t="s">
        <v>3164</v>
      </c>
      <c r="J293" s="291" t="s">
        <v>148</v>
      </c>
      <c r="K293" s="291">
        <v>39</v>
      </c>
      <c r="L293" s="291">
        <v>3218</v>
      </c>
      <c r="M293" s="291" t="s">
        <v>54</v>
      </c>
      <c r="N293" s="291">
        <v>292</v>
      </c>
      <c r="O293" s="291">
        <v>52.824707692307697</v>
      </c>
      <c r="P293" s="321" t="s">
        <v>3166</v>
      </c>
      <c r="Q293" s="321">
        <v>7210212</v>
      </c>
      <c r="R293" s="321">
        <v>32.510452999999998</v>
      </c>
      <c r="S293" s="321">
        <v>52.540310169999998</v>
      </c>
      <c r="T293" s="321">
        <v>9.5432538147782662</v>
      </c>
      <c r="U293" s="321" t="s">
        <v>149</v>
      </c>
      <c r="V293" s="321">
        <v>0.10576817810246678</v>
      </c>
      <c r="W293" s="321">
        <v>1.8666325676962601</v>
      </c>
      <c r="X293" s="321">
        <v>3.0998480826835499</v>
      </c>
      <c r="Y293" s="321">
        <v>90</v>
      </c>
      <c r="Z293" s="321">
        <v>0.89790999999999999</v>
      </c>
      <c r="AA293" s="321">
        <v>300.55176949999998</v>
      </c>
      <c r="AB293" s="321">
        <v>1.8157195180000001</v>
      </c>
      <c r="AC293" s="322">
        <v>0.68981238095152575</v>
      </c>
      <c r="AD293" s="323">
        <v>1</v>
      </c>
      <c r="AE293" s="322">
        <v>52.824707692307697</v>
      </c>
      <c r="AF293" s="324">
        <v>170.29921392205074</v>
      </c>
      <c r="AG293" s="324">
        <v>26.988480691861959</v>
      </c>
      <c r="AH293" s="324">
        <v>0.23943033329943006</v>
      </c>
      <c r="AI293" s="324">
        <v>0.1584768365649363</v>
      </c>
      <c r="AJ293" s="324">
        <v>0.1864889185496576</v>
      </c>
      <c r="AK293" s="324">
        <v>8.1097830737841292</v>
      </c>
      <c r="AL293" s="324">
        <v>7.2520260932637584</v>
      </c>
      <c r="AM293" s="324">
        <v>8.9675400543044983</v>
      </c>
    </row>
    <row r="294" spans="1:39">
      <c r="A294" s="291" t="s">
        <v>445</v>
      </c>
      <c r="B294" s="291">
        <v>1</v>
      </c>
      <c r="C294" s="291" t="s">
        <v>5476</v>
      </c>
      <c r="D294" s="291" t="s">
        <v>5183</v>
      </c>
      <c r="E294" s="291" t="s">
        <v>3160</v>
      </c>
      <c r="F294" s="291" t="s">
        <v>3161</v>
      </c>
      <c r="G294" s="291" t="s">
        <v>3162</v>
      </c>
      <c r="H294" s="291" t="s">
        <v>3163</v>
      </c>
      <c r="I294" s="291" t="s">
        <v>3164</v>
      </c>
      <c r="J294" s="291" t="s">
        <v>148</v>
      </c>
      <c r="K294" s="291">
        <v>39</v>
      </c>
      <c r="L294" s="291">
        <v>3218</v>
      </c>
      <c r="M294" s="291" t="s">
        <v>54</v>
      </c>
      <c r="N294" s="291">
        <v>293</v>
      </c>
      <c r="O294" s="291">
        <v>53.0062358974359</v>
      </c>
      <c r="P294" s="321" t="s">
        <v>3166</v>
      </c>
      <c r="Q294" s="321">
        <v>7210212</v>
      </c>
      <c r="R294" s="321">
        <v>32.510452999999998</v>
      </c>
      <c r="S294" s="321">
        <v>52.540310169999998</v>
      </c>
      <c r="T294" s="321">
        <v>9.5432538147782662</v>
      </c>
      <c r="U294" s="321" t="s">
        <v>149</v>
      </c>
      <c r="V294" s="321">
        <v>0.10576817810246678</v>
      </c>
      <c r="W294" s="321">
        <v>1.8666325676962601</v>
      </c>
      <c r="X294" s="321">
        <v>3.0998480826835499</v>
      </c>
      <c r="Y294" s="321">
        <v>90</v>
      </c>
      <c r="Z294" s="321">
        <v>0.89790999999999999</v>
      </c>
      <c r="AA294" s="321">
        <v>300.55176949999998</v>
      </c>
      <c r="AB294" s="321">
        <v>1.8157195180000001</v>
      </c>
      <c r="AC294" s="322">
        <v>0.68981238095152575</v>
      </c>
      <c r="AD294" s="323">
        <v>1</v>
      </c>
      <c r="AE294" s="322">
        <v>53.0062358974359</v>
      </c>
      <c r="AF294" s="324">
        <v>170.88443458844952</v>
      </c>
      <c r="AG294" s="324">
        <v>27.128681396003085</v>
      </c>
      <c r="AH294" s="324">
        <v>0.23956895610653289</v>
      </c>
      <c r="AI294" s="324">
        <v>0.15875454930309243</v>
      </c>
      <c r="AJ294" s="324">
        <v>0.1864889185496576</v>
      </c>
      <c r="AK294" s="324">
        <v>8.1239945517015979</v>
      </c>
      <c r="AL294" s="324">
        <v>7.2647344490537522</v>
      </c>
      <c r="AM294" s="324">
        <v>8.9832546543494409</v>
      </c>
    </row>
    <row r="295" spans="1:39">
      <c r="A295" s="291" t="s">
        <v>446</v>
      </c>
      <c r="B295" s="291">
        <v>1</v>
      </c>
      <c r="C295" s="291" t="s">
        <v>5477</v>
      </c>
      <c r="D295" s="291" t="s">
        <v>5183</v>
      </c>
      <c r="E295" s="291" t="s">
        <v>3160</v>
      </c>
      <c r="F295" s="291" t="s">
        <v>3161</v>
      </c>
      <c r="G295" s="291" t="s">
        <v>3162</v>
      </c>
      <c r="H295" s="291" t="s">
        <v>3163</v>
      </c>
      <c r="I295" s="291" t="s">
        <v>3164</v>
      </c>
      <c r="J295" s="291" t="s">
        <v>148</v>
      </c>
      <c r="K295" s="291">
        <v>39</v>
      </c>
      <c r="L295" s="291">
        <v>3218</v>
      </c>
      <c r="M295" s="291" t="s">
        <v>54</v>
      </c>
      <c r="N295" s="291">
        <v>294</v>
      </c>
      <c r="O295" s="291">
        <v>53.187764102564103</v>
      </c>
      <c r="P295" s="321" t="s">
        <v>3166</v>
      </c>
      <c r="Q295" s="321">
        <v>7210212</v>
      </c>
      <c r="R295" s="321">
        <v>32.510452999999998</v>
      </c>
      <c r="S295" s="321">
        <v>52.540310169999998</v>
      </c>
      <c r="T295" s="321">
        <v>9.5432538147782662</v>
      </c>
      <c r="U295" s="321" t="s">
        <v>149</v>
      </c>
      <c r="V295" s="321">
        <v>0.10576817810246678</v>
      </c>
      <c r="W295" s="321">
        <v>1.8666325676962601</v>
      </c>
      <c r="X295" s="321">
        <v>3.0998480826835499</v>
      </c>
      <c r="Y295" s="321">
        <v>90</v>
      </c>
      <c r="Z295" s="321">
        <v>0.89790999999999999</v>
      </c>
      <c r="AA295" s="321">
        <v>300.55176949999998</v>
      </c>
      <c r="AB295" s="321">
        <v>1.8157195180000001</v>
      </c>
      <c r="AC295" s="322">
        <v>0.68981238095152575</v>
      </c>
      <c r="AD295" s="323">
        <v>1</v>
      </c>
      <c r="AE295" s="322">
        <v>53.187764102564103</v>
      </c>
      <c r="AF295" s="324">
        <v>171.46965525484833</v>
      </c>
      <c r="AG295" s="324">
        <v>27.268961050955387</v>
      </c>
      <c r="AH295" s="324">
        <v>0.2397038638698811</v>
      </c>
      <c r="AI295" s="324">
        <v>0.15903082682721117</v>
      </c>
      <c r="AJ295" s="324">
        <v>0.1864889185496576</v>
      </c>
      <c r="AK295" s="324">
        <v>8.1381325849771855</v>
      </c>
      <c r="AL295" s="324">
        <v>7.2773771283078306</v>
      </c>
      <c r="AM295" s="324">
        <v>8.9988880416465413</v>
      </c>
    </row>
    <row r="296" spans="1:39">
      <c r="A296" s="291" t="s">
        <v>447</v>
      </c>
      <c r="B296" s="291">
        <v>1</v>
      </c>
      <c r="C296" s="291" t="s">
        <v>5478</v>
      </c>
      <c r="D296" s="291" t="s">
        <v>5183</v>
      </c>
      <c r="E296" s="291" t="s">
        <v>3160</v>
      </c>
      <c r="F296" s="291" t="s">
        <v>3161</v>
      </c>
      <c r="G296" s="291" t="s">
        <v>3162</v>
      </c>
      <c r="H296" s="291" t="s">
        <v>3163</v>
      </c>
      <c r="I296" s="291" t="s">
        <v>3164</v>
      </c>
      <c r="J296" s="291" t="s">
        <v>148</v>
      </c>
      <c r="K296" s="291">
        <v>39</v>
      </c>
      <c r="L296" s="291">
        <v>3218</v>
      </c>
      <c r="M296" s="291" t="s">
        <v>54</v>
      </c>
      <c r="N296" s="291">
        <v>295</v>
      </c>
      <c r="O296" s="291">
        <v>53.369292307692312</v>
      </c>
      <c r="P296" s="321" t="s">
        <v>3166</v>
      </c>
      <c r="Q296" s="321">
        <v>7210212</v>
      </c>
      <c r="R296" s="321">
        <v>32.510452999999998</v>
      </c>
      <c r="S296" s="321">
        <v>52.540310169999998</v>
      </c>
      <c r="T296" s="321">
        <v>9.5432538147782662</v>
      </c>
      <c r="U296" s="321" t="s">
        <v>149</v>
      </c>
      <c r="V296" s="321">
        <v>0.10576817810246678</v>
      </c>
      <c r="W296" s="321">
        <v>1.8666325676962601</v>
      </c>
      <c r="X296" s="321">
        <v>3.0998480826835499</v>
      </c>
      <c r="Y296" s="321">
        <v>90</v>
      </c>
      <c r="Z296" s="321">
        <v>0.89790999999999999</v>
      </c>
      <c r="AA296" s="321">
        <v>300.55176949999998</v>
      </c>
      <c r="AB296" s="321">
        <v>1.8157195180000001</v>
      </c>
      <c r="AC296" s="322">
        <v>0.68981238095152575</v>
      </c>
      <c r="AD296" s="323">
        <v>1</v>
      </c>
      <c r="AE296" s="322">
        <v>53.369292307692312</v>
      </c>
      <c r="AF296" s="324">
        <v>172.05487592124715</v>
      </c>
      <c r="AG296" s="324">
        <v>27.409317488622719</v>
      </c>
      <c r="AH296" s="324">
        <v>0.23983506688344353</v>
      </c>
      <c r="AI296" s="324">
        <v>0.15930567118114394</v>
      </c>
      <c r="AJ296" s="324">
        <v>0.1864889185496576</v>
      </c>
      <c r="AK296" s="324">
        <v>8.1521972782015215</v>
      </c>
      <c r="AL296" s="324">
        <v>7.2899542245542586</v>
      </c>
      <c r="AM296" s="324">
        <v>9.0144403318487853</v>
      </c>
    </row>
    <row r="297" spans="1:39">
      <c r="A297" s="291" t="s">
        <v>448</v>
      </c>
      <c r="B297" s="291">
        <v>1</v>
      </c>
      <c r="C297" s="291" t="s">
        <v>5479</v>
      </c>
      <c r="D297" s="291" t="s">
        <v>5183</v>
      </c>
      <c r="E297" s="291" t="s">
        <v>3160</v>
      </c>
      <c r="F297" s="291" t="s">
        <v>3161</v>
      </c>
      <c r="G297" s="291" t="s">
        <v>3162</v>
      </c>
      <c r="H297" s="291" t="s">
        <v>3163</v>
      </c>
      <c r="I297" s="291" t="s">
        <v>3164</v>
      </c>
      <c r="J297" s="291" t="s">
        <v>148</v>
      </c>
      <c r="K297" s="291">
        <v>39</v>
      </c>
      <c r="L297" s="291">
        <v>3218</v>
      </c>
      <c r="M297" s="291" t="s">
        <v>54</v>
      </c>
      <c r="N297" s="291">
        <v>296</v>
      </c>
      <c r="O297" s="291">
        <v>53.550820512820515</v>
      </c>
      <c r="P297" s="321" t="s">
        <v>3166</v>
      </c>
      <c r="Q297" s="321">
        <v>7210212</v>
      </c>
      <c r="R297" s="321">
        <v>32.510452999999998</v>
      </c>
      <c r="S297" s="321">
        <v>52.540310169999998</v>
      </c>
      <c r="T297" s="321">
        <v>9.5432538147782662</v>
      </c>
      <c r="U297" s="321" t="s">
        <v>149</v>
      </c>
      <c r="V297" s="321">
        <v>0.10576817810246678</v>
      </c>
      <c r="W297" s="321">
        <v>1.8666325676962601</v>
      </c>
      <c r="X297" s="321">
        <v>3.0998480826835499</v>
      </c>
      <c r="Y297" s="321">
        <v>90</v>
      </c>
      <c r="Z297" s="321">
        <v>0.89790999999999999</v>
      </c>
      <c r="AA297" s="321">
        <v>300.55176949999998</v>
      </c>
      <c r="AB297" s="321">
        <v>1.8157195180000001</v>
      </c>
      <c r="AC297" s="322">
        <v>0.68981238095152575</v>
      </c>
      <c r="AD297" s="323">
        <v>1</v>
      </c>
      <c r="AE297" s="322">
        <v>53.550820512820515</v>
      </c>
      <c r="AF297" s="324">
        <v>172.64009658764593</v>
      </c>
      <c r="AG297" s="324">
        <v>27.549748546959162</v>
      </c>
      <c r="AH297" s="324">
        <v>0.23996257548558578</v>
      </c>
      <c r="AI297" s="324">
        <v>0.15957908441607424</v>
      </c>
      <c r="AJ297" s="324">
        <v>0.1864889185496576</v>
      </c>
      <c r="AK297" s="324">
        <v>8.1661887363404393</v>
      </c>
      <c r="AL297" s="324">
        <v>7.3024658316568249</v>
      </c>
      <c r="AM297" s="324">
        <v>9.0299116410240536</v>
      </c>
    </row>
    <row r="298" spans="1:39">
      <c r="A298" s="291" t="s">
        <v>449</v>
      </c>
      <c r="B298" s="291">
        <v>1</v>
      </c>
      <c r="C298" s="291" t="s">
        <v>5480</v>
      </c>
      <c r="D298" s="291" t="s">
        <v>5183</v>
      </c>
      <c r="E298" s="291" t="s">
        <v>3160</v>
      </c>
      <c r="F298" s="291" t="s">
        <v>3161</v>
      </c>
      <c r="G298" s="291" t="s">
        <v>3162</v>
      </c>
      <c r="H298" s="291" t="s">
        <v>3163</v>
      </c>
      <c r="I298" s="291" t="s">
        <v>3164</v>
      </c>
      <c r="J298" s="291" t="s">
        <v>148</v>
      </c>
      <c r="K298" s="291">
        <v>39</v>
      </c>
      <c r="L298" s="291">
        <v>3218</v>
      </c>
      <c r="M298" s="291" t="s">
        <v>54</v>
      </c>
      <c r="N298" s="291">
        <v>297</v>
      </c>
      <c r="O298" s="291">
        <v>53.732348717948724</v>
      </c>
      <c r="P298" s="321" t="s">
        <v>3166</v>
      </c>
      <c r="Q298" s="321">
        <v>7210212</v>
      </c>
      <c r="R298" s="321">
        <v>32.510452999999998</v>
      </c>
      <c r="S298" s="321">
        <v>52.540310169999998</v>
      </c>
      <c r="T298" s="321">
        <v>9.5432538147782662</v>
      </c>
      <c r="U298" s="321" t="s">
        <v>149</v>
      </c>
      <c r="V298" s="321">
        <v>0.10576817810246678</v>
      </c>
      <c r="W298" s="321">
        <v>1.8666325676962601</v>
      </c>
      <c r="X298" s="321">
        <v>3.0998480826835499</v>
      </c>
      <c r="Y298" s="321">
        <v>90</v>
      </c>
      <c r="Z298" s="321">
        <v>0.89790999999999999</v>
      </c>
      <c r="AA298" s="321">
        <v>300.55176949999998</v>
      </c>
      <c r="AB298" s="321">
        <v>1.8157195180000001</v>
      </c>
      <c r="AC298" s="322">
        <v>0.68981238095152575</v>
      </c>
      <c r="AD298" s="323">
        <v>1</v>
      </c>
      <c r="AE298" s="322">
        <v>53.732348717948724</v>
      </c>
      <c r="AF298" s="324">
        <v>173.22531725404474</v>
      </c>
      <c r="AG298" s="324">
        <v>27.690252069994916</v>
      </c>
      <c r="AH298" s="324">
        <v>0.24008640005888807</v>
      </c>
      <c r="AI298" s="324">
        <v>0.15985106859054321</v>
      </c>
      <c r="AJ298" s="324">
        <v>0.1864889185496576</v>
      </c>
      <c r="AK298" s="324">
        <v>8.1801070647362852</v>
      </c>
      <c r="AL298" s="324">
        <v>7.3149120438160109</v>
      </c>
      <c r="AM298" s="324">
        <v>9.0453020856565605</v>
      </c>
    </row>
    <row r="299" spans="1:39">
      <c r="A299" s="291" t="s">
        <v>450</v>
      </c>
      <c r="B299" s="291">
        <v>1</v>
      </c>
      <c r="C299" s="291" t="s">
        <v>5481</v>
      </c>
      <c r="D299" s="291" t="s">
        <v>5183</v>
      </c>
      <c r="E299" s="291" t="s">
        <v>3160</v>
      </c>
      <c r="F299" s="291" t="s">
        <v>3161</v>
      </c>
      <c r="G299" s="291" t="s">
        <v>3162</v>
      </c>
      <c r="H299" s="291" t="s">
        <v>3163</v>
      </c>
      <c r="I299" s="291" t="s">
        <v>3164</v>
      </c>
      <c r="J299" s="291" t="s">
        <v>148</v>
      </c>
      <c r="K299" s="291">
        <v>39</v>
      </c>
      <c r="L299" s="291">
        <v>3218</v>
      </c>
      <c r="M299" s="291" t="s">
        <v>54</v>
      </c>
      <c r="N299" s="291">
        <v>298</v>
      </c>
      <c r="O299" s="291">
        <v>53.913876923076927</v>
      </c>
      <c r="P299" s="321" t="s">
        <v>3166</v>
      </c>
      <c r="Q299" s="321">
        <v>7210212</v>
      </c>
      <c r="R299" s="321">
        <v>32.510452999999998</v>
      </c>
      <c r="S299" s="321">
        <v>52.540310169999998</v>
      </c>
      <c r="T299" s="321">
        <v>9.5432538147782662</v>
      </c>
      <c r="U299" s="321" t="s">
        <v>149</v>
      </c>
      <c r="V299" s="321">
        <v>0.10576817810246678</v>
      </c>
      <c r="W299" s="321">
        <v>1.8666325676962601</v>
      </c>
      <c r="X299" s="321">
        <v>3.0998480826835499</v>
      </c>
      <c r="Y299" s="321">
        <v>90</v>
      </c>
      <c r="Z299" s="321">
        <v>0.89790999999999999</v>
      </c>
      <c r="AA299" s="321">
        <v>300.55176949999998</v>
      </c>
      <c r="AB299" s="321">
        <v>1.8157195180000001</v>
      </c>
      <c r="AC299" s="322">
        <v>0.68981238095152575</v>
      </c>
      <c r="AD299" s="323">
        <v>1</v>
      </c>
      <c r="AE299" s="322">
        <v>53.913876923076927</v>
      </c>
      <c r="AF299" s="324">
        <v>173.81053792044352</v>
      </c>
      <c r="AG299" s="324">
        <v>27.830825907861836</v>
      </c>
      <c r="AH299" s="324">
        <v>0.24020655102964239</v>
      </c>
      <c r="AI299" s="324">
        <v>0.16012162577047284</v>
      </c>
      <c r="AJ299" s="324">
        <v>0.1864889185496576</v>
      </c>
      <c r="AK299" s="324">
        <v>8.1939523691091107</v>
      </c>
      <c r="AL299" s="324">
        <v>7.3272929555700488</v>
      </c>
      <c r="AM299" s="324">
        <v>9.0606117826481736</v>
      </c>
    </row>
    <row r="300" spans="1:39">
      <c r="A300" s="291" t="s">
        <v>451</v>
      </c>
      <c r="B300" s="291">
        <v>1</v>
      </c>
      <c r="C300" s="291" t="s">
        <v>5482</v>
      </c>
      <c r="D300" s="291" t="s">
        <v>5183</v>
      </c>
      <c r="E300" s="291" t="s">
        <v>3160</v>
      </c>
      <c r="F300" s="291" t="s">
        <v>3161</v>
      </c>
      <c r="G300" s="291" t="s">
        <v>3162</v>
      </c>
      <c r="H300" s="291" t="s">
        <v>3163</v>
      </c>
      <c r="I300" s="291" t="s">
        <v>3164</v>
      </c>
      <c r="J300" s="291" t="s">
        <v>148</v>
      </c>
      <c r="K300" s="291">
        <v>39</v>
      </c>
      <c r="L300" s="291">
        <v>3218</v>
      </c>
      <c r="M300" s="291" t="s">
        <v>54</v>
      </c>
      <c r="N300" s="291">
        <v>299</v>
      </c>
      <c r="O300" s="291">
        <v>54.09540512820513</v>
      </c>
      <c r="P300" s="321" t="s">
        <v>3166</v>
      </c>
      <c r="Q300" s="321">
        <v>7210212</v>
      </c>
      <c r="R300" s="321">
        <v>32.510452999999998</v>
      </c>
      <c r="S300" s="321">
        <v>52.540310169999998</v>
      </c>
      <c r="T300" s="321">
        <v>9.5432538147782662</v>
      </c>
      <c r="U300" s="321" t="s">
        <v>149</v>
      </c>
      <c r="V300" s="321">
        <v>0.10576817810246678</v>
      </c>
      <c r="W300" s="321">
        <v>1.8666325676962601</v>
      </c>
      <c r="X300" s="321">
        <v>3.0998480826835499</v>
      </c>
      <c r="Y300" s="321">
        <v>90</v>
      </c>
      <c r="Z300" s="321">
        <v>0.89790999999999999</v>
      </c>
      <c r="AA300" s="321">
        <v>300.55176949999998</v>
      </c>
      <c r="AB300" s="321">
        <v>1.8157195180000001</v>
      </c>
      <c r="AC300" s="322">
        <v>0.68981238095152575</v>
      </c>
      <c r="AD300" s="323">
        <v>1</v>
      </c>
      <c r="AE300" s="322">
        <v>54.09540512820513</v>
      </c>
      <c r="AF300" s="324">
        <v>174.39575858684233</v>
      </c>
      <c r="AG300" s="324">
        <v>27.971467916818963</v>
      </c>
      <c r="AH300" s="324">
        <v>0.24032303886767178</v>
      </c>
      <c r="AI300" s="324">
        <v>0.16039075802918829</v>
      </c>
      <c r="AJ300" s="324">
        <v>0.1864889185496576</v>
      </c>
      <c r="AK300" s="324">
        <v>8.2077247555578108</v>
      </c>
      <c r="AL300" s="324">
        <v>7.3396086617959471</v>
      </c>
      <c r="AM300" s="324">
        <v>9.0758408493196754</v>
      </c>
    </row>
    <row r="301" spans="1:39">
      <c r="A301" s="291" t="s">
        <v>452</v>
      </c>
      <c r="B301" s="291">
        <v>1</v>
      </c>
      <c r="C301" s="291" t="s">
        <v>5483</v>
      </c>
      <c r="D301" s="291" t="s">
        <v>5183</v>
      </c>
      <c r="E301" s="291" t="s">
        <v>3160</v>
      </c>
      <c r="F301" s="291" t="s">
        <v>3161</v>
      </c>
      <c r="G301" s="291" t="s">
        <v>3162</v>
      </c>
      <c r="H301" s="291" t="s">
        <v>3163</v>
      </c>
      <c r="I301" s="291" t="s">
        <v>3164</v>
      </c>
      <c r="J301" s="291" t="s">
        <v>148</v>
      </c>
      <c r="K301" s="291">
        <v>39</v>
      </c>
      <c r="L301" s="291">
        <v>3218</v>
      </c>
      <c r="M301" s="291" t="s">
        <v>54</v>
      </c>
      <c r="N301" s="291">
        <v>300</v>
      </c>
      <c r="O301" s="291">
        <v>54.276933333333339</v>
      </c>
      <c r="P301" s="321" t="s">
        <v>3166</v>
      </c>
      <c r="Q301" s="321">
        <v>7210212</v>
      </c>
      <c r="R301" s="321">
        <v>32.510452999999998</v>
      </c>
      <c r="S301" s="321">
        <v>52.540310169999998</v>
      </c>
      <c r="T301" s="321">
        <v>9.5432538147782662</v>
      </c>
      <c r="U301" s="321" t="s">
        <v>149</v>
      </c>
      <c r="V301" s="321">
        <v>0.10576817810246678</v>
      </c>
      <c r="W301" s="321">
        <v>1.8666325676962601</v>
      </c>
      <c r="X301" s="321">
        <v>3.0998480826835499</v>
      </c>
      <c r="Y301" s="321">
        <v>90</v>
      </c>
      <c r="Z301" s="321">
        <v>0.89790999999999999</v>
      </c>
      <c r="AA301" s="321">
        <v>300.55176949999998</v>
      </c>
      <c r="AB301" s="321">
        <v>1.8157195180000001</v>
      </c>
      <c r="AC301" s="322">
        <v>0.68981238095152575</v>
      </c>
      <c r="AD301" s="323">
        <v>1</v>
      </c>
      <c r="AE301" s="322">
        <v>54.276933333333339</v>
      </c>
      <c r="AF301" s="324">
        <v>174.98097925324114</v>
      </c>
      <c r="AG301" s="324">
        <v>28.112175959277774</v>
      </c>
      <c r="AH301" s="324">
        <v>0.24043587408603764</v>
      </c>
      <c r="AI301" s="324">
        <v>0.16065846744743861</v>
      </c>
      <c r="AJ301" s="324">
        <v>0.1864889185496576</v>
      </c>
      <c r="AK301" s="324">
        <v>8.2214243305611863</v>
      </c>
      <c r="AL301" s="324">
        <v>7.3518592577104371</v>
      </c>
      <c r="AM301" s="324">
        <v>9.0909894034119372</v>
      </c>
    </row>
    <row r="302" spans="1:39">
      <c r="A302" s="291" t="s">
        <v>453</v>
      </c>
      <c r="B302" s="291">
        <v>1</v>
      </c>
      <c r="C302" s="291" t="s">
        <v>5484</v>
      </c>
      <c r="D302" s="291" t="s">
        <v>5183</v>
      </c>
      <c r="E302" s="291" t="s">
        <v>3160</v>
      </c>
      <c r="F302" s="291" t="s">
        <v>3161</v>
      </c>
      <c r="G302" s="291" t="s">
        <v>3162</v>
      </c>
      <c r="H302" s="291" t="s">
        <v>3163</v>
      </c>
      <c r="I302" s="291" t="s">
        <v>3164</v>
      </c>
      <c r="J302" s="291" t="s">
        <v>148</v>
      </c>
      <c r="K302" s="291">
        <v>39</v>
      </c>
      <c r="L302" s="291">
        <v>3218</v>
      </c>
      <c r="M302" s="291" t="s">
        <v>54</v>
      </c>
      <c r="N302" s="291">
        <v>301</v>
      </c>
      <c r="O302" s="291">
        <v>54.458461538461542</v>
      </c>
      <c r="P302" s="321" t="s">
        <v>3166</v>
      </c>
      <c r="Q302" s="321">
        <v>7210212</v>
      </c>
      <c r="R302" s="321">
        <v>32.510452999999998</v>
      </c>
      <c r="S302" s="321">
        <v>52.540310169999998</v>
      </c>
      <c r="T302" s="321">
        <v>9.5432538147782662</v>
      </c>
      <c r="U302" s="321" t="s">
        <v>149</v>
      </c>
      <c r="V302" s="321">
        <v>0.10576817810246678</v>
      </c>
      <c r="W302" s="321">
        <v>1.8666325676962601</v>
      </c>
      <c r="X302" s="321">
        <v>3.0998480826835499</v>
      </c>
      <c r="Y302" s="321">
        <v>90</v>
      </c>
      <c r="Z302" s="321">
        <v>0.89790999999999999</v>
      </c>
      <c r="AA302" s="321">
        <v>300.55176949999998</v>
      </c>
      <c r="AB302" s="321">
        <v>1.8157195180000001</v>
      </c>
      <c r="AC302" s="322">
        <v>0.68981238095152575</v>
      </c>
      <c r="AD302" s="323">
        <v>1</v>
      </c>
      <c r="AE302" s="322">
        <v>54.458461538461542</v>
      </c>
      <c r="AF302" s="324">
        <v>175.56619991963993</v>
      </c>
      <c r="AG302" s="324">
        <v>28.252947903827273</v>
      </c>
      <c r="AH302" s="324">
        <v>0.24054506724062574</v>
      </c>
      <c r="AI302" s="324">
        <v>0.16092475611341589</v>
      </c>
      <c r="AJ302" s="324">
        <v>0.1864889185496576</v>
      </c>
      <c r="AK302" s="324">
        <v>8.2350512009789227</v>
      </c>
      <c r="AL302" s="324">
        <v>7.3640448388708508</v>
      </c>
      <c r="AM302" s="324">
        <v>9.1060575630869955</v>
      </c>
    </row>
    <row r="303" spans="1:39">
      <c r="A303" s="291" t="s">
        <v>454</v>
      </c>
      <c r="B303" s="291">
        <v>1</v>
      </c>
      <c r="C303" s="291" t="s">
        <v>5485</v>
      </c>
      <c r="D303" s="291" t="s">
        <v>5183</v>
      </c>
      <c r="E303" s="291" t="s">
        <v>3160</v>
      </c>
      <c r="F303" s="291" t="s">
        <v>3161</v>
      </c>
      <c r="G303" s="291" t="s">
        <v>3162</v>
      </c>
      <c r="H303" s="291" t="s">
        <v>3163</v>
      </c>
      <c r="I303" s="291" t="s">
        <v>3164</v>
      </c>
      <c r="J303" s="291" t="s">
        <v>148</v>
      </c>
      <c r="K303" s="291">
        <v>39</v>
      </c>
      <c r="L303" s="291">
        <v>3218</v>
      </c>
      <c r="M303" s="291" t="s">
        <v>54</v>
      </c>
      <c r="N303" s="291">
        <v>302</v>
      </c>
      <c r="O303" s="291">
        <v>54.639989743589744</v>
      </c>
      <c r="P303" s="321" t="s">
        <v>3166</v>
      </c>
      <c r="Q303" s="321">
        <v>7210212</v>
      </c>
      <c r="R303" s="321">
        <v>32.510452999999998</v>
      </c>
      <c r="S303" s="321">
        <v>52.540310169999998</v>
      </c>
      <c r="T303" s="321">
        <v>9.5432538147782662</v>
      </c>
      <c r="U303" s="321" t="s">
        <v>149</v>
      </c>
      <c r="V303" s="321">
        <v>0.10576817810246678</v>
      </c>
      <c r="W303" s="321">
        <v>1.8666325676962601</v>
      </c>
      <c r="X303" s="321">
        <v>3.0998480826835499</v>
      </c>
      <c r="Y303" s="321">
        <v>90</v>
      </c>
      <c r="Z303" s="321">
        <v>0.89790999999999999</v>
      </c>
      <c r="AA303" s="321">
        <v>300.55176949999998</v>
      </c>
      <c r="AB303" s="321">
        <v>1.8157195180000001</v>
      </c>
      <c r="AC303" s="322">
        <v>0.68981238095152575</v>
      </c>
      <c r="AD303" s="323">
        <v>1</v>
      </c>
      <c r="AE303" s="322">
        <v>54.639989743589744</v>
      </c>
      <c r="AF303" s="324">
        <v>176.15142058603871</v>
      </c>
      <c r="AG303" s="324">
        <v>28.393781625258892</v>
      </c>
      <c r="AH303" s="324">
        <v>0.24065062892986036</v>
      </c>
      <c r="AI303" s="324">
        <v>0.16118962612277285</v>
      </c>
      <c r="AJ303" s="324">
        <v>0.1864889185496576</v>
      </c>
      <c r="AK303" s="324">
        <v>8.2486054740524892</v>
      </c>
      <c r="AL303" s="324">
        <v>7.3761655011759233</v>
      </c>
      <c r="AM303" s="324">
        <v>9.1210454469290561</v>
      </c>
    </row>
    <row r="304" spans="1:39">
      <c r="A304" s="291" t="s">
        <v>455</v>
      </c>
      <c r="B304" s="291">
        <v>1</v>
      </c>
      <c r="C304" s="291" t="s">
        <v>5486</v>
      </c>
      <c r="D304" s="291" t="s">
        <v>5183</v>
      </c>
      <c r="E304" s="291" t="s">
        <v>3160</v>
      </c>
      <c r="F304" s="291" t="s">
        <v>3161</v>
      </c>
      <c r="G304" s="291" t="s">
        <v>3162</v>
      </c>
      <c r="H304" s="291" t="s">
        <v>3163</v>
      </c>
      <c r="I304" s="291" t="s">
        <v>3164</v>
      </c>
      <c r="J304" s="291" t="s">
        <v>148</v>
      </c>
      <c r="K304" s="291">
        <v>39</v>
      </c>
      <c r="L304" s="291">
        <v>3218</v>
      </c>
      <c r="M304" s="291" t="s">
        <v>54</v>
      </c>
      <c r="N304" s="291">
        <v>303</v>
      </c>
      <c r="O304" s="291">
        <v>54.821517948717954</v>
      </c>
      <c r="P304" s="321" t="s">
        <v>3166</v>
      </c>
      <c r="Q304" s="321">
        <v>7210212</v>
      </c>
      <c r="R304" s="321">
        <v>32.510452999999998</v>
      </c>
      <c r="S304" s="321">
        <v>52.540310169999998</v>
      </c>
      <c r="T304" s="321">
        <v>9.5432538147782662</v>
      </c>
      <c r="U304" s="321" t="s">
        <v>149</v>
      </c>
      <c r="V304" s="321">
        <v>0.10576817810246678</v>
      </c>
      <c r="W304" s="321">
        <v>1.8666325676962601</v>
      </c>
      <c r="X304" s="321">
        <v>3.0998480826835499</v>
      </c>
      <c r="Y304" s="321">
        <v>90</v>
      </c>
      <c r="Z304" s="321">
        <v>0.89790999999999999</v>
      </c>
      <c r="AA304" s="321">
        <v>300.55176949999998</v>
      </c>
      <c r="AB304" s="321">
        <v>1.8157195180000001</v>
      </c>
      <c r="AC304" s="322">
        <v>0.68981238095152575</v>
      </c>
      <c r="AD304" s="323">
        <v>1</v>
      </c>
      <c r="AE304" s="322">
        <v>54.821517948717954</v>
      </c>
      <c r="AF304" s="324">
        <v>176.73664125243755</v>
      </c>
      <c r="AG304" s="324">
        <v>28.534675004591193</v>
      </c>
      <c r="AH304" s="324">
        <v>0.24075256979438103</v>
      </c>
      <c r="AI304" s="324">
        <v>0.16145307957863911</v>
      </c>
      <c r="AJ304" s="324">
        <v>0.1864889185496576</v>
      </c>
      <c r="AK304" s="324">
        <v>8.2620872574059749</v>
      </c>
      <c r="AL304" s="324">
        <v>7.3882213408665374</v>
      </c>
      <c r="AM304" s="324">
        <v>9.1359531739454116</v>
      </c>
    </row>
    <row r="305" spans="1:39">
      <c r="A305" s="291" t="s">
        <v>456</v>
      </c>
      <c r="B305" s="291">
        <v>1</v>
      </c>
      <c r="C305" s="291" t="s">
        <v>5487</v>
      </c>
      <c r="D305" s="291" t="s">
        <v>5183</v>
      </c>
      <c r="E305" s="291" t="s">
        <v>3160</v>
      </c>
      <c r="F305" s="291" t="s">
        <v>3161</v>
      </c>
      <c r="G305" s="291" t="s">
        <v>3162</v>
      </c>
      <c r="H305" s="291" t="s">
        <v>3163</v>
      </c>
      <c r="I305" s="291" t="s">
        <v>3164</v>
      </c>
      <c r="J305" s="291" t="s">
        <v>148</v>
      </c>
      <c r="K305" s="291">
        <v>39</v>
      </c>
      <c r="L305" s="291">
        <v>3218</v>
      </c>
      <c r="M305" s="291" t="s">
        <v>54</v>
      </c>
      <c r="N305" s="291">
        <v>304</v>
      </c>
      <c r="O305" s="291">
        <v>55.003046153846157</v>
      </c>
      <c r="P305" s="321" t="s">
        <v>3166</v>
      </c>
      <c r="Q305" s="321">
        <v>7210212</v>
      </c>
      <c r="R305" s="321">
        <v>32.510452999999998</v>
      </c>
      <c r="S305" s="321">
        <v>52.540310169999998</v>
      </c>
      <c r="T305" s="321">
        <v>9.5432538147782662</v>
      </c>
      <c r="U305" s="321" t="s">
        <v>149</v>
      </c>
      <c r="V305" s="321">
        <v>0.10576817810246678</v>
      </c>
      <c r="W305" s="321">
        <v>1.8666325676962601</v>
      </c>
      <c r="X305" s="321">
        <v>3.0998480826835499</v>
      </c>
      <c r="Y305" s="321">
        <v>90</v>
      </c>
      <c r="Z305" s="321">
        <v>0.89790999999999999</v>
      </c>
      <c r="AA305" s="321">
        <v>300.55176949999998</v>
      </c>
      <c r="AB305" s="321">
        <v>1.8157195180000001</v>
      </c>
      <c r="AC305" s="322">
        <v>0.68981238095152575</v>
      </c>
      <c r="AD305" s="323">
        <v>1</v>
      </c>
      <c r="AE305" s="322">
        <v>55.003046153846157</v>
      </c>
      <c r="AF305" s="324">
        <v>177.32186191883633</v>
      </c>
      <c r="AG305" s="324">
        <v>28.67562592909438</v>
      </c>
      <c r="AH305" s="324">
        <v>0.2408509005167972</v>
      </c>
      <c r="AI305" s="324">
        <v>0.16171511859163634</v>
      </c>
      <c r="AJ305" s="324">
        <v>0.1864889185496576</v>
      </c>
      <c r="AK305" s="324">
        <v>8.2754966590468584</v>
      </c>
      <c r="AL305" s="324">
        <v>7.4002124545264216</v>
      </c>
      <c r="AM305" s="324">
        <v>9.1507808635672969</v>
      </c>
    </row>
    <row r="306" spans="1:39">
      <c r="A306" s="291" t="s">
        <v>457</v>
      </c>
      <c r="B306" s="291">
        <v>1</v>
      </c>
      <c r="C306" s="291" t="s">
        <v>5488</v>
      </c>
      <c r="D306" s="291" t="s">
        <v>5183</v>
      </c>
      <c r="E306" s="291" t="s">
        <v>3160</v>
      </c>
      <c r="F306" s="291" t="s">
        <v>3161</v>
      </c>
      <c r="G306" s="291" t="s">
        <v>3162</v>
      </c>
      <c r="H306" s="291" t="s">
        <v>3163</v>
      </c>
      <c r="I306" s="291" t="s">
        <v>3164</v>
      </c>
      <c r="J306" s="291" t="s">
        <v>148</v>
      </c>
      <c r="K306" s="291">
        <v>39</v>
      </c>
      <c r="L306" s="291">
        <v>3218</v>
      </c>
      <c r="M306" s="291" t="s">
        <v>54</v>
      </c>
      <c r="N306" s="291">
        <v>305</v>
      </c>
      <c r="O306" s="291">
        <v>55.184574358974359</v>
      </c>
      <c r="P306" s="321" t="s">
        <v>3166</v>
      </c>
      <c r="Q306" s="321">
        <v>7210212</v>
      </c>
      <c r="R306" s="321">
        <v>32.510452999999998</v>
      </c>
      <c r="S306" s="321">
        <v>52.540310169999998</v>
      </c>
      <c r="T306" s="321">
        <v>9.5432538147782662</v>
      </c>
      <c r="U306" s="321" t="s">
        <v>149</v>
      </c>
      <c r="V306" s="321">
        <v>0.10576817810246678</v>
      </c>
      <c r="W306" s="321">
        <v>1.8666325676962601</v>
      </c>
      <c r="X306" s="321">
        <v>3.0998480826835499</v>
      </c>
      <c r="Y306" s="321">
        <v>90</v>
      </c>
      <c r="Z306" s="321">
        <v>0.89790999999999999</v>
      </c>
      <c r="AA306" s="321">
        <v>300.55176949999998</v>
      </c>
      <c r="AB306" s="321">
        <v>1.8157195180000001</v>
      </c>
      <c r="AC306" s="322">
        <v>0.68981238095152575</v>
      </c>
      <c r="AD306" s="323">
        <v>1</v>
      </c>
      <c r="AE306" s="322">
        <v>55.184574358974359</v>
      </c>
      <c r="AF306" s="324">
        <v>177.90708258523512</v>
      </c>
      <c r="AG306" s="324">
        <v>28.816632292314676</v>
      </c>
      <c r="AH306" s="324">
        <v>0.24094563182122927</v>
      </c>
      <c r="AI306" s="324">
        <v>0.16197574527989156</v>
      </c>
      <c r="AJ306" s="324">
        <v>0.1864889185496576</v>
      </c>
      <c r="AK306" s="324">
        <v>8.2888337873666966</v>
      </c>
      <c r="AL306" s="324">
        <v>7.4121389390827517</v>
      </c>
      <c r="AM306" s="324">
        <v>9.1655286356506416</v>
      </c>
    </row>
    <row r="307" spans="1:39">
      <c r="A307" s="291" t="s">
        <v>458</v>
      </c>
      <c r="B307" s="291">
        <v>1</v>
      </c>
      <c r="C307" s="291" t="s">
        <v>5489</v>
      </c>
      <c r="D307" s="291" t="s">
        <v>5183</v>
      </c>
      <c r="E307" s="291" t="s">
        <v>3160</v>
      </c>
      <c r="F307" s="291" t="s">
        <v>3161</v>
      </c>
      <c r="G307" s="291" t="s">
        <v>3162</v>
      </c>
      <c r="H307" s="291" t="s">
        <v>3163</v>
      </c>
      <c r="I307" s="291" t="s">
        <v>3164</v>
      </c>
      <c r="J307" s="291" t="s">
        <v>148</v>
      </c>
      <c r="K307" s="291">
        <v>39</v>
      </c>
      <c r="L307" s="291">
        <v>3218</v>
      </c>
      <c r="M307" s="291" t="s">
        <v>54</v>
      </c>
      <c r="N307" s="291">
        <v>306</v>
      </c>
      <c r="O307" s="291">
        <v>55.366102564102569</v>
      </c>
      <c r="P307" s="321" t="s">
        <v>3166</v>
      </c>
      <c r="Q307" s="321">
        <v>7210212</v>
      </c>
      <c r="R307" s="321">
        <v>32.510452999999998</v>
      </c>
      <c r="S307" s="321">
        <v>52.540310169999998</v>
      </c>
      <c r="T307" s="321">
        <v>9.5432538147782662</v>
      </c>
      <c r="U307" s="321" t="s">
        <v>149</v>
      </c>
      <c r="V307" s="321">
        <v>0.10576817810246678</v>
      </c>
      <c r="W307" s="321">
        <v>1.8666325676962601</v>
      </c>
      <c r="X307" s="321">
        <v>3.0998480826835499</v>
      </c>
      <c r="Y307" s="321">
        <v>90</v>
      </c>
      <c r="Z307" s="321">
        <v>0.89790999999999999</v>
      </c>
      <c r="AA307" s="321">
        <v>300.55176949999998</v>
      </c>
      <c r="AB307" s="321">
        <v>1.8157195180000001</v>
      </c>
      <c r="AC307" s="322">
        <v>0.68981238095152575</v>
      </c>
      <c r="AD307" s="323">
        <v>1</v>
      </c>
      <c r="AE307" s="322">
        <v>55.366102564102569</v>
      </c>
      <c r="AF307" s="324">
        <v>178.49230325163393</v>
      </c>
      <c r="AG307" s="324">
        <v>28.957691994098369</v>
      </c>
      <c r="AH307" s="324">
        <v>0.24103677447297217</v>
      </c>
      <c r="AI307" s="324">
        <v>0.16223496176904922</v>
      </c>
      <c r="AJ307" s="324">
        <v>0.1864889185496576</v>
      </c>
      <c r="AK307" s="324">
        <v>8.3020987511417363</v>
      </c>
      <c r="AL307" s="324">
        <v>7.4240008918067097</v>
      </c>
      <c r="AM307" s="324">
        <v>9.1801966104767612</v>
      </c>
    </row>
    <row r="308" spans="1:39">
      <c r="A308" s="291" t="s">
        <v>459</v>
      </c>
      <c r="B308" s="291">
        <v>1</v>
      </c>
      <c r="C308" s="291" t="s">
        <v>5490</v>
      </c>
      <c r="D308" s="291" t="s">
        <v>5183</v>
      </c>
      <c r="E308" s="291" t="s">
        <v>3160</v>
      </c>
      <c r="F308" s="291" t="s">
        <v>3161</v>
      </c>
      <c r="G308" s="291" t="s">
        <v>3162</v>
      </c>
      <c r="H308" s="291" t="s">
        <v>3163</v>
      </c>
      <c r="I308" s="291" t="s">
        <v>3164</v>
      </c>
      <c r="J308" s="291" t="s">
        <v>148</v>
      </c>
      <c r="K308" s="291">
        <v>39</v>
      </c>
      <c r="L308" s="291">
        <v>3218</v>
      </c>
      <c r="M308" s="291" t="s">
        <v>54</v>
      </c>
      <c r="N308" s="291">
        <v>307</v>
      </c>
      <c r="O308" s="291">
        <v>55.547630769230771</v>
      </c>
      <c r="P308" s="321" t="s">
        <v>3166</v>
      </c>
      <c r="Q308" s="321">
        <v>7210212</v>
      </c>
      <c r="R308" s="321">
        <v>32.510452999999998</v>
      </c>
      <c r="S308" s="321">
        <v>52.540310169999998</v>
      </c>
      <c r="T308" s="321">
        <v>9.5432538147782662</v>
      </c>
      <c r="U308" s="321" t="s">
        <v>149</v>
      </c>
      <c r="V308" s="321">
        <v>0.10576817810246678</v>
      </c>
      <c r="W308" s="321">
        <v>1.8666325676962601</v>
      </c>
      <c r="X308" s="321">
        <v>3.0998480826835499</v>
      </c>
      <c r="Y308" s="321">
        <v>90</v>
      </c>
      <c r="Z308" s="321">
        <v>0.89790999999999999</v>
      </c>
      <c r="AA308" s="321">
        <v>300.55176949999998</v>
      </c>
      <c r="AB308" s="321">
        <v>1.8157195180000001</v>
      </c>
      <c r="AC308" s="322">
        <v>0.68981238095152575</v>
      </c>
      <c r="AD308" s="323">
        <v>1</v>
      </c>
      <c r="AE308" s="322">
        <v>55.547630769230771</v>
      </c>
      <c r="AF308" s="324">
        <v>179.07752391803274</v>
      </c>
      <c r="AG308" s="324">
        <v>29.098802940615865</v>
      </c>
      <c r="AH308" s="324">
        <v>0.24112433927843135</v>
      </c>
      <c r="AI308" s="324">
        <v>0.1624927701922825</v>
      </c>
      <c r="AJ308" s="324">
        <v>0.1864889185496576</v>
      </c>
      <c r="AK308" s="324">
        <v>8.3152916595334894</v>
      </c>
      <c r="AL308" s="324">
        <v>7.4357984103139954</v>
      </c>
      <c r="AM308" s="324">
        <v>9.1947849087529843</v>
      </c>
    </row>
    <row r="309" spans="1:39">
      <c r="A309" s="291" t="s">
        <v>460</v>
      </c>
      <c r="B309" s="291">
        <v>1</v>
      </c>
      <c r="C309" s="291" t="s">
        <v>5491</v>
      </c>
      <c r="D309" s="291" t="s">
        <v>5183</v>
      </c>
      <c r="E309" s="291" t="s">
        <v>3160</v>
      </c>
      <c r="F309" s="291" t="s">
        <v>3161</v>
      </c>
      <c r="G309" s="291" t="s">
        <v>3162</v>
      </c>
      <c r="H309" s="291" t="s">
        <v>3163</v>
      </c>
      <c r="I309" s="291" t="s">
        <v>3164</v>
      </c>
      <c r="J309" s="291" t="s">
        <v>148</v>
      </c>
      <c r="K309" s="291">
        <v>39</v>
      </c>
      <c r="L309" s="291">
        <v>3218</v>
      </c>
      <c r="M309" s="291" t="s">
        <v>54</v>
      </c>
      <c r="N309" s="291">
        <v>308</v>
      </c>
      <c r="O309" s="291">
        <v>55.729158974358981</v>
      </c>
      <c r="P309" s="321" t="s">
        <v>3166</v>
      </c>
      <c r="Q309" s="321">
        <v>7210212</v>
      </c>
      <c r="R309" s="321">
        <v>32.510452999999998</v>
      </c>
      <c r="S309" s="321">
        <v>52.540310169999998</v>
      </c>
      <c r="T309" s="321">
        <v>9.5432538147782662</v>
      </c>
      <c r="U309" s="321" t="s">
        <v>149</v>
      </c>
      <c r="V309" s="321">
        <v>0.10576817810246678</v>
      </c>
      <c r="W309" s="321">
        <v>1.8666325676962601</v>
      </c>
      <c r="X309" s="321">
        <v>3.0998480826835499</v>
      </c>
      <c r="Y309" s="321">
        <v>90</v>
      </c>
      <c r="Z309" s="321">
        <v>0.89790999999999999</v>
      </c>
      <c r="AA309" s="321">
        <v>300.55176949999998</v>
      </c>
      <c r="AB309" s="321">
        <v>1.8157195180000001</v>
      </c>
      <c r="AC309" s="322">
        <v>0.68981238095152575</v>
      </c>
      <c r="AD309" s="323">
        <v>1</v>
      </c>
      <c r="AE309" s="322">
        <v>55.729158974358981</v>
      </c>
      <c r="AF309" s="324">
        <v>179.66274458443155</v>
      </c>
      <c r="AG309" s="324">
        <v>29.239963044385313</v>
      </c>
      <c r="AH309" s="324">
        <v>0.24120833708434147</v>
      </c>
      <c r="AI309" s="324">
        <v>0.16274917269030223</v>
      </c>
      <c r="AJ309" s="324">
        <v>0.1864889185496576</v>
      </c>
      <c r="AK309" s="324">
        <v>8.3284126220892034</v>
      </c>
      <c r="AL309" s="324">
        <v>7.4475315925652392</v>
      </c>
      <c r="AM309" s="324">
        <v>9.2092936516131658</v>
      </c>
    </row>
    <row r="310" spans="1:39">
      <c r="A310" s="291" t="s">
        <v>461</v>
      </c>
      <c r="B310" s="291">
        <v>1</v>
      </c>
      <c r="C310" s="291" t="s">
        <v>5492</v>
      </c>
      <c r="D310" s="291" t="s">
        <v>5183</v>
      </c>
      <c r="E310" s="291" t="s">
        <v>3160</v>
      </c>
      <c r="F310" s="291" t="s">
        <v>3161</v>
      </c>
      <c r="G310" s="291" t="s">
        <v>3162</v>
      </c>
      <c r="H310" s="291" t="s">
        <v>3163</v>
      </c>
      <c r="I310" s="291" t="s">
        <v>3164</v>
      </c>
      <c r="J310" s="291" t="s">
        <v>148</v>
      </c>
      <c r="K310" s="291">
        <v>39</v>
      </c>
      <c r="L310" s="291">
        <v>3218</v>
      </c>
      <c r="M310" s="291" t="s">
        <v>54</v>
      </c>
      <c r="N310" s="291">
        <v>309</v>
      </c>
      <c r="O310" s="291">
        <v>55.910687179487184</v>
      </c>
      <c r="P310" s="321" t="s">
        <v>3166</v>
      </c>
      <c r="Q310" s="321">
        <v>7210212</v>
      </c>
      <c r="R310" s="321">
        <v>32.510452999999998</v>
      </c>
      <c r="S310" s="321">
        <v>52.540310169999998</v>
      </c>
      <c r="T310" s="321">
        <v>9.5432538147782662</v>
      </c>
      <c r="U310" s="321" t="s">
        <v>149</v>
      </c>
      <c r="V310" s="321">
        <v>0.10576817810246678</v>
      </c>
      <c r="W310" s="321">
        <v>1.8666325676962601</v>
      </c>
      <c r="X310" s="321">
        <v>3.0998480826835499</v>
      </c>
      <c r="Y310" s="321">
        <v>90</v>
      </c>
      <c r="Z310" s="321">
        <v>0.89790999999999999</v>
      </c>
      <c r="AA310" s="321">
        <v>300.55176949999998</v>
      </c>
      <c r="AB310" s="321">
        <v>1.8157195180000001</v>
      </c>
      <c r="AC310" s="322">
        <v>0.68981238095152575</v>
      </c>
      <c r="AD310" s="323">
        <v>1</v>
      </c>
      <c r="AE310" s="322">
        <v>55.910687179487184</v>
      </c>
      <c r="AF310" s="324">
        <v>180.24796525083033</v>
      </c>
      <c r="AG310" s="324">
        <v>29.381170224296234</v>
      </c>
      <c r="AH310" s="324">
        <v>0.2412887787778491</v>
      </c>
      <c r="AI310" s="324">
        <v>0.16300417141136569</v>
      </c>
      <c r="AJ310" s="324">
        <v>0.1864889185496576</v>
      </c>
      <c r="AK310" s="324">
        <v>8.3414617487422937</v>
      </c>
      <c r="AL310" s="324">
        <v>7.4592005368664047</v>
      </c>
      <c r="AM310" s="324">
        <v>9.2237229606181828</v>
      </c>
    </row>
    <row r="311" spans="1:39">
      <c r="A311" s="291" t="s">
        <v>462</v>
      </c>
      <c r="B311" s="291">
        <v>1</v>
      </c>
      <c r="C311" s="291" t="s">
        <v>5493</v>
      </c>
      <c r="D311" s="291" t="s">
        <v>5183</v>
      </c>
      <c r="E311" s="291" t="s">
        <v>3160</v>
      </c>
      <c r="F311" s="291" t="s">
        <v>3161</v>
      </c>
      <c r="G311" s="291" t="s">
        <v>3162</v>
      </c>
      <c r="H311" s="291" t="s">
        <v>3163</v>
      </c>
      <c r="I311" s="291" t="s">
        <v>3164</v>
      </c>
      <c r="J311" s="291" t="s">
        <v>148</v>
      </c>
      <c r="K311" s="291">
        <v>39</v>
      </c>
      <c r="L311" s="291">
        <v>3218</v>
      </c>
      <c r="M311" s="291" t="s">
        <v>54</v>
      </c>
      <c r="N311" s="291">
        <v>310</v>
      </c>
      <c r="O311" s="291">
        <v>56.092215384615386</v>
      </c>
      <c r="P311" s="321" t="s">
        <v>3166</v>
      </c>
      <c r="Q311" s="321">
        <v>7210212</v>
      </c>
      <c r="R311" s="321">
        <v>32.510452999999998</v>
      </c>
      <c r="S311" s="321">
        <v>52.540310169999998</v>
      </c>
      <c r="T311" s="321">
        <v>9.5432538147782662</v>
      </c>
      <c r="U311" s="321" t="s">
        <v>149</v>
      </c>
      <c r="V311" s="321">
        <v>0.10576817810246678</v>
      </c>
      <c r="W311" s="321">
        <v>1.8666325676962601</v>
      </c>
      <c r="X311" s="321">
        <v>3.0998480826835499</v>
      </c>
      <c r="Y311" s="321">
        <v>90</v>
      </c>
      <c r="Z311" s="321">
        <v>0.89790999999999999</v>
      </c>
      <c r="AA311" s="321">
        <v>300.55176949999998</v>
      </c>
      <c r="AB311" s="321">
        <v>1.8157195180000001</v>
      </c>
      <c r="AC311" s="322">
        <v>0.68981238095152575</v>
      </c>
      <c r="AD311" s="323">
        <v>1</v>
      </c>
      <c r="AE311" s="322">
        <v>56.092215384615386</v>
      </c>
      <c r="AF311" s="324">
        <v>180.83318591722912</v>
      </c>
      <c r="AG311" s="324">
        <v>29.52242240563287</v>
      </c>
      <c r="AH311" s="324">
        <v>0.24136567528595032</v>
      </c>
      <c r="AI311" s="324">
        <v>0.16325776851128343</v>
      </c>
      <c r="AJ311" s="324">
        <v>0.1864889185496576</v>
      </c>
      <c r="AK311" s="324">
        <v>8.3544391498127073</v>
      </c>
      <c r="AL311" s="324">
        <v>7.4708053418690961</v>
      </c>
      <c r="AM311" s="324">
        <v>9.2380729577563194</v>
      </c>
    </row>
    <row r="312" spans="1:39">
      <c r="A312" s="291" t="s">
        <v>463</v>
      </c>
      <c r="B312" s="291">
        <v>1</v>
      </c>
      <c r="C312" s="291" t="s">
        <v>5494</v>
      </c>
      <c r="D312" s="291" t="s">
        <v>5183</v>
      </c>
      <c r="E312" s="291" t="s">
        <v>3160</v>
      </c>
      <c r="F312" s="291" t="s">
        <v>3161</v>
      </c>
      <c r="G312" s="291" t="s">
        <v>3162</v>
      </c>
      <c r="H312" s="291" t="s">
        <v>3163</v>
      </c>
      <c r="I312" s="291" t="s">
        <v>3164</v>
      </c>
      <c r="J312" s="291" t="s">
        <v>148</v>
      </c>
      <c r="K312" s="291">
        <v>39</v>
      </c>
      <c r="L312" s="291">
        <v>3218</v>
      </c>
      <c r="M312" s="291" t="s">
        <v>54</v>
      </c>
      <c r="N312" s="291">
        <v>311</v>
      </c>
      <c r="O312" s="291">
        <v>56.273743589743596</v>
      </c>
      <c r="P312" s="321" t="s">
        <v>3166</v>
      </c>
      <c r="Q312" s="321">
        <v>7210212</v>
      </c>
      <c r="R312" s="321">
        <v>32.510452999999998</v>
      </c>
      <c r="S312" s="321">
        <v>52.540310169999998</v>
      </c>
      <c r="T312" s="321">
        <v>9.5432538147782662</v>
      </c>
      <c r="U312" s="321" t="s">
        <v>149</v>
      </c>
      <c r="V312" s="321">
        <v>0.10576817810246678</v>
      </c>
      <c r="W312" s="321">
        <v>1.8666325676962601</v>
      </c>
      <c r="X312" s="321">
        <v>3.0998480826835499</v>
      </c>
      <c r="Y312" s="321">
        <v>90</v>
      </c>
      <c r="Z312" s="321">
        <v>0.89790999999999999</v>
      </c>
      <c r="AA312" s="321">
        <v>300.55176949999998</v>
      </c>
      <c r="AB312" s="321">
        <v>1.8157195180000001</v>
      </c>
      <c r="AC312" s="322">
        <v>0.68981238095152575</v>
      </c>
      <c r="AD312" s="323">
        <v>1</v>
      </c>
      <c r="AE312" s="322">
        <v>56.273743589743596</v>
      </c>
      <c r="AF312" s="324">
        <v>181.41840658362793</v>
      </c>
      <c r="AG312" s="324">
        <v>29.66371752009729</v>
      </c>
      <c r="AH312" s="324">
        <v>0.24143903757515467</v>
      </c>
      <c r="AI312" s="324">
        <v>0.16350996615342495</v>
      </c>
      <c r="AJ312" s="324">
        <v>0.1864889185496576</v>
      </c>
      <c r="AK312" s="324">
        <v>8.367344936007207</v>
      </c>
      <c r="AL312" s="324">
        <v>7.4823461065708221</v>
      </c>
      <c r="AM312" s="324">
        <v>9.2523437654435892</v>
      </c>
    </row>
    <row r="313" spans="1:39">
      <c r="A313" s="291" t="s">
        <v>464</v>
      </c>
      <c r="B313" s="291">
        <v>1</v>
      </c>
      <c r="C313" s="291" t="s">
        <v>5495</v>
      </c>
      <c r="D313" s="291" t="s">
        <v>5183</v>
      </c>
      <c r="E313" s="291" t="s">
        <v>3160</v>
      </c>
      <c r="F313" s="291" t="s">
        <v>3161</v>
      </c>
      <c r="G313" s="291" t="s">
        <v>3162</v>
      </c>
      <c r="H313" s="291" t="s">
        <v>3163</v>
      </c>
      <c r="I313" s="291" t="s">
        <v>3164</v>
      </c>
      <c r="J313" s="291" t="s">
        <v>148</v>
      </c>
      <c r="K313" s="291">
        <v>39</v>
      </c>
      <c r="L313" s="291">
        <v>3218</v>
      </c>
      <c r="M313" s="291" t="s">
        <v>54</v>
      </c>
      <c r="N313" s="291">
        <v>312</v>
      </c>
      <c r="O313" s="291">
        <v>56.455271794871798</v>
      </c>
      <c r="P313" s="321" t="s">
        <v>3166</v>
      </c>
      <c r="Q313" s="321">
        <v>7210212</v>
      </c>
      <c r="R313" s="321">
        <v>32.510452999999998</v>
      </c>
      <c r="S313" s="321">
        <v>52.540310169999998</v>
      </c>
      <c r="T313" s="321">
        <v>9.5432538147782662</v>
      </c>
      <c r="U313" s="321" t="s">
        <v>149</v>
      </c>
      <c r="V313" s="321">
        <v>0.10576817810246678</v>
      </c>
      <c r="W313" s="321">
        <v>1.8666325676962601</v>
      </c>
      <c r="X313" s="321">
        <v>3.0998480826835499</v>
      </c>
      <c r="Y313" s="321">
        <v>90</v>
      </c>
      <c r="Z313" s="321">
        <v>0.89790999999999999</v>
      </c>
      <c r="AA313" s="321">
        <v>300.55176949999998</v>
      </c>
      <c r="AB313" s="321">
        <v>1.8157195180000001</v>
      </c>
      <c r="AC313" s="322">
        <v>0.68981238095152575</v>
      </c>
      <c r="AD313" s="323">
        <v>1</v>
      </c>
      <c r="AE313" s="322">
        <v>56.455271794871798</v>
      </c>
      <c r="AF313" s="324">
        <v>182.00362725002674</v>
      </c>
      <c r="AG313" s="324">
        <v>29.80505350583238</v>
      </c>
      <c r="AH313" s="324">
        <v>0.2415088766512789</v>
      </c>
      <c r="AI313" s="324">
        <v>0.16376076650872354</v>
      </c>
      <c r="AJ313" s="324">
        <v>0.1864889185496576</v>
      </c>
      <c r="AK313" s="324">
        <v>8.3801792184196149</v>
      </c>
      <c r="AL313" s="324">
        <v>7.4938229303152184</v>
      </c>
      <c r="AM313" s="324">
        <v>9.2665355065240114</v>
      </c>
    </row>
    <row r="314" spans="1:39">
      <c r="A314" s="291" t="s">
        <v>465</v>
      </c>
      <c r="B314" s="291">
        <v>1</v>
      </c>
      <c r="C314" s="291" t="s">
        <v>5496</v>
      </c>
      <c r="D314" s="291" t="s">
        <v>5183</v>
      </c>
      <c r="E314" s="291" t="s">
        <v>3160</v>
      </c>
      <c r="F314" s="291" t="s">
        <v>3161</v>
      </c>
      <c r="G314" s="291" t="s">
        <v>3162</v>
      </c>
      <c r="H314" s="291" t="s">
        <v>3163</v>
      </c>
      <c r="I314" s="291" t="s">
        <v>3164</v>
      </c>
      <c r="J314" s="291" t="s">
        <v>148</v>
      </c>
      <c r="K314" s="291">
        <v>39</v>
      </c>
      <c r="L314" s="291">
        <v>3218</v>
      </c>
      <c r="M314" s="291" t="s">
        <v>54</v>
      </c>
      <c r="N314" s="291">
        <v>313</v>
      </c>
      <c r="O314" s="291">
        <v>56.636800000000001</v>
      </c>
      <c r="P314" s="321" t="s">
        <v>3166</v>
      </c>
      <c r="Q314" s="321">
        <v>7210212</v>
      </c>
      <c r="R314" s="321">
        <v>32.510452999999998</v>
      </c>
      <c r="S314" s="321">
        <v>52.540310169999998</v>
      </c>
      <c r="T314" s="321">
        <v>9.5432538147782662</v>
      </c>
      <c r="U314" s="321" t="s">
        <v>149</v>
      </c>
      <c r="V314" s="321">
        <v>0.10576817810246678</v>
      </c>
      <c r="W314" s="321">
        <v>1.8666325676962601</v>
      </c>
      <c r="X314" s="321">
        <v>3.0998480826835499</v>
      </c>
      <c r="Y314" s="321">
        <v>90</v>
      </c>
      <c r="Z314" s="321">
        <v>0.89790999999999999</v>
      </c>
      <c r="AA314" s="321">
        <v>300.55176949999998</v>
      </c>
      <c r="AB314" s="321">
        <v>1.8157195180000001</v>
      </c>
      <c r="AC314" s="322">
        <v>0.68981238095152575</v>
      </c>
      <c r="AD314" s="323">
        <v>1</v>
      </c>
      <c r="AE314" s="322">
        <v>56.636800000000001</v>
      </c>
      <c r="AF314" s="324">
        <v>182.58884791642552</v>
      </c>
      <c r="AG314" s="324">
        <v>29.946428307444531</v>
      </c>
      <c r="AH314" s="324">
        <v>0.24157520355888387</v>
      </c>
      <c r="AI314" s="324">
        <v>0.16401017175567917</v>
      </c>
      <c r="AJ314" s="324">
        <v>0.1864889185496576</v>
      </c>
      <c r="AK314" s="324">
        <v>8.3929421085309723</v>
      </c>
      <c r="AL314" s="324">
        <v>7.5052359127921751</v>
      </c>
      <c r="AM314" s="324">
        <v>9.2806483042697696</v>
      </c>
    </row>
    <row r="315" spans="1:39">
      <c r="A315" s="291" t="s">
        <v>466</v>
      </c>
      <c r="B315" s="291">
        <v>1</v>
      </c>
      <c r="C315" s="291" t="s">
        <v>5497</v>
      </c>
      <c r="D315" s="291" t="s">
        <v>5183</v>
      </c>
      <c r="E315" s="291" t="s">
        <v>3160</v>
      </c>
      <c r="F315" s="291" t="s">
        <v>3161</v>
      </c>
      <c r="G315" s="291" t="s">
        <v>3162</v>
      </c>
      <c r="H315" s="291" t="s">
        <v>3163</v>
      </c>
      <c r="I315" s="291" t="s">
        <v>3164</v>
      </c>
      <c r="J315" s="291" t="s">
        <v>148</v>
      </c>
      <c r="K315" s="291">
        <v>39</v>
      </c>
      <c r="L315" s="291">
        <v>3218</v>
      </c>
      <c r="M315" s="291" t="s">
        <v>54</v>
      </c>
      <c r="N315" s="291">
        <v>314</v>
      </c>
      <c r="O315" s="291">
        <v>56.818328205128211</v>
      </c>
      <c r="P315" s="321" t="s">
        <v>3166</v>
      </c>
      <c r="Q315" s="321">
        <v>7210212</v>
      </c>
      <c r="R315" s="321">
        <v>32.510452999999998</v>
      </c>
      <c r="S315" s="321">
        <v>52.540310169999998</v>
      </c>
      <c r="T315" s="321">
        <v>9.5432538147782662</v>
      </c>
      <c r="U315" s="321" t="s">
        <v>149</v>
      </c>
      <c r="V315" s="321">
        <v>0.10576817810246678</v>
      </c>
      <c r="W315" s="321">
        <v>1.8666325676962601</v>
      </c>
      <c r="X315" s="321">
        <v>3.0998480826835499</v>
      </c>
      <c r="Y315" s="321">
        <v>90</v>
      </c>
      <c r="Z315" s="321">
        <v>0.89790999999999999</v>
      </c>
      <c r="AA315" s="321">
        <v>300.55176949999998</v>
      </c>
      <c r="AB315" s="321">
        <v>1.8157195180000001</v>
      </c>
      <c r="AC315" s="322">
        <v>0.68981238095152575</v>
      </c>
      <c r="AD315" s="323">
        <v>1</v>
      </c>
      <c r="AE315" s="322">
        <v>56.818328205128211</v>
      </c>
      <c r="AF315" s="324">
        <v>183.17406858282433</v>
      </c>
      <c r="AG315" s="324">
        <v>30.08783987602628</v>
      </c>
      <c r="AH315" s="324">
        <v>0.24163802938117798</v>
      </c>
      <c r="AI315" s="324">
        <v>0.16425818408036127</v>
      </c>
      <c r="AJ315" s="324">
        <v>0.1864889185496576</v>
      </c>
      <c r="AK315" s="324">
        <v>8.4056337182096694</v>
      </c>
      <c r="AL315" s="324">
        <v>7.5165851540379682</v>
      </c>
      <c r="AM315" s="324">
        <v>9.2946822823813697</v>
      </c>
    </row>
    <row r="316" spans="1:39">
      <c r="A316" s="291" t="s">
        <v>467</v>
      </c>
      <c r="B316" s="291">
        <v>1</v>
      </c>
      <c r="C316" s="291" t="s">
        <v>5498</v>
      </c>
      <c r="D316" s="291" t="s">
        <v>5183</v>
      </c>
      <c r="E316" s="291" t="s">
        <v>3160</v>
      </c>
      <c r="F316" s="291" t="s">
        <v>3161</v>
      </c>
      <c r="G316" s="291" t="s">
        <v>3162</v>
      </c>
      <c r="H316" s="291" t="s">
        <v>3163</v>
      </c>
      <c r="I316" s="291" t="s">
        <v>3164</v>
      </c>
      <c r="J316" s="291" t="s">
        <v>148</v>
      </c>
      <c r="K316" s="291">
        <v>39</v>
      </c>
      <c r="L316" s="291">
        <v>3218</v>
      </c>
      <c r="M316" s="291" t="s">
        <v>54</v>
      </c>
      <c r="N316" s="291">
        <v>315</v>
      </c>
      <c r="O316" s="291">
        <v>56.999856410256413</v>
      </c>
      <c r="P316" s="321" t="s">
        <v>3166</v>
      </c>
      <c r="Q316" s="321">
        <v>7210212</v>
      </c>
      <c r="R316" s="321">
        <v>32.510452999999998</v>
      </c>
      <c r="S316" s="321">
        <v>52.540310169999998</v>
      </c>
      <c r="T316" s="321">
        <v>9.5432538147782662</v>
      </c>
      <c r="U316" s="321" t="s">
        <v>149</v>
      </c>
      <c r="V316" s="321">
        <v>0.10576817810246678</v>
      </c>
      <c r="W316" s="321">
        <v>1.8666325676962601</v>
      </c>
      <c r="X316" s="321">
        <v>3.0998480826835499</v>
      </c>
      <c r="Y316" s="321">
        <v>90</v>
      </c>
      <c r="Z316" s="321">
        <v>0.89790999999999999</v>
      </c>
      <c r="AA316" s="321">
        <v>300.55176949999998</v>
      </c>
      <c r="AB316" s="321">
        <v>1.8157195180000001</v>
      </c>
      <c r="AC316" s="322">
        <v>0.68981238095152575</v>
      </c>
      <c r="AD316" s="323">
        <v>1</v>
      </c>
      <c r="AE316" s="322">
        <v>56.999856410256413</v>
      </c>
      <c r="AF316" s="324">
        <v>183.75928924922312</v>
      </c>
      <c r="AG316" s="324">
        <v>30.229286169178579</v>
      </c>
      <c r="AH316" s="324">
        <v>0.24169736523951513</v>
      </c>
      <c r="AI316" s="324">
        <v>0.16450480567640952</v>
      </c>
      <c r="AJ316" s="324">
        <v>0.1864889185496576</v>
      </c>
      <c r="AK316" s="324">
        <v>8.4182541597114913</v>
      </c>
      <c r="AL316" s="324">
        <v>7.5278707544352939</v>
      </c>
      <c r="AM316" s="324">
        <v>9.3086375649876878</v>
      </c>
    </row>
    <row r="317" spans="1:39">
      <c r="A317" s="291" t="s">
        <v>468</v>
      </c>
      <c r="B317" s="291">
        <v>1</v>
      </c>
      <c r="C317" s="291" t="s">
        <v>5499</v>
      </c>
      <c r="D317" s="291" t="s">
        <v>5183</v>
      </c>
      <c r="E317" s="291" t="s">
        <v>3160</v>
      </c>
      <c r="F317" s="291" t="s">
        <v>3161</v>
      </c>
      <c r="G317" s="291" t="s">
        <v>3162</v>
      </c>
      <c r="H317" s="291" t="s">
        <v>3163</v>
      </c>
      <c r="I317" s="291" t="s">
        <v>3164</v>
      </c>
      <c r="J317" s="291" t="s">
        <v>148</v>
      </c>
      <c r="K317" s="291">
        <v>39</v>
      </c>
      <c r="L317" s="291">
        <v>3218</v>
      </c>
      <c r="M317" s="291" t="s">
        <v>54</v>
      </c>
      <c r="N317" s="291">
        <v>316</v>
      </c>
      <c r="O317" s="291">
        <v>57.181384615384616</v>
      </c>
      <c r="P317" s="321" t="s">
        <v>3166</v>
      </c>
      <c r="Q317" s="321">
        <v>7210212</v>
      </c>
      <c r="R317" s="321">
        <v>32.510452999999998</v>
      </c>
      <c r="S317" s="321">
        <v>52.540310169999998</v>
      </c>
      <c r="T317" s="321">
        <v>9.5432538147782662</v>
      </c>
      <c r="U317" s="321" t="s">
        <v>149</v>
      </c>
      <c r="V317" s="321">
        <v>0.10576817810246678</v>
      </c>
      <c r="W317" s="321">
        <v>1.8666325676962601</v>
      </c>
      <c r="X317" s="321">
        <v>3.0998480826835499</v>
      </c>
      <c r="Y317" s="321">
        <v>90</v>
      </c>
      <c r="Z317" s="321">
        <v>0.89790999999999999</v>
      </c>
      <c r="AA317" s="321">
        <v>300.55176949999998</v>
      </c>
      <c r="AB317" s="321">
        <v>1.8157195180000001</v>
      </c>
      <c r="AC317" s="322">
        <v>0.68981238095152575</v>
      </c>
      <c r="AD317" s="323">
        <v>1</v>
      </c>
      <c r="AE317" s="322">
        <v>57.181384615384616</v>
      </c>
      <c r="AF317" s="324">
        <v>184.34450991562193</v>
      </c>
      <c r="AG317" s="324">
        <v>30.370765151032952</v>
      </c>
      <c r="AH317" s="324">
        <v>0.24175322229300633</v>
      </c>
      <c r="AI317" s="324">
        <v>0.16475003874503366</v>
      </c>
      <c r="AJ317" s="324">
        <v>0.1864889185496576</v>
      </c>
      <c r="AK317" s="324">
        <v>8.4308035456796127</v>
      </c>
      <c r="AL317" s="324">
        <v>7.5390928147132623</v>
      </c>
      <c r="AM317" s="324">
        <v>9.3225142766459612</v>
      </c>
    </row>
    <row r="318" spans="1:39">
      <c r="A318" s="291" t="s">
        <v>469</v>
      </c>
      <c r="B318" s="291">
        <v>1</v>
      </c>
      <c r="C318" s="291" t="s">
        <v>5500</v>
      </c>
      <c r="D318" s="291" t="s">
        <v>5183</v>
      </c>
      <c r="E318" s="291" t="s">
        <v>3160</v>
      </c>
      <c r="F318" s="291" t="s">
        <v>3161</v>
      </c>
      <c r="G318" s="291" t="s">
        <v>3162</v>
      </c>
      <c r="H318" s="291" t="s">
        <v>3163</v>
      </c>
      <c r="I318" s="291" t="s">
        <v>3164</v>
      </c>
      <c r="J318" s="291" t="s">
        <v>148</v>
      </c>
      <c r="K318" s="291">
        <v>39</v>
      </c>
      <c r="L318" s="291">
        <v>3218</v>
      </c>
      <c r="M318" s="291" t="s">
        <v>54</v>
      </c>
      <c r="N318" s="291">
        <v>317</v>
      </c>
      <c r="O318" s="291">
        <v>57.362912820512825</v>
      </c>
      <c r="P318" s="321" t="s">
        <v>3166</v>
      </c>
      <c r="Q318" s="321">
        <v>7210212</v>
      </c>
      <c r="R318" s="321">
        <v>32.510452999999998</v>
      </c>
      <c r="S318" s="321">
        <v>52.540310169999998</v>
      </c>
      <c r="T318" s="321">
        <v>9.5432538147782662</v>
      </c>
      <c r="U318" s="321" t="s">
        <v>149</v>
      </c>
      <c r="V318" s="321">
        <v>0.10576817810246678</v>
      </c>
      <c r="W318" s="321">
        <v>1.8666325676962601</v>
      </c>
      <c r="X318" s="321">
        <v>3.0998480826835499</v>
      </c>
      <c r="Y318" s="321">
        <v>90</v>
      </c>
      <c r="Z318" s="321">
        <v>0.89790999999999999</v>
      </c>
      <c r="AA318" s="321">
        <v>300.55176949999998</v>
      </c>
      <c r="AB318" s="321">
        <v>1.8157195180000001</v>
      </c>
      <c r="AC318" s="322">
        <v>0.68981238095152575</v>
      </c>
      <c r="AD318" s="323">
        <v>1</v>
      </c>
      <c r="AE318" s="322">
        <v>57.362912820512825</v>
      </c>
      <c r="AF318" s="324">
        <v>184.92973058202074</v>
      </c>
      <c r="AG318" s="324">
        <v>30.512274792273438</v>
      </c>
      <c r="AH318" s="324">
        <v>0.24180561173834367</v>
      </c>
      <c r="AI318" s="324">
        <v>0.16499388549501248</v>
      </c>
      <c r="AJ318" s="324">
        <v>0.1864889185496576</v>
      </c>
      <c r="AK318" s="324">
        <v>8.4432819891445359</v>
      </c>
      <c r="AL318" s="324">
        <v>7.550251435947346</v>
      </c>
      <c r="AM318" s="324">
        <v>9.3363125423417248</v>
      </c>
    </row>
    <row r="319" spans="1:39">
      <c r="A319" s="291" t="s">
        <v>470</v>
      </c>
      <c r="B319" s="291">
        <v>1</v>
      </c>
      <c r="C319" s="291" t="s">
        <v>5501</v>
      </c>
      <c r="D319" s="291" t="s">
        <v>5183</v>
      </c>
      <c r="E319" s="291" t="s">
        <v>3160</v>
      </c>
      <c r="F319" s="291" t="s">
        <v>3161</v>
      </c>
      <c r="G319" s="291" t="s">
        <v>3162</v>
      </c>
      <c r="H319" s="291" t="s">
        <v>3163</v>
      </c>
      <c r="I319" s="291" t="s">
        <v>3164</v>
      </c>
      <c r="J319" s="291" t="s">
        <v>148</v>
      </c>
      <c r="K319" s="291">
        <v>39</v>
      </c>
      <c r="L319" s="291">
        <v>3218</v>
      </c>
      <c r="M319" s="291" t="s">
        <v>54</v>
      </c>
      <c r="N319" s="291">
        <v>318</v>
      </c>
      <c r="O319" s="291">
        <v>57.544441025641028</v>
      </c>
      <c r="P319" s="321" t="s">
        <v>3166</v>
      </c>
      <c r="Q319" s="321">
        <v>7210212</v>
      </c>
      <c r="R319" s="321">
        <v>32.510452999999998</v>
      </c>
      <c r="S319" s="321">
        <v>52.540310169999998</v>
      </c>
      <c r="T319" s="321">
        <v>9.5432538147782662</v>
      </c>
      <c r="U319" s="321" t="s">
        <v>149</v>
      </c>
      <c r="V319" s="321">
        <v>0.10576817810246678</v>
      </c>
      <c r="W319" s="321">
        <v>1.8666325676962601</v>
      </c>
      <c r="X319" s="321">
        <v>3.0998480826835499</v>
      </c>
      <c r="Y319" s="321">
        <v>90</v>
      </c>
      <c r="Z319" s="321">
        <v>0.89790999999999999</v>
      </c>
      <c r="AA319" s="321">
        <v>300.55176949999998</v>
      </c>
      <c r="AB319" s="321">
        <v>1.8157195180000001</v>
      </c>
      <c r="AC319" s="322">
        <v>0.68981238095152575</v>
      </c>
      <c r="AD319" s="323">
        <v>1</v>
      </c>
      <c r="AE319" s="322">
        <v>57.544441025641028</v>
      </c>
      <c r="AF319" s="324">
        <v>185.51495124841952</v>
      </c>
      <c r="AG319" s="324">
        <v>30.653813070158275</v>
      </c>
      <c r="AH319" s="324">
        <v>0.24185454480923965</v>
      </c>
      <c r="AI319" s="324">
        <v>0.16523634814269142</v>
      </c>
      <c r="AJ319" s="324">
        <v>0.1864889185496576</v>
      </c>
      <c r="AK319" s="324">
        <v>8.455689603523977</v>
      </c>
      <c r="AL319" s="324">
        <v>7.5613467195592765</v>
      </c>
      <c r="AM319" s="324">
        <v>9.3500324874886793</v>
      </c>
    </row>
    <row r="320" spans="1:39">
      <c r="A320" s="291" t="s">
        <v>471</v>
      </c>
      <c r="B320" s="291">
        <v>1</v>
      </c>
      <c r="C320" s="291" t="s">
        <v>5502</v>
      </c>
      <c r="D320" s="291" t="s">
        <v>5183</v>
      </c>
      <c r="E320" s="291" t="s">
        <v>3160</v>
      </c>
      <c r="F320" s="291" t="s">
        <v>3161</v>
      </c>
      <c r="G320" s="291" t="s">
        <v>3162</v>
      </c>
      <c r="H320" s="291" t="s">
        <v>3163</v>
      </c>
      <c r="I320" s="291" t="s">
        <v>3164</v>
      </c>
      <c r="J320" s="291" t="s">
        <v>148</v>
      </c>
      <c r="K320" s="291">
        <v>39</v>
      </c>
      <c r="L320" s="291">
        <v>3218</v>
      </c>
      <c r="M320" s="291" t="s">
        <v>54</v>
      </c>
      <c r="N320" s="291">
        <v>319</v>
      </c>
      <c r="O320" s="291">
        <v>57.725969230769238</v>
      </c>
      <c r="P320" s="321" t="s">
        <v>3166</v>
      </c>
      <c r="Q320" s="321">
        <v>7210212</v>
      </c>
      <c r="R320" s="321">
        <v>32.510452999999998</v>
      </c>
      <c r="S320" s="321">
        <v>52.540310169999998</v>
      </c>
      <c r="T320" s="321">
        <v>9.5432538147782662</v>
      </c>
      <c r="U320" s="321" t="s">
        <v>149</v>
      </c>
      <c r="V320" s="321">
        <v>0.10576817810246678</v>
      </c>
      <c r="W320" s="321">
        <v>1.8666325676962601</v>
      </c>
      <c r="X320" s="321">
        <v>3.0998480826835499</v>
      </c>
      <c r="Y320" s="321">
        <v>90</v>
      </c>
      <c r="Z320" s="321">
        <v>0.89790999999999999</v>
      </c>
      <c r="AA320" s="321">
        <v>300.55176949999998</v>
      </c>
      <c r="AB320" s="321">
        <v>1.8157195180000001</v>
      </c>
      <c r="AC320" s="322">
        <v>0.68981238095152575</v>
      </c>
      <c r="AD320" s="323">
        <v>1</v>
      </c>
      <c r="AE320" s="322">
        <v>57.725969230769238</v>
      </c>
      <c r="AF320" s="324">
        <v>186.10017191481833</v>
      </c>
      <c r="AG320" s="324">
        <v>30.795377968541501</v>
      </c>
      <c r="AH320" s="324">
        <v>0.24190003277627556</v>
      </c>
      <c r="AI320" s="324">
        <v>0.16547742891197942</v>
      </c>
      <c r="AJ320" s="324">
        <v>0.1864889185496576</v>
      </c>
      <c r="AK320" s="324">
        <v>8.4680265026227026</v>
      </c>
      <c r="AL320" s="324">
        <v>7.572378767316895</v>
      </c>
      <c r="AM320" s="324">
        <v>9.3636742379285085</v>
      </c>
    </row>
    <row r="321" spans="1:39">
      <c r="A321" s="291" t="s">
        <v>472</v>
      </c>
      <c r="B321" s="291">
        <v>1</v>
      </c>
      <c r="C321" s="291" t="s">
        <v>5503</v>
      </c>
      <c r="D321" s="291" t="s">
        <v>5183</v>
      </c>
      <c r="E321" s="291" t="s">
        <v>3160</v>
      </c>
      <c r="F321" s="291" t="s">
        <v>3161</v>
      </c>
      <c r="G321" s="291" t="s">
        <v>3162</v>
      </c>
      <c r="H321" s="291" t="s">
        <v>3163</v>
      </c>
      <c r="I321" s="291" t="s">
        <v>3164</v>
      </c>
      <c r="J321" s="291" t="s">
        <v>148</v>
      </c>
      <c r="K321" s="291">
        <v>39</v>
      </c>
      <c r="L321" s="291">
        <v>3218</v>
      </c>
      <c r="M321" s="291" t="s">
        <v>54</v>
      </c>
      <c r="N321" s="291">
        <v>320</v>
      </c>
      <c r="O321" s="291">
        <v>57.90749743589744</v>
      </c>
      <c r="P321" s="321" t="s">
        <v>3166</v>
      </c>
      <c r="Q321" s="321">
        <v>7210212</v>
      </c>
      <c r="R321" s="321">
        <v>32.510452999999998</v>
      </c>
      <c r="S321" s="321">
        <v>52.540310169999998</v>
      </c>
      <c r="T321" s="321">
        <v>9.5432538147782662</v>
      </c>
      <c r="U321" s="321" t="s">
        <v>149</v>
      </c>
      <c r="V321" s="321">
        <v>0.10576817810246678</v>
      </c>
      <c r="W321" s="321">
        <v>1.8666325676962601</v>
      </c>
      <c r="X321" s="321">
        <v>3.0998480826835499</v>
      </c>
      <c r="Y321" s="321">
        <v>90</v>
      </c>
      <c r="Z321" s="321">
        <v>0.89790999999999999</v>
      </c>
      <c r="AA321" s="321">
        <v>300.55176949999998</v>
      </c>
      <c r="AB321" s="321">
        <v>1.8157195180000001</v>
      </c>
      <c r="AC321" s="322">
        <v>0.68981238095152575</v>
      </c>
      <c r="AD321" s="323">
        <v>1</v>
      </c>
      <c r="AE321" s="322">
        <v>57.90749743589744</v>
      </c>
      <c r="AF321" s="324">
        <v>186.68539258121714</v>
      </c>
      <c r="AG321" s="324">
        <v>30.936967477894189</v>
      </c>
      <c r="AH321" s="324">
        <v>0.24194208694639388</v>
      </c>
      <c r="AI321" s="324">
        <v>0.16571713003434438</v>
      </c>
      <c r="AJ321" s="324">
        <v>0.1864889185496576</v>
      </c>
      <c r="AK321" s="324">
        <v>8.4802928006322915</v>
      </c>
      <c r="AL321" s="324">
        <v>7.5833476813339473</v>
      </c>
      <c r="AM321" s="324">
        <v>9.3772379199306339</v>
      </c>
    </row>
    <row r="322" spans="1:39">
      <c r="A322" s="291" t="s">
        <v>473</v>
      </c>
      <c r="B322" s="291">
        <v>1</v>
      </c>
      <c r="C322" s="291" t="s">
        <v>5504</v>
      </c>
      <c r="D322" s="291" t="s">
        <v>5183</v>
      </c>
      <c r="E322" s="291" t="s">
        <v>3160</v>
      </c>
      <c r="F322" s="291" t="s">
        <v>3161</v>
      </c>
      <c r="G322" s="291" t="s">
        <v>3162</v>
      </c>
      <c r="H322" s="291" t="s">
        <v>3163</v>
      </c>
      <c r="I322" s="291" t="s">
        <v>3164</v>
      </c>
      <c r="J322" s="291" t="s">
        <v>148</v>
      </c>
      <c r="K322" s="291">
        <v>39</v>
      </c>
      <c r="L322" s="291">
        <v>3218</v>
      </c>
      <c r="M322" s="291" t="s">
        <v>54</v>
      </c>
      <c r="N322" s="291">
        <v>321</v>
      </c>
      <c r="O322" s="291">
        <v>58.089025641025643</v>
      </c>
      <c r="P322" s="321" t="s">
        <v>3166</v>
      </c>
      <c r="Q322" s="321">
        <v>7210212</v>
      </c>
      <c r="R322" s="321">
        <v>32.510452999999998</v>
      </c>
      <c r="S322" s="321">
        <v>52.540310169999998</v>
      </c>
      <c r="T322" s="321">
        <v>9.5432538147782662</v>
      </c>
      <c r="U322" s="321" t="s">
        <v>149</v>
      </c>
      <c r="V322" s="321">
        <v>0.10576817810246678</v>
      </c>
      <c r="W322" s="321">
        <v>1.8666325676962601</v>
      </c>
      <c r="X322" s="321">
        <v>3.0998480826835499</v>
      </c>
      <c r="Y322" s="321">
        <v>90</v>
      </c>
      <c r="Z322" s="321">
        <v>0.89790999999999999</v>
      </c>
      <c r="AA322" s="321">
        <v>300.55176949999998</v>
      </c>
      <c r="AB322" s="321">
        <v>1.8157195180000001</v>
      </c>
      <c r="AC322" s="322">
        <v>0.68981238095152575</v>
      </c>
      <c r="AD322" s="323">
        <v>1</v>
      </c>
      <c r="AE322" s="322">
        <v>58.089025641025643</v>
      </c>
      <c r="AF322" s="324">
        <v>187.27061324761593</v>
      </c>
      <c r="AG322" s="324">
        <v>31.078579595325575</v>
      </c>
      <c r="AH322" s="324">
        <v>0.24198071866260448</v>
      </c>
      <c r="AI322" s="324">
        <v>0.16595545374880769</v>
      </c>
      <c r="AJ322" s="324">
        <v>0.1864889185496576</v>
      </c>
      <c r="AK322" s="324">
        <v>8.4924886121308631</v>
      </c>
      <c r="AL322" s="324">
        <v>7.5942535640698345</v>
      </c>
      <c r="AM322" s="324">
        <v>9.39072366019189</v>
      </c>
    </row>
    <row r="323" spans="1:39">
      <c r="A323" s="291" t="s">
        <v>474</v>
      </c>
      <c r="B323" s="291">
        <v>1</v>
      </c>
      <c r="C323" s="291" t="s">
        <v>5505</v>
      </c>
      <c r="D323" s="291" t="s">
        <v>5183</v>
      </c>
      <c r="E323" s="291" t="s">
        <v>3160</v>
      </c>
      <c r="F323" s="291" t="s">
        <v>3161</v>
      </c>
      <c r="G323" s="291" t="s">
        <v>3162</v>
      </c>
      <c r="H323" s="291" t="s">
        <v>3163</v>
      </c>
      <c r="I323" s="291" t="s">
        <v>3164</v>
      </c>
      <c r="J323" s="291" t="s">
        <v>148</v>
      </c>
      <c r="K323" s="291">
        <v>39</v>
      </c>
      <c r="L323" s="291">
        <v>3218</v>
      </c>
      <c r="M323" s="291" t="s">
        <v>54</v>
      </c>
      <c r="N323" s="291">
        <v>322</v>
      </c>
      <c r="O323" s="291">
        <v>58.270553846153852</v>
      </c>
      <c r="P323" s="321" t="s">
        <v>3166</v>
      </c>
      <c r="Q323" s="321">
        <v>7210212</v>
      </c>
      <c r="R323" s="321">
        <v>32.510452999999998</v>
      </c>
      <c r="S323" s="321">
        <v>52.540310169999998</v>
      </c>
      <c r="T323" s="321">
        <v>9.5432538147782662</v>
      </c>
      <c r="U323" s="321" t="s">
        <v>149</v>
      </c>
      <c r="V323" s="321">
        <v>0.10576817810246678</v>
      </c>
      <c r="W323" s="321">
        <v>1.8666325676962601</v>
      </c>
      <c r="X323" s="321">
        <v>3.0998480826835499</v>
      </c>
      <c r="Y323" s="321">
        <v>90</v>
      </c>
      <c r="Z323" s="321">
        <v>0.89790999999999999</v>
      </c>
      <c r="AA323" s="321">
        <v>300.55176949999998</v>
      </c>
      <c r="AB323" s="321">
        <v>1.8157195180000001</v>
      </c>
      <c r="AC323" s="322">
        <v>0.68981238095152575</v>
      </c>
      <c r="AD323" s="323">
        <v>1</v>
      </c>
      <c r="AE323" s="322">
        <v>58.270553846153852</v>
      </c>
      <c r="AF323" s="324">
        <v>187.85583391401474</v>
      </c>
      <c r="AG323" s="324">
        <v>31.220212324603931</v>
      </c>
      <c r="AH323" s="324">
        <v>0.24201593930354751</v>
      </c>
      <c r="AI323" s="324">
        <v>0.16619240230193771</v>
      </c>
      <c r="AJ323" s="324">
        <v>0.1864889185496576</v>
      </c>
      <c r="AK323" s="324">
        <v>8.50461405208274</v>
      </c>
      <c r="AL323" s="324">
        <v>7.6050965183293098</v>
      </c>
      <c r="AM323" s="324">
        <v>9.4041315858361685</v>
      </c>
    </row>
    <row r="324" spans="1:39">
      <c r="A324" s="291" t="s">
        <v>475</v>
      </c>
      <c r="B324" s="291">
        <v>1</v>
      </c>
      <c r="C324" s="291" t="s">
        <v>5506</v>
      </c>
      <c r="D324" s="291" t="s">
        <v>5183</v>
      </c>
      <c r="E324" s="291" t="s">
        <v>3160</v>
      </c>
      <c r="F324" s="291" t="s">
        <v>3161</v>
      </c>
      <c r="G324" s="291" t="s">
        <v>3162</v>
      </c>
      <c r="H324" s="291" t="s">
        <v>3163</v>
      </c>
      <c r="I324" s="291" t="s">
        <v>3164</v>
      </c>
      <c r="J324" s="291" t="s">
        <v>148</v>
      </c>
      <c r="K324" s="291">
        <v>39</v>
      </c>
      <c r="L324" s="291">
        <v>3218</v>
      </c>
      <c r="M324" s="291" t="s">
        <v>54</v>
      </c>
      <c r="N324" s="291">
        <v>323</v>
      </c>
      <c r="O324" s="291">
        <v>58.452082051282055</v>
      </c>
      <c r="P324" s="321" t="s">
        <v>3166</v>
      </c>
      <c r="Q324" s="321">
        <v>7210212</v>
      </c>
      <c r="R324" s="321">
        <v>32.510452999999998</v>
      </c>
      <c r="S324" s="321">
        <v>52.540310169999998</v>
      </c>
      <c r="T324" s="321">
        <v>9.5432538147782662</v>
      </c>
      <c r="U324" s="321" t="s">
        <v>149</v>
      </c>
      <c r="V324" s="321">
        <v>0.10576817810246678</v>
      </c>
      <c r="W324" s="321">
        <v>1.8666325676962601</v>
      </c>
      <c r="X324" s="321">
        <v>3.0998480826835499</v>
      </c>
      <c r="Y324" s="321">
        <v>90</v>
      </c>
      <c r="Z324" s="321">
        <v>0.89790999999999999</v>
      </c>
      <c r="AA324" s="321">
        <v>300.55176949999998</v>
      </c>
      <c r="AB324" s="321">
        <v>1.8157195180000001</v>
      </c>
      <c r="AC324" s="322">
        <v>0.68981238095152575</v>
      </c>
      <c r="AD324" s="323">
        <v>1</v>
      </c>
      <c r="AE324" s="322">
        <v>58.452082051282055</v>
      </c>
      <c r="AF324" s="324">
        <v>188.44105458041352</v>
      </c>
      <c r="AG324" s="324">
        <v>31.361863676177283</v>
      </c>
      <c r="AH324" s="324">
        <v>0.24204776028334377</v>
      </c>
      <c r="AI324" s="324">
        <v>0.1664279779478427</v>
      </c>
      <c r="AJ324" s="324">
        <v>0.1864889185496576</v>
      </c>
      <c r="AK324" s="324">
        <v>8.5166692358380836</v>
      </c>
      <c r="AL324" s="324">
        <v>7.6158766472621613</v>
      </c>
      <c r="AM324" s="324">
        <v>9.4174618244140067</v>
      </c>
    </row>
    <row r="325" spans="1:39">
      <c r="A325" s="291" t="s">
        <v>476</v>
      </c>
      <c r="B325" s="291">
        <v>1</v>
      </c>
      <c r="C325" s="291" t="s">
        <v>5507</v>
      </c>
      <c r="D325" s="291" t="s">
        <v>5183</v>
      </c>
      <c r="E325" s="291" t="s">
        <v>3160</v>
      </c>
      <c r="F325" s="291" t="s">
        <v>3161</v>
      </c>
      <c r="G325" s="291" t="s">
        <v>3162</v>
      </c>
      <c r="H325" s="291" t="s">
        <v>3163</v>
      </c>
      <c r="I325" s="291" t="s">
        <v>3164</v>
      </c>
      <c r="J325" s="291" t="s">
        <v>148</v>
      </c>
      <c r="K325" s="291">
        <v>39</v>
      </c>
      <c r="L325" s="291">
        <v>3218</v>
      </c>
      <c r="M325" s="291" t="s">
        <v>54</v>
      </c>
      <c r="N325" s="291">
        <v>324</v>
      </c>
      <c r="O325" s="291">
        <v>58.633610256410257</v>
      </c>
      <c r="P325" s="321" t="s">
        <v>3166</v>
      </c>
      <c r="Q325" s="321">
        <v>7210212</v>
      </c>
      <c r="R325" s="321">
        <v>32.510452999999998</v>
      </c>
      <c r="S325" s="321">
        <v>52.540310169999998</v>
      </c>
      <c r="T325" s="321">
        <v>9.5432538147782662</v>
      </c>
      <c r="U325" s="321" t="s">
        <v>149</v>
      </c>
      <c r="V325" s="321">
        <v>0.10576817810246678</v>
      </c>
      <c r="W325" s="321">
        <v>1.8666325676962601</v>
      </c>
      <c r="X325" s="321">
        <v>3.0998480826835499</v>
      </c>
      <c r="Y325" s="321">
        <v>90</v>
      </c>
      <c r="Z325" s="321">
        <v>0.89790999999999999</v>
      </c>
      <c r="AA325" s="321">
        <v>300.55176949999998</v>
      </c>
      <c r="AB325" s="321">
        <v>1.8157195180000001</v>
      </c>
      <c r="AC325" s="322">
        <v>0.68981238095152575</v>
      </c>
      <c r="AD325" s="323">
        <v>1</v>
      </c>
      <c r="AE325" s="322">
        <v>58.633610256410257</v>
      </c>
      <c r="AF325" s="324">
        <v>189.02627524681233</v>
      </c>
      <c r="AG325" s="324">
        <v>31.503531667193847</v>
      </c>
      <c r="AH325" s="324">
        <v>0.24207619305095093</v>
      </c>
      <c r="AI325" s="324">
        <v>0.16666218294816193</v>
      </c>
      <c r="AJ325" s="324">
        <v>0.1864889185496576</v>
      </c>
      <c r="AK325" s="324">
        <v>8.5286542791324464</v>
      </c>
      <c r="AL325" s="324">
        <v>7.6265940543628012</v>
      </c>
      <c r="AM325" s="324">
        <v>9.4307145039020934</v>
      </c>
    </row>
    <row r="326" spans="1:39">
      <c r="A326" s="291" t="s">
        <v>477</v>
      </c>
      <c r="B326" s="291">
        <v>1</v>
      </c>
      <c r="C326" s="291" t="s">
        <v>5508</v>
      </c>
      <c r="D326" s="291" t="s">
        <v>5183</v>
      </c>
      <c r="E326" s="291" t="s">
        <v>3160</v>
      </c>
      <c r="F326" s="291" t="s">
        <v>3161</v>
      </c>
      <c r="G326" s="291" t="s">
        <v>3162</v>
      </c>
      <c r="H326" s="291" t="s">
        <v>3163</v>
      </c>
      <c r="I326" s="291" t="s">
        <v>3164</v>
      </c>
      <c r="J326" s="291" t="s">
        <v>148</v>
      </c>
      <c r="K326" s="291">
        <v>39</v>
      </c>
      <c r="L326" s="291">
        <v>3218</v>
      </c>
      <c r="M326" s="291" t="s">
        <v>54</v>
      </c>
      <c r="N326" s="291">
        <v>325</v>
      </c>
      <c r="O326" s="291">
        <v>58.815138461538467</v>
      </c>
      <c r="P326" s="321" t="s">
        <v>3166</v>
      </c>
      <c r="Q326" s="321">
        <v>7210212</v>
      </c>
      <c r="R326" s="321">
        <v>32.510452999999998</v>
      </c>
      <c r="S326" s="321">
        <v>52.540310169999998</v>
      </c>
      <c r="T326" s="321">
        <v>9.5432538147782662</v>
      </c>
      <c r="U326" s="321" t="s">
        <v>149</v>
      </c>
      <c r="V326" s="321">
        <v>0.10576817810246678</v>
      </c>
      <c r="W326" s="321">
        <v>1.8666325676962601</v>
      </c>
      <c r="X326" s="321">
        <v>3.0998480826835499</v>
      </c>
      <c r="Y326" s="321">
        <v>90</v>
      </c>
      <c r="Z326" s="321">
        <v>0.89790999999999999</v>
      </c>
      <c r="AA326" s="321">
        <v>300.55176949999998</v>
      </c>
      <c r="AB326" s="321">
        <v>1.8157195180000001</v>
      </c>
      <c r="AC326" s="322">
        <v>0.68981238095152575</v>
      </c>
      <c r="AD326" s="323">
        <v>1</v>
      </c>
      <c r="AE326" s="322">
        <v>58.815138461538467</v>
      </c>
      <c r="AF326" s="324">
        <v>189.61149591321114</v>
      </c>
      <c r="AG326" s="324">
        <v>31.645214321522289</v>
      </c>
      <c r="AH326" s="324">
        <v>0.24210124909001213</v>
      </c>
      <c r="AI326" s="324">
        <v>0.16689501957205652</v>
      </c>
      <c r="AJ326" s="324">
        <v>0.1864889185496576</v>
      </c>
      <c r="AK326" s="324">
        <v>8.5405692980862966</v>
      </c>
      <c r="AL326" s="324">
        <v>7.6372488434698456</v>
      </c>
      <c r="AM326" s="324">
        <v>9.4438897527027486</v>
      </c>
    </row>
    <row r="327" spans="1:39">
      <c r="A327" s="291" t="s">
        <v>478</v>
      </c>
      <c r="B327" s="291">
        <v>1</v>
      </c>
      <c r="C327" s="291" t="s">
        <v>5509</v>
      </c>
      <c r="D327" s="291" t="s">
        <v>5183</v>
      </c>
      <c r="E327" s="291" t="s">
        <v>3160</v>
      </c>
      <c r="F327" s="291" t="s">
        <v>3161</v>
      </c>
      <c r="G327" s="291" t="s">
        <v>3162</v>
      </c>
      <c r="H327" s="291" t="s">
        <v>3163</v>
      </c>
      <c r="I327" s="291" t="s">
        <v>3164</v>
      </c>
      <c r="J327" s="291" t="s">
        <v>148</v>
      </c>
      <c r="K327" s="291">
        <v>39</v>
      </c>
      <c r="L327" s="291">
        <v>3218</v>
      </c>
      <c r="M327" s="291" t="s">
        <v>54</v>
      </c>
      <c r="N327" s="291">
        <v>326</v>
      </c>
      <c r="O327" s="291">
        <v>58.99666666666667</v>
      </c>
      <c r="P327" s="321" t="s">
        <v>3166</v>
      </c>
      <c r="Q327" s="321">
        <v>7210212</v>
      </c>
      <c r="R327" s="321">
        <v>32.510452999999998</v>
      </c>
      <c r="S327" s="321">
        <v>52.540310169999998</v>
      </c>
      <c r="T327" s="321">
        <v>9.5432538147782662</v>
      </c>
      <c r="U327" s="321" t="s">
        <v>149</v>
      </c>
      <c r="V327" s="321">
        <v>0.10576817810246678</v>
      </c>
      <c r="W327" s="321">
        <v>1.8666325676962601</v>
      </c>
      <c r="X327" s="321">
        <v>3.0998480826835499</v>
      </c>
      <c r="Y327" s="321">
        <v>90</v>
      </c>
      <c r="Z327" s="321">
        <v>0.89790999999999999</v>
      </c>
      <c r="AA327" s="321">
        <v>300.55176949999998</v>
      </c>
      <c r="AB327" s="321">
        <v>1.8157195180000001</v>
      </c>
      <c r="AC327" s="322">
        <v>0.68981238095152575</v>
      </c>
      <c r="AD327" s="323">
        <v>1</v>
      </c>
      <c r="AE327" s="322">
        <v>58.99666666666667</v>
      </c>
      <c r="AF327" s="324">
        <v>190.19671657960993</v>
      </c>
      <c r="AG327" s="324">
        <v>31.786909669771774</v>
      </c>
      <c r="AH327" s="324">
        <v>0.24212293991841058</v>
      </c>
      <c r="AI327" s="324">
        <v>0.16712649009619915</v>
      </c>
      <c r="AJ327" s="324">
        <v>0.1864889185496576</v>
      </c>
      <c r="AK327" s="324">
        <v>8.5524144092044931</v>
      </c>
      <c r="AL327" s="324">
        <v>7.6478411187656485</v>
      </c>
      <c r="AM327" s="324">
        <v>9.4569876996433369</v>
      </c>
    </row>
    <row r="328" spans="1:39">
      <c r="A328" s="291" t="s">
        <v>479</v>
      </c>
      <c r="B328" s="291">
        <v>1</v>
      </c>
      <c r="C328" s="291" t="s">
        <v>5510</v>
      </c>
      <c r="D328" s="291" t="s">
        <v>5183</v>
      </c>
      <c r="E328" s="291" t="s">
        <v>3160</v>
      </c>
      <c r="F328" s="291" t="s">
        <v>3161</v>
      </c>
      <c r="G328" s="291" t="s">
        <v>3162</v>
      </c>
      <c r="H328" s="291" t="s">
        <v>3163</v>
      </c>
      <c r="I328" s="291" t="s">
        <v>3164</v>
      </c>
      <c r="J328" s="291" t="s">
        <v>148</v>
      </c>
      <c r="K328" s="291">
        <v>39</v>
      </c>
      <c r="L328" s="291">
        <v>3218</v>
      </c>
      <c r="M328" s="291" t="s">
        <v>54</v>
      </c>
      <c r="N328" s="291">
        <v>327</v>
      </c>
      <c r="O328" s="291">
        <v>59.178194871794872</v>
      </c>
      <c r="P328" s="321" t="s">
        <v>3166</v>
      </c>
      <c r="Q328" s="321">
        <v>7210212</v>
      </c>
      <c r="R328" s="321">
        <v>32.510452999999998</v>
      </c>
      <c r="S328" s="321">
        <v>52.540310169999998</v>
      </c>
      <c r="T328" s="321">
        <v>9.5432538147782662</v>
      </c>
      <c r="U328" s="321" t="s">
        <v>149</v>
      </c>
      <c r="V328" s="321">
        <v>0.10576817810246678</v>
      </c>
      <c r="W328" s="321">
        <v>1.8666325676962601</v>
      </c>
      <c r="X328" s="321">
        <v>3.0998480826835499</v>
      </c>
      <c r="Y328" s="321">
        <v>90</v>
      </c>
      <c r="Z328" s="321">
        <v>0.89790999999999999</v>
      </c>
      <c r="AA328" s="321">
        <v>300.55176949999998</v>
      </c>
      <c r="AB328" s="321">
        <v>1.8157195180000001</v>
      </c>
      <c r="AC328" s="322">
        <v>0.68981238095152575</v>
      </c>
      <c r="AD328" s="323">
        <v>1</v>
      </c>
      <c r="AE328" s="322">
        <v>59.178194871794872</v>
      </c>
      <c r="AF328" s="324">
        <v>190.78193724600871</v>
      </c>
      <c r="AG328" s="324">
        <v>31.928615749311774</v>
      </c>
      <c r="AH328" s="324">
        <v>0.24214127708784411</v>
      </c>
      <c r="AI328" s="324">
        <v>0.16735659680476248</v>
      </c>
      <c r="AJ328" s="324">
        <v>0.1864889185496576</v>
      </c>
      <c r="AK328" s="324">
        <v>8.564189729375693</v>
      </c>
      <c r="AL328" s="324">
        <v>7.6583709847757673</v>
      </c>
      <c r="AM328" s="324">
        <v>9.4700084739756178</v>
      </c>
    </row>
    <row r="329" spans="1:39">
      <c r="A329" s="291" t="s">
        <v>480</v>
      </c>
      <c r="B329" s="291">
        <v>1</v>
      </c>
      <c r="C329" s="291" t="s">
        <v>5511</v>
      </c>
      <c r="D329" s="291" t="s">
        <v>5183</v>
      </c>
      <c r="E329" s="291" t="s">
        <v>3160</v>
      </c>
      <c r="F329" s="291" t="s">
        <v>3161</v>
      </c>
      <c r="G329" s="291" t="s">
        <v>3162</v>
      </c>
      <c r="H329" s="291" t="s">
        <v>3163</v>
      </c>
      <c r="I329" s="291" t="s">
        <v>3164</v>
      </c>
      <c r="J329" s="291" t="s">
        <v>148</v>
      </c>
      <c r="K329" s="291">
        <v>39</v>
      </c>
      <c r="L329" s="291">
        <v>3218</v>
      </c>
      <c r="M329" s="291" t="s">
        <v>54</v>
      </c>
      <c r="N329" s="291">
        <v>328</v>
      </c>
      <c r="O329" s="291">
        <v>59.359723076923082</v>
      </c>
      <c r="P329" s="321" t="s">
        <v>3166</v>
      </c>
      <c r="Q329" s="321">
        <v>7210212</v>
      </c>
      <c r="R329" s="321">
        <v>32.510452999999998</v>
      </c>
      <c r="S329" s="321">
        <v>52.540310169999998</v>
      </c>
      <c r="T329" s="321">
        <v>9.5432538147782662</v>
      </c>
      <c r="U329" s="321" t="s">
        <v>149</v>
      </c>
      <c r="V329" s="321">
        <v>0.10576817810246678</v>
      </c>
      <c r="W329" s="321">
        <v>1.8666325676962601</v>
      </c>
      <c r="X329" s="321">
        <v>3.0998480826835499</v>
      </c>
      <c r="Y329" s="321">
        <v>90</v>
      </c>
      <c r="Z329" s="321">
        <v>0.89790999999999999</v>
      </c>
      <c r="AA329" s="321">
        <v>300.55176949999998</v>
      </c>
      <c r="AB329" s="321">
        <v>1.8157195180000001</v>
      </c>
      <c r="AC329" s="322">
        <v>0.68981238095152575</v>
      </c>
      <c r="AD329" s="323">
        <v>1</v>
      </c>
      <c r="AE329" s="322">
        <v>59.359723076923082</v>
      </c>
      <c r="AF329" s="324">
        <v>191.36715791240752</v>
      </c>
      <c r="AG329" s="324">
        <v>32.07033060429174</v>
      </c>
      <c r="AH329" s="324">
        <v>0.24215627218364777</v>
      </c>
      <c r="AI329" s="324">
        <v>0.16758534198940739</v>
      </c>
      <c r="AJ329" s="324">
        <v>0.1864889185496576</v>
      </c>
      <c r="AK329" s="324">
        <v>8.5758953758717524</v>
      </c>
      <c r="AL329" s="324">
        <v>7.668838546368427</v>
      </c>
      <c r="AM329" s="324">
        <v>9.4829522053750779</v>
      </c>
    </row>
    <row r="330" spans="1:39">
      <c r="A330" s="291" t="s">
        <v>481</v>
      </c>
      <c r="B330" s="291">
        <v>1</v>
      </c>
      <c r="C330" s="291" t="s">
        <v>5512</v>
      </c>
      <c r="D330" s="291" t="s">
        <v>5183</v>
      </c>
      <c r="E330" s="291" t="s">
        <v>3160</v>
      </c>
      <c r="F330" s="291" t="s">
        <v>3161</v>
      </c>
      <c r="G330" s="291" t="s">
        <v>3162</v>
      </c>
      <c r="H330" s="291" t="s">
        <v>3163</v>
      </c>
      <c r="I330" s="291" t="s">
        <v>3164</v>
      </c>
      <c r="J330" s="291" t="s">
        <v>148</v>
      </c>
      <c r="K330" s="291">
        <v>39</v>
      </c>
      <c r="L330" s="291">
        <v>3218</v>
      </c>
      <c r="M330" s="291" t="s">
        <v>54</v>
      </c>
      <c r="N330" s="291">
        <v>329</v>
      </c>
      <c r="O330" s="291">
        <v>59.541251282051284</v>
      </c>
      <c r="P330" s="321" t="s">
        <v>3166</v>
      </c>
      <c r="Q330" s="321">
        <v>7210212</v>
      </c>
      <c r="R330" s="321">
        <v>32.510452999999998</v>
      </c>
      <c r="S330" s="321">
        <v>52.540310169999998</v>
      </c>
      <c r="T330" s="321">
        <v>9.5432538147782662</v>
      </c>
      <c r="U330" s="321" t="s">
        <v>149</v>
      </c>
      <c r="V330" s="321">
        <v>0.10576817810246678</v>
      </c>
      <c r="W330" s="321">
        <v>1.8666325676962601</v>
      </c>
      <c r="X330" s="321">
        <v>3.0998480826835499</v>
      </c>
      <c r="Y330" s="321">
        <v>90</v>
      </c>
      <c r="Z330" s="321">
        <v>0.89790999999999999</v>
      </c>
      <c r="AA330" s="321">
        <v>300.55176949999998</v>
      </c>
      <c r="AB330" s="321">
        <v>1.8157195180000001</v>
      </c>
      <c r="AC330" s="322">
        <v>0.68981238095152575</v>
      </c>
      <c r="AD330" s="323">
        <v>1</v>
      </c>
      <c r="AE330" s="322">
        <v>59.541251282051284</v>
      </c>
      <c r="AF330" s="324">
        <v>191.95237857880633</v>
      </c>
      <c r="AG330" s="324">
        <v>32.212052285660405</v>
      </c>
      <c r="AH330" s="324">
        <v>0.24216793682416834</v>
      </c>
      <c r="AI330" s="324">
        <v>0.16781272794926946</v>
      </c>
      <c r="AJ330" s="324">
        <v>0.1864889185496576</v>
      </c>
      <c r="AK330" s="324">
        <v>8.5875314663470306</v>
      </c>
      <c r="AL330" s="324">
        <v>7.6792439087539002</v>
      </c>
      <c r="AM330" s="324">
        <v>9.4958190239401628</v>
      </c>
    </row>
    <row r="331" spans="1:39">
      <c r="A331" s="291" t="s">
        <v>482</v>
      </c>
      <c r="B331" s="291">
        <v>1</v>
      </c>
      <c r="C331" s="291" t="s">
        <v>5513</v>
      </c>
      <c r="D331" s="291" t="s">
        <v>5183</v>
      </c>
      <c r="E331" s="291" t="s">
        <v>3160</v>
      </c>
      <c r="F331" s="291" t="s">
        <v>3161</v>
      </c>
      <c r="G331" s="291" t="s">
        <v>3162</v>
      </c>
      <c r="H331" s="291" t="s">
        <v>3163</v>
      </c>
      <c r="I331" s="291" t="s">
        <v>3164</v>
      </c>
      <c r="J331" s="291" t="s">
        <v>148</v>
      </c>
      <c r="K331" s="291">
        <v>39</v>
      </c>
      <c r="L331" s="291">
        <v>3218</v>
      </c>
      <c r="M331" s="291" t="s">
        <v>54</v>
      </c>
      <c r="N331" s="291">
        <v>330</v>
      </c>
      <c r="O331" s="291">
        <v>59.722779487179494</v>
      </c>
      <c r="P331" s="321" t="s">
        <v>3166</v>
      </c>
      <c r="Q331" s="321">
        <v>7210212</v>
      </c>
      <c r="R331" s="321">
        <v>32.510452999999998</v>
      </c>
      <c r="S331" s="321">
        <v>52.540310169999998</v>
      </c>
      <c r="T331" s="321">
        <v>9.5432538147782662</v>
      </c>
      <c r="U331" s="321" t="s">
        <v>149</v>
      </c>
      <c r="V331" s="321">
        <v>0.10576817810246678</v>
      </c>
      <c r="W331" s="321">
        <v>1.8666325676962601</v>
      </c>
      <c r="X331" s="321">
        <v>3.0998480826835499</v>
      </c>
      <c r="Y331" s="321">
        <v>90</v>
      </c>
      <c r="Z331" s="321">
        <v>0.89790999999999999</v>
      </c>
      <c r="AA331" s="321">
        <v>300.55176949999998</v>
      </c>
      <c r="AB331" s="321">
        <v>1.8157195180000001</v>
      </c>
      <c r="AC331" s="322">
        <v>0.68981238095152575</v>
      </c>
      <c r="AD331" s="323">
        <v>1</v>
      </c>
      <c r="AE331" s="322">
        <v>59.722779487179494</v>
      </c>
      <c r="AF331" s="324">
        <v>192.53759924520514</v>
      </c>
      <c r="AG331" s="324">
        <v>32.353778851185069</v>
      </c>
      <c r="AH331" s="324">
        <v>0.24217628266066929</v>
      </c>
      <c r="AI331" s="324">
        <v>0.16803875699094545</v>
      </c>
      <c r="AJ331" s="324">
        <v>0.1864889185496576</v>
      </c>
      <c r="AK331" s="324">
        <v>8.599098118837702</v>
      </c>
      <c r="AL331" s="324">
        <v>7.6895871774838893</v>
      </c>
      <c r="AM331" s="324">
        <v>9.5086090601915156</v>
      </c>
    </row>
    <row r="332" spans="1:39">
      <c r="A332" s="291" t="s">
        <v>483</v>
      </c>
      <c r="B332" s="291">
        <v>1</v>
      </c>
      <c r="C332" s="291" t="s">
        <v>5514</v>
      </c>
      <c r="D332" s="291" t="s">
        <v>5183</v>
      </c>
      <c r="E332" s="291" t="s">
        <v>3160</v>
      </c>
      <c r="F332" s="291" t="s">
        <v>3161</v>
      </c>
      <c r="G332" s="291" t="s">
        <v>3162</v>
      </c>
      <c r="H332" s="291" t="s">
        <v>3163</v>
      </c>
      <c r="I332" s="291" t="s">
        <v>3164</v>
      </c>
      <c r="J332" s="291" t="s">
        <v>148</v>
      </c>
      <c r="K332" s="291">
        <v>39</v>
      </c>
      <c r="L332" s="291">
        <v>3218</v>
      </c>
      <c r="M332" s="291" t="s">
        <v>54</v>
      </c>
      <c r="N332" s="291">
        <v>331</v>
      </c>
      <c r="O332" s="291">
        <v>59.904307692307697</v>
      </c>
      <c r="P332" s="321" t="s">
        <v>3166</v>
      </c>
      <c r="Q332" s="321">
        <v>7210212</v>
      </c>
      <c r="R332" s="321">
        <v>32.510452999999998</v>
      </c>
      <c r="S332" s="321">
        <v>52.540310169999998</v>
      </c>
      <c r="T332" s="321">
        <v>9.5432538147782662</v>
      </c>
      <c r="U332" s="321" t="s">
        <v>149</v>
      </c>
      <c r="V332" s="321">
        <v>0.10576817810246678</v>
      </c>
      <c r="W332" s="321">
        <v>1.8666325676962601</v>
      </c>
      <c r="X332" s="321">
        <v>3.0998480826835499</v>
      </c>
      <c r="Y332" s="321">
        <v>90</v>
      </c>
      <c r="Z332" s="321">
        <v>0.89790999999999999</v>
      </c>
      <c r="AA332" s="321">
        <v>300.55176949999998</v>
      </c>
      <c r="AB332" s="321">
        <v>1.8157195180000001</v>
      </c>
      <c r="AC332" s="322">
        <v>0.68981238095152575</v>
      </c>
      <c r="AD332" s="323">
        <v>1</v>
      </c>
      <c r="AE332" s="322">
        <v>59.904307692307697</v>
      </c>
      <c r="AF332" s="324">
        <v>193.12281991160393</v>
      </c>
      <c r="AG332" s="324">
        <v>32.495508365470464</v>
      </c>
      <c r="AH332" s="324">
        <v>0.2421813213766732</v>
      </c>
      <c r="AI332" s="324">
        <v>0.16826343142847794</v>
      </c>
      <c r="AJ332" s="324">
        <v>0.1864889185496576</v>
      </c>
      <c r="AK332" s="324">
        <v>8.6105954517609682</v>
      </c>
      <c r="AL332" s="324">
        <v>7.6998684584508235</v>
      </c>
      <c r="AM332" s="324">
        <v>9.521322445071112</v>
      </c>
    </row>
    <row r="333" spans="1:39">
      <c r="A333" s="291" t="s">
        <v>484</v>
      </c>
      <c r="B333" s="291">
        <v>1</v>
      </c>
      <c r="C333" s="291" t="s">
        <v>5515</v>
      </c>
      <c r="D333" s="291" t="s">
        <v>5183</v>
      </c>
      <c r="E333" s="291" t="s">
        <v>3160</v>
      </c>
      <c r="F333" s="291" t="s">
        <v>3161</v>
      </c>
      <c r="G333" s="291" t="s">
        <v>3162</v>
      </c>
      <c r="H333" s="291" t="s">
        <v>3163</v>
      </c>
      <c r="I333" s="291" t="s">
        <v>3164</v>
      </c>
      <c r="J333" s="291" t="s">
        <v>148</v>
      </c>
      <c r="K333" s="291">
        <v>39</v>
      </c>
      <c r="L333" s="291">
        <v>3218</v>
      </c>
      <c r="M333" s="291" t="s">
        <v>54</v>
      </c>
      <c r="N333" s="291">
        <v>332</v>
      </c>
      <c r="O333" s="291">
        <v>60.085835897435899</v>
      </c>
      <c r="P333" s="321" t="s">
        <v>3166</v>
      </c>
      <c r="Q333" s="321">
        <v>7210212</v>
      </c>
      <c r="R333" s="321">
        <v>32.510452999999998</v>
      </c>
      <c r="S333" s="321">
        <v>52.540310169999998</v>
      </c>
      <c r="T333" s="321">
        <v>9.5432538147782662</v>
      </c>
      <c r="U333" s="321" t="s">
        <v>149</v>
      </c>
      <c r="V333" s="321">
        <v>0.10576817810246678</v>
      </c>
      <c r="W333" s="321">
        <v>1.8666325676962601</v>
      </c>
      <c r="X333" s="321">
        <v>3.0998480826835499</v>
      </c>
      <c r="Y333" s="321">
        <v>90</v>
      </c>
      <c r="Z333" s="321">
        <v>0.89790999999999999</v>
      </c>
      <c r="AA333" s="321">
        <v>300.55176949999998</v>
      </c>
      <c r="AB333" s="321">
        <v>1.8157195180000001</v>
      </c>
      <c r="AC333" s="322">
        <v>0.68981238095152575</v>
      </c>
      <c r="AD333" s="323">
        <v>1</v>
      </c>
      <c r="AE333" s="322">
        <v>60.085835897435899</v>
      </c>
      <c r="AF333" s="324">
        <v>193.70804057800271</v>
      </c>
      <c r="AG333" s="324">
        <v>32.637238899977604</v>
      </c>
      <c r="AH333" s="324">
        <v>0.24218306468787848</v>
      </c>
      <c r="AI333" s="324">
        <v>0.16848675358334017</v>
      </c>
      <c r="AJ333" s="324">
        <v>0.1864889185496576</v>
      </c>
      <c r="AK333" s="324">
        <v>8.6220235839142791</v>
      </c>
      <c r="AL333" s="324">
        <v>7.7100878578871646</v>
      </c>
      <c r="AM333" s="324">
        <v>9.5339593099413928</v>
      </c>
    </row>
    <row r="334" spans="1:39">
      <c r="A334" s="291" t="s">
        <v>485</v>
      </c>
      <c r="B334" s="291">
        <v>1</v>
      </c>
      <c r="C334" s="291" t="s">
        <v>5516</v>
      </c>
      <c r="D334" s="291" t="s">
        <v>5183</v>
      </c>
      <c r="E334" s="291" t="s">
        <v>3160</v>
      </c>
      <c r="F334" s="291" t="s">
        <v>3161</v>
      </c>
      <c r="G334" s="291" t="s">
        <v>3162</v>
      </c>
      <c r="H334" s="291" t="s">
        <v>3163</v>
      </c>
      <c r="I334" s="291" t="s">
        <v>3164</v>
      </c>
      <c r="J334" s="291" t="s">
        <v>148</v>
      </c>
      <c r="K334" s="291">
        <v>39</v>
      </c>
      <c r="L334" s="291">
        <v>3218</v>
      </c>
      <c r="M334" s="291" t="s">
        <v>54</v>
      </c>
      <c r="N334" s="291">
        <v>333</v>
      </c>
      <c r="O334" s="291">
        <v>60.267364102564109</v>
      </c>
      <c r="P334" s="321" t="s">
        <v>3166</v>
      </c>
      <c r="Q334" s="321">
        <v>7210212</v>
      </c>
      <c r="R334" s="321">
        <v>32.510452999999998</v>
      </c>
      <c r="S334" s="321">
        <v>52.540310169999998</v>
      </c>
      <c r="T334" s="321">
        <v>9.5432538147782662</v>
      </c>
      <c r="U334" s="321" t="s">
        <v>149</v>
      </c>
      <c r="V334" s="321">
        <v>0.10576817810246678</v>
      </c>
      <c r="W334" s="321">
        <v>1.8666325676962601</v>
      </c>
      <c r="X334" s="321">
        <v>3.0998480826835499</v>
      </c>
      <c r="Y334" s="321">
        <v>90</v>
      </c>
      <c r="Z334" s="321">
        <v>0.89790999999999999</v>
      </c>
      <c r="AA334" s="321">
        <v>300.55176949999998</v>
      </c>
      <c r="AB334" s="321">
        <v>1.8157195180000001</v>
      </c>
      <c r="AC334" s="322">
        <v>0.68981238095152575</v>
      </c>
      <c r="AD334" s="323">
        <v>1</v>
      </c>
      <c r="AE334" s="322">
        <v>60.267364102564109</v>
      </c>
      <c r="AF334" s="324">
        <v>194.29326124440152</v>
      </c>
      <c r="AG334" s="324">
        <v>32.778968533042232</v>
      </c>
      <c r="AH334" s="324">
        <v>0.24218152434152643</v>
      </c>
      <c r="AI334" s="324">
        <v>0.16870872578441906</v>
      </c>
      <c r="AJ334" s="324">
        <v>0.1864889185496576</v>
      </c>
      <c r="AK334" s="324">
        <v>8.6333826344744686</v>
      </c>
      <c r="AL334" s="324">
        <v>7.7202454823646294</v>
      </c>
      <c r="AM334" s="324">
        <v>9.5465197865843088</v>
      </c>
    </row>
    <row r="335" spans="1:39">
      <c r="A335" s="291" t="s">
        <v>486</v>
      </c>
      <c r="B335" s="291">
        <v>1</v>
      </c>
      <c r="C335" s="291" t="s">
        <v>5517</v>
      </c>
      <c r="D335" s="291" t="s">
        <v>5183</v>
      </c>
      <c r="E335" s="291" t="s">
        <v>3160</v>
      </c>
      <c r="F335" s="291" t="s">
        <v>3161</v>
      </c>
      <c r="G335" s="291" t="s">
        <v>3162</v>
      </c>
      <c r="H335" s="291" t="s">
        <v>3163</v>
      </c>
      <c r="I335" s="291" t="s">
        <v>3164</v>
      </c>
      <c r="J335" s="291" t="s">
        <v>148</v>
      </c>
      <c r="K335" s="291">
        <v>39</v>
      </c>
      <c r="L335" s="291">
        <v>3218</v>
      </c>
      <c r="M335" s="291" t="s">
        <v>54</v>
      </c>
      <c r="N335" s="291">
        <v>334</v>
      </c>
      <c r="O335" s="291">
        <v>60.448892307692311</v>
      </c>
      <c r="P335" s="321" t="s">
        <v>3166</v>
      </c>
      <c r="Q335" s="321">
        <v>7210212</v>
      </c>
      <c r="R335" s="321">
        <v>32.510452999999998</v>
      </c>
      <c r="S335" s="321">
        <v>52.540310169999998</v>
      </c>
      <c r="T335" s="321">
        <v>9.5432538147782662</v>
      </c>
      <c r="U335" s="321" t="s">
        <v>149</v>
      </c>
      <c r="V335" s="321">
        <v>0.10576817810246678</v>
      </c>
      <c r="W335" s="321">
        <v>1.8666325676962601</v>
      </c>
      <c r="X335" s="321">
        <v>3.0998480826835499</v>
      </c>
      <c r="Y335" s="321">
        <v>90</v>
      </c>
      <c r="Z335" s="321">
        <v>0.89790999999999999</v>
      </c>
      <c r="AA335" s="321">
        <v>300.55176949999998</v>
      </c>
      <c r="AB335" s="321">
        <v>1.8157195180000001</v>
      </c>
      <c r="AC335" s="322">
        <v>0.68981238095152575</v>
      </c>
      <c r="AD335" s="323">
        <v>1</v>
      </c>
      <c r="AE335" s="322">
        <v>60.448892307692311</v>
      </c>
      <c r="AF335" s="324">
        <v>194.87848191080033</v>
      </c>
      <c r="AG335" s="324">
        <v>32.920695349893194</v>
      </c>
      <c r="AH335" s="324">
        <v>0.24217671211627959</v>
      </c>
      <c r="AI335" s="324">
        <v>0.16892935036799822</v>
      </c>
      <c r="AJ335" s="324">
        <v>0.1864889185496576</v>
      </c>
      <c r="AK335" s="324">
        <v>8.6446727229968872</v>
      </c>
      <c r="AL335" s="324">
        <v>7.730341438793416</v>
      </c>
      <c r="AM335" s="324">
        <v>9.5590040072003593</v>
      </c>
    </row>
    <row r="336" spans="1:39">
      <c r="A336" s="291" t="s">
        <v>487</v>
      </c>
      <c r="B336" s="291">
        <v>1</v>
      </c>
      <c r="C336" s="291" t="s">
        <v>5518</v>
      </c>
      <c r="D336" s="291" t="s">
        <v>5183</v>
      </c>
      <c r="E336" s="291" t="s">
        <v>3160</v>
      </c>
      <c r="F336" s="291" t="s">
        <v>3161</v>
      </c>
      <c r="G336" s="291" t="s">
        <v>3162</v>
      </c>
      <c r="H336" s="291" t="s">
        <v>3163</v>
      </c>
      <c r="I336" s="291" t="s">
        <v>3164</v>
      </c>
      <c r="J336" s="291" t="s">
        <v>148</v>
      </c>
      <c r="K336" s="291">
        <v>39</v>
      </c>
      <c r="L336" s="291">
        <v>3218</v>
      </c>
      <c r="M336" s="291" t="s">
        <v>54</v>
      </c>
      <c r="N336" s="291">
        <v>335</v>
      </c>
      <c r="O336" s="291">
        <v>60.630420512820514</v>
      </c>
      <c r="P336" s="321" t="s">
        <v>3166</v>
      </c>
      <c r="Q336" s="321">
        <v>7210212</v>
      </c>
      <c r="R336" s="321">
        <v>32.510452999999998</v>
      </c>
      <c r="S336" s="321">
        <v>52.540310169999998</v>
      </c>
      <c r="T336" s="321">
        <v>9.5432538147782662</v>
      </c>
      <c r="U336" s="321" t="s">
        <v>149</v>
      </c>
      <c r="V336" s="321">
        <v>0.10576817810246678</v>
      </c>
      <c r="W336" s="321">
        <v>1.8666325676962601</v>
      </c>
      <c r="X336" s="321">
        <v>3.0998480826835499</v>
      </c>
      <c r="Y336" s="321">
        <v>90</v>
      </c>
      <c r="Z336" s="321">
        <v>0.89790999999999999</v>
      </c>
      <c r="AA336" s="321">
        <v>300.55176949999998</v>
      </c>
      <c r="AB336" s="321">
        <v>1.8157195180000001</v>
      </c>
      <c r="AC336" s="322">
        <v>0.68981238095152575</v>
      </c>
      <c r="AD336" s="323">
        <v>1</v>
      </c>
      <c r="AE336" s="322">
        <v>60.630420512820514</v>
      </c>
      <c r="AF336" s="324">
        <v>195.46370257719911</v>
      </c>
      <c r="AG336" s="324">
        <v>33.062417442670473</v>
      </c>
      <c r="AH336" s="324">
        <v>0.24216863982159195</v>
      </c>
      <c r="AI336" s="324">
        <v>0.16914862967773953</v>
      </c>
      <c r="AJ336" s="324">
        <v>0.1864889185496576</v>
      </c>
      <c r="AK336" s="324">
        <v>8.6558939694144517</v>
      </c>
      <c r="AL336" s="324">
        <v>7.7403758344213553</v>
      </c>
      <c r="AM336" s="324">
        <v>9.571412104407548</v>
      </c>
    </row>
    <row r="337" spans="1:39">
      <c r="A337" s="291" t="s">
        <v>488</v>
      </c>
      <c r="B337" s="291">
        <v>1</v>
      </c>
      <c r="C337" s="291" t="s">
        <v>5519</v>
      </c>
      <c r="D337" s="291" t="s">
        <v>5183</v>
      </c>
      <c r="E337" s="291" t="s">
        <v>3160</v>
      </c>
      <c r="F337" s="291" t="s">
        <v>3161</v>
      </c>
      <c r="G337" s="291" t="s">
        <v>3162</v>
      </c>
      <c r="H337" s="291" t="s">
        <v>3163</v>
      </c>
      <c r="I337" s="291" t="s">
        <v>3164</v>
      </c>
      <c r="J337" s="291" t="s">
        <v>148</v>
      </c>
      <c r="K337" s="291">
        <v>39</v>
      </c>
      <c r="L337" s="291">
        <v>3218</v>
      </c>
      <c r="M337" s="291" t="s">
        <v>54</v>
      </c>
      <c r="N337" s="291">
        <v>336</v>
      </c>
      <c r="O337" s="291">
        <v>60.811948717948724</v>
      </c>
      <c r="P337" s="321" t="s">
        <v>3166</v>
      </c>
      <c r="Q337" s="321">
        <v>7210212</v>
      </c>
      <c r="R337" s="321">
        <v>32.510452999999998</v>
      </c>
      <c r="S337" s="321">
        <v>52.540310169999998</v>
      </c>
      <c r="T337" s="321">
        <v>9.5432538147782662</v>
      </c>
      <c r="U337" s="321" t="s">
        <v>149</v>
      </c>
      <c r="V337" s="321">
        <v>0.10576817810246678</v>
      </c>
      <c r="W337" s="321">
        <v>1.8666325676962601</v>
      </c>
      <c r="X337" s="321">
        <v>3.0998480826835499</v>
      </c>
      <c r="Y337" s="321">
        <v>90</v>
      </c>
      <c r="Z337" s="321">
        <v>0.89790999999999999</v>
      </c>
      <c r="AA337" s="321">
        <v>300.55176949999998</v>
      </c>
      <c r="AB337" s="321">
        <v>1.8157195180000001</v>
      </c>
      <c r="AC337" s="322">
        <v>0.68981238095152575</v>
      </c>
      <c r="AD337" s="323">
        <v>1</v>
      </c>
      <c r="AE337" s="322">
        <v>60.811948717948724</v>
      </c>
      <c r="AF337" s="324">
        <v>196.04892324359793</v>
      </c>
      <c r="AG337" s="324">
        <v>33.2041329104431</v>
      </c>
      <c r="AH337" s="324">
        <v>0.24215731929749088</v>
      </c>
      <c r="AI337" s="324">
        <v>0.16936656606466416</v>
      </c>
      <c r="AJ337" s="324">
        <v>0.1864889185496576</v>
      </c>
      <c r="AK337" s="324">
        <v>8.6670464940366774</v>
      </c>
      <c r="AL337" s="324">
        <v>7.7503487768330466</v>
      </c>
      <c r="AM337" s="324">
        <v>9.58374421124031</v>
      </c>
    </row>
    <row r="338" spans="1:39">
      <c r="A338" s="291" t="s">
        <v>489</v>
      </c>
      <c r="B338" s="291">
        <v>1</v>
      </c>
      <c r="C338" s="291" t="s">
        <v>5520</v>
      </c>
      <c r="D338" s="291" t="s">
        <v>5183</v>
      </c>
      <c r="E338" s="291" t="s">
        <v>3160</v>
      </c>
      <c r="F338" s="291" t="s">
        <v>3161</v>
      </c>
      <c r="G338" s="291" t="s">
        <v>3162</v>
      </c>
      <c r="H338" s="291" t="s">
        <v>3163</v>
      </c>
      <c r="I338" s="291" t="s">
        <v>3164</v>
      </c>
      <c r="J338" s="291" t="s">
        <v>148</v>
      </c>
      <c r="K338" s="291">
        <v>39</v>
      </c>
      <c r="L338" s="291">
        <v>3218</v>
      </c>
      <c r="M338" s="291" t="s">
        <v>54</v>
      </c>
      <c r="N338" s="291">
        <v>337</v>
      </c>
      <c r="O338" s="291">
        <v>60.993476923076926</v>
      </c>
      <c r="P338" s="321" t="s">
        <v>3166</v>
      </c>
      <c r="Q338" s="321">
        <v>7210212</v>
      </c>
      <c r="R338" s="321">
        <v>32.510452999999998</v>
      </c>
      <c r="S338" s="321">
        <v>52.540310169999998</v>
      </c>
      <c r="T338" s="321">
        <v>9.5432538147782662</v>
      </c>
      <c r="U338" s="321" t="s">
        <v>149</v>
      </c>
      <c r="V338" s="321">
        <v>0.10576817810246678</v>
      </c>
      <c r="W338" s="321">
        <v>1.8666325676962601</v>
      </c>
      <c r="X338" s="321">
        <v>3.0998480826835499</v>
      </c>
      <c r="Y338" s="321">
        <v>90</v>
      </c>
      <c r="Z338" s="321">
        <v>0.89790999999999999</v>
      </c>
      <c r="AA338" s="321">
        <v>300.55176949999998</v>
      </c>
      <c r="AB338" s="321">
        <v>1.8157195180000001</v>
      </c>
      <c r="AC338" s="322">
        <v>0.68981238095152575</v>
      </c>
      <c r="AD338" s="323">
        <v>1</v>
      </c>
      <c r="AE338" s="322">
        <v>60.993476923076926</v>
      </c>
      <c r="AF338" s="324">
        <v>196.63414390999671</v>
      </c>
      <c r="AG338" s="324">
        <v>33.345839859226821</v>
      </c>
      <c r="AH338" s="324">
        <v>0.24214276241426963</v>
      </c>
      <c r="AI338" s="324">
        <v>0.16958316188713321</v>
      </c>
      <c r="AJ338" s="324">
        <v>0.1864889185496576</v>
      </c>
      <c r="AK338" s="324">
        <v>8.6781304175486937</v>
      </c>
      <c r="AL338" s="324">
        <v>7.7602603739489684</v>
      </c>
      <c r="AM338" s="324">
        <v>9.5960004611484173</v>
      </c>
    </row>
    <row r="339" spans="1:39">
      <c r="A339" s="291" t="s">
        <v>490</v>
      </c>
      <c r="B339" s="291">
        <v>1</v>
      </c>
      <c r="C339" s="291" t="s">
        <v>5521</v>
      </c>
      <c r="D339" s="291" t="s">
        <v>5183</v>
      </c>
      <c r="E339" s="291" t="s">
        <v>3160</v>
      </c>
      <c r="F339" s="291" t="s">
        <v>3161</v>
      </c>
      <c r="G339" s="291" t="s">
        <v>3162</v>
      </c>
      <c r="H339" s="291" t="s">
        <v>3163</v>
      </c>
      <c r="I339" s="291" t="s">
        <v>3164</v>
      </c>
      <c r="J339" s="291" t="s">
        <v>148</v>
      </c>
      <c r="K339" s="291">
        <v>39</v>
      </c>
      <c r="L339" s="291">
        <v>3218</v>
      </c>
      <c r="M339" s="291" t="s">
        <v>54</v>
      </c>
      <c r="N339" s="291">
        <v>338</v>
      </c>
      <c r="O339" s="291">
        <v>61.175005128205129</v>
      </c>
      <c r="P339" s="321" t="s">
        <v>3166</v>
      </c>
      <c r="Q339" s="321">
        <v>7210212</v>
      </c>
      <c r="R339" s="321">
        <v>32.510452999999998</v>
      </c>
      <c r="S339" s="321">
        <v>52.540310169999998</v>
      </c>
      <c r="T339" s="321">
        <v>9.5432538147782662</v>
      </c>
      <c r="U339" s="321" t="s">
        <v>149</v>
      </c>
      <c r="V339" s="321">
        <v>0.10576817810246678</v>
      </c>
      <c r="W339" s="321">
        <v>1.8666325676962601</v>
      </c>
      <c r="X339" s="321">
        <v>3.0998480826835499</v>
      </c>
      <c r="Y339" s="321">
        <v>90</v>
      </c>
      <c r="Z339" s="321">
        <v>0.89790999999999999</v>
      </c>
      <c r="AA339" s="321">
        <v>300.55176949999998</v>
      </c>
      <c r="AB339" s="321">
        <v>1.8157195180000001</v>
      </c>
      <c r="AC339" s="322">
        <v>0.68981238095152575</v>
      </c>
      <c r="AD339" s="323">
        <v>1</v>
      </c>
      <c r="AE339" s="322">
        <v>61.175005128205129</v>
      </c>
      <c r="AF339" s="324">
        <v>197.21936457639552</v>
      </c>
      <c r="AG339" s="324">
        <v>33.487536402001503</v>
      </c>
      <c r="AH339" s="324">
        <v>0.24212498107187402</v>
      </c>
      <c r="AI339" s="324">
        <v>0.1697984195108268</v>
      </c>
      <c r="AJ339" s="324">
        <v>0.1864889185496576</v>
      </c>
      <c r="AK339" s="324">
        <v>8.6891458610101608</v>
      </c>
      <c r="AL339" s="324">
        <v>7.7701107340245255</v>
      </c>
      <c r="AM339" s="324">
        <v>9.6081809879957962</v>
      </c>
    </row>
    <row r="340" spans="1:39">
      <c r="A340" s="291" t="s">
        <v>491</v>
      </c>
      <c r="B340" s="291">
        <v>1</v>
      </c>
      <c r="C340" s="291" t="s">
        <v>5522</v>
      </c>
      <c r="D340" s="291" t="s">
        <v>5183</v>
      </c>
      <c r="E340" s="291" t="s">
        <v>3160</v>
      </c>
      <c r="F340" s="291" t="s">
        <v>3161</v>
      </c>
      <c r="G340" s="291" t="s">
        <v>3162</v>
      </c>
      <c r="H340" s="291" t="s">
        <v>3163</v>
      </c>
      <c r="I340" s="291" t="s">
        <v>3164</v>
      </c>
      <c r="J340" s="291" t="s">
        <v>148</v>
      </c>
      <c r="K340" s="291">
        <v>39</v>
      </c>
      <c r="L340" s="291">
        <v>3218</v>
      </c>
      <c r="M340" s="291" t="s">
        <v>54</v>
      </c>
      <c r="N340" s="291">
        <v>339</v>
      </c>
      <c r="O340" s="291">
        <v>61.356533333333338</v>
      </c>
      <c r="P340" s="321" t="s">
        <v>3166</v>
      </c>
      <c r="Q340" s="321">
        <v>7210212</v>
      </c>
      <c r="R340" s="321">
        <v>32.510452999999998</v>
      </c>
      <c r="S340" s="321">
        <v>52.540310169999998</v>
      </c>
      <c r="T340" s="321">
        <v>9.5432538147782662</v>
      </c>
      <c r="U340" s="321" t="s">
        <v>149</v>
      </c>
      <c r="V340" s="321">
        <v>0.10576817810246678</v>
      </c>
      <c r="W340" s="321">
        <v>1.8666325676962601</v>
      </c>
      <c r="X340" s="321">
        <v>3.0998480826835499</v>
      </c>
      <c r="Y340" s="321">
        <v>90</v>
      </c>
      <c r="Z340" s="321">
        <v>0.89790999999999999</v>
      </c>
      <c r="AA340" s="321">
        <v>300.55176949999998</v>
      </c>
      <c r="AB340" s="321">
        <v>1.8157195180000001</v>
      </c>
      <c r="AC340" s="322">
        <v>0.68981238095152575</v>
      </c>
      <c r="AD340" s="323">
        <v>1</v>
      </c>
      <c r="AE340" s="322">
        <v>61.356533333333338</v>
      </c>
      <c r="AF340" s="324">
        <v>197.80458524279433</v>
      </c>
      <c r="AG340" s="324">
        <v>33.629220658728343</v>
      </c>
      <c r="AH340" s="324">
        <v>0.24210398719973872</v>
      </c>
      <c r="AI340" s="324">
        <v>0.170012341308723</v>
      </c>
      <c r="AJ340" s="324">
        <v>0.1864889185496576</v>
      </c>
      <c r="AK340" s="324">
        <v>8.7000929458542053</v>
      </c>
      <c r="AL340" s="324">
        <v>7.7798999656490819</v>
      </c>
      <c r="AM340" s="324">
        <v>9.6202859260593279</v>
      </c>
    </row>
    <row r="341" spans="1:39">
      <c r="A341" s="291" t="s">
        <v>492</v>
      </c>
      <c r="B341" s="291">
        <v>1</v>
      </c>
      <c r="C341" s="291" t="s">
        <v>5523</v>
      </c>
      <c r="D341" s="291" t="s">
        <v>5183</v>
      </c>
      <c r="E341" s="291" t="s">
        <v>3160</v>
      </c>
      <c r="F341" s="291" t="s">
        <v>3161</v>
      </c>
      <c r="G341" s="291" t="s">
        <v>3162</v>
      </c>
      <c r="H341" s="291" t="s">
        <v>3163</v>
      </c>
      <c r="I341" s="291" t="s">
        <v>3164</v>
      </c>
      <c r="J341" s="291" t="s">
        <v>148</v>
      </c>
      <c r="K341" s="291">
        <v>39</v>
      </c>
      <c r="L341" s="291">
        <v>3218</v>
      </c>
      <c r="M341" s="291" t="s">
        <v>54</v>
      </c>
      <c r="N341" s="291">
        <v>340</v>
      </c>
      <c r="O341" s="291">
        <v>61.538061538461541</v>
      </c>
      <c r="P341" s="321" t="s">
        <v>3166</v>
      </c>
      <c r="Q341" s="321">
        <v>7210212</v>
      </c>
      <c r="R341" s="321">
        <v>32.510452999999998</v>
      </c>
      <c r="S341" s="321">
        <v>52.540310169999998</v>
      </c>
      <c r="T341" s="321">
        <v>9.5432538147782662</v>
      </c>
      <c r="U341" s="321" t="s">
        <v>149</v>
      </c>
      <c r="V341" s="321">
        <v>0.10576817810246678</v>
      </c>
      <c r="W341" s="321">
        <v>1.8666325676962601</v>
      </c>
      <c r="X341" s="321">
        <v>3.0998480826835499</v>
      </c>
      <c r="Y341" s="321">
        <v>90</v>
      </c>
      <c r="Z341" s="321">
        <v>0.89790999999999999</v>
      </c>
      <c r="AA341" s="321">
        <v>300.55176949999998</v>
      </c>
      <c r="AB341" s="321">
        <v>1.8157195180000001</v>
      </c>
      <c r="AC341" s="322">
        <v>0.68981238095152575</v>
      </c>
      <c r="AD341" s="323">
        <v>1</v>
      </c>
      <c r="AE341" s="322">
        <v>61.538061538461541</v>
      </c>
      <c r="AF341" s="324">
        <v>198.38980590919311</v>
      </c>
      <c r="AG341" s="324">
        <v>33.77089075636691</v>
      </c>
      <c r="AH341" s="324">
        <v>0.24207979275637831</v>
      </c>
      <c r="AI341" s="324">
        <v>0.17022492966107597</v>
      </c>
      <c r="AJ341" s="324">
        <v>0.1864889185496576</v>
      </c>
      <c r="AK341" s="324">
        <v>8.7109717938862907</v>
      </c>
      <c r="AL341" s="324">
        <v>7.7896281777449614</v>
      </c>
      <c r="AM341" s="324">
        <v>9.6323154100276209</v>
      </c>
    </row>
    <row r="342" spans="1:39">
      <c r="A342" s="291" t="s">
        <v>493</v>
      </c>
      <c r="B342" s="291">
        <v>1</v>
      </c>
      <c r="C342" s="291" t="s">
        <v>5524</v>
      </c>
      <c r="D342" s="291" t="s">
        <v>5183</v>
      </c>
      <c r="E342" s="291" t="s">
        <v>3160</v>
      </c>
      <c r="F342" s="291" t="s">
        <v>3161</v>
      </c>
      <c r="G342" s="291" t="s">
        <v>3162</v>
      </c>
      <c r="H342" s="291" t="s">
        <v>3163</v>
      </c>
      <c r="I342" s="291" t="s">
        <v>3164</v>
      </c>
      <c r="J342" s="291" t="s">
        <v>148</v>
      </c>
      <c r="K342" s="291">
        <v>39</v>
      </c>
      <c r="L342" s="291">
        <v>3218</v>
      </c>
      <c r="M342" s="291" t="s">
        <v>54</v>
      </c>
      <c r="N342" s="291">
        <v>341</v>
      </c>
      <c r="O342" s="291">
        <v>61.719589743589751</v>
      </c>
      <c r="P342" s="321" t="s">
        <v>3166</v>
      </c>
      <c r="Q342" s="321">
        <v>7210212</v>
      </c>
      <c r="R342" s="321">
        <v>32.510452999999998</v>
      </c>
      <c r="S342" s="321">
        <v>52.540310169999998</v>
      </c>
      <c r="T342" s="321">
        <v>9.5432538147782662</v>
      </c>
      <c r="U342" s="321" t="s">
        <v>149</v>
      </c>
      <c r="V342" s="321">
        <v>0.10576817810246678</v>
      </c>
      <c r="W342" s="321">
        <v>1.8666325676962601</v>
      </c>
      <c r="X342" s="321">
        <v>3.0998480826835499</v>
      </c>
      <c r="Y342" s="321">
        <v>90</v>
      </c>
      <c r="Z342" s="321">
        <v>0.89790999999999999</v>
      </c>
      <c r="AA342" s="321">
        <v>300.55176949999998</v>
      </c>
      <c r="AB342" s="321">
        <v>1.8157195180000001</v>
      </c>
      <c r="AC342" s="322">
        <v>0.68981238095152575</v>
      </c>
      <c r="AD342" s="323">
        <v>1</v>
      </c>
      <c r="AE342" s="322">
        <v>61.719589743589751</v>
      </c>
      <c r="AF342" s="324">
        <v>198.97502657559193</v>
      </c>
      <c r="AG342" s="324">
        <v>33.912544828891846</v>
      </c>
      <c r="AH342" s="324">
        <v>0.2420524097288167</v>
      </c>
      <c r="AI342" s="324">
        <v>0.17043618695539284</v>
      </c>
      <c r="AJ342" s="324">
        <v>0.1864889185496576</v>
      </c>
      <c r="AK342" s="324">
        <v>8.7217825272830449</v>
      </c>
      <c r="AL342" s="324">
        <v>7.7992954795663882</v>
      </c>
      <c r="AM342" s="324">
        <v>9.6442695749997007</v>
      </c>
    </row>
    <row r="343" spans="1:39">
      <c r="A343" s="291" t="s">
        <v>494</v>
      </c>
      <c r="B343" s="291">
        <v>1</v>
      </c>
      <c r="C343" s="291" t="s">
        <v>5525</v>
      </c>
      <c r="D343" s="291" t="s">
        <v>5183</v>
      </c>
      <c r="E343" s="291" t="s">
        <v>3160</v>
      </c>
      <c r="F343" s="291" t="s">
        <v>3161</v>
      </c>
      <c r="G343" s="291" t="s">
        <v>3162</v>
      </c>
      <c r="H343" s="291" t="s">
        <v>3163</v>
      </c>
      <c r="I343" s="291" t="s">
        <v>3164</v>
      </c>
      <c r="J343" s="291" t="s">
        <v>148</v>
      </c>
      <c r="K343" s="291">
        <v>39</v>
      </c>
      <c r="L343" s="291">
        <v>3218</v>
      </c>
      <c r="M343" s="291" t="s">
        <v>54</v>
      </c>
      <c r="N343" s="291">
        <v>342</v>
      </c>
      <c r="O343" s="291">
        <v>61.901117948717953</v>
      </c>
      <c r="P343" s="321" t="s">
        <v>3166</v>
      </c>
      <c r="Q343" s="321">
        <v>7210212</v>
      </c>
      <c r="R343" s="321">
        <v>32.510452999999998</v>
      </c>
      <c r="S343" s="321">
        <v>52.540310169999998</v>
      </c>
      <c r="T343" s="321">
        <v>9.5432538147782662</v>
      </c>
      <c r="U343" s="321" t="s">
        <v>149</v>
      </c>
      <c r="V343" s="321">
        <v>0.10576817810246678</v>
      </c>
      <c r="W343" s="321">
        <v>1.8666325676962601</v>
      </c>
      <c r="X343" s="321">
        <v>3.0998480826835499</v>
      </c>
      <c r="Y343" s="321">
        <v>90</v>
      </c>
      <c r="Z343" s="321">
        <v>0.89790999999999999</v>
      </c>
      <c r="AA343" s="321">
        <v>300.55176949999998</v>
      </c>
      <c r="AB343" s="321">
        <v>1.8157195180000001</v>
      </c>
      <c r="AC343" s="322">
        <v>0.68981238095152575</v>
      </c>
      <c r="AD343" s="323">
        <v>1</v>
      </c>
      <c r="AE343" s="322">
        <v>61.901117948717953</v>
      </c>
      <c r="AF343" s="324">
        <v>199.56024724199074</v>
      </c>
      <c r="AG343" s="324">
        <v>34.054181017309432</v>
      </c>
      <c r="AH343" s="324">
        <v>0.24202185013245001</v>
      </c>
      <c r="AI343" s="324">
        <v>0.17064611558641063</v>
      </c>
      <c r="AJ343" s="324">
        <v>0.1864889185496576</v>
      </c>
      <c r="AK343" s="324">
        <v>8.7325252685910666</v>
      </c>
      <c r="AL343" s="324">
        <v>7.808901980698435</v>
      </c>
      <c r="AM343" s="324">
        <v>9.6561485564836982</v>
      </c>
    </row>
    <row r="344" spans="1:39">
      <c r="A344" s="291" t="s">
        <v>495</v>
      </c>
      <c r="B344" s="291">
        <v>1</v>
      </c>
      <c r="C344" s="291" t="s">
        <v>5526</v>
      </c>
      <c r="D344" s="291" t="s">
        <v>5183</v>
      </c>
      <c r="E344" s="291" t="s">
        <v>3160</v>
      </c>
      <c r="F344" s="291" t="s">
        <v>3161</v>
      </c>
      <c r="G344" s="291" t="s">
        <v>3162</v>
      </c>
      <c r="H344" s="291" t="s">
        <v>3163</v>
      </c>
      <c r="I344" s="291" t="s">
        <v>3164</v>
      </c>
      <c r="J344" s="291" t="s">
        <v>148</v>
      </c>
      <c r="K344" s="291">
        <v>39</v>
      </c>
      <c r="L344" s="291">
        <v>3218</v>
      </c>
      <c r="M344" s="291" t="s">
        <v>54</v>
      </c>
      <c r="N344" s="291">
        <v>343</v>
      </c>
      <c r="O344" s="291">
        <v>62.082646153846156</v>
      </c>
      <c r="P344" s="321" t="s">
        <v>3166</v>
      </c>
      <c r="Q344" s="321">
        <v>7210212</v>
      </c>
      <c r="R344" s="321">
        <v>32.510452999999998</v>
      </c>
      <c r="S344" s="321">
        <v>52.540310169999998</v>
      </c>
      <c r="T344" s="321">
        <v>9.5432538147782662</v>
      </c>
      <c r="U344" s="321" t="s">
        <v>149</v>
      </c>
      <c r="V344" s="321">
        <v>0.10576817810246678</v>
      </c>
      <c r="W344" s="321">
        <v>1.8666325676962601</v>
      </c>
      <c r="X344" s="321">
        <v>3.0998480826835499</v>
      </c>
      <c r="Y344" s="321">
        <v>90</v>
      </c>
      <c r="Z344" s="321">
        <v>0.89790999999999999</v>
      </c>
      <c r="AA344" s="321">
        <v>300.55176949999998</v>
      </c>
      <c r="AB344" s="321">
        <v>1.8157195180000001</v>
      </c>
      <c r="AC344" s="322">
        <v>0.68981238095152575</v>
      </c>
      <c r="AD344" s="323">
        <v>1</v>
      </c>
      <c r="AE344" s="322">
        <v>62.082646153846156</v>
      </c>
      <c r="AF344" s="324">
        <v>200.14546790838952</v>
      </c>
      <c r="AG344" s="324">
        <v>34.195797469673977</v>
      </c>
      <c r="AH344" s="324">
        <v>0.24198812601064942</v>
      </c>
      <c r="AI344" s="324">
        <v>0.17085471795607213</v>
      </c>
      <c r="AJ344" s="324">
        <v>0.1864889185496576</v>
      </c>
      <c r="AK344" s="324">
        <v>8.7432001407257012</v>
      </c>
      <c r="AL344" s="324">
        <v>7.8184477910559123</v>
      </c>
      <c r="AM344" s="324">
        <v>9.6679524903954892</v>
      </c>
    </row>
    <row r="345" spans="1:39">
      <c r="A345" s="291" t="s">
        <v>496</v>
      </c>
      <c r="B345" s="291">
        <v>1</v>
      </c>
      <c r="C345" s="291" t="s">
        <v>5527</v>
      </c>
      <c r="D345" s="291" t="s">
        <v>5183</v>
      </c>
      <c r="E345" s="291" t="s">
        <v>3160</v>
      </c>
      <c r="F345" s="291" t="s">
        <v>3161</v>
      </c>
      <c r="G345" s="291" t="s">
        <v>3162</v>
      </c>
      <c r="H345" s="291" t="s">
        <v>3163</v>
      </c>
      <c r="I345" s="291" t="s">
        <v>3164</v>
      </c>
      <c r="J345" s="291" t="s">
        <v>148</v>
      </c>
      <c r="K345" s="291">
        <v>39</v>
      </c>
      <c r="L345" s="291">
        <v>3218</v>
      </c>
      <c r="M345" s="291" t="s">
        <v>54</v>
      </c>
      <c r="N345" s="291">
        <v>344</v>
      </c>
      <c r="O345" s="291">
        <v>62.264174358974365</v>
      </c>
      <c r="P345" s="321" t="s">
        <v>3166</v>
      </c>
      <c r="Q345" s="321">
        <v>7210212</v>
      </c>
      <c r="R345" s="321">
        <v>32.510452999999998</v>
      </c>
      <c r="S345" s="321">
        <v>52.540310169999998</v>
      </c>
      <c r="T345" s="321">
        <v>9.5432538147782662</v>
      </c>
      <c r="U345" s="321" t="s">
        <v>149</v>
      </c>
      <c r="V345" s="321">
        <v>0.10576817810246678</v>
      </c>
      <c r="W345" s="321">
        <v>1.8666325676962601</v>
      </c>
      <c r="X345" s="321">
        <v>3.0998480826835499</v>
      </c>
      <c r="Y345" s="321">
        <v>90</v>
      </c>
      <c r="Z345" s="321">
        <v>0.89790999999999999</v>
      </c>
      <c r="AA345" s="321">
        <v>300.55176949999998</v>
      </c>
      <c r="AB345" s="321">
        <v>1.8157195180000001</v>
      </c>
      <c r="AC345" s="322">
        <v>0.68981238095152575</v>
      </c>
      <c r="AD345" s="323">
        <v>1</v>
      </c>
      <c r="AE345" s="322">
        <v>62.264174358974365</v>
      </c>
      <c r="AF345" s="324">
        <v>200.73068857478833</v>
      </c>
      <c r="AG345" s="324">
        <v>34.337392341103843</v>
      </c>
      <c r="AH345" s="324">
        <v>0.24195124943412985</v>
      </c>
      <c r="AI345" s="324">
        <v>0.17106199647350087</v>
      </c>
      <c r="AJ345" s="324">
        <v>0.1864889185496576</v>
      </c>
      <c r="AK345" s="324">
        <v>8.7538072669697549</v>
      </c>
      <c r="AL345" s="324">
        <v>7.82793302088223</v>
      </c>
      <c r="AM345" s="324">
        <v>9.6796815130572806</v>
      </c>
    </row>
    <row r="346" spans="1:39">
      <c r="A346" s="291" t="s">
        <v>497</v>
      </c>
      <c r="B346" s="291">
        <v>1</v>
      </c>
      <c r="C346" s="291" t="s">
        <v>5528</v>
      </c>
      <c r="D346" s="291" t="s">
        <v>5183</v>
      </c>
      <c r="E346" s="291" t="s">
        <v>3160</v>
      </c>
      <c r="F346" s="291" t="s">
        <v>3161</v>
      </c>
      <c r="G346" s="291" t="s">
        <v>3162</v>
      </c>
      <c r="H346" s="291" t="s">
        <v>3163</v>
      </c>
      <c r="I346" s="291" t="s">
        <v>3164</v>
      </c>
      <c r="J346" s="291" t="s">
        <v>148</v>
      </c>
      <c r="K346" s="291">
        <v>39</v>
      </c>
      <c r="L346" s="291">
        <v>3218</v>
      </c>
      <c r="M346" s="291" t="s">
        <v>54</v>
      </c>
      <c r="N346" s="291">
        <v>345</v>
      </c>
      <c r="O346" s="291">
        <v>62.445702564102568</v>
      </c>
      <c r="P346" s="321" t="s">
        <v>3166</v>
      </c>
      <c r="Q346" s="321">
        <v>7210212</v>
      </c>
      <c r="R346" s="321">
        <v>32.510452999999998</v>
      </c>
      <c r="S346" s="321">
        <v>52.540310169999998</v>
      </c>
      <c r="T346" s="321">
        <v>9.5432538147782662</v>
      </c>
      <c r="U346" s="321" t="s">
        <v>149</v>
      </c>
      <c r="V346" s="321">
        <v>0.10576817810246678</v>
      </c>
      <c r="W346" s="321">
        <v>1.8666325676962601</v>
      </c>
      <c r="X346" s="321">
        <v>3.0998480826835499</v>
      </c>
      <c r="Y346" s="321">
        <v>90</v>
      </c>
      <c r="Z346" s="321">
        <v>0.89790999999999999</v>
      </c>
      <c r="AA346" s="321">
        <v>300.55176949999998</v>
      </c>
      <c r="AB346" s="321">
        <v>1.8157195180000001</v>
      </c>
      <c r="AC346" s="322">
        <v>0.68981238095152575</v>
      </c>
      <c r="AD346" s="323">
        <v>1</v>
      </c>
      <c r="AE346" s="322">
        <v>62.445702564102568</v>
      </c>
      <c r="AF346" s="324">
        <v>201.31590924118711</v>
      </c>
      <c r="AG346" s="324">
        <v>34.478963793797362</v>
      </c>
      <c r="AH346" s="324">
        <v>0.24191123250088531</v>
      </c>
      <c r="AI346" s="324">
        <v>0.17126795355497582</v>
      </c>
      <c r="AJ346" s="324">
        <v>0.1864889185496576</v>
      </c>
      <c r="AK346" s="324">
        <v>8.7643467709722032</v>
      </c>
      <c r="AL346" s="324">
        <v>7.8373577807482357</v>
      </c>
      <c r="AM346" s="324">
        <v>9.6913357611961715</v>
      </c>
    </row>
    <row r="347" spans="1:39">
      <c r="A347" s="291" t="s">
        <v>498</v>
      </c>
      <c r="B347" s="291">
        <v>1</v>
      </c>
      <c r="C347" s="291" t="s">
        <v>5529</v>
      </c>
      <c r="D347" s="291" t="s">
        <v>5183</v>
      </c>
      <c r="E347" s="291" t="s">
        <v>3160</v>
      </c>
      <c r="F347" s="291" t="s">
        <v>3161</v>
      </c>
      <c r="G347" s="291" t="s">
        <v>3162</v>
      </c>
      <c r="H347" s="291" t="s">
        <v>3163</v>
      </c>
      <c r="I347" s="291" t="s">
        <v>3164</v>
      </c>
      <c r="J347" s="291" t="s">
        <v>148</v>
      </c>
      <c r="K347" s="291">
        <v>39</v>
      </c>
      <c r="L347" s="291">
        <v>3218</v>
      </c>
      <c r="M347" s="291" t="s">
        <v>54</v>
      </c>
      <c r="N347" s="291">
        <v>346</v>
      </c>
      <c r="O347" s="291">
        <v>62.627230769230771</v>
      </c>
      <c r="P347" s="321" t="s">
        <v>3166</v>
      </c>
      <c r="Q347" s="321">
        <v>7210212</v>
      </c>
      <c r="R347" s="321">
        <v>32.510452999999998</v>
      </c>
      <c r="S347" s="321">
        <v>52.540310169999998</v>
      </c>
      <c r="T347" s="321">
        <v>9.5432538147782662</v>
      </c>
      <c r="U347" s="321" t="s">
        <v>149</v>
      </c>
      <c r="V347" s="321">
        <v>0.10576817810246678</v>
      </c>
      <c r="W347" s="321">
        <v>1.8666325676962601</v>
      </c>
      <c r="X347" s="321">
        <v>3.0998480826835499</v>
      </c>
      <c r="Y347" s="321">
        <v>90</v>
      </c>
      <c r="Z347" s="321">
        <v>0.89790999999999999</v>
      </c>
      <c r="AA347" s="321">
        <v>300.55176949999998</v>
      </c>
      <c r="AB347" s="321">
        <v>1.8157195180000001</v>
      </c>
      <c r="AC347" s="322">
        <v>0.68981238095152575</v>
      </c>
      <c r="AD347" s="323">
        <v>1</v>
      </c>
      <c r="AE347" s="322">
        <v>62.627230769230771</v>
      </c>
      <c r="AF347" s="324">
        <v>201.90112990758593</v>
      </c>
      <c r="AG347" s="324">
        <v>34.620509997048494</v>
      </c>
      <c r="AH347" s="324">
        <v>0.24186808733557558</v>
      </c>
      <c r="AI347" s="324">
        <v>0.1714725916239051</v>
      </c>
      <c r="AJ347" s="324">
        <v>0.1864889185496576</v>
      </c>
      <c r="AK347" s="324">
        <v>8.7748187767468426</v>
      </c>
      <c r="AL347" s="324">
        <v>7.8467221815510131</v>
      </c>
      <c r="AM347" s="324">
        <v>9.7029153719426731</v>
      </c>
    </row>
    <row r="348" spans="1:39">
      <c r="A348" s="291" t="s">
        <v>499</v>
      </c>
      <c r="B348" s="291">
        <v>1</v>
      </c>
      <c r="C348" s="291" t="s">
        <v>5530</v>
      </c>
      <c r="D348" s="291" t="s">
        <v>5183</v>
      </c>
      <c r="E348" s="291" t="s">
        <v>3160</v>
      </c>
      <c r="F348" s="291" t="s">
        <v>3161</v>
      </c>
      <c r="G348" s="291" t="s">
        <v>3162</v>
      </c>
      <c r="H348" s="291" t="s">
        <v>3163</v>
      </c>
      <c r="I348" s="291" t="s">
        <v>3164</v>
      </c>
      <c r="J348" s="291" t="s">
        <v>148</v>
      </c>
      <c r="K348" s="291">
        <v>39</v>
      </c>
      <c r="L348" s="291">
        <v>3218</v>
      </c>
      <c r="M348" s="291" t="s">
        <v>54</v>
      </c>
      <c r="N348" s="291">
        <v>347</v>
      </c>
      <c r="O348" s="291">
        <v>62.80875897435898</v>
      </c>
      <c r="P348" s="321" t="s">
        <v>3166</v>
      </c>
      <c r="Q348" s="321">
        <v>7210212</v>
      </c>
      <c r="R348" s="321">
        <v>32.510452999999998</v>
      </c>
      <c r="S348" s="321">
        <v>52.540310169999998</v>
      </c>
      <c r="T348" s="321">
        <v>9.5432538147782662</v>
      </c>
      <c r="U348" s="321" t="s">
        <v>149</v>
      </c>
      <c r="V348" s="321">
        <v>0.10576817810246678</v>
      </c>
      <c r="W348" s="321">
        <v>1.8666325676962601</v>
      </c>
      <c r="X348" s="321">
        <v>3.0998480826835499</v>
      </c>
      <c r="Y348" s="321">
        <v>90</v>
      </c>
      <c r="Z348" s="321">
        <v>0.89790999999999999</v>
      </c>
      <c r="AA348" s="321">
        <v>300.55176949999998</v>
      </c>
      <c r="AB348" s="321">
        <v>1.8157195180000001</v>
      </c>
      <c r="AC348" s="322">
        <v>0.68981238095152575</v>
      </c>
      <c r="AD348" s="323">
        <v>1</v>
      </c>
      <c r="AE348" s="322">
        <v>62.80875897435898</v>
      </c>
      <c r="AF348" s="324">
        <v>202.48635057398474</v>
      </c>
      <c r="AG348" s="324">
        <v>34.762029127262238</v>
      </c>
      <c r="AH348" s="324">
        <v>0.24182182608927744</v>
      </c>
      <c r="AI348" s="324">
        <v>0.17167591311079924</v>
      </c>
      <c r="AJ348" s="324">
        <v>0.1864889185496576</v>
      </c>
      <c r="AK348" s="324">
        <v>8.7852234086709231</v>
      </c>
      <c r="AL348" s="324">
        <v>7.8560263345126566</v>
      </c>
      <c r="AM348" s="324">
        <v>9.7144204828291905</v>
      </c>
    </row>
    <row r="349" spans="1:39">
      <c r="A349" s="291" t="s">
        <v>500</v>
      </c>
      <c r="B349" s="291">
        <v>1</v>
      </c>
      <c r="C349" s="291" t="s">
        <v>5531</v>
      </c>
      <c r="D349" s="291" t="s">
        <v>5183</v>
      </c>
      <c r="E349" s="291" t="s">
        <v>3160</v>
      </c>
      <c r="F349" s="291" t="s">
        <v>3161</v>
      </c>
      <c r="G349" s="291" t="s">
        <v>3162</v>
      </c>
      <c r="H349" s="291" t="s">
        <v>3163</v>
      </c>
      <c r="I349" s="291" t="s">
        <v>3164</v>
      </c>
      <c r="J349" s="291" t="s">
        <v>148</v>
      </c>
      <c r="K349" s="291">
        <v>39</v>
      </c>
      <c r="L349" s="291">
        <v>3218</v>
      </c>
      <c r="M349" s="291" t="s">
        <v>54</v>
      </c>
      <c r="N349" s="291">
        <v>348</v>
      </c>
      <c r="O349" s="291">
        <v>62.990287179487183</v>
      </c>
      <c r="P349" s="321" t="s">
        <v>3166</v>
      </c>
      <c r="Q349" s="321">
        <v>7210212</v>
      </c>
      <c r="R349" s="321">
        <v>32.510452999999998</v>
      </c>
      <c r="S349" s="321">
        <v>52.540310169999998</v>
      </c>
      <c r="T349" s="321">
        <v>9.5432538147782662</v>
      </c>
      <c r="U349" s="321" t="s">
        <v>149</v>
      </c>
      <c r="V349" s="321">
        <v>0.10576817810246678</v>
      </c>
      <c r="W349" s="321">
        <v>1.8666325676962601</v>
      </c>
      <c r="X349" s="321">
        <v>3.0998480826835499</v>
      </c>
      <c r="Y349" s="321">
        <v>90</v>
      </c>
      <c r="Z349" s="321">
        <v>0.89790999999999999</v>
      </c>
      <c r="AA349" s="321">
        <v>300.55176949999998</v>
      </c>
      <c r="AB349" s="321">
        <v>1.8157195180000001</v>
      </c>
      <c r="AC349" s="322">
        <v>0.68981238095152575</v>
      </c>
      <c r="AD349" s="323">
        <v>1</v>
      </c>
      <c r="AE349" s="322">
        <v>62.990287179487183</v>
      </c>
      <c r="AF349" s="324">
        <v>203.07157124038352</v>
      </c>
      <c r="AG349" s="324">
        <v>34.903519367969842</v>
      </c>
      <c r="AH349" s="324">
        <v>0.24177246093901519</v>
      </c>
      <c r="AI349" s="324">
        <v>0.17187792045324365</v>
      </c>
      <c r="AJ349" s="324">
        <v>0.1864889185496576</v>
      </c>
      <c r="AK349" s="324">
        <v>8.795560791483739</v>
      </c>
      <c r="AL349" s="324">
        <v>7.8652703511790127</v>
      </c>
      <c r="AM349" s="324">
        <v>9.7258512317884644</v>
      </c>
    </row>
    <row r="350" spans="1:39">
      <c r="A350" s="291" t="s">
        <v>501</v>
      </c>
      <c r="B350" s="291">
        <v>1</v>
      </c>
      <c r="C350" s="291" t="s">
        <v>5532</v>
      </c>
      <c r="D350" s="291" t="s">
        <v>5183</v>
      </c>
      <c r="E350" s="291" t="s">
        <v>3160</v>
      </c>
      <c r="F350" s="291" t="s">
        <v>3161</v>
      </c>
      <c r="G350" s="291" t="s">
        <v>3162</v>
      </c>
      <c r="H350" s="291" t="s">
        <v>3163</v>
      </c>
      <c r="I350" s="291" t="s">
        <v>3164</v>
      </c>
      <c r="J350" s="291" t="s">
        <v>148</v>
      </c>
      <c r="K350" s="291">
        <v>39</v>
      </c>
      <c r="L350" s="291">
        <v>3218</v>
      </c>
      <c r="M350" s="291" t="s">
        <v>54</v>
      </c>
      <c r="N350" s="291">
        <v>349</v>
      </c>
      <c r="O350" s="291">
        <v>63.171815384615385</v>
      </c>
      <c r="P350" s="321" t="s">
        <v>3166</v>
      </c>
      <c r="Q350" s="321">
        <v>7210212</v>
      </c>
      <c r="R350" s="321">
        <v>32.510452999999998</v>
      </c>
      <c r="S350" s="321">
        <v>52.540310169999998</v>
      </c>
      <c r="T350" s="321">
        <v>9.5432538147782662</v>
      </c>
      <c r="U350" s="321" t="s">
        <v>149</v>
      </c>
      <c r="V350" s="321">
        <v>0.10576817810246678</v>
      </c>
      <c r="W350" s="321">
        <v>1.8666325676962601</v>
      </c>
      <c r="X350" s="321">
        <v>3.0998480826835499</v>
      </c>
      <c r="Y350" s="321">
        <v>90</v>
      </c>
      <c r="Z350" s="321">
        <v>0.89790999999999999</v>
      </c>
      <c r="AA350" s="321">
        <v>300.55176949999998</v>
      </c>
      <c r="AB350" s="321">
        <v>1.8157195180000001</v>
      </c>
      <c r="AC350" s="322">
        <v>0.68981238095152575</v>
      </c>
      <c r="AD350" s="323">
        <v>1</v>
      </c>
      <c r="AE350" s="322">
        <v>63.171815384615385</v>
      </c>
      <c r="AF350" s="324">
        <v>203.6567919067823</v>
      </c>
      <c r="AG350" s="324">
        <v>35.044978909843856</v>
      </c>
      <c r="AH350" s="324">
        <v>0.24172000408751737</v>
      </c>
      <c r="AI350" s="324">
        <v>0.17207861609587088</v>
      </c>
      <c r="AJ350" s="324">
        <v>0.1864889185496576</v>
      </c>
      <c r="AK350" s="324">
        <v>8.805831050285212</v>
      </c>
      <c r="AL350" s="324">
        <v>7.8744543434184129</v>
      </c>
      <c r="AM350" s="324">
        <v>9.7372077571520101</v>
      </c>
    </row>
    <row r="351" spans="1:39">
      <c r="A351" s="291" t="s">
        <v>502</v>
      </c>
      <c r="B351" s="291">
        <v>1</v>
      </c>
      <c r="C351" s="291" t="s">
        <v>5533</v>
      </c>
      <c r="D351" s="291" t="s">
        <v>5183</v>
      </c>
      <c r="E351" s="291" t="s">
        <v>3160</v>
      </c>
      <c r="F351" s="291" t="s">
        <v>3161</v>
      </c>
      <c r="G351" s="291" t="s">
        <v>3162</v>
      </c>
      <c r="H351" s="291" t="s">
        <v>3163</v>
      </c>
      <c r="I351" s="291" t="s">
        <v>3164</v>
      </c>
      <c r="J351" s="291" t="s">
        <v>148</v>
      </c>
      <c r="K351" s="291">
        <v>39</v>
      </c>
      <c r="L351" s="291">
        <v>3218</v>
      </c>
      <c r="M351" s="291" t="s">
        <v>54</v>
      </c>
      <c r="N351" s="291">
        <v>350</v>
      </c>
      <c r="O351" s="291">
        <v>63.353343589743595</v>
      </c>
      <c r="P351" s="321" t="s">
        <v>3166</v>
      </c>
      <c r="Q351" s="321">
        <v>7210212</v>
      </c>
      <c r="R351" s="321">
        <v>32.510452999999998</v>
      </c>
      <c r="S351" s="321">
        <v>52.540310169999998</v>
      </c>
      <c r="T351" s="321">
        <v>9.5432538147782662</v>
      </c>
      <c r="U351" s="321" t="s">
        <v>149</v>
      </c>
      <c r="V351" s="321">
        <v>0.10576817810246678</v>
      </c>
      <c r="W351" s="321">
        <v>1.8666325676962601</v>
      </c>
      <c r="X351" s="321">
        <v>3.0998480826835499</v>
      </c>
      <c r="Y351" s="321">
        <v>90</v>
      </c>
      <c r="Z351" s="321">
        <v>0.89790999999999999</v>
      </c>
      <c r="AA351" s="321">
        <v>300.55176949999998</v>
      </c>
      <c r="AB351" s="321">
        <v>1.8157195180000001</v>
      </c>
      <c r="AC351" s="322">
        <v>0.68981238095152575</v>
      </c>
      <c r="AD351" s="323">
        <v>1</v>
      </c>
      <c r="AE351" s="322">
        <v>63.353343589743595</v>
      </c>
      <c r="AF351" s="324">
        <v>204.24201257318111</v>
      </c>
      <c r="AG351" s="324">
        <v>35.18640595071281</v>
      </c>
      <c r="AH351" s="324">
        <v>0.24166446776262018</v>
      </c>
      <c r="AI351" s="324">
        <v>0.17227800249033148</v>
      </c>
      <c r="AJ351" s="324">
        <v>0.1864889185496576</v>
      </c>
      <c r="AK351" s="324">
        <v>8.8160343105343948</v>
      </c>
      <c r="AL351" s="324">
        <v>7.8835784234203352</v>
      </c>
      <c r="AM351" s="324">
        <v>9.7484901976484544</v>
      </c>
    </row>
    <row r="352" spans="1:39">
      <c r="A352" s="291" t="s">
        <v>503</v>
      </c>
      <c r="B352" s="291">
        <v>1</v>
      </c>
      <c r="C352" s="291" t="s">
        <v>5534</v>
      </c>
      <c r="D352" s="291" t="s">
        <v>5183</v>
      </c>
      <c r="E352" s="291" t="s">
        <v>3160</v>
      </c>
      <c r="F352" s="291" t="s">
        <v>3161</v>
      </c>
      <c r="G352" s="291" t="s">
        <v>3162</v>
      </c>
      <c r="H352" s="291" t="s">
        <v>3163</v>
      </c>
      <c r="I352" s="291" t="s">
        <v>3164</v>
      </c>
      <c r="J352" s="291" t="s">
        <v>148</v>
      </c>
      <c r="K352" s="291">
        <v>39</v>
      </c>
      <c r="L352" s="291">
        <v>3218</v>
      </c>
      <c r="M352" s="291" t="s">
        <v>54</v>
      </c>
      <c r="N352" s="291">
        <v>351</v>
      </c>
      <c r="O352" s="291">
        <v>63.534871794871798</v>
      </c>
      <c r="P352" s="321" t="s">
        <v>3166</v>
      </c>
      <c r="Q352" s="321">
        <v>7210212</v>
      </c>
      <c r="R352" s="321">
        <v>32.510452999999998</v>
      </c>
      <c r="S352" s="321">
        <v>52.540310169999998</v>
      </c>
      <c r="T352" s="321">
        <v>9.5432538147782662</v>
      </c>
      <c r="U352" s="321" t="s">
        <v>149</v>
      </c>
      <c r="V352" s="321">
        <v>0.10576817810246678</v>
      </c>
      <c r="W352" s="321">
        <v>1.8666325676962601</v>
      </c>
      <c r="X352" s="321">
        <v>3.0998480826835499</v>
      </c>
      <c r="Y352" s="321">
        <v>90</v>
      </c>
      <c r="Z352" s="321">
        <v>0.89790999999999999</v>
      </c>
      <c r="AA352" s="321">
        <v>300.55176949999998</v>
      </c>
      <c r="AB352" s="321">
        <v>1.8157195180000001</v>
      </c>
      <c r="AC352" s="322">
        <v>0.68981238095152575</v>
      </c>
      <c r="AD352" s="323">
        <v>1</v>
      </c>
      <c r="AE352" s="322">
        <v>63.534871794871798</v>
      </c>
      <c r="AF352" s="324">
        <v>204.82723323957993</v>
      </c>
      <c r="AG352" s="324">
        <v>35.327798695575758</v>
      </c>
      <c r="AH352" s="324">
        <v>0.24160586421702476</v>
      </c>
      <c r="AI352" s="324">
        <v>0.17247608209526491</v>
      </c>
      <c r="AJ352" s="324">
        <v>0.1864889185496576</v>
      </c>
      <c r="AK352" s="324">
        <v>8.8261706980479904</v>
      </c>
      <c r="AL352" s="324">
        <v>7.8926427036940767</v>
      </c>
      <c r="AM352" s="324">
        <v>9.7596986924019049</v>
      </c>
    </row>
    <row r="353" spans="1:39">
      <c r="A353" s="291" t="s">
        <v>504</v>
      </c>
      <c r="B353" s="291">
        <v>1</v>
      </c>
      <c r="C353" s="291" t="s">
        <v>5535</v>
      </c>
      <c r="D353" s="291" t="s">
        <v>5183</v>
      </c>
      <c r="E353" s="291" t="s">
        <v>3160</v>
      </c>
      <c r="F353" s="291" t="s">
        <v>3161</v>
      </c>
      <c r="G353" s="291" t="s">
        <v>3162</v>
      </c>
      <c r="H353" s="291" t="s">
        <v>3163</v>
      </c>
      <c r="I353" s="291" t="s">
        <v>3164</v>
      </c>
      <c r="J353" s="291" t="s">
        <v>148</v>
      </c>
      <c r="K353" s="291">
        <v>39</v>
      </c>
      <c r="L353" s="291">
        <v>3218</v>
      </c>
      <c r="M353" s="291" t="s">
        <v>54</v>
      </c>
      <c r="N353" s="291">
        <v>352</v>
      </c>
      <c r="O353" s="291">
        <v>63.716400000000007</v>
      </c>
      <c r="P353" s="321" t="s">
        <v>3166</v>
      </c>
      <c r="Q353" s="321">
        <v>7210212</v>
      </c>
      <c r="R353" s="321">
        <v>32.510452999999998</v>
      </c>
      <c r="S353" s="321">
        <v>52.540310169999998</v>
      </c>
      <c r="T353" s="321">
        <v>9.5432538147782662</v>
      </c>
      <c r="U353" s="321" t="s">
        <v>149</v>
      </c>
      <c r="V353" s="321">
        <v>0.10576817810246678</v>
      </c>
      <c r="W353" s="321">
        <v>1.8666325676962601</v>
      </c>
      <c r="X353" s="321">
        <v>3.0998480826835499</v>
      </c>
      <c r="Y353" s="321">
        <v>90</v>
      </c>
      <c r="Z353" s="321">
        <v>0.89790999999999999</v>
      </c>
      <c r="AA353" s="321">
        <v>300.55176949999998</v>
      </c>
      <c r="AB353" s="321">
        <v>1.8157195180000001</v>
      </c>
      <c r="AC353" s="322">
        <v>0.68981238095152575</v>
      </c>
      <c r="AD353" s="323">
        <v>1</v>
      </c>
      <c r="AE353" s="322">
        <v>63.716400000000007</v>
      </c>
      <c r="AF353" s="324">
        <v>205.41245390597874</v>
      </c>
      <c r="AG353" s="324">
        <v>35.469155356616625</v>
      </c>
      <c r="AH353" s="324">
        <v>0.24154420572792273</v>
      </c>
      <c r="AI353" s="324">
        <v>0.17267285737626961</v>
      </c>
      <c r="AJ353" s="324">
        <v>0.1864889185496576</v>
      </c>
      <c r="AK353" s="324">
        <v>8.8362403389988131</v>
      </c>
      <c r="AL353" s="324">
        <v>7.9016472970673846</v>
      </c>
      <c r="AM353" s="324">
        <v>9.7708333809302417</v>
      </c>
    </row>
    <row r="354" spans="1:39">
      <c r="A354" s="291" t="s">
        <v>505</v>
      </c>
      <c r="B354" s="291">
        <v>1</v>
      </c>
      <c r="C354" s="291" t="s">
        <v>5536</v>
      </c>
      <c r="D354" s="291" t="s">
        <v>5183</v>
      </c>
      <c r="E354" s="291" t="s">
        <v>3160</v>
      </c>
      <c r="F354" s="291" t="s">
        <v>3161</v>
      </c>
      <c r="G354" s="291" t="s">
        <v>3162</v>
      </c>
      <c r="H354" s="291" t="s">
        <v>3163</v>
      </c>
      <c r="I354" s="291" t="s">
        <v>3164</v>
      </c>
      <c r="J354" s="291" t="s">
        <v>148</v>
      </c>
      <c r="K354" s="291">
        <v>39</v>
      </c>
      <c r="L354" s="291">
        <v>3218</v>
      </c>
      <c r="M354" s="291" t="s">
        <v>54</v>
      </c>
      <c r="N354" s="291">
        <v>353</v>
      </c>
      <c r="O354" s="291">
        <v>63.89792820512821</v>
      </c>
      <c r="P354" s="321" t="s">
        <v>3166</v>
      </c>
      <c r="Q354" s="321">
        <v>7210212</v>
      </c>
      <c r="R354" s="321">
        <v>32.510452999999998</v>
      </c>
      <c r="S354" s="321">
        <v>52.540310169999998</v>
      </c>
      <c r="T354" s="321">
        <v>9.5432538147782662</v>
      </c>
      <c r="U354" s="321" t="s">
        <v>149</v>
      </c>
      <c r="V354" s="321">
        <v>0.10576817810246678</v>
      </c>
      <c r="W354" s="321">
        <v>1.8666325676962601</v>
      </c>
      <c r="X354" s="321">
        <v>3.0998480826835499</v>
      </c>
      <c r="Y354" s="321">
        <v>90</v>
      </c>
      <c r="Z354" s="321">
        <v>0.89790999999999999</v>
      </c>
      <c r="AA354" s="321">
        <v>300.55176949999998</v>
      </c>
      <c r="AB354" s="321">
        <v>1.8157195180000001</v>
      </c>
      <c r="AC354" s="322">
        <v>0.68981238095152575</v>
      </c>
      <c r="AD354" s="323">
        <v>1</v>
      </c>
      <c r="AE354" s="322">
        <v>63.89792820512821</v>
      </c>
      <c r="AF354" s="324">
        <v>205.99767457237752</v>
      </c>
      <c r="AG354" s="324">
        <v>35.610474153218291</v>
      </c>
      <c r="AH354" s="324">
        <v>0.24147950459659359</v>
      </c>
      <c r="AI354" s="324">
        <v>0.1728683308058728</v>
      </c>
      <c r="AJ354" s="324">
        <v>0.1864889185496576</v>
      </c>
      <c r="AK354" s="324">
        <v>8.8462433599142436</v>
      </c>
      <c r="AL354" s="324">
        <v>7.9105923166850705</v>
      </c>
      <c r="AM354" s="324">
        <v>9.7818944031434185</v>
      </c>
    </row>
    <row r="355" spans="1:39">
      <c r="A355" s="291" t="s">
        <v>506</v>
      </c>
      <c r="B355" s="291">
        <v>1</v>
      </c>
      <c r="C355" s="291" t="s">
        <v>5537</v>
      </c>
      <c r="D355" s="291" t="s">
        <v>5183</v>
      </c>
      <c r="E355" s="291" t="s">
        <v>3160</v>
      </c>
      <c r="F355" s="291" t="s">
        <v>3161</v>
      </c>
      <c r="G355" s="291" t="s">
        <v>3162</v>
      </c>
      <c r="H355" s="291" t="s">
        <v>3163</v>
      </c>
      <c r="I355" s="291" t="s">
        <v>3164</v>
      </c>
      <c r="J355" s="291" t="s">
        <v>148</v>
      </c>
      <c r="K355" s="291">
        <v>39</v>
      </c>
      <c r="L355" s="291">
        <v>3218</v>
      </c>
      <c r="M355" s="291" t="s">
        <v>54</v>
      </c>
      <c r="N355" s="291">
        <v>354</v>
      </c>
      <c r="O355" s="291">
        <v>64.079456410256412</v>
      </c>
      <c r="P355" s="321" t="s">
        <v>3166</v>
      </c>
      <c r="Q355" s="321">
        <v>7210212</v>
      </c>
      <c r="R355" s="321">
        <v>32.510452999999998</v>
      </c>
      <c r="S355" s="321">
        <v>52.540310169999998</v>
      </c>
      <c r="T355" s="321">
        <v>9.5432538147782662</v>
      </c>
      <c r="U355" s="321" t="s">
        <v>149</v>
      </c>
      <c r="V355" s="321">
        <v>0.10576817810246678</v>
      </c>
      <c r="W355" s="321">
        <v>1.8666325676962601</v>
      </c>
      <c r="X355" s="321">
        <v>3.0998480826835499</v>
      </c>
      <c r="Y355" s="321">
        <v>90</v>
      </c>
      <c r="Z355" s="321">
        <v>0.89790999999999999</v>
      </c>
      <c r="AA355" s="321">
        <v>300.55176949999998</v>
      </c>
      <c r="AB355" s="321">
        <v>1.8157195180000001</v>
      </c>
      <c r="AC355" s="322">
        <v>0.68981238095152575</v>
      </c>
      <c r="AD355" s="323">
        <v>1</v>
      </c>
      <c r="AE355" s="322">
        <v>64.079456410256412</v>
      </c>
      <c r="AF355" s="324">
        <v>206.5828952387763</v>
      </c>
      <c r="AG355" s="324">
        <v>35.751753311976451</v>
      </c>
      <c r="AH355" s="324">
        <v>0.24141177314795742</v>
      </c>
      <c r="AI355" s="324">
        <v>0.17306250486349911</v>
      </c>
      <c r="AJ355" s="324">
        <v>0.1864889185496576</v>
      </c>
      <c r="AK355" s="324">
        <v>8.8561798876746316</v>
      </c>
      <c r="AL355" s="324">
        <v>7.9194778760075764</v>
      </c>
      <c r="AM355" s="324">
        <v>9.7928818993416868</v>
      </c>
    </row>
    <row r="356" spans="1:39">
      <c r="A356" s="291" t="s">
        <v>507</v>
      </c>
      <c r="B356" s="291">
        <v>1</v>
      </c>
      <c r="C356" s="291" t="s">
        <v>5538</v>
      </c>
      <c r="D356" s="291" t="s">
        <v>5183</v>
      </c>
      <c r="E356" s="291" t="s">
        <v>3160</v>
      </c>
      <c r="F356" s="291" t="s">
        <v>3161</v>
      </c>
      <c r="G356" s="291" t="s">
        <v>3162</v>
      </c>
      <c r="H356" s="291" t="s">
        <v>3163</v>
      </c>
      <c r="I356" s="291" t="s">
        <v>3164</v>
      </c>
      <c r="J356" s="291" t="s">
        <v>148</v>
      </c>
      <c r="K356" s="291">
        <v>39</v>
      </c>
      <c r="L356" s="291">
        <v>3218</v>
      </c>
      <c r="M356" s="291" t="s">
        <v>54</v>
      </c>
      <c r="N356" s="291">
        <v>355</v>
      </c>
      <c r="O356" s="291">
        <v>64.260984615384615</v>
      </c>
      <c r="P356" s="321" t="s">
        <v>3166</v>
      </c>
      <c r="Q356" s="321">
        <v>7210212</v>
      </c>
      <c r="R356" s="321">
        <v>32.510452999999998</v>
      </c>
      <c r="S356" s="321">
        <v>52.540310169999998</v>
      </c>
      <c r="T356" s="321">
        <v>9.5432538147782662</v>
      </c>
      <c r="U356" s="321" t="s">
        <v>149</v>
      </c>
      <c r="V356" s="321">
        <v>0.10576817810246678</v>
      </c>
      <c r="W356" s="321">
        <v>1.8666325676962601</v>
      </c>
      <c r="X356" s="321">
        <v>3.0998480826835499</v>
      </c>
      <c r="Y356" s="321">
        <v>90</v>
      </c>
      <c r="Z356" s="321">
        <v>0.89790999999999999</v>
      </c>
      <c r="AA356" s="321">
        <v>300.55176949999998</v>
      </c>
      <c r="AB356" s="321">
        <v>1.8157195180000001</v>
      </c>
      <c r="AC356" s="322">
        <v>0.68981238095152575</v>
      </c>
      <c r="AD356" s="323">
        <v>1</v>
      </c>
      <c r="AE356" s="322">
        <v>64.260984615384615</v>
      </c>
      <c r="AF356" s="324">
        <v>207.16811590517511</v>
      </c>
      <c r="AG356" s="324">
        <v>35.892991066713201</v>
      </c>
      <c r="AH356" s="324">
        <v>0.24134102373018435</v>
      </c>
      <c r="AI356" s="324">
        <v>0.17325538203543892</v>
      </c>
      <c r="AJ356" s="324">
        <v>0.1864889185496576</v>
      </c>
      <c r="AK356" s="324">
        <v>8.8660500495116636</v>
      </c>
      <c r="AL356" s="324">
        <v>7.9283040888095293</v>
      </c>
      <c r="AM356" s="324">
        <v>9.803796010213798</v>
      </c>
    </row>
    <row r="357" spans="1:39">
      <c r="A357" s="291" t="s">
        <v>508</v>
      </c>
      <c r="B357" s="291">
        <v>1</v>
      </c>
      <c r="C357" s="291" t="s">
        <v>5539</v>
      </c>
      <c r="D357" s="291" t="s">
        <v>5183</v>
      </c>
      <c r="E357" s="291" t="s">
        <v>3160</v>
      </c>
      <c r="F357" s="291" t="s">
        <v>3161</v>
      </c>
      <c r="G357" s="291" t="s">
        <v>3162</v>
      </c>
      <c r="H357" s="291" t="s">
        <v>3163</v>
      </c>
      <c r="I357" s="291" t="s">
        <v>3164</v>
      </c>
      <c r="J357" s="291" t="s">
        <v>148</v>
      </c>
      <c r="K357" s="291">
        <v>39</v>
      </c>
      <c r="L357" s="291">
        <v>3218</v>
      </c>
      <c r="M357" s="291" t="s">
        <v>54</v>
      </c>
      <c r="N357" s="291">
        <v>356</v>
      </c>
      <c r="O357" s="291">
        <v>64.442512820512817</v>
      </c>
      <c r="P357" s="321" t="s">
        <v>3166</v>
      </c>
      <c r="Q357" s="321">
        <v>7210212</v>
      </c>
      <c r="R357" s="321">
        <v>32.510452999999998</v>
      </c>
      <c r="S357" s="321">
        <v>52.540310169999998</v>
      </c>
      <c r="T357" s="321">
        <v>9.5432538147782662</v>
      </c>
      <c r="U357" s="321" t="s">
        <v>149</v>
      </c>
      <c r="V357" s="321">
        <v>0.10576817810246678</v>
      </c>
      <c r="W357" s="321">
        <v>1.8666325676962601</v>
      </c>
      <c r="X357" s="321">
        <v>3.0998480826835499</v>
      </c>
      <c r="Y357" s="321">
        <v>90</v>
      </c>
      <c r="Z357" s="321">
        <v>0.89790999999999999</v>
      </c>
      <c r="AA357" s="321">
        <v>300.55176949999998</v>
      </c>
      <c r="AB357" s="321">
        <v>1.8157195180000001</v>
      </c>
      <c r="AC357" s="322">
        <v>0.68981238095152575</v>
      </c>
      <c r="AD357" s="323">
        <v>1</v>
      </c>
      <c r="AE357" s="322">
        <v>64.442512820512817</v>
      </c>
      <c r="AF357" s="324">
        <v>207.7533365715739</v>
      </c>
      <c r="AG357" s="324">
        <v>36.034185658490529</v>
      </c>
      <c r="AH357" s="324">
        <v>0.2412672687145242</v>
      </c>
      <c r="AI357" s="324">
        <v>0.17344696481481661</v>
      </c>
      <c r="AJ357" s="324">
        <v>0.1864889185496576</v>
      </c>
      <c r="AK357" s="324">
        <v>8.8758539730067483</v>
      </c>
      <c r="AL357" s="324">
        <v>7.9370710691782831</v>
      </c>
      <c r="AM357" s="324">
        <v>9.8146368768352144</v>
      </c>
    </row>
    <row r="358" spans="1:39">
      <c r="A358" s="291" t="s">
        <v>509</v>
      </c>
      <c r="B358" s="291">
        <v>1</v>
      </c>
      <c r="C358" s="291" t="s">
        <v>5540</v>
      </c>
      <c r="D358" s="291" t="s">
        <v>5183</v>
      </c>
      <c r="E358" s="291" t="s">
        <v>3160</v>
      </c>
      <c r="F358" s="291" t="s">
        <v>3161</v>
      </c>
      <c r="G358" s="291" t="s">
        <v>3162</v>
      </c>
      <c r="H358" s="291" t="s">
        <v>3163</v>
      </c>
      <c r="I358" s="291" t="s">
        <v>3164</v>
      </c>
      <c r="J358" s="291" t="s">
        <v>148</v>
      </c>
      <c r="K358" s="291">
        <v>39</v>
      </c>
      <c r="L358" s="291">
        <v>3218</v>
      </c>
      <c r="M358" s="291" t="s">
        <v>54</v>
      </c>
      <c r="N358" s="291">
        <v>357</v>
      </c>
      <c r="O358" s="291">
        <v>64.624041025641034</v>
      </c>
      <c r="P358" s="321" t="s">
        <v>3166</v>
      </c>
      <c r="Q358" s="321">
        <v>7210212</v>
      </c>
      <c r="R358" s="321">
        <v>32.510452999999998</v>
      </c>
      <c r="S358" s="321">
        <v>52.540310169999998</v>
      </c>
      <c r="T358" s="321">
        <v>9.5432538147782662</v>
      </c>
      <c r="U358" s="321" t="s">
        <v>149</v>
      </c>
      <c r="V358" s="321">
        <v>0.10576817810246678</v>
      </c>
      <c r="W358" s="321">
        <v>1.8666325676962601</v>
      </c>
      <c r="X358" s="321">
        <v>3.0998480826835499</v>
      </c>
      <c r="Y358" s="321">
        <v>90</v>
      </c>
      <c r="Z358" s="321">
        <v>0.89790999999999999</v>
      </c>
      <c r="AA358" s="321">
        <v>300.55176949999998</v>
      </c>
      <c r="AB358" s="321">
        <v>1.8157195180000001</v>
      </c>
      <c r="AC358" s="322">
        <v>0.68981238095152575</v>
      </c>
      <c r="AD358" s="323">
        <v>1</v>
      </c>
      <c r="AE358" s="322">
        <v>64.624041025641034</v>
      </c>
      <c r="AF358" s="324">
        <v>208.33855723797274</v>
      </c>
      <c r="AG358" s="324">
        <v>36.175335335623458</v>
      </c>
      <c r="AH358" s="324">
        <v>0.24119052049459466</v>
      </c>
      <c r="AI358" s="324">
        <v>0.17363725570155755</v>
      </c>
      <c r="AJ358" s="324">
        <v>0.1864889185496576</v>
      </c>
      <c r="AK358" s="324">
        <v>8.8855917860893232</v>
      </c>
      <c r="AL358" s="324">
        <v>7.9457789315124119</v>
      </c>
      <c r="AM358" s="324">
        <v>9.8254046406662354</v>
      </c>
    </row>
    <row r="359" spans="1:39">
      <c r="A359" s="291" t="s">
        <v>510</v>
      </c>
      <c r="B359" s="291">
        <v>1</v>
      </c>
      <c r="C359" s="291" t="s">
        <v>5541</v>
      </c>
      <c r="D359" s="291" t="s">
        <v>5183</v>
      </c>
      <c r="E359" s="291" t="s">
        <v>3160</v>
      </c>
      <c r="F359" s="291" t="s">
        <v>3161</v>
      </c>
      <c r="G359" s="291" t="s">
        <v>3162</v>
      </c>
      <c r="H359" s="291" t="s">
        <v>3163</v>
      </c>
      <c r="I359" s="291" t="s">
        <v>3164</v>
      </c>
      <c r="J359" s="291" t="s">
        <v>148</v>
      </c>
      <c r="K359" s="291">
        <v>39</v>
      </c>
      <c r="L359" s="291">
        <v>3218</v>
      </c>
      <c r="M359" s="291" t="s">
        <v>54</v>
      </c>
      <c r="N359" s="291">
        <v>358</v>
      </c>
      <c r="O359" s="291">
        <v>64.805569230769237</v>
      </c>
      <c r="P359" s="321" t="s">
        <v>3166</v>
      </c>
      <c r="Q359" s="321">
        <v>7210212</v>
      </c>
      <c r="R359" s="321">
        <v>32.510452999999998</v>
      </c>
      <c r="S359" s="321">
        <v>52.540310169999998</v>
      </c>
      <c r="T359" s="321">
        <v>9.5432538147782662</v>
      </c>
      <c r="U359" s="321" t="s">
        <v>149</v>
      </c>
      <c r="V359" s="321">
        <v>0.10576817810246678</v>
      </c>
      <c r="W359" s="321">
        <v>1.8666325676962601</v>
      </c>
      <c r="X359" s="321">
        <v>3.0998480826835499</v>
      </c>
      <c r="Y359" s="321">
        <v>90</v>
      </c>
      <c r="Z359" s="321">
        <v>0.89790999999999999</v>
      </c>
      <c r="AA359" s="321">
        <v>300.55176949999998</v>
      </c>
      <c r="AB359" s="321">
        <v>1.8157195180000001</v>
      </c>
      <c r="AC359" s="322">
        <v>0.68981238095152575</v>
      </c>
      <c r="AD359" s="323">
        <v>1</v>
      </c>
      <c r="AE359" s="322">
        <v>64.805569230769237</v>
      </c>
      <c r="AF359" s="324">
        <v>208.92377790437152</v>
      </c>
      <c r="AG359" s="324">
        <v>36.316438353692959</v>
      </c>
      <c r="AH359" s="324">
        <v>0.24111079148621506</v>
      </c>
      <c r="AI359" s="324">
        <v>0.17382625720235492</v>
      </c>
      <c r="AJ359" s="324">
        <v>0.1864889185496576</v>
      </c>
      <c r="AK359" s="324">
        <v>8.8952636170351553</v>
      </c>
      <c r="AL359" s="324">
        <v>7.9544277905201879</v>
      </c>
      <c r="AM359" s="324">
        <v>9.8360994435501219</v>
      </c>
    </row>
    <row r="360" spans="1:39">
      <c r="A360" s="291" t="s">
        <v>511</v>
      </c>
      <c r="B360" s="291">
        <v>1</v>
      </c>
      <c r="C360" s="291" t="s">
        <v>5542</v>
      </c>
      <c r="D360" s="291" t="s">
        <v>5183</v>
      </c>
      <c r="E360" s="291" t="s">
        <v>3160</v>
      </c>
      <c r="F360" s="291" t="s">
        <v>3161</v>
      </c>
      <c r="G360" s="291" t="s">
        <v>3162</v>
      </c>
      <c r="H360" s="291" t="s">
        <v>3163</v>
      </c>
      <c r="I360" s="291" t="s">
        <v>3164</v>
      </c>
      <c r="J360" s="291" t="s">
        <v>148</v>
      </c>
      <c r="K360" s="291">
        <v>39</v>
      </c>
      <c r="L360" s="291">
        <v>3218</v>
      </c>
      <c r="M360" s="291" t="s">
        <v>54</v>
      </c>
      <c r="N360" s="291">
        <v>359</v>
      </c>
      <c r="O360" s="291">
        <v>64.987097435897439</v>
      </c>
      <c r="P360" s="321" t="s">
        <v>3166</v>
      </c>
      <c r="Q360" s="321">
        <v>7210212</v>
      </c>
      <c r="R360" s="321">
        <v>32.510452999999998</v>
      </c>
      <c r="S360" s="321">
        <v>52.540310169999998</v>
      </c>
      <c r="T360" s="321">
        <v>9.5432538147782662</v>
      </c>
      <c r="U360" s="321" t="s">
        <v>149</v>
      </c>
      <c r="V360" s="321">
        <v>0.10576817810246678</v>
      </c>
      <c r="W360" s="321">
        <v>1.8666325676962601</v>
      </c>
      <c r="X360" s="321">
        <v>3.0998480826835499</v>
      </c>
      <c r="Y360" s="321">
        <v>90</v>
      </c>
      <c r="Z360" s="321">
        <v>0.89790999999999999</v>
      </c>
      <c r="AA360" s="321">
        <v>300.55176949999998</v>
      </c>
      <c r="AB360" s="321">
        <v>1.8157195180000001</v>
      </c>
      <c r="AC360" s="322">
        <v>0.68981238095152575</v>
      </c>
      <c r="AD360" s="323">
        <v>1</v>
      </c>
      <c r="AE360" s="322">
        <v>64.987097435897439</v>
      </c>
      <c r="AF360" s="324">
        <v>209.50899857077033</v>
      </c>
      <c r="AG360" s="324">
        <v>36.4574929755588</v>
      </c>
      <c r="AH360" s="324">
        <v>0.2410280941270046</v>
      </c>
      <c r="AI360" s="324">
        <v>0.17401397183063608</v>
      </c>
      <c r="AJ360" s="324">
        <v>0.1864889185496576</v>
      </c>
      <c r="AK360" s="324">
        <v>8.904869594464623</v>
      </c>
      <c r="AL360" s="324">
        <v>7.9630177612180475</v>
      </c>
      <c r="AM360" s="324">
        <v>9.8467214277111985</v>
      </c>
    </row>
    <row r="361" spans="1:39">
      <c r="A361" s="291" t="s">
        <v>512</v>
      </c>
      <c r="B361" s="291">
        <v>1</v>
      </c>
      <c r="C361" s="291" t="s">
        <v>5543</v>
      </c>
      <c r="D361" s="291" t="s">
        <v>5183</v>
      </c>
      <c r="E361" s="291" t="s">
        <v>3160</v>
      </c>
      <c r="F361" s="291" t="s">
        <v>3161</v>
      </c>
      <c r="G361" s="291" t="s">
        <v>3162</v>
      </c>
      <c r="H361" s="291" t="s">
        <v>3163</v>
      </c>
      <c r="I361" s="291" t="s">
        <v>3164</v>
      </c>
      <c r="J361" s="291" t="s">
        <v>148</v>
      </c>
      <c r="K361" s="291">
        <v>39</v>
      </c>
      <c r="L361" s="291">
        <v>3218</v>
      </c>
      <c r="M361" s="291" t="s">
        <v>54</v>
      </c>
      <c r="N361" s="291">
        <v>360</v>
      </c>
      <c r="O361" s="291">
        <v>65.168625641025642</v>
      </c>
      <c r="P361" s="321" t="s">
        <v>3166</v>
      </c>
      <c r="Q361" s="321">
        <v>7210212</v>
      </c>
      <c r="R361" s="321">
        <v>32.510452999999998</v>
      </c>
      <c r="S361" s="321">
        <v>52.540310169999998</v>
      </c>
      <c r="T361" s="321">
        <v>9.5432538147782662</v>
      </c>
      <c r="U361" s="321" t="s">
        <v>149</v>
      </c>
      <c r="V361" s="321">
        <v>0.10576817810246678</v>
      </c>
      <c r="W361" s="321">
        <v>1.8666325676962601</v>
      </c>
      <c r="X361" s="321">
        <v>3.0998480826835499</v>
      </c>
      <c r="Y361" s="321">
        <v>90</v>
      </c>
      <c r="Z361" s="321">
        <v>0.89790999999999999</v>
      </c>
      <c r="AA361" s="321">
        <v>300.55176949999998</v>
      </c>
      <c r="AB361" s="321">
        <v>1.8157195180000001</v>
      </c>
      <c r="AC361" s="322">
        <v>0.68981238095152575</v>
      </c>
      <c r="AD361" s="323">
        <v>1</v>
      </c>
      <c r="AE361" s="322">
        <v>65.168625641025642</v>
      </c>
      <c r="AF361" s="324">
        <v>210.09421923716911</v>
      </c>
      <c r="AG361" s="324">
        <v>36.59849747137195</v>
      </c>
      <c r="AH361" s="324">
        <v>0.24094244087590988</v>
      </c>
      <c r="AI361" s="324">
        <v>0.17420040210652818</v>
      </c>
      <c r="AJ361" s="324">
        <v>0.1864889185496576</v>
      </c>
      <c r="AK361" s="324">
        <v>8.9144098473409557</v>
      </c>
      <c r="AL361" s="324">
        <v>7.9715489589290129</v>
      </c>
      <c r="AM361" s="324">
        <v>9.8572707357528966</v>
      </c>
    </row>
    <row r="362" spans="1:39">
      <c r="A362" s="291" t="s">
        <v>513</v>
      </c>
      <c r="B362" s="291">
        <v>1</v>
      </c>
      <c r="C362" s="291" t="s">
        <v>5544</v>
      </c>
      <c r="D362" s="291" t="s">
        <v>5183</v>
      </c>
      <c r="E362" s="291" t="s">
        <v>3160</v>
      </c>
      <c r="F362" s="291" t="s">
        <v>3161</v>
      </c>
      <c r="G362" s="291" t="s">
        <v>3162</v>
      </c>
      <c r="H362" s="291" t="s">
        <v>3163</v>
      </c>
      <c r="I362" s="291" t="s">
        <v>3164</v>
      </c>
      <c r="J362" s="291" t="s">
        <v>148</v>
      </c>
      <c r="K362" s="291">
        <v>39</v>
      </c>
      <c r="L362" s="291">
        <v>3218</v>
      </c>
      <c r="M362" s="291" t="s">
        <v>54</v>
      </c>
      <c r="N362" s="291">
        <v>361</v>
      </c>
      <c r="O362" s="291">
        <v>65.350153846153844</v>
      </c>
      <c r="P362" s="321" t="s">
        <v>3166</v>
      </c>
      <c r="Q362" s="321">
        <v>7210212</v>
      </c>
      <c r="R362" s="321">
        <v>32.510452999999998</v>
      </c>
      <c r="S362" s="321">
        <v>52.540310169999998</v>
      </c>
      <c r="T362" s="321">
        <v>9.5432538147782662</v>
      </c>
      <c r="U362" s="321" t="s">
        <v>149</v>
      </c>
      <c r="V362" s="321">
        <v>0.10576817810246678</v>
      </c>
      <c r="W362" s="321">
        <v>1.8666325676962601</v>
      </c>
      <c r="X362" s="321">
        <v>3.0998480826835499</v>
      </c>
      <c r="Y362" s="321">
        <v>90</v>
      </c>
      <c r="Z362" s="321">
        <v>0.89790999999999999</v>
      </c>
      <c r="AA362" s="321">
        <v>300.55176949999998</v>
      </c>
      <c r="AB362" s="321">
        <v>1.8157195180000001</v>
      </c>
      <c r="AC362" s="322">
        <v>0.68981238095152575</v>
      </c>
      <c r="AD362" s="323">
        <v>1</v>
      </c>
      <c r="AE362" s="322">
        <v>65.350153846153844</v>
      </c>
      <c r="AF362" s="324">
        <v>210.6794399035679</v>
      </c>
      <c r="AG362" s="324">
        <v>36.739450118586902</v>
      </c>
      <c r="AH362" s="324">
        <v>0.24085384421284922</v>
      </c>
      <c r="AI362" s="324">
        <v>0.17438555055682353</v>
      </c>
      <c r="AJ362" s="324">
        <v>0.1864889185496576</v>
      </c>
      <c r="AK362" s="324">
        <v>8.9238845049684592</v>
      </c>
      <c r="AL362" s="324">
        <v>7.9800214992811105</v>
      </c>
      <c r="AM362" s="324">
        <v>9.867747510655807</v>
      </c>
    </row>
    <row r="363" spans="1:39">
      <c r="A363" s="291" t="s">
        <v>514</v>
      </c>
      <c r="B363" s="291">
        <v>1</v>
      </c>
      <c r="C363" s="291" t="s">
        <v>5545</v>
      </c>
      <c r="D363" s="291" t="s">
        <v>5183</v>
      </c>
      <c r="E363" s="291" t="s">
        <v>3160</v>
      </c>
      <c r="F363" s="291" t="s">
        <v>3161</v>
      </c>
      <c r="G363" s="291" t="s">
        <v>3162</v>
      </c>
      <c r="H363" s="291" t="s">
        <v>3163</v>
      </c>
      <c r="I363" s="291" t="s">
        <v>3164</v>
      </c>
      <c r="J363" s="291" t="s">
        <v>148</v>
      </c>
      <c r="K363" s="291">
        <v>39</v>
      </c>
      <c r="L363" s="291">
        <v>3218</v>
      </c>
      <c r="M363" s="291" t="s">
        <v>54</v>
      </c>
      <c r="N363" s="291">
        <v>362</v>
      </c>
      <c r="O363" s="291">
        <v>65.531682051282061</v>
      </c>
      <c r="P363" s="321" t="s">
        <v>3166</v>
      </c>
      <c r="Q363" s="321">
        <v>7210212</v>
      </c>
      <c r="R363" s="321">
        <v>32.510452999999998</v>
      </c>
      <c r="S363" s="321">
        <v>52.540310169999998</v>
      </c>
      <c r="T363" s="321">
        <v>9.5432538147782662</v>
      </c>
      <c r="U363" s="321" t="s">
        <v>149</v>
      </c>
      <c r="V363" s="321">
        <v>0.10576817810246678</v>
      </c>
      <c r="W363" s="321">
        <v>1.8666325676962601</v>
      </c>
      <c r="X363" s="321">
        <v>3.0998480826835499</v>
      </c>
      <c r="Y363" s="321">
        <v>90</v>
      </c>
      <c r="Z363" s="321">
        <v>0.89790999999999999</v>
      </c>
      <c r="AA363" s="321">
        <v>300.55176949999998</v>
      </c>
      <c r="AB363" s="321">
        <v>1.8157195180000001</v>
      </c>
      <c r="AC363" s="322">
        <v>0.68981238095152575</v>
      </c>
      <c r="AD363" s="323">
        <v>1</v>
      </c>
      <c r="AE363" s="322">
        <v>65.531682051282061</v>
      </c>
      <c r="AF363" s="324">
        <v>211.26466056996674</v>
      </c>
      <c r="AG363" s="324">
        <v>36.880349201973779</v>
      </c>
      <c r="AH363" s="324">
        <v>0.24076231663844128</v>
      </c>
      <c r="AI363" s="324">
        <v>0.17456941971494436</v>
      </c>
      <c r="AJ363" s="324">
        <v>0.1864889185496576</v>
      </c>
      <c r="AK363" s="324">
        <v>8.9332936969907148</v>
      </c>
      <c r="AL363" s="324">
        <v>7.9884354982057566</v>
      </c>
      <c r="AM363" s="324">
        <v>9.8781518957756731</v>
      </c>
    </row>
    <row r="364" spans="1:39">
      <c r="A364" s="291" t="s">
        <v>515</v>
      </c>
      <c r="B364" s="291">
        <v>1</v>
      </c>
      <c r="C364" s="291" t="s">
        <v>5546</v>
      </c>
      <c r="D364" s="291" t="s">
        <v>5183</v>
      </c>
      <c r="E364" s="291" t="s">
        <v>3160</v>
      </c>
      <c r="F364" s="291" t="s">
        <v>3161</v>
      </c>
      <c r="G364" s="291" t="s">
        <v>3162</v>
      </c>
      <c r="H364" s="291" t="s">
        <v>3163</v>
      </c>
      <c r="I364" s="291" t="s">
        <v>3164</v>
      </c>
      <c r="J364" s="291" t="s">
        <v>148</v>
      </c>
      <c r="K364" s="291">
        <v>39</v>
      </c>
      <c r="L364" s="291">
        <v>3218</v>
      </c>
      <c r="M364" s="291" t="s">
        <v>54</v>
      </c>
      <c r="N364" s="291">
        <v>363</v>
      </c>
      <c r="O364" s="291">
        <v>65.713210256410264</v>
      </c>
      <c r="P364" s="321" t="s">
        <v>3166</v>
      </c>
      <c r="Q364" s="321">
        <v>7210212</v>
      </c>
      <c r="R364" s="321">
        <v>32.510452999999998</v>
      </c>
      <c r="S364" s="321">
        <v>52.540310169999998</v>
      </c>
      <c r="T364" s="321">
        <v>9.5432538147782662</v>
      </c>
      <c r="U364" s="321" t="s">
        <v>149</v>
      </c>
      <c r="V364" s="321">
        <v>0.10576817810246678</v>
      </c>
      <c r="W364" s="321">
        <v>1.8666325676962601</v>
      </c>
      <c r="X364" s="321">
        <v>3.0998480826835499</v>
      </c>
      <c r="Y364" s="321">
        <v>90</v>
      </c>
      <c r="Z364" s="321">
        <v>0.89790999999999999</v>
      </c>
      <c r="AA364" s="321">
        <v>300.55176949999998</v>
      </c>
      <c r="AB364" s="321">
        <v>1.8157195180000001</v>
      </c>
      <c r="AC364" s="322">
        <v>0.68981238095152575</v>
      </c>
      <c r="AD364" s="323">
        <v>1</v>
      </c>
      <c r="AE364" s="322">
        <v>65.713210256410264</v>
      </c>
      <c r="AF364" s="324">
        <v>211.84988123636552</v>
      </c>
      <c r="AG364" s="324">
        <v>37.021193013630025</v>
      </c>
      <c r="AH364" s="324">
        <v>0.24066787067337136</v>
      </c>
      <c r="AI364" s="324">
        <v>0.17475201212090685</v>
      </c>
      <c r="AJ364" s="324">
        <v>0.1864889185496576</v>
      </c>
      <c r="AK364" s="324">
        <v>8.9426375533887406</v>
      </c>
      <c r="AL364" s="324">
        <v>7.9967910719361122</v>
      </c>
      <c r="AM364" s="324">
        <v>9.888484034841369</v>
      </c>
    </row>
    <row r="365" spans="1:39">
      <c r="A365" s="291" t="s">
        <v>516</v>
      </c>
      <c r="B365" s="291">
        <v>1</v>
      </c>
      <c r="C365" s="291" t="s">
        <v>5547</v>
      </c>
      <c r="D365" s="291" t="s">
        <v>5183</v>
      </c>
      <c r="E365" s="291" t="s">
        <v>3160</v>
      </c>
      <c r="F365" s="291" t="s">
        <v>3161</v>
      </c>
      <c r="G365" s="291" t="s">
        <v>3162</v>
      </c>
      <c r="H365" s="291" t="s">
        <v>3163</v>
      </c>
      <c r="I365" s="291" t="s">
        <v>3164</v>
      </c>
      <c r="J365" s="291" t="s">
        <v>148</v>
      </c>
      <c r="K365" s="291">
        <v>39</v>
      </c>
      <c r="L365" s="291">
        <v>3218</v>
      </c>
      <c r="M365" s="291" t="s">
        <v>54</v>
      </c>
      <c r="N365" s="291">
        <v>364</v>
      </c>
      <c r="O365" s="291">
        <v>65.894738461538466</v>
      </c>
      <c r="P365" s="321" t="s">
        <v>3166</v>
      </c>
      <c r="Q365" s="321">
        <v>7210212</v>
      </c>
      <c r="R365" s="321">
        <v>32.510452999999998</v>
      </c>
      <c r="S365" s="321">
        <v>52.540310169999998</v>
      </c>
      <c r="T365" s="321">
        <v>9.5432538147782662</v>
      </c>
      <c r="U365" s="321" t="s">
        <v>149</v>
      </c>
      <c r="V365" s="321">
        <v>0.10576817810246678</v>
      </c>
      <c r="W365" s="321">
        <v>1.8666325676962601</v>
      </c>
      <c r="X365" s="321">
        <v>3.0998480826835499</v>
      </c>
      <c r="Y365" s="321">
        <v>90</v>
      </c>
      <c r="Z365" s="321">
        <v>0.89790999999999999</v>
      </c>
      <c r="AA365" s="321">
        <v>300.55176949999998</v>
      </c>
      <c r="AB365" s="321">
        <v>1.8157195180000001</v>
      </c>
      <c r="AC365" s="322">
        <v>0.68981238095152575</v>
      </c>
      <c r="AD365" s="323">
        <v>1</v>
      </c>
      <c r="AE365" s="322">
        <v>65.894738461538466</v>
      </c>
      <c r="AF365" s="324">
        <v>212.43510190276433</v>
      </c>
      <c r="AG365" s="324">
        <v>37.161979852992175</v>
      </c>
      <c r="AH365" s="324">
        <v>0.24057051885827904</v>
      </c>
      <c r="AI365" s="324">
        <v>0.1749333303212853</v>
      </c>
      <c r="AJ365" s="324">
        <v>0.1864889185496576</v>
      </c>
      <c r="AK365" s="324">
        <v>8.9519162044791525</v>
      </c>
      <c r="AL365" s="324">
        <v>8.0050883370054429</v>
      </c>
      <c r="AM365" s="324">
        <v>9.8987440719528621</v>
      </c>
    </row>
    <row r="366" spans="1:39">
      <c r="A366" s="291" t="s">
        <v>517</v>
      </c>
      <c r="B366" s="291">
        <v>1</v>
      </c>
      <c r="C366" s="291" t="s">
        <v>5548</v>
      </c>
      <c r="D366" s="291" t="s">
        <v>5183</v>
      </c>
      <c r="E366" s="291" t="s">
        <v>3160</v>
      </c>
      <c r="F366" s="291" t="s">
        <v>3161</v>
      </c>
      <c r="G366" s="291" t="s">
        <v>3162</v>
      </c>
      <c r="H366" s="291" t="s">
        <v>3163</v>
      </c>
      <c r="I366" s="291" t="s">
        <v>3164</v>
      </c>
      <c r="J366" s="291" t="s">
        <v>148</v>
      </c>
      <c r="K366" s="291">
        <v>39</v>
      </c>
      <c r="L366" s="291">
        <v>3218</v>
      </c>
      <c r="M366" s="291" t="s">
        <v>54</v>
      </c>
      <c r="N366" s="291">
        <v>365</v>
      </c>
      <c r="O366" s="291">
        <v>66.076266666666669</v>
      </c>
      <c r="P366" s="321" t="s">
        <v>3166</v>
      </c>
      <c r="Q366" s="321">
        <v>7210212</v>
      </c>
      <c r="R366" s="321">
        <v>32.510452999999998</v>
      </c>
      <c r="S366" s="321">
        <v>52.540310169999998</v>
      </c>
      <c r="T366" s="321">
        <v>9.5432538147782662</v>
      </c>
      <c r="U366" s="321" t="s">
        <v>149</v>
      </c>
      <c r="V366" s="321">
        <v>0.10576817810246678</v>
      </c>
      <c r="W366" s="321">
        <v>1.8666325676962601</v>
      </c>
      <c r="X366" s="321">
        <v>3.0998480826835499</v>
      </c>
      <c r="Y366" s="321">
        <v>90</v>
      </c>
      <c r="Z366" s="321">
        <v>0.89790999999999999</v>
      </c>
      <c r="AA366" s="321">
        <v>300.55176949999998</v>
      </c>
      <c r="AB366" s="321">
        <v>1.8157195180000001</v>
      </c>
      <c r="AC366" s="322">
        <v>0.68981238095152575</v>
      </c>
      <c r="AD366" s="323">
        <v>1</v>
      </c>
      <c r="AE366" s="322">
        <v>66.076266666666669</v>
      </c>
      <c r="AF366" s="324">
        <v>213.02032256916311</v>
      </c>
      <c r="AG366" s="324">
        <v>37.302708026847121</v>
      </c>
      <c r="AH366" s="324">
        <v>0.24047027375320049</v>
      </c>
      <c r="AI366" s="324">
        <v>0.17511337686917516</v>
      </c>
      <c r="AJ366" s="324">
        <v>0.1864889185496576</v>
      </c>
      <c r="AK366" s="324">
        <v>8.9611297809122732</v>
      </c>
      <c r="AL366" s="324">
        <v>8.0133274102454255</v>
      </c>
      <c r="AM366" s="324">
        <v>9.9089321515791227</v>
      </c>
    </row>
    <row r="367" spans="1:39">
      <c r="A367" s="291" t="s">
        <v>518</v>
      </c>
      <c r="B367" s="291">
        <v>1</v>
      </c>
      <c r="C367" s="291" t="s">
        <v>5549</v>
      </c>
      <c r="D367" s="291" t="s">
        <v>5183</v>
      </c>
      <c r="E367" s="291" t="s">
        <v>3160</v>
      </c>
      <c r="F367" s="291" t="s">
        <v>3161</v>
      </c>
      <c r="G367" s="291" t="s">
        <v>3162</v>
      </c>
      <c r="H367" s="291" t="s">
        <v>3163</v>
      </c>
      <c r="I367" s="291" t="s">
        <v>3164</v>
      </c>
      <c r="J367" s="291" t="s">
        <v>148</v>
      </c>
      <c r="K367" s="291">
        <v>39</v>
      </c>
      <c r="L367" s="291">
        <v>3218</v>
      </c>
      <c r="M367" s="291" t="s">
        <v>54</v>
      </c>
      <c r="N367" s="291">
        <v>366</v>
      </c>
      <c r="O367" s="291">
        <v>66.257794871794871</v>
      </c>
      <c r="P367" s="321" t="s">
        <v>3166</v>
      </c>
      <c r="Q367" s="321">
        <v>7210212</v>
      </c>
      <c r="R367" s="321">
        <v>32.510452999999998</v>
      </c>
      <c r="S367" s="321">
        <v>52.540310169999998</v>
      </c>
      <c r="T367" s="321">
        <v>9.5432538147782662</v>
      </c>
      <c r="U367" s="321" t="s">
        <v>149</v>
      </c>
      <c r="V367" s="321">
        <v>0.10576817810246678</v>
      </c>
      <c r="W367" s="321">
        <v>1.8666325676962601</v>
      </c>
      <c r="X367" s="321">
        <v>3.0998480826835499</v>
      </c>
      <c r="Y367" s="321">
        <v>90</v>
      </c>
      <c r="Z367" s="321">
        <v>0.89790999999999999</v>
      </c>
      <c r="AA367" s="321">
        <v>300.55176949999998</v>
      </c>
      <c r="AB367" s="321">
        <v>1.8157195180000001</v>
      </c>
      <c r="AC367" s="322">
        <v>0.68981238095152575</v>
      </c>
      <c r="AD367" s="323">
        <v>1</v>
      </c>
      <c r="AE367" s="322">
        <v>66.257794871794871</v>
      </c>
      <c r="AF367" s="324">
        <v>213.6055432355619</v>
      </c>
      <c r="AG367" s="324">
        <v>37.44337584934334</v>
      </c>
      <c r="AH367" s="324">
        <v>0.24036714793726188</v>
      </c>
      <c r="AI367" s="324">
        <v>0.17529215432415624</v>
      </c>
      <c r="AJ367" s="324">
        <v>0.1864889185496576</v>
      </c>
      <c r="AK367" s="324">
        <v>8.9702784136702576</v>
      </c>
      <c r="AL367" s="324">
        <v>8.0215084087844684</v>
      </c>
      <c r="AM367" s="324">
        <v>9.9190484185560468</v>
      </c>
    </row>
    <row r="368" spans="1:39">
      <c r="A368" s="291" t="s">
        <v>519</v>
      </c>
      <c r="B368" s="291">
        <v>1</v>
      </c>
      <c r="C368" s="291" t="s">
        <v>5550</v>
      </c>
      <c r="D368" s="291" t="s">
        <v>5183</v>
      </c>
      <c r="E368" s="291" t="s">
        <v>3160</v>
      </c>
      <c r="F368" s="291" t="s">
        <v>3161</v>
      </c>
      <c r="G368" s="291" t="s">
        <v>3162</v>
      </c>
      <c r="H368" s="291" t="s">
        <v>3163</v>
      </c>
      <c r="I368" s="291" t="s">
        <v>3164</v>
      </c>
      <c r="J368" s="291" t="s">
        <v>148</v>
      </c>
      <c r="K368" s="291">
        <v>39</v>
      </c>
      <c r="L368" s="291">
        <v>3218</v>
      </c>
      <c r="M368" s="291" t="s">
        <v>54</v>
      </c>
      <c r="N368" s="291">
        <v>367</v>
      </c>
      <c r="O368" s="291">
        <v>66.439323076923074</v>
      </c>
      <c r="P368" s="321" t="s">
        <v>3166</v>
      </c>
      <c r="Q368" s="321">
        <v>7210212</v>
      </c>
      <c r="R368" s="321">
        <v>32.510452999999998</v>
      </c>
      <c r="S368" s="321">
        <v>52.540310169999998</v>
      </c>
      <c r="T368" s="321">
        <v>9.5432538147782662</v>
      </c>
      <c r="U368" s="321" t="s">
        <v>149</v>
      </c>
      <c r="V368" s="321">
        <v>0.10576817810246678</v>
      </c>
      <c r="W368" s="321">
        <v>1.8666325676962601</v>
      </c>
      <c r="X368" s="321">
        <v>3.0998480826835499</v>
      </c>
      <c r="Y368" s="321">
        <v>90</v>
      </c>
      <c r="Z368" s="321">
        <v>0.89790999999999999</v>
      </c>
      <c r="AA368" s="321">
        <v>300.55176949999998</v>
      </c>
      <c r="AB368" s="321">
        <v>1.8157195180000001</v>
      </c>
      <c r="AC368" s="322">
        <v>0.68981238095152575</v>
      </c>
      <c r="AD368" s="323">
        <v>1</v>
      </c>
      <c r="AE368" s="322">
        <v>66.439323076923074</v>
      </c>
      <c r="AF368" s="324">
        <v>214.19076390196071</v>
      </c>
      <c r="AG368" s="324">
        <v>37.583981642001753</v>
      </c>
      <c r="AH368" s="324">
        <v>0.2402611540081766</v>
      </c>
      <c r="AI368" s="324">
        <v>0.17546966525225463</v>
      </c>
      <c r="AJ368" s="324">
        <v>0.1864889185496576</v>
      </c>
      <c r="AK368" s="324">
        <v>8.9793622340651353</v>
      </c>
      <c r="AL368" s="324">
        <v>8.0296314500459687</v>
      </c>
      <c r="AM368" s="324">
        <v>9.9290930180843002</v>
      </c>
    </row>
    <row r="369" spans="1:39">
      <c r="A369" s="291" t="s">
        <v>520</v>
      </c>
      <c r="B369" s="291">
        <v>1</v>
      </c>
      <c r="C369" s="291" t="s">
        <v>5551</v>
      </c>
      <c r="D369" s="291" t="s">
        <v>5183</v>
      </c>
      <c r="E369" s="291" t="s">
        <v>3160</v>
      </c>
      <c r="F369" s="291" t="s">
        <v>3161</v>
      </c>
      <c r="G369" s="291" t="s">
        <v>3162</v>
      </c>
      <c r="H369" s="291" t="s">
        <v>3163</v>
      </c>
      <c r="I369" s="291" t="s">
        <v>3164</v>
      </c>
      <c r="J369" s="291" t="s">
        <v>148</v>
      </c>
      <c r="K369" s="291">
        <v>39</v>
      </c>
      <c r="L369" s="291">
        <v>3218</v>
      </c>
      <c r="M369" s="291" t="s">
        <v>54</v>
      </c>
      <c r="N369" s="291">
        <v>368</v>
      </c>
      <c r="O369" s="291">
        <v>66.620851282051291</v>
      </c>
      <c r="P369" s="321" t="s">
        <v>3166</v>
      </c>
      <c r="Q369" s="321">
        <v>7210212</v>
      </c>
      <c r="R369" s="321">
        <v>32.510452999999998</v>
      </c>
      <c r="S369" s="321">
        <v>52.540310169999998</v>
      </c>
      <c r="T369" s="321">
        <v>9.5432538147782662</v>
      </c>
      <c r="U369" s="321" t="s">
        <v>149</v>
      </c>
      <c r="V369" s="321">
        <v>0.10576817810246678</v>
      </c>
      <c r="W369" s="321">
        <v>1.8666325676962601</v>
      </c>
      <c r="X369" s="321">
        <v>3.0998480826835499</v>
      </c>
      <c r="Y369" s="321">
        <v>90</v>
      </c>
      <c r="Z369" s="321">
        <v>0.89790999999999999</v>
      </c>
      <c r="AA369" s="321">
        <v>300.55176949999998</v>
      </c>
      <c r="AB369" s="321">
        <v>1.8157195180000001</v>
      </c>
      <c r="AC369" s="322">
        <v>0.68981238095152575</v>
      </c>
      <c r="AD369" s="323">
        <v>1</v>
      </c>
      <c r="AE369" s="322">
        <v>66.620851282051291</v>
      </c>
      <c r="AF369" s="324">
        <v>214.77598456835952</v>
      </c>
      <c r="AG369" s="324">
        <v>37.724523733726492</v>
      </c>
      <c r="AH369" s="324">
        <v>0.24015230458208783</v>
      </c>
      <c r="AI369" s="324">
        <v>0.17564591222590542</v>
      </c>
      <c r="AJ369" s="324">
        <v>0.1864889185496576</v>
      </c>
      <c r="AK369" s="324">
        <v>8.9883813737369014</v>
      </c>
      <c r="AL369" s="324">
        <v>8.037696651746602</v>
      </c>
      <c r="AM369" s="324">
        <v>9.9390660957272008</v>
      </c>
    </row>
    <row r="370" spans="1:39">
      <c r="A370" s="291" t="s">
        <v>521</v>
      </c>
      <c r="B370" s="291">
        <v>1</v>
      </c>
      <c r="C370" s="291" t="s">
        <v>5552</v>
      </c>
      <c r="D370" s="291" t="s">
        <v>5183</v>
      </c>
      <c r="E370" s="291" t="s">
        <v>3160</v>
      </c>
      <c r="F370" s="291" t="s">
        <v>3161</v>
      </c>
      <c r="G370" s="291" t="s">
        <v>3162</v>
      </c>
      <c r="H370" s="291" t="s">
        <v>3163</v>
      </c>
      <c r="I370" s="291" t="s">
        <v>3164</v>
      </c>
      <c r="J370" s="291" t="s">
        <v>148</v>
      </c>
      <c r="K370" s="291">
        <v>39</v>
      </c>
      <c r="L370" s="291">
        <v>3218</v>
      </c>
      <c r="M370" s="291" t="s">
        <v>54</v>
      </c>
      <c r="N370" s="291">
        <v>369</v>
      </c>
      <c r="O370" s="291">
        <v>66.802379487179493</v>
      </c>
      <c r="P370" s="321" t="s">
        <v>3166</v>
      </c>
      <c r="Q370" s="321">
        <v>7210212</v>
      </c>
      <c r="R370" s="321">
        <v>32.510452999999998</v>
      </c>
      <c r="S370" s="321">
        <v>52.540310169999998</v>
      </c>
      <c r="T370" s="321">
        <v>9.5432538147782662</v>
      </c>
      <c r="U370" s="321" t="s">
        <v>149</v>
      </c>
      <c r="V370" s="321">
        <v>0.10576817810246678</v>
      </c>
      <c r="W370" s="321">
        <v>1.8666325676962601</v>
      </c>
      <c r="X370" s="321">
        <v>3.0998480826835499</v>
      </c>
      <c r="Y370" s="321">
        <v>90</v>
      </c>
      <c r="Z370" s="321">
        <v>0.89790999999999999</v>
      </c>
      <c r="AA370" s="321">
        <v>300.55176949999998</v>
      </c>
      <c r="AB370" s="321">
        <v>1.8157195180000001</v>
      </c>
      <c r="AC370" s="322">
        <v>0.68981238095152575</v>
      </c>
      <c r="AD370" s="323">
        <v>1</v>
      </c>
      <c r="AE370" s="322">
        <v>66.802379487179493</v>
      </c>
      <c r="AF370" s="324">
        <v>215.36120523475833</v>
      </c>
      <c r="AG370" s="324">
        <v>37.865000460815317</v>
      </c>
      <c r="AH370" s="324">
        <v>0.24004061229289089</v>
      </c>
      <c r="AI370" s="324">
        <v>0.17582089782391352</v>
      </c>
      <c r="AJ370" s="324">
        <v>0.1864889185496576</v>
      </c>
      <c r="AK370" s="324">
        <v>8.997335964651521</v>
      </c>
      <c r="AL370" s="324">
        <v>8.0457041318945297</v>
      </c>
      <c r="AM370" s="324">
        <v>9.948967797408514</v>
      </c>
    </row>
    <row r="371" spans="1:39">
      <c r="A371" s="291" t="s">
        <v>522</v>
      </c>
      <c r="B371" s="291">
        <v>1</v>
      </c>
      <c r="C371" s="291" t="s">
        <v>5553</v>
      </c>
      <c r="D371" s="291" t="s">
        <v>5183</v>
      </c>
      <c r="E371" s="291" t="s">
        <v>3160</v>
      </c>
      <c r="F371" s="291" t="s">
        <v>3161</v>
      </c>
      <c r="G371" s="291" t="s">
        <v>3162</v>
      </c>
      <c r="H371" s="291" t="s">
        <v>3163</v>
      </c>
      <c r="I371" s="291" t="s">
        <v>3164</v>
      </c>
      <c r="J371" s="291" t="s">
        <v>148</v>
      </c>
      <c r="K371" s="291">
        <v>39</v>
      </c>
      <c r="L371" s="291">
        <v>3218</v>
      </c>
      <c r="M371" s="291" t="s">
        <v>54</v>
      </c>
      <c r="N371" s="291">
        <v>370</v>
      </c>
      <c r="O371" s="291">
        <v>66.983907692307696</v>
      </c>
      <c r="P371" s="321" t="s">
        <v>3166</v>
      </c>
      <c r="Q371" s="321">
        <v>7210212</v>
      </c>
      <c r="R371" s="321">
        <v>32.510452999999998</v>
      </c>
      <c r="S371" s="321">
        <v>52.540310169999998</v>
      </c>
      <c r="T371" s="321">
        <v>9.5432538147782662</v>
      </c>
      <c r="U371" s="321" t="s">
        <v>149</v>
      </c>
      <c r="V371" s="321">
        <v>0.10576817810246678</v>
      </c>
      <c r="W371" s="321">
        <v>1.8666325676962601</v>
      </c>
      <c r="X371" s="321">
        <v>3.0998480826835499</v>
      </c>
      <c r="Y371" s="321">
        <v>90</v>
      </c>
      <c r="Z371" s="321">
        <v>0.89790999999999999</v>
      </c>
      <c r="AA371" s="321">
        <v>300.55176949999998</v>
      </c>
      <c r="AB371" s="321">
        <v>1.8157195180000001</v>
      </c>
      <c r="AC371" s="322">
        <v>0.68981238095152575</v>
      </c>
      <c r="AD371" s="323">
        <v>1</v>
      </c>
      <c r="AE371" s="322">
        <v>66.983907692307696</v>
      </c>
      <c r="AF371" s="324">
        <v>215.94642590115711</v>
      </c>
      <c r="AG371" s="324">
        <v>38.005410166969895</v>
      </c>
      <c r="AH371" s="324">
        <v>0.2399260897920853</v>
      </c>
      <c r="AI371" s="324">
        <v>0.17599462463141535</v>
      </c>
      <c r="AJ371" s="324">
        <v>0.1864889185496576</v>
      </c>
      <c r="AK371" s="324">
        <v>9.0062261390989615</v>
      </c>
      <c r="AL371" s="324">
        <v>8.0536540087876514</v>
      </c>
      <c r="AM371" s="324">
        <v>9.9587982694102735</v>
      </c>
    </row>
    <row r="372" spans="1:39">
      <c r="A372" s="291" t="s">
        <v>523</v>
      </c>
      <c r="B372" s="291">
        <v>1</v>
      </c>
      <c r="C372" s="291" t="s">
        <v>5554</v>
      </c>
      <c r="D372" s="291" t="s">
        <v>5183</v>
      </c>
      <c r="E372" s="291" t="s">
        <v>3160</v>
      </c>
      <c r="F372" s="291" t="s">
        <v>3161</v>
      </c>
      <c r="G372" s="291" t="s">
        <v>3162</v>
      </c>
      <c r="H372" s="291" t="s">
        <v>3163</v>
      </c>
      <c r="I372" s="291" t="s">
        <v>3164</v>
      </c>
      <c r="J372" s="291" t="s">
        <v>148</v>
      </c>
      <c r="K372" s="291">
        <v>39</v>
      </c>
      <c r="L372" s="291">
        <v>3218</v>
      </c>
      <c r="M372" s="291" t="s">
        <v>54</v>
      </c>
      <c r="N372" s="291">
        <v>371</v>
      </c>
      <c r="O372" s="291">
        <v>67.165435897435898</v>
      </c>
      <c r="P372" s="321" t="s">
        <v>3166</v>
      </c>
      <c r="Q372" s="321">
        <v>7210212</v>
      </c>
      <c r="R372" s="321">
        <v>32.510452999999998</v>
      </c>
      <c r="S372" s="321">
        <v>52.540310169999998</v>
      </c>
      <c r="T372" s="321">
        <v>9.5432538147782662</v>
      </c>
      <c r="U372" s="321" t="s">
        <v>149</v>
      </c>
      <c r="V372" s="321">
        <v>0.10576817810246678</v>
      </c>
      <c r="W372" s="321">
        <v>1.8666325676962601</v>
      </c>
      <c r="X372" s="321">
        <v>3.0998480826835499</v>
      </c>
      <c r="Y372" s="321">
        <v>90</v>
      </c>
      <c r="Z372" s="321">
        <v>0.89790999999999999</v>
      </c>
      <c r="AA372" s="321">
        <v>300.55176949999998</v>
      </c>
      <c r="AB372" s="321">
        <v>1.8157195180000001</v>
      </c>
      <c r="AC372" s="322">
        <v>0.68981238095152575</v>
      </c>
      <c r="AD372" s="323">
        <v>1</v>
      </c>
      <c r="AE372" s="322">
        <v>67.165435897435898</v>
      </c>
      <c r="AF372" s="324">
        <v>216.5316465675559</v>
      </c>
      <c r="AG372" s="324">
        <v>38.145751203305885</v>
      </c>
      <c r="AH372" s="324">
        <v>0.23980874974835215</v>
      </c>
      <c r="AI372" s="324">
        <v>0.17616709523983951</v>
      </c>
      <c r="AJ372" s="324">
        <v>0.1864889185496576</v>
      </c>
      <c r="AK372" s="324">
        <v>9.0150520296911836</v>
      </c>
      <c r="AL372" s="324">
        <v>8.0615464010118014</v>
      </c>
      <c r="AM372" s="324">
        <v>9.9685576583705657</v>
      </c>
    </row>
    <row r="373" spans="1:39">
      <c r="A373" s="291" t="s">
        <v>524</v>
      </c>
      <c r="B373" s="291">
        <v>1</v>
      </c>
      <c r="C373" s="291" t="s">
        <v>5555</v>
      </c>
      <c r="D373" s="291" t="s">
        <v>5183</v>
      </c>
      <c r="E373" s="291" t="s">
        <v>3160</v>
      </c>
      <c r="F373" s="291" t="s">
        <v>3161</v>
      </c>
      <c r="G373" s="291" t="s">
        <v>3162</v>
      </c>
      <c r="H373" s="291" t="s">
        <v>3163</v>
      </c>
      <c r="I373" s="291" t="s">
        <v>3164</v>
      </c>
      <c r="J373" s="291" t="s">
        <v>148</v>
      </c>
      <c r="K373" s="291">
        <v>39</v>
      </c>
      <c r="L373" s="291">
        <v>3218</v>
      </c>
      <c r="M373" s="291" t="s">
        <v>54</v>
      </c>
      <c r="N373" s="291">
        <v>372</v>
      </c>
      <c r="O373" s="291">
        <v>67.346964102564101</v>
      </c>
      <c r="P373" s="321" t="s">
        <v>3166</v>
      </c>
      <c r="Q373" s="321">
        <v>7210212</v>
      </c>
      <c r="R373" s="321">
        <v>32.510452999999998</v>
      </c>
      <c r="S373" s="321">
        <v>52.540310169999998</v>
      </c>
      <c r="T373" s="321">
        <v>9.5432538147782662</v>
      </c>
      <c r="U373" s="321" t="s">
        <v>149</v>
      </c>
      <c r="V373" s="321">
        <v>0.10576817810246678</v>
      </c>
      <c r="W373" s="321">
        <v>1.8666325676962601</v>
      </c>
      <c r="X373" s="321">
        <v>3.0998480826835499</v>
      </c>
      <c r="Y373" s="321">
        <v>90</v>
      </c>
      <c r="Z373" s="321">
        <v>0.89790999999999999</v>
      </c>
      <c r="AA373" s="321">
        <v>300.55176949999998</v>
      </c>
      <c r="AB373" s="321">
        <v>1.8157195180000001</v>
      </c>
      <c r="AC373" s="322">
        <v>0.68981238095152575</v>
      </c>
      <c r="AD373" s="323">
        <v>1</v>
      </c>
      <c r="AE373" s="322">
        <v>67.346964102564101</v>
      </c>
      <c r="AF373" s="324">
        <v>217.11686723395471</v>
      </c>
      <c r="AG373" s="324">
        <v>38.286021928362644</v>
      </c>
      <c r="AH373" s="324">
        <v>0.23968860484699325</v>
      </c>
      <c r="AI373" s="324">
        <v>0.17633831224686686</v>
      </c>
      <c r="AJ373" s="324">
        <v>0.1864889185496576</v>
      </c>
      <c r="AK373" s="324">
        <v>9.0238137693600944</v>
      </c>
      <c r="AL373" s="324">
        <v>8.0693814274389233</v>
      </c>
      <c r="AM373" s="324">
        <v>9.9782461112812637</v>
      </c>
    </row>
    <row r="374" spans="1:39">
      <c r="A374" s="291" t="s">
        <v>525</v>
      </c>
      <c r="B374" s="291">
        <v>1</v>
      </c>
      <c r="C374" s="291" t="s">
        <v>5556</v>
      </c>
      <c r="D374" s="291" t="s">
        <v>5183</v>
      </c>
      <c r="E374" s="291" t="s">
        <v>3160</v>
      </c>
      <c r="F374" s="291" t="s">
        <v>3161</v>
      </c>
      <c r="G374" s="291" t="s">
        <v>3162</v>
      </c>
      <c r="H374" s="291" t="s">
        <v>3163</v>
      </c>
      <c r="I374" s="291" t="s">
        <v>3164</v>
      </c>
      <c r="J374" s="291" t="s">
        <v>148</v>
      </c>
      <c r="K374" s="291">
        <v>39</v>
      </c>
      <c r="L374" s="291">
        <v>3218</v>
      </c>
      <c r="M374" s="291" t="s">
        <v>54</v>
      </c>
      <c r="N374" s="291">
        <v>373</v>
      </c>
      <c r="O374" s="291">
        <v>67.528492307692318</v>
      </c>
      <c r="P374" s="321" t="s">
        <v>3166</v>
      </c>
      <c r="Q374" s="321">
        <v>7210212</v>
      </c>
      <c r="R374" s="321">
        <v>32.510452999999998</v>
      </c>
      <c r="S374" s="321">
        <v>52.540310169999998</v>
      </c>
      <c r="T374" s="321">
        <v>9.5432538147782662</v>
      </c>
      <c r="U374" s="321" t="s">
        <v>149</v>
      </c>
      <c r="V374" s="321">
        <v>0.10576817810246678</v>
      </c>
      <c r="W374" s="321">
        <v>1.8666325676962601</v>
      </c>
      <c r="X374" s="321">
        <v>3.0998480826835499</v>
      </c>
      <c r="Y374" s="321">
        <v>90</v>
      </c>
      <c r="Z374" s="321">
        <v>0.89790999999999999</v>
      </c>
      <c r="AA374" s="321">
        <v>300.55176949999998</v>
      </c>
      <c r="AB374" s="321">
        <v>1.8157195180000001</v>
      </c>
      <c r="AC374" s="322">
        <v>0.68981238095152575</v>
      </c>
      <c r="AD374" s="323">
        <v>1</v>
      </c>
      <c r="AE374" s="322">
        <v>67.528492307692318</v>
      </c>
      <c r="AF374" s="324">
        <v>217.70208790035355</v>
      </c>
      <c r="AG374" s="324">
        <v>38.426220708112837</v>
      </c>
      <c r="AH374" s="324">
        <v>0.23956566778973731</v>
      </c>
      <c r="AI374" s="324">
        <v>0.17650827825639073</v>
      </c>
      <c r="AJ374" s="324">
        <v>0.1864889185496576</v>
      </c>
      <c r="AK374" s="324">
        <v>9.032511491355514</v>
      </c>
      <c r="AL374" s="324">
        <v>8.0771592072252449</v>
      </c>
      <c r="AM374" s="324">
        <v>9.9878637754857813</v>
      </c>
    </row>
    <row r="375" spans="1:39">
      <c r="A375" s="291" t="s">
        <v>526</v>
      </c>
      <c r="B375" s="291">
        <v>1</v>
      </c>
      <c r="C375" s="291" t="s">
        <v>5557</v>
      </c>
      <c r="D375" s="291" t="s">
        <v>5183</v>
      </c>
      <c r="E375" s="291" t="s">
        <v>3160</v>
      </c>
      <c r="F375" s="291" t="s">
        <v>3161</v>
      </c>
      <c r="G375" s="291" t="s">
        <v>3162</v>
      </c>
      <c r="H375" s="291" t="s">
        <v>3163</v>
      </c>
      <c r="I375" s="291" t="s">
        <v>3164</v>
      </c>
      <c r="J375" s="291" t="s">
        <v>148</v>
      </c>
      <c r="K375" s="291">
        <v>39</v>
      </c>
      <c r="L375" s="291">
        <v>3218</v>
      </c>
      <c r="M375" s="291" t="s">
        <v>54</v>
      </c>
      <c r="N375" s="291">
        <v>374</v>
      </c>
      <c r="O375" s="291">
        <v>67.71002051282052</v>
      </c>
      <c r="P375" s="321" t="s">
        <v>3166</v>
      </c>
      <c r="Q375" s="321">
        <v>7210212</v>
      </c>
      <c r="R375" s="321">
        <v>32.510452999999998</v>
      </c>
      <c r="S375" s="321">
        <v>52.540310169999998</v>
      </c>
      <c r="T375" s="321">
        <v>9.5432538147782662</v>
      </c>
      <c r="U375" s="321" t="s">
        <v>149</v>
      </c>
      <c r="V375" s="321">
        <v>0.10576817810246678</v>
      </c>
      <c r="W375" s="321">
        <v>1.8666325676962601</v>
      </c>
      <c r="X375" s="321">
        <v>3.0998480826835499</v>
      </c>
      <c r="Y375" s="321">
        <v>90</v>
      </c>
      <c r="Z375" s="321">
        <v>0.89790999999999999</v>
      </c>
      <c r="AA375" s="321">
        <v>300.55176949999998</v>
      </c>
      <c r="AB375" s="321">
        <v>1.8157195180000001</v>
      </c>
      <c r="AC375" s="322">
        <v>0.68981238095152575</v>
      </c>
      <c r="AD375" s="323">
        <v>1</v>
      </c>
      <c r="AE375" s="322">
        <v>67.71002051282052</v>
      </c>
      <c r="AF375" s="324">
        <v>218.28730856675233</v>
      </c>
      <c r="AG375" s="324">
        <v>38.566345915971795</v>
      </c>
      <c r="AH375" s="324">
        <v>0.23943995129432652</v>
      </c>
      <c r="AI375" s="324">
        <v>0.17667699587847635</v>
      </c>
      <c r="AJ375" s="324">
        <v>0.1864889185496576</v>
      </c>
      <c r="AK375" s="324">
        <v>9.0411453292430988</v>
      </c>
      <c r="AL375" s="324">
        <v>8.084879859809428</v>
      </c>
      <c r="AM375" s="324">
        <v>9.9974107986767695</v>
      </c>
    </row>
    <row r="376" spans="1:39">
      <c r="A376" s="291" t="s">
        <v>527</v>
      </c>
      <c r="B376" s="291">
        <v>1</v>
      </c>
      <c r="C376" s="291" t="s">
        <v>5558</v>
      </c>
      <c r="D376" s="291" t="s">
        <v>5183</v>
      </c>
      <c r="E376" s="291" t="s">
        <v>3160</v>
      </c>
      <c r="F376" s="291" t="s">
        <v>3161</v>
      </c>
      <c r="G376" s="291" t="s">
        <v>3162</v>
      </c>
      <c r="H376" s="291" t="s">
        <v>3163</v>
      </c>
      <c r="I376" s="291" t="s">
        <v>3164</v>
      </c>
      <c r="J376" s="291" t="s">
        <v>148</v>
      </c>
      <c r="K376" s="291">
        <v>39</v>
      </c>
      <c r="L376" s="291">
        <v>3218</v>
      </c>
      <c r="M376" s="291" t="s">
        <v>54</v>
      </c>
      <c r="N376" s="291">
        <v>375</v>
      </c>
      <c r="O376" s="291">
        <v>67.891548717948723</v>
      </c>
      <c r="P376" s="321" t="s">
        <v>3166</v>
      </c>
      <c r="Q376" s="321">
        <v>7210212</v>
      </c>
      <c r="R376" s="321">
        <v>32.510452999999998</v>
      </c>
      <c r="S376" s="321">
        <v>52.540310169999998</v>
      </c>
      <c r="T376" s="321">
        <v>9.5432538147782662</v>
      </c>
      <c r="U376" s="321" t="s">
        <v>149</v>
      </c>
      <c r="V376" s="321">
        <v>0.10576817810246678</v>
      </c>
      <c r="W376" s="321">
        <v>1.8666325676962601</v>
      </c>
      <c r="X376" s="321">
        <v>3.0998480826835499</v>
      </c>
      <c r="Y376" s="321">
        <v>90</v>
      </c>
      <c r="Z376" s="321">
        <v>0.89790999999999999</v>
      </c>
      <c r="AA376" s="321">
        <v>300.55176949999998</v>
      </c>
      <c r="AB376" s="321">
        <v>1.8157195180000001</v>
      </c>
      <c r="AC376" s="322">
        <v>0.68981238095152575</v>
      </c>
      <c r="AD376" s="323">
        <v>1</v>
      </c>
      <c r="AE376" s="322">
        <v>67.891548717948723</v>
      </c>
      <c r="AF376" s="324">
        <v>218.87252923315111</v>
      </c>
      <c r="AG376" s="324">
        <v>38.706395932806672</v>
      </c>
      <c r="AH376" s="324">
        <v>0.23931146809406031</v>
      </c>
      <c r="AI376" s="324">
        <v>0.17684446772932014</v>
      </c>
      <c r="AJ376" s="324">
        <v>0.1864889185496576</v>
      </c>
      <c r="AK376" s="324">
        <v>9.0497154169022611</v>
      </c>
      <c r="AL376" s="324">
        <v>8.0925435049107026</v>
      </c>
      <c r="AM376" s="324">
        <v>10.00688732889382</v>
      </c>
    </row>
    <row r="377" spans="1:39">
      <c r="A377" s="291" t="s">
        <v>528</v>
      </c>
      <c r="B377" s="291">
        <v>1</v>
      </c>
      <c r="C377" s="291" t="s">
        <v>5559</v>
      </c>
      <c r="D377" s="291" t="s">
        <v>5183</v>
      </c>
      <c r="E377" s="291" t="s">
        <v>3160</v>
      </c>
      <c r="F377" s="291" t="s">
        <v>3161</v>
      </c>
      <c r="G377" s="291" t="s">
        <v>3162</v>
      </c>
      <c r="H377" s="291" t="s">
        <v>3163</v>
      </c>
      <c r="I377" s="291" t="s">
        <v>3164</v>
      </c>
      <c r="J377" s="291" t="s">
        <v>148</v>
      </c>
      <c r="K377" s="291">
        <v>39</v>
      </c>
      <c r="L377" s="291">
        <v>3218</v>
      </c>
      <c r="M377" s="291" t="s">
        <v>54</v>
      </c>
      <c r="N377" s="291">
        <v>376</v>
      </c>
      <c r="O377" s="291">
        <v>68.073076923076925</v>
      </c>
      <c r="P377" s="321" t="s">
        <v>3166</v>
      </c>
      <c r="Q377" s="321">
        <v>7210212</v>
      </c>
      <c r="R377" s="321">
        <v>32.510452999999998</v>
      </c>
      <c r="S377" s="321">
        <v>52.540310169999998</v>
      </c>
      <c r="T377" s="321">
        <v>9.5432538147782662</v>
      </c>
      <c r="U377" s="321" t="s">
        <v>149</v>
      </c>
      <c r="V377" s="321">
        <v>0.10576817810246678</v>
      </c>
      <c r="W377" s="321">
        <v>1.8666325676962601</v>
      </c>
      <c r="X377" s="321">
        <v>3.0998480826835499</v>
      </c>
      <c r="Y377" s="321">
        <v>90</v>
      </c>
      <c r="Z377" s="321">
        <v>0.89790999999999999</v>
      </c>
      <c r="AA377" s="321">
        <v>300.55176949999998</v>
      </c>
      <c r="AB377" s="321">
        <v>1.8157195180000001</v>
      </c>
      <c r="AC377" s="322">
        <v>0.68981238095152575</v>
      </c>
      <c r="AD377" s="323">
        <v>1</v>
      </c>
      <c r="AE377" s="322">
        <v>68.073076923076925</v>
      </c>
      <c r="AF377" s="324">
        <v>219.4577498995499</v>
      </c>
      <c r="AG377" s="324">
        <v>38.846369146945314</v>
      </c>
      <c r="AH377" s="324">
        <v>0.2391802309374722</v>
      </c>
      <c r="AI377" s="324">
        <v>0.17701069643120854</v>
      </c>
      <c r="AJ377" s="324">
        <v>0.1864889185496576</v>
      </c>
      <c r="AK377" s="324">
        <v>9.0582218885240575</v>
      </c>
      <c r="AL377" s="324">
        <v>8.1001502625269808</v>
      </c>
      <c r="AM377" s="324">
        <v>10.016293514521132</v>
      </c>
    </row>
    <row r="378" spans="1:39">
      <c r="A378" s="291" t="s">
        <v>529</v>
      </c>
      <c r="B378" s="291">
        <v>1</v>
      </c>
      <c r="C378" s="291" t="s">
        <v>5560</v>
      </c>
      <c r="D378" s="291" t="s">
        <v>5183</v>
      </c>
      <c r="E378" s="291" t="s">
        <v>3160</v>
      </c>
      <c r="F378" s="291" t="s">
        <v>3161</v>
      </c>
      <c r="G378" s="291" t="s">
        <v>3162</v>
      </c>
      <c r="H378" s="291" t="s">
        <v>3163</v>
      </c>
      <c r="I378" s="291" t="s">
        <v>3164</v>
      </c>
      <c r="J378" s="291" t="s">
        <v>148</v>
      </c>
      <c r="K378" s="291">
        <v>39</v>
      </c>
      <c r="L378" s="291">
        <v>3218</v>
      </c>
      <c r="M378" s="291" t="s">
        <v>54</v>
      </c>
      <c r="N378" s="291">
        <v>377</v>
      </c>
      <c r="O378" s="291">
        <v>68.254605128205128</v>
      </c>
      <c r="P378" s="321" t="s">
        <v>3166</v>
      </c>
      <c r="Q378" s="321">
        <v>7210212</v>
      </c>
      <c r="R378" s="321">
        <v>32.510452999999998</v>
      </c>
      <c r="S378" s="321">
        <v>52.540310169999998</v>
      </c>
      <c r="T378" s="321">
        <v>9.5432538147782662</v>
      </c>
      <c r="U378" s="321" t="s">
        <v>149</v>
      </c>
      <c r="V378" s="321">
        <v>0.10576817810246678</v>
      </c>
      <c r="W378" s="321">
        <v>1.8666325676962601</v>
      </c>
      <c r="X378" s="321">
        <v>3.0998480826835499</v>
      </c>
      <c r="Y378" s="321">
        <v>90</v>
      </c>
      <c r="Z378" s="321">
        <v>0.89790999999999999</v>
      </c>
      <c r="AA378" s="321">
        <v>300.55176949999998</v>
      </c>
      <c r="AB378" s="321">
        <v>1.8157195180000001</v>
      </c>
      <c r="AC378" s="322">
        <v>0.68981238095152575</v>
      </c>
      <c r="AD378" s="323">
        <v>1</v>
      </c>
      <c r="AE378" s="322">
        <v>68.254605128205128</v>
      </c>
      <c r="AF378" s="324">
        <v>220.04297056594871</v>
      </c>
      <c r="AG378" s="324">
        <v>38.986263954184928</v>
      </c>
      <c r="AH378" s="324">
        <v>0.23904625258787329</v>
      </c>
      <c r="AI378" s="324">
        <v>0.17717568461247626</v>
      </c>
      <c r="AJ378" s="324">
        <v>0.1864889185496576</v>
      </c>
      <c r="AK378" s="324">
        <v>9.0666648786090533</v>
      </c>
      <c r="AL378" s="324">
        <v>8.1077002529329505</v>
      </c>
      <c r="AM378" s="324">
        <v>10.025629504285158</v>
      </c>
    </row>
    <row r="379" spans="1:39">
      <c r="A379" s="291" t="s">
        <v>530</v>
      </c>
      <c r="B379" s="291">
        <v>1</v>
      </c>
      <c r="C379" s="291" t="s">
        <v>5561</v>
      </c>
      <c r="D379" s="291" t="s">
        <v>5183</v>
      </c>
      <c r="E379" s="291" t="s">
        <v>3160</v>
      </c>
      <c r="F379" s="291" t="s">
        <v>3161</v>
      </c>
      <c r="G379" s="291" t="s">
        <v>3162</v>
      </c>
      <c r="H379" s="291" t="s">
        <v>3163</v>
      </c>
      <c r="I379" s="291" t="s">
        <v>3164</v>
      </c>
      <c r="J379" s="291" t="s">
        <v>148</v>
      </c>
      <c r="K379" s="291">
        <v>39</v>
      </c>
      <c r="L379" s="291">
        <v>3218</v>
      </c>
      <c r="M379" s="291" t="s">
        <v>54</v>
      </c>
      <c r="N379" s="291">
        <v>378</v>
      </c>
      <c r="O379" s="291">
        <v>68.436133333333331</v>
      </c>
      <c r="P379" s="321" t="s">
        <v>3166</v>
      </c>
      <c r="Q379" s="321">
        <v>7210212</v>
      </c>
      <c r="R379" s="321">
        <v>32.510452999999998</v>
      </c>
      <c r="S379" s="321">
        <v>52.540310169999998</v>
      </c>
      <c r="T379" s="321">
        <v>9.5432538147782662</v>
      </c>
      <c r="U379" s="321" t="s">
        <v>149</v>
      </c>
      <c r="V379" s="321">
        <v>0.10576817810246678</v>
      </c>
      <c r="W379" s="321">
        <v>1.8666325676962601</v>
      </c>
      <c r="X379" s="321">
        <v>3.0998480826835499</v>
      </c>
      <c r="Y379" s="321">
        <v>90</v>
      </c>
      <c r="Z379" s="321">
        <v>0.89790999999999999</v>
      </c>
      <c r="AA379" s="321">
        <v>300.55176949999998</v>
      </c>
      <c r="AB379" s="321">
        <v>1.8157195180000001</v>
      </c>
      <c r="AC379" s="322">
        <v>0.68981238095152575</v>
      </c>
      <c r="AD379" s="323">
        <v>1</v>
      </c>
      <c r="AE379" s="322">
        <v>68.436133333333331</v>
      </c>
      <c r="AF379" s="324">
        <v>220.62819123234749</v>
      </c>
      <c r="AG379" s="324">
        <v>39.126078757800521</v>
      </c>
      <c r="AH379" s="324">
        <v>0.23890954582304519</v>
      </c>
      <c r="AI379" s="324">
        <v>0.17733943490746451</v>
      </c>
      <c r="AJ379" s="324">
        <v>0.1864889185496576</v>
      </c>
      <c r="AK379" s="324">
        <v>9.0750445219651894</v>
      </c>
      <c r="AL379" s="324">
        <v>8.1151935966781608</v>
      </c>
      <c r="AM379" s="324">
        <v>10.03489544725222</v>
      </c>
    </row>
    <row r="380" spans="1:39">
      <c r="A380" s="291" t="s">
        <v>531</v>
      </c>
      <c r="B380" s="291">
        <v>1</v>
      </c>
      <c r="C380" s="291" t="s">
        <v>5562</v>
      </c>
      <c r="D380" s="291" t="s">
        <v>5183</v>
      </c>
      <c r="E380" s="291" t="s">
        <v>3160</v>
      </c>
      <c r="F380" s="291" t="s">
        <v>3161</v>
      </c>
      <c r="G380" s="291" t="s">
        <v>3162</v>
      </c>
      <c r="H380" s="291" t="s">
        <v>3163</v>
      </c>
      <c r="I380" s="291" t="s">
        <v>3164</v>
      </c>
      <c r="J380" s="291" t="s">
        <v>148</v>
      </c>
      <c r="K380" s="291">
        <v>39</v>
      </c>
      <c r="L380" s="291">
        <v>3218</v>
      </c>
      <c r="M380" s="291" t="s">
        <v>54</v>
      </c>
      <c r="N380" s="291">
        <v>379</v>
      </c>
      <c r="O380" s="291">
        <v>68.617661538461547</v>
      </c>
      <c r="P380" s="321" t="s">
        <v>3166</v>
      </c>
      <c r="Q380" s="321">
        <v>7210212</v>
      </c>
      <c r="R380" s="321">
        <v>32.510452999999998</v>
      </c>
      <c r="S380" s="321">
        <v>52.540310169999998</v>
      </c>
      <c r="T380" s="321">
        <v>9.5432538147782662</v>
      </c>
      <c r="U380" s="321" t="s">
        <v>149</v>
      </c>
      <c r="V380" s="321">
        <v>0.10576817810246678</v>
      </c>
      <c r="W380" s="321">
        <v>1.8666325676962601</v>
      </c>
      <c r="X380" s="321">
        <v>3.0998480826835499</v>
      </c>
      <c r="Y380" s="321">
        <v>90</v>
      </c>
      <c r="Z380" s="321">
        <v>0.89790999999999999</v>
      </c>
      <c r="AA380" s="321">
        <v>300.55176949999998</v>
      </c>
      <c r="AB380" s="321">
        <v>1.8157195180000001</v>
      </c>
      <c r="AC380" s="322">
        <v>0.68981238095152575</v>
      </c>
      <c r="AD380" s="323">
        <v>1</v>
      </c>
      <c r="AE380" s="322">
        <v>68.617661538461547</v>
      </c>
      <c r="AF380" s="324">
        <v>221.21341189874633</v>
      </c>
      <c r="AG380" s="324">
        <v>39.26581196855323</v>
      </c>
      <c r="AH380" s="324">
        <v>0.23877012343490644</v>
      </c>
      <c r="AI380" s="324">
        <v>0.17750194995647892</v>
      </c>
      <c r="AJ380" s="324">
        <v>0.1864889185496576</v>
      </c>
      <c r="AK380" s="324">
        <v>9.0833609537056237</v>
      </c>
      <c r="AL380" s="324">
        <v>8.1226304145850943</v>
      </c>
      <c r="AM380" s="324">
        <v>10.044091492826153</v>
      </c>
    </row>
    <row r="381" spans="1:39">
      <c r="A381" s="291" t="s">
        <v>532</v>
      </c>
      <c r="B381" s="291">
        <v>1</v>
      </c>
      <c r="C381" s="291" t="s">
        <v>5563</v>
      </c>
      <c r="D381" s="291" t="s">
        <v>5183</v>
      </c>
      <c r="E381" s="291" t="s">
        <v>3160</v>
      </c>
      <c r="F381" s="291" t="s">
        <v>3161</v>
      </c>
      <c r="G381" s="291" t="s">
        <v>3162</v>
      </c>
      <c r="H381" s="291" t="s">
        <v>3163</v>
      </c>
      <c r="I381" s="291" t="s">
        <v>3164</v>
      </c>
      <c r="J381" s="291" t="s">
        <v>148</v>
      </c>
      <c r="K381" s="291">
        <v>39</v>
      </c>
      <c r="L381" s="291">
        <v>3218</v>
      </c>
      <c r="M381" s="291" t="s">
        <v>54</v>
      </c>
      <c r="N381" s="291">
        <v>380</v>
      </c>
      <c r="O381" s="291">
        <v>68.79918974358975</v>
      </c>
      <c r="P381" s="321" t="s">
        <v>3166</v>
      </c>
      <c r="Q381" s="321">
        <v>7210212</v>
      </c>
      <c r="R381" s="321">
        <v>32.510452999999998</v>
      </c>
      <c r="S381" s="321">
        <v>52.540310169999998</v>
      </c>
      <c r="T381" s="321">
        <v>9.5432538147782662</v>
      </c>
      <c r="U381" s="321" t="s">
        <v>149</v>
      </c>
      <c r="V381" s="321">
        <v>0.10576817810246678</v>
      </c>
      <c r="W381" s="321">
        <v>1.8666325676962601</v>
      </c>
      <c r="X381" s="321">
        <v>3.0998480826835499</v>
      </c>
      <c r="Y381" s="321">
        <v>90</v>
      </c>
      <c r="Z381" s="321">
        <v>0.89790999999999999</v>
      </c>
      <c r="AA381" s="321">
        <v>300.55176949999998</v>
      </c>
      <c r="AB381" s="321">
        <v>1.8157195180000001</v>
      </c>
      <c r="AC381" s="322">
        <v>0.68981238095152575</v>
      </c>
      <c r="AD381" s="323">
        <v>1</v>
      </c>
      <c r="AE381" s="322">
        <v>68.79918974358975</v>
      </c>
      <c r="AF381" s="324">
        <v>221.79863256514511</v>
      </c>
      <c r="AG381" s="324">
        <v>39.405462004698187</v>
      </c>
      <c r="AH381" s="324">
        <v>0.23862799822895539</v>
      </c>
      <c r="AI381" s="324">
        <v>0.17766323240574666</v>
      </c>
      <c r="AJ381" s="324">
        <v>0.1864889185496576</v>
      </c>
      <c r="AK381" s="324">
        <v>9.0916143092465393</v>
      </c>
      <c r="AL381" s="324">
        <v>8.130010827747217</v>
      </c>
      <c r="AM381" s="324">
        <v>10.053217790745864</v>
      </c>
    </row>
    <row r="382" spans="1:39">
      <c r="A382" s="291" t="s">
        <v>533</v>
      </c>
      <c r="B382" s="291">
        <v>1</v>
      </c>
      <c r="C382" s="291" t="s">
        <v>5564</v>
      </c>
      <c r="D382" s="291" t="s">
        <v>5183</v>
      </c>
      <c r="E382" s="291" t="s">
        <v>3160</v>
      </c>
      <c r="F382" s="291" t="s">
        <v>3161</v>
      </c>
      <c r="G382" s="291" t="s">
        <v>3162</v>
      </c>
      <c r="H382" s="291" t="s">
        <v>3163</v>
      </c>
      <c r="I382" s="291" t="s">
        <v>3164</v>
      </c>
      <c r="J382" s="291" t="s">
        <v>148</v>
      </c>
      <c r="K382" s="291">
        <v>39</v>
      </c>
      <c r="L382" s="291">
        <v>3218</v>
      </c>
      <c r="M382" s="291" t="s">
        <v>54</v>
      </c>
      <c r="N382" s="291">
        <v>381</v>
      </c>
      <c r="O382" s="291">
        <v>68.980717948717952</v>
      </c>
      <c r="P382" s="321" t="s">
        <v>3166</v>
      </c>
      <c r="Q382" s="321">
        <v>7210212</v>
      </c>
      <c r="R382" s="321">
        <v>32.510452999999998</v>
      </c>
      <c r="S382" s="321">
        <v>52.540310169999998</v>
      </c>
      <c r="T382" s="321">
        <v>9.5432538147782662</v>
      </c>
      <c r="U382" s="321" t="s">
        <v>149</v>
      </c>
      <c r="V382" s="321">
        <v>0.10576817810246678</v>
      </c>
      <c r="W382" s="321">
        <v>1.8666325676962601</v>
      </c>
      <c r="X382" s="321">
        <v>3.0998480826835499</v>
      </c>
      <c r="Y382" s="321">
        <v>90</v>
      </c>
      <c r="Z382" s="321">
        <v>0.89790999999999999</v>
      </c>
      <c r="AA382" s="321">
        <v>300.55176949999998</v>
      </c>
      <c r="AB382" s="321">
        <v>1.8157195180000001</v>
      </c>
      <c r="AC382" s="322">
        <v>0.68981238095152575</v>
      </c>
      <c r="AD382" s="323">
        <v>1</v>
      </c>
      <c r="AE382" s="322">
        <v>68.980717948717952</v>
      </c>
      <c r="AF382" s="324">
        <v>222.38385323154392</v>
      </c>
      <c r="AG382" s="324">
        <v>39.545027291992433</v>
      </c>
      <c r="AH382" s="324">
        <v>0.23848318302405361</v>
      </c>
      <c r="AI382" s="324">
        <v>0.17782328490737379</v>
      </c>
      <c r="AJ382" s="324">
        <v>0.1864889185496576</v>
      </c>
      <c r="AK382" s="324">
        <v>9.0998047243049616</v>
      </c>
      <c r="AL382" s="324">
        <v>8.1373349575270062</v>
      </c>
      <c r="AM382" s="324">
        <v>10.062274491082917</v>
      </c>
    </row>
    <row r="383" spans="1:39">
      <c r="A383" s="291" t="s">
        <v>534</v>
      </c>
      <c r="B383" s="291">
        <v>1</v>
      </c>
      <c r="C383" s="291" t="s">
        <v>5565</v>
      </c>
      <c r="D383" s="291" t="s">
        <v>5183</v>
      </c>
      <c r="E383" s="291" t="s">
        <v>3160</v>
      </c>
      <c r="F383" s="291" t="s">
        <v>3161</v>
      </c>
      <c r="G383" s="291" t="s">
        <v>3162</v>
      </c>
      <c r="H383" s="291" t="s">
        <v>3163</v>
      </c>
      <c r="I383" s="291" t="s">
        <v>3164</v>
      </c>
      <c r="J383" s="291" t="s">
        <v>148</v>
      </c>
      <c r="K383" s="291">
        <v>39</v>
      </c>
      <c r="L383" s="291">
        <v>3218</v>
      </c>
      <c r="M383" s="291" t="s">
        <v>54</v>
      </c>
      <c r="N383" s="291">
        <v>382</v>
      </c>
      <c r="O383" s="291">
        <v>69.162246153846155</v>
      </c>
      <c r="P383" s="321" t="s">
        <v>3166</v>
      </c>
      <c r="Q383" s="321">
        <v>7210212</v>
      </c>
      <c r="R383" s="321">
        <v>32.510452999999998</v>
      </c>
      <c r="S383" s="321">
        <v>52.540310169999998</v>
      </c>
      <c r="T383" s="321">
        <v>9.5432538147782662</v>
      </c>
      <c r="U383" s="321" t="s">
        <v>149</v>
      </c>
      <c r="V383" s="321">
        <v>0.10576817810246678</v>
      </c>
      <c r="W383" s="321">
        <v>1.8666325676962601</v>
      </c>
      <c r="X383" s="321">
        <v>3.0998480826835499</v>
      </c>
      <c r="Y383" s="321">
        <v>90</v>
      </c>
      <c r="Z383" s="321">
        <v>0.89790999999999999</v>
      </c>
      <c r="AA383" s="321">
        <v>300.55176949999998</v>
      </c>
      <c r="AB383" s="321">
        <v>1.8157195180000001</v>
      </c>
      <c r="AC383" s="322">
        <v>0.68981238095152575</v>
      </c>
      <c r="AD383" s="323">
        <v>1</v>
      </c>
      <c r="AE383" s="322">
        <v>69.162246153846155</v>
      </c>
      <c r="AF383" s="324">
        <v>222.96907389794271</v>
      </c>
      <c r="AG383" s="324">
        <v>39.684506263702367</v>
      </c>
      <c r="AH383" s="324">
        <v>0.23833569065192597</v>
      </c>
      <c r="AI383" s="324">
        <v>0.17798211011930173</v>
      </c>
      <c r="AJ383" s="324">
        <v>0.1864889185496576</v>
      </c>
      <c r="AK383" s="324">
        <v>9.10793233489653</v>
      </c>
      <c r="AL383" s="324">
        <v>8.1446029255539774</v>
      </c>
      <c r="AM383" s="324">
        <v>10.071261744239083</v>
      </c>
    </row>
    <row r="384" spans="1:39">
      <c r="A384" s="291" t="s">
        <v>535</v>
      </c>
      <c r="B384" s="291">
        <v>1</v>
      </c>
      <c r="C384" s="291" t="s">
        <v>5566</v>
      </c>
      <c r="D384" s="291" t="s">
        <v>5183</v>
      </c>
      <c r="E384" s="291" t="s">
        <v>3160</v>
      </c>
      <c r="F384" s="291" t="s">
        <v>3161</v>
      </c>
      <c r="G384" s="291" t="s">
        <v>3162</v>
      </c>
      <c r="H384" s="291" t="s">
        <v>3163</v>
      </c>
      <c r="I384" s="291" t="s">
        <v>3164</v>
      </c>
      <c r="J384" s="291" t="s">
        <v>148</v>
      </c>
      <c r="K384" s="291">
        <v>39</v>
      </c>
      <c r="L384" s="291">
        <v>3218</v>
      </c>
      <c r="M384" s="291" t="s">
        <v>54</v>
      </c>
      <c r="N384" s="291">
        <v>383</v>
      </c>
      <c r="O384" s="291">
        <v>69.343774358974358</v>
      </c>
      <c r="P384" s="321" t="s">
        <v>3166</v>
      </c>
      <c r="Q384" s="321">
        <v>7210212</v>
      </c>
      <c r="R384" s="321">
        <v>32.510452999999998</v>
      </c>
      <c r="S384" s="321">
        <v>52.540310169999998</v>
      </c>
      <c r="T384" s="321">
        <v>9.5432538147782662</v>
      </c>
      <c r="U384" s="321" t="s">
        <v>149</v>
      </c>
      <c r="V384" s="321">
        <v>0.10576817810246678</v>
      </c>
      <c r="W384" s="321">
        <v>1.8666325676962601</v>
      </c>
      <c r="X384" s="321">
        <v>3.0998480826835499</v>
      </c>
      <c r="Y384" s="321">
        <v>90</v>
      </c>
      <c r="Z384" s="321">
        <v>0.89790999999999999</v>
      </c>
      <c r="AA384" s="321">
        <v>300.55176949999998</v>
      </c>
      <c r="AB384" s="321">
        <v>1.8157195180000001</v>
      </c>
      <c r="AC384" s="322">
        <v>0.68981238095152575</v>
      </c>
      <c r="AD384" s="323">
        <v>1</v>
      </c>
      <c r="AE384" s="322">
        <v>69.343774358974358</v>
      </c>
      <c r="AF384" s="324">
        <v>223.55429456434149</v>
      </c>
      <c r="AG384" s="324">
        <v>39.823897360611149</v>
      </c>
      <c r="AH384" s="324">
        <v>0.2381855339568561</v>
      </c>
      <c r="AI384" s="324">
        <v>0.17813971070526394</v>
      </c>
      <c r="AJ384" s="324">
        <v>0.1864889185496576</v>
      </c>
      <c r="AK384" s="324">
        <v>9.1159972773332818</v>
      </c>
      <c r="AL384" s="324">
        <v>8.1518148537226924</v>
      </c>
      <c r="AM384" s="324">
        <v>10.080179700943871</v>
      </c>
    </row>
    <row r="385" spans="1:39">
      <c r="A385" s="291" t="s">
        <v>536</v>
      </c>
      <c r="B385" s="291">
        <v>1</v>
      </c>
      <c r="C385" s="291" t="s">
        <v>5567</v>
      </c>
      <c r="D385" s="291" t="s">
        <v>5183</v>
      </c>
      <c r="E385" s="291" t="s">
        <v>3160</v>
      </c>
      <c r="F385" s="291" t="s">
        <v>3161</v>
      </c>
      <c r="G385" s="291" t="s">
        <v>3162</v>
      </c>
      <c r="H385" s="291" t="s">
        <v>3163</v>
      </c>
      <c r="I385" s="291" t="s">
        <v>3164</v>
      </c>
      <c r="J385" s="291" t="s">
        <v>148</v>
      </c>
      <c r="K385" s="291">
        <v>39</v>
      </c>
      <c r="L385" s="291">
        <v>3218</v>
      </c>
      <c r="M385" s="291" t="s">
        <v>54</v>
      </c>
      <c r="N385" s="291">
        <v>384</v>
      </c>
      <c r="O385" s="291">
        <v>69.525302564102574</v>
      </c>
      <c r="P385" s="321" t="s">
        <v>3166</v>
      </c>
      <c r="Q385" s="321">
        <v>7210212</v>
      </c>
      <c r="R385" s="321">
        <v>32.510452999999998</v>
      </c>
      <c r="S385" s="321">
        <v>52.540310169999998</v>
      </c>
      <c r="T385" s="321">
        <v>9.5432538147782662</v>
      </c>
      <c r="U385" s="321" t="s">
        <v>149</v>
      </c>
      <c r="V385" s="321">
        <v>0.10576817810246678</v>
      </c>
      <c r="W385" s="321">
        <v>1.8666325676962601</v>
      </c>
      <c r="X385" s="321">
        <v>3.0998480826835499</v>
      </c>
      <c r="Y385" s="321">
        <v>90</v>
      </c>
      <c r="Z385" s="321">
        <v>0.89790999999999999</v>
      </c>
      <c r="AA385" s="321">
        <v>300.55176949999998</v>
      </c>
      <c r="AB385" s="321">
        <v>1.8157195180000001</v>
      </c>
      <c r="AC385" s="322">
        <v>0.68981238095152575</v>
      </c>
      <c r="AD385" s="323">
        <v>1</v>
      </c>
      <c r="AE385" s="322">
        <v>69.525302564102574</v>
      </c>
      <c r="AF385" s="324">
        <v>224.13951523074033</v>
      </c>
      <c r="AG385" s="324">
        <v>39.963199031025823</v>
      </c>
      <c r="AH385" s="324">
        <v>0.23803272579532872</v>
      </c>
      <c r="AI385" s="324">
        <v>0.17829608933474192</v>
      </c>
      <c r="AJ385" s="324">
        <v>0.1864889185496576</v>
      </c>
      <c r="AK385" s="324">
        <v>9.1239996882214029</v>
      </c>
      <c r="AL385" s="324">
        <v>8.1589708641907492</v>
      </c>
      <c r="AM385" s="324">
        <v>10.089028512252055</v>
      </c>
    </row>
    <row r="386" spans="1:39">
      <c r="A386" s="291" t="s">
        <v>537</v>
      </c>
      <c r="B386" s="291">
        <v>1</v>
      </c>
      <c r="C386" s="291" t="s">
        <v>5568</v>
      </c>
      <c r="D386" s="291" t="s">
        <v>5183</v>
      </c>
      <c r="E386" s="291" t="s">
        <v>3160</v>
      </c>
      <c r="F386" s="291" t="s">
        <v>3161</v>
      </c>
      <c r="G386" s="291" t="s">
        <v>3162</v>
      </c>
      <c r="H386" s="291" t="s">
        <v>3163</v>
      </c>
      <c r="I386" s="291" t="s">
        <v>3164</v>
      </c>
      <c r="J386" s="291" t="s">
        <v>148</v>
      </c>
      <c r="K386" s="291">
        <v>39</v>
      </c>
      <c r="L386" s="291">
        <v>3218</v>
      </c>
      <c r="M386" s="291" t="s">
        <v>54</v>
      </c>
      <c r="N386" s="291">
        <v>385</v>
      </c>
      <c r="O386" s="291">
        <v>69.706830769230777</v>
      </c>
      <c r="P386" s="321" t="s">
        <v>3166</v>
      </c>
      <c r="Q386" s="321">
        <v>7210212</v>
      </c>
      <c r="R386" s="321">
        <v>32.510452999999998</v>
      </c>
      <c r="S386" s="321">
        <v>52.540310169999998</v>
      </c>
      <c r="T386" s="321">
        <v>9.5432538147782662</v>
      </c>
      <c r="U386" s="321" t="s">
        <v>149</v>
      </c>
      <c r="V386" s="321">
        <v>0.10576817810246678</v>
      </c>
      <c r="W386" s="321">
        <v>1.8666325676962601</v>
      </c>
      <c r="X386" s="321">
        <v>3.0998480826835499</v>
      </c>
      <c r="Y386" s="321">
        <v>90</v>
      </c>
      <c r="Z386" s="321">
        <v>0.89790999999999999</v>
      </c>
      <c r="AA386" s="321">
        <v>300.55176949999998</v>
      </c>
      <c r="AB386" s="321">
        <v>1.8157195180000001</v>
      </c>
      <c r="AC386" s="322">
        <v>0.68981238095152575</v>
      </c>
      <c r="AD386" s="323">
        <v>1</v>
      </c>
      <c r="AE386" s="322">
        <v>69.706830769230777</v>
      </c>
      <c r="AF386" s="324">
        <v>224.72473589713911</v>
      </c>
      <c r="AG386" s="324">
        <v>40.102409730784167</v>
      </c>
      <c r="AH386" s="324">
        <v>0.2378772790356016</v>
      </c>
      <c r="AI386" s="324">
        <v>0.17845124868292123</v>
      </c>
      <c r="AJ386" s="324">
        <v>0.1864889185496576</v>
      </c>
      <c r="AK386" s="324">
        <v>9.1319397044589703</v>
      </c>
      <c r="AL386" s="324">
        <v>8.1660710793767652</v>
      </c>
      <c r="AM386" s="324">
        <v>10.097808329541174</v>
      </c>
    </row>
    <row r="387" spans="1:39">
      <c r="A387" s="291" t="s">
        <v>538</v>
      </c>
      <c r="B387" s="291">
        <v>1</v>
      </c>
      <c r="C387" s="291" t="s">
        <v>5569</v>
      </c>
      <c r="D387" s="291" t="s">
        <v>5183</v>
      </c>
      <c r="E387" s="291" t="s">
        <v>3160</v>
      </c>
      <c r="F387" s="291" t="s">
        <v>3161</v>
      </c>
      <c r="G387" s="291" t="s">
        <v>3162</v>
      </c>
      <c r="H387" s="291" t="s">
        <v>3163</v>
      </c>
      <c r="I387" s="291" t="s">
        <v>3164</v>
      </c>
      <c r="J387" s="291" t="s">
        <v>148</v>
      </c>
      <c r="K387" s="291">
        <v>39</v>
      </c>
      <c r="L387" s="291">
        <v>3218</v>
      </c>
      <c r="M387" s="291" t="s">
        <v>54</v>
      </c>
      <c r="N387" s="291">
        <v>386</v>
      </c>
      <c r="O387" s="291">
        <v>69.888358974358979</v>
      </c>
      <c r="P387" s="321" t="s">
        <v>3166</v>
      </c>
      <c r="Q387" s="321">
        <v>7210212</v>
      </c>
      <c r="R387" s="321">
        <v>32.510452999999998</v>
      </c>
      <c r="S387" s="321">
        <v>52.540310169999998</v>
      </c>
      <c r="T387" s="321">
        <v>9.5432538147782662</v>
      </c>
      <c r="U387" s="321" t="s">
        <v>149</v>
      </c>
      <c r="V387" s="321">
        <v>0.10576817810246678</v>
      </c>
      <c r="W387" s="321">
        <v>1.8666325676962601</v>
      </c>
      <c r="X387" s="321">
        <v>3.0998480826835499</v>
      </c>
      <c r="Y387" s="321">
        <v>90</v>
      </c>
      <c r="Z387" s="321">
        <v>0.89790999999999999</v>
      </c>
      <c r="AA387" s="321">
        <v>300.55176949999998</v>
      </c>
      <c r="AB387" s="321">
        <v>1.8157195180000001</v>
      </c>
      <c r="AC387" s="322">
        <v>0.68981238095152575</v>
      </c>
      <c r="AD387" s="323">
        <v>1</v>
      </c>
      <c r="AE387" s="322">
        <v>69.888358974358979</v>
      </c>
      <c r="AF387" s="324">
        <v>225.30995656353792</v>
      </c>
      <c r="AG387" s="324">
        <v>40.241527923261373</v>
      </c>
      <c r="AH387" s="324">
        <v>0.23771920655720738</v>
      </c>
      <c r="AI387" s="324">
        <v>0.17860519143064665</v>
      </c>
      <c r="AJ387" s="324">
        <v>0.1864889185496576</v>
      </c>
      <c r="AK387" s="324">
        <v>9.1398174632336655</v>
      </c>
      <c r="AL387" s="324">
        <v>8.1731156219583312</v>
      </c>
      <c r="AM387" s="324">
        <v>10.106519304509</v>
      </c>
    </row>
    <row r="388" spans="1:39">
      <c r="A388" s="291" t="s">
        <v>539</v>
      </c>
      <c r="B388" s="291">
        <v>1</v>
      </c>
      <c r="C388" s="291" t="s">
        <v>5570</v>
      </c>
      <c r="D388" s="291" t="s">
        <v>5183</v>
      </c>
      <c r="E388" s="291" t="s">
        <v>3160</v>
      </c>
      <c r="F388" s="291" t="s">
        <v>3161</v>
      </c>
      <c r="G388" s="291" t="s">
        <v>3162</v>
      </c>
      <c r="H388" s="291" t="s">
        <v>3163</v>
      </c>
      <c r="I388" s="291" t="s">
        <v>3164</v>
      </c>
      <c r="J388" s="291" t="s">
        <v>148</v>
      </c>
      <c r="K388" s="291">
        <v>39</v>
      </c>
      <c r="L388" s="291">
        <v>3218</v>
      </c>
      <c r="M388" s="291" t="s">
        <v>54</v>
      </c>
      <c r="N388" s="291">
        <v>387</v>
      </c>
      <c r="O388" s="291">
        <v>70.069887179487182</v>
      </c>
      <c r="P388" s="321" t="s">
        <v>3166</v>
      </c>
      <c r="Q388" s="321">
        <v>7210212</v>
      </c>
      <c r="R388" s="321">
        <v>32.510452999999998</v>
      </c>
      <c r="S388" s="321">
        <v>52.540310169999998</v>
      </c>
      <c r="T388" s="321">
        <v>9.5432538147782662</v>
      </c>
      <c r="U388" s="321" t="s">
        <v>149</v>
      </c>
      <c r="V388" s="321">
        <v>0.10576817810246678</v>
      </c>
      <c r="W388" s="321">
        <v>1.8666325676962601</v>
      </c>
      <c r="X388" s="321">
        <v>3.0998480826835499</v>
      </c>
      <c r="Y388" s="321">
        <v>90</v>
      </c>
      <c r="Z388" s="321">
        <v>0.89790999999999999</v>
      </c>
      <c r="AA388" s="321">
        <v>300.55176949999998</v>
      </c>
      <c r="AB388" s="321">
        <v>1.8157195180000001</v>
      </c>
      <c r="AC388" s="322">
        <v>0.68981238095152575</v>
      </c>
      <c r="AD388" s="323">
        <v>1</v>
      </c>
      <c r="AE388" s="322">
        <v>70.069887179487182</v>
      </c>
      <c r="AF388" s="324">
        <v>225.89517722993671</v>
      </c>
      <c r="AG388" s="324">
        <v>40.380552079376535</v>
      </c>
      <c r="AH388" s="324">
        <v>0.23755852125090254</v>
      </c>
      <c r="AI388" s="324">
        <v>0.17875792026437787</v>
      </c>
      <c r="AJ388" s="324">
        <v>0.1864889185496576</v>
      </c>
      <c r="AK388" s="324">
        <v>9.1476331020205031</v>
      </c>
      <c r="AL388" s="324">
        <v>8.1801046148699772</v>
      </c>
      <c r="AM388" s="324">
        <v>10.115161589171029</v>
      </c>
    </row>
    <row r="389" spans="1:39">
      <c r="A389" s="291" t="s">
        <v>540</v>
      </c>
      <c r="B389" s="291">
        <v>1</v>
      </c>
      <c r="C389" s="291" t="s">
        <v>5571</v>
      </c>
      <c r="D389" s="291" t="s">
        <v>5183</v>
      </c>
      <c r="E389" s="291" t="s">
        <v>3160</v>
      </c>
      <c r="F389" s="291" t="s">
        <v>3161</v>
      </c>
      <c r="G389" s="291" t="s">
        <v>3162</v>
      </c>
      <c r="H389" s="291" t="s">
        <v>3163</v>
      </c>
      <c r="I389" s="291" t="s">
        <v>3164</v>
      </c>
      <c r="J389" s="291" t="s">
        <v>148</v>
      </c>
      <c r="K389" s="291">
        <v>39</v>
      </c>
      <c r="L389" s="291">
        <v>3218</v>
      </c>
      <c r="M389" s="291" t="s">
        <v>54</v>
      </c>
      <c r="N389" s="291">
        <v>388</v>
      </c>
      <c r="O389" s="291">
        <v>70.251415384615385</v>
      </c>
      <c r="P389" s="321" t="s">
        <v>3166</v>
      </c>
      <c r="Q389" s="321">
        <v>7210212</v>
      </c>
      <c r="R389" s="321">
        <v>32.510452999999998</v>
      </c>
      <c r="S389" s="321">
        <v>52.540310169999998</v>
      </c>
      <c r="T389" s="321">
        <v>9.5432538147782662</v>
      </c>
      <c r="U389" s="321" t="s">
        <v>149</v>
      </c>
      <c r="V389" s="321">
        <v>0.10576817810246678</v>
      </c>
      <c r="W389" s="321">
        <v>1.8666325676962601</v>
      </c>
      <c r="X389" s="321">
        <v>3.0998480826835499</v>
      </c>
      <c r="Y389" s="321">
        <v>90</v>
      </c>
      <c r="Z389" s="321">
        <v>0.89790999999999999</v>
      </c>
      <c r="AA389" s="321">
        <v>300.55176949999998</v>
      </c>
      <c r="AB389" s="321">
        <v>1.8157195180000001</v>
      </c>
      <c r="AC389" s="322">
        <v>0.68981238095152575</v>
      </c>
      <c r="AD389" s="323">
        <v>1</v>
      </c>
      <c r="AE389" s="322">
        <v>70.251415384615385</v>
      </c>
      <c r="AF389" s="324">
        <v>226.48039789633549</v>
      </c>
      <c r="AG389" s="324">
        <v>40.519480677598814</v>
      </c>
      <c r="AH389" s="324">
        <v>0.23739523601787776</v>
      </c>
      <c r="AI389" s="324">
        <v>0.17890943787614402</v>
      </c>
      <c r="AJ389" s="324">
        <v>0.1864889185496576</v>
      </c>
      <c r="AK389" s="324">
        <v>9.1553867585795032</v>
      </c>
      <c r="AL389" s="324">
        <v>8.1870381813010997</v>
      </c>
      <c r="AM389" s="324">
        <v>10.123735335857907</v>
      </c>
    </row>
    <row r="390" spans="1:39">
      <c r="A390" s="291" t="s">
        <v>541</v>
      </c>
      <c r="B390" s="291">
        <v>1</v>
      </c>
      <c r="C390" s="291" t="s">
        <v>5572</v>
      </c>
      <c r="D390" s="291" t="s">
        <v>5183</v>
      </c>
      <c r="E390" s="291" t="s">
        <v>3160</v>
      </c>
      <c r="F390" s="291" t="s">
        <v>3161</v>
      </c>
      <c r="G390" s="291" t="s">
        <v>3162</v>
      </c>
      <c r="H390" s="291" t="s">
        <v>3163</v>
      </c>
      <c r="I390" s="291" t="s">
        <v>3164</v>
      </c>
      <c r="J390" s="291" t="s">
        <v>148</v>
      </c>
      <c r="K390" s="291">
        <v>39</v>
      </c>
      <c r="L390" s="291">
        <v>3218</v>
      </c>
      <c r="M390" s="291" t="s">
        <v>54</v>
      </c>
      <c r="N390" s="291">
        <v>389</v>
      </c>
      <c r="O390" s="291">
        <v>70.432943589743587</v>
      </c>
      <c r="P390" s="321" t="s">
        <v>3166</v>
      </c>
      <c r="Q390" s="321">
        <v>7210212</v>
      </c>
      <c r="R390" s="321">
        <v>32.510452999999998</v>
      </c>
      <c r="S390" s="321">
        <v>52.540310169999998</v>
      </c>
      <c r="T390" s="321">
        <v>9.5432538147782662</v>
      </c>
      <c r="U390" s="321" t="s">
        <v>149</v>
      </c>
      <c r="V390" s="321">
        <v>0.10576817810246678</v>
      </c>
      <c r="W390" s="321">
        <v>1.8666325676962601</v>
      </c>
      <c r="X390" s="321">
        <v>3.0998480826835499</v>
      </c>
      <c r="Y390" s="321">
        <v>90</v>
      </c>
      <c r="Z390" s="321">
        <v>0.89790999999999999</v>
      </c>
      <c r="AA390" s="321">
        <v>300.55176949999998</v>
      </c>
      <c r="AB390" s="321">
        <v>1.8157195180000001</v>
      </c>
      <c r="AC390" s="322">
        <v>0.68981238095152575</v>
      </c>
      <c r="AD390" s="323">
        <v>1</v>
      </c>
      <c r="AE390" s="322">
        <v>70.432943589743587</v>
      </c>
      <c r="AF390" s="324">
        <v>227.0656185627343</v>
      </c>
      <c r="AG390" s="324">
        <v>40.6583122039535</v>
      </c>
      <c r="AH390" s="324">
        <v>0.23722936376972717</v>
      </c>
      <c r="AI390" s="324">
        <v>0.17905974696349863</v>
      </c>
      <c r="AJ390" s="324">
        <v>0.1864889185496576</v>
      </c>
      <c r="AK390" s="324">
        <v>9.1630785709533882</v>
      </c>
      <c r="AL390" s="324">
        <v>8.1939164446938939</v>
      </c>
      <c r="AM390" s="324">
        <v>10.132240697212884</v>
      </c>
    </row>
    <row r="391" spans="1:39">
      <c r="A391" s="291" t="s">
        <v>542</v>
      </c>
      <c r="B391" s="291">
        <v>1</v>
      </c>
      <c r="C391" s="291" t="s">
        <v>5573</v>
      </c>
      <c r="D391" s="291" t="s">
        <v>5183</v>
      </c>
      <c r="E391" s="291" t="s">
        <v>3160</v>
      </c>
      <c r="F391" s="291" t="s">
        <v>3161</v>
      </c>
      <c r="G391" s="291" t="s">
        <v>3162</v>
      </c>
      <c r="H391" s="291" t="s">
        <v>3163</v>
      </c>
      <c r="I391" s="291" t="s">
        <v>3164</v>
      </c>
      <c r="J391" s="291" t="s">
        <v>148</v>
      </c>
      <c r="K391" s="291">
        <v>39</v>
      </c>
      <c r="L391" s="291">
        <v>3218</v>
      </c>
      <c r="M391" s="291" t="s">
        <v>54</v>
      </c>
      <c r="N391" s="291">
        <v>390</v>
      </c>
      <c r="O391" s="291">
        <v>70.614471794871804</v>
      </c>
      <c r="P391" s="321" t="s">
        <v>3166</v>
      </c>
      <c r="Q391" s="321">
        <v>7210212</v>
      </c>
      <c r="R391" s="321">
        <v>32.510452999999998</v>
      </c>
      <c r="S391" s="321">
        <v>52.540310169999998</v>
      </c>
      <c r="T391" s="321">
        <v>9.5432538147782662</v>
      </c>
      <c r="U391" s="321" t="s">
        <v>149</v>
      </c>
      <c r="V391" s="321">
        <v>0.10576817810246678</v>
      </c>
      <c r="W391" s="321">
        <v>1.8666325676962601</v>
      </c>
      <c r="X391" s="321">
        <v>3.0998480826835499</v>
      </c>
      <c r="Y391" s="321">
        <v>90</v>
      </c>
      <c r="Z391" s="321">
        <v>0.89790999999999999</v>
      </c>
      <c r="AA391" s="321">
        <v>300.55176949999998</v>
      </c>
      <c r="AB391" s="321">
        <v>1.8157195180000001</v>
      </c>
      <c r="AC391" s="322">
        <v>0.68981238095152575</v>
      </c>
      <c r="AD391" s="323">
        <v>1</v>
      </c>
      <c r="AE391" s="322">
        <v>70.614471794871804</v>
      </c>
      <c r="AF391" s="324">
        <v>227.65083922913314</v>
      </c>
      <c r="AG391" s="324">
        <v>40.797045152027799</v>
      </c>
      <c r="AH391" s="324">
        <v>0.23706091742793961</v>
      </c>
      <c r="AI391" s="324">
        <v>0.17920885022947405</v>
      </c>
      <c r="AJ391" s="324">
        <v>0.1864889185496576</v>
      </c>
      <c r="AK391" s="324">
        <v>9.1707086774652513</v>
      </c>
      <c r="AL391" s="324">
        <v>8.2007395287412681</v>
      </c>
      <c r="AM391" s="324">
        <v>10.140677826189233</v>
      </c>
    </row>
    <row r="392" spans="1:39">
      <c r="A392" s="291" t="s">
        <v>543</v>
      </c>
      <c r="B392" s="291">
        <v>1</v>
      </c>
      <c r="C392" s="291" t="s">
        <v>5574</v>
      </c>
      <c r="D392" s="291" t="s">
        <v>5183</v>
      </c>
      <c r="E392" s="291" t="s">
        <v>3160</v>
      </c>
      <c r="F392" s="291" t="s">
        <v>3161</v>
      </c>
      <c r="G392" s="291" t="s">
        <v>3162</v>
      </c>
      <c r="H392" s="291" t="s">
        <v>3163</v>
      </c>
      <c r="I392" s="291" t="s">
        <v>3164</v>
      </c>
      <c r="J392" s="291" t="s">
        <v>148</v>
      </c>
      <c r="K392" s="291">
        <v>39</v>
      </c>
      <c r="L392" s="291">
        <v>3218</v>
      </c>
      <c r="M392" s="291" t="s">
        <v>54</v>
      </c>
      <c r="N392" s="291">
        <v>391</v>
      </c>
      <c r="O392" s="291">
        <v>70.796000000000006</v>
      </c>
      <c r="P392" s="321" t="s">
        <v>3166</v>
      </c>
      <c r="Q392" s="321">
        <v>7210212</v>
      </c>
      <c r="R392" s="321">
        <v>32.510452999999998</v>
      </c>
      <c r="S392" s="321">
        <v>52.540310169999998</v>
      </c>
      <c r="T392" s="321">
        <v>9.5432538147782662</v>
      </c>
      <c r="U392" s="321" t="s">
        <v>149</v>
      </c>
      <c r="V392" s="321">
        <v>0.10576817810246678</v>
      </c>
      <c r="W392" s="321">
        <v>1.8666325676962601</v>
      </c>
      <c r="X392" s="321">
        <v>3.0998480826835499</v>
      </c>
      <c r="Y392" s="321">
        <v>90</v>
      </c>
      <c r="Z392" s="321">
        <v>0.89790999999999999</v>
      </c>
      <c r="AA392" s="321">
        <v>300.55176949999998</v>
      </c>
      <c r="AB392" s="321">
        <v>1.8157195180000001</v>
      </c>
      <c r="AC392" s="322">
        <v>0.68981238095152575</v>
      </c>
      <c r="AD392" s="323">
        <v>1</v>
      </c>
      <c r="AE392" s="322">
        <v>70.796000000000006</v>
      </c>
      <c r="AF392" s="324">
        <v>228.23605989553192</v>
      </c>
      <c r="AG392" s="324">
        <v>40.935678022976305</v>
      </c>
      <c r="AH392" s="324">
        <v>0.23688990992337577</v>
      </c>
      <c r="AI392" s="324">
        <v>0.17935675038253535</v>
      </c>
      <c r="AJ392" s="324">
        <v>0.1864889185496576</v>
      </c>
      <c r="AK392" s="324">
        <v>9.1782772167161912</v>
      </c>
      <c r="AL392" s="324">
        <v>8.2075075573847389</v>
      </c>
      <c r="AM392" s="324">
        <v>10.149046876047642</v>
      </c>
    </row>
    <row r="393" spans="1:39">
      <c r="A393" s="291" t="s">
        <v>544</v>
      </c>
      <c r="B393" s="291">
        <v>1</v>
      </c>
      <c r="C393" s="291" t="s">
        <v>5575</v>
      </c>
      <c r="D393" s="291" t="s">
        <v>5183</v>
      </c>
      <c r="E393" s="291" t="s">
        <v>3160</v>
      </c>
      <c r="F393" s="291" t="s">
        <v>3161</v>
      </c>
      <c r="G393" s="291" t="s">
        <v>3162</v>
      </c>
      <c r="H393" s="291" t="s">
        <v>3163</v>
      </c>
      <c r="I393" s="291" t="s">
        <v>3164</v>
      </c>
      <c r="J393" s="291" t="s">
        <v>148</v>
      </c>
      <c r="K393" s="291">
        <v>39</v>
      </c>
      <c r="L393" s="291">
        <v>3218</v>
      </c>
      <c r="M393" s="291" t="s">
        <v>54</v>
      </c>
      <c r="N393" s="291">
        <v>392</v>
      </c>
      <c r="O393" s="291">
        <v>70.977528205128209</v>
      </c>
      <c r="P393" s="321" t="s">
        <v>3166</v>
      </c>
      <c r="Q393" s="321">
        <v>7210212</v>
      </c>
      <c r="R393" s="321">
        <v>32.510452999999998</v>
      </c>
      <c r="S393" s="321">
        <v>52.540310169999998</v>
      </c>
      <c r="T393" s="321">
        <v>9.5432538147782662</v>
      </c>
      <c r="U393" s="321" t="s">
        <v>149</v>
      </c>
      <c r="V393" s="321">
        <v>0.10576817810246678</v>
      </c>
      <c r="W393" s="321">
        <v>1.8666325676962601</v>
      </c>
      <c r="X393" s="321">
        <v>3.0998480826835499</v>
      </c>
      <c r="Y393" s="321">
        <v>90</v>
      </c>
      <c r="Z393" s="321">
        <v>0.89790999999999999</v>
      </c>
      <c r="AA393" s="321">
        <v>300.55176949999998</v>
      </c>
      <c r="AB393" s="321">
        <v>1.8157195180000001</v>
      </c>
      <c r="AC393" s="322">
        <v>0.68981238095152575</v>
      </c>
      <c r="AD393" s="323">
        <v>1</v>
      </c>
      <c r="AE393" s="322">
        <v>70.977528205128209</v>
      </c>
      <c r="AF393" s="324">
        <v>228.82128056193071</v>
      </c>
      <c r="AG393" s="324">
        <v>41.074209325526475</v>
      </c>
      <c r="AH393" s="324">
        <v>0.23671635419616535</v>
      </c>
      <c r="AI393" s="324">
        <v>0.1795034501365344</v>
      </c>
      <c r="AJ393" s="324">
        <v>0.1864889185496576</v>
      </c>
      <c r="AK393" s="324">
        <v>9.1857843275829723</v>
      </c>
      <c r="AL393" s="324">
        <v>8.214220654812328</v>
      </c>
      <c r="AM393" s="324">
        <v>10.157348000353617</v>
      </c>
    </row>
    <row r="394" spans="1:39">
      <c r="A394" s="291" t="s">
        <v>545</v>
      </c>
      <c r="B394" s="291">
        <v>1</v>
      </c>
      <c r="C394" s="291" t="s">
        <v>5576</v>
      </c>
      <c r="D394" s="291" t="s">
        <v>5183</v>
      </c>
      <c r="E394" s="291" t="s">
        <v>3160</v>
      </c>
      <c r="F394" s="291" t="s">
        <v>3161</v>
      </c>
      <c r="G394" s="291" t="s">
        <v>3162</v>
      </c>
      <c r="H394" s="291" t="s">
        <v>3163</v>
      </c>
      <c r="I394" s="291" t="s">
        <v>3164</v>
      </c>
      <c r="J394" s="291" t="s">
        <v>148</v>
      </c>
      <c r="K394" s="291">
        <v>39</v>
      </c>
      <c r="L394" s="291">
        <v>3218</v>
      </c>
      <c r="M394" s="291" t="s">
        <v>54</v>
      </c>
      <c r="N394" s="291">
        <v>393</v>
      </c>
      <c r="O394" s="291">
        <v>71.159056410256412</v>
      </c>
      <c r="P394" s="321" t="s">
        <v>3166</v>
      </c>
      <c r="Q394" s="321">
        <v>7210212</v>
      </c>
      <c r="R394" s="321">
        <v>32.510452999999998</v>
      </c>
      <c r="S394" s="321">
        <v>52.540310169999998</v>
      </c>
      <c r="T394" s="321">
        <v>9.5432538147782662</v>
      </c>
      <c r="U394" s="321" t="s">
        <v>149</v>
      </c>
      <c r="V394" s="321">
        <v>0.10576817810246678</v>
      </c>
      <c r="W394" s="321">
        <v>1.8666325676962601</v>
      </c>
      <c r="X394" s="321">
        <v>3.0998480826835499</v>
      </c>
      <c r="Y394" s="321">
        <v>90</v>
      </c>
      <c r="Z394" s="321">
        <v>0.89790999999999999</v>
      </c>
      <c r="AA394" s="321">
        <v>300.55176949999998</v>
      </c>
      <c r="AB394" s="321">
        <v>1.8157195180000001</v>
      </c>
      <c r="AC394" s="322">
        <v>0.68981238095152575</v>
      </c>
      <c r="AD394" s="323">
        <v>1</v>
      </c>
      <c r="AE394" s="322">
        <v>71.159056410256412</v>
      </c>
      <c r="AF394" s="324">
        <v>229.40650122832949</v>
      </c>
      <c r="AG394" s="324">
        <v>41.212637575983685</v>
      </c>
      <c r="AH394" s="324">
        <v>0.23654026319515115</v>
      </c>
      <c r="AI394" s="324">
        <v>0.17964895221066352</v>
      </c>
      <c r="AJ394" s="324">
        <v>0.1864889185496576</v>
      </c>
      <c r="AK394" s="324">
        <v>9.1932301492156459</v>
      </c>
      <c r="AL394" s="324">
        <v>8.2208789454564375</v>
      </c>
      <c r="AM394" s="324">
        <v>10.165581352974852</v>
      </c>
    </row>
    <row r="395" spans="1:39">
      <c r="A395" s="291" t="s">
        <v>546</v>
      </c>
      <c r="B395" s="291">
        <v>1</v>
      </c>
      <c r="C395" s="291" t="s">
        <v>5577</v>
      </c>
      <c r="D395" s="291" t="s">
        <v>5183</v>
      </c>
      <c r="E395" s="291" t="s">
        <v>3160</v>
      </c>
      <c r="F395" s="291" t="s">
        <v>3161</v>
      </c>
      <c r="G395" s="291" t="s">
        <v>3162</v>
      </c>
      <c r="H395" s="291" t="s">
        <v>3163</v>
      </c>
      <c r="I395" s="291" t="s">
        <v>3164</v>
      </c>
      <c r="J395" s="291" t="s">
        <v>148</v>
      </c>
      <c r="K395" s="291">
        <v>39</v>
      </c>
      <c r="L395" s="291">
        <v>3218</v>
      </c>
      <c r="M395" s="291" t="s">
        <v>54</v>
      </c>
      <c r="N395" s="291">
        <v>394</v>
      </c>
      <c r="O395" s="291">
        <v>71.340584615384614</v>
      </c>
      <c r="P395" s="321" t="s">
        <v>3166</v>
      </c>
      <c r="Q395" s="321">
        <v>7210212</v>
      </c>
      <c r="R395" s="321">
        <v>32.510452999999998</v>
      </c>
      <c r="S395" s="321">
        <v>52.540310169999998</v>
      </c>
      <c r="T395" s="321">
        <v>9.5432538147782662</v>
      </c>
      <c r="U395" s="321" t="s">
        <v>149</v>
      </c>
      <c r="V395" s="321">
        <v>0.10576817810246678</v>
      </c>
      <c r="W395" s="321">
        <v>1.8666325676962601</v>
      </c>
      <c r="X395" s="321">
        <v>3.0998480826835499</v>
      </c>
      <c r="Y395" s="321">
        <v>90</v>
      </c>
      <c r="Z395" s="321">
        <v>0.89790999999999999</v>
      </c>
      <c r="AA395" s="321">
        <v>300.55176949999998</v>
      </c>
      <c r="AB395" s="321">
        <v>1.8157195180000001</v>
      </c>
      <c r="AC395" s="322">
        <v>0.68981238095152575</v>
      </c>
      <c r="AD395" s="323">
        <v>1</v>
      </c>
      <c r="AE395" s="322">
        <v>71.340584615384614</v>
      </c>
      <c r="AF395" s="324">
        <v>229.9917218947283</v>
      </c>
      <c r="AG395" s="324">
        <v>41.350961298236165</v>
      </c>
      <c r="AH395" s="324">
        <v>0.23636164987757985</v>
      </c>
      <c r="AI395" s="324">
        <v>0.17979325932940884</v>
      </c>
      <c r="AJ395" s="324">
        <v>0.1864889185496576</v>
      </c>
      <c r="AK395" s="324">
        <v>9.2006148210351633</v>
      </c>
      <c r="AL395" s="324">
        <v>8.2274825539917202</v>
      </c>
      <c r="AM395" s="324">
        <v>10.173747088078606</v>
      </c>
    </row>
    <row r="396" spans="1:39">
      <c r="A396" s="291" t="s">
        <v>547</v>
      </c>
      <c r="B396" s="291">
        <v>1</v>
      </c>
      <c r="C396" s="291" t="s">
        <v>5578</v>
      </c>
      <c r="D396" s="291" t="s">
        <v>5183</v>
      </c>
      <c r="E396" s="291" t="s">
        <v>3160</v>
      </c>
      <c r="F396" s="291" t="s">
        <v>3161</v>
      </c>
      <c r="G396" s="291" t="s">
        <v>3162</v>
      </c>
      <c r="H396" s="291" t="s">
        <v>3163</v>
      </c>
      <c r="I396" s="291" t="s">
        <v>3164</v>
      </c>
      <c r="J396" s="291" t="s">
        <v>148</v>
      </c>
      <c r="K396" s="291">
        <v>39</v>
      </c>
      <c r="L396" s="291">
        <v>3218</v>
      </c>
      <c r="M396" s="291" t="s">
        <v>54</v>
      </c>
      <c r="N396" s="291">
        <v>395</v>
      </c>
      <c r="O396" s="291">
        <v>71.522112820512831</v>
      </c>
      <c r="P396" s="321" t="s">
        <v>3166</v>
      </c>
      <c r="Q396" s="321">
        <v>7210212</v>
      </c>
      <c r="R396" s="321">
        <v>32.510452999999998</v>
      </c>
      <c r="S396" s="321">
        <v>52.540310169999998</v>
      </c>
      <c r="T396" s="321">
        <v>9.5432538147782662</v>
      </c>
      <c r="U396" s="321" t="s">
        <v>149</v>
      </c>
      <c r="V396" s="321">
        <v>0.10576817810246678</v>
      </c>
      <c r="W396" s="321">
        <v>1.8666325676962601</v>
      </c>
      <c r="X396" s="321">
        <v>3.0998480826835499</v>
      </c>
      <c r="Y396" s="321">
        <v>90</v>
      </c>
      <c r="Z396" s="321">
        <v>0.89790999999999999</v>
      </c>
      <c r="AA396" s="321">
        <v>300.55176949999998</v>
      </c>
      <c r="AB396" s="321">
        <v>1.8157195180000001</v>
      </c>
      <c r="AC396" s="322">
        <v>0.68981238095152575</v>
      </c>
      <c r="AD396" s="323">
        <v>1</v>
      </c>
      <c r="AE396" s="322">
        <v>71.522112820512831</v>
      </c>
      <c r="AF396" s="324">
        <v>230.57694256112714</v>
      </c>
      <c r="AG396" s="324">
        <v>41.489179023759647</v>
      </c>
      <c r="AH396" s="324">
        <v>0.23618052720866156</v>
      </c>
      <c r="AI396" s="324">
        <v>0.17993637422250341</v>
      </c>
      <c r="AJ396" s="324">
        <v>0.1864889185496576</v>
      </c>
      <c r="AK396" s="324">
        <v>9.2079384827309791</v>
      </c>
      <c r="AL396" s="324">
        <v>8.2340316053329321</v>
      </c>
      <c r="AM396" s="324">
        <v>10.181845360129028</v>
      </c>
    </row>
    <row r="397" spans="1:39">
      <c r="A397" s="291" t="s">
        <v>548</v>
      </c>
      <c r="B397" s="291">
        <v>1</v>
      </c>
      <c r="C397" s="291" t="s">
        <v>5579</v>
      </c>
      <c r="D397" s="291" t="s">
        <v>5183</v>
      </c>
      <c r="E397" s="291" t="s">
        <v>3160</v>
      </c>
      <c r="F397" s="291" t="s">
        <v>3161</v>
      </c>
      <c r="G397" s="291" t="s">
        <v>3162</v>
      </c>
      <c r="H397" s="291" t="s">
        <v>3163</v>
      </c>
      <c r="I397" s="291" t="s">
        <v>3164</v>
      </c>
      <c r="J397" s="291" t="s">
        <v>148</v>
      </c>
      <c r="K397" s="291">
        <v>39</v>
      </c>
      <c r="L397" s="291">
        <v>3218</v>
      </c>
      <c r="M397" s="291" t="s">
        <v>54</v>
      </c>
      <c r="N397" s="291">
        <v>396</v>
      </c>
      <c r="O397" s="291">
        <v>71.703641025641033</v>
      </c>
      <c r="P397" s="321" t="s">
        <v>3166</v>
      </c>
      <c r="Q397" s="321">
        <v>7210212</v>
      </c>
      <c r="R397" s="321">
        <v>32.510452999999998</v>
      </c>
      <c r="S397" s="321">
        <v>52.540310169999998</v>
      </c>
      <c r="T397" s="321">
        <v>9.5432538147782662</v>
      </c>
      <c r="U397" s="321" t="s">
        <v>149</v>
      </c>
      <c r="V397" s="321">
        <v>0.10576817810246678</v>
      </c>
      <c r="W397" s="321">
        <v>1.8666325676962601</v>
      </c>
      <c r="X397" s="321">
        <v>3.0998480826835499</v>
      </c>
      <c r="Y397" s="321">
        <v>90</v>
      </c>
      <c r="Z397" s="321">
        <v>0.89790999999999999</v>
      </c>
      <c r="AA397" s="321">
        <v>300.55176949999998</v>
      </c>
      <c r="AB397" s="321">
        <v>1.8157195180000001</v>
      </c>
      <c r="AC397" s="322">
        <v>0.68981238095152575</v>
      </c>
      <c r="AD397" s="323">
        <v>1</v>
      </c>
      <c r="AE397" s="322">
        <v>71.703641025641033</v>
      </c>
      <c r="AF397" s="324">
        <v>231.16216322752592</v>
      </c>
      <c r="AG397" s="324">
        <v>41.627289291621871</v>
      </c>
      <c r="AH397" s="324">
        <v>0.23599690816132696</v>
      </c>
      <c r="AI397" s="324">
        <v>0.18007829962488017</v>
      </c>
      <c r="AJ397" s="324">
        <v>0.1864889185496576</v>
      </c>
      <c r="AK397" s="324">
        <v>9.2152012742586447</v>
      </c>
      <c r="AL397" s="324">
        <v>8.2405262246327773</v>
      </c>
      <c r="AM397" s="324">
        <v>10.189876323884512</v>
      </c>
    </row>
    <row r="398" spans="1:39">
      <c r="A398" s="291" t="s">
        <v>549</v>
      </c>
      <c r="B398" s="291">
        <v>1</v>
      </c>
      <c r="C398" s="291" t="s">
        <v>5580</v>
      </c>
      <c r="D398" s="291" t="s">
        <v>5183</v>
      </c>
      <c r="E398" s="291" t="s">
        <v>3160</v>
      </c>
      <c r="F398" s="291" t="s">
        <v>3161</v>
      </c>
      <c r="G398" s="291" t="s">
        <v>3162</v>
      </c>
      <c r="H398" s="291" t="s">
        <v>3163</v>
      </c>
      <c r="I398" s="291" t="s">
        <v>3164</v>
      </c>
      <c r="J398" s="291" t="s">
        <v>148</v>
      </c>
      <c r="K398" s="291">
        <v>39</v>
      </c>
      <c r="L398" s="291">
        <v>3218</v>
      </c>
      <c r="M398" s="291" t="s">
        <v>54</v>
      </c>
      <c r="N398" s="291">
        <v>397</v>
      </c>
      <c r="O398" s="291">
        <v>71.885169230769236</v>
      </c>
      <c r="P398" s="321" t="s">
        <v>3166</v>
      </c>
      <c r="Q398" s="321">
        <v>7210212</v>
      </c>
      <c r="R398" s="321">
        <v>32.510452999999998</v>
      </c>
      <c r="S398" s="321">
        <v>52.540310169999998</v>
      </c>
      <c r="T398" s="321">
        <v>9.5432538147782662</v>
      </c>
      <c r="U398" s="321" t="s">
        <v>149</v>
      </c>
      <c r="V398" s="321">
        <v>0.10576817810246678</v>
      </c>
      <c r="W398" s="321">
        <v>1.8666325676962601</v>
      </c>
      <c r="X398" s="321">
        <v>3.0998480826835499</v>
      </c>
      <c r="Y398" s="321">
        <v>90</v>
      </c>
      <c r="Z398" s="321">
        <v>0.89790999999999999</v>
      </c>
      <c r="AA398" s="321">
        <v>300.55176949999998</v>
      </c>
      <c r="AB398" s="321">
        <v>1.8157195180000001</v>
      </c>
      <c r="AC398" s="322">
        <v>0.68981238095152575</v>
      </c>
      <c r="AD398" s="323">
        <v>1</v>
      </c>
      <c r="AE398" s="322">
        <v>71.885169230769236</v>
      </c>
      <c r="AF398" s="324">
        <v>231.74738389392471</v>
      </c>
      <c r="AG398" s="324">
        <v>41.76529064848684</v>
      </c>
      <c r="AH398" s="324">
        <v>0.23581080571568777</v>
      </c>
      <c r="AI398" s="324">
        <v>0.18021903827662464</v>
      </c>
      <c r="AJ398" s="324">
        <v>0.1864889185496576</v>
      </c>
      <c r="AK398" s="324">
        <v>9.2224033358373845</v>
      </c>
      <c r="AL398" s="324">
        <v>8.2469665372797518</v>
      </c>
      <c r="AM398" s="324">
        <v>10.197840134395017</v>
      </c>
    </row>
    <row r="399" spans="1:39">
      <c r="A399" s="291" t="s">
        <v>550</v>
      </c>
      <c r="B399" s="291">
        <v>1</v>
      </c>
      <c r="C399" s="291" t="s">
        <v>5581</v>
      </c>
      <c r="D399" s="291" t="s">
        <v>5183</v>
      </c>
      <c r="E399" s="291" t="s">
        <v>3160</v>
      </c>
      <c r="F399" s="291" t="s">
        <v>3161</v>
      </c>
      <c r="G399" s="291" t="s">
        <v>3162</v>
      </c>
      <c r="H399" s="291" t="s">
        <v>3163</v>
      </c>
      <c r="I399" s="291" t="s">
        <v>3164</v>
      </c>
      <c r="J399" s="291" t="s">
        <v>148</v>
      </c>
      <c r="K399" s="291">
        <v>39</v>
      </c>
      <c r="L399" s="291">
        <v>3218</v>
      </c>
      <c r="M399" s="291" t="s">
        <v>54</v>
      </c>
      <c r="N399" s="291">
        <v>398</v>
      </c>
      <c r="O399" s="291">
        <v>72.066697435897439</v>
      </c>
      <c r="P399" s="321" t="s">
        <v>3166</v>
      </c>
      <c r="Q399" s="321">
        <v>7210212</v>
      </c>
      <c r="R399" s="321">
        <v>32.510452999999998</v>
      </c>
      <c r="S399" s="321">
        <v>52.540310169999998</v>
      </c>
      <c r="T399" s="321">
        <v>9.5432538147782662</v>
      </c>
      <c r="U399" s="321" t="s">
        <v>149</v>
      </c>
      <c r="V399" s="321">
        <v>0.10576817810246678</v>
      </c>
      <c r="W399" s="321">
        <v>1.8666325676962601</v>
      </c>
      <c r="X399" s="321">
        <v>3.0998480826835499</v>
      </c>
      <c r="Y399" s="321">
        <v>90</v>
      </c>
      <c r="Z399" s="321">
        <v>0.89790999999999999</v>
      </c>
      <c r="AA399" s="321">
        <v>300.55176949999998</v>
      </c>
      <c r="AB399" s="321">
        <v>1.8157195180000001</v>
      </c>
      <c r="AC399" s="322">
        <v>0.68981238095152575</v>
      </c>
      <c r="AD399" s="323">
        <v>1</v>
      </c>
      <c r="AE399" s="322">
        <v>72.066697435897439</v>
      </c>
      <c r="AF399" s="324">
        <v>232.33260456032352</v>
      </c>
      <c r="AG399" s="324">
        <v>41.90318164861884</v>
      </c>
      <c r="AH399" s="324">
        <v>0.2356222328587966</v>
      </c>
      <c r="AI399" s="324">
        <v>0.18035859292292733</v>
      </c>
      <c r="AJ399" s="324">
        <v>0.1864889185496576</v>
      </c>
      <c r="AK399" s="324">
        <v>9.2295448079476614</v>
      </c>
      <c r="AL399" s="324">
        <v>8.2533526688959551</v>
      </c>
      <c r="AM399" s="324">
        <v>10.205736946999368</v>
      </c>
    </row>
    <row r="400" spans="1:39">
      <c r="A400" s="291" t="s">
        <v>551</v>
      </c>
      <c r="B400" s="291">
        <v>1</v>
      </c>
      <c r="C400" s="291" t="s">
        <v>5582</v>
      </c>
      <c r="D400" s="291" t="s">
        <v>5183</v>
      </c>
      <c r="E400" s="291" t="s">
        <v>3160</v>
      </c>
      <c r="F400" s="291" t="s">
        <v>3161</v>
      </c>
      <c r="G400" s="291" t="s">
        <v>3162</v>
      </c>
      <c r="H400" s="291" t="s">
        <v>3163</v>
      </c>
      <c r="I400" s="291" t="s">
        <v>3164</v>
      </c>
      <c r="J400" s="291" t="s">
        <v>148</v>
      </c>
      <c r="K400" s="291">
        <v>39</v>
      </c>
      <c r="L400" s="291">
        <v>3218</v>
      </c>
      <c r="M400" s="291" t="s">
        <v>54</v>
      </c>
      <c r="N400" s="291">
        <v>399</v>
      </c>
      <c r="O400" s="291">
        <v>72.248225641025641</v>
      </c>
      <c r="P400" s="321" t="s">
        <v>3166</v>
      </c>
      <c r="Q400" s="321">
        <v>7210212</v>
      </c>
      <c r="R400" s="321">
        <v>32.510452999999998</v>
      </c>
      <c r="S400" s="321">
        <v>52.540310169999998</v>
      </c>
      <c r="T400" s="321">
        <v>9.5432538147782662</v>
      </c>
      <c r="U400" s="321" t="s">
        <v>149</v>
      </c>
      <c r="V400" s="321">
        <v>0.10576817810246678</v>
      </c>
      <c r="W400" s="321">
        <v>1.8666325676962601</v>
      </c>
      <c r="X400" s="321">
        <v>3.0998480826835499</v>
      </c>
      <c r="Y400" s="321">
        <v>90</v>
      </c>
      <c r="Z400" s="321">
        <v>0.89790999999999999</v>
      </c>
      <c r="AA400" s="321">
        <v>300.55176949999998</v>
      </c>
      <c r="AB400" s="321">
        <v>1.8157195180000001</v>
      </c>
      <c r="AC400" s="322">
        <v>0.68981238095152575</v>
      </c>
      <c r="AD400" s="323">
        <v>1</v>
      </c>
      <c r="AE400" s="322">
        <v>72.248225641025641</v>
      </c>
      <c r="AF400" s="324">
        <v>232.9178252267223</v>
      </c>
      <c r="AG400" s="324">
        <v>42.040960853886261</v>
      </c>
      <c r="AH400" s="324">
        <v>0.23543120258424879</v>
      </c>
      <c r="AI400" s="324">
        <v>0.18049696631403617</v>
      </c>
      <c r="AJ400" s="324">
        <v>0.1864889185496576</v>
      </c>
      <c r="AK400" s="324">
        <v>9.2366258313287464</v>
      </c>
      <c r="AL400" s="324">
        <v>8.2596847453349209</v>
      </c>
      <c r="AM400" s="324">
        <v>10.21356691732257</v>
      </c>
    </row>
    <row r="401" spans="1:39">
      <c r="A401" s="291" t="s">
        <v>552</v>
      </c>
      <c r="B401" s="291">
        <v>1</v>
      </c>
      <c r="C401" s="291" t="s">
        <v>5583</v>
      </c>
      <c r="D401" s="291" t="s">
        <v>5183</v>
      </c>
      <c r="E401" s="291" t="s">
        <v>3160</v>
      </c>
      <c r="F401" s="291" t="s">
        <v>3161</v>
      </c>
      <c r="G401" s="291" t="s">
        <v>3162</v>
      </c>
      <c r="H401" s="291" t="s">
        <v>3163</v>
      </c>
      <c r="I401" s="291" t="s">
        <v>3164</v>
      </c>
      <c r="J401" s="291" t="s">
        <v>148</v>
      </c>
      <c r="K401" s="291">
        <v>39</v>
      </c>
      <c r="L401" s="291">
        <v>3218</v>
      </c>
      <c r="M401" s="291" t="s">
        <v>54</v>
      </c>
      <c r="N401" s="291">
        <v>400</v>
      </c>
      <c r="O401" s="291">
        <v>72.429753846153844</v>
      </c>
      <c r="P401" s="321" t="s">
        <v>3166</v>
      </c>
      <c r="Q401" s="321">
        <v>7210212</v>
      </c>
      <c r="R401" s="321">
        <v>32.510452999999998</v>
      </c>
      <c r="S401" s="321">
        <v>52.540310169999998</v>
      </c>
      <c r="T401" s="321">
        <v>9.5432538147782662</v>
      </c>
      <c r="U401" s="321" t="s">
        <v>149</v>
      </c>
      <c r="V401" s="321">
        <v>0.10576817810246678</v>
      </c>
      <c r="W401" s="321">
        <v>1.8666325676962601</v>
      </c>
      <c r="X401" s="321">
        <v>3.0998480826835499</v>
      </c>
      <c r="Y401" s="321">
        <v>90</v>
      </c>
      <c r="Z401" s="321">
        <v>0.89790999999999999</v>
      </c>
      <c r="AA401" s="321">
        <v>300.55176949999998</v>
      </c>
      <c r="AB401" s="321">
        <v>1.8157195180000001</v>
      </c>
      <c r="AC401" s="322">
        <v>0.68981238095152575</v>
      </c>
      <c r="AD401" s="323">
        <v>1</v>
      </c>
      <c r="AE401" s="322">
        <v>72.429753846153844</v>
      </c>
      <c r="AF401" s="324">
        <v>233.50304589312108</v>
      </c>
      <c r="AG401" s="324">
        <v>42.178626833765222</v>
      </c>
      <c r="AH401" s="324">
        <v>0.23523772789177538</v>
      </c>
      <c r="AI401" s="324">
        <v>0.18063416120520845</v>
      </c>
      <c r="AJ401" s="324">
        <v>0.1864889185496576</v>
      </c>
      <c r="AK401" s="324">
        <v>9.243646546976251</v>
      </c>
      <c r="AL401" s="324">
        <v>8.2659628926794149</v>
      </c>
      <c r="AM401" s="324">
        <v>10.221330201273087</v>
      </c>
    </row>
    <row r="402" spans="1:39">
      <c r="A402" s="291" t="s">
        <v>553</v>
      </c>
      <c r="B402" s="291">
        <v>1</v>
      </c>
      <c r="C402" s="291" t="s">
        <v>5584</v>
      </c>
      <c r="D402" s="291" t="s">
        <v>5183</v>
      </c>
      <c r="E402" s="291" t="s">
        <v>3160</v>
      </c>
      <c r="F402" s="291" t="s">
        <v>3161</v>
      </c>
      <c r="G402" s="291" t="s">
        <v>3162</v>
      </c>
      <c r="H402" s="291" t="s">
        <v>3163</v>
      </c>
      <c r="I402" s="291" t="s">
        <v>3164</v>
      </c>
      <c r="J402" s="291" t="s">
        <v>148</v>
      </c>
      <c r="K402" s="291">
        <v>39</v>
      </c>
      <c r="L402" s="291">
        <v>3218</v>
      </c>
      <c r="M402" s="291" t="s">
        <v>54</v>
      </c>
      <c r="N402" s="291">
        <v>401</v>
      </c>
      <c r="O402" s="291">
        <v>72.61128205128206</v>
      </c>
      <c r="P402" s="321" t="s">
        <v>3166</v>
      </c>
      <c r="Q402" s="321">
        <v>7210212</v>
      </c>
      <c r="R402" s="321">
        <v>32.510452999999998</v>
      </c>
      <c r="S402" s="321">
        <v>52.540310169999998</v>
      </c>
      <c r="T402" s="321">
        <v>9.5432538147782662</v>
      </c>
      <c r="U402" s="321" t="s">
        <v>149</v>
      </c>
      <c r="V402" s="321">
        <v>0.10576817810246678</v>
      </c>
      <c r="W402" s="321">
        <v>1.8666325676962601</v>
      </c>
      <c r="X402" s="321">
        <v>3.0998480826835499</v>
      </c>
      <c r="Y402" s="321">
        <v>90</v>
      </c>
      <c r="Z402" s="321">
        <v>0.89790999999999999</v>
      </c>
      <c r="AA402" s="321">
        <v>300.55176949999998</v>
      </c>
      <c r="AB402" s="321">
        <v>1.8157195180000001</v>
      </c>
      <c r="AC402" s="322">
        <v>0.68981238095152575</v>
      </c>
      <c r="AD402" s="323">
        <v>1</v>
      </c>
      <c r="AE402" s="322">
        <v>72.61128205128206</v>
      </c>
      <c r="AF402" s="324">
        <v>234.08826655951992</v>
      </c>
      <c r="AG402" s="324">
        <v>42.31617816534294</v>
      </c>
      <c r="AH402" s="324">
        <v>0.23504182178688535</v>
      </c>
      <c r="AI402" s="324">
        <v>0.18077018035666265</v>
      </c>
      <c r="AJ402" s="324">
        <v>0.1864889185496576</v>
      </c>
      <c r="AK402" s="324">
        <v>9.2506070961396727</v>
      </c>
      <c r="AL402" s="324">
        <v>8.272187237239228</v>
      </c>
      <c r="AM402" s="324">
        <v>10.229026955040117</v>
      </c>
    </row>
    <row r="403" spans="1:39">
      <c r="A403" s="291" t="s">
        <v>554</v>
      </c>
      <c r="B403" s="291">
        <v>1</v>
      </c>
      <c r="C403" s="291" t="s">
        <v>5585</v>
      </c>
      <c r="D403" s="291" t="s">
        <v>5183</v>
      </c>
      <c r="E403" s="291" t="s">
        <v>3160</v>
      </c>
      <c r="F403" s="291" t="s">
        <v>3161</v>
      </c>
      <c r="G403" s="291" t="s">
        <v>3162</v>
      </c>
      <c r="H403" s="291" t="s">
        <v>3163</v>
      </c>
      <c r="I403" s="291" t="s">
        <v>3164</v>
      </c>
      <c r="J403" s="291" t="s">
        <v>148</v>
      </c>
      <c r="K403" s="291">
        <v>39</v>
      </c>
      <c r="L403" s="291">
        <v>3218</v>
      </c>
      <c r="M403" s="291" t="s">
        <v>54</v>
      </c>
      <c r="N403" s="291">
        <v>402</v>
      </c>
      <c r="O403" s="291">
        <v>72.792810256410263</v>
      </c>
      <c r="P403" s="321" t="s">
        <v>3166</v>
      </c>
      <c r="Q403" s="321">
        <v>7210212</v>
      </c>
      <c r="R403" s="321">
        <v>32.510452999999998</v>
      </c>
      <c r="S403" s="321">
        <v>52.540310169999998</v>
      </c>
      <c r="T403" s="321">
        <v>9.5432538147782662</v>
      </c>
      <c r="U403" s="321" t="s">
        <v>149</v>
      </c>
      <c r="V403" s="321">
        <v>0.10576817810246678</v>
      </c>
      <c r="W403" s="321">
        <v>1.8666325676962601</v>
      </c>
      <c r="X403" s="321">
        <v>3.0998480826835499</v>
      </c>
      <c r="Y403" s="321">
        <v>90</v>
      </c>
      <c r="Z403" s="321">
        <v>0.89790999999999999</v>
      </c>
      <c r="AA403" s="321">
        <v>300.55176949999998</v>
      </c>
      <c r="AB403" s="321">
        <v>1.8157195180000001</v>
      </c>
      <c r="AC403" s="322">
        <v>0.68981238095152575</v>
      </c>
      <c r="AD403" s="323">
        <v>1</v>
      </c>
      <c r="AE403" s="322">
        <v>72.792810256410263</v>
      </c>
      <c r="AF403" s="324">
        <v>234.67348722591871</v>
      </c>
      <c r="AG403" s="324">
        <v>42.453613433320839</v>
      </c>
      <c r="AH403" s="324">
        <v>0.23484349728047341</v>
      </c>
      <c r="AI403" s="324">
        <v>0.18090502653353002</v>
      </c>
      <c r="AJ403" s="324">
        <v>0.1864889185496576</v>
      </c>
      <c r="AK403" s="324">
        <v>9.2575076203199078</v>
      </c>
      <c r="AL403" s="324">
        <v>8.2783579055489689</v>
      </c>
      <c r="AM403" s="324">
        <v>10.236657335090849</v>
      </c>
    </row>
    <row r="404" spans="1:39">
      <c r="A404" s="291" t="s">
        <v>555</v>
      </c>
      <c r="B404" s="291">
        <v>1</v>
      </c>
      <c r="C404" s="291" t="s">
        <v>5586</v>
      </c>
      <c r="D404" s="291" t="s">
        <v>5183</v>
      </c>
      <c r="E404" s="291" t="s">
        <v>3160</v>
      </c>
      <c r="F404" s="291" t="s">
        <v>3161</v>
      </c>
      <c r="G404" s="291" t="s">
        <v>3162</v>
      </c>
      <c r="H404" s="291" t="s">
        <v>3163</v>
      </c>
      <c r="I404" s="291" t="s">
        <v>3164</v>
      </c>
      <c r="J404" s="291" t="s">
        <v>148</v>
      </c>
      <c r="K404" s="291">
        <v>39</v>
      </c>
      <c r="L404" s="291">
        <v>3218</v>
      </c>
      <c r="M404" s="291" t="s">
        <v>54</v>
      </c>
      <c r="N404" s="291">
        <v>403</v>
      </c>
      <c r="O404" s="291">
        <v>72.974338461538466</v>
      </c>
      <c r="P404" s="321" t="s">
        <v>3166</v>
      </c>
      <c r="Q404" s="321">
        <v>7210212</v>
      </c>
      <c r="R404" s="321">
        <v>32.510452999999998</v>
      </c>
      <c r="S404" s="321">
        <v>52.540310169999998</v>
      </c>
      <c r="T404" s="321">
        <v>9.5432538147782662</v>
      </c>
      <c r="U404" s="321" t="s">
        <v>149</v>
      </c>
      <c r="V404" s="321">
        <v>0.10576817810246678</v>
      </c>
      <c r="W404" s="321">
        <v>1.8666325676962601</v>
      </c>
      <c r="X404" s="321">
        <v>3.0998480826835499</v>
      </c>
      <c r="Y404" s="321">
        <v>90</v>
      </c>
      <c r="Z404" s="321">
        <v>0.89790999999999999</v>
      </c>
      <c r="AA404" s="321">
        <v>300.55176949999998</v>
      </c>
      <c r="AB404" s="321">
        <v>1.8157195180000001</v>
      </c>
      <c r="AC404" s="322">
        <v>0.68981238095152575</v>
      </c>
      <c r="AD404" s="323">
        <v>1</v>
      </c>
      <c r="AE404" s="322">
        <v>72.974338461538466</v>
      </c>
      <c r="AF404" s="324">
        <v>235.25870789231752</v>
      </c>
      <c r="AG404" s="324">
        <v>42.590931230017674</v>
      </c>
      <c r="AH404" s="324">
        <v>0.23464276738862808</v>
      </c>
      <c r="AI404" s="324">
        <v>0.18103870250580636</v>
      </c>
      <c r="AJ404" s="324">
        <v>0.1864889185496576</v>
      </c>
      <c r="AK404" s="324">
        <v>9.2643482612667896</v>
      </c>
      <c r="AL404" s="324">
        <v>8.2844750243658449</v>
      </c>
      <c r="AM404" s="324">
        <v>10.244221498167734</v>
      </c>
    </row>
    <row r="405" spans="1:39">
      <c r="A405" s="291" t="s">
        <v>556</v>
      </c>
      <c r="B405" s="291">
        <v>1</v>
      </c>
      <c r="C405" s="291" t="s">
        <v>5587</v>
      </c>
      <c r="D405" s="291" t="s">
        <v>5183</v>
      </c>
      <c r="E405" s="291" t="s">
        <v>3160</v>
      </c>
      <c r="F405" s="291" t="s">
        <v>3161</v>
      </c>
      <c r="G405" s="291" t="s">
        <v>3162</v>
      </c>
      <c r="H405" s="291" t="s">
        <v>3163</v>
      </c>
      <c r="I405" s="291" t="s">
        <v>3164</v>
      </c>
      <c r="J405" s="291" t="s">
        <v>148</v>
      </c>
      <c r="K405" s="291">
        <v>39</v>
      </c>
      <c r="L405" s="291">
        <v>3218</v>
      </c>
      <c r="M405" s="291" t="s">
        <v>54</v>
      </c>
      <c r="N405" s="291">
        <v>404</v>
      </c>
      <c r="O405" s="291">
        <v>73.155866666666668</v>
      </c>
      <c r="P405" s="321" t="s">
        <v>3166</v>
      </c>
      <c r="Q405" s="321">
        <v>7210212</v>
      </c>
      <c r="R405" s="321">
        <v>32.510452999999998</v>
      </c>
      <c r="S405" s="321">
        <v>52.540310169999998</v>
      </c>
      <c r="T405" s="321">
        <v>9.5432538147782662</v>
      </c>
      <c r="U405" s="321" t="s">
        <v>149</v>
      </c>
      <c r="V405" s="321">
        <v>0.10576817810246678</v>
      </c>
      <c r="W405" s="321">
        <v>1.8666325676962601</v>
      </c>
      <c r="X405" s="321">
        <v>3.0998480826835499</v>
      </c>
      <c r="Y405" s="321">
        <v>90</v>
      </c>
      <c r="Z405" s="321">
        <v>0.89790999999999999</v>
      </c>
      <c r="AA405" s="321">
        <v>300.55176949999998</v>
      </c>
      <c r="AB405" s="321">
        <v>1.8157195180000001</v>
      </c>
      <c r="AC405" s="322">
        <v>0.68981238095152575</v>
      </c>
      <c r="AD405" s="323">
        <v>1</v>
      </c>
      <c r="AE405" s="322">
        <v>73.155866666666668</v>
      </c>
      <c r="AF405" s="324">
        <v>235.8439285587163</v>
      </c>
      <c r="AG405" s="324">
        <v>42.728130155372085</v>
      </c>
      <c r="AH405" s="324">
        <v>0.23443964513194576</v>
      </c>
      <c r="AI405" s="324">
        <v>0.181171211048303</v>
      </c>
      <c r="AJ405" s="324">
        <v>0.1864889185496576</v>
      </c>
      <c r="AK405" s="324">
        <v>9.2711291609765762</v>
      </c>
      <c r="AL405" s="324">
        <v>8.2905387206674312</v>
      </c>
      <c r="AM405" s="324">
        <v>10.251719601285719</v>
      </c>
    </row>
    <row r="406" spans="1:39">
      <c r="A406" s="291" t="s">
        <v>557</v>
      </c>
      <c r="B406" s="291">
        <v>1</v>
      </c>
      <c r="C406" s="291" t="s">
        <v>5588</v>
      </c>
      <c r="D406" s="291" t="s">
        <v>5183</v>
      </c>
      <c r="E406" s="291" t="s">
        <v>3160</v>
      </c>
      <c r="F406" s="291" t="s">
        <v>3161</v>
      </c>
      <c r="G406" s="291" t="s">
        <v>3162</v>
      </c>
      <c r="H406" s="291" t="s">
        <v>3163</v>
      </c>
      <c r="I406" s="291" t="s">
        <v>3164</v>
      </c>
      <c r="J406" s="291" t="s">
        <v>148</v>
      </c>
      <c r="K406" s="291">
        <v>39</v>
      </c>
      <c r="L406" s="291">
        <v>3218</v>
      </c>
      <c r="M406" s="291" t="s">
        <v>54</v>
      </c>
      <c r="N406" s="291">
        <v>405</v>
      </c>
      <c r="O406" s="291">
        <v>73.337394871794871</v>
      </c>
      <c r="P406" s="321" t="s">
        <v>3166</v>
      </c>
      <c r="Q406" s="321">
        <v>7210212</v>
      </c>
      <c r="R406" s="321">
        <v>32.510452999999998</v>
      </c>
      <c r="S406" s="321">
        <v>52.540310169999998</v>
      </c>
      <c r="T406" s="321">
        <v>9.5432538147782662</v>
      </c>
      <c r="U406" s="321" t="s">
        <v>149</v>
      </c>
      <c r="V406" s="321">
        <v>0.10576817810246678</v>
      </c>
      <c r="W406" s="321">
        <v>1.8666325676962601</v>
      </c>
      <c r="X406" s="321">
        <v>3.0998480826835499</v>
      </c>
      <c r="Y406" s="321">
        <v>90</v>
      </c>
      <c r="Z406" s="321">
        <v>0.89790999999999999</v>
      </c>
      <c r="AA406" s="321">
        <v>300.55176949999998</v>
      </c>
      <c r="AB406" s="321">
        <v>1.8157195180000001</v>
      </c>
      <c r="AC406" s="322">
        <v>0.68981238095152575</v>
      </c>
      <c r="AD406" s="323">
        <v>1</v>
      </c>
      <c r="AE406" s="322">
        <v>73.337394871794871</v>
      </c>
      <c r="AF406" s="324">
        <v>236.42914922511508</v>
      </c>
      <c r="AG406" s="324">
        <v>42.86520881694527</v>
      </c>
      <c r="AH406" s="324">
        <v>0.23423414353548463</v>
      </c>
      <c r="AI406" s="324">
        <v>0.18130255494059799</v>
      </c>
      <c r="AJ406" s="324">
        <v>0.1864889185496576</v>
      </c>
      <c r="AK406" s="324">
        <v>9.2778504616894555</v>
      </c>
      <c r="AL406" s="324">
        <v>8.2965491216494307</v>
      </c>
      <c r="AM406" s="324">
        <v>10.25915180172948</v>
      </c>
    </row>
    <row r="407" spans="1:39">
      <c r="A407" s="291" t="s">
        <v>558</v>
      </c>
      <c r="B407" s="291">
        <v>1</v>
      </c>
      <c r="C407" s="291" t="s">
        <v>5589</v>
      </c>
      <c r="D407" s="291" t="s">
        <v>5183</v>
      </c>
      <c r="E407" s="291" t="s">
        <v>3160</v>
      </c>
      <c r="F407" s="291" t="s">
        <v>3161</v>
      </c>
      <c r="G407" s="291" t="s">
        <v>3162</v>
      </c>
      <c r="H407" s="291" t="s">
        <v>3163</v>
      </c>
      <c r="I407" s="291" t="s">
        <v>3164</v>
      </c>
      <c r="J407" s="291" t="s">
        <v>148</v>
      </c>
      <c r="K407" s="291">
        <v>39</v>
      </c>
      <c r="L407" s="291">
        <v>3218</v>
      </c>
      <c r="M407" s="291" t="s">
        <v>54</v>
      </c>
      <c r="N407" s="291">
        <v>406</v>
      </c>
      <c r="O407" s="291">
        <v>73.518923076923087</v>
      </c>
      <c r="P407" s="321" t="s">
        <v>3166</v>
      </c>
      <c r="Q407" s="321">
        <v>7210212</v>
      </c>
      <c r="R407" s="321">
        <v>32.510452999999998</v>
      </c>
      <c r="S407" s="321">
        <v>52.540310169999998</v>
      </c>
      <c r="T407" s="321">
        <v>9.5432538147782662</v>
      </c>
      <c r="U407" s="321" t="s">
        <v>149</v>
      </c>
      <c r="V407" s="321">
        <v>0.10576817810246678</v>
      </c>
      <c r="W407" s="321">
        <v>1.8666325676962601</v>
      </c>
      <c r="X407" s="321">
        <v>3.0998480826835499</v>
      </c>
      <c r="Y407" s="321">
        <v>90</v>
      </c>
      <c r="Z407" s="321">
        <v>0.89790999999999999</v>
      </c>
      <c r="AA407" s="321">
        <v>300.55176949999998</v>
      </c>
      <c r="AB407" s="321">
        <v>1.8157195180000001</v>
      </c>
      <c r="AC407" s="322">
        <v>0.68981238095152575</v>
      </c>
      <c r="AD407" s="323">
        <v>1</v>
      </c>
      <c r="AE407" s="322">
        <v>73.518923076923087</v>
      </c>
      <c r="AF407" s="324">
        <v>237.01436989151392</v>
      </c>
      <c r="AG407" s="324">
        <v>43.002165829923186</v>
      </c>
      <c r="AH407" s="324">
        <v>0.23402627562810183</v>
      </c>
      <c r="AI407" s="324">
        <v>0.18143273696698689</v>
      </c>
      <c r="AJ407" s="324">
        <v>0.1864889185496576</v>
      </c>
      <c r="AK407" s="324">
        <v>9.2845123058870271</v>
      </c>
      <c r="AL407" s="324">
        <v>8.3025063547234232</v>
      </c>
      <c r="AM407" s="324">
        <v>10.266518257050631</v>
      </c>
    </row>
    <row r="408" spans="1:39">
      <c r="A408" s="291" t="s">
        <v>559</v>
      </c>
      <c r="B408" s="291">
        <v>1</v>
      </c>
      <c r="C408" s="291" t="s">
        <v>5590</v>
      </c>
      <c r="D408" s="291" t="s">
        <v>5183</v>
      </c>
      <c r="E408" s="291" t="s">
        <v>3160</v>
      </c>
      <c r="F408" s="291" t="s">
        <v>3161</v>
      </c>
      <c r="G408" s="291" t="s">
        <v>3162</v>
      </c>
      <c r="H408" s="291" t="s">
        <v>3163</v>
      </c>
      <c r="I408" s="291" t="s">
        <v>3164</v>
      </c>
      <c r="J408" s="291" t="s">
        <v>148</v>
      </c>
      <c r="K408" s="291">
        <v>39</v>
      </c>
      <c r="L408" s="291">
        <v>3218</v>
      </c>
      <c r="M408" s="291" t="s">
        <v>54</v>
      </c>
      <c r="N408" s="291">
        <v>407</v>
      </c>
      <c r="O408" s="291">
        <v>73.70045128205129</v>
      </c>
      <c r="P408" s="321" t="s">
        <v>3166</v>
      </c>
      <c r="Q408" s="321">
        <v>7210212</v>
      </c>
      <c r="R408" s="321">
        <v>32.510452999999998</v>
      </c>
      <c r="S408" s="321">
        <v>52.540310169999998</v>
      </c>
      <c r="T408" s="321">
        <v>9.5432538147782662</v>
      </c>
      <c r="U408" s="321" t="s">
        <v>149</v>
      </c>
      <c r="V408" s="321">
        <v>0.10576817810246678</v>
      </c>
      <c r="W408" s="321">
        <v>1.8666325676962601</v>
      </c>
      <c r="X408" s="321">
        <v>3.0998480826835499</v>
      </c>
      <c r="Y408" s="321">
        <v>90</v>
      </c>
      <c r="Z408" s="321">
        <v>0.89790999999999999</v>
      </c>
      <c r="AA408" s="321">
        <v>300.55176949999998</v>
      </c>
      <c r="AB408" s="321">
        <v>1.8157195180000001</v>
      </c>
      <c r="AC408" s="322">
        <v>0.68981238095152575</v>
      </c>
      <c r="AD408" s="323">
        <v>1</v>
      </c>
      <c r="AE408" s="322">
        <v>73.70045128205129</v>
      </c>
      <c r="AF408" s="324">
        <v>237.59959055791271</v>
      </c>
      <c r="AG408" s="324">
        <v>43.138999817118716</v>
      </c>
      <c r="AH408" s="324">
        <v>0.23381605444242484</v>
      </c>
      <c r="AI408" s="324">
        <v>0.18156175991643378</v>
      </c>
      <c r="AJ408" s="324">
        <v>0.1864889185496576</v>
      </c>
      <c r="AK408" s="324">
        <v>9.2911148362897933</v>
      </c>
      <c r="AL408" s="324">
        <v>8.3084105475146224</v>
      </c>
      <c r="AM408" s="324">
        <v>10.273819125064962</v>
      </c>
    </row>
    <row r="409" spans="1:39">
      <c r="A409" s="291" t="s">
        <v>560</v>
      </c>
      <c r="B409" s="291">
        <v>1</v>
      </c>
      <c r="C409" s="291" t="s">
        <v>5591</v>
      </c>
      <c r="D409" s="291" t="s">
        <v>5183</v>
      </c>
      <c r="E409" s="291" t="s">
        <v>3160</v>
      </c>
      <c r="F409" s="291" t="s">
        <v>3161</v>
      </c>
      <c r="G409" s="291" t="s">
        <v>3162</v>
      </c>
      <c r="H409" s="291" t="s">
        <v>3163</v>
      </c>
      <c r="I409" s="291" t="s">
        <v>3164</v>
      </c>
      <c r="J409" s="291" t="s">
        <v>148</v>
      </c>
      <c r="K409" s="291">
        <v>39</v>
      </c>
      <c r="L409" s="291">
        <v>3218</v>
      </c>
      <c r="M409" s="291" t="s">
        <v>54</v>
      </c>
      <c r="N409" s="291">
        <v>408</v>
      </c>
      <c r="O409" s="291">
        <v>73.881979487179493</v>
      </c>
      <c r="P409" s="321" t="s">
        <v>3166</v>
      </c>
      <c r="Q409" s="321">
        <v>7210212</v>
      </c>
      <c r="R409" s="321">
        <v>32.510452999999998</v>
      </c>
      <c r="S409" s="321">
        <v>52.540310169999998</v>
      </c>
      <c r="T409" s="321">
        <v>9.5432538147782662</v>
      </c>
      <c r="U409" s="321" t="s">
        <v>149</v>
      </c>
      <c r="V409" s="321">
        <v>0.10576817810246678</v>
      </c>
      <c r="W409" s="321">
        <v>1.8666325676962601</v>
      </c>
      <c r="X409" s="321">
        <v>3.0998480826835499</v>
      </c>
      <c r="Y409" s="321">
        <v>90</v>
      </c>
      <c r="Z409" s="321">
        <v>0.89790999999999999</v>
      </c>
      <c r="AA409" s="321">
        <v>300.55176949999998</v>
      </c>
      <c r="AB409" s="321">
        <v>1.8157195180000001</v>
      </c>
      <c r="AC409" s="322">
        <v>0.68981238095152575</v>
      </c>
      <c r="AD409" s="323">
        <v>1</v>
      </c>
      <c r="AE409" s="322">
        <v>73.881979487179493</v>
      </c>
      <c r="AF409" s="324">
        <v>238.18481122431152</v>
      </c>
      <c r="AG409" s="324">
        <v>43.275709408973597</v>
      </c>
      <c r="AH409" s="324">
        <v>0.23360349301423608</v>
      </c>
      <c r="AI409" s="324">
        <v>0.18168962658252177</v>
      </c>
      <c r="AJ409" s="324">
        <v>0.1864889185496576</v>
      </c>
      <c r="AK409" s="324">
        <v>9.2976581958546252</v>
      </c>
      <c r="AL409" s="324">
        <v>8.3142618278596139</v>
      </c>
      <c r="AM409" s="324">
        <v>10.281054563849638</v>
      </c>
    </row>
    <row r="410" spans="1:39">
      <c r="A410" s="291" t="s">
        <v>561</v>
      </c>
      <c r="B410" s="291">
        <v>1</v>
      </c>
      <c r="C410" s="291" t="s">
        <v>5592</v>
      </c>
      <c r="D410" s="291" t="s">
        <v>5183</v>
      </c>
      <c r="E410" s="291" t="s">
        <v>3160</v>
      </c>
      <c r="F410" s="291" t="s">
        <v>3161</v>
      </c>
      <c r="G410" s="291" t="s">
        <v>3162</v>
      </c>
      <c r="H410" s="291" t="s">
        <v>3163</v>
      </c>
      <c r="I410" s="291" t="s">
        <v>3164</v>
      </c>
      <c r="J410" s="291" t="s">
        <v>148</v>
      </c>
      <c r="K410" s="291">
        <v>39</v>
      </c>
      <c r="L410" s="291">
        <v>3218</v>
      </c>
      <c r="M410" s="291" t="s">
        <v>54</v>
      </c>
      <c r="N410" s="291">
        <v>409</v>
      </c>
      <c r="O410" s="291">
        <v>74.063507692307695</v>
      </c>
      <c r="P410" s="321" t="s">
        <v>3166</v>
      </c>
      <c r="Q410" s="321">
        <v>7210212</v>
      </c>
      <c r="R410" s="321">
        <v>32.510452999999998</v>
      </c>
      <c r="S410" s="321">
        <v>52.540310169999998</v>
      </c>
      <c r="T410" s="321">
        <v>9.5432538147782662</v>
      </c>
      <c r="U410" s="321" t="s">
        <v>149</v>
      </c>
      <c r="V410" s="321">
        <v>0.10576817810246678</v>
      </c>
      <c r="W410" s="321">
        <v>1.8666325676962601</v>
      </c>
      <c r="X410" s="321">
        <v>3.0998480826835499</v>
      </c>
      <c r="Y410" s="321">
        <v>90</v>
      </c>
      <c r="Z410" s="321">
        <v>0.89790999999999999</v>
      </c>
      <c r="AA410" s="321">
        <v>300.55176949999998</v>
      </c>
      <c r="AB410" s="321">
        <v>1.8157195180000001</v>
      </c>
      <c r="AC410" s="322">
        <v>0.68981238095152575</v>
      </c>
      <c r="AD410" s="323">
        <v>1</v>
      </c>
      <c r="AE410" s="322">
        <v>74.063507692307695</v>
      </c>
      <c r="AF410" s="324">
        <v>238.7700318907103</v>
      </c>
      <c r="AG410" s="324">
        <v>43.412293243559986</v>
      </c>
      <c r="AH410" s="324">
        <v>0.23338860438212522</v>
      </c>
      <c r="AI410" s="324">
        <v>0.18181633976340314</v>
      </c>
      <c r="AJ410" s="324">
        <v>0.1864889185496576</v>
      </c>
      <c r="AK410" s="324">
        <v>9.3041425277722176</v>
      </c>
      <c r="AL410" s="324">
        <v>8.3200603238040696</v>
      </c>
      <c r="AM410" s="324">
        <v>10.288224731740366</v>
      </c>
    </row>
    <row r="411" spans="1:39">
      <c r="A411" s="291" t="s">
        <v>562</v>
      </c>
      <c r="B411" s="291">
        <v>1</v>
      </c>
      <c r="C411" s="291" t="s">
        <v>5593</v>
      </c>
      <c r="D411" s="291" t="s">
        <v>5183</v>
      </c>
      <c r="E411" s="291" t="s">
        <v>3160</v>
      </c>
      <c r="F411" s="291" t="s">
        <v>3161</v>
      </c>
      <c r="G411" s="291" t="s">
        <v>3162</v>
      </c>
      <c r="H411" s="291" t="s">
        <v>3163</v>
      </c>
      <c r="I411" s="291" t="s">
        <v>3164</v>
      </c>
      <c r="J411" s="291" t="s">
        <v>148</v>
      </c>
      <c r="K411" s="291">
        <v>39</v>
      </c>
      <c r="L411" s="291">
        <v>3218</v>
      </c>
      <c r="M411" s="291" t="s">
        <v>54</v>
      </c>
      <c r="N411" s="291">
        <v>410</v>
      </c>
      <c r="O411" s="291">
        <v>74.245035897435898</v>
      </c>
      <c r="P411" s="321" t="s">
        <v>3166</v>
      </c>
      <c r="Q411" s="321">
        <v>7210212</v>
      </c>
      <c r="R411" s="321">
        <v>32.510452999999998</v>
      </c>
      <c r="S411" s="321">
        <v>52.540310169999998</v>
      </c>
      <c r="T411" s="321">
        <v>9.5432538147782662</v>
      </c>
      <c r="U411" s="321" t="s">
        <v>149</v>
      </c>
      <c r="V411" s="321">
        <v>0.10576817810246678</v>
      </c>
      <c r="W411" s="321">
        <v>1.8666325676962601</v>
      </c>
      <c r="X411" s="321">
        <v>3.0998480826835499</v>
      </c>
      <c r="Y411" s="321">
        <v>90</v>
      </c>
      <c r="Z411" s="321">
        <v>0.89790999999999999</v>
      </c>
      <c r="AA411" s="321">
        <v>300.55176949999998</v>
      </c>
      <c r="AB411" s="321">
        <v>1.8157195180000001</v>
      </c>
      <c r="AC411" s="322">
        <v>0.68981238095152575</v>
      </c>
      <c r="AD411" s="323">
        <v>1</v>
      </c>
      <c r="AE411" s="322">
        <v>74.245035897435898</v>
      </c>
      <c r="AF411" s="324">
        <v>239.35525255710908</v>
      </c>
      <c r="AG411" s="324">
        <v>43.548749966582037</v>
      </c>
      <c r="AH411" s="324">
        <v>0.23317140158728669</v>
      </c>
      <c r="AI411" s="324">
        <v>0.18194190226175003</v>
      </c>
      <c r="AJ411" s="324">
        <v>0.1864889185496576</v>
      </c>
      <c r="AK411" s="324">
        <v>9.3105679754645578</v>
      </c>
      <c r="AL411" s="324">
        <v>8.3258061636004985</v>
      </c>
      <c r="AM411" s="324">
        <v>10.295329787328617</v>
      </c>
    </row>
    <row r="412" spans="1:39">
      <c r="A412" s="291" t="s">
        <v>563</v>
      </c>
      <c r="B412" s="291">
        <v>1</v>
      </c>
      <c r="C412" s="291" t="s">
        <v>5594</v>
      </c>
      <c r="D412" s="291" t="s">
        <v>5183</v>
      </c>
      <c r="E412" s="291" t="s">
        <v>3160</v>
      </c>
      <c r="F412" s="291" t="s">
        <v>3161</v>
      </c>
      <c r="G412" s="291" t="s">
        <v>3162</v>
      </c>
      <c r="H412" s="291" t="s">
        <v>3163</v>
      </c>
      <c r="I412" s="291" t="s">
        <v>3164</v>
      </c>
      <c r="J412" s="291" t="s">
        <v>148</v>
      </c>
      <c r="K412" s="291">
        <v>39</v>
      </c>
      <c r="L412" s="291">
        <v>3218</v>
      </c>
      <c r="M412" s="291" t="s">
        <v>54</v>
      </c>
      <c r="N412" s="291">
        <v>411</v>
      </c>
      <c r="O412" s="291">
        <v>74.4265641025641</v>
      </c>
      <c r="P412" s="321" t="s">
        <v>3166</v>
      </c>
      <c r="Q412" s="321">
        <v>7210212</v>
      </c>
      <c r="R412" s="321">
        <v>32.510452999999998</v>
      </c>
      <c r="S412" s="321">
        <v>52.540310169999998</v>
      </c>
      <c r="T412" s="321">
        <v>9.5432538147782662</v>
      </c>
      <c r="U412" s="321" t="s">
        <v>149</v>
      </c>
      <c r="V412" s="321">
        <v>0.10576817810246678</v>
      </c>
      <c r="W412" s="321">
        <v>1.8666325676962601</v>
      </c>
      <c r="X412" s="321">
        <v>3.0998480826835499</v>
      </c>
      <c r="Y412" s="321">
        <v>90</v>
      </c>
      <c r="Z412" s="321">
        <v>0.89790999999999999</v>
      </c>
      <c r="AA412" s="321">
        <v>300.55176949999998</v>
      </c>
      <c r="AB412" s="321">
        <v>1.8157195180000001</v>
      </c>
      <c r="AC412" s="322">
        <v>0.68981238095152575</v>
      </c>
      <c r="AD412" s="323">
        <v>1</v>
      </c>
      <c r="AE412" s="322">
        <v>74.4265641025641</v>
      </c>
      <c r="AF412" s="324">
        <v>239.94047322350789</v>
      </c>
      <c r="AG412" s="324">
        <v>43.685078231377084</v>
      </c>
      <c r="AH412" s="324">
        <v>0.2329518976729765</v>
      </c>
      <c r="AI412" s="324">
        <v>0.18206631688470426</v>
      </c>
      <c r="AJ412" s="324">
        <v>0.1864889185496576</v>
      </c>
      <c r="AK412" s="324">
        <v>9.3169346825823656</v>
      </c>
      <c r="AL412" s="324">
        <v>8.3314994757059431</v>
      </c>
      <c r="AM412" s="324">
        <v>10.302369889458786</v>
      </c>
    </row>
    <row r="413" spans="1:39">
      <c r="A413" s="291" t="s">
        <v>564</v>
      </c>
      <c r="B413" s="291">
        <v>1</v>
      </c>
      <c r="C413" s="291" t="s">
        <v>5595</v>
      </c>
      <c r="D413" s="291" t="s">
        <v>5183</v>
      </c>
      <c r="E413" s="291" t="s">
        <v>3160</v>
      </c>
      <c r="F413" s="291" t="s">
        <v>3161</v>
      </c>
      <c r="G413" s="291" t="s">
        <v>3162</v>
      </c>
      <c r="H413" s="291" t="s">
        <v>3163</v>
      </c>
      <c r="I413" s="291" t="s">
        <v>3164</v>
      </c>
      <c r="J413" s="291" t="s">
        <v>148</v>
      </c>
      <c r="K413" s="291">
        <v>39</v>
      </c>
      <c r="L413" s="291">
        <v>3218</v>
      </c>
      <c r="M413" s="291" t="s">
        <v>54</v>
      </c>
      <c r="N413" s="291">
        <v>412</v>
      </c>
      <c r="O413" s="291">
        <v>74.608092307692317</v>
      </c>
      <c r="P413" s="321" t="s">
        <v>3166</v>
      </c>
      <c r="Q413" s="321">
        <v>7210212</v>
      </c>
      <c r="R413" s="321">
        <v>32.510452999999998</v>
      </c>
      <c r="S413" s="321">
        <v>52.540310169999998</v>
      </c>
      <c r="T413" s="321">
        <v>9.5432538147782662</v>
      </c>
      <c r="U413" s="321" t="s">
        <v>149</v>
      </c>
      <c r="V413" s="321">
        <v>0.10576817810246678</v>
      </c>
      <c r="W413" s="321">
        <v>1.8666325676962601</v>
      </c>
      <c r="X413" s="321">
        <v>3.0998480826835499</v>
      </c>
      <c r="Y413" s="321">
        <v>90</v>
      </c>
      <c r="Z413" s="321">
        <v>0.89790999999999999</v>
      </c>
      <c r="AA413" s="321">
        <v>300.55176949999998</v>
      </c>
      <c r="AB413" s="321">
        <v>1.8157195180000001</v>
      </c>
      <c r="AC413" s="322">
        <v>0.68981238095152575</v>
      </c>
      <c r="AD413" s="323">
        <v>1</v>
      </c>
      <c r="AE413" s="322">
        <v>74.608092307692317</v>
      </c>
      <c r="AF413" s="324">
        <v>240.52569388990673</v>
      </c>
      <c r="AG413" s="324">
        <v>43.821276698916748</v>
      </c>
      <c r="AH413" s="324">
        <v>0.23273010568434391</v>
      </c>
      <c r="AI413" s="324">
        <v>0.18218958644382746</v>
      </c>
      <c r="AJ413" s="324">
        <v>0.1864889185496576</v>
      </c>
      <c r="AK413" s="324">
        <v>9.3232427930025299</v>
      </c>
      <c r="AL413" s="324">
        <v>8.337140388779698</v>
      </c>
      <c r="AM413" s="324">
        <v>10.309345197225362</v>
      </c>
    </row>
    <row r="414" spans="1:39">
      <c r="A414" s="291" t="s">
        <v>565</v>
      </c>
      <c r="B414" s="291">
        <v>1</v>
      </c>
      <c r="C414" s="291" t="s">
        <v>5596</v>
      </c>
      <c r="D414" s="291" t="s">
        <v>5183</v>
      </c>
      <c r="E414" s="291" t="s">
        <v>3160</v>
      </c>
      <c r="F414" s="291" t="s">
        <v>3161</v>
      </c>
      <c r="G414" s="291" t="s">
        <v>3162</v>
      </c>
      <c r="H414" s="291" t="s">
        <v>3163</v>
      </c>
      <c r="I414" s="291" t="s">
        <v>3164</v>
      </c>
      <c r="J414" s="291" t="s">
        <v>148</v>
      </c>
      <c r="K414" s="291">
        <v>39</v>
      </c>
      <c r="L414" s="291">
        <v>3218</v>
      </c>
      <c r="M414" s="291" t="s">
        <v>54</v>
      </c>
      <c r="N414" s="291">
        <v>413</v>
      </c>
      <c r="O414" s="291">
        <v>74.78962051282052</v>
      </c>
      <c r="P414" s="321" t="s">
        <v>3166</v>
      </c>
      <c r="Q414" s="321">
        <v>7210212</v>
      </c>
      <c r="R414" s="321">
        <v>32.510452999999998</v>
      </c>
      <c r="S414" s="321">
        <v>52.540310169999998</v>
      </c>
      <c r="T414" s="321">
        <v>9.5432538147782662</v>
      </c>
      <c r="U414" s="321" t="s">
        <v>149</v>
      </c>
      <c r="V414" s="321">
        <v>0.10576817810246678</v>
      </c>
      <c r="W414" s="321">
        <v>1.8666325676962601</v>
      </c>
      <c r="X414" s="321">
        <v>3.0998480826835499</v>
      </c>
      <c r="Y414" s="321">
        <v>90</v>
      </c>
      <c r="Z414" s="321">
        <v>0.89790999999999999</v>
      </c>
      <c r="AA414" s="321">
        <v>300.55176949999998</v>
      </c>
      <c r="AB414" s="321">
        <v>1.8157195180000001</v>
      </c>
      <c r="AC414" s="322">
        <v>0.68981238095152575</v>
      </c>
      <c r="AD414" s="323">
        <v>1</v>
      </c>
      <c r="AE414" s="322">
        <v>74.78962051282052</v>
      </c>
      <c r="AF414" s="324">
        <v>241.11091455630552</v>
      </c>
      <c r="AG414" s="324">
        <v>43.957344037807687</v>
      </c>
      <c r="AH414" s="324">
        <v>0.23250603866784772</v>
      </c>
      <c r="AI414" s="324">
        <v>0.18231171375505081</v>
      </c>
      <c r="AJ414" s="324">
        <v>0.1864889185496576</v>
      </c>
      <c r="AK414" s="324">
        <v>9.329492450825553</v>
      </c>
      <c r="AL414" s="324">
        <v>8.3427290316810172</v>
      </c>
      <c r="AM414" s="324">
        <v>10.316255869970091</v>
      </c>
    </row>
    <row r="415" spans="1:39">
      <c r="A415" s="291" t="s">
        <v>566</v>
      </c>
      <c r="B415" s="291">
        <v>1</v>
      </c>
      <c r="C415" s="291" t="s">
        <v>5597</v>
      </c>
      <c r="D415" s="291" t="s">
        <v>5183</v>
      </c>
      <c r="E415" s="291" t="s">
        <v>3160</v>
      </c>
      <c r="F415" s="291" t="s">
        <v>3161</v>
      </c>
      <c r="G415" s="291" t="s">
        <v>3162</v>
      </c>
      <c r="H415" s="291" t="s">
        <v>3163</v>
      </c>
      <c r="I415" s="291" t="s">
        <v>3164</v>
      </c>
      <c r="J415" s="291" t="s">
        <v>148</v>
      </c>
      <c r="K415" s="291">
        <v>39</v>
      </c>
      <c r="L415" s="291">
        <v>3218</v>
      </c>
      <c r="M415" s="291" t="s">
        <v>54</v>
      </c>
      <c r="N415" s="291">
        <v>414</v>
      </c>
      <c r="O415" s="291">
        <v>74.971148717948722</v>
      </c>
      <c r="P415" s="321" t="s">
        <v>3166</v>
      </c>
      <c r="Q415" s="321">
        <v>7210212</v>
      </c>
      <c r="R415" s="321">
        <v>32.510452999999998</v>
      </c>
      <c r="S415" s="321">
        <v>52.540310169999998</v>
      </c>
      <c r="T415" s="321">
        <v>9.5432538147782662</v>
      </c>
      <c r="U415" s="321" t="s">
        <v>149</v>
      </c>
      <c r="V415" s="321">
        <v>0.10576817810246678</v>
      </c>
      <c r="W415" s="321">
        <v>1.8666325676962601</v>
      </c>
      <c r="X415" s="321">
        <v>3.0998480826835499</v>
      </c>
      <c r="Y415" s="321">
        <v>90</v>
      </c>
      <c r="Z415" s="321">
        <v>0.89790999999999999</v>
      </c>
      <c r="AA415" s="321">
        <v>300.55176949999998</v>
      </c>
      <c r="AB415" s="321">
        <v>1.8157195180000001</v>
      </c>
      <c r="AC415" s="322">
        <v>0.68981238095152575</v>
      </c>
      <c r="AD415" s="323">
        <v>1</v>
      </c>
      <c r="AE415" s="322">
        <v>74.971148717948722</v>
      </c>
      <c r="AF415" s="324">
        <v>241.6961352227043</v>
      </c>
      <c r="AG415" s="324">
        <v>44.093278924292335</v>
      </c>
      <c r="AH415" s="324">
        <v>0.23227970967111911</v>
      </c>
      <c r="AI415" s="324">
        <v>0.18243270163862482</v>
      </c>
      <c r="AJ415" s="324">
        <v>0.1864889185496576</v>
      </c>
      <c r="AK415" s="324">
        <v>9.3356838003729639</v>
      </c>
      <c r="AL415" s="324">
        <v>8.3482655334668028</v>
      </c>
      <c r="AM415" s="324">
        <v>10.323102067279127</v>
      </c>
    </row>
    <row r="416" spans="1:39">
      <c r="A416" s="291" t="s">
        <v>567</v>
      </c>
      <c r="B416" s="291">
        <v>1</v>
      </c>
      <c r="C416" s="291" t="s">
        <v>5598</v>
      </c>
      <c r="D416" s="291" t="s">
        <v>5183</v>
      </c>
      <c r="E416" s="291" t="s">
        <v>3160</v>
      </c>
      <c r="F416" s="291" t="s">
        <v>3161</v>
      </c>
      <c r="G416" s="291" t="s">
        <v>3162</v>
      </c>
      <c r="H416" s="291" t="s">
        <v>3163</v>
      </c>
      <c r="I416" s="291" t="s">
        <v>3164</v>
      </c>
      <c r="J416" s="291" t="s">
        <v>148</v>
      </c>
      <c r="K416" s="291">
        <v>39</v>
      </c>
      <c r="L416" s="291">
        <v>3218</v>
      </c>
      <c r="M416" s="291" t="s">
        <v>54</v>
      </c>
      <c r="N416" s="291">
        <v>415</v>
      </c>
      <c r="O416" s="291">
        <v>75.152676923076925</v>
      </c>
      <c r="P416" s="321" t="s">
        <v>3166</v>
      </c>
      <c r="Q416" s="321">
        <v>7210212</v>
      </c>
      <c r="R416" s="321">
        <v>32.510452999999998</v>
      </c>
      <c r="S416" s="321">
        <v>52.540310169999998</v>
      </c>
      <c r="T416" s="321">
        <v>9.5432538147782662</v>
      </c>
      <c r="U416" s="321" t="s">
        <v>149</v>
      </c>
      <c r="V416" s="321">
        <v>0.10576817810246678</v>
      </c>
      <c r="W416" s="321">
        <v>1.8666325676962601</v>
      </c>
      <c r="X416" s="321">
        <v>3.0998480826835499</v>
      </c>
      <c r="Y416" s="321">
        <v>90</v>
      </c>
      <c r="Z416" s="321">
        <v>0.89790999999999999</v>
      </c>
      <c r="AA416" s="321">
        <v>300.55176949999998</v>
      </c>
      <c r="AB416" s="321">
        <v>1.8157195180000001</v>
      </c>
      <c r="AC416" s="322">
        <v>0.68981238095152575</v>
      </c>
      <c r="AD416" s="323">
        <v>1</v>
      </c>
      <c r="AE416" s="322">
        <v>75.152676923076925</v>
      </c>
      <c r="AF416" s="324">
        <v>242.28135588910311</v>
      </c>
      <c r="AG416" s="324">
        <v>44.229080042249251</v>
      </c>
      <c r="AH416" s="324">
        <v>0.23205113174245193</v>
      </c>
      <c r="AI416" s="324">
        <v>0.18255255291906886</v>
      </c>
      <c r="AJ416" s="324">
        <v>0.1864889185496576</v>
      </c>
      <c r="AK416" s="324">
        <v>9.3418169861847478</v>
      </c>
      <c r="AL416" s="324">
        <v>8.3537500233893098</v>
      </c>
      <c r="AM416" s="324">
        <v>10.329883948980186</v>
      </c>
    </row>
    <row r="417" spans="1:39">
      <c r="A417" s="291" t="s">
        <v>568</v>
      </c>
      <c r="B417" s="291">
        <v>1</v>
      </c>
      <c r="C417" s="291" t="s">
        <v>5599</v>
      </c>
      <c r="D417" s="291" t="s">
        <v>5183</v>
      </c>
      <c r="E417" s="291" t="s">
        <v>3160</v>
      </c>
      <c r="F417" s="291" t="s">
        <v>3161</v>
      </c>
      <c r="G417" s="291" t="s">
        <v>3162</v>
      </c>
      <c r="H417" s="291" t="s">
        <v>3163</v>
      </c>
      <c r="I417" s="291" t="s">
        <v>3164</v>
      </c>
      <c r="J417" s="291" t="s">
        <v>148</v>
      </c>
      <c r="K417" s="291">
        <v>39</v>
      </c>
      <c r="L417" s="291">
        <v>3218</v>
      </c>
      <c r="M417" s="291" t="s">
        <v>54</v>
      </c>
      <c r="N417" s="291">
        <v>416</v>
      </c>
      <c r="O417" s="291">
        <v>75.334205128205127</v>
      </c>
      <c r="P417" s="321" t="s">
        <v>3166</v>
      </c>
      <c r="Q417" s="321">
        <v>7210212</v>
      </c>
      <c r="R417" s="321">
        <v>32.510452999999998</v>
      </c>
      <c r="S417" s="321">
        <v>52.540310169999998</v>
      </c>
      <c r="T417" s="321">
        <v>9.5432538147782662</v>
      </c>
      <c r="U417" s="321" t="s">
        <v>149</v>
      </c>
      <c r="V417" s="321">
        <v>0.10576817810246678</v>
      </c>
      <c r="W417" s="321">
        <v>1.8666325676962601</v>
      </c>
      <c r="X417" s="321">
        <v>3.0998480826835499</v>
      </c>
      <c r="Y417" s="321">
        <v>90</v>
      </c>
      <c r="Z417" s="321">
        <v>0.89790999999999999</v>
      </c>
      <c r="AA417" s="321">
        <v>300.55176949999998</v>
      </c>
      <c r="AB417" s="321">
        <v>1.8157195180000001</v>
      </c>
      <c r="AC417" s="322">
        <v>0.68981238095152575</v>
      </c>
      <c r="AD417" s="323">
        <v>1</v>
      </c>
      <c r="AE417" s="322">
        <v>75.334205128205127</v>
      </c>
      <c r="AF417" s="324">
        <v>242.86657655550189</v>
      </c>
      <c r="AG417" s="324">
        <v>44.364746083193346</v>
      </c>
      <c r="AH417" s="324">
        <v>0.23182031793055111</v>
      </c>
      <c r="AI417" s="324">
        <v>0.18267127042512063</v>
      </c>
      <c r="AJ417" s="324">
        <v>0.1864889185496576</v>
      </c>
      <c r="AK417" s="324">
        <v>9.3478921530167529</v>
      </c>
      <c r="AL417" s="324">
        <v>8.3591826308938249</v>
      </c>
      <c r="AM417" s="324">
        <v>10.336601675139681</v>
      </c>
    </row>
    <row r="418" spans="1:39">
      <c r="A418" s="291" t="s">
        <v>569</v>
      </c>
      <c r="B418" s="291">
        <v>1</v>
      </c>
      <c r="C418" s="291" t="s">
        <v>5600</v>
      </c>
      <c r="D418" s="291" t="s">
        <v>5183</v>
      </c>
      <c r="E418" s="291" t="s">
        <v>3160</v>
      </c>
      <c r="F418" s="291" t="s">
        <v>3161</v>
      </c>
      <c r="G418" s="291" t="s">
        <v>3162</v>
      </c>
      <c r="H418" s="291" t="s">
        <v>3163</v>
      </c>
      <c r="I418" s="291" t="s">
        <v>3164</v>
      </c>
      <c r="J418" s="291" t="s">
        <v>148</v>
      </c>
      <c r="K418" s="291">
        <v>39</v>
      </c>
      <c r="L418" s="291">
        <v>3218</v>
      </c>
      <c r="M418" s="291" t="s">
        <v>54</v>
      </c>
      <c r="N418" s="291">
        <v>417</v>
      </c>
      <c r="O418" s="291">
        <v>75.515733333333344</v>
      </c>
      <c r="P418" s="321" t="s">
        <v>3166</v>
      </c>
      <c r="Q418" s="321">
        <v>7210212</v>
      </c>
      <c r="R418" s="321">
        <v>32.510452999999998</v>
      </c>
      <c r="S418" s="321">
        <v>52.540310169999998</v>
      </c>
      <c r="T418" s="321">
        <v>9.5432538147782662</v>
      </c>
      <c r="U418" s="321" t="s">
        <v>149</v>
      </c>
      <c r="V418" s="321">
        <v>0.10576817810246678</v>
      </c>
      <c r="W418" s="321">
        <v>1.8666325676962601</v>
      </c>
      <c r="X418" s="321">
        <v>3.0998480826835499</v>
      </c>
      <c r="Y418" s="321">
        <v>90</v>
      </c>
      <c r="Z418" s="321">
        <v>0.89790999999999999</v>
      </c>
      <c r="AA418" s="321">
        <v>300.55176949999998</v>
      </c>
      <c r="AB418" s="321">
        <v>1.8157195180000001</v>
      </c>
      <c r="AC418" s="322">
        <v>0.68981238095152575</v>
      </c>
      <c r="AD418" s="323">
        <v>1</v>
      </c>
      <c r="AE418" s="322">
        <v>75.515733333333344</v>
      </c>
      <c r="AF418" s="324">
        <v>243.45179722190073</v>
      </c>
      <c r="AG418" s="324">
        <v>44.500275746275918</v>
      </c>
      <c r="AH418" s="324">
        <v>0.23158728128409217</v>
      </c>
      <c r="AI418" s="324">
        <v>0.18278885698968547</v>
      </c>
      <c r="AJ418" s="324">
        <v>0.1864889185496576</v>
      </c>
      <c r="AK418" s="324">
        <v>9.353909445838104</v>
      </c>
      <c r="AL418" s="324">
        <v>8.3645634856163529</v>
      </c>
      <c r="AM418" s="324">
        <v>10.343255406059853</v>
      </c>
    </row>
    <row r="419" spans="1:39">
      <c r="A419" s="291" t="s">
        <v>570</v>
      </c>
      <c r="B419" s="291">
        <v>1</v>
      </c>
      <c r="C419" s="291" t="s">
        <v>5601</v>
      </c>
      <c r="D419" s="291" t="s">
        <v>5183</v>
      </c>
      <c r="E419" s="291" t="s">
        <v>3160</v>
      </c>
      <c r="F419" s="291" t="s">
        <v>3161</v>
      </c>
      <c r="G419" s="291" t="s">
        <v>3162</v>
      </c>
      <c r="H419" s="291" t="s">
        <v>3163</v>
      </c>
      <c r="I419" s="291" t="s">
        <v>3164</v>
      </c>
      <c r="J419" s="291" t="s">
        <v>148</v>
      </c>
      <c r="K419" s="291">
        <v>39</v>
      </c>
      <c r="L419" s="291">
        <v>3218</v>
      </c>
      <c r="M419" s="291" t="s">
        <v>54</v>
      </c>
      <c r="N419" s="291">
        <v>418</v>
      </c>
      <c r="O419" s="291">
        <v>75.697261538461547</v>
      </c>
      <c r="P419" s="321" t="s">
        <v>3166</v>
      </c>
      <c r="Q419" s="321">
        <v>7210212</v>
      </c>
      <c r="R419" s="321">
        <v>32.510452999999998</v>
      </c>
      <c r="S419" s="321">
        <v>52.540310169999998</v>
      </c>
      <c r="T419" s="321">
        <v>9.5432538147782662</v>
      </c>
      <c r="U419" s="321" t="s">
        <v>149</v>
      </c>
      <c r="V419" s="321">
        <v>0.10576817810246678</v>
      </c>
      <c r="W419" s="321">
        <v>1.8666325676962601</v>
      </c>
      <c r="X419" s="321">
        <v>3.0998480826835499</v>
      </c>
      <c r="Y419" s="321">
        <v>90</v>
      </c>
      <c r="Z419" s="321">
        <v>0.89790999999999999</v>
      </c>
      <c r="AA419" s="321">
        <v>300.55176949999998</v>
      </c>
      <c r="AB419" s="321">
        <v>1.8157195180000001</v>
      </c>
      <c r="AC419" s="322">
        <v>0.68981238095152575</v>
      </c>
      <c r="AD419" s="323">
        <v>1</v>
      </c>
      <c r="AE419" s="322">
        <v>75.697261538461547</v>
      </c>
      <c r="AF419" s="324">
        <v>244.03701788829952</v>
      </c>
      <c r="AG419" s="324">
        <v>44.635667738284361</v>
      </c>
      <c r="AH419" s="324">
        <v>0.23135203485138786</v>
      </c>
      <c r="AI419" s="324">
        <v>0.18290531544978547</v>
      </c>
      <c r="AJ419" s="324">
        <v>0.1864889185496576</v>
      </c>
      <c r="AK419" s="324">
        <v>9.3598690098285857</v>
      </c>
      <c r="AL419" s="324">
        <v>8.3698927173812763</v>
      </c>
      <c r="AM419" s="324">
        <v>10.349845302275895</v>
      </c>
    </row>
    <row r="420" spans="1:39">
      <c r="A420" s="291" t="s">
        <v>571</v>
      </c>
      <c r="B420" s="291">
        <v>1</v>
      </c>
      <c r="C420" s="291" t="s">
        <v>5602</v>
      </c>
      <c r="D420" s="291" t="s">
        <v>5183</v>
      </c>
      <c r="E420" s="291" t="s">
        <v>3160</v>
      </c>
      <c r="F420" s="291" t="s">
        <v>3161</v>
      </c>
      <c r="G420" s="291" t="s">
        <v>3162</v>
      </c>
      <c r="H420" s="291" t="s">
        <v>3163</v>
      </c>
      <c r="I420" s="291" t="s">
        <v>3164</v>
      </c>
      <c r="J420" s="291" t="s">
        <v>148</v>
      </c>
      <c r="K420" s="291">
        <v>39</v>
      </c>
      <c r="L420" s="291">
        <v>3218</v>
      </c>
      <c r="M420" s="291" t="s">
        <v>54</v>
      </c>
      <c r="N420" s="291">
        <v>419</v>
      </c>
      <c r="O420" s="291">
        <v>75.878789743589749</v>
      </c>
      <c r="P420" s="321" t="s">
        <v>3166</v>
      </c>
      <c r="Q420" s="321">
        <v>7210212</v>
      </c>
      <c r="R420" s="321">
        <v>32.510452999999998</v>
      </c>
      <c r="S420" s="321">
        <v>52.540310169999998</v>
      </c>
      <c r="T420" s="321">
        <v>9.5432538147782662</v>
      </c>
      <c r="U420" s="321" t="s">
        <v>149</v>
      </c>
      <c r="V420" s="321">
        <v>0.10576817810246678</v>
      </c>
      <c r="W420" s="321">
        <v>1.8666325676962601</v>
      </c>
      <c r="X420" s="321">
        <v>3.0998480826835499</v>
      </c>
      <c r="Y420" s="321">
        <v>90</v>
      </c>
      <c r="Z420" s="321">
        <v>0.89790999999999999</v>
      </c>
      <c r="AA420" s="321">
        <v>300.55176949999998</v>
      </c>
      <c r="AB420" s="321">
        <v>1.8157195180000001</v>
      </c>
      <c r="AC420" s="322">
        <v>0.68981238095152575</v>
      </c>
      <c r="AD420" s="323">
        <v>1</v>
      </c>
      <c r="AE420" s="322">
        <v>75.878789743589749</v>
      </c>
      <c r="AF420" s="324">
        <v>244.6222385546983</v>
      </c>
      <c r="AG420" s="324">
        <v>44.770920773641905</v>
      </c>
      <c r="AH420" s="324">
        <v>0.23111459168015547</v>
      </c>
      <c r="AI420" s="324">
        <v>0.18302064864650883</v>
      </c>
      <c r="AJ420" s="324">
        <v>0.1864889185496576</v>
      </c>
      <c r="AK420" s="324">
        <v>9.3657709903760651</v>
      </c>
      <c r="AL420" s="324">
        <v>8.3751704561990525</v>
      </c>
      <c r="AM420" s="324">
        <v>10.356371524553078</v>
      </c>
    </row>
    <row r="421" spans="1:39">
      <c r="A421" s="291" t="s">
        <v>572</v>
      </c>
      <c r="B421" s="291">
        <v>1</v>
      </c>
      <c r="C421" s="291" t="s">
        <v>5603</v>
      </c>
      <c r="D421" s="291" t="s">
        <v>5183</v>
      </c>
      <c r="E421" s="291" t="s">
        <v>3160</v>
      </c>
      <c r="F421" s="291" t="s">
        <v>3161</v>
      </c>
      <c r="G421" s="291" t="s">
        <v>3162</v>
      </c>
      <c r="H421" s="291" t="s">
        <v>3163</v>
      </c>
      <c r="I421" s="291" t="s">
        <v>3164</v>
      </c>
      <c r="J421" s="291" t="s">
        <v>148</v>
      </c>
      <c r="K421" s="291">
        <v>39</v>
      </c>
      <c r="L421" s="291">
        <v>3218</v>
      </c>
      <c r="M421" s="291" t="s">
        <v>54</v>
      </c>
      <c r="N421" s="291">
        <v>420</v>
      </c>
      <c r="O421" s="291">
        <v>76.060317948717952</v>
      </c>
      <c r="P421" s="321" t="s">
        <v>3166</v>
      </c>
      <c r="Q421" s="321">
        <v>7210212</v>
      </c>
      <c r="R421" s="321">
        <v>32.510452999999998</v>
      </c>
      <c r="S421" s="321">
        <v>52.540310169999998</v>
      </c>
      <c r="T421" s="321">
        <v>9.5432538147782662</v>
      </c>
      <c r="U421" s="321" t="s">
        <v>149</v>
      </c>
      <c r="V421" s="321">
        <v>0.10576817810246678</v>
      </c>
      <c r="W421" s="321">
        <v>1.8666325676962601</v>
      </c>
      <c r="X421" s="321">
        <v>3.0998480826835499</v>
      </c>
      <c r="Y421" s="321">
        <v>90</v>
      </c>
      <c r="Z421" s="321">
        <v>0.89790999999999999</v>
      </c>
      <c r="AA421" s="321">
        <v>300.55176949999998</v>
      </c>
      <c r="AB421" s="321">
        <v>1.8157195180000001</v>
      </c>
      <c r="AC421" s="322">
        <v>0.68981238095152575</v>
      </c>
      <c r="AD421" s="323">
        <v>1</v>
      </c>
      <c r="AE421" s="322">
        <v>76.060317948717952</v>
      </c>
      <c r="AF421" s="324">
        <v>245.20745922109711</v>
      </c>
      <c r="AG421" s="324">
        <v>44.906033574406877</v>
      </c>
      <c r="AH421" s="324">
        <v>0.23087496481694045</v>
      </c>
      <c r="AI421" s="324">
        <v>0.18313485942495855</v>
      </c>
      <c r="AJ421" s="324">
        <v>0.1864889185496576</v>
      </c>
      <c r="AK421" s="324">
        <v>9.3716155330738609</v>
      </c>
      <c r="AL421" s="324">
        <v>8.3803968322638607</v>
      </c>
      <c r="AM421" s="324">
        <v>10.362834233883861</v>
      </c>
    </row>
    <row r="422" spans="1:39">
      <c r="A422" s="291" t="s">
        <v>573</v>
      </c>
      <c r="B422" s="291">
        <v>1</v>
      </c>
      <c r="C422" s="291" t="s">
        <v>5604</v>
      </c>
      <c r="D422" s="291" t="s">
        <v>5183</v>
      </c>
      <c r="E422" s="291" t="s">
        <v>3160</v>
      </c>
      <c r="F422" s="291" t="s">
        <v>3161</v>
      </c>
      <c r="G422" s="291" t="s">
        <v>3162</v>
      </c>
      <c r="H422" s="291" t="s">
        <v>3163</v>
      </c>
      <c r="I422" s="291" t="s">
        <v>3164</v>
      </c>
      <c r="J422" s="291" t="s">
        <v>148</v>
      </c>
      <c r="K422" s="291">
        <v>39</v>
      </c>
      <c r="L422" s="291">
        <v>3218</v>
      </c>
      <c r="M422" s="291" t="s">
        <v>54</v>
      </c>
      <c r="N422" s="291">
        <v>421</v>
      </c>
      <c r="O422" s="291">
        <v>76.241846153846154</v>
      </c>
      <c r="P422" s="321" t="s">
        <v>3166</v>
      </c>
      <c r="Q422" s="321">
        <v>7210212</v>
      </c>
      <c r="R422" s="321">
        <v>32.510452999999998</v>
      </c>
      <c r="S422" s="321">
        <v>52.540310169999998</v>
      </c>
      <c r="T422" s="321">
        <v>9.5432538147782662</v>
      </c>
      <c r="U422" s="321" t="s">
        <v>149</v>
      </c>
      <c r="V422" s="321">
        <v>0.10576817810246678</v>
      </c>
      <c r="W422" s="321">
        <v>1.8666325676962601</v>
      </c>
      <c r="X422" s="321">
        <v>3.0998480826835499</v>
      </c>
      <c r="Y422" s="321">
        <v>90</v>
      </c>
      <c r="Z422" s="321">
        <v>0.89790999999999999</v>
      </c>
      <c r="AA422" s="321">
        <v>300.55176949999998</v>
      </c>
      <c r="AB422" s="321">
        <v>1.8157195180000001</v>
      </c>
      <c r="AC422" s="322">
        <v>0.68981238095152575</v>
      </c>
      <c r="AD422" s="323">
        <v>1</v>
      </c>
      <c r="AE422" s="322">
        <v>76.241846153846154</v>
      </c>
      <c r="AF422" s="324">
        <v>245.79267988749589</v>
      </c>
      <c r="AG422" s="324">
        <v>45.041004870271955</v>
      </c>
      <c r="AH422" s="324">
        <v>0.23063316730702368</v>
      </c>
      <c r="AI422" s="324">
        <v>0.18324795063420157</v>
      </c>
      <c r="AJ422" s="324">
        <v>0.1864889185496576</v>
      </c>
      <c r="AK422" s="324">
        <v>9.377402783718134</v>
      </c>
      <c r="AL422" s="324">
        <v>8.385571975951267</v>
      </c>
      <c r="AM422" s="324">
        <v>10.369233591485003</v>
      </c>
    </row>
    <row r="423" spans="1:39">
      <c r="A423" s="291" t="s">
        <v>574</v>
      </c>
      <c r="B423" s="291">
        <v>1</v>
      </c>
      <c r="C423" s="291" t="s">
        <v>5605</v>
      </c>
      <c r="D423" s="291" t="s">
        <v>5183</v>
      </c>
      <c r="E423" s="291" t="s">
        <v>3160</v>
      </c>
      <c r="F423" s="291" t="s">
        <v>3161</v>
      </c>
      <c r="G423" s="291" t="s">
        <v>3162</v>
      </c>
      <c r="H423" s="291" t="s">
        <v>3163</v>
      </c>
      <c r="I423" s="291" t="s">
        <v>3164</v>
      </c>
      <c r="J423" s="291" t="s">
        <v>148</v>
      </c>
      <c r="K423" s="291">
        <v>39</v>
      </c>
      <c r="L423" s="291">
        <v>3218</v>
      </c>
      <c r="M423" s="291" t="s">
        <v>54</v>
      </c>
      <c r="N423" s="291">
        <v>422</v>
      </c>
      <c r="O423" s="291">
        <v>76.423374358974357</v>
      </c>
      <c r="P423" s="321" t="s">
        <v>3166</v>
      </c>
      <c r="Q423" s="321">
        <v>7210212</v>
      </c>
      <c r="R423" s="321">
        <v>32.510452999999998</v>
      </c>
      <c r="S423" s="321">
        <v>52.540310169999998</v>
      </c>
      <c r="T423" s="321">
        <v>9.5432538147782662</v>
      </c>
      <c r="U423" s="321" t="s">
        <v>149</v>
      </c>
      <c r="V423" s="321">
        <v>0.10576817810246678</v>
      </c>
      <c r="W423" s="321">
        <v>1.8666325676962601</v>
      </c>
      <c r="X423" s="321">
        <v>3.0998480826835499</v>
      </c>
      <c r="Y423" s="321">
        <v>90</v>
      </c>
      <c r="Z423" s="321">
        <v>0.89790999999999999</v>
      </c>
      <c r="AA423" s="321">
        <v>300.55176949999998</v>
      </c>
      <c r="AB423" s="321">
        <v>1.8157195180000001</v>
      </c>
      <c r="AC423" s="322">
        <v>0.68981238095152575</v>
      </c>
      <c r="AD423" s="323">
        <v>1</v>
      </c>
      <c r="AE423" s="322">
        <v>76.423374358974357</v>
      </c>
      <c r="AF423" s="324">
        <v>246.37790055389468</v>
      </c>
      <c r="AG423" s="324">
        <v>45.175833398563128</v>
      </c>
      <c r="AH423" s="324">
        <v>0.23038921219384609</v>
      </c>
      <c r="AI423" s="324">
        <v>0.18335992512721735</v>
      </c>
      <c r="AJ423" s="324">
        <v>0.1864889185496576</v>
      </c>
      <c r="AK423" s="324">
        <v>9.3831328883052674</v>
      </c>
      <c r="AL423" s="324">
        <v>8.3906960178158823</v>
      </c>
      <c r="AM423" s="324">
        <v>10.375569758794652</v>
      </c>
    </row>
    <row r="424" spans="1:39">
      <c r="A424" s="291" t="s">
        <v>575</v>
      </c>
      <c r="B424" s="291">
        <v>1</v>
      </c>
      <c r="C424" s="291" t="s">
        <v>5606</v>
      </c>
      <c r="D424" s="291" t="s">
        <v>5183</v>
      </c>
      <c r="E424" s="291" t="s">
        <v>3160</v>
      </c>
      <c r="F424" s="291" t="s">
        <v>3161</v>
      </c>
      <c r="G424" s="291" t="s">
        <v>3162</v>
      </c>
      <c r="H424" s="291" t="s">
        <v>3163</v>
      </c>
      <c r="I424" s="291" t="s">
        <v>3164</v>
      </c>
      <c r="J424" s="291" t="s">
        <v>148</v>
      </c>
      <c r="K424" s="291">
        <v>39</v>
      </c>
      <c r="L424" s="291">
        <v>3218</v>
      </c>
      <c r="M424" s="291" t="s">
        <v>54</v>
      </c>
      <c r="N424" s="291">
        <v>423</v>
      </c>
      <c r="O424" s="291">
        <v>76.604902564102574</v>
      </c>
      <c r="P424" s="321" t="s">
        <v>3166</v>
      </c>
      <c r="Q424" s="321">
        <v>7210212</v>
      </c>
      <c r="R424" s="321">
        <v>32.510452999999998</v>
      </c>
      <c r="S424" s="321">
        <v>52.540310169999998</v>
      </c>
      <c r="T424" s="321">
        <v>9.5432538147782662</v>
      </c>
      <c r="U424" s="321" t="s">
        <v>149</v>
      </c>
      <c r="V424" s="321">
        <v>0.10576817810246678</v>
      </c>
      <c r="W424" s="321">
        <v>1.8666325676962601</v>
      </c>
      <c r="X424" s="321">
        <v>3.0998480826835499</v>
      </c>
      <c r="Y424" s="321">
        <v>90</v>
      </c>
      <c r="Z424" s="321">
        <v>0.89790999999999999</v>
      </c>
      <c r="AA424" s="321">
        <v>300.55176949999998</v>
      </c>
      <c r="AB424" s="321">
        <v>1.8157195180000001</v>
      </c>
      <c r="AC424" s="322">
        <v>0.68981238095152575</v>
      </c>
      <c r="AD424" s="323">
        <v>1</v>
      </c>
      <c r="AE424" s="322">
        <v>76.604902564102574</v>
      </c>
      <c r="AF424" s="324">
        <v>246.96312122029352</v>
      </c>
      <c r="AG424" s="324">
        <v>45.310517904238495</v>
      </c>
      <c r="AH424" s="324">
        <v>0.23014311251881914</v>
      </c>
      <c r="AI424" s="324">
        <v>0.18347078576084674</v>
      </c>
      <c r="AJ424" s="324">
        <v>0.1864889185496576</v>
      </c>
      <c r="AK424" s="324">
        <v>9.3888059930292389</v>
      </c>
      <c r="AL424" s="324">
        <v>8.3957690885890148</v>
      </c>
      <c r="AM424" s="324">
        <v>10.381842897469463</v>
      </c>
    </row>
    <row r="425" spans="1:39">
      <c r="A425" s="291" t="s">
        <v>576</v>
      </c>
      <c r="B425" s="291">
        <v>1</v>
      </c>
      <c r="C425" s="291" t="s">
        <v>5607</v>
      </c>
      <c r="D425" s="291" t="s">
        <v>5183</v>
      </c>
      <c r="E425" s="291" t="s">
        <v>3160</v>
      </c>
      <c r="F425" s="291" t="s">
        <v>3161</v>
      </c>
      <c r="G425" s="291" t="s">
        <v>3162</v>
      </c>
      <c r="H425" s="291" t="s">
        <v>3163</v>
      </c>
      <c r="I425" s="291" t="s">
        <v>3164</v>
      </c>
      <c r="J425" s="291" t="s">
        <v>148</v>
      </c>
      <c r="K425" s="291">
        <v>39</v>
      </c>
      <c r="L425" s="291">
        <v>3218</v>
      </c>
      <c r="M425" s="291" t="s">
        <v>54</v>
      </c>
      <c r="N425" s="291">
        <v>424</v>
      </c>
      <c r="O425" s="291">
        <v>76.786430769230776</v>
      </c>
      <c r="P425" s="321" t="s">
        <v>3166</v>
      </c>
      <c r="Q425" s="321">
        <v>7210212</v>
      </c>
      <c r="R425" s="321">
        <v>32.510452999999998</v>
      </c>
      <c r="S425" s="321">
        <v>52.540310169999998</v>
      </c>
      <c r="T425" s="321">
        <v>9.5432538147782662</v>
      </c>
      <c r="U425" s="321" t="s">
        <v>149</v>
      </c>
      <c r="V425" s="321">
        <v>0.10576817810246678</v>
      </c>
      <c r="W425" s="321">
        <v>1.8666325676962601</v>
      </c>
      <c r="X425" s="321">
        <v>3.0998480826835499</v>
      </c>
      <c r="Y425" s="321">
        <v>90</v>
      </c>
      <c r="Z425" s="321">
        <v>0.89790999999999999</v>
      </c>
      <c r="AA425" s="321">
        <v>300.55176949999998</v>
      </c>
      <c r="AB425" s="321">
        <v>1.8157195180000001</v>
      </c>
      <c r="AC425" s="322">
        <v>0.68981238095152575</v>
      </c>
      <c r="AD425" s="323">
        <v>1</v>
      </c>
      <c r="AE425" s="322">
        <v>76.786430769230776</v>
      </c>
      <c r="AF425" s="324">
        <v>247.5483418866923</v>
      </c>
      <c r="AG425" s="324">
        <v>45.445057139886792</v>
      </c>
      <c r="AH425" s="324">
        <v>0.22989488132091931</v>
      </c>
      <c r="AI425" s="324">
        <v>0.18358053539574051</v>
      </c>
      <c r="AJ425" s="324">
        <v>0.1864889185496576</v>
      </c>
      <c r="AK425" s="324">
        <v>9.3944222442789957</v>
      </c>
      <c r="AL425" s="324">
        <v>8.400791319176319</v>
      </c>
      <c r="AM425" s="324">
        <v>10.388053169381672</v>
      </c>
    </row>
    <row r="426" spans="1:39">
      <c r="A426" s="291" t="s">
        <v>577</v>
      </c>
      <c r="B426" s="291">
        <v>1</v>
      </c>
      <c r="C426" s="291" t="s">
        <v>5608</v>
      </c>
      <c r="D426" s="291" t="s">
        <v>5183</v>
      </c>
      <c r="E426" s="291" t="s">
        <v>3160</v>
      </c>
      <c r="F426" s="291" t="s">
        <v>3161</v>
      </c>
      <c r="G426" s="291" t="s">
        <v>3162</v>
      </c>
      <c r="H426" s="291" t="s">
        <v>3163</v>
      </c>
      <c r="I426" s="291" t="s">
        <v>3164</v>
      </c>
      <c r="J426" s="291" t="s">
        <v>148</v>
      </c>
      <c r="K426" s="291">
        <v>39</v>
      </c>
      <c r="L426" s="291">
        <v>3218</v>
      </c>
      <c r="M426" s="291" t="s">
        <v>54</v>
      </c>
      <c r="N426" s="291">
        <v>425</v>
      </c>
      <c r="O426" s="291">
        <v>76.967958974358979</v>
      </c>
      <c r="P426" s="321" t="s">
        <v>3166</v>
      </c>
      <c r="Q426" s="321">
        <v>7210212</v>
      </c>
      <c r="R426" s="321">
        <v>32.510452999999998</v>
      </c>
      <c r="S426" s="321">
        <v>52.540310169999998</v>
      </c>
      <c r="T426" s="321">
        <v>9.5432538147782662</v>
      </c>
      <c r="U426" s="321" t="s">
        <v>149</v>
      </c>
      <c r="V426" s="321">
        <v>0.10576817810246678</v>
      </c>
      <c r="W426" s="321">
        <v>1.8666325676962601</v>
      </c>
      <c r="X426" s="321">
        <v>3.0998480826835499</v>
      </c>
      <c r="Y426" s="321">
        <v>90</v>
      </c>
      <c r="Z426" s="321">
        <v>0.89790999999999999</v>
      </c>
      <c r="AA426" s="321">
        <v>300.55176949999998</v>
      </c>
      <c r="AB426" s="321">
        <v>1.8157195180000001</v>
      </c>
      <c r="AC426" s="322">
        <v>0.68981238095152575</v>
      </c>
      <c r="AD426" s="323">
        <v>1</v>
      </c>
      <c r="AE426" s="322">
        <v>76.967958974358979</v>
      </c>
      <c r="AF426" s="324">
        <v>248.13356255309111</v>
      </c>
      <c r="AG426" s="324">
        <v>45.57944986572582</v>
      </c>
      <c r="AH426" s="324">
        <v>0.22964453163628235</v>
      </c>
      <c r="AI426" s="324">
        <v>0.18368917689630784</v>
      </c>
      <c r="AJ426" s="324">
        <v>0.1864889185496576</v>
      </c>
      <c r="AK426" s="324">
        <v>9.3999817886358166</v>
      </c>
      <c r="AL426" s="324">
        <v>8.4057628406554397</v>
      </c>
      <c r="AM426" s="324">
        <v>10.394200736616195</v>
      </c>
    </row>
    <row r="427" spans="1:39">
      <c r="A427" s="291" t="s">
        <v>578</v>
      </c>
      <c r="B427" s="291">
        <v>1</v>
      </c>
      <c r="C427" s="291" t="s">
        <v>5609</v>
      </c>
      <c r="D427" s="291" t="s">
        <v>5183</v>
      </c>
      <c r="E427" s="291" t="s">
        <v>3160</v>
      </c>
      <c r="F427" s="291" t="s">
        <v>3161</v>
      </c>
      <c r="G427" s="291" t="s">
        <v>3162</v>
      </c>
      <c r="H427" s="291" t="s">
        <v>3163</v>
      </c>
      <c r="I427" s="291" t="s">
        <v>3164</v>
      </c>
      <c r="J427" s="291" t="s">
        <v>148</v>
      </c>
      <c r="K427" s="291">
        <v>39</v>
      </c>
      <c r="L427" s="291">
        <v>3218</v>
      </c>
      <c r="M427" s="291" t="s">
        <v>54</v>
      </c>
      <c r="N427" s="291">
        <v>426</v>
      </c>
      <c r="O427" s="291">
        <v>77.149487179487181</v>
      </c>
      <c r="P427" s="321" t="s">
        <v>3166</v>
      </c>
      <c r="Q427" s="321">
        <v>7210212</v>
      </c>
      <c r="R427" s="321">
        <v>32.510452999999998</v>
      </c>
      <c r="S427" s="321">
        <v>52.540310169999998</v>
      </c>
      <c r="T427" s="321">
        <v>9.5432538147782662</v>
      </c>
      <c r="U427" s="321" t="s">
        <v>149</v>
      </c>
      <c r="V427" s="321">
        <v>0.10576817810246678</v>
      </c>
      <c r="W427" s="321">
        <v>1.8666325676962601</v>
      </c>
      <c r="X427" s="321">
        <v>3.0998480826835499</v>
      </c>
      <c r="Y427" s="321">
        <v>90</v>
      </c>
      <c r="Z427" s="321">
        <v>0.89790999999999999</v>
      </c>
      <c r="AA427" s="321">
        <v>300.55176949999998</v>
      </c>
      <c r="AB427" s="321">
        <v>1.8157195180000001</v>
      </c>
      <c r="AC427" s="322">
        <v>0.68981238095152575</v>
      </c>
      <c r="AD427" s="323">
        <v>1</v>
      </c>
      <c r="AE427" s="322">
        <v>77.149487179487181</v>
      </c>
      <c r="AF427" s="324">
        <v>248.71878321948989</v>
      </c>
      <c r="AG427" s="324">
        <v>45.713694849600572</v>
      </c>
      <c r="AH427" s="324">
        <v>0.22939207649798482</v>
      </c>
      <c r="AI427" s="324">
        <v>0.18379671313066473</v>
      </c>
      <c r="AJ427" s="324">
        <v>0.1864889185496576</v>
      </c>
      <c r="AK427" s="324">
        <v>9.4054847728706683</v>
      </c>
      <c r="AL427" s="324">
        <v>8.4106837842736439</v>
      </c>
      <c r="AM427" s="324">
        <v>10.400285761467693</v>
      </c>
    </row>
    <row r="428" spans="1:39">
      <c r="A428" s="291" t="s">
        <v>579</v>
      </c>
      <c r="B428" s="291">
        <v>1</v>
      </c>
      <c r="C428" s="291" t="s">
        <v>5610</v>
      </c>
      <c r="D428" s="291" t="s">
        <v>5183</v>
      </c>
      <c r="E428" s="291" t="s">
        <v>3160</v>
      </c>
      <c r="F428" s="291" t="s">
        <v>3161</v>
      </c>
      <c r="G428" s="291" t="s">
        <v>3162</v>
      </c>
      <c r="H428" s="291" t="s">
        <v>3163</v>
      </c>
      <c r="I428" s="291" t="s">
        <v>3164</v>
      </c>
      <c r="J428" s="291" t="s">
        <v>148</v>
      </c>
      <c r="K428" s="291">
        <v>39</v>
      </c>
      <c r="L428" s="291">
        <v>3218</v>
      </c>
      <c r="M428" s="291" t="s">
        <v>54</v>
      </c>
      <c r="N428" s="291">
        <v>427</v>
      </c>
      <c r="O428" s="291">
        <v>77.331015384615384</v>
      </c>
      <c r="P428" s="321" t="s">
        <v>3166</v>
      </c>
      <c r="Q428" s="321">
        <v>7210212</v>
      </c>
      <c r="R428" s="321">
        <v>32.510452999999998</v>
      </c>
      <c r="S428" s="321">
        <v>52.540310169999998</v>
      </c>
      <c r="T428" s="321">
        <v>9.5432538147782662</v>
      </c>
      <c r="U428" s="321" t="s">
        <v>149</v>
      </c>
      <c r="V428" s="321">
        <v>0.10576817810246678</v>
      </c>
      <c r="W428" s="321">
        <v>1.8666325676962601</v>
      </c>
      <c r="X428" s="321">
        <v>3.0998480826835499</v>
      </c>
      <c r="Y428" s="321">
        <v>90</v>
      </c>
      <c r="Z428" s="321">
        <v>0.89790999999999999</v>
      </c>
      <c r="AA428" s="321">
        <v>300.55176949999998</v>
      </c>
      <c r="AB428" s="321">
        <v>1.8157195180000001</v>
      </c>
      <c r="AC428" s="322">
        <v>0.68981238095152575</v>
      </c>
      <c r="AD428" s="323">
        <v>1</v>
      </c>
      <c r="AE428" s="322">
        <v>77.331015384615384</v>
      </c>
      <c r="AF428" s="324">
        <v>249.30400388588868</v>
      </c>
      <c r="AG428" s="324">
        <v>45.847790866981299</v>
      </c>
      <c r="AH428" s="324">
        <v>0.22913752893571157</v>
      </c>
      <c r="AI428" s="324">
        <v>0.18390314697058266</v>
      </c>
      <c r="AJ428" s="324">
        <v>0.1864889185496576</v>
      </c>
      <c r="AK428" s="324">
        <v>9.4109313439415807</v>
      </c>
      <c r="AL428" s="324">
        <v>8.4155542814454805</v>
      </c>
      <c r="AM428" s="324">
        <v>10.406308406437681</v>
      </c>
    </row>
    <row r="429" spans="1:39">
      <c r="A429" s="291" t="s">
        <v>580</v>
      </c>
      <c r="B429" s="291">
        <v>1</v>
      </c>
      <c r="C429" s="291" t="s">
        <v>5611</v>
      </c>
      <c r="D429" s="291" t="s">
        <v>5183</v>
      </c>
      <c r="E429" s="291" t="s">
        <v>3160</v>
      </c>
      <c r="F429" s="291" t="s">
        <v>3161</v>
      </c>
      <c r="G429" s="291" t="s">
        <v>3162</v>
      </c>
      <c r="H429" s="291" t="s">
        <v>3163</v>
      </c>
      <c r="I429" s="291" t="s">
        <v>3164</v>
      </c>
      <c r="J429" s="291" t="s">
        <v>148</v>
      </c>
      <c r="K429" s="291">
        <v>39</v>
      </c>
      <c r="L429" s="291">
        <v>3218</v>
      </c>
      <c r="M429" s="291" t="s">
        <v>54</v>
      </c>
      <c r="N429" s="291">
        <v>428</v>
      </c>
      <c r="O429" s="291">
        <v>77.512543589743601</v>
      </c>
      <c r="P429" s="321" t="s">
        <v>3166</v>
      </c>
      <c r="Q429" s="321">
        <v>7210212</v>
      </c>
      <c r="R429" s="321">
        <v>32.510452999999998</v>
      </c>
      <c r="S429" s="321">
        <v>52.540310169999998</v>
      </c>
      <c r="T429" s="321">
        <v>9.5432538147782662</v>
      </c>
      <c r="U429" s="321" t="s">
        <v>149</v>
      </c>
      <c r="V429" s="321">
        <v>0.10576817810246678</v>
      </c>
      <c r="W429" s="321">
        <v>1.8666325676962601</v>
      </c>
      <c r="X429" s="321">
        <v>3.0998480826835499</v>
      </c>
      <c r="Y429" s="321">
        <v>90</v>
      </c>
      <c r="Z429" s="321">
        <v>0.89790999999999999</v>
      </c>
      <c r="AA429" s="321">
        <v>300.55176949999998</v>
      </c>
      <c r="AB429" s="321">
        <v>1.8157195180000001</v>
      </c>
      <c r="AC429" s="322">
        <v>0.68981238095152575</v>
      </c>
      <c r="AD429" s="323">
        <v>1</v>
      </c>
      <c r="AE429" s="322">
        <v>77.512543589743601</v>
      </c>
      <c r="AF429" s="324">
        <v>249.88922455228752</v>
      </c>
      <c r="AG429" s="324">
        <v>45.981736700961164</v>
      </c>
      <c r="AH429" s="324">
        <v>0.22888090197515099</v>
      </c>
      <c r="AI429" s="324">
        <v>0.18400848129143646</v>
      </c>
      <c r="AJ429" s="324">
        <v>0.1864889185496576</v>
      </c>
      <c r="AK429" s="324">
        <v>9.41632164899098</v>
      </c>
      <c r="AL429" s="324">
        <v>8.4203744637503881</v>
      </c>
      <c r="AM429" s="324">
        <v>10.412268834231572</v>
      </c>
    </row>
    <row r="430" spans="1:39">
      <c r="A430" s="291" t="s">
        <v>581</v>
      </c>
      <c r="B430" s="291">
        <v>1</v>
      </c>
      <c r="C430" s="291" t="s">
        <v>5612</v>
      </c>
      <c r="D430" s="291" t="s">
        <v>5183</v>
      </c>
      <c r="E430" s="291" t="s">
        <v>3160</v>
      </c>
      <c r="F430" s="291" t="s">
        <v>3161</v>
      </c>
      <c r="G430" s="291" t="s">
        <v>3162</v>
      </c>
      <c r="H430" s="291" t="s">
        <v>3163</v>
      </c>
      <c r="I430" s="291" t="s">
        <v>3164</v>
      </c>
      <c r="J430" s="291" t="s">
        <v>148</v>
      </c>
      <c r="K430" s="291">
        <v>39</v>
      </c>
      <c r="L430" s="291">
        <v>3218</v>
      </c>
      <c r="M430" s="291" t="s">
        <v>54</v>
      </c>
      <c r="N430" s="291">
        <v>429</v>
      </c>
      <c r="O430" s="291">
        <v>77.694071794871803</v>
      </c>
      <c r="P430" s="321" t="s">
        <v>3166</v>
      </c>
      <c r="Q430" s="321">
        <v>7210212</v>
      </c>
      <c r="R430" s="321">
        <v>32.510452999999998</v>
      </c>
      <c r="S430" s="321">
        <v>52.540310169999998</v>
      </c>
      <c r="T430" s="321">
        <v>9.5432538147782662</v>
      </c>
      <c r="U430" s="321" t="s">
        <v>149</v>
      </c>
      <c r="V430" s="321">
        <v>0.10576817810246678</v>
      </c>
      <c r="W430" s="321">
        <v>1.8666325676962601</v>
      </c>
      <c r="X430" s="321">
        <v>3.0998480826835499</v>
      </c>
      <c r="Y430" s="321">
        <v>90</v>
      </c>
      <c r="Z430" s="321">
        <v>0.89790999999999999</v>
      </c>
      <c r="AA430" s="321">
        <v>300.55176949999998</v>
      </c>
      <c r="AB430" s="321">
        <v>1.8157195180000001</v>
      </c>
      <c r="AC430" s="322">
        <v>0.68981238095152575</v>
      </c>
      <c r="AD430" s="323">
        <v>1</v>
      </c>
      <c r="AE430" s="322">
        <v>77.694071794871803</v>
      </c>
      <c r="AF430" s="324">
        <v>250.47444521868633</v>
      </c>
      <c r="AG430" s="324">
        <v>46.115531142253879</v>
      </c>
      <c r="AH430" s="324">
        <v>0.22862220863802718</v>
      </c>
      <c r="AI430" s="324">
        <v>0.18411271897215281</v>
      </c>
      <c r="AJ430" s="324">
        <v>0.1864889185496576</v>
      </c>
      <c r="AK430" s="324">
        <v>9.4216558353430493</v>
      </c>
      <c r="AL430" s="324">
        <v>8.4251444629303407</v>
      </c>
      <c r="AM430" s="324">
        <v>10.41816720775576</v>
      </c>
    </row>
    <row r="431" spans="1:39">
      <c r="A431" s="291" t="s">
        <v>582</v>
      </c>
      <c r="B431" s="291">
        <v>1</v>
      </c>
      <c r="C431" s="291" t="s">
        <v>5613</v>
      </c>
      <c r="D431" s="291" t="s">
        <v>5183</v>
      </c>
      <c r="E431" s="291" t="s">
        <v>3160</v>
      </c>
      <c r="F431" s="291" t="s">
        <v>3161</v>
      </c>
      <c r="G431" s="291" t="s">
        <v>3162</v>
      </c>
      <c r="H431" s="291" t="s">
        <v>3163</v>
      </c>
      <c r="I431" s="291" t="s">
        <v>3164</v>
      </c>
      <c r="J431" s="291" t="s">
        <v>148</v>
      </c>
      <c r="K431" s="291">
        <v>39</v>
      </c>
      <c r="L431" s="291">
        <v>3218</v>
      </c>
      <c r="M431" s="291" t="s">
        <v>54</v>
      </c>
      <c r="N431" s="291">
        <v>430</v>
      </c>
      <c r="O431" s="291">
        <v>77.875600000000006</v>
      </c>
      <c r="P431" s="321" t="s">
        <v>3166</v>
      </c>
      <c r="Q431" s="321">
        <v>7210212</v>
      </c>
      <c r="R431" s="321">
        <v>32.510452999999998</v>
      </c>
      <c r="S431" s="321">
        <v>52.540310169999998</v>
      </c>
      <c r="T431" s="321">
        <v>9.5432538147782662</v>
      </c>
      <c r="U431" s="321" t="s">
        <v>149</v>
      </c>
      <c r="V431" s="321">
        <v>0.10576817810246678</v>
      </c>
      <c r="W431" s="321">
        <v>1.8666325676962601</v>
      </c>
      <c r="X431" s="321">
        <v>3.0998480826835499</v>
      </c>
      <c r="Y431" s="321">
        <v>90</v>
      </c>
      <c r="Z431" s="321">
        <v>0.89790999999999999</v>
      </c>
      <c r="AA431" s="321">
        <v>300.55176949999998</v>
      </c>
      <c r="AB431" s="321">
        <v>1.8157195180000001</v>
      </c>
      <c r="AC431" s="322">
        <v>0.68981238095152575</v>
      </c>
      <c r="AD431" s="323">
        <v>1</v>
      </c>
      <c r="AE431" s="322">
        <v>77.875600000000006</v>
      </c>
      <c r="AF431" s="324">
        <v>251.05966588508511</v>
      </c>
      <c r="AG431" s="324">
        <v>46.249172989191081</v>
      </c>
      <c r="AH431" s="324">
        <v>0.22836146194149506</v>
      </c>
      <c r="AI431" s="324">
        <v>0.18421586289515826</v>
      </c>
      <c r="AJ431" s="324">
        <v>0.1864889185496576</v>
      </c>
      <c r="AK431" s="324">
        <v>9.4269340505010764</v>
      </c>
      <c r="AL431" s="324">
        <v>8.4298644108874701</v>
      </c>
      <c r="AM431" s="324">
        <v>10.424003690114684</v>
      </c>
    </row>
    <row r="432" spans="1:39">
      <c r="A432" s="291" t="s">
        <v>583</v>
      </c>
      <c r="B432" s="291">
        <v>1</v>
      </c>
      <c r="C432" s="291" t="s">
        <v>5614</v>
      </c>
      <c r="D432" s="291" t="s">
        <v>5183</v>
      </c>
      <c r="E432" s="291" t="s">
        <v>3160</v>
      </c>
      <c r="F432" s="291" t="s">
        <v>3161</v>
      </c>
      <c r="G432" s="291" t="s">
        <v>3162</v>
      </c>
      <c r="H432" s="291" t="s">
        <v>3163</v>
      </c>
      <c r="I432" s="291" t="s">
        <v>3164</v>
      </c>
      <c r="J432" s="291" t="s">
        <v>148</v>
      </c>
      <c r="K432" s="291">
        <v>39</v>
      </c>
      <c r="L432" s="291">
        <v>3218</v>
      </c>
      <c r="M432" s="291" t="s">
        <v>54</v>
      </c>
      <c r="N432" s="291">
        <v>431</v>
      </c>
      <c r="O432" s="291">
        <v>78.057128205128208</v>
      </c>
      <c r="P432" s="321" t="s">
        <v>3166</v>
      </c>
      <c r="Q432" s="321">
        <v>7210212</v>
      </c>
      <c r="R432" s="321">
        <v>32.510452999999998</v>
      </c>
      <c r="S432" s="321">
        <v>52.540310169999998</v>
      </c>
      <c r="T432" s="321">
        <v>9.5432538147782662</v>
      </c>
      <c r="U432" s="321" t="s">
        <v>149</v>
      </c>
      <c r="V432" s="321">
        <v>0.10576817810246678</v>
      </c>
      <c r="W432" s="321">
        <v>1.8666325676962601</v>
      </c>
      <c r="X432" s="321">
        <v>3.0998480826835499</v>
      </c>
      <c r="Y432" s="321">
        <v>90</v>
      </c>
      <c r="Z432" s="321">
        <v>0.89790999999999999</v>
      </c>
      <c r="AA432" s="321">
        <v>300.55176949999998</v>
      </c>
      <c r="AB432" s="321">
        <v>1.8157195180000001</v>
      </c>
      <c r="AC432" s="322">
        <v>0.68981238095152575</v>
      </c>
      <c r="AD432" s="323">
        <v>1</v>
      </c>
      <c r="AE432" s="322">
        <v>78.057128205128208</v>
      </c>
      <c r="AF432" s="324">
        <v>251.64488655148389</v>
      </c>
      <c r="AG432" s="324">
        <v>46.382661047719523</v>
      </c>
      <c r="AH432" s="324">
        <v>0.2280986748979239</v>
      </c>
      <c r="AI432" s="324">
        <v>0.18431791594632749</v>
      </c>
      <c r="AJ432" s="324">
        <v>0.1864889185496576</v>
      </c>
      <c r="AK432" s="324">
        <v>9.4321564421447999</v>
      </c>
      <c r="AL432" s="324">
        <v>8.4345344396816984</v>
      </c>
      <c r="AM432" s="324">
        <v>10.4297784446079</v>
      </c>
    </row>
    <row r="433" spans="1:39">
      <c r="A433" s="291" t="s">
        <v>584</v>
      </c>
      <c r="B433" s="291">
        <v>1</v>
      </c>
      <c r="C433" s="291" t="s">
        <v>5615</v>
      </c>
      <c r="D433" s="291" t="s">
        <v>5183</v>
      </c>
      <c r="E433" s="291" t="s">
        <v>3160</v>
      </c>
      <c r="F433" s="291" t="s">
        <v>3161</v>
      </c>
      <c r="G433" s="291" t="s">
        <v>3162</v>
      </c>
      <c r="H433" s="291" t="s">
        <v>3163</v>
      </c>
      <c r="I433" s="291" t="s">
        <v>3164</v>
      </c>
      <c r="J433" s="291" t="s">
        <v>148</v>
      </c>
      <c r="K433" s="291">
        <v>39</v>
      </c>
      <c r="L433" s="291">
        <v>3218</v>
      </c>
      <c r="M433" s="291" t="s">
        <v>54</v>
      </c>
      <c r="N433" s="291">
        <v>432</v>
      </c>
      <c r="O433" s="291">
        <v>78.238656410256411</v>
      </c>
      <c r="P433" s="321" t="s">
        <v>3166</v>
      </c>
      <c r="Q433" s="321">
        <v>7210212</v>
      </c>
      <c r="R433" s="321">
        <v>32.510452999999998</v>
      </c>
      <c r="S433" s="321">
        <v>52.540310169999998</v>
      </c>
      <c r="T433" s="321">
        <v>9.5432538147782662</v>
      </c>
      <c r="U433" s="321" t="s">
        <v>149</v>
      </c>
      <c r="V433" s="321">
        <v>0.10576817810246678</v>
      </c>
      <c r="W433" s="321">
        <v>1.8666325676962601</v>
      </c>
      <c r="X433" s="321">
        <v>3.0998480826835499</v>
      </c>
      <c r="Y433" s="321">
        <v>90</v>
      </c>
      <c r="Z433" s="321">
        <v>0.89790999999999999</v>
      </c>
      <c r="AA433" s="321">
        <v>300.55176949999998</v>
      </c>
      <c r="AB433" s="321">
        <v>1.8157195180000001</v>
      </c>
      <c r="AC433" s="322">
        <v>0.68981238095152575</v>
      </c>
      <c r="AD433" s="323">
        <v>1</v>
      </c>
      <c r="AE433" s="322">
        <v>78.238656410256411</v>
      </c>
      <c r="AF433" s="324">
        <v>252.23010721788268</v>
      </c>
      <c r="AG433" s="324">
        <v>46.515994131398038</v>
      </c>
      <c r="AH433" s="324">
        <v>0.2278338605145207</v>
      </c>
      <c r="AI433" s="324">
        <v>0.18441888101493117</v>
      </c>
      <c r="AJ433" s="324">
        <v>0.1864889185496576</v>
      </c>
      <c r="AK433" s="324">
        <v>9.4373231581277377</v>
      </c>
      <c r="AL433" s="324">
        <v>8.4391546815283487</v>
      </c>
      <c r="AM433" s="324">
        <v>10.435491634727127</v>
      </c>
    </row>
    <row r="434" spans="1:39">
      <c r="A434" s="291" t="s">
        <v>585</v>
      </c>
      <c r="B434" s="291">
        <v>1</v>
      </c>
      <c r="C434" s="291" t="s">
        <v>5616</v>
      </c>
      <c r="D434" s="291" t="s">
        <v>5183</v>
      </c>
      <c r="E434" s="291" t="s">
        <v>3160</v>
      </c>
      <c r="F434" s="291" t="s">
        <v>3161</v>
      </c>
      <c r="G434" s="291" t="s">
        <v>3162</v>
      </c>
      <c r="H434" s="291" t="s">
        <v>3163</v>
      </c>
      <c r="I434" s="291" t="s">
        <v>3164</v>
      </c>
      <c r="J434" s="291" t="s">
        <v>148</v>
      </c>
      <c r="K434" s="291">
        <v>39</v>
      </c>
      <c r="L434" s="291">
        <v>3218</v>
      </c>
      <c r="M434" s="291" t="s">
        <v>54</v>
      </c>
      <c r="N434" s="291">
        <v>433</v>
      </c>
      <c r="O434" s="291">
        <v>78.420184615384613</v>
      </c>
      <c r="P434" s="321" t="s">
        <v>3166</v>
      </c>
      <c r="Q434" s="321">
        <v>7210212</v>
      </c>
      <c r="R434" s="321">
        <v>32.510452999999998</v>
      </c>
      <c r="S434" s="321">
        <v>52.540310169999998</v>
      </c>
      <c r="T434" s="321">
        <v>9.5432538147782662</v>
      </c>
      <c r="U434" s="321" t="s">
        <v>149</v>
      </c>
      <c r="V434" s="321">
        <v>0.10576817810246678</v>
      </c>
      <c r="W434" s="321">
        <v>1.8666325676962601</v>
      </c>
      <c r="X434" s="321">
        <v>3.0998480826835499</v>
      </c>
      <c r="Y434" s="321">
        <v>90</v>
      </c>
      <c r="Z434" s="321">
        <v>0.89790999999999999</v>
      </c>
      <c r="AA434" s="321">
        <v>300.55176949999998</v>
      </c>
      <c r="AB434" s="321">
        <v>1.8157195180000001</v>
      </c>
      <c r="AC434" s="322">
        <v>0.68981238095152575</v>
      </c>
      <c r="AD434" s="323">
        <v>1</v>
      </c>
      <c r="AE434" s="322">
        <v>78.420184615384613</v>
      </c>
      <c r="AF434" s="324">
        <v>252.81532788428149</v>
      </c>
      <c r="AG434" s="324">
        <v>46.649171061394362</v>
      </c>
      <c r="AH434" s="324">
        <v>0.22756703179304305</v>
      </c>
      <c r="AI434" s="324">
        <v>0.18451876099358422</v>
      </c>
      <c r="AJ434" s="324">
        <v>0.1864889185496576</v>
      </c>
      <c r="AK434" s="324">
        <v>9.4424343464745508</v>
      </c>
      <c r="AL434" s="324">
        <v>8.4437252687957809</v>
      </c>
      <c r="AM434" s="324">
        <v>10.441143424153321</v>
      </c>
    </row>
    <row r="435" spans="1:39">
      <c r="A435" s="291" t="s">
        <v>586</v>
      </c>
      <c r="B435" s="291">
        <v>1</v>
      </c>
      <c r="C435" s="291" t="s">
        <v>5617</v>
      </c>
      <c r="D435" s="291" t="s">
        <v>5183</v>
      </c>
      <c r="E435" s="291" t="s">
        <v>3160</v>
      </c>
      <c r="F435" s="291" t="s">
        <v>3161</v>
      </c>
      <c r="G435" s="291" t="s">
        <v>3162</v>
      </c>
      <c r="H435" s="291" t="s">
        <v>3163</v>
      </c>
      <c r="I435" s="291" t="s">
        <v>3164</v>
      </c>
      <c r="J435" s="291" t="s">
        <v>148</v>
      </c>
      <c r="K435" s="291">
        <v>39</v>
      </c>
      <c r="L435" s="291">
        <v>3218</v>
      </c>
      <c r="M435" s="291" t="s">
        <v>54</v>
      </c>
      <c r="N435" s="291">
        <v>434</v>
      </c>
      <c r="O435" s="291">
        <v>78.60171282051283</v>
      </c>
      <c r="P435" s="321" t="s">
        <v>3166</v>
      </c>
      <c r="Q435" s="321">
        <v>7210212</v>
      </c>
      <c r="R435" s="321">
        <v>32.510452999999998</v>
      </c>
      <c r="S435" s="321">
        <v>52.540310169999998</v>
      </c>
      <c r="T435" s="321">
        <v>9.5432538147782662</v>
      </c>
      <c r="U435" s="321" t="s">
        <v>149</v>
      </c>
      <c r="V435" s="321">
        <v>0.10576817810246678</v>
      </c>
      <c r="W435" s="321">
        <v>1.8666325676962601</v>
      </c>
      <c r="X435" s="321">
        <v>3.0998480826835499</v>
      </c>
      <c r="Y435" s="321">
        <v>90</v>
      </c>
      <c r="Z435" s="321">
        <v>0.89790999999999999</v>
      </c>
      <c r="AA435" s="321">
        <v>300.55176949999998</v>
      </c>
      <c r="AB435" s="321">
        <v>1.8157195180000001</v>
      </c>
      <c r="AC435" s="322">
        <v>0.68981238095152575</v>
      </c>
      <c r="AD435" s="323">
        <v>1</v>
      </c>
      <c r="AE435" s="322">
        <v>78.60171282051283</v>
      </c>
      <c r="AF435" s="324">
        <v>253.40054855068033</v>
      </c>
      <c r="AG435" s="324">
        <v>46.782190666481647</v>
      </c>
      <c r="AH435" s="324">
        <v>0.22729820172930926</v>
      </c>
      <c r="AI435" s="324">
        <v>0.18461755877819327</v>
      </c>
      <c r="AJ435" s="324">
        <v>0.1864889185496576</v>
      </c>
      <c r="AK435" s="324">
        <v>9.4474901553783432</v>
      </c>
      <c r="AL435" s="324">
        <v>8.4482463340029845</v>
      </c>
      <c r="AM435" s="324">
        <v>10.446733976753702</v>
      </c>
    </row>
    <row r="436" spans="1:39">
      <c r="A436" s="291" t="s">
        <v>587</v>
      </c>
      <c r="B436" s="291">
        <v>1</v>
      </c>
      <c r="C436" s="291" t="s">
        <v>5618</v>
      </c>
      <c r="D436" s="291" t="s">
        <v>5183</v>
      </c>
      <c r="E436" s="291" t="s">
        <v>3160</v>
      </c>
      <c r="F436" s="291" t="s">
        <v>3161</v>
      </c>
      <c r="G436" s="291" t="s">
        <v>3162</v>
      </c>
      <c r="H436" s="291" t="s">
        <v>3163</v>
      </c>
      <c r="I436" s="291" t="s">
        <v>3164</v>
      </c>
      <c r="J436" s="291" t="s">
        <v>148</v>
      </c>
      <c r="K436" s="291">
        <v>39</v>
      </c>
      <c r="L436" s="291">
        <v>3218</v>
      </c>
      <c r="M436" s="291" t="s">
        <v>54</v>
      </c>
      <c r="N436" s="291">
        <v>435</v>
      </c>
      <c r="O436" s="291">
        <v>78.783241025641033</v>
      </c>
      <c r="P436" s="321" t="s">
        <v>3166</v>
      </c>
      <c r="Q436" s="321">
        <v>7210212</v>
      </c>
      <c r="R436" s="321">
        <v>32.510452999999998</v>
      </c>
      <c r="S436" s="321">
        <v>52.540310169999998</v>
      </c>
      <c r="T436" s="321">
        <v>9.5432538147782662</v>
      </c>
      <c r="U436" s="321" t="s">
        <v>149</v>
      </c>
      <c r="V436" s="321">
        <v>0.10576817810246678</v>
      </c>
      <c r="W436" s="321">
        <v>1.8666325676962601</v>
      </c>
      <c r="X436" s="321">
        <v>3.0998480826835499</v>
      </c>
      <c r="Y436" s="321">
        <v>90</v>
      </c>
      <c r="Z436" s="321">
        <v>0.89790999999999999</v>
      </c>
      <c r="AA436" s="321">
        <v>300.55176949999998</v>
      </c>
      <c r="AB436" s="321">
        <v>1.8157195180000001</v>
      </c>
      <c r="AC436" s="322">
        <v>0.68981238095152575</v>
      </c>
      <c r="AD436" s="323">
        <v>1</v>
      </c>
      <c r="AE436" s="322">
        <v>78.783241025641033</v>
      </c>
      <c r="AF436" s="324">
        <v>253.98576921707911</v>
      </c>
      <c r="AG436" s="324">
        <v>46.915051783034926</v>
      </c>
      <c r="AH436" s="324">
        <v>0.22702738331312536</v>
      </c>
      <c r="AI436" s="324">
        <v>0.1847152772679051</v>
      </c>
      <c r="AJ436" s="324">
        <v>0.1864889185496576</v>
      </c>
      <c r="AK436" s="324">
        <v>9.4524907331980295</v>
      </c>
      <c r="AL436" s="324">
        <v>8.4527180098172234</v>
      </c>
      <c r="AM436" s="324">
        <v>10.452263456578835</v>
      </c>
    </row>
    <row r="437" spans="1:39">
      <c r="A437" s="291" t="s">
        <v>588</v>
      </c>
      <c r="B437" s="291">
        <v>1</v>
      </c>
      <c r="C437" s="291" t="s">
        <v>5619</v>
      </c>
      <c r="D437" s="291" t="s">
        <v>5183</v>
      </c>
      <c r="E437" s="291" t="s">
        <v>3160</v>
      </c>
      <c r="F437" s="291" t="s">
        <v>3161</v>
      </c>
      <c r="G437" s="291" t="s">
        <v>3162</v>
      </c>
      <c r="H437" s="291" t="s">
        <v>3163</v>
      </c>
      <c r="I437" s="291" t="s">
        <v>3164</v>
      </c>
      <c r="J437" s="291" t="s">
        <v>148</v>
      </c>
      <c r="K437" s="291">
        <v>39</v>
      </c>
      <c r="L437" s="291">
        <v>3218</v>
      </c>
      <c r="M437" s="291" t="s">
        <v>54</v>
      </c>
      <c r="N437" s="291">
        <v>436</v>
      </c>
      <c r="O437" s="291">
        <v>78.964769230769235</v>
      </c>
      <c r="P437" s="321" t="s">
        <v>3166</v>
      </c>
      <c r="Q437" s="321">
        <v>7210212</v>
      </c>
      <c r="R437" s="321">
        <v>32.510452999999998</v>
      </c>
      <c r="S437" s="321">
        <v>52.540310169999998</v>
      </c>
      <c r="T437" s="321">
        <v>9.5432538147782662</v>
      </c>
      <c r="U437" s="321" t="s">
        <v>149</v>
      </c>
      <c r="V437" s="321">
        <v>0.10576817810246678</v>
      </c>
      <c r="W437" s="321">
        <v>1.8666325676962601</v>
      </c>
      <c r="X437" s="321">
        <v>3.0998480826835499</v>
      </c>
      <c r="Y437" s="321">
        <v>90</v>
      </c>
      <c r="Z437" s="321">
        <v>0.89790999999999999</v>
      </c>
      <c r="AA437" s="321">
        <v>300.55176949999998</v>
      </c>
      <c r="AB437" s="321">
        <v>1.8157195180000001</v>
      </c>
      <c r="AC437" s="322">
        <v>0.68981238095152575</v>
      </c>
      <c r="AD437" s="323">
        <v>1</v>
      </c>
      <c r="AE437" s="322">
        <v>78.964769230769235</v>
      </c>
      <c r="AF437" s="324">
        <v>254.57098988347789</v>
      </c>
      <c r="AG437" s="324">
        <v>47.047753255027331</v>
      </c>
      <c r="AH437" s="324">
        <v>0.22675458952773767</v>
      </c>
      <c r="AI437" s="324">
        <v>0.18481191936505414</v>
      </c>
      <c r="AJ437" s="324">
        <v>0.1864889185496576</v>
      </c>
      <c r="AK437" s="324">
        <v>9.4574362284556486</v>
      </c>
      <c r="AL437" s="324">
        <v>8.4571404290516288</v>
      </c>
      <c r="AM437" s="324">
        <v>10.457732027859667</v>
      </c>
    </row>
    <row r="438" spans="1:39">
      <c r="A438" s="291" t="s">
        <v>589</v>
      </c>
      <c r="B438" s="291">
        <v>1</v>
      </c>
      <c r="C438" s="291" t="s">
        <v>5620</v>
      </c>
      <c r="D438" s="291" t="s">
        <v>5183</v>
      </c>
      <c r="E438" s="291" t="s">
        <v>3160</v>
      </c>
      <c r="F438" s="291" t="s">
        <v>3161</v>
      </c>
      <c r="G438" s="291" t="s">
        <v>3162</v>
      </c>
      <c r="H438" s="291" t="s">
        <v>3163</v>
      </c>
      <c r="I438" s="291" t="s">
        <v>3164</v>
      </c>
      <c r="J438" s="291" t="s">
        <v>148</v>
      </c>
      <c r="K438" s="291">
        <v>39</v>
      </c>
      <c r="L438" s="291">
        <v>3218</v>
      </c>
      <c r="M438" s="291" t="s">
        <v>54</v>
      </c>
      <c r="N438" s="291">
        <v>437</v>
      </c>
      <c r="O438" s="291">
        <v>79.146297435897438</v>
      </c>
      <c r="P438" s="321" t="s">
        <v>3166</v>
      </c>
      <c r="Q438" s="321">
        <v>7210212</v>
      </c>
      <c r="R438" s="321">
        <v>32.510452999999998</v>
      </c>
      <c r="S438" s="321">
        <v>52.540310169999998</v>
      </c>
      <c r="T438" s="321">
        <v>9.5432538147782662</v>
      </c>
      <c r="U438" s="321" t="s">
        <v>149</v>
      </c>
      <c r="V438" s="321">
        <v>0.10576817810246678</v>
      </c>
      <c r="W438" s="321">
        <v>1.8666325676962601</v>
      </c>
      <c r="X438" s="321">
        <v>3.0998480826835499</v>
      </c>
      <c r="Y438" s="321">
        <v>90</v>
      </c>
      <c r="Z438" s="321">
        <v>0.89790999999999999</v>
      </c>
      <c r="AA438" s="321">
        <v>300.55176949999998</v>
      </c>
      <c r="AB438" s="321">
        <v>1.8157195180000001</v>
      </c>
      <c r="AC438" s="322">
        <v>0.68981238095152575</v>
      </c>
      <c r="AD438" s="323">
        <v>1</v>
      </c>
      <c r="AE438" s="322">
        <v>79.146297435897438</v>
      </c>
      <c r="AF438" s="324">
        <v>255.1562105498767</v>
      </c>
      <c r="AG438" s="324">
        <v>47.180293934026103</v>
      </c>
      <c r="AH438" s="324">
        <v>0.22647983334964747</v>
      </c>
      <c r="AI438" s="324">
        <v>0.18490748797511056</v>
      </c>
      <c r="AJ438" s="324">
        <v>0.1864889185496576</v>
      </c>
      <c r="AK438" s="324">
        <v>9.4623267898337016</v>
      </c>
      <c r="AL438" s="324">
        <v>8.4615137246628276</v>
      </c>
      <c r="AM438" s="324">
        <v>10.463139855004576</v>
      </c>
    </row>
    <row r="439" spans="1:39">
      <c r="A439" s="291" t="s">
        <v>590</v>
      </c>
      <c r="B439" s="291">
        <v>1</v>
      </c>
      <c r="C439" s="291" t="s">
        <v>5621</v>
      </c>
      <c r="D439" s="291" t="s">
        <v>5183</v>
      </c>
      <c r="E439" s="291" t="s">
        <v>3160</v>
      </c>
      <c r="F439" s="291" t="s">
        <v>3161</v>
      </c>
      <c r="G439" s="291" t="s">
        <v>3162</v>
      </c>
      <c r="H439" s="291" t="s">
        <v>3163</v>
      </c>
      <c r="I439" s="291" t="s">
        <v>3164</v>
      </c>
      <c r="J439" s="291" t="s">
        <v>148</v>
      </c>
      <c r="K439" s="291">
        <v>39</v>
      </c>
      <c r="L439" s="291">
        <v>3218</v>
      </c>
      <c r="M439" s="291" t="s">
        <v>54</v>
      </c>
      <c r="N439" s="291">
        <v>438</v>
      </c>
      <c r="O439" s="291">
        <v>79.32782564102564</v>
      </c>
      <c r="P439" s="321" t="s">
        <v>3166</v>
      </c>
      <c r="Q439" s="321">
        <v>7210212</v>
      </c>
      <c r="R439" s="321">
        <v>32.510452999999998</v>
      </c>
      <c r="S439" s="321">
        <v>52.540310169999998</v>
      </c>
      <c r="T439" s="321">
        <v>9.5432538147782662</v>
      </c>
      <c r="U439" s="321" t="s">
        <v>149</v>
      </c>
      <c r="V439" s="321">
        <v>0.10576817810246678</v>
      </c>
      <c r="W439" s="321">
        <v>1.8666325676962601</v>
      </c>
      <c r="X439" s="321">
        <v>3.0998480826835499</v>
      </c>
      <c r="Y439" s="321">
        <v>90</v>
      </c>
      <c r="Z439" s="321">
        <v>0.89790999999999999</v>
      </c>
      <c r="AA439" s="321">
        <v>300.55176949999998</v>
      </c>
      <c r="AB439" s="321">
        <v>1.8157195180000001</v>
      </c>
      <c r="AC439" s="322">
        <v>0.68981238095152575</v>
      </c>
      <c r="AD439" s="323">
        <v>1</v>
      </c>
      <c r="AE439" s="322">
        <v>79.32782564102564</v>
      </c>
      <c r="AF439" s="324">
        <v>255.74143121627549</v>
      </c>
      <c r="AG439" s="324">
        <v>47.312672679188331</v>
      </c>
      <c r="AH439" s="324">
        <v>0.22620312774809304</v>
      </c>
      <c r="AI439" s="324">
        <v>0.18500198600662768</v>
      </c>
      <c r="AJ439" s="324">
        <v>0.1864889185496576</v>
      </c>
      <c r="AK439" s="324">
        <v>9.467162566172469</v>
      </c>
      <c r="AL439" s="324">
        <v>8.4658380297485323</v>
      </c>
      <c r="AM439" s="324">
        <v>10.468487102596406</v>
      </c>
    </row>
    <row r="440" spans="1:39">
      <c r="A440" s="291" t="s">
        <v>591</v>
      </c>
      <c r="B440" s="291">
        <v>1</v>
      </c>
      <c r="C440" s="291" t="s">
        <v>5622</v>
      </c>
      <c r="D440" s="291" t="s">
        <v>5183</v>
      </c>
      <c r="E440" s="291" t="s">
        <v>3160</v>
      </c>
      <c r="F440" s="291" t="s">
        <v>3161</v>
      </c>
      <c r="G440" s="291" t="s">
        <v>3162</v>
      </c>
      <c r="H440" s="291" t="s">
        <v>3163</v>
      </c>
      <c r="I440" s="291" t="s">
        <v>3164</v>
      </c>
      <c r="J440" s="291" t="s">
        <v>148</v>
      </c>
      <c r="K440" s="291">
        <v>39</v>
      </c>
      <c r="L440" s="291">
        <v>3218</v>
      </c>
      <c r="M440" s="291" t="s">
        <v>54</v>
      </c>
      <c r="N440" s="291">
        <v>439</v>
      </c>
      <c r="O440" s="291">
        <v>79.509353846153857</v>
      </c>
      <c r="P440" s="321" t="s">
        <v>3166</v>
      </c>
      <c r="Q440" s="321">
        <v>7210212</v>
      </c>
      <c r="R440" s="321">
        <v>32.510452999999998</v>
      </c>
      <c r="S440" s="321">
        <v>52.540310169999998</v>
      </c>
      <c r="T440" s="321">
        <v>9.5432538147782662</v>
      </c>
      <c r="U440" s="321" t="s">
        <v>149</v>
      </c>
      <c r="V440" s="321">
        <v>0.10576817810246678</v>
      </c>
      <c r="W440" s="321">
        <v>1.8666325676962601</v>
      </c>
      <c r="X440" s="321">
        <v>3.0998480826835499</v>
      </c>
      <c r="Y440" s="321">
        <v>90</v>
      </c>
      <c r="Z440" s="321">
        <v>0.89790999999999999</v>
      </c>
      <c r="AA440" s="321">
        <v>300.55176949999998</v>
      </c>
      <c r="AB440" s="321">
        <v>1.8157195180000001</v>
      </c>
      <c r="AC440" s="322">
        <v>0.68981238095152575</v>
      </c>
      <c r="AD440" s="323">
        <v>1</v>
      </c>
      <c r="AE440" s="322">
        <v>79.509353846153857</v>
      </c>
      <c r="AF440" s="324">
        <v>256.3266518826743</v>
      </c>
      <c r="AG440" s="324">
        <v>47.44488835725668</v>
      </c>
      <c r="AH440" s="324">
        <v>0.22592448568493873</v>
      </c>
      <c r="AI440" s="324">
        <v>0.18509541637119004</v>
      </c>
      <c r="AJ440" s="324">
        <v>0.1864889185496576</v>
      </c>
      <c r="AK440" s="324">
        <v>9.4719437064673464</v>
      </c>
      <c r="AL440" s="324">
        <v>8.4701134775451692</v>
      </c>
      <c r="AM440" s="324">
        <v>10.473773935389524</v>
      </c>
    </row>
    <row r="441" spans="1:39">
      <c r="A441" s="291" t="s">
        <v>592</v>
      </c>
      <c r="B441" s="291">
        <v>1</v>
      </c>
      <c r="C441" s="291" t="s">
        <v>5623</v>
      </c>
      <c r="D441" s="291" t="s">
        <v>5183</v>
      </c>
      <c r="E441" s="291" t="s">
        <v>3160</v>
      </c>
      <c r="F441" s="291" t="s">
        <v>3161</v>
      </c>
      <c r="G441" s="291" t="s">
        <v>3162</v>
      </c>
      <c r="H441" s="291" t="s">
        <v>3163</v>
      </c>
      <c r="I441" s="291" t="s">
        <v>3164</v>
      </c>
      <c r="J441" s="291" t="s">
        <v>148</v>
      </c>
      <c r="K441" s="291">
        <v>39</v>
      </c>
      <c r="L441" s="291">
        <v>3218</v>
      </c>
      <c r="M441" s="291" t="s">
        <v>54</v>
      </c>
      <c r="N441" s="291">
        <v>440</v>
      </c>
      <c r="O441" s="291">
        <v>79.69088205128206</v>
      </c>
      <c r="P441" s="321" t="s">
        <v>3166</v>
      </c>
      <c r="Q441" s="321">
        <v>7210212</v>
      </c>
      <c r="R441" s="321">
        <v>32.510452999999998</v>
      </c>
      <c r="S441" s="321">
        <v>52.540310169999998</v>
      </c>
      <c r="T441" s="321">
        <v>9.5432538147782662</v>
      </c>
      <c r="U441" s="321" t="s">
        <v>149</v>
      </c>
      <c r="V441" s="321">
        <v>0.10576817810246678</v>
      </c>
      <c r="W441" s="321">
        <v>1.8666325676962601</v>
      </c>
      <c r="X441" s="321">
        <v>3.0998480826835499</v>
      </c>
      <c r="Y441" s="321">
        <v>90</v>
      </c>
      <c r="Z441" s="321">
        <v>0.89790999999999999</v>
      </c>
      <c r="AA441" s="321">
        <v>300.55176949999998</v>
      </c>
      <c r="AB441" s="321">
        <v>1.8157195180000001</v>
      </c>
      <c r="AC441" s="322">
        <v>0.68981238095152575</v>
      </c>
      <c r="AD441" s="323">
        <v>1</v>
      </c>
      <c r="AE441" s="322">
        <v>79.69088205128206</v>
      </c>
      <c r="AF441" s="324">
        <v>256.91187254907311</v>
      </c>
      <c r="AG441" s="324">
        <v>47.576939842554793</v>
      </c>
      <c r="AH441" s="324">
        <v>0.22564392011427026</v>
      </c>
      <c r="AI441" s="324">
        <v>0.18518778198336106</v>
      </c>
      <c r="AJ441" s="324">
        <v>0.1864889185496576</v>
      </c>
      <c r="AK441" s="324">
        <v>9.4766703598661692</v>
      </c>
      <c r="AL441" s="324">
        <v>8.4743402014254752</v>
      </c>
      <c r="AM441" s="324">
        <v>10.479000518306862</v>
      </c>
    </row>
    <row r="442" spans="1:39">
      <c r="A442" s="291" t="s">
        <v>593</v>
      </c>
      <c r="B442" s="291">
        <v>1</v>
      </c>
      <c r="C442" s="291" t="s">
        <v>5624</v>
      </c>
      <c r="D442" s="291" t="s">
        <v>5183</v>
      </c>
      <c r="E442" s="291" t="s">
        <v>3160</v>
      </c>
      <c r="F442" s="291" t="s">
        <v>3161</v>
      </c>
      <c r="G442" s="291" t="s">
        <v>3162</v>
      </c>
      <c r="H442" s="291" t="s">
        <v>3163</v>
      </c>
      <c r="I442" s="291" t="s">
        <v>3164</v>
      </c>
      <c r="J442" s="291" t="s">
        <v>148</v>
      </c>
      <c r="K442" s="291">
        <v>39</v>
      </c>
      <c r="L442" s="291">
        <v>3218</v>
      </c>
      <c r="M442" s="291" t="s">
        <v>54</v>
      </c>
      <c r="N442" s="291">
        <v>441</v>
      </c>
      <c r="O442" s="291">
        <v>79.872410256410262</v>
      </c>
      <c r="P442" s="321" t="s">
        <v>3166</v>
      </c>
      <c r="Q442" s="321">
        <v>7210212</v>
      </c>
      <c r="R442" s="321">
        <v>32.510452999999998</v>
      </c>
      <c r="S442" s="321">
        <v>52.540310169999998</v>
      </c>
      <c r="T442" s="321">
        <v>9.5432538147782662</v>
      </c>
      <c r="U442" s="321" t="s">
        <v>149</v>
      </c>
      <c r="V442" s="321">
        <v>0.10576817810246678</v>
      </c>
      <c r="W442" s="321">
        <v>1.8666325676962601</v>
      </c>
      <c r="X442" s="321">
        <v>3.0998480826835499</v>
      </c>
      <c r="Y442" s="321">
        <v>90</v>
      </c>
      <c r="Z442" s="321">
        <v>0.89790999999999999</v>
      </c>
      <c r="AA442" s="321">
        <v>300.55176949999998</v>
      </c>
      <c r="AB442" s="321">
        <v>1.8157195180000001</v>
      </c>
      <c r="AC442" s="322">
        <v>0.68981238095152575</v>
      </c>
      <c r="AD442" s="323">
        <v>1</v>
      </c>
      <c r="AE442" s="322">
        <v>79.872410256410262</v>
      </c>
      <c r="AF442" s="324">
        <v>257.49709321547192</v>
      </c>
      <c r="AG442" s="324">
        <v>47.708826016982549</v>
      </c>
      <c r="AH442" s="324">
        <v>0.22536144398201896</v>
      </c>
      <c r="AI442" s="324">
        <v>0.18527908576063074</v>
      </c>
      <c r="AJ442" s="324">
        <v>0.1864889185496576</v>
      </c>
      <c r="AK442" s="324">
        <v>9.481342675666534</v>
      </c>
      <c r="AL442" s="324">
        <v>8.4785183348961173</v>
      </c>
      <c r="AM442" s="324">
        <v>10.484167016436951</v>
      </c>
    </row>
    <row r="443" spans="1:39">
      <c r="A443" s="291" t="s">
        <v>594</v>
      </c>
      <c r="B443" s="291">
        <v>1</v>
      </c>
      <c r="C443" s="291" t="s">
        <v>5625</v>
      </c>
      <c r="D443" s="291" t="s">
        <v>5183</v>
      </c>
      <c r="E443" s="291" t="s">
        <v>3160</v>
      </c>
      <c r="F443" s="291" t="s">
        <v>3161</v>
      </c>
      <c r="G443" s="291" t="s">
        <v>3162</v>
      </c>
      <c r="H443" s="291" t="s">
        <v>3163</v>
      </c>
      <c r="I443" s="291" t="s">
        <v>3164</v>
      </c>
      <c r="J443" s="291" t="s">
        <v>148</v>
      </c>
      <c r="K443" s="291">
        <v>39</v>
      </c>
      <c r="L443" s="291">
        <v>3218</v>
      </c>
      <c r="M443" s="291" t="s">
        <v>54</v>
      </c>
      <c r="N443" s="291">
        <v>442</v>
      </c>
      <c r="O443" s="291">
        <v>80.053938461538465</v>
      </c>
      <c r="P443" s="321" t="s">
        <v>3166</v>
      </c>
      <c r="Q443" s="321">
        <v>7210212</v>
      </c>
      <c r="R443" s="321">
        <v>32.510452999999998</v>
      </c>
      <c r="S443" s="321">
        <v>52.540310169999998</v>
      </c>
      <c r="T443" s="321">
        <v>9.5432538147782662</v>
      </c>
      <c r="U443" s="321" t="s">
        <v>149</v>
      </c>
      <c r="V443" s="321">
        <v>0.10576817810246678</v>
      </c>
      <c r="W443" s="321">
        <v>1.8666325676962601</v>
      </c>
      <c r="X443" s="321">
        <v>3.0998480826835499</v>
      </c>
      <c r="Y443" s="321">
        <v>90</v>
      </c>
      <c r="Z443" s="321">
        <v>0.89790999999999999</v>
      </c>
      <c r="AA443" s="321">
        <v>300.55176949999998</v>
      </c>
      <c r="AB443" s="321">
        <v>1.8157195180000001</v>
      </c>
      <c r="AC443" s="322">
        <v>0.68981238095152575</v>
      </c>
      <c r="AD443" s="323">
        <v>1</v>
      </c>
      <c r="AE443" s="322">
        <v>80.053938461538465</v>
      </c>
      <c r="AF443" s="324">
        <v>258.08231388187068</v>
      </c>
      <c r="AG443" s="324">
        <v>47.840545770011083</v>
      </c>
      <c r="AH443" s="324">
        <v>0.22507707022564993</v>
      </c>
      <c r="AI443" s="324">
        <v>0.18536933062336319</v>
      </c>
      <c r="AJ443" s="324">
        <v>0.1864889185496576</v>
      </c>
      <c r="AK443" s="324">
        <v>9.4859608033131178</v>
      </c>
      <c r="AL443" s="324">
        <v>8.4826480115952769</v>
      </c>
      <c r="AM443" s="324">
        <v>10.489273595030959</v>
      </c>
    </row>
    <row r="444" spans="1:39">
      <c r="A444" s="291" t="s">
        <v>595</v>
      </c>
      <c r="B444" s="291">
        <v>1</v>
      </c>
      <c r="C444" s="291" t="s">
        <v>5626</v>
      </c>
      <c r="D444" s="291" t="s">
        <v>5183</v>
      </c>
      <c r="E444" s="291" t="s">
        <v>3160</v>
      </c>
      <c r="F444" s="291" t="s">
        <v>3161</v>
      </c>
      <c r="G444" s="291" t="s">
        <v>3162</v>
      </c>
      <c r="H444" s="291" t="s">
        <v>3163</v>
      </c>
      <c r="I444" s="291" t="s">
        <v>3164</v>
      </c>
      <c r="J444" s="291" t="s">
        <v>148</v>
      </c>
      <c r="K444" s="291">
        <v>39</v>
      </c>
      <c r="L444" s="291">
        <v>3218</v>
      </c>
      <c r="M444" s="291" t="s">
        <v>54</v>
      </c>
      <c r="N444" s="291">
        <v>443</v>
      </c>
      <c r="O444" s="291">
        <v>80.235466666666667</v>
      </c>
      <c r="P444" s="321" t="s">
        <v>3166</v>
      </c>
      <c r="Q444" s="321">
        <v>7210212</v>
      </c>
      <c r="R444" s="321">
        <v>32.510452999999998</v>
      </c>
      <c r="S444" s="321">
        <v>52.540310169999998</v>
      </c>
      <c r="T444" s="321">
        <v>9.5432538147782662</v>
      </c>
      <c r="U444" s="321" t="s">
        <v>149</v>
      </c>
      <c r="V444" s="321">
        <v>0.10576817810246678</v>
      </c>
      <c r="W444" s="321">
        <v>1.8666325676962601</v>
      </c>
      <c r="X444" s="321">
        <v>3.0998480826835499</v>
      </c>
      <c r="Y444" s="321">
        <v>90</v>
      </c>
      <c r="Z444" s="321">
        <v>0.89790999999999999</v>
      </c>
      <c r="AA444" s="321">
        <v>300.55176949999998</v>
      </c>
      <c r="AB444" s="321">
        <v>1.8157195180000001</v>
      </c>
      <c r="AC444" s="322">
        <v>0.68981238095152575</v>
      </c>
      <c r="AD444" s="323">
        <v>1</v>
      </c>
      <c r="AE444" s="322">
        <v>80.235466666666667</v>
      </c>
      <c r="AF444" s="324">
        <v>258.66753454826949</v>
      </c>
      <c r="AG444" s="324">
        <v>47.972097998677746</v>
      </c>
      <c r="AH444" s="324">
        <v>0.22479081177392046</v>
      </c>
      <c r="AI444" s="324">
        <v>0.18545851949474454</v>
      </c>
      <c r="AJ444" s="324">
        <v>0.1864889185496576</v>
      </c>
      <c r="AK444" s="324">
        <v>9.4905248923950065</v>
      </c>
      <c r="AL444" s="324">
        <v>8.4867293652902767</v>
      </c>
      <c r="AM444" s="324">
        <v>10.494320419499736</v>
      </c>
    </row>
    <row r="445" spans="1:39">
      <c r="A445" s="291" t="s">
        <v>596</v>
      </c>
      <c r="B445" s="291">
        <v>1</v>
      </c>
      <c r="C445" s="291" t="s">
        <v>5627</v>
      </c>
      <c r="D445" s="291" t="s">
        <v>5183</v>
      </c>
      <c r="E445" s="291" t="s">
        <v>3160</v>
      </c>
      <c r="F445" s="291" t="s">
        <v>3161</v>
      </c>
      <c r="G445" s="291" t="s">
        <v>3162</v>
      </c>
      <c r="H445" s="291" t="s">
        <v>3163</v>
      </c>
      <c r="I445" s="291" t="s">
        <v>3164</v>
      </c>
      <c r="J445" s="291" t="s">
        <v>148</v>
      </c>
      <c r="K445" s="291">
        <v>39</v>
      </c>
      <c r="L445" s="291">
        <v>3218</v>
      </c>
      <c r="M445" s="291" t="s">
        <v>54</v>
      </c>
      <c r="N445" s="291">
        <v>444</v>
      </c>
      <c r="O445" s="291">
        <v>80.41699487179487</v>
      </c>
      <c r="P445" s="321" t="s">
        <v>3166</v>
      </c>
      <c r="Q445" s="321">
        <v>7210212</v>
      </c>
      <c r="R445" s="321">
        <v>32.510452999999998</v>
      </c>
      <c r="S445" s="321">
        <v>52.540310169999998</v>
      </c>
      <c r="T445" s="321">
        <v>9.5432538147782662</v>
      </c>
      <c r="U445" s="321" t="s">
        <v>149</v>
      </c>
      <c r="V445" s="321">
        <v>0.10576817810246678</v>
      </c>
      <c r="W445" s="321">
        <v>1.8666325676962601</v>
      </c>
      <c r="X445" s="321">
        <v>3.0998480826835499</v>
      </c>
      <c r="Y445" s="321">
        <v>90</v>
      </c>
      <c r="Z445" s="321">
        <v>0.89790999999999999</v>
      </c>
      <c r="AA445" s="321">
        <v>300.55176949999998</v>
      </c>
      <c r="AB445" s="321">
        <v>1.8157195180000001</v>
      </c>
      <c r="AC445" s="322">
        <v>0.68981238095152575</v>
      </c>
      <c r="AD445" s="323">
        <v>1</v>
      </c>
      <c r="AE445" s="322">
        <v>80.41699487179487</v>
      </c>
      <c r="AF445" s="324">
        <v>259.2527552146683</v>
      </c>
      <c r="AG445" s="324">
        <v>48.103481607580733</v>
      </c>
      <c r="AH445" s="324">
        <v>0.22450268154654004</v>
      </c>
      <c r="AI445" s="324">
        <v>0.18554665530073056</v>
      </c>
      <c r="AJ445" s="324">
        <v>0.1864889185496576</v>
      </c>
      <c r="AK445" s="324">
        <v>9.4950350926430218</v>
      </c>
      <c r="AL445" s="324">
        <v>8.4907625298751821</v>
      </c>
      <c r="AM445" s="324">
        <v>10.49930765541086</v>
      </c>
    </row>
    <row r="446" spans="1:39">
      <c r="A446" s="291" t="s">
        <v>597</v>
      </c>
      <c r="B446" s="291">
        <v>1</v>
      </c>
      <c r="C446" s="291" t="s">
        <v>5628</v>
      </c>
      <c r="D446" s="291" t="s">
        <v>5183</v>
      </c>
      <c r="E446" s="291" t="s">
        <v>3160</v>
      </c>
      <c r="F446" s="291" t="s">
        <v>3161</v>
      </c>
      <c r="G446" s="291" t="s">
        <v>3162</v>
      </c>
      <c r="H446" s="291" t="s">
        <v>3163</v>
      </c>
      <c r="I446" s="291" t="s">
        <v>3164</v>
      </c>
      <c r="J446" s="291" t="s">
        <v>148</v>
      </c>
      <c r="K446" s="291">
        <v>39</v>
      </c>
      <c r="L446" s="291">
        <v>3218</v>
      </c>
      <c r="M446" s="291" t="s">
        <v>54</v>
      </c>
      <c r="N446" s="291">
        <v>445</v>
      </c>
      <c r="O446" s="291">
        <v>80.598523076923087</v>
      </c>
      <c r="P446" s="321" t="s">
        <v>3166</v>
      </c>
      <c r="Q446" s="321">
        <v>7210212</v>
      </c>
      <c r="R446" s="321">
        <v>32.510452999999998</v>
      </c>
      <c r="S446" s="321">
        <v>52.540310169999998</v>
      </c>
      <c r="T446" s="321">
        <v>9.5432538147782662</v>
      </c>
      <c r="U446" s="321" t="s">
        <v>149</v>
      </c>
      <c r="V446" s="321">
        <v>0.10576817810246678</v>
      </c>
      <c r="W446" s="321">
        <v>1.8666325676962601</v>
      </c>
      <c r="X446" s="321">
        <v>3.0998480826835499</v>
      </c>
      <c r="Y446" s="321">
        <v>90</v>
      </c>
      <c r="Z446" s="321">
        <v>0.89790999999999999</v>
      </c>
      <c r="AA446" s="321">
        <v>300.55176949999998</v>
      </c>
      <c r="AB446" s="321">
        <v>1.8157195180000001</v>
      </c>
      <c r="AC446" s="322">
        <v>0.68981238095152575</v>
      </c>
      <c r="AD446" s="323">
        <v>1</v>
      </c>
      <c r="AE446" s="322">
        <v>80.598523076923087</v>
      </c>
      <c r="AF446" s="324">
        <v>259.83797588106711</v>
      </c>
      <c r="AG446" s="324">
        <v>48.234695508873557</v>
      </c>
      <c r="AH446" s="324">
        <v>0.22421269245369679</v>
      </c>
      <c r="AI446" s="324">
        <v>0.18563374096999399</v>
      </c>
      <c r="AJ446" s="324">
        <v>0.1864889185496576</v>
      </c>
      <c r="AK446" s="324">
        <v>9.4994915539270171</v>
      </c>
      <c r="AL446" s="324">
        <v>8.4947476393683843</v>
      </c>
      <c r="AM446" s="324">
        <v>10.504235468485648</v>
      </c>
    </row>
    <row r="447" spans="1:39">
      <c r="A447" s="291" t="s">
        <v>598</v>
      </c>
      <c r="B447" s="291">
        <v>1</v>
      </c>
      <c r="C447" s="291" t="s">
        <v>5629</v>
      </c>
      <c r="D447" s="291" t="s">
        <v>5183</v>
      </c>
      <c r="E447" s="291" t="s">
        <v>3160</v>
      </c>
      <c r="F447" s="291" t="s">
        <v>3161</v>
      </c>
      <c r="G447" s="291" t="s">
        <v>3162</v>
      </c>
      <c r="H447" s="291" t="s">
        <v>3163</v>
      </c>
      <c r="I447" s="291" t="s">
        <v>3164</v>
      </c>
      <c r="J447" s="291" t="s">
        <v>148</v>
      </c>
      <c r="K447" s="291">
        <v>39</v>
      </c>
      <c r="L447" s="291">
        <v>3218</v>
      </c>
      <c r="M447" s="291" t="s">
        <v>54</v>
      </c>
      <c r="N447" s="291">
        <v>446</v>
      </c>
      <c r="O447" s="291">
        <v>80.780051282051289</v>
      </c>
      <c r="P447" s="321" t="s">
        <v>3166</v>
      </c>
      <c r="Q447" s="321">
        <v>7210212</v>
      </c>
      <c r="R447" s="321">
        <v>32.510452999999998</v>
      </c>
      <c r="S447" s="321">
        <v>52.540310169999998</v>
      </c>
      <c r="T447" s="321">
        <v>9.5432538147782662</v>
      </c>
      <c r="U447" s="321" t="s">
        <v>149</v>
      </c>
      <c r="V447" s="321">
        <v>0.10576817810246678</v>
      </c>
      <c r="W447" s="321">
        <v>1.8666325676962601</v>
      </c>
      <c r="X447" s="321">
        <v>3.0998480826835499</v>
      </c>
      <c r="Y447" s="321">
        <v>90</v>
      </c>
      <c r="Z447" s="321">
        <v>0.89790999999999999</v>
      </c>
      <c r="AA447" s="321">
        <v>300.55176949999998</v>
      </c>
      <c r="AB447" s="321">
        <v>1.8157195180000001</v>
      </c>
      <c r="AC447" s="322">
        <v>0.68981238095152575</v>
      </c>
      <c r="AD447" s="323">
        <v>1</v>
      </c>
      <c r="AE447" s="322">
        <v>80.780051282051289</v>
      </c>
      <c r="AF447" s="324">
        <v>260.42319654746592</v>
      </c>
      <c r="AG447" s="324">
        <v>48.365738622259435</v>
      </c>
      <c r="AH447" s="324">
        <v>0.22392085739599688</v>
      </c>
      <c r="AI447" s="324">
        <v>0.18571977943387263</v>
      </c>
      <c r="AJ447" s="324">
        <v>0.1864889185496576</v>
      </c>
      <c r="AK447" s="324">
        <v>9.503894426253229</v>
      </c>
      <c r="AL447" s="324">
        <v>8.4986848279102354</v>
      </c>
      <c r="AM447" s="324">
        <v>10.509104024596223</v>
      </c>
    </row>
    <row r="448" spans="1:39">
      <c r="A448" s="291" t="s">
        <v>599</v>
      </c>
      <c r="B448" s="291">
        <v>1</v>
      </c>
      <c r="C448" s="291" t="s">
        <v>5630</v>
      </c>
      <c r="D448" s="291" t="s">
        <v>5183</v>
      </c>
      <c r="E448" s="291" t="s">
        <v>3160</v>
      </c>
      <c r="F448" s="291" t="s">
        <v>3161</v>
      </c>
      <c r="G448" s="291" t="s">
        <v>3162</v>
      </c>
      <c r="H448" s="291" t="s">
        <v>3163</v>
      </c>
      <c r="I448" s="291" t="s">
        <v>3164</v>
      </c>
      <c r="J448" s="291" t="s">
        <v>148</v>
      </c>
      <c r="K448" s="291">
        <v>39</v>
      </c>
      <c r="L448" s="291">
        <v>3218</v>
      </c>
      <c r="M448" s="291" t="s">
        <v>54</v>
      </c>
      <c r="N448" s="291">
        <v>447</v>
      </c>
      <c r="O448" s="291">
        <v>80.961579487179492</v>
      </c>
      <c r="P448" s="321" t="s">
        <v>3166</v>
      </c>
      <c r="Q448" s="321">
        <v>7210212</v>
      </c>
      <c r="R448" s="321">
        <v>32.510452999999998</v>
      </c>
      <c r="S448" s="321">
        <v>52.540310169999998</v>
      </c>
      <c r="T448" s="321">
        <v>9.5432538147782662</v>
      </c>
      <c r="U448" s="321" t="s">
        <v>149</v>
      </c>
      <c r="V448" s="321">
        <v>0.10576817810246678</v>
      </c>
      <c r="W448" s="321">
        <v>1.8666325676962601</v>
      </c>
      <c r="X448" s="321">
        <v>3.0998480826835499</v>
      </c>
      <c r="Y448" s="321">
        <v>90</v>
      </c>
      <c r="Z448" s="321">
        <v>0.89790999999999999</v>
      </c>
      <c r="AA448" s="321">
        <v>300.55176949999998</v>
      </c>
      <c r="AB448" s="321">
        <v>1.8157195180000001</v>
      </c>
      <c r="AC448" s="322">
        <v>0.68981238095152575</v>
      </c>
      <c r="AD448" s="323">
        <v>1</v>
      </c>
      <c r="AE448" s="322">
        <v>80.961579487179492</v>
      </c>
      <c r="AF448" s="324">
        <v>261.00841721386467</v>
      </c>
      <c r="AG448" s="324">
        <v>48.496609874985374</v>
      </c>
      <c r="AH448" s="324">
        <v>0.22362718926396638</v>
      </c>
      <c r="AI448" s="324">
        <v>0.18580477362631681</v>
      </c>
      <c r="AJ448" s="324">
        <v>0.1864889185496576</v>
      </c>
      <c r="AK448" s="324">
        <v>9.5082438597615848</v>
      </c>
      <c r="AL448" s="324">
        <v>8.5025742297606346</v>
      </c>
      <c r="AM448" s="324">
        <v>10.513913489762535</v>
      </c>
    </row>
    <row r="449" spans="1:39">
      <c r="A449" s="291" t="s">
        <v>600</v>
      </c>
      <c r="B449" s="291">
        <v>1</v>
      </c>
      <c r="C449" s="291" t="s">
        <v>5631</v>
      </c>
      <c r="D449" s="291" t="s">
        <v>5183</v>
      </c>
      <c r="E449" s="291" t="s">
        <v>3160</v>
      </c>
      <c r="F449" s="291" t="s">
        <v>3161</v>
      </c>
      <c r="G449" s="291" t="s">
        <v>3162</v>
      </c>
      <c r="H449" s="291" t="s">
        <v>3163</v>
      </c>
      <c r="I449" s="291" t="s">
        <v>3164</v>
      </c>
      <c r="J449" s="291" t="s">
        <v>148</v>
      </c>
      <c r="K449" s="291">
        <v>39</v>
      </c>
      <c r="L449" s="291">
        <v>3218</v>
      </c>
      <c r="M449" s="291" t="s">
        <v>54</v>
      </c>
      <c r="N449" s="291">
        <v>448</v>
      </c>
      <c r="O449" s="291">
        <v>81.143107692307694</v>
      </c>
      <c r="P449" s="321" t="s">
        <v>3166</v>
      </c>
      <c r="Q449" s="321">
        <v>7210212</v>
      </c>
      <c r="R449" s="321">
        <v>32.510452999999998</v>
      </c>
      <c r="S449" s="321">
        <v>52.540310169999998</v>
      </c>
      <c r="T449" s="321">
        <v>9.5432538147782662</v>
      </c>
      <c r="U449" s="321" t="s">
        <v>149</v>
      </c>
      <c r="V449" s="321">
        <v>0.10576817810246678</v>
      </c>
      <c r="W449" s="321">
        <v>1.8666325676962601</v>
      </c>
      <c r="X449" s="321">
        <v>3.0998480826835499</v>
      </c>
      <c r="Y449" s="321">
        <v>90</v>
      </c>
      <c r="Z449" s="321">
        <v>0.89790999999999999</v>
      </c>
      <c r="AA449" s="321">
        <v>300.55176949999998</v>
      </c>
      <c r="AB449" s="321">
        <v>1.8157195180000001</v>
      </c>
      <c r="AC449" s="322">
        <v>0.68981238095152575</v>
      </c>
      <c r="AD449" s="323">
        <v>1</v>
      </c>
      <c r="AE449" s="322">
        <v>81.143107692307694</v>
      </c>
      <c r="AF449" s="324">
        <v>261.59363788026349</v>
      </c>
      <c r="AG449" s="324">
        <v>48.627308201836115</v>
      </c>
      <c r="AH449" s="324">
        <v>0.22333170093770011</v>
      </c>
      <c r="AI449" s="324">
        <v>0.18588872648383667</v>
      </c>
      <c r="AJ449" s="324">
        <v>0.1864889185496576</v>
      </c>
      <c r="AK449" s="324">
        <v>9.5125400047230055</v>
      </c>
      <c r="AL449" s="324">
        <v>8.5064159792966212</v>
      </c>
      <c r="AM449" s="324">
        <v>10.518664030149388</v>
      </c>
    </row>
    <row r="450" spans="1:39">
      <c r="A450" s="291" t="s">
        <v>601</v>
      </c>
      <c r="B450" s="291">
        <v>1</v>
      </c>
      <c r="C450" s="291" t="s">
        <v>5632</v>
      </c>
      <c r="D450" s="291" t="s">
        <v>5183</v>
      </c>
      <c r="E450" s="291" t="s">
        <v>3160</v>
      </c>
      <c r="F450" s="291" t="s">
        <v>3161</v>
      </c>
      <c r="G450" s="291" t="s">
        <v>3162</v>
      </c>
      <c r="H450" s="291" t="s">
        <v>3163</v>
      </c>
      <c r="I450" s="291" t="s">
        <v>3164</v>
      </c>
      <c r="J450" s="291" t="s">
        <v>148</v>
      </c>
      <c r="K450" s="291">
        <v>39</v>
      </c>
      <c r="L450" s="291">
        <v>3218</v>
      </c>
      <c r="M450" s="291" t="s">
        <v>54</v>
      </c>
      <c r="N450" s="291">
        <v>449</v>
      </c>
      <c r="O450" s="291">
        <v>81.324635897435897</v>
      </c>
      <c r="P450" s="321" t="s">
        <v>3166</v>
      </c>
      <c r="Q450" s="321">
        <v>7210212</v>
      </c>
      <c r="R450" s="321">
        <v>32.510452999999998</v>
      </c>
      <c r="S450" s="321">
        <v>52.540310169999998</v>
      </c>
      <c r="T450" s="321">
        <v>9.5432538147782662</v>
      </c>
      <c r="U450" s="321" t="s">
        <v>149</v>
      </c>
      <c r="V450" s="321">
        <v>0.10576817810246678</v>
      </c>
      <c r="W450" s="321">
        <v>1.8666325676962601</v>
      </c>
      <c r="X450" s="321">
        <v>3.0998480826835499</v>
      </c>
      <c r="Y450" s="321">
        <v>90</v>
      </c>
      <c r="Z450" s="321">
        <v>0.89790999999999999</v>
      </c>
      <c r="AA450" s="321">
        <v>300.55176949999998</v>
      </c>
      <c r="AB450" s="321">
        <v>1.8157195180000001</v>
      </c>
      <c r="AC450" s="322">
        <v>0.68981238095152575</v>
      </c>
      <c r="AD450" s="323">
        <v>1</v>
      </c>
      <c r="AE450" s="322">
        <v>81.324635897435897</v>
      </c>
      <c r="AF450" s="324">
        <v>262.1788585466623</v>
      </c>
      <c r="AG450" s="324">
        <v>48.757832545127954</v>
      </c>
      <c r="AH450" s="324">
        <v>0.22303440528686008</v>
      </c>
      <c r="AI450" s="324">
        <v>0.18597164094545057</v>
      </c>
      <c r="AJ450" s="324">
        <v>0.1864889185496576</v>
      </c>
      <c r="AK450" s="324">
        <v>9.5167830115367664</v>
      </c>
      <c r="AL450" s="324">
        <v>8.5102102110100155</v>
      </c>
      <c r="AM450" s="324">
        <v>10.523355812063517</v>
      </c>
    </row>
    <row r="451" spans="1:39">
      <c r="A451" s="291" t="s">
        <v>602</v>
      </c>
      <c r="B451" s="291">
        <v>1</v>
      </c>
      <c r="C451" s="291" t="s">
        <v>5633</v>
      </c>
      <c r="D451" s="291" t="s">
        <v>5183</v>
      </c>
      <c r="E451" s="291" t="s">
        <v>3160</v>
      </c>
      <c r="F451" s="291" t="s">
        <v>3161</v>
      </c>
      <c r="G451" s="291" t="s">
        <v>3162</v>
      </c>
      <c r="H451" s="291" t="s">
        <v>3163</v>
      </c>
      <c r="I451" s="291" t="s">
        <v>3164</v>
      </c>
      <c r="J451" s="291" t="s">
        <v>148</v>
      </c>
      <c r="K451" s="291">
        <v>39</v>
      </c>
      <c r="L451" s="291">
        <v>3218</v>
      </c>
      <c r="M451" s="291" t="s">
        <v>54</v>
      </c>
      <c r="N451" s="291">
        <v>450</v>
      </c>
      <c r="O451" s="291">
        <v>81.506164102564114</v>
      </c>
      <c r="P451" s="321" t="s">
        <v>3166</v>
      </c>
      <c r="Q451" s="321">
        <v>7210212</v>
      </c>
      <c r="R451" s="321">
        <v>32.510452999999998</v>
      </c>
      <c r="S451" s="321">
        <v>52.540310169999998</v>
      </c>
      <c r="T451" s="321">
        <v>9.5432538147782662</v>
      </c>
      <c r="U451" s="321" t="s">
        <v>149</v>
      </c>
      <c r="V451" s="321">
        <v>0.10576817810246678</v>
      </c>
      <c r="W451" s="321">
        <v>1.8666325676962601</v>
      </c>
      <c r="X451" s="321">
        <v>3.0998480826835499</v>
      </c>
      <c r="Y451" s="321">
        <v>90</v>
      </c>
      <c r="Z451" s="321">
        <v>0.89790999999999999</v>
      </c>
      <c r="AA451" s="321">
        <v>300.55176949999998</v>
      </c>
      <c r="AB451" s="321">
        <v>1.8157195180000001</v>
      </c>
      <c r="AC451" s="322">
        <v>0.68981238095152575</v>
      </c>
      <c r="AD451" s="323">
        <v>1</v>
      </c>
      <c r="AE451" s="322">
        <v>81.506164102564114</v>
      </c>
      <c r="AF451" s="324">
        <v>262.76407921306111</v>
      </c>
      <c r="AG451" s="324">
        <v>48.888181854702211</v>
      </c>
      <c r="AH451" s="324">
        <v>0.22273531516986339</v>
      </c>
      <c r="AI451" s="324">
        <v>0.18605351995263189</v>
      </c>
      <c r="AJ451" s="324">
        <v>0.1864889185496576</v>
      </c>
      <c r="AK451" s="324">
        <v>9.5209730307277738</v>
      </c>
      <c r="AL451" s="324">
        <v>8.5139570595049765</v>
      </c>
      <c r="AM451" s="324">
        <v>10.527989001950573</v>
      </c>
    </row>
    <row r="452" spans="1:39">
      <c r="A452" s="291" t="s">
        <v>603</v>
      </c>
      <c r="B452" s="291">
        <v>1</v>
      </c>
      <c r="C452" s="291" t="s">
        <v>5634</v>
      </c>
      <c r="D452" s="291" t="s">
        <v>5183</v>
      </c>
      <c r="E452" s="291" t="s">
        <v>3160</v>
      </c>
      <c r="F452" s="291" t="s">
        <v>3161</v>
      </c>
      <c r="G452" s="291" t="s">
        <v>3162</v>
      </c>
      <c r="H452" s="291" t="s">
        <v>3163</v>
      </c>
      <c r="I452" s="291" t="s">
        <v>3164</v>
      </c>
      <c r="J452" s="291" t="s">
        <v>148</v>
      </c>
      <c r="K452" s="291">
        <v>39</v>
      </c>
      <c r="L452" s="291">
        <v>3218</v>
      </c>
      <c r="M452" s="291" t="s">
        <v>54</v>
      </c>
      <c r="N452" s="291">
        <v>451</v>
      </c>
      <c r="O452" s="291">
        <v>81.687692307692316</v>
      </c>
      <c r="P452" s="321" t="s">
        <v>3166</v>
      </c>
      <c r="Q452" s="321">
        <v>7210212</v>
      </c>
      <c r="R452" s="321">
        <v>32.510452999999998</v>
      </c>
      <c r="S452" s="321">
        <v>52.540310169999998</v>
      </c>
      <c r="T452" s="321">
        <v>9.5432538147782662</v>
      </c>
      <c r="U452" s="321" t="s">
        <v>149</v>
      </c>
      <c r="V452" s="321">
        <v>0.10576817810246678</v>
      </c>
      <c r="W452" s="321">
        <v>1.8666325676962601</v>
      </c>
      <c r="X452" s="321">
        <v>3.0998480826835499</v>
      </c>
      <c r="Y452" s="321">
        <v>90</v>
      </c>
      <c r="Z452" s="321">
        <v>0.89790999999999999</v>
      </c>
      <c r="AA452" s="321">
        <v>300.55176949999998</v>
      </c>
      <c r="AB452" s="321">
        <v>1.8157195180000001</v>
      </c>
      <c r="AC452" s="322">
        <v>0.68981238095152575</v>
      </c>
      <c r="AD452" s="323">
        <v>1</v>
      </c>
      <c r="AE452" s="322">
        <v>81.687692307692316</v>
      </c>
      <c r="AF452" s="324">
        <v>263.34929987945992</v>
      </c>
      <c r="AG452" s="324">
        <v>49.018355087918764</v>
      </c>
      <c r="AH452" s="324">
        <v>0.22243444343410021</v>
      </c>
      <c r="AI452" s="324">
        <v>0.18613436644925738</v>
      </c>
      <c r="AJ452" s="324">
        <v>0.1864889185496576</v>
      </c>
      <c r="AK452" s="324">
        <v>9.5251102129439236</v>
      </c>
      <c r="AL452" s="324">
        <v>8.5176566594956462</v>
      </c>
      <c r="AM452" s="324">
        <v>10.532563766392203</v>
      </c>
    </row>
    <row r="453" spans="1:39">
      <c r="A453" s="291" t="s">
        <v>604</v>
      </c>
      <c r="B453" s="291">
        <v>1</v>
      </c>
      <c r="C453" s="291" t="s">
        <v>5635</v>
      </c>
      <c r="D453" s="291" t="s">
        <v>5183</v>
      </c>
      <c r="E453" s="291" t="s">
        <v>3160</v>
      </c>
      <c r="F453" s="291" t="s">
        <v>3161</v>
      </c>
      <c r="G453" s="291" t="s">
        <v>3162</v>
      </c>
      <c r="H453" s="291" t="s">
        <v>3163</v>
      </c>
      <c r="I453" s="291" t="s">
        <v>3164</v>
      </c>
      <c r="J453" s="291" t="s">
        <v>148</v>
      </c>
      <c r="K453" s="291">
        <v>39</v>
      </c>
      <c r="L453" s="291">
        <v>3218</v>
      </c>
      <c r="M453" s="291" t="s">
        <v>54</v>
      </c>
      <c r="N453" s="291">
        <v>452</v>
      </c>
      <c r="O453" s="291">
        <v>81.869220512820519</v>
      </c>
      <c r="P453" s="321" t="s">
        <v>3166</v>
      </c>
      <c r="Q453" s="321">
        <v>7210212</v>
      </c>
      <c r="R453" s="321">
        <v>32.510452999999998</v>
      </c>
      <c r="S453" s="321">
        <v>52.540310169999998</v>
      </c>
      <c r="T453" s="321">
        <v>9.5432538147782662</v>
      </c>
      <c r="U453" s="321" t="s">
        <v>149</v>
      </c>
      <c r="V453" s="321">
        <v>0.10576817810246678</v>
      </c>
      <c r="W453" s="321">
        <v>1.8666325676962601</v>
      </c>
      <c r="X453" s="321">
        <v>3.0998480826835499</v>
      </c>
      <c r="Y453" s="321">
        <v>90</v>
      </c>
      <c r="Z453" s="321">
        <v>0.89790999999999999</v>
      </c>
      <c r="AA453" s="321">
        <v>300.55176949999998</v>
      </c>
      <c r="AB453" s="321">
        <v>1.8157195180000001</v>
      </c>
      <c r="AC453" s="322">
        <v>0.68981238095152575</v>
      </c>
      <c r="AD453" s="323">
        <v>1</v>
      </c>
      <c r="AE453" s="322">
        <v>81.869220512820519</v>
      </c>
      <c r="AF453" s="324">
        <v>263.93452054585867</v>
      </c>
      <c r="AG453" s="324">
        <v>49.148351209649178</v>
      </c>
      <c r="AH453" s="324">
        <v>0.22213180291524148</v>
      </c>
      <c r="AI453" s="324">
        <v>0.18621418338155446</v>
      </c>
      <c r="AJ453" s="324">
        <v>0.1864889185496576</v>
      </c>
      <c r="AK453" s="324">
        <v>9.529194708953403</v>
      </c>
      <c r="AL453" s="324">
        <v>8.521309145803734</v>
      </c>
      <c r="AM453" s="324">
        <v>10.53708027210307</v>
      </c>
    </row>
    <row r="454" spans="1:39">
      <c r="A454" s="291" t="s">
        <v>605</v>
      </c>
      <c r="B454" s="291">
        <v>1</v>
      </c>
      <c r="C454" s="291" t="s">
        <v>5636</v>
      </c>
      <c r="D454" s="291" t="s">
        <v>5183</v>
      </c>
      <c r="E454" s="291" t="s">
        <v>3160</v>
      </c>
      <c r="F454" s="291" t="s">
        <v>3161</v>
      </c>
      <c r="G454" s="291" t="s">
        <v>3162</v>
      </c>
      <c r="H454" s="291" t="s">
        <v>3163</v>
      </c>
      <c r="I454" s="291" t="s">
        <v>3164</v>
      </c>
      <c r="J454" s="291" t="s">
        <v>148</v>
      </c>
      <c r="K454" s="291">
        <v>39</v>
      </c>
      <c r="L454" s="291">
        <v>3218</v>
      </c>
      <c r="M454" s="291" t="s">
        <v>54</v>
      </c>
      <c r="N454" s="291">
        <v>453</v>
      </c>
      <c r="O454" s="291">
        <v>82.050748717948721</v>
      </c>
      <c r="P454" s="321" t="s">
        <v>3166</v>
      </c>
      <c r="Q454" s="321">
        <v>7210212</v>
      </c>
      <c r="R454" s="321">
        <v>32.510452999999998</v>
      </c>
      <c r="S454" s="321">
        <v>52.540310169999998</v>
      </c>
      <c r="T454" s="321">
        <v>9.5432538147782662</v>
      </c>
      <c r="U454" s="321" t="s">
        <v>149</v>
      </c>
      <c r="V454" s="321">
        <v>0.10576817810246678</v>
      </c>
      <c r="W454" s="321">
        <v>1.8666325676962601</v>
      </c>
      <c r="X454" s="321">
        <v>3.0998480826835499</v>
      </c>
      <c r="Y454" s="321">
        <v>90</v>
      </c>
      <c r="Z454" s="321">
        <v>0.89790999999999999</v>
      </c>
      <c r="AA454" s="321">
        <v>300.55176949999998</v>
      </c>
      <c r="AB454" s="321">
        <v>1.8157195180000001</v>
      </c>
      <c r="AC454" s="322">
        <v>0.68981238095152575</v>
      </c>
      <c r="AD454" s="323">
        <v>1</v>
      </c>
      <c r="AE454" s="322">
        <v>82.050748717948721</v>
      </c>
      <c r="AF454" s="324">
        <v>264.51974121225749</v>
      </c>
      <c r="AG454" s="324">
        <v>49.278169192269772</v>
      </c>
      <c r="AH454" s="324">
        <v>0.22182740643702178</v>
      </c>
      <c r="AI454" s="324">
        <v>0.18629297369804884</v>
      </c>
      <c r="AJ454" s="324">
        <v>0.1864889185496576</v>
      </c>
      <c r="AK454" s="324">
        <v>9.5332266696420067</v>
      </c>
      <c r="AL454" s="324">
        <v>8.5249146533561255</v>
      </c>
      <c r="AM454" s="324">
        <v>10.54153868592789</v>
      </c>
    </row>
    <row r="455" spans="1:39">
      <c r="A455" s="291" t="s">
        <v>606</v>
      </c>
      <c r="B455" s="291">
        <v>1</v>
      </c>
      <c r="C455" s="291" t="s">
        <v>5637</v>
      </c>
      <c r="D455" s="291" t="s">
        <v>5183</v>
      </c>
      <c r="E455" s="291" t="s">
        <v>3160</v>
      </c>
      <c r="F455" s="291" t="s">
        <v>3161</v>
      </c>
      <c r="G455" s="291" t="s">
        <v>3162</v>
      </c>
      <c r="H455" s="291" t="s">
        <v>3163</v>
      </c>
      <c r="I455" s="291" t="s">
        <v>3164</v>
      </c>
      <c r="J455" s="291" t="s">
        <v>148</v>
      </c>
      <c r="K455" s="291">
        <v>39</v>
      </c>
      <c r="L455" s="291">
        <v>3218</v>
      </c>
      <c r="M455" s="291" t="s">
        <v>54</v>
      </c>
      <c r="N455" s="291">
        <v>454</v>
      </c>
      <c r="O455" s="291">
        <v>82.232276923076924</v>
      </c>
      <c r="P455" s="321" t="s">
        <v>3166</v>
      </c>
      <c r="Q455" s="321">
        <v>7210212</v>
      </c>
      <c r="R455" s="321">
        <v>32.510452999999998</v>
      </c>
      <c r="S455" s="321">
        <v>52.540310169999998</v>
      </c>
      <c r="T455" s="321">
        <v>9.5432538147782662</v>
      </c>
      <c r="U455" s="321" t="s">
        <v>149</v>
      </c>
      <c r="V455" s="321">
        <v>0.10576817810246678</v>
      </c>
      <c r="W455" s="321">
        <v>1.8666325676962601</v>
      </c>
      <c r="X455" s="321">
        <v>3.0998480826835499</v>
      </c>
      <c r="Y455" s="321">
        <v>90</v>
      </c>
      <c r="Z455" s="321">
        <v>0.89790999999999999</v>
      </c>
      <c r="AA455" s="321">
        <v>300.55176949999998</v>
      </c>
      <c r="AB455" s="321">
        <v>1.8157195180000001</v>
      </c>
      <c r="AC455" s="322">
        <v>0.68981238095152575</v>
      </c>
      <c r="AD455" s="323">
        <v>1</v>
      </c>
      <c r="AE455" s="322">
        <v>82.232276923076924</v>
      </c>
      <c r="AF455" s="324">
        <v>265.1049618786563</v>
      </c>
      <c r="AG455" s="324">
        <v>49.407808015654503</v>
      </c>
      <c r="AH455" s="324">
        <v>0.22152126681115153</v>
      </c>
      <c r="AI455" s="324">
        <v>0.18637074034951265</v>
      </c>
      <c r="AJ455" s="324">
        <v>0.1864889185496576</v>
      </c>
      <c r="AK455" s="324">
        <v>9.5372062460104914</v>
      </c>
      <c r="AL455" s="324">
        <v>8.5284733171824954</v>
      </c>
      <c r="AM455" s="324">
        <v>10.545939174838489</v>
      </c>
    </row>
    <row r="456" spans="1:39">
      <c r="A456" s="291" t="s">
        <v>607</v>
      </c>
      <c r="B456" s="291">
        <v>1</v>
      </c>
      <c r="C456" s="291" t="s">
        <v>5638</v>
      </c>
      <c r="D456" s="291" t="s">
        <v>5183</v>
      </c>
      <c r="E456" s="291" t="s">
        <v>3160</v>
      </c>
      <c r="F456" s="291" t="s">
        <v>3161</v>
      </c>
      <c r="G456" s="291" t="s">
        <v>3162</v>
      </c>
      <c r="H456" s="291" t="s">
        <v>3163</v>
      </c>
      <c r="I456" s="291" t="s">
        <v>3164</v>
      </c>
      <c r="J456" s="291" t="s">
        <v>148</v>
      </c>
      <c r="K456" s="291">
        <v>39</v>
      </c>
      <c r="L456" s="291">
        <v>3218</v>
      </c>
      <c r="M456" s="291" t="s">
        <v>54</v>
      </c>
      <c r="N456" s="291">
        <v>455</v>
      </c>
      <c r="O456" s="291">
        <v>82.413805128205126</v>
      </c>
      <c r="P456" s="321" t="s">
        <v>3166</v>
      </c>
      <c r="Q456" s="321">
        <v>7210212</v>
      </c>
      <c r="R456" s="321">
        <v>32.510452999999998</v>
      </c>
      <c r="S456" s="321">
        <v>52.540310169999998</v>
      </c>
      <c r="T456" s="321">
        <v>9.5432538147782662</v>
      </c>
      <c r="U456" s="321" t="s">
        <v>149</v>
      </c>
      <c r="V456" s="321">
        <v>0.10576817810246678</v>
      </c>
      <c r="W456" s="321">
        <v>1.8666325676962601</v>
      </c>
      <c r="X456" s="321">
        <v>3.0998480826835499</v>
      </c>
      <c r="Y456" s="321">
        <v>90</v>
      </c>
      <c r="Z456" s="321">
        <v>0.89790999999999999</v>
      </c>
      <c r="AA456" s="321">
        <v>300.55176949999998</v>
      </c>
      <c r="AB456" s="321">
        <v>1.8157195180000001</v>
      </c>
      <c r="AC456" s="322">
        <v>0.68981238095152575</v>
      </c>
      <c r="AD456" s="323">
        <v>1</v>
      </c>
      <c r="AE456" s="322">
        <v>82.413805128205126</v>
      </c>
      <c r="AF456" s="324">
        <v>265.69018254505505</v>
      </c>
      <c r="AG456" s="324">
        <v>49.537266667167614</v>
      </c>
      <c r="AH456" s="324">
        <v>0.22121339683670996</v>
      </c>
      <c r="AI456" s="324">
        <v>0.18644748628891175</v>
      </c>
      <c r="AJ456" s="324">
        <v>0.1864889185496576</v>
      </c>
      <c r="AK456" s="324">
        <v>9.5411335891718725</v>
      </c>
      <c r="AL456" s="324">
        <v>8.5319852724129142</v>
      </c>
      <c r="AM456" s="324">
        <v>10.550281905930831</v>
      </c>
    </row>
    <row r="457" spans="1:39">
      <c r="A457" s="291" t="s">
        <v>608</v>
      </c>
      <c r="B457" s="291">
        <v>1</v>
      </c>
      <c r="C457" s="291" t="s">
        <v>5639</v>
      </c>
      <c r="D457" s="291" t="s">
        <v>5183</v>
      </c>
      <c r="E457" s="291" t="s">
        <v>3160</v>
      </c>
      <c r="F457" s="291" t="s">
        <v>3161</v>
      </c>
      <c r="G457" s="291" t="s">
        <v>3162</v>
      </c>
      <c r="H457" s="291" t="s">
        <v>3163</v>
      </c>
      <c r="I457" s="291" t="s">
        <v>3164</v>
      </c>
      <c r="J457" s="291" t="s">
        <v>148</v>
      </c>
      <c r="K457" s="291">
        <v>39</v>
      </c>
      <c r="L457" s="291">
        <v>3218</v>
      </c>
      <c r="M457" s="291" t="s">
        <v>54</v>
      </c>
      <c r="N457" s="291">
        <v>456</v>
      </c>
      <c r="O457" s="291">
        <v>82.595333333333343</v>
      </c>
      <c r="P457" s="321" t="s">
        <v>3166</v>
      </c>
      <c r="Q457" s="321">
        <v>7210212</v>
      </c>
      <c r="R457" s="321">
        <v>32.510452999999998</v>
      </c>
      <c r="S457" s="321">
        <v>52.540310169999998</v>
      </c>
      <c r="T457" s="321">
        <v>9.5432538147782662</v>
      </c>
      <c r="U457" s="321" t="s">
        <v>149</v>
      </c>
      <c r="V457" s="321">
        <v>0.10576817810246678</v>
      </c>
      <c r="W457" s="321">
        <v>1.8666325676962601</v>
      </c>
      <c r="X457" s="321">
        <v>3.0998480826835499</v>
      </c>
      <c r="Y457" s="321">
        <v>90</v>
      </c>
      <c r="Z457" s="321">
        <v>0.89790999999999999</v>
      </c>
      <c r="AA457" s="321">
        <v>300.55176949999998</v>
      </c>
      <c r="AB457" s="321">
        <v>1.8157195180000001</v>
      </c>
      <c r="AC457" s="322">
        <v>0.68981238095152575</v>
      </c>
      <c r="AD457" s="323">
        <v>1</v>
      </c>
      <c r="AE457" s="322">
        <v>82.595333333333343</v>
      </c>
      <c r="AF457" s="324">
        <v>266.27540321145392</v>
      </c>
      <c r="AG457" s="324">
        <v>49.666544141656175</v>
      </c>
      <c r="AH457" s="324">
        <v>0.22090380929994197</v>
      </c>
      <c r="AI457" s="324">
        <v>0.18652321447135359</v>
      </c>
      <c r="AJ457" s="324">
        <v>0.1864889185496576</v>
      </c>
      <c r="AK457" s="324">
        <v>9.5450088503487542</v>
      </c>
      <c r="AL457" s="324">
        <v>8.5354506542754454</v>
      </c>
      <c r="AM457" s="324">
        <v>10.554567046422063</v>
      </c>
    </row>
    <row r="458" spans="1:39">
      <c r="A458" s="291" t="s">
        <v>609</v>
      </c>
      <c r="B458" s="291">
        <v>1</v>
      </c>
      <c r="C458" s="291" t="s">
        <v>5640</v>
      </c>
      <c r="D458" s="291" t="s">
        <v>5183</v>
      </c>
      <c r="E458" s="291" t="s">
        <v>3160</v>
      </c>
      <c r="F458" s="291" t="s">
        <v>3161</v>
      </c>
      <c r="G458" s="291" t="s">
        <v>3162</v>
      </c>
      <c r="H458" s="291" t="s">
        <v>3163</v>
      </c>
      <c r="I458" s="291" t="s">
        <v>3164</v>
      </c>
      <c r="J458" s="291" t="s">
        <v>148</v>
      </c>
      <c r="K458" s="291">
        <v>39</v>
      </c>
      <c r="L458" s="291">
        <v>3218</v>
      </c>
      <c r="M458" s="291" t="s">
        <v>54</v>
      </c>
      <c r="N458" s="291">
        <v>457</v>
      </c>
      <c r="O458" s="291">
        <v>82.776861538461546</v>
      </c>
      <c r="P458" s="321" t="s">
        <v>3166</v>
      </c>
      <c r="Q458" s="321">
        <v>7210212</v>
      </c>
      <c r="R458" s="321">
        <v>32.510452999999998</v>
      </c>
      <c r="S458" s="321">
        <v>52.540310169999998</v>
      </c>
      <c r="T458" s="321">
        <v>9.5432538147782662</v>
      </c>
      <c r="U458" s="321" t="s">
        <v>149</v>
      </c>
      <c r="V458" s="321">
        <v>0.10576817810246678</v>
      </c>
      <c r="W458" s="321">
        <v>1.8666325676962601</v>
      </c>
      <c r="X458" s="321">
        <v>3.0998480826835499</v>
      </c>
      <c r="Y458" s="321">
        <v>90</v>
      </c>
      <c r="Z458" s="321">
        <v>0.89790999999999999</v>
      </c>
      <c r="AA458" s="321">
        <v>300.55176949999998</v>
      </c>
      <c r="AB458" s="321">
        <v>1.8157195180000001</v>
      </c>
      <c r="AC458" s="322">
        <v>0.68981238095152575</v>
      </c>
      <c r="AD458" s="323">
        <v>1</v>
      </c>
      <c r="AE458" s="322">
        <v>82.776861538461546</v>
      </c>
      <c r="AF458" s="324">
        <v>266.86062387785273</v>
      </c>
      <c r="AG458" s="324">
        <v>49.795639441442397</v>
      </c>
      <c r="AH458" s="324">
        <v>0.22059251697418225</v>
      </c>
      <c r="AI458" s="324">
        <v>0.18659792785403523</v>
      </c>
      <c r="AJ458" s="324">
        <v>0.1864889185496576</v>
      </c>
      <c r="AK458" s="324">
        <v>9.5488321808706793</v>
      </c>
      <c r="AL458" s="324">
        <v>8.5388695980937825</v>
      </c>
      <c r="AM458" s="324">
        <v>10.558794763647576</v>
      </c>
    </row>
    <row r="459" spans="1:39">
      <c r="A459" s="291" t="s">
        <v>610</v>
      </c>
      <c r="B459" s="291">
        <v>1</v>
      </c>
      <c r="C459" s="291" t="s">
        <v>5641</v>
      </c>
      <c r="D459" s="291" t="s">
        <v>5183</v>
      </c>
      <c r="E459" s="291" t="s">
        <v>3160</v>
      </c>
      <c r="F459" s="291" t="s">
        <v>3161</v>
      </c>
      <c r="G459" s="291" t="s">
        <v>3162</v>
      </c>
      <c r="H459" s="291" t="s">
        <v>3163</v>
      </c>
      <c r="I459" s="291" t="s">
        <v>3164</v>
      </c>
      <c r="J459" s="291" t="s">
        <v>148</v>
      </c>
      <c r="K459" s="291">
        <v>39</v>
      </c>
      <c r="L459" s="291">
        <v>3218</v>
      </c>
      <c r="M459" s="291" t="s">
        <v>54</v>
      </c>
      <c r="N459" s="291">
        <v>458</v>
      </c>
      <c r="O459" s="291">
        <v>82.958389743589748</v>
      </c>
      <c r="P459" s="321" t="s">
        <v>3166</v>
      </c>
      <c r="Q459" s="321">
        <v>7210212</v>
      </c>
      <c r="R459" s="321">
        <v>32.510452999999998</v>
      </c>
      <c r="S459" s="321">
        <v>52.540310169999998</v>
      </c>
      <c r="T459" s="321">
        <v>9.5432538147782662</v>
      </c>
      <c r="U459" s="321" t="s">
        <v>149</v>
      </c>
      <c r="V459" s="321">
        <v>0.10576817810246678</v>
      </c>
      <c r="W459" s="321">
        <v>1.8666325676962601</v>
      </c>
      <c r="X459" s="321">
        <v>3.0998480826835499</v>
      </c>
      <c r="Y459" s="321">
        <v>90</v>
      </c>
      <c r="Z459" s="321">
        <v>0.89790999999999999</v>
      </c>
      <c r="AA459" s="321">
        <v>300.55176949999998</v>
      </c>
      <c r="AB459" s="321">
        <v>1.8157195180000001</v>
      </c>
      <c r="AC459" s="322">
        <v>0.68981238095152575</v>
      </c>
      <c r="AD459" s="323">
        <v>1</v>
      </c>
      <c r="AE459" s="322">
        <v>82.958389743589748</v>
      </c>
      <c r="AF459" s="324">
        <v>267.44584454425149</v>
      </c>
      <c r="AG459" s="324">
        <v>49.924551576315764</v>
      </c>
      <c r="AH459" s="324">
        <v>0.22027953261911948</v>
      </c>
      <c r="AI459" s="324">
        <v>0.18667162939619078</v>
      </c>
      <c r="AJ459" s="324">
        <v>0.1864889185496576</v>
      </c>
      <c r="AK459" s="324">
        <v>9.552603732171427</v>
      </c>
      <c r="AL459" s="324">
        <v>8.5422422392848301</v>
      </c>
      <c r="AM459" s="324">
        <v>10.562965225058024</v>
      </c>
    </row>
    <row r="460" spans="1:39">
      <c r="A460" s="291" t="s">
        <v>611</v>
      </c>
      <c r="B460" s="291">
        <v>1</v>
      </c>
      <c r="C460" s="291" t="s">
        <v>5642</v>
      </c>
      <c r="D460" s="291" t="s">
        <v>5183</v>
      </c>
      <c r="E460" s="291" t="s">
        <v>3160</v>
      </c>
      <c r="F460" s="291" t="s">
        <v>3161</v>
      </c>
      <c r="G460" s="291" t="s">
        <v>3162</v>
      </c>
      <c r="H460" s="291" t="s">
        <v>3163</v>
      </c>
      <c r="I460" s="291" t="s">
        <v>3164</v>
      </c>
      <c r="J460" s="291" t="s">
        <v>148</v>
      </c>
      <c r="K460" s="291">
        <v>39</v>
      </c>
      <c r="L460" s="291">
        <v>3218</v>
      </c>
      <c r="M460" s="291" t="s">
        <v>54</v>
      </c>
      <c r="N460" s="291">
        <v>459</v>
      </c>
      <c r="O460" s="291">
        <v>83.139917948717951</v>
      </c>
      <c r="P460" s="321" t="s">
        <v>3166</v>
      </c>
      <c r="Q460" s="321">
        <v>7210212</v>
      </c>
      <c r="R460" s="321">
        <v>32.510452999999998</v>
      </c>
      <c r="S460" s="321">
        <v>52.540310169999998</v>
      </c>
      <c r="T460" s="321">
        <v>9.5432538147782662</v>
      </c>
      <c r="U460" s="321" t="s">
        <v>149</v>
      </c>
      <c r="V460" s="321">
        <v>0.10576817810246678</v>
      </c>
      <c r="W460" s="321">
        <v>1.8666325676962601</v>
      </c>
      <c r="X460" s="321">
        <v>3.0998480826835499</v>
      </c>
      <c r="Y460" s="321">
        <v>90</v>
      </c>
      <c r="Z460" s="321">
        <v>0.89790999999999999</v>
      </c>
      <c r="AA460" s="321">
        <v>300.55176949999998</v>
      </c>
      <c r="AB460" s="321">
        <v>1.8157195180000001</v>
      </c>
      <c r="AC460" s="322">
        <v>0.68981238095152575</v>
      </c>
      <c r="AD460" s="323">
        <v>1</v>
      </c>
      <c r="AE460" s="322">
        <v>83.139917948717951</v>
      </c>
      <c r="AF460" s="324">
        <v>268.0310652106503</v>
      </c>
      <c r="AG460" s="324">
        <v>50.053279563525102</v>
      </c>
      <c r="AH460" s="324">
        <v>0.21996486898091427</v>
      </c>
      <c r="AI460" s="324">
        <v>0.18674432205903951</v>
      </c>
      <c r="AJ460" s="324">
        <v>0.1864889185496576</v>
      </c>
      <c r="AK460" s="324">
        <v>9.5563236557863682</v>
      </c>
      <c r="AL460" s="324">
        <v>8.5455687133563387</v>
      </c>
      <c r="AM460" s="324">
        <v>10.567078598216396</v>
      </c>
    </row>
    <row r="461" spans="1:39">
      <c r="A461" s="291" t="s">
        <v>612</v>
      </c>
      <c r="B461" s="291">
        <v>1</v>
      </c>
      <c r="C461" s="291" t="s">
        <v>5643</v>
      </c>
      <c r="D461" s="291" t="s">
        <v>5183</v>
      </c>
      <c r="E461" s="291" t="s">
        <v>3160</v>
      </c>
      <c r="F461" s="291" t="s">
        <v>3161</v>
      </c>
      <c r="G461" s="291" t="s">
        <v>3162</v>
      </c>
      <c r="H461" s="291" t="s">
        <v>3163</v>
      </c>
      <c r="I461" s="291" t="s">
        <v>3164</v>
      </c>
      <c r="J461" s="291" t="s">
        <v>148</v>
      </c>
      <c r="K461" s="291">
        <v>39</v>
      </c>
      <c r="L461" s="291">
        <v>3218</v>
      </c>
      <c r="M461" s="291" t="s">
        <v>54</v>
      </c>
      <c r="N461" s="291">
        <v>460</v>
      </c>
      <c r="O461" s="291">
        <v>83.321446153846153</v>
      </c>
      <c r="P461" s="321" t="s">
        <v>3166</v>
      </c>
      <c r="Q461" s="321">
        <v>7210212</v>
      </c>
      <c r="R461" s="321">
        <v>32.510452999999998</v>
      </c>
      <c r="S461" s="321">
        <v>52.540310169999998</v>
      </c>
      <c r="T461" s="321">
        <v>9.5432538147782662</v>
      </c>
      <c r="U461" s="321" t="s">
        <v>149</v>
      </c>
      <c r="V461" s="321">
        <v>0.10576817810246678</v>
      </c>
      <c r="W461" s="321">
        <v>1.8666325676962601</v>
      </c>
      <c r="X461" s="321">
        <v>3.0998480826835499</v>
      </c>
      <c r="Y461" s="321">
        <v>90</v>
      </c>
      <c r="Z461" s="321">
        <v>0.89790999999999999</v>
      </c>
      <c r="AA461" s="321">
        <v>300.55176949999998</v>
      </c>
      <c r="AB461" s="321">
        <v>1.8157195180000001</v>
      </c>
      <c r="AC461" s="322">
        <v>0.68981238095152575</v>
      </c>
      <c r="AD461" s="323">
        <v>1</v>
      </c>
      <c r="AE461" s="322">
        <v>83.321446153846153</v>
      </c>
      <c r="AF461" s="324">
        <v>268.61628587704905</v>
      </c>
      <c r="AG461" s="324">
        <v>50.181822427770292</v>
      </c>
      <c r="AH461" s="324">
        <v>0.21964853879169849</v>
      </c>
      <c r="AI461" s="324">
        <v>0.18681600880573376</v>
      </c>
      <c r="AJ461" s="324">
        <v>0.1864889185496576</v>
      </c>
      <c r="AK461" s="324">
        <v>9.5599921033497903</v>
      </c>
      <c r="AL461" s="324">
        <v>8.548849155904513</v>
      </c>
      <c r="AM461" s="324">
        <v>10.571135050795068</v>
      </c>
    </row>
    <row r="462" spans="1:39">
      <c r="A462" s="291" t="s">
        <v>613</v>
      </c>
      <c r="B462" s="291">
        <v>1</v>
      </c>
      <c r="C462" s="291" t="s">
        <v>5644</v>
      </c>
      <c r="D462" s="291" t="s">
        <v>5183</v>
      </c>
      <c r="E462" s="291" t="s">
        <v>3160</v>
      </c>
      <c r="F462" s="291" t="s">
        <v>3161</v>
      </c>
      <c r="G462" s="291" t="s">
        <v>3162</v>
      </c>
      <c r="H462" s="291" t="s">
        <v>3163</v>
      </c>
      <c r="I462" s="291" t="s">
        <v>3164</v>
      </c>
      <c r="J462" s="291" t="s">
        <v>148</v>
      </c>
      <c r="K462" s="291">
        <v>39</v>
      </c>
      <c r="L462" s="291">
        <v>3218</v>
      </c>
      <c r="M462" s="291" t="s">
        <v>54</v>
      </c>
      <c r="N462" s="291">
        <v>461</v>
      </c>
      <c r="O462" s="291">
        <v>83.50297435897437</v>
      </c>
      <c r="P462" s="321" t="s">
        <v>3166</v>
      </c>
      <c r="Q462" s="321">
        <v>7210212</v>
      </c>
      <c r="R462" s="321">
        <v>32.510452999999998</v>
      </c>
      <c r="S462" s="321">
        <v>52.540310169999998</v>
      </c>
      <c r="T462" s="321">
        <v>9.5432538147782662</v>
      </c>
      <c r="U462" s="321" t="s">
        <v>149</v>
      </c>
      <c r="V462" s="321">
        <v>0.10576817810246678</v>
      </c>
      <c r="W462" s="321">
        <v>1.8666325676962601</v>
      </c>
      <c r="X462" s="321">
        <v>3.0998480826835499</v>
      </c>
      <c r="Y462" s="321">
        <v>90</v>
      </c>
      <c r="Z462" s="321">
        <v>0.89790999999999999</v>
      </c>
      <c r="AA462" s="321">
        <v>300.55176949999998</v>
      </c>
      <c r="AB462" s="321">
        <v>1.8157195180000001</v>
      </c>
      <c r="AC462" s="322">
        <v>0.68981238095152575</v>
      </c>
      <c r="AD462" s="323">
        <v>1</v>
      </c>
      <c r="AE462" s="322">
        <v>83.50297435897437</v>
      </c>
      <c r="AF462" s="324">
        <v>269.20150654344792</v>
      </c>
      <c r="AG462" s="324">
        <v>50.310179201193975</v>
      </c>
      <c r="AH462" s="324">
        <v>0.21933055476923058</v>
      </c>
      <c r="AI462" s="324">
        <v>0.18688669260130658</v>
      </c>
      <c r="AJ462" s="324">
        <v>0.1864889185496576</v>
      </c>
      <c r="AK462" s="324">
        <v>9.563609226592229</v>
      </c>
      <c r="AL462" s="324">
        <v>8.5520837026116272</v>
      </c>
      <c r="AM462" s="324">
        <v>10.575134750572831</v>
      </c>
    </row>
    <row r="463" spans="1:39">
      <c r="A463" s="291" t="s">
        <v>614</v>
      </c>
      <c r="B463" s="291">
        <v>1</v>
      </c>
      <c r="C463" s="291" t="s">
        <v>5645</v>
      </c>
      <c r="D463" s="291" t="s">
        <v>5183</v>
      </c>
      <c r="E463" s="291" t="s">
        <v>3160</v>
      </c>
      <c r="F463" s="291" t="s">
        <v>3161</v>
      </c>
      <c r="G463" s="291" t="s">
        <v>3162</v>
      </c>
      <c r="H463" s="291" t="s">
        <v>3163</v>
      </c>
      <c r="I463" s="291" t="s">
        <v>3164</v>
      </c>
      <c r="J463" s="291" t="s">
        <v>148</v>
      </c>
      <c r="K463" s="291">
        <v>39</v>
      </c>
      <c r="L463" s="291">
        <v>3218</v>
      </c>
      <c r="M463" s="291" t="s">
        <v>54</v>
      </c>
      <c r="N463" s="291">
        <v>462</v>
      </c>
      <c r="O463" s="291">
        <v>83.684502564102573</v>
      </c>
      <c r="P463" s="321" t="s">
        <v>3166</v>
      </c>
      <c r="Q463" s="321">
        <v>7210212</v>
      </c>
      <c r="R463" s="321">
        <v>32.510452999999998</v>
      </c>
      <c r="S463" s="321">
        <v>52.540310169999998</v>
      </c>
      <c r="T463" s="321">
        <v>9.5432538147782662</v>
      </c>
      <c r="U463" s="321" t="s">
        <v>149</v>
      </c>
      <c r="V463" s="321">
        <v>0.10576817810246678</v>
      </c>
      <c r="W463" s="321">
        <v>1.8666325676962601</v>
      </c>
      <c r="X463" s="321">
        <v>3.0998480826835499</v>
      </c>
      <c r="Y463" s="321">
        <v>90</v>
      </c>
      <c r="Z463" s="321">
        <v>0.89790999999999999</v>
      </c>
      <c r="AA463" s="321">
        <v>300.55176949999998</v>
      </c>
      <c r="AB463" s="321">
        <v>1.8157195180000001</v>
      </c>
      <c r="AC463" s="322">
        <v>0.68981238095152575</v>
      </c>
      <c r="AD463" s="323">
        <v>1</v>
      </c>
      <c r="AE463" s="322">
        <v>83.684502564102573</v>
      </c>
      <c r="AF463" s="324">
        <v>269.78672720984673</v>
      </c>
      <c r="AG463" s="324">
        <v>50.438348923372992</v>
      </c>
      <c r="AH463" s="324">
        <v>0.21901092961688531</v>
      </c>
      <c r="AI463" s="324">
        <v>0.1869563764126202</v>
      </c>
      <c r="AJ463" s="324">
        <v>0.1864889185496576</v>
      </c>
      <c r="AK463" s="324">
        <v>9.5671751773378233</v>
      </c>
      <c r="AL463" s="324">
        <v>8.5552724892436558</v>
      </c>
      <c r="AM463" s="324">
        <v>10.579077865431989</v>
      </c>
    </row>
    <row r="464" spans="1:39">
      <c r="A464" s="291" t="s">
        <v>615</v>
      </c>
      <c r="B464" s="291">
        <v>1</v>
      </c>
      <c r="C464" s="291" t="s">
        <v>5646</v>
      </c>
      <c r="D464" s="291" t="s">
        <v>5183</v>
      </c>
      <c r="E464" s="291" t="s">
        <v>3160</v>
      </c>
      <c r="F464" s="291" t="s">
        <v>3161</v>
      </c>
      <c r="G464" s="291" t="s">
        <v>3162</v>
      </c>
      <c r="H464" s="291" t="s">
        <v>3163</v>
      </c>
      <c r="I464" s="291" t="s">
        <v>3164</v>
      </c>
      <c r="J464" s="291" t="s">
        <v>148</v>
      </c>
      <c r="K464" s="291">
        <v>39</v>
      </c>
      <c r="L464" s="291">
        <v>3218</v>
      </c>
      <c r="M464" s="291" t="s">
        <v>54</v>
      </c>
      <c r="N464" s="291">
        <v>463</v>
      </c>
      <c r="O464" s="291">
        <v>83.866030769230775</v>
      </c>
      <c r="P464" s="321" t="s">
        <v>3166</v>
      </c>
      <c r="Q464" s="321">
        <v>7210212</v>
      </c>
      <c r="R464" s="321">
        <v>32.510452999999998</v>
      </c>
      <c r="S464" s="321">
        <v>52.540310169999998</v>
      </c>
      <c r="T464" s="321">
        <v>9.5432538147782662</v>
      </c>
      <c r="U464" s="321" t="s">
        <v>149</v>
      </c>
      <c r="V464" s="321">
        <v>0.10576817810246678</v>
      </c>
      <c r="W464" s="321">
        <v>1.8666325676962601</v>
      </c>
      <c r="X464" s="321">
        <v>3.0998480826835499</v>
      </c>
      <c r="Y464" s="321">
        <v>90</v>
      </c>
      <c r="Z464" s="321">
        <v>0.89790999999999999</v>
      </c>
      <c r="AA464" s="321">
        <v>300.55176949999998</v>
      </c>
      <c r="AB464" s="321">
        <v>1.8157195180000001</v>
      </c>
      <c r="AC464" s="322">
        <v>0.68981238095152575</v>
      </c>
      <c r="AD464" s="323">
        <v>1</v>
      </c>
      <c r="AE464" s="322">
        <v>83.866030769230775</v>
      </c>
      <c r="AF464" s="324">
        <v>270.37194787624549</v>
      </c>
      <c r="AG464" s="324">
        <v>50.566330641309605</v>
      </c>
      <c r="AH464" s="324">
        <v>0.21868967602283873</v>
      </c>
      <c r="AI464" s="324">
        <v>0.1870250632083133</v>
      </c>
      <c r="AJ464" s="324">
        <v>0.1864889185496576</v>
      </c>
      <c r="AK464" s="324">
        <v>9.5706901075016138</v>
      </c>
      <c r="AL464" s="324">
        <v>8.5584156516478664</v>
      </c>
      <c r="AM464" s="324">
        <v>10.582964563355363</v>
      </c>
    </row>
    <row r="465" spans="1:39">
      <c r="A465" s="291" t="s">
        <v>616</v>
      </c>
      <c r="B465" s="291">
        <v>1</v>
      </c>
      <c r="C465" s="291" t="s">
        <v>5647</v>
      </c>
      <c r="D465" s="291" t="s">
        <v>5183</v>
      </c>
      <c r="E465" s="291" t="s">
        <v>3160</v>
      </c>
      <c r="F465" s="291" t="s">
        <v>3161</v>
      </c>
      <c r="G465" s="291" t="s">
        <v>3162</v>
      </c>
      <c r="H465" s="291" t="s">
        <v>3163</v>
      </c>
      <c r="I465" s="291" t="s">
        <v>3164</v>
      </c>
      <c r="J465" s="291" t="s">
        <v>148</v>
      </c>
      <c r="K465" s="291">
        <v>39</v>
      </c>
      <c r="L465" s="291">
        <v>3218</v>
      </c>
      <c r="M465" s="291" t="s">
        <v>54</v>
      </c>
      <c r="N465" s="291">
        <v>464</v>
      </c>
      <c r="O465" s="291">
        <v>84.047558974358978</v>
      </c>
      <c r="P465" s="321" t="s">
        <v>3166</v>
      </c>
      <c r="Q465" s="321">
        <v>7210212</v>
      </c>
      <c r="R465" s="321">
        <v>32.510452999999998</v>
      </c>
      <c r="S465" s="321">
        <v>52.540310169999998</v>
      </c>
      <c r="T465" s="321">
        <v>9.5432538147782662</v>
      </c>
      <c r="U465" s="321" t="s">
        <v>149</v>
      </c>
      <c r="V465" s="321">
        <v>0.10576817810246678</v>
      </c>
      <c r="W465" s="321">
        <v>1.8666325676962601</v>
      </c>
      <c r="X465" s="321">
        <v>3.0998480826835499</v>
      </c>
      <c r="Y465" s="321">
        <v>90</v>
      </c>
      <c r="Z465" s="321">
        <v>0.89790999999999999</v>
      </c>
      <c r="AA465" s="321">
        <v>300.55176949999998</v>
      </c>
      <c r="AB465" s="321">
        <v>1.8157195180000001</v>
      </c>
      <c r="AC465" s="322">
        <v>0.68981238095152575</v>
      </c>
      <c r="AD465" s="323">
        <v>1</v>
      </c>
      <c r="AE465" s="322">
        <v>84.047558974358978</v>
      </c>
      <c r="AF465" s="324">
        <v>270.9571685426443</v>
      </c>
      <c r="AG465" s="324">
        <v>50.694123409422822</v>
      </c>
      <c r="AH465" s="324">
        <v>0.21836680666046368</v>
      </c>
      <c r="AI465" s="324">
        <v>0.18709275595874994</v>
      </c>
      <c r="AJ465" s="324">
        <v>0.1864889185496576</v>
      </c>
      <c r="AK465" s="324">
        <v>9.5741541690869436</v>
      </c>
      <c r="AL465" s="324">
        <v>8.5615133257504805</v>
      </c>
      <c r="AM465" s="324">
        <v>10.586795012423405</v>
      </c>
    </row>
    <row r="466" spans="1:39">
      <c r="A466" s="291" t="s">
        <v>617</v>
      </c>
      <c r="B466" s="291">
        <v>1</v>
      </c>
      <c r="C466" s="291" t="s">
        <v>5648</v>
      </c>
      <c r="D466" s="291" t="s">
        <v>5183</v>
      </c>
      <c r="E466" s="291" t="s">
        <v>3160</v>
      </c>
      <c r="F466" s="291" t="s">
        <v>3161</v>
      </c>
      <c r="G466" s="291" t="s">
        <v>3162</v>
      </c>
      <c r="H466" s="291" t="s">
        <v>3163</v>
      </c>
      <c r="I466" s="291" t="s">
        <v>3164</v>
      </c>
      <c r="J466" s="291" t="s">
        <v>148</v>
      </c>
      <c r="K466" s="291">
        <v>39</v>
      </c>
      <c r="L466" s="291">
        <v>3218</v>
      </c>
      <c r="M466" s="291" t="s">
        <v>54</v>
      </c>
      <c r="N466" s="291">
        <v>465</v>
      </c>
      <c r="O466" s="291">
        <v>84.22908717948718</v>
      </c>
      <c r="P466" s="321" t="s">
        <v>3166</v>
      </c>
      <c r="Q466" s="321">
        <v>7210212</v>
      </c>
      <c r="R466" s="321">
        <v>32.510452999999998</v>
      </c>
      <c r="S466" s="321">
        <v>52.540310169999998</v>
      </c>
      <c r="T466" s="321">
        <v>9.5432538147782662</v>
      </c>
      <c r="U466" s="321" t="s">
        <v>149</v>
      </c>
      <c r="V466" s="321">
        <v>0.10576817810246678</v>
      </c>
      <c r="W466" s="321">
        <v>1.8666325676962601</v>
      </c>
      <c r="X466" s="321">
        <v>3.0998480826835499</v>
      </c>
      <c r="Y466" s="321">
        <v>90</v>
      </c>
      <c r="Z466" s="321">
        <v>0.89790999999999999</v>
      </c>
      <c r="AA466" s="321">
        <v>300.55176949999998</v>
      </c>
      <c r="AB466" s="321">
        <v>1.8157195180000001</v>
      </c>
      <c r="AC466" s="322">
        <v>0.68981238095152575</v>
      </c>
      <c r="AD466" s="323">
        <v>1</v>
      </c>
      <c r="AE466" s="322">
        <v>84.22908717948718</v>
      </c>
      <c r="AF466" s="324">
        <v>271.54238920904311</v>
      </c>
      <c r="AG466" s="324">
        <v>50.821726289539157</v>
      </c>
      <c r="AH466" s="324">
        <v>0.21804233418745531</v>
      </c>
      <c r="AI466" s="324">
        <v>0.18715945763596697</v>
      </c>
      <c r="AJ466" s="324">
        <v>0.1864889185496576</v>
      </c>
      <c r="AK466" s="324">
        <v>9.5775675141827481</v>
      </c>
      <c r="AL466" s="324">
        <v>8.564565647554268</v>
      </c>
      <c r="AM466" s="324">
        <v>10.59056938081123</v>
      </c>
    </row>
    <row r="467" spans="1:39">
      <c r="A467" s="291" t="s">
        <v>618</v>
      </c>
      <c r="B467" s="291">
        <v>1</v>
      </c>
      <c r="C467" s="291" t="s">
        <v>5649</v>
      </c>
      <c r="D467" s="291" t="s">
        <v>5183</v>
      </c>
      <c r="E467" s="291" t="s">
        <v>3160</v>
      </c>
      <c r="F467" s="291" t="s">
        <v>3161</v>
      </c>
      <c r="G467" s="291" t="s">
        <v>3162</v>
      </c>
      <c r="H467" s="291" t="s">
        <v>3163</v>
      </c>
      <c r="I467" s="291" t="s">
        <v>3164</v>
      </c>
      <c r="J467" s="291" t="s">
        <v>148</v>
      </c>
      <c r="K467" s="291">
        <v>39</v>
      </c>
      <c r="L467" s="291">
        <v>3218</v>
      </c>
      <c r="M467" s="291" t="s">
        <v>54</v>
      </c>
      <c r="N467" s="291">
        <v>466</v>
      </c>
      <c r="O467" s="291">
        <v>84.410615384615383</v>
      </c>
      <c r="P467" s="321" t="s">
        <v>3166</v>
      </c>
      <c r="Q467" s="321">
        <v>7210212</v>
      </c>
      <c r="R467" s="321">
        <v>32.510452999999998</v>
      </c>
      <c r="S467" s="321">
        <v>52.540310169999998</v>
      </c>
      <c r="T467" s="321">
        <v>9.5432538147782662</v>
      </c>
      <c r="U467" s="321" t="s">
        <v>149</v>
      </c>
      <c r="V467" s="321">
        <v>0.10576817810246678</v>
      </c>
      <c r="W467" s="321">
        <v>1.8666325676962601</v>
      </c>
      <c r="X467" s="321">
        <v>3.0998480826835499</v>
      </c>
      <c r="Y467" s="321">
        <v>90</v>
      </c>
      <c r="Z467" s="321">
        <v>0.89790999999999999</v>
      </c>
      <c r="AA467" s="321">
        <v>300.55176949999998</v>
      </c>
      <c r="AB467" s="321">
        <v>1.8157195180000001</v>
      </c>
      <c r="AC467" s="322">
        <v>0.68981238095152575</v>
      </c>
      <c r="AD467" s="323">
        <v>1</v>
      </c>
      <c r="AE467" s="322">
        <v>84.410615384615383</v>
      </c>
      <c r="AF467" s="324">
        <v>272.12760987544186</v>
      </c>
      <c r="AG467" s="324">
        <v>50.949138350883494</v>
      </c>
      <c r="AH467" s="324">
        <v>0.21771627124583107</v>
      </c>
      <c r="AI467" s="324">
        <v>0.18722517121362259</v>
      </c>
      <c r="AJ467" s="324">
        <v>0.1864889185496576</v>
      </c>
      <c r="AK467" s="324">
        <v>9.5809302949609414</v>
      </c>
      <c r="AL467" s="324">
        <v>8.5675727531361918</v>
      </c>
      <c r="AM467" s="324">
        <v>10.594287836785689</v>
      </c>
    </row>
    <row r="468" spans="1:39">
      <c r="A468" s="291" t="s">
        <v>619</v>
      </c>
      <c r="B468" s="291">
        <v>1</v>
      </c>
      <c r="C468" s="291" t="s">
        <v>5650</v>
      </c>
      <c r="D468" s="291" t="s">
        <v>5183</v>
      </c>
      <c r="E468" s="291" t="s">
        <v>3160</v>
      </c>
      <c r="F468" s="291" t="s">
        <v>3161</v>
      </c>
      <c r="G468" s="291" t="s">
        <v>3162</v>
      </c>
      <c r="H468" s="291" t="s">
        <v>3163</v>
      </c>
      <c r="I468" s="291" t="s">
        <v>3164</v>
      </c>
      <c r="J468" s="291" t="s">
        <v>148</v>
      </c>
      <c r="K468" s="291">
        <v>39</v>
      </c>
      <c r="L468" s="291">
        <v>3218</v>
      </c>
      <c r="M468" s="291" t="s">
        <v>54</v>
      </c>
      <c r="N468" s="291">
        <v>467</v>
      </c>
      <c r="O468" s="291">
        <v>84.5921435897436</v>
      </c>
      <c r="P468" s="321" t="s">
        <v>3166</v>
      </c>
      <c r="Q468" s="321">
        <v>7210212</v>
      </c>
      <c r="R468" s="321">
        <v>32.510452999999998</v>
      </c>
      <c r="S468" s="321">
        <v>52.540310169999998</v>
      </c>
      <c r="T468" s="321">
        <v>9.5432538147782662</v>
      </c>
      <c r="U468" s="321" t="s">
        <v>149</v>
      </c>
      <c r="V468" s="321">
        <v>0.10576817810246678</v>
      </c>
      <c r="W468" s="321">
        <v>1.8666325676962601</v>
      </c>
      <c r="X468" s="321">
        <v>3.0998480826835499</v>
      </c>
      <c r="Y468" s="321">
        <v>90</v>
      </c>
      <c r="Z468" s="321">
        <v>0.89790999999999999</v>
      </c>
      <c r="AA468" s="321">
        <v>300.55176949999998</v>
      </c>
      <c r="AB468" s="321">
        <v>1.8157195180000001</v>
      </c>
      <c r="AC468" s="322">
        <v>0.68981238095152575</v>
      </c>
      <c r="AD468" s="323">
        <v>1</v>
      </c>
      <c r="AE468" s="322">
        <v>84.5921435897436</v>
      </c>
      <c r="AF468" s="324">
        <v>272.71283054184073</v>
      </c>
      <c r="AG468" s="324">
        <v>51.076358670069745</v>
      </c>
      <c r="AH468" s="324">
        <v>0.2173886304615579</v>
      </c>
      <c r="AI468" s="324">
        <v>0.18728989966694434</v>
      </c>
      <c r="AJ468" s="324">
        <v>0.1864889185496576</v>
      </c>
      <c r="AK468" s="324">
        <v>9.5842426636737397</v>
      </c>
      <c r="AL468" s="324">
        <v>8.570534778645035</v>
      </c>
      <c r="AM468" s="324">
        <v>10.597950548702444</v>
      </c>
    </row>
    <row r="469" spans="1:39">
      <c r="A469" s="291" t="s">
        <v>620</v>
      </c>
      <c r="B469" s="291">
        <v>1</v>
      </c>
      <c r="C469" s="291" t="s">
        <v>5651</v>
      </c>
      <c r="D469" s="291" t="s">
        <v>5183</v>
      </c>
      <c r="E469" s="291" t="s">
        <v>3160</v>
      </c>
      <c r="F469" s="291" t="s">
        <v>3161</v>
      </c>
      <c r="G469" s="291" t="s">
        <v>3162</v>
      </c>
      <c r="H469" s="291" t="s">
        <v>3163</v>
      </c>
      <c r="I469" s="291" t="s">
        <v>3164</v>
      </c>
      <c r="J469" s="291" t="s">
        <v>148</v>
      </c>
      <c r="K469" s="291">
        <v>39</v>
      </c>
      <c r="L469" s="291">
        <v>3218</v>
      </c>
      <c r="M469" s="291" t="s">
        <v>54</v>
      </c>
      <c r="N469" s="291">
        <v>468</v>
      </c>
      <c r="O469" s="291">
        <v>84.773671794871802</v>
      </c>
      <c r="P469" s="321" t="s">
        <v>3166</v>
      </c>
      <c r="Q469" s="321">
        <v>7210212</v>
      </c>
      <c r="R469" s="321">
        <v>32.510452999999998</v>
      </c>
      <c r="S469" s="321">
        <v>52.540310169999998</v>
      </c>
      <c r="T469" s="321">
        <v>9.5432538147782662</v>
      </c>
      <c r="U469" s="321" t="s">
        <v>149</v>
      </c>
      <c r="V469" s="321">
        <v>0.10576817810246678</v>
      </c>
      <c r="W469" s="321">
        <v>1.8666325676962601</v>
      </c>
      <c r="X469" s="321">
        <v>3.0998480826835499</v>
      </c>
      <c r="Y469" s="321">
        <v>90</v>
      </c>
      <c r="Z469" s="321">
        <v>0.89790999999999999</v>
      </c>
      <c r="AA469" s="321">
        <v>300.55176949999998</v>
      </c>
      <c r="AB469" s="321">
        <v>1.8157195180000001</v>
      </c>
      <c r="AC469" s="322">
        <v>0.68981238095152575</v>
      </c>
      <c r="AD469" s="323">
        <v>1</v>
      </c>
      <c r="AE469" s="322">
        <v>84.773671794871802</v>
      </c>
      <c r="AF469" s="324">
        <v>273.29805120823949</v>
      </c>
      <c r="AG469" s="324">
        <v>51.203386331091224</v>
      </c>
      <c r="AH469" s="324">
        <v>0.21705942444439566</v>
      </c>
      <c r="AI469" s="324">
        <v>0.18735364597267765</v>
      </c>
      <c r="AJ469" s="324">
        <v>0.1864889185496576</v>
      </c>
      <c r="AK469" s="324">
        <v>9.5875047726510374</v>
      </c>
      <c r="AL469" s="324">
        <v>8.5734518602990324</v>
      </c>
      <c r="AM469" s="324">
        <v>10.601557685003042</v>
      </c>
    </row>
    <row r="470" spans="1:39">
      <c r="A470" s="291" t="s">
        <v>621</v>
      </c>
      <c r="B470" s="291">
        <v>1</v>
      </c>
      <c r="C470" s="291" t="s">
        <v>5652</v>
      </c>
      <c r="D470" s="291" t="s">
        <v>5183</v>
      </c>
      <c r="E470" s="291" t="s">
        <v>3160</v>
      </c>
      <c r="F470" s="291" t="s">
        <v>3161</v>
      </c>
      <c r="G470" s="291" t="s">
        <v>3162</v>
      </c>
      <c r="H470" s="291" t="s">
        <v>3163</v>
      </c>
      <c r="I470" s="291" t="s">
        <v>3164</v>
      </c>
      <c r="J470" s="291" t="s">
        <v>148</v>
      </c>
      <c r="K470" s="291">
        <v>39</v>
      </c>
      <c r="L470" s="291">
        <v>3218</v>
      </c>
      <c r="M470" s="291" t="s">
        <v>54</v>
      </c>
      <c r="N470" s="291">
        <v>469</v>
      </c>
      <c r="O470" s="291">
        <v>84.955200000000005</v>
      </c>
      <c r="P470" s="321" t="s">
        <v>3166</v>
      </c>
      <c r="Q470" s="321">
        <v>7210212</v>
      </c>
      <c r="R470" s="321">
        <v>32.510452999999998</v>
      </c>
      <c r="S470" s="321">
        <v>52.540310169999998</v>
      </c>
      <c r="T470" s="321">
        <v>9.5432538147782662</v>
      </c>
      <c r="U470" s="321" t="s">
        <v>149</v>
      </c>
      <c r="V470" s="321">
        <v>0.10576817810246678</v>
      </c>
      <c r="W470" s="321">
        <v>1.8666325676962601</v>
      </c>
      <c r="X470" s="321">
        <v>3.0998480826835499</v>
      </c>
      <c r="Y470" s="321">
        <v>90</v>
      </c>
      <c r="Z470" s="321">
        <v>0.89790999999999999</v>
      </c>
      <c r="AA470" s="321">
        <v>300.55176949999998</v>
      </c>
      <c r="AB470" s="321">
        <v>1.8157195180000001</v>
      </c>
      <c r="AC470" s="322">
        <v>0.68981238095152575</v>
      </c>
      <c r="AD470" s="323">
        <v>1</v>
      </c>
      <c r="AE470" s="322">
        <v>84.955200000000005</v>
      </c>
      <c r="AF470" s="324">
        <v>273.8832718746383</v>
      </c>
      <c r="AG470" s="324">
        <v>51.330220425311033</v>
      </c>
      <c r="AH470" s="324">
        <v>0.2167286657873691</v>
      </c>
      <c r="AI470" s="324">
        <v>0.18741641310903381</v>
      </c>
      <c r="AJ470" s="324">
        <v>0.1864889185496576</v>
      </c>
      <c r="AK470" s="324">
        <v>9.5907167742977411</v>
      </c>
      <c r="AL470" s="324">
        <v>8.5763241343835031</v>
      </c>
      <c r="AM470" s="324">
        <v>10.605109414211981</v>
      </c>
    </row>
    <row r="471" spans="1:39">
      <c r="A471" s="291" t="s">
        <v>622</v>
      </c>
      <c r="B471" s="291">
        <v>1</v>
      </c>
      <c r="C471" s="291" t="s">
        <v>5653</v>
      </c>
      <c r="D471" s="291" t="s">
        <v>5183</v>
      </c>
      <c r="E471" s="291" t="s">
        <v>3160</v>
      </c>
      <c r="F471" s="291" t="s">
        <v>3161</v>
      </c>
      <c r="G471" s="291" t="s">
        <v>3162</v>
      </c>
      <c r="H471" s="291" t="s">
        <v>3163</v>
      </c>
      <c r="I471" s="291" t="s">
        <v>3164</v>
      </c>
      <c r="J471" s="291" t="s">
        <v>148</v>
      </c>
      <c r="K471" s="291">
        <v>39</v>
      </c>
      <c r="L471" s="291">
        <v>3218</v>
      </c>
      <c r="M471" s="291" t="s">
        <v>54</v>
      </c>
      <c r="N471" s="291">
        <v>470</v>
      </c>
      <c r="O471" s="291">
        <v>85.136728205128207</v>
      </c>
      <c r="P471" s="321" t="s">
        <v>3166</v>
      </c>
      <c r="Q471" s="321">
        <v>7210212</v>
      </c>
      <c r="R471" s="321">
        <v>32.510452999999998</v>
      </c>
      <c r="S471" s="321">
        <v>52.540310169999998</v>
      </c>
      <c r="T471" s="321">
        <v>9.5432538147782662</v>
      </c>
      <c r="U471" s="321" t="s">
        <v>149</v>
      </c>
      <c r="V471" s="321">
        <v>0.10576817810246678</v>
      </c>
      <c r="W471" s="321">
        <v>1.8666325676962601</v>
      </c>
      <c r="X471" s="321">
        <v>3.0998480826835499</v>
      </c>
      <c r="Y471" s="321">
        <v>90</v>
      </c>
      <c r="Z471" s="321">
        <v>0.89790999999999999</v>
      </c>
      <c r="AA471" s="321">
        <v>300.55176949999998</v>
      </c>
      <c r="AB471" s="321">
        <v>1.8157195180000001</v>
      </c>
      <c r="AC471" s="322">
        <v>0.68981238095152575</v>
      </c>
      <c r="AD471" s="323">
        <v>1</v>
      </c>
      <c r="AE471" s="322">
        <v>85.136728205128207</v>
      </c>
      <c r="AF471" s="324">
        <v>274.46849254103711</v>
      </c>
      <c r="AG471" s="324">
        <v>51.456860051452146</v>
      </c>
      <c r="AH471" s="324">
        <v>0.21639636706679768</v>
      </c>
      <c r="AI471" s="324">
        <v>0.18747820405563886</v>
      </c>
      <c r="AJ471" s="324">
        <v>0.1864889185496576</v>
      </c>
      <c r="AK471" s="324">
        <v>9.5938788210911579</v>
      </c>
      <c r="AL471" s="324">
        <v>8.5791517372485036</v>
      </c>
      <c r="AM471" s="324">
        <v>10.60860590493381</v>
      </c>
    </row>
    <row r="472" spans="1:39">
      <c r="A472" s="291" t="s">
        <v>623</v>
      </c>
      <c r="B472" s="291">
        <v>1</v>
      </c>
      <c r="C472" s="291" t="s">
        <v>5654</v>
      </c>
      <c r="D472" s="291" t="s">
        <v>5183</v>
      </c>
      <c r="E472" s="291" t="s">
        <v>3160</v>
      </c>
      <c r="F472" s="291" t="s">
        <v>3161</v>
      </c>
      <c r="G472" s="291" t="s">
        <v>3162</v>
      </c>
      <c r="H472" s="291" t="s">
        <v>3163</v>
      </c>
      <c r="I472" s="291" t="s">
        <v>3164</v>
      </c>
      <c r="J472" s="291" t="s">
        <v>148</v>
      </c>
      <c r="K472" s="291">
        <v>39</v>
      </c>
      <c r="L472" s="291">
        <v>3218</v>
      </c>
      <c r="M472" s="291" t="s">
        <v>54</v>
      </c>
      <c r="N472" s="291">
        <v>471</v>
      </c>
      <c r="O472" s="291">
        <v>85.31825641025641</v>
      </c>
      <c r="P472" s="321" t="s">
        <v>3166</v>
      </c>
      <c r="Q472" s="321">
        <v>7210212</v>
      </c>
      <c r="R472" s="321">
        <v>32.510452999999998</v>
      </c>
      <c r="S472" s="321">
        <v>52.540310169999998</v>
      </c>
      <c r="T472" s="321">
        <v>9.5432538147782662</v>
      </c>
      <c r="U472" s="321" t="s">
        <v>149</v>
      </c>
      <c r="V472" s="321">
        <v>0.10576817810246678</v>
      </c>
      <c r="W472" s="321">
        <v>1.8666325676962601</v>
      </c>
      <c r="X472" s="321">
        <v>3.0998480826835499</v>
      </c>
      <c r="Y472" s="321">
        <v>90</v>
      </c>
      <c r="Z472" s="321">
        <v>0.89790999999999999</v>
      </c>
      <c r="AA472" s="321">
        <v>300.55176949999998</v>
      </c>
      <c r="AB472" s="321">
        <v>1.8157195180000001</v>
      </c>
      <c r="AC472" s="322">
        <v>0.68981238095152575</v>
      </c>
      <c r="AD472" s="323">
        <v>1</v>
      </c>
      <c r="AE472" s="322">
        <v>85.31825641025641</v>
      </c>
      <c r="AF472" s="324">
        <v>275.05371320743586</v>
      </c>
      <c r="AG472" s="324">
        <v>51.583304315587327</v>
      </c>
      <c r="AH472" s="324">
        <v>0.21606254084168777</v>
      </c>
      <c r="AI472" s="324">
        <v>0.1875390217934815</v>
      </c>
      <c r="AJ472" s="324">
        <v>0.1864889185496576</v>
      </c>
      <c r="AK472" s="324">
        <v>9.5969910655783188</v>
      </c>
      <c r="AL472" s="324">
        <v>8.5819348053064477</v>
      </c>
      <c r="AM472" s="324">
        <v>10.61204732585019</v>
      </c>
    </row>
    <row r="473" spans="1:39">
      <c r="A473" s="291" t="s">
        <v>624</v>
      </c>
      <c r="B473" s="291">
        <v>1</v>
      </c>
      <c r="C473" s="291" t="s">
        <v>5655</v>
      </c>
      <c r="D473" s="291" t="s">
        <v>5183</v>
      </c>
      <c r="E473" s="291" t="s">
        <v>3160</v>
      </c>
      <c r="F473" s="291" t="s">
        <v>3161</v>
      </c>
      <c r="G473" s="291" t="s">
        <v>3162</v>
      </c>
      <c r="H473" s="291" t="s">
        <v>3163</v>
      </c>
      <c r="I473" s="291" t="s">
        <v>3164</v>
      </c>
      <c r="J473" s="291" t="s">
        <v>148</v>
      </c>
      <c r="K473" s="291">
        <v>39</v>
      </c>
      <c r="L473" s="291">
        <v>3218</v>
      </c>
      <c r="M473" s="291" t="s">
        <v>54</v>
      </c>
      <c r="N473" s="291">
        <v>472</v>
      </c>
      <c r="O473" s="291">
        <v>85.499784615384627</v>
      </c>
      <c r="P473" s="321" t="s">
        <v>3166</v>
      </c>
      <c r="Q473" s="321">
        <v>7210212</v>
      </c>
      <c r="R473" s="321">
        <v>32.510452999999998</v>
      </c>
      <c r="S473" s="321">
        <v>52.540310169999998</v>
      </c>
      <c r="T473" s="321">
        <v>9.5432538147782662</v>
      </c>
      <c r="U473" s="321" t="s">
        <v>149</v>
      </c>
      <c r="V473" s="321">
        <v>0.10576817810246678</v>
      </c>
      <c r="W473" s="321">
        <v>1.8666325676962601</v>
      </c>
      <c r="X473" s="321">
        <v>3.0998480826835499</v>
      </c>
      <c r="Y473" s="321">
        <v>90</v>
      </c>
      <c r="Z473" s="321">
        <v>0.89790999999999999</v>
      </c>
      <c r="AA473" s="321">
        <v>300.55176949999998</v>
      </c>
      <c r="AB473" s="321">
        <v>1.8157195180000001</v>
      </c>
      <c r="AC473" s="322">
        <v>0.68981238095152575</v>
      </c>
      <c r="AD473" s="323">
        <v>1</v>
      </c>
      <c r="AE473" s="322">
        <v>85.499784615384627</v>
      </c>
      <c r="AF473" s="324">
        <v>275.63893387383473</v>
      </c>
      <c r="AG473" s="324">
        <v>51.709552331129039</v>
      </c>
      <c r="AH473" s="324">
        <v>0.21572719965372097</v>
      </c>
      <c r="AI473" s="324">
        <v>0.18759886930486205</v>
      </c>
      <c r="AJ473" s="324">
        <v>0.1864889185496576</v>
      </c>
      <c r="AK473" s="324">
        <v>9.6000536603733835</v>
      </c>
      <c r="AL473" s="324">
        <v>8.5846734750297724</v>
      </c>
      <c r="AM473" s="324">
        <v>10.615433845716995</v>
      </c>
    </row>
    <row r="474" spans="1:39">
      <c r="A474" s="291" t="s">
        <v>625</v>
      </c>
      <c r="B474" s="291">
        <v>1</v>
      </c>
      <c r="C474" s="291" t="s">
        <v>5656</v>
      </c>
      <c r="D474" s="291" t="s">
        <v>5183</v>
      </c>
      <c r="E474" s="291" t="s">
        <v>3160</v>
      </c>
      <c r="F474" s="291" t="s">
        <v>3161</v>
      </c>
      <c r="G474" s="291" t="s">
        <v>3162</v>
      </c>
      <c r="H474" s="291" t="s">
        <v>3163</v>
      </c>
      <c r="I474" s="291" t="s">
        <v>3164</v>
      </c>
      <c r="J474" s="291" t="s">
        <v>148</v>
      </c>
      <c r="K474" s="291">
        <v>39</v>
      </c>
      <c r="L474" s="291">
        <v>3218</v>
      </c>
      <c r="M474" s="291" t="s">
        <v>54</v>
      </c>
      <c r="N474" s="291">
        <v>473</v>
      </c>
      <c r="O474" s="291">
        <v>85.681312820512829</v>
      </c>
      <c r="P474" s="321" t="s">
        <v>3166</v>
      </c>
      <c r="Q474" s="321">
        <v>7210212</v>
      </c>
      <c r="R474" s="321">
        <v>32.510452999999998</v>
      </c>
      <c r="S474" s="321">
        <v>52.540310169999998</v>
      </c>
      <c r="T474" s="321">
        <v>9.5432538147782662</v>
      </c>
      <c r="U474" s="321" t="s">
        <v>149</v>
      </c>
      <c r="V474" s="321">
        <v>0.10576817810246678</v>
      </c>
      <c r="W474" s="321">
        <v>1.8666325676962601</v>
      </c>
      <c r="X474" s="321">
        <v>3.0998480826835499</v>
      </c>
      <c r="Y474" s="321">
        <v>90</v>
      </c>
      <c r="Z474" s="321">
        <v>0.89790999999999999</v>
      </c>
      <c r="AA474" s="321">
        <v>300.55176949999998</v>
      </c>
      <c r="AB474" s="321">
        <v>1.8157195180000001</v>
      </c>
      <c r="AC474" s="322">
        <v>0.68981238095152575</v>
      </c>
      <c r="AD474" s="323">
        <v>1</v>
      </c>
      <c r="AE474" s="322">
        <v>85.681312820512829</v>
      </c>
      <c r="AF474" s="324">
        <v>276.22415454023349</v>
      </c>
      <c r="AG474" s="324">
        <v>51.835603218818981</v>
      </c>
      <c r="AH474" s="324">
        <v>0.21539035602692533</v>
      </c>
      <c r="AI474" s="324">
        <v>0.187657749573341</v>
      </c>
      <c r="AJ474" s="324">
        <v>0.1864889185496576</v>
      </c>
      <c r="AK474" s="324">
        <v>9.6030667581549931</v>
      </c>
      <c r="AL474" s="324">
        <v>8.5873678829485787</v>
      </c>
      <c r="AM474" s="324">
        <v>10.618765633361409</v>
      </c>
    </row>
    <row r="475" spans="1:39">
      <c r="A475" s="291" t="s">
        <v>626</v>
      </c>
      <c r="B475" s="291">
        <v>1</v>
      </c>
      <c r="C475" s="291" t="s">
        <v>5657</v>
      </c>
      <c r="D475" s="291" t="s">
        <v>5183</v>
      </c>
      <c r="E475" s="291" t="s">
        <v>3160</v>
      </c>
      <c r="F475" s="291" t="s">
        <v>3161</v>
      </c>
      <c r="G475" s="291" t="s">
        <v>3162</v>
      </c>
      <c r="H475" s="291" t="s">
        <v>3163</v>
      </c>
      <c r="I475" s="291" t="s">
        <v>3164</v>
      </c>
      <c r="J475" s="291" t="s">
        <v>148</v>
      </c>
      <c r="K475" s="291">
        <v>39</v>
      </c>
      <c r="L475" s="291">
        <v>3218</v>
      </c>
      <c r="M475" s="291" t="s">
        <v>54</v>
      </c>
      <c r="N475" s="291">
        <v>474</v>
      </c>
      <c r="O475" s="291">
        <v>85.862841025641032</v>
      </c>
      <c r="P475" s="321" t="s">
        <v>3166</v>
      </c>
      <c r="Q475" s="321">
        <v>7210212</v>
      </c>
      <c r="R475" s="321">
        <v>32.510452999999998</v>
      </c>
      <c r="S475" s="321">
        <v>52.540310169999998</v>
      </c>
      <c r="T475" s="321">
        <v>9.5432538147782662</v>
      </c>
      <c r="U475" s="321" t="s">
        <v>149</v>
      </c>
      <c r="V475" s="321">
        <v>0.10576817810246678</v>
      </c>
      <c r="W475" s="321">
        <v>1.8666325676962601</v>
      </c>
      <c r="X475" s="321">
        <v>3.0998480826835499</v>
      </c>
      <c r="Y475" s="321">
        <v>90</v>
      </c>
      <c r="Z475" s="321">
        <v>0.89790999999999999</v>
      </c>
      <c r="AA475" s="321">
        <v>300.55176949999998</v>
      </c>
      <c r="AB475" s="321">
        <v>1.8157195180000001</v>
      </c>
      <c r="AC475" s="322">
        <v>0.68981238095152575</v>
      </c>
      <c r="AD475" s="323">
        <v>1</v>
      </c>
      <c r="AE475" s="322">
        <v>85.862841025641032</v>
      </c>
      <c r="AF475" s="324">
        <v>276.8093752066323</v>
      </c>
      <c r="AG475" s="324">
        <v>51.961456106717655</v>
      </c>
      <c r="AH475" s="324">
        <v>0.2150520224672117</v>
      </c>
      <c r="AI475" s="324">
        <v>0.18771566558368746</v>
      </c>
      <c r="AJ475" s="324">
        <v>0.1864889185496576</v>
      </c>
      <c r="AK475" s="324">
        <v>9.6060305116636417</v>
      </c>
      <c r="AL475" s="324">
        <v>8.5900181656482726</v>
      </c>
      <c r="AM475" s="324">
        <v>10.622042857679013</v>
      </c>
    </row>
    <row r="476" spans="1:39">
      <c r="A476" s="291" t="s">
        <v>627</v>
      </c>
      <c r="B476" s="291">
        <v>1</v>
      </c>
      <c r="C476" s="291" t="s">
        <v>5658</v>
      </c>
      <c r="D476" s="291" t="s">
        <v>5183</v>
      </c>
      <c r="E476" s="291" t="s">
        <v>3160</v>
      </c>
      <c r="F476" s="291" t="s">
        <v>3161</v>
      </c>
      <c r="G476" s="291" t="s">
        <v>3162</v>
      </c>
      <c r="H476" s="291" t="s">
        <v>3163</v>
      </c>
      <c r="I476" s="291" t="s">
        <v>3164</v>
      </c>
      <c r="J476" s="291" t="s">
        <v>148</v>
      </c>
      <c r="K476" s="291">
        <v>39</v>
      </c>
      <c r="L476" s="291">
        <v>3218</v>
      </c>
      <c r="M476" s="291" t="s">
        <v>54</v>
      </c>
      <c r="N476" s="291">
        <v>475</v>
      </c>
      <c r="O476" s="291">
        <v>86.044369230769234</v>
      </c>
      <c r="P476" s="321" t="s">
        <v>3166</v>
      </c>
      <c r="Q476" s="321">
        <v>7210212</v>
      </c>
      <c r="R476" s="321">
        <v>32.510452999999998</v>
      </c>
      <c r="S476" s="321">
        <v>52.540310169999998</v>
      </c>
      <c r="T476" s="321">
        <v>9.5432538147782662</v>
      </c>
      <c r="U476" s="321" t="s">
        <v>149</v>
      </c>
      <c r="V476" s="321">
        <v>0.10576817810246678</v>
      </c>
      <c r="W476" s="321">
        <v>1.8666325676962601</v>
      </c>
      <c r="X476" s="321">
        <v>3.0998480826835499</v>
      </c>
      <c r="Y476" s="321">
        <v>90</v>
      </c>
      <c r="Z476" s="321">
        <v>0.89790999999999999</v>
      </c>
      <c r="AA476" s="321">
        <v>300.55176949999998</v>
      </c>
      <c r="AB476" s="321">
        <v>1.8157195180000001</v>
      </c>
      <c r="AC476" s="322">
        <v>0.68981238095152575</v>
      </c>
      <c r="AD476" s="323">
        <v>1</v>
      </c>
      <c r="AE476" s="322">
        <v>86.044369230769234</v>
      </c>
      <c r="AF476" s="324">
        <v>277.39459587303111</v>
      </c>
      <c r="AG476" s="324">
        <v>52.087110130193608</v>
      </c>
      <c r="AH476" s="324">
        <v>0.21471221146233924</v>
      </c>
      <c r="AI476" s="324">
        <v>0.18777262032182807</v>
      </c>
      <c r="AJ476" s="324">
        <v>0.1864889185496576</v>
      </c>
      <c r="AK476" s="324">
        <v>9.6089450736990543</v>
      </c>
      <c r="AL476" s="324">
        <v>8.592624459767233</v>
      </c>
      <c r="AM476" s="324">
        <v>10.625265687630877</v>
      </c>
    </row>
    <row r="477" spans="1:39">
      <c r="A477" s="291" t="s">
        <v>628</v>
      </c>
      <c r="B477" s="291">
        <v>1</v>
      </c>
      <c r="C477" s="291" t="s">
        <v>5659</v>
      </c>
      <c r="D477" s="291" t="s">
        <v>5183</v>
      </c>
      <c r="E477" s="291" t="s">
        <v>3160</v>
      </c>
      <c r="F477" s="291" t="s">
        <v>3161</v>
      </c>
      <c r="G477" s="291" t="s">
        <v>3162</v>
      </c>
      <c r="H477" s="291" t="s">
        <v>3163</v>
      </c>
      <c r="I477" s="291" t="s">
        <v>3164</v>
      </c>
      <c r="J477" s="291" t="s">
        <v>148</v>
      </c>
      <c r="K477" s="291">
        <v>39</v>
      </c>
      <c r="L477" s="291">
        <v>3218</v>
      </c>
      <c r="M477" s="291" t="s">
        <v>54</v>
      </c>
      <c r="N477" s="291">
        <v>476</v>
      </c>
      <c r="O477" s="291">
        <v>86.225897435897437</v>
      </c>
      <c r="P477" s="321" t="s">
        <v>3166</v>
      </c>
      <c r="Q477" s="321">
        <v>7210212</v>
      </c>
      <c r="R477" s="321">
        <v>32.510452999999998</v>
      </c>
      <c r="S477" s="321">
        <v>52.540310169999998</v>
      </c>
      <c r="T477" s="321">
        <v>9.5432538147782662</v>
      </c>
      <c r="U477" s="321" t="s">
        <v>149</v>
      </c>
      <c r="V477" s="321">
        <v>0.10576817810246678</v>
      </c>
      <c r="W477" s="321">
        <v>1.8666325676962601</v>
      </c>
      <c r="X477" s="321">
        <v>3.0998480826835499</v>
      </c>
      <c r="Y477" s="321">
        <v>90</v>
      </c>
      <c r="Z477" s="321">
        <v>0.89790999999999999</v>
      </c>
      <c r="AA477" s="321">
        <v>300.55176949999998</v>
      </c>
      <c r="AB477" s="321">
        <v>1.8157195180000001</v>
      </c>
      <c r="AC477" s="322">
        <v>0.68981238095152575</v>
      </c>
      <c r="AD477" s="323">
        <v>1</v>
      </c>
      <c r="AE477" s="322">
        <v>86.225897435897437</v>
      </c>
      <c r="AF477" s="324">
        <v>277.97981653942986</v>
      </c>
      <c r="AG477" s="324">
        <v>52.212564431912682</v>
      </c>
      <c r="AH477" s="324">
        <v>0.21437093548161329</v>
      </c>
      <c r="AI477" s="324">
        <v>0.18782861677479604</v>
      </c>
      <c r="AJ477" s="324">
        <v>0.1864889185496576</v>
      </c>
      <c r="AK477" s="324">
        <v>9.6118105971175858</v>
      </c>
      <c r="AL477" s="324">
        <v>8.5951869019944755</v>
      </c>
      <c r="AM477" s="324">
        <v>10.628434292240698</v>
      </c>
    </row>
    <row r="478" spans="1:39">
      <c r="A478" s="291" t="s">
        <v>629</v>
      </c>
      <c r="B478" s="291">
        <v>1</v>
      </c>
      <c r="C478" s="291" t="s">
        <v>5660</v>
      </c>
      <c r="D478" s="291" t="s">
        <v>5183</v>
      </c>
      <c r="E478" s="291" t="s">
        <v>3160</v>
      </c>
      <c r="F478" s="291" t="s">
        <v>3161</v>
      </c>
      <c r="G478" s="291" t="s">
        <v>3162</v>
      </c>
      <c r="H478" s="291" t="s">
        <v>3163</v>
      </c>
      <c r="I478" s="291" t="s">
        <v>3164</v>
      </c>
      <c r="J478" s="291" t="s">
        <v>148</v>
      </c>
      <c r="K478" s="291">
        <v>39</v>
      </c>
      <c r="L478" s="291">
        <v>3218</v>
      </c>
      <c r="M478" s="291" t="s">
        <v>54</v>
      </c>
      <c r="N478" s="291">
        <v>477</v>
      </c>
      <c r="O478" s="291">
        <v>86.40742564102564</v>
      </c>
      <c r="P478" s="321" t="s">
        <v>3166</v>
      </c>
      <c r="Q478" s="321">
        <v>7210212</v>
      </c>
      <c r="R478" s="321">
        <v>32.510452999999998</v>
      </c>
      <c r="S478" s="321">
        <v>52.540310169999998</v>
      </c>
      <c r="T478" s="321">
        <v>9.5432538147782662</v>
      </c>
      <c r="U478" s="321" t="s">
        <v>149</v>
      </c>
      <c r="V478" s="321">
        <v>0.10576817810246678</v>
      </c>
      <c r="W478" s="321">
        <v>1.8666325676962601</v>
      </c>
      <c r="X478" s="321">
        <v>3.0998480826835499</v>
      </c>
      <c r="Y478" s="321">
        <v>90</v>
      </c>
      <c r="Z478" s="321">
        <v>0.89790999999999999</v>
      </c>
      <c r="AA478" s="321">
        <v>300.55176949999998</v>
      </c>
      <c r="AB478" s="321">
        <v>1.8157195180000001</v>
      </c>
      <c r="AC478" s="322">
        <v>0.68981238095152575</v>
      </c>
      <c r="AD478" s="323">
        <v>1</v>
      </c>
      <c r="AE478" s="322">
        <v>86.40742564102564</v>
      </c>
      <c r="AF478" s="324">
        <v>278.56503720582867</v>
      </c>
      <c r="AG478" s="324">
        <v>52.337818161826974</v>
      </c>
      <c r="AH478" s="324">
        <v>0.21402820697540889</v>
      </c>
      <c r="AI478" s="324">
        <v>0.18788365793067968</v>
      </c>
      <c r="AJ478" s="324">
        <v>0.1864889185496576</v>
      </c>
      <c r="AK478" s="324">
        <v>9.6146272348295838</v>
      </c>
      <c r="AL478" s="324">
        <v>8.5977056290672991</v>
      </c>
      <c r="AM478" s="324">
        <v>10.631548840591867</v>
      </c>
    </row>
    <row r="479" spans="1:39">
      <c r="A479" s="291" t="s">
        <v>630</v>
      </c>
      <c r="B479" s="291">
        <v>1</v>
      </c>
      <c r="C479" s="291" t="s">
        <v>5661</v>
      </c>
      <c r="D479" s="291" t="s">
        <v>5183</v>
      </c>
      <c r="E479" s="291" t="s">
        <v>3160</v>
      </c>
      <c r="F479" s="291" t="s">
        <v>3161</v>
      </c>
      <c r="G479" s="291" t="s">
        <v>3162</v>
      </c>
      <c r="H479" s="291" t="s">
        <v>3163</v>
      </c>
      <c r="I479" s="291" t="s">
        <v>3164</v>
      </c>
      <c r="J479" s="291" t="s">
        <v>148</v>
      </c>
      <c r="K479" s="291">
        <v>39</v>
      </c>
      <c r="L479" s="291">
        <v>3218</v>
      </c>
      <c r="M479" s="291" t="s">
        <v>54</v>
      </c>
      <c r="N479" s="291">
        <v>478</v>
      </c>
      <c r="O479" s="291">
        <v>86.588953846153856</v>
      </c>
      <c r="P479" s="321" t="s">
        <v>3166</v>
      </c>
      <c r="Q479" s="321">
        <v>7210212</v>
      </c>
      <c r="R479" s="321">
        <v>32.510452999999998</v>
      </c>
      <c r="S479" s="321">
        <v>52.540310169999998</v>
      </c>
      <c r="T479" s="321">
        <v>9.5432538147782662</v>
      </c>
      <c r="U479" s="321" t="s">
        <v>149</v>
      </c>
      <c r="V479" s="321">
        <v>0.10576817810246678</v>
      </c>
      <c r="W479" s="321">
        <v>1.8666325676962601</v>
      </c>
      <c r="X479" s="321">
        <v>3.0998480826835499</v>
      </c>
      <c r="Y479" s="321">
        <v>90</v>
      </c>
      <c r="Z479" s="321">
        <v>0.89790999999999999</v>
      </c>
      <c r="AA479" s="321">
        <v>300.55176949999998</v>
      </c>
      <c r="AB479" s="321">
        <v>1.8157195180000001</v>
      </c>
      <c r="AC479" s="322">
        <v>0.68981238095152575</v>
      </c>
      <c r="AD479" s="323">
        <v>1</v>
      </c>
      <c r="AE479" s="322">
        <v>86.588953846153856</v>
      </c>
      <c r="AF479" s="324">
        <v>279.15025787222748</v>
      </c>
      <c r="AG479" s="324">
        <v>52.462870477163655</v>
      </c>
      <c r="AH479" s="324">
        <v>0.21368403837512764</v>
      </c>
      <c r="AI479" s="324">
        <v>0.18793774677857161</v>
      </c>
      <c r="AJ479" s="324">
        <v>0.1864889185496576</v>
      </c>
      <c r="AK479" s="324">
        <v>9.6173951397967841</v>
      </c>
      <c r="AL479" s="324">
        <v>8.6001807777689603</v>
      </c>
      <c r="AM479" s="324">
        <v>10.63460950182461</v>
      </c>
    </row>
    <row r="480" spans="1:39">
      <c r="A480" s="291" t="s">
        <v>631</v>
      </c>
      <c r="B480" s="291">
        <v>1</v>
      </c>
      <c r="C480" s="291" t="s">
        <v>5662</v>
      </c>
      <c r="D480" s="291" t="s">
        <v>5183</v>
      </c>
      <c r="E480" s="291" t="s">
        <v>3160</v>
      </c>
      <c r="F480" s="291" t="s">
        <v>3161</v>
      </c>
      <c r="G480" s="291" t="s">
        <v>3162</v>
      </c>
      <c r="H480" s="291" t="s">
        <v>3163</v>
      </c>
      <c r="I480" s="291" t="s">
        <v>3164</v>
      </c>
      <c r="J480" s="291" t="s">
        <v>148</v>
      </c>
      <c r="K480" s="291">
        <v>39</v>
      </c>
      <c r="L480" s="291">
        <v>3218</v>
      </c>
      <c r="M480" s="291" t="s">
        <v>54</v>
      </c>
      <c r="N480" s="291">
        <v>479</v>
      </c>
      <c r="O480" s="291">
        <v>86.770482051282059</v>
      </c>
      <c r="P480" s="321" t="s">
        <v>3166</v>
      </c>
      <c r="Q480" s="321">
        <v>7210212</v>
      </c>
      <c r="R480" s="321">
        <v>32.510452999999998</v>
      </c>
      <c r="S480" s="321">
        <v>52.540310169999998</v>
      </c>
      <c r="T480" s="321">
        <v>9.5432538147782662</v>
      </c>
      <c r="U480" s="321" t="s">
        <v>149</v>
      </c>
      <c r="V480" s="321">
        <v>0.10576817810246678</v>
      </c>
      <c r="W480" s="321">
        <v>1.8666325676962601</v>
      </c>
      <c r="X480" s="321">
        <v>3.0998480826835499</v>
      </c>
      <c r="Y480" s="321">
        <v>90</v>
      </c>
      <c r="Z480" s="321">
        <v>0.89790999999999999</v>
      </c>
      <c r="AA480" s="321">
        <v>300.55176949999998</v>
      </c>
      <c r="AB480" s="321">
        <v>1.8157195180000001</v>
      </c>
      <c r="AC480" s="322">
        <v>0.68981238095152575</v>
      </c>
      <c r="AD480" s="323">
        <v>1</v>
      </c>
      <c r="AE480" s="322">
        <v>86.770482051282059</v>
      </c>
      <c r="AF480" s="324">
        <v>279.7354785386263</v>
      </c>
      <c r="AG480" s="324">
        <v>52.587720542413756</v>
      </c>
      <c r="AH480" s="324">
        <v>0.21333844209291644</v>
      </c>
      <c r="AI480" s="324">
        <v>0.18799088630851793</v>
      </c>
      <c r="AJ480" s="324">
        <v>0.1864889185496576</v>
      </c>
      <c r="AK480" s="324">
        <v>9.6201144650297241</v>
      </c>
      <c r="AL480" s="324">
        <v>8.6026124849263432</v>
      </c>
      <c r="AM480" s="324">
        <v>10.637616445133105</v>
      </c>
    </row>
    <row r="481" spans="1:39">
      <c r="A481" s="291" t="s">
        <v>632</v>
      </c>
      <c r="B481" s="291">
        <v>1</v>
      </c>
      <c r="C481" s="291" t="s">
        <v>5663</v>
      </c>
      <c r="D481" s="291" t="s">
        <v>5183</v>
      </c>
      <c r="E481" s="291" t="s">
        <v>3160</v>
      </c>
      <c r="F481" s="291" t="s">
        <v>3161</v>
      </c>
      <c r="G481" s="291" t="s">
        <v>3162</v>
      </c>
      <c r="H481" s="291" t="s">
        <v>3163</v>
      </c>
      <c r="I481" s="291" t="s">
        <v>3164</v>
      </c>
      <c r="J481" s="291" t="s">
        <v>148</v>
      </c>
      <c r="K481" s="291">
        <v>39</v>
      </c>
      <c r="L481" s="291">
        <v>3218</v>
      </c>
      <c r="M481" s="291" t="s">
        <v>54</v>
      </c>
      <c r="N481" s="291">
        <v>480</v>
      </c>
      <c r="O481" s="291">
        <v>86.952010256410261</v>
      </c>
      <c r="P481" s="321" t="s">
        <v>3166</v>
      </c>
      <c r="Q481" s="321">
        <v>7210212</v>
      </c>
      <c r="R481" s="321">
        <v>32.510452999999998</v>
      </c>
      <c r="S481" s="321">
        <v>52.540310169999998</v>
      </c>
      <c r="T481" s="321">
        <v>9.5432538147782662</v>
      </c>
      <c r="U481" s="321" t="s">
        <v>149</v>
      </c>
      <c r="V481" s="321">
        <v>0.10576817810246678</v>
      </c>
      <c r="W481" s="321">
        <v>1.8666325676962601</v>
      </c>
      <c r="X481" s="321">
        <v>3.0998480826835499</v>
      </c>
      <c r="Y481" s="321">
        <v>90</v>
      </c>
      <c r="Z481" s="321">
        <v>0.89790999999999999</v>
      </c>
      <c r="AA481" s="321">
        <v>300.55176949999998</v>
      </c>
      <c r="AB481" s="321">
        <v>1.8157195180000001</v>
      </c>
      <c r="AC481" s="322">
        <v>0.68981238095152575</v>
      </c>
      <c r="AD481" s="323">
        <v>1</v>
      </c>
      <c r="AE481" s="322">
        <v>86.952010256410261</v>
      </c>
      <c r="AF481" s="324">
        <v>280.32069920502511</v>
      </c>
      <c r="AG481" s="324">
        <v>52.712367529320623</v>
      </c>
      <c r="AH481" s="324">
        <v>0.21299143052122532</v>
      </c>
      <c r="AI481" s="324">
        <v>0.18804307951146723</v>
      </c>
      <c r="AJ481" s="324">
        <v>0.1864889185496576</v>
      </c>
      <c r="AK481" s="324">
        <v>9.6227853635851197</v>
      </c>
      <c r="AL481" s="324">
        <v>8.6050008874076376</v>
      </c>
      <c r="AM481" s="324">
        <v>10.6405698397626</v>
      </c>
    </row>
    <row r="482" spans="1:39">
      <c r="A482" s="291" t="s">
        <v>633</v>
      </c>
      <c r="B482" s="291">
        <v>1</v>
      </c>
      <c r="C482" s="291" t="s">
        <v>5664</v>
      </c>
      <c r="D482" s="291" t="s">
        <v>5183</v>
      </c>
      <c r="E482" s="291" t="s">
        <v>3160</v>
      </c>
      <c r="F482" s="291" t="s">
        <v>3161</v>
      </c>
      <c r="G482" s="291" t="s">
        <v>3162</v>
      </c>
      <c r="H482" s="291" t="s">
        <v>3163</v>
      </c>
      <c r="I482" s="291" t="s">
        <v>3164</v>
      </c>
      <c r="J482" s="291" t="s">
        <v>148</v>
      </c>
      <c r="K482" s="291">
        <v>39</v>
      </c>
      <c r="L482" s="291">
        <v>3218</v>
      </c>
      <c r="M482" s="291" t="s">
        <v>54</v>
      </c>
      <c r="N482" s="291">
        <v>481</v>
      </c>
      <c r="O482" s="291">
        <v>87.133538461538464</v>
      </c>
      <c r="P482" s="321" t="s">
        <v>3166</v>
      </c>
      <c r="Q482" s="321">
        <v>7210212</v>
      </c>
      <c r="R482" s="321">
        <v>32.510452999999998</v>
      </c>
      <c r="S482" s="321">
        <v>52.540310169999998</v>
      </c>
      <c r="T482" s="321">
        <v>9.5432538147782662</v>
      </c>
      <c r="U482" s="321" t="s">
        <v>149</v>
      </c>
      <c r="V482" s="321">
        <v>0.10576817810246678</v>
      </c>
      <c r="W482" s="321">
        <v>1.8666325676962601</v>
      </c>
      <c r="X482" s="321">
        <v>3.0998480826835499</v>
      </c>
      <c r="Y482" s="321">
        <v>90</v>
      </c>
      <c r="Z482" s="321">
        <v>0.89790999999999999</v>
      </c>
      <c r="AA482" s="321">
        <v>300.55176949999998</v>
      </c>
      <c r="AB482" s="321">
        <v>1.8157195180000001</v>
      </c>
      <c r="AC482" s="322">
        <v>0.68981238095152575</v>
      </c>
      <c r="AD482" s="323">
        <v>1</v>
      </c>
      <c r="AE482" s="322">
        <v>87.133538461538464</v>
      </c>
      <c r="AF482" s="324">
        <v>280.90591987142386</v>
      </c>
      <c r="AG482" s="324">
        <v>52.836810616868306</v>
      </c>
      <c r="AH482" s="324">
        <v>0.21264301603267363</v>
      </c>
      <c r="AI482" s="324">
        <v>0.18809432937921974</v>
      </c>
      <c r="AJ482" s="324">
        <v>0.1864889185496576</v>
      </c>
      <c r="AK482" s="324">
        <v>9.625407988563266</v>
      </c>
      <c r="AL482" s="324">
        <v>8.6073461221199992</v>
      </c>
      <c r="AM482" s="324">
        <v>10.643469855006533</v>
      </c>
    </row>
    <row r="483" spans="1:39">
      <c r="A483" s="291" t="s">
        <v>634</v>
      </c>
      <c r="B483" s="291">
        <v>1</v>
      </c>
      <c r="C483" s="291" t="s">
        <v>5665</v>
      </c>
      <c r="D483" s="291" t="s">
        <v>5183</v>
      </c>
      <c r="E483" s="291" t="s">
        <v>3160</v>
      </c>
      <c r="F483" s="291" t="s">
        <v>3161</v>
      </c>
      <c r="G483" s="291" t="s">
        <v>3162</v>
      </c>
      <c r="H483" s="291" t="s">
        <v>3163</v>
      </c>
      <c r="I483" s="291" t="s">
        <v>3164</v>
      </c>
      <c r="J483" s="291" t="s">
        <v>148</v>
      </c>
      <c r="K483" s="291">
        <v>39</v>
      </c>
      <c r="L483" s="291">
        <v>3218</v>
      </c>
      <c r="M483" s="291" t="s">
        <v>54</v>
      </c>
      <c r="N483" s="291">
        <v>482</v>
      </c>
      <c r="O483" s="291">
        <v>87.315066666666667</v>
      </c>
      <c r="P483" s="321" t="s">
        <v>3166</v>
      </c>
      <c r="Q483" s="321">
        <v>7210212</v>
      </c>
      <c r="R483" s="321">
        <v>32.510452999999998</v>
      </c>
      <c r="S483" s="321">
        <v>52.540310169999998</v>
      </c>
      <c r="T483" s="321">
        <v>9.5432538147782662</v>
      </c>
      <c r="U483" s="321" t="s">
        <v>149</v>
      </c>
      <c r="V483" s="321">
        <v>0.10576817810246678</v>
      </c>
      <c r="W483" s="321">
        <v>1.8666325676962601</v>
      </c>
      <c r="X483" s="321">
        <v>3.0998480826835499</v>
      </c>
      <c r="Y483" s="321">
        <v>90</v>
      </c>
      <c r="Z483" s="321">
        <v>0.89790999999999999</v>
      </c>
      <c r="AA483" s="321">
        <v>300.55176949999998</v>
      </c>
      <c r="AB483" s="321">
        <v>1.8157195180000001</v>
      </c>
      <c r="AC483" s="322">
        <v>0.68981238095152575</v>
      </c>
      <c r="AD483" s="323">
        <v>1</v>
      </c>
      <c r="AE483" s="322">
        <v>87.315066666666667</v>
      </c>
      <c r="AF483" s="324">
        <v>281.49114053782267</v>
      </c>
      <c r="AG483" s="324">
        <v>52.961048991269898</v>
      </c>
      <c r="AH483" s="324">
        <v>0.21229321097988624</v>
      </c>
      <c r="AI483" s="324">
        <v>0.18814463890437705</v>
      </c>
      <c r="AJ483" s="324">
        <v>0.1864889185496576</v>
      </c>
      <c r="AK483" s="324">
        <v>9.6279824931054723</v>
      </c>
      <c r="AL483" s="324">
        <v>8.6096483260072603</v>
      </c>
      <c r="AM483" s="324">
        <v>10.646316660203684</v>
      </c>
    </row>
    <row r="484" spans="1:39">
      <c r="A484" s="291" t="s">
        <v>635</v>
      </c>
      <c r="B484" s="291">
        <v>1</v>
      </c>
      <c r="C484" s="291" t="s">
        <v>5666</v>
      </c>
      <c r="D484" s="291" t="s">
        <v>5183</v>
      </c>
      <c r="E484" s="291" t="s">
        <v>3160</v>
      </c>
      <c r="F484" s="291" t="s">
        <v>3161</v>
      </c>
      <c r="G484" s="291" t="s">
        <v>3162</v>
      </c>
      <c r="H484" s="291" t="s">
        <v>3163</v>
      </c>
      <c r="I484" s="291" t="s">
        <v>3164</v>
      </c>
      <c r="J484" s="291" t="s">
        <v>148</v>
      </c>
      <c r="K484" s="291">
        <v>39</v>
      </c>
      <c r="L484" s="291">
        <v>3218</v>
      </c>
      <c r="M484" s="291" t="s">
        <v>54</v>
      </c>
      <c r="N484" s="291">
        <v>483</v>
      </c>
      <c r="O484" s="291">
        <v>87.496594871794883</v>
      </c>
      <c r="P484" s="321" t="s">
        <v>3166</v>
      </c>
      <c r="Q484" s="321">
        <v>7210212</v>
      </c>
      <c r="R484" s="321">
        <v>32.510452999999998</v>
      </c>
      <c r="S484" s="321">
        <v>52.540310169999998</v>
      </c>
      <c r="T484" s="321">
        <v>9.5432538147782662</v>
      </c>
      <c r="U484" s="321" t="s">
        <v>149</v>
      </c>
      <c r="V484" s="321">
        <v>0.10576817810246678</v>
      </c>
      <c r="W484" s="321">
        <v>1.8666325676962601</v>
      </c>
      <c r="X484" s="321">
        <v>3.0998480826835499</v>
      </c>
      <c r="Y484" s="321">
        <v>90</v>
      </c>
      <c r="Z484" s="321">
        <v>0.89790999999999999</v>
      </c>
      <c r="AA484" s="321">
        <v>300.55176949999998</v>
      </c>
      <c r="AB484" s="321">
        <v>1.8157195180000001</v>
      </c>
      <c r="AC484" s="322">
        <v>0.68981238095152575</v>
      </c>
      <c r="AD484" s="323">
        <v>1</v>
      </c>
      <c r="AE484" s="322">
        <v>87.496594871794883</v>
      </c>
      <c r="AF484" s="324">
        <v>282.07636120422148</v>
      </c>
      <c r="AG484" s="324">
        <v>53.085081845955528</v>
      </c>
      <c r="AH484" s="324">
        <v>0.21194202769508064</v>
      </c>
      <c r="AI484" s="324">
        <v>0.18819401108029138</v>
      </c>
      <c r="AJ484" s="324">
        <v>0.1864889185496576</v>
      </c>
      <c r="AK484" s="324">
        <v>9.6305090303914547</v>
      </c>
      <c r="AL484" s="324">
        <v>8.6119076360475972</v>
      </c>
      <c r="AM484" s="324">
        <v>10.649110424735314</v>
      </c>
    </row>
    <row r="485" spans="1:39">
      <c r="A485" s="291" t="s">
        <v>636</v>
      </c>
      <c r="B485" s="291">
        <v>1</v>
      </c>
      <c r="C485" s="291" t="s">
        <v>5667</v>
      </c>
      <c r="D485" s="291" t="s">
        <v>5183</v>
      </c>
      <c r="E485" s="291" t="s">
        <v>3160</v>
      </c>
      <c r="F485" s="291" t="s">
        <v>3161</v>
      </c>
      <c r="G485" s="291" t="s">
        <v>3162</v>
      </c>
      <c r="H485" s="291" t="s">
        <v>3163</v>
      </c>
      <c r="I485" s="291" t="s">
        <v>3164</v>
      </c>
      <c r="J485" s="291" t="s">
        <v>148</v>
      </c>
      <c r="K485" s="291">
        <v>39</v>
      </c>
      <c r="L485" s="291">
        <v>3218</v>
      </c>
      <c r="M485" s="291" t="s">
        <v>54</v>
      </c>
      <c r="N485" s="291">
        <v>484</v>
      </c>
      <c r="O485" s="291">
        <v>87.678123076923086</v>
      </c>
      <c r="P485" s="321" t="s">
        <v>3166</v>
      </c>
      <c r="Q485" s="321">
        <v>7210212</v>
      </c>
      <c r="R485" s="321">
        <v>32.510452999999998</v>
      </c>
      <c r="S485" s="321">
        <v>52.540310169999998</v>
      </c>
      <c r="T485" s="321">
        <v>9.5432538147782662</v>
      </c>
      <c r="U485" s="321" t="s">
        <v>149</v>
      </c>
      <c r="V485" s="321">
        <v>0.10576817810246678</v>
      </c>
      <c r="W485" s="321">
        <v>1.8666325676962601</v>
      </c>
      <c r="X485" s="321">
        <v>3.0998480826835499</v>
      </c>
      <c r="Y485" s="321">
        <v>90</v>
      </c>
      <c r="Z485" s="321">
        <v>0.89790999999999999</v>
      </c>
      <c r="AA485" s="321">
        <v>300.55176949999998</v>
      </c>
      <c r="AB485" s="321">
        <v>1.8157195180000001</v>
      </c>
      <c r="AC485" s="322">
        <v>0.68981238095152575</v>
      </c>
      <c r="AD485" s="323">
        <v>1</v>
      </c>
      <c r="AE485" s="322">
        <v>87.678123076923086</v>
      </c>
      <c r="AF485" s="324">
        <v>282.6615818706203</v>
      </c>
      <c r="AG485" s="324">
        <v>53.208908381560285</v>
      </c>
      <c r="AH485" s="324">
        <v>0.21158947848976345</v>
      </c>
      <c r="AI485" s="324">
        <v>0.18824244890101491</v>
      </c>
      <c r="AJ485" s="324">
        <v>0.1864889185496576</v>
      </c>
      <c r="AK485" s="324">
        <v>9.632987753636753</v>
      </c>
      <c r="AL485" s="324">
        <v>8.6141241892512177</v>
      </c>
      <c r="AM485" s="324">
        <v>10.651851318022286</v>
      </c>
    </row>
    <row r="486" spans="1:39">
      <c r="A486" s="291" t="s">
        <v>637</v>
      </c>
      <c r="B486" s="291">
        <v>1</v>
      </c>
      <c r="C486" s="291" t="s">
        <v>5668</v>
      </c>
      <c r="D486" s="291" t="s">
        <v>5183</v>
      </c>
      <c r="E486" s="291" t="s">
        <v>3160</v>
      </c>
      <c r="F486" s="291" t="s">
        <v>3161</v>
      </c>
      <c r="G486" s="291" t="s">
        <v>3162</v>
      </c>
      <c r="H486" s="291" t="s">
        <v>3163</v>
      </c>
      <c r="I486" s="291" t="s">
        <v>3164</v>
      </c>
      <c r="J486" s="291" t="s">
        <v>148</v>
      </c>
      <c r="K486" s="291">
        <v>39</v>
      </c>
      <c r="L486" s="291">
        <v>3218</v>
      </c>
      <c r="M486" s="291" t="s">
        <v>54</v>
      </c>
      <c r="N486" s="291">
        <v>485</v>
      </c>
      <c r="O486" s="291">
        <v>87.859651282051288</v>
      </c>
      <c r="P486" s="321" t="s">
        <v>3166</v>
      </c>
      <c r="Q486" s="321">
        <v>7210212</v>
      </c>
      <c r="R486" s="321">
        <v>32.510452999999998</v>
      </c>
      <c r="S486" s="321">
        <v>52.540310169999998</v>
      </c>
      <c r="T486" s="321">
        <v>9.5432538147782662</v>
      </c>
      <c r="U486" s="321" t="s">
        <v>149</v>
      </c>
      <c r="V486" s="321">
        <v>0.10576817810246678</v>
      </c>
      <c r="W486" s="321">
        <v>1.8666325676962601</v>
      </c>
      <c r="X486" s="321">
        <v>3.0998480826835499</v>
      </c>
      <c r="Y486" s="321">
        <v>90</v>
      </c>
      <c r="Z486" s="321">
        <v>0.89790999999999999</v>
      </c>
      <c r="AA486" s="321">
        <v>300.55176949999998</v>
      </c>
      <c r="AB486" s="321">
        <v>1.8157195180000001</v>
      </c>
      <c r="AC486" s="322">
        <v>0.68981238095152575</v>
      </c>
      <c r="AD486" s="323">
        <v>1</v>
      </c>
      <c r="AE486" s="322">
        <v>87.859651282051288</v>
      </c>
      <c r="AF486" s="324">
        <v>283.24680253701911</v>
      </c>
      <c r="AG486" s="324">
        <v>53.332527805912065</v>
      </c>
      <c r="AH486" s="324">
        <v>0.21123557565470005</v>
      </c>
      <c r="AI486" s="324">
        <v>0.18828995536124979</v>
      </c>
      <c r="AJ486" s="324">
        <v>0.1864889185496576</v>
      </c>
      <c r="AK486" s="324">
        <v>9.6354188160901622</v>
      </c>
      <c r="AL486" s="324">
        <v>8.6162981226580779</v>
      </c>
      <c r="AM486" s="324">
        <v>10.654539509522246</v>
      </c>
    </row>
    <row r="487" spans="1:39">
      <c r="A487" s="291" t="s">
        <v>638</v>
      </c>
      <c r="B487" s="291">
        <v>1</v>
      </c>
      <c r="C487" s="291" t="s">
        <v>5669</v>
      </c>
      <c r="D487" s="291" t="s">
        <v>5183</v>
      </c>
      <c r="E487" s="291" t="s">
        <v>3160</v>
      </c>
      <c r="F487" s="291" t="s">
        <v>3161</v>
      </c>
      <c r="G487" s="291" t="s">
        <v>3162</v>
      </c>
      <c r="H487" s="291" t="s">
        <v>3163</v>
      </c>
      <c r="I487" s="291" t="s">
        <v>3164</v>
      </c>
      <c r="J487" s="291" t="s">
        <v>148</v>
      </c>
      <c r="K487" s="291">
        <v>39</v>
      </c>
      <c r="L487" s="291">
        <v>3218</v>
      </c>
      <c r="M487" s="291" t="s">
        <v>54</v>
      </c>
      <c r="N487" s="291">
        <v>486</v>
      </c>
      <c r="O487" s="291">
        <v>88.041179487179491</v>
      </c>
      <c r="P487" s="321" t="s">
        <v>3166</v>
      </c>
      <c r="Q487" s="321">
        <v>7210212</v>
      </c>
      <c r="R487" s="321">
        <v>32.510452999999998</v>
      </c>
      <c r="S487" s="321">
        <v>52.540310169999998</v>
      </c>
      <c r="T487" s="321">
        <v>9.5432538147782662</v>
      </c>
      <c r="U487" s="321" t="s">
        <v>149</v>
      </c>
      <c r="V487" s="321">
        <v>0.10576817810246678</v>
      </c>
      <c r="W487" s="321">
        <v>1.8666325676962601</v>
      </c>
      <c r="X487" s="321">
        <v>3.0998480826835499</v>
      </c>
      <c r="Y487" s="321">
        <v>90</v>
      </c>
      <c r="Z487" s="321">
        <v>0.89790999999999999</v>
      </c>
      <c r="AA487" s="321">
        <v>300.55176949999998</v>
      </c>
      <c r="AB487" s="321">
        <v>1.8157195180000001</v>
      </c>
      <c r="AC487" s="322">
        <v>0.68981238095152575</v>
      </c>
      <c r="AD487" s="323">
        <v>1</v>
      </c>
      <c r="AE487" s="322">
        <v>88.041179487179491</v>
      </c>
      <c r="AF487" s="324">
        <v>283.83202320341786</v>
      </c>
      <c r="AG487" s="324">
        <v>53.455939334019121</v>
      </c>
      <c r="AH487" s="324">
        <v>0.21088033145939233</v>
      </c>
      <c r="AI487" s="324">
        <v>0.18833653345629753</v>
      </c>
      <c r="AJ487" s="324">
        <v>0.1864889185496576</v>
      </c>
      <c r="AK487" s="324">
        <v>9.6378023710311549</v>
      </c>
      <c r="AL487" s="324">
        <v>8.6184295733355558</v>
      </c>
      <c r="AM487" s="324">
        <v>10.657175168726756</v>
      </c>
    </row>
    <row r="488" spans="1:39">
      <c r="A488" s="291" t="s">
        <v>639</v>
      </c>
      <c r="B488" s="291">
        <v>1</v>
      </c>
      <c r="C488" s="291" t="s">
        <v>5670</v>
      </c>
      <c r="D488" s="291" t="s">
        <v>5183</v>
      </c>
      <c r="E488" s="291" t="s">
        <v>3160</v>
      </c>
      <c r="F488" s="291" t="s">
        <v>3161</v>
      </c>
      <c r="G488" s="291" t="s">
        <v>3162</v>
      </c>
      <c r="H488" s="291" t="s">
        <v>3163</v>
      </c>
      <c r="I488" s="291" t="s">
        <v>3164</v>
      </c>
      <c r="J488" s="291" t="s">
        <v>148</v>
      </c>
      <c r="K488" s="291">
        <v>39</v>
      </c>
      <c r="L488" s="291">
        <v>3218</v>
      </c>
      <c r="M488" s="291" t="s">
        <v>54</v>
      </c>
      <c r="N488" s="291">
        <v>487</v>
      </c>
      <c r="O488" s="291">
        <v>88.222707692307694</v>
      </c>
      <c r="P488" s="321" t="s">
        <v>3166</v>
      </c>
      <c r="Q488" s="321">
        <v>7210212</v>
      </c>
      <c r="R488" s="321">
        <v>32.510452999999998</v>
      </c>
      <c r="S488" s="321">
        <v>52.540310169999998</v>
      </c>
      <c r="T488" s="321">
        <v>9.5432538147782662</v>
      </c>
      <c r="U488" s="321" t="s">
        <v>149</v>
      </c>
      <c r="V488" s="321">
        <v>0.10576817810246678</v>
      </c>
      <c r="W488" s="321">
        <v>1.8666325676962601</v>
      </c>
      <c r="X488" s="321">
        <v>3.0998480826835499</v>
      </c>
      <c r="Y488" s="321">
        <v>90</v>
      </c>
      <c r="Z488" s="321">
        <v>0.89790999999999999</v>
      </c>
      <c r="AA488" s="321">
        <v>300.55176949999998</v>
      </c>
      <c r="AB488" s="321">
        <v>1.8157195180000001</v>
      </c>
      <c r="AC488" s="322">
        <v>0.68981238095152575</v>
      </c>
      <c r="AD488" s="323">
        <v>1</v>
      </c>
      <c r="AE488" s="322">
        <v>88.222707692307694</v>
      </c>
      <c r="AF488" s="324">
        <v>284.41724386981667</v>
      </c>
      <c r="AG488" s="324">
        <v>53.579142188057673</v>
      </c>
      <c r="AH488" s="324">
        <v>0.2105237581520977</v>
      </c>
      <c r="AI488" s="324">
        <v>0.18838218618200903</v>
      </c>
      <c r="AJ488" s="324">
        <v>0.1864889185496576</v>
      </c>
      <c r="AK488" s="324">
        <v>9.6401385717673147</v>
      </c>
      <c r="AL488" s="324">
        <v>8.62051867837617</v>
      </c>
      <c r="AM488" s="324">
        <v>10.659758465158459</v>
      </c>
    </row>
    <row r="489" spans="1:39">
      <c r="A489" s="291" t="s">
        <v>640</v>
      </c>
      <c r="B489" s="291">
        <v>1</v>
      </c>
      <c r="C489" s="291" t="s">
        <v>5671</v>
      </c>
      <c r="D489" s="291" t="s">
        <v>5183</v>
      </c>
      <c r="E489" s="291" t="s">
        <v>3160</v>
      </c>
      <c r="F489" s="291" t="s">
        <v>3161</v>
      </c>
      <c r="G489" s="291" t="s">
        <v>3162</v>
      </c>
      <c r="H489" s="291" t="s">
        <v>3163</v>
      </c>
      <c r="I489" s="291" t="s">
        <v>3164</v>
      </c>
      <c r="J489" s="291" t="s">
        <v>148</v>
      </c>
      <c r="K489" s="291">
        <v>39</v>
      </c>
      <c r="L489" s="291">
        <v>3218</v>
      </c>
      <c r="M489" s="291" t="s">
        <v>54</v>
      </c>
      <c r="N489" s="291">
        <v>488</v>
      </c>
      <c r="O489" s="291">
        <v>88.404235897435896</v>
      </c>
      <c r="P489" s="321" t="s">
        <v>3166</v>
      </c>
      <c r="Q489" s="321">
        <v>7210212</v>
      </c>
      <c r="R489" s="321">
        <v>32.510452999999998</v>
      </c>
      <c r="S489" s="321">
        <v>52.540310169999998</v>
      </c>
      <c r="T489" s="321">
        <v>9.5432538147782662</v>
      </c>
      <c r="U489" s="321" t="s">
        <v>149</v>
      </c>
      <c r="V489" s="321">
        <v>0.10576817810246678</v>
      </c>
      <c r="W489" s="321">
        <v>1.8666325676962601</v>
      </c>
      <c r="X489" s="321">
        <v>3.0998480826835499</v>
      </c>
      <c r="Y489" s="321">
        <v>90</v>
      </c>
      <c r="Z489" s="321">
        <v>0.89790999999999999</v>
      </c>
      <c r="AA489" s="321">
        <v>300.55176949999998</v>
      </c>
      <c r="AB489" s="321">
        <v>1.8157195180000001</v>
      </c>
      <c r="AC489" s="322">
        <v>0.68981238095152575</v>
      </c>
      <c r="AD489" s="323">
        <v>1</v>
      </c>
      <c r="AE489" s="322">
        <v>88.404235897435896</v>
      </c>
      <c r="AF489" s="324">
        <v>285.00246453621548</v>
      </c>
      <c r="AG489" s="324">
        <v>53.702135597359153</v>
      </c>
      <c r="AH489" s="324">
        <v>0.21016586795939043</v>
      </c>
      <c r="AI489" s="324">
        <v>0.18842691653473467</v>
      </c>
      <c r="AJ489" s="324">
        <v>0.1864889185496576</v>
      </c>
      <c r="AK489" s="324">
        <v>9.6424275716317851</v>
      </c>
      <c r="AL489" s="324">
        <v>8.6225655748952974</v>
      </c>
      <c r="AM489" s="324">
        <v>10.662289568368273</v>
      </c>
    </row>
    <row r="490" spans="1:39">
      <c r="A490" s="291" t="s">
        <v>641</v>
      </c>
      <c r="B490" s="291">
        <v>1</v>
      </c>
      <c r="C490" s="291" t="s">
        <v>5672</v>
      </c>
      <c r="D490" s="291" t="s">
        <v>5183</v>
      </c>
      <c r="E490" s="291" t="s">
        <v>3160</v>
      </c>
      <c r="F490" s="291" t="s">
        <v>3161</v>
      </c>
      <c r="G490" s="291" t="s">
        <v>3162</v>
      </c>
      <c r="H490" s="291" t="s">
        <v>3163</v>
      </c>
      <c r="I490" s="291" t="s">
        <v>3164</v>
      </c>
      <c r="J490" s="291" t="s">
        <v>148</v>
      </c>
      <c r="K490" s="291">
        <v>39</v>
      </c>
      <c r="L490" s="291">
        <v>3218</v>
      </c>
      <c r="M490" s="291" t="s">
        <v>54</v>
      </c>
      <c r="N490" s="291">
        <v>489</v>
      </c>
      <c r="O490" s="291">
        <v>88.585764102564113</v>
      </c>
      <c r="P490" s="321" t="s">
        <v>3166</v>
      </c>
      <c r="Q490" s="321">
        <v>7210212</v>
      </c>
      <c r="R490" s="321">
        <v>32.510452999999998</v>
      </c>
      <c r="S490" s="321">
        <v>52.540310169999998</v>
      </c>
      <c r="T490" s="321">
        <v>9.5432538147782662</v>
      </c>
      <c r="U490" s="321" t="s">
        <v>149</v>
      </c>
      <c r="V490" s="321">
        <v>0.10576817810246678</v>
      </c>
      <c r="W490" s="321">
        <v>1.8666325676962601</v>
      </c>
      <c r="X490" s="321">
        <v>3.0998480826835499</v>
      </c>
      <c r="Y490" s="321">
        <v>90</v>
      </c>
      <c r="Z490" s="321">
        <v>0.89790999999999999</v>
      </c>
      <c r="AA490" s="321">
        <v>300.55176949999998</v>
      </c>
      <c r="AB490" s="321">
        <v>1.8157195180000001</v>
      </c>
      <c r="AC490" s="322">
        <v>0.68981238095152575</v>
      </c>
      <c r="AD490" s="323">
        <v>1</v>
      </c>
      <c r="AE490" s="322">
        <v>88.585764102564113</v>
      </c>
      <c r="AF490" s="324">
        <v>285.5876852026143</v>
      </c>
      <c r="AG490" s="324">
        <v>53.82491879839742</v>
      </c>
      <c r="AH490" s="324">
        <v>0.20980667308593257</v>
      </c>
      <c r="AI490" s="324">
        <v>0.188470727511274</v>
      </c>
      <c r="AJ490" s="324">
        <v>0.1864889185496576</v>
      </c>
      <c r="AK490" s="324">
        <v>9.6446695239806957</v>
      </c>
      <c r="AL490" s="324">
        <v>8.6245704000288708</v>
      </c>
      <c r="AM490" s="324">
        <v>10.664768647932519</v>
      </c>
    </row>
    <row r="491" spans="1:39">
      <c r="A491" s="291" t="s">
        <v>642</v>
      </c>
      <c r="B491" s="291">
        <v>1</v>
      </c>
      <c r="C491" s="291" t="s">
        <v>5673</v>
      </c>
      <c r="D491" s="291" t="s">
        <v>5183</v>
      </c>
      <c r="E491" s="291" t="s">
        <v>3160</v>
      </c>
      <c r="F491" s="291" t="s">
        <v>3161</v>
      </c>
      <c r="G491" s="291" t="s">
        <v>3162</v>
      </c>
      <c r="H491" s="291" t="s">
        <v>3163</v>
      </c>
      <c r="I491" s="291" t="s">
        <v>3164</v>
      </c>
      <c r="J491" s="291" t="s">
        <v>148</v>
      </c>
      <c r="K491" s="291">
        <v>39</v>
      </c>
      <c r="L491" s="291">
        <v>3218</v>
      </c>
      <c r="M491" s="291" t="s">
        <v>54</v>
      </c>
      <c r="N491" s="291">
        <v>490</v>
      </c>
      <c r="O491" s="291">
        <v>88.767292307692315</v>
      </c>
      <c r="P491" s="321" t="s">
        <v>3166</v>
      </c>
      <c r="Q491" s="321">
        <v>7210212</v>
      </c>
      <c r="R491" s="321">
        <v>32.510452999999998</v>
      </c>
      <c r="S491" s="321">
        <v>52.540310169999998</v>
      </c>
      <c r="T491" s="321">
        <v>9.5432538147782662</v>
      </c>
      <c r="U491" s="321" t="s">
        <v>149</v>
      </c>
      <c r="V491" s="321">
        <v>0.10576817810246678</v>
      </c>
      <c r="W491" s="321">
        <v>1.8666325676962601</v>
      </c>
      <c r="X491" s="321">
        <v>3.0998480826835499</v>
      </c>
      <c r="Y491" s="321">
        <v>90</v>
      </c>
      <c r="Z491" s="321">
        <v>0.89790999999999999</v>
      </c>
      <c r="AA491" s="321">
        <v>300.55176949999998</v>
      </c>
      <c r="AB491" s="321">
        <v>1.8157195180000001</v>
      </c>
      <c r="AC491" s="322">
        <v>0.68981238095152575</v>
      </c>
      <c r="AD491" s="323">
        <v>1</v>
      </c>
      <c r="AE491" s="322">
        <v>88.767292307692315</v>
      </c>
      <c r="AF491" s="324">
        <v>286.17290586901311</v>
      </c>
      <c r="AG491" s="324">
        <v>53.94749103477583</v>
      </c>
      <c r="AH491" s="324">
        <v>0.20944618571429699</v>
      </c>
      <c r="AI491" s="324">
        <v>0.18851362210882622</v>
      </c>
      <c r="AJ491" s="324">
        <v>0.1864889185496576</v>
      </c>
      <c r="AK491" s="324">
        <v>9.6468645821906254</v>
      </c>
      <c r="AL491" s="324">
        <v>8.6265332909311088</v>
      </c>
      <c r="AM491" s="324">
        <v>10.667195873450144</v>
      </c>
    </row>
    <row r="492" spans="1:39">
      <c r="A492" s="291" t="s">
        <v>643</v>
      </c>
      <c r="B492" s="291">
        <v>1</v>
      </c>
      <c r="C492" s="291" t="s">
        <v>5674</v>
      </c>
      <c r="D492" s="291" t="s">
        <v>5183</v>
      </c>
      <c r="E492" s="291" t="s">
        <v>3160</v>
      </c>
      <c r="F492" s="291" t="s">
        <v>3161</v>
      </c>
      <c r="G492" s="291" t="s">
        <v>3162</v>
      </c>
      <c r="H492" s="291" t="s">
        <v>3163</v>
      </c>
      <c r="I492" s="291" t="s">
        <v>3164</v>
      </c>
      <c r="J492" s="291" t="s">
        <v>148</v>
      </c>
      <c r="K492" s="291">
        <v>39</v>
      </c>
      <c r="L492" s="291">
        <v>3218</v>
      </c>
      <c r="M492" s="291" t="s">
        <v>54</v>
      </c>
      <c r="N492" s="291">
        <v>491</v>
      </c>
      <c r="O492" s="291">
        <v>88.948820512820518</v>
      </c>
      <c r="P492" s="321" t="s">
        <v>3166</v>
      </c>
      <c r="Q492" s="321">
        <v>7210212</v>
      </c>
      <c r="R492" s="321">
        <v>32.510452999999998</v>
      </c>
      <c r="S492" s="321">
        <v>52.540310169999998</v>
      </c>
      <c r="T492" s="321">
        <v>9.5432538147782662</v>
      </c>
      <c r="U492" s="321" t="s">
        <v>149</v>
      </c>
      <c r="V492" s="321">
        <v>0.10576817810246678</v>
      </c>
      <c r="W492" s="321">
        <v>1.8666325676962601</v>
      </c>
      <c r="X492" s="321">
        <v>3.0998480826835499</v>
      </c>
      <c r="Y492" s="321">
        <v>90</v>
      </c>
      <c r="Z492" s="321">
        <v>0.89790999999999999</v>
      </c>
      <c r="AA492" s="321">
        <v>300.55176949999998</v>
      </c>
      <c r="AB492" s="321">
        <v>1.8157195180000001</v>
      </c>
      <c r="AC492" s="322">
        <v>0.68981238095152575</v>
      </c>
      <c r="AD492" s="323">
        <v>1</v>
      </c>
      <c r="AE492" s="322">
        <v>88.948820512820518</v>
      </c>
      <c r="AF492" s="324">
        <v>286.75812653541186</v>
      </c>
      <c r="AG492" s="324">
        <v>54.069851557214115</v>
      </c>
      <c r="AH492" s="324">
        <v>0.20908441800466382</v>
      </c>
      <c r="AI492" s="324">
        <v>0.18855560332494015</v>
      </c>
      <c r="AJ492" s="324">
        <v>0.1864889185496576</v>
      </c>
      <c r="AK492" s="324">
        <v>9.64901289965605</v>
      </c>
      <c r="AL492" s="324">
        <v>8.6284543847722297</v>
      </c>
      <c r="AM492" s="324">
        <v>10.66957141453987</v>
      </c>
    </row>
    <row r="493" spans="1:39">
      <c r="A493" s="291" t="s">
        <v>644</v>
      </c>
      <c r="B493" s="291">
        <v>1</v>
      </c>
      <c r="C493" s="291" t="s">
        <v>5675</v>
      </c>
      <c r="D493" s="291" t="s">
        <v>5183</v>
      </c>
      <c r="E493" s="291" t="s">
        <v>3160</v>
      </c>
      <c r="F493" s="291" t="s">
        <v>3161</v>
      </c>
      <c r="G493" s="291" t="s">
        <v>3162</v>
      </c>
      <c r="H493" s="291" t="s">
        <v>3163</v>
      </c>
      <c r="I493" s="291" t="s">
        <v>3164</v>
      </c>
      <c r="J493" s="291" t="s">
        <v>148</v>
      </c>
      <c r="K493" s="291">
        <v>39</v>
      </c>
      <c r="L493" s="291">
        <v>3218</v>
      </c>
      <c r="M493" s="291" t="s">
        <v>54</v>
      </c>
      <c r="N493" s="291">
        <v>492</v>
      </c>
      <c r="O493" s="291">
        <v>89.130348717948721</v>
      </c>
      <c r="P493" s="321" t="s">
        <v>3166</v>
      </c>
      <c r="Q493" s="321">
        <v>7210212</v>
      </c>
      <c r="R493" s="321">
        <v>32.510452999999998</v>
      </c>
      <c r="S493" s="321">
        <v>52.540310169999998</v>
      </c>
      <c r="T493" s="321">
        <v>9.5432538147782662</v>
      </c>
      <c r="U493" s="321" t="s">
        <v>149</v>
      </c>
      <c r="V493" s="321">
        <v>0.10576817810246678</v>
      </c>
      <c r="W493" s="321">
        <v>1.8666325676962601</v>
      </c>
      <c r="X493" s="321">
        <v>3.0998480826835499</v>
      </c>
      <c r="Y493" s="321">
        <v>90</v>
      </c>
      <c r="Z493" s="321">
        <v>0.89790999999999999</v>
      </c>
      <c r="AA493" s="321">
        <v>300.55176949999998</v>
      </c>
      <c r="AB493" s="321">
        <v>1.8157195180000001</v>
      </c>
      <c r="AC493" s="322">
        <v>0.68981238095152575</v>
      </c>
      <c r="AD493" s="323">
        <v>1</v>
      </c>
      <c r="AE493" s="322">
        <v>89.130348717948721</v>
      </c>
      <c r="AF493" s="324">
        <v>287.34334720181067</v>
      </c>
      <c r="AG493" s="324">
        <v>54.19199962353521</v>
      </c>
      <c r="AH493" s="324">
        <v>0.20872138209462168</v>
      </c>
      <c r="AI493" s="324">
        <v>0.18859667415746498</v>
      </c>
      <c r="AJ493" s="324">
        <v>0.1864889185496576</v>
      </c>
      <c r="AK493" s="324">
        <v>9.6511146297868109</v>
      </c>
      <c r="AL493" s="324">
        <v>8.6303338187361955</v>
      </c>
      <c r="AM493" s="324">
        <v>10.671895440837424</v>
      </c>
    </row>
    <row r="494" spans="1:39">
      <c r="A494" s="291" t="s">
        <v>645</v>
      </c>
      <c r="B494" s="291">
        <v>1</v>
      </c>
      <c r="C494" s="291" t="s">
        <v>5676</v>
      </c>
      <c r="D494" s="291" t="s">
        <v>5183</v>
      </c>
      <c r="E494" s="291" t="s">
        <v>3160</v>
      </c>
      <c r="F494" s="291" t="s">
        <v>3161</v>
      </c>
      <c r="G494" s="291" t="s">
        <v>3162</v>
      </c>
      <c r="H494" s="291" t="s">
        <v>3163</v>
      </c>
      <c r="I494" s="291" t="s">
        <v>3164</v>
      </c>
      <c r="J494" s="291" t="s">
        <v>148</v>
      </c>
      <c r="K494" s="291">
        <v>39</v>
      </c>
      <c r="L494" s="291">
        <v>3218</v>
      </c>
      <c r="M494" s="291" t="s">
        <v>54</v>
      </c>
      <c r="N494" s="291">
        <v>493</v>
      </c>
      <c r="O494" s="291">
        <v>89.311876923076923</v>
      </c>
      <c r="P494" s="321" t="s">
        <v>3166</v>
      </c>
      <c r="Q494" s="321">
        <v>7210212</v>
      </c>
      <c r="R494" s="321">
        <v>32.510452999999998</v>
      </c>
      <c r="S494" s="321">
        <v>52.540310169999998</v>
      </c>
      <c r="T494" s="321">
        <v>9.5432538147782662</v>
      </c>
      <c r="U494" s="321" t="s">
        <v>149</v>
      </c>
      <c r="V494" s="321">
        <v>0.10576817810246678</v>
      </c>
      <c r="W494" s="321">
        <v>1.8666325676962601</v>
      </c>
      <c r="X494" s="321">
        <v>3.0998480826835499</v>
      </c>
      <c r="Y494" s="321">
        <v>90</v>
      </c>
      <c r="Z494" s="321">
        <v>0.89790999999999999</v>
      </c>
      <c r="AA494" s="321">
        <v>300.55176949999998</v>
      </c>
      <c r="AB494" s="321">
        <v>1.8157195180000001</v>
      </c>
      <c r="AC494" s="322">
        <v>0.68981238095152575</v>
      </c>
      <c r="AD494" s="323">
        <v>1</v>
      </c>
      <c r="AE494" s="322">
        <v>89.311876923076923</v>
      </c>
      <c r="AF494" s="324">
        <v>287.92856786820948</v>
      </c>
      <c r="AG494" s="324">
        <v>54.313934498651818</v>
      </c>
      <c r="AH494" s="324">
        <v>0.20835709009892156</v>
      </c>
      <c r="AI494" s="324">
        <v>0.18863683760450045</v>
      </c>
      <c r="AJ494" s="324">
        <v>0.1864889185496576</v>
      </c>
      <c r="AK494" s="324">
        <v>9.653169926005571</v>
      </c>
      <c r="AL494" s="324">
        <v>8.6321717300184382</v>
      </c>
      <c r="AM494" s="324">
        <v>10.674168121992706</v>
      </c>
    </row>
    <row r="495" spans="1:39">
      <c r="A495" s="291" t="s">
        <v>646</v>
      </c>
      <c r="B495" s="291">
        <v>1</v>
      </c>
      <c r="C495" s="291" t="s">
        <v>5677</v>
      </c>
      <c r="D495" s="291" t="s">
        <v>5183</v>
      </c>
      <c r="E495" s="291" t="s">
        <v>3160</v>
      </c>
      <c r="F495" s="291" t="s">
        <v>3161</v>
      </c>
      <c r="G495" s="291" t="s">
        <v>3162</v>
      </c>
      <c r="H495" s="291" t="s">
        <v>3163</v>
      </c>
      <c r="I495" s="291" t="s">
        <v>3164</v>
      </c>
      <c r="J495" s="291" t="s">
        <v>148</v>
      </c>
      <c r="K495" s="291">
        <v>39</v>
      </c>
      <c r="L495" s="291">
        <v>3218</v>
      </c>
      <c r="M495" s="291" t="s">
        <v>54</v>
      </c>
      <c r="N495" s="291">
        <v>494</v>
      </c>
      <c r="O495" s="291">
        <v>89.49340512820514</v>
      </c>
      <c r="P495" s="321" t="s">
        <v>3166</v>
      </c>
      <c r="Q495" s="321">
        <v>7210212</v>
      </c>
      <c r="R495" s="321">
        <v>32.510452999999998</v>
      </c>
      <c r="S495" s="321">
        <v>52.540310169999998</v>
      </c>
      <c r="T495" s="321">
        <v>9.5432538147782662</v>
      </c>
      <c r="U495" s="321" t="s">
        <v>149</v>
      </c>
      <c r="V495" s="321">
        <v>0.10576817810246678</v>
      </c>
      <c r="W495" s="321">
        <v>1.8666325676962601</v>
      </c>
      <c r="X495" s="321">
        <v>3.0998480826835499</v>
      </c>
      <c r="Y495" s="321">
        <v>90</v>
      </c>
      <c r="Z495" s="321">
        <v>0.89790999999999999</v>
      </c>
      <c r="AA495" s="321">
        <v>300.55176949999998</v>
      </c>
      <c r="AB495" s="321">
        <v>1.8157195180000001</v>
      </c>
      <c r="AC495" s="322">
        <v>0.68981238095152575</v>
      </c>
      <c r="AD495" s="323">
        <v>1</v>
      </c>
      <c r="AE495" s="322">
        <v>89.49340512820514</v>
      </c>
      <c r="AF495" s="324">
        <v>288.5137885346083</v>
      </c>
      <c r="AG495" s="324">
        <v>54.435655454552936</v>
      </c>
      <c r="AH495" s="324">
        <v>0.20799155410921305</v>
      </c>
      <c r="AI495" s="324">
        <v>0.18867609666434773</v>
      </c>
      <c r="AJ495" s="324">
        <v>0.1864889185496576</v>
      </c>
      <c r="AK495" s="324">
        <v>9.6551789417453051</v>
      </c>
      <c r="AL495" s="324">
        <v>8.6339682558235999</v>
      </c>
      <c r="AM495" s="324">
        <v>10.676389627667008</v>
      </c>
    </row>
    <row r="496" spans="1:39">
      <c r="A496" s="291" t="s">
        <v>647</v>
      </c>
      <c r="B496" s="291">
        <v>1</v>
      </c>
      <c r="C496" s="291" t="s">
        <v>5678</v>
      </c>
      <c r="D496" s="291" t="s">
        <v>5183</v>
      </c>
      <c r="E496" s="291" t="s">
        <v>3160</v>
      </c>
      <c r="F496" s="291" t="s">
        <v>3161</v>
      </c>
      <c r="G496" s="291" t="s">
        <v>3162</v>
      </c>
      <c r="H496" s="291" t="s">
        <v>3163</v>
      </c>
      <c r="I496" s="291" t="s">
        <v>3164</v>
      </c>
      <c r="J496" s="291" t="s">
        <v>148</v>
      </c>
      <c r="K496" s="291">
        <v>39</v>
      </c>
      <c r="L496" s="291">
        <v>3218</v>
      </c>
      <c r="M496" s="291" t="s">
        <v>54</v>
      </c>
      <c r="N496" s="291">
        <v>495</v>
      </c>
      <c r="O496" s="291">
        <v>89.674933333333342</v>
      </c>
      <c r="P496" s="321" t="s">
        <v>3166</v>
      </c>
      <c r="Q496" s="321">
        <v>7210212</v>
      </c>
      <c r="R496" s="321">
        <v>32.510452999999998</v>
      </c>
      <c r="S496" s="321">
        <v>52.540310169999998</v>
      </c>
      <c r="T496" s="321">
        <v>9.5432538147782662</v>
      </c>
      <c r="U496" s="321" t="s">
        <v>149</v>
      </c>
      <c r="V496" s="321">
        <v>0.10576817810246678</v>
      </c>
      <c r="W496" s="321">
        <v>1.8666325676962601</v>
      </c>
      <c r="X496" s="321">
        <v>3.0998480826835499</v>
      </c>
      <c r="Y496" s="321">
        <v>90</v>
      </c>
      <c r="Z496" s="321">
        <v>0.89790999999999999</v>
      </c>
      <c r="AA496" s="321">
        <v>300.55176949999998</v>
      </c>
      <c r="AB496" s="321">
        <v>1.8157195180000001</v>
      </c>
      <c r="AC496" s="322">
        <v>0.68981238095152575</v>
      </c>
      <c r="AD496" s="323">
        <v>1</v>
      </c>
      <c r="AE496" s="322">
        <v>89.674933333333342</v>
      </c>
      <c r="AF496" s="324">
        <v>289.09900920100711</v>
      </c>
      <c r="AG496" s="324">
        <v>54.557161770290094</v>
      </c>
      <c r="AH496" s="324">
        <v>0.20762478619364805</v>
      </c>
      <c r="AI496" s="324">
        <v>0.18871445433545969</v>
      </c>
      <c r="AJ496" s="324">
        <v>0.1864889185496576</v>
      </c>
      <c r="AK496" s="324">
        <v>9.6571418304467471</v>
      </c>
      <c r="AL496" s="324">
        <v>8.6357235333632723</v>
      </c>
      <c r="AM496" s="324">
        <v>10.67856012753022</v>
      </c>
    </row>
    <row r="497" spans="1:39">
      <c r="A497" s="291" t="s">
        <v>648</v>
      </c>
      <c r="B497" s="291">
        <v>1</v>
      </c>
      <c r="C497" s="291" t="s">
        <v>5679</v>
      </c>
      <c r="D497" s="291" t="s">
        <v>5183</v>
      </c>
      <c r="E497" s="291" t="s">
        <v>3160</v>
      </c>
      <c r="F497" s="291" t="s">
        <v>3161</v>
      </c>
      <c r="G497" s="291" t="s">
        <v>3162</v>
      </c>
      <c r="H497" s="291" t="s">
        <v>3163</v>
      </c>
      <c r="I497" s="291" t="s">
        <v>3164</v>
      </c>
      <c r="J497" s="291" t="s">
        <v>148</v>
      </c>
      <c r="K497" s="291">
        <v>39</v>
      </c>
      <c r="L497" s="291">
        <v>3218</v>
      </c>
      <c r="M497" s="291" t="s">
        <v>54</v>
      </c>
      <c r="N497" s="291">
        <v>496</v>
      </c>
      <c r="O497" s="291">
        <v>89.856461538461545</v>
      </c>
      <c r="P497" s="321" t="s">
        <v>3166</v>
      </c>
      <c r="Q497" s="321">
        <v>7210212</v>
      </c>
      <c r="R497" s="321">
        <v>32.510452999999998</v>
      </c>
      <c r="S497" s="321">
        <v>52.540310169999998</v>
      </c>
      <c r="T497" s="321">
        <v>9.5432538147782662</v>
      </c>
      <c r="U497" s="321" t="s">
        <v>149</v>
      </c>
      <c r="V497" s="321">
        <v>0.10576817810246678</v>
      </c>
      <c r="W497" s="321">
        <v>1.8666325676962601</v>
      </c>
      <c r="X497" s="321">
        <v>3.0998480826835499</v>
      </c>
      <c r="Y497" s="321">
        <v>90</v>
      </c>
      <c r="Z497" s="321">
        <v>0.89790999999999999</v>
      </c>
      <c r="AA497" s="321">
        <v>300.55176949999998</v>
      </c>
      <c r="AB497" s="321">
        <v>1.8157195180000001</v>
      </c>
      <c r="AC497" s="322">
        <v>0.68981238095152575</v>
      </c>
      <c r="AD497" s="323">
        <v>1</v>
      </c>
      <c r="AE497" s="322">
        <v>89.856461538461545</v>
      </c>
      <c r="AF497" s="324">
        <v>289.68422986740592</v>
      </c>
      <c r="AG497" s="324">
        <v>54.678452731963752</v>
      </c>
      <c r="AH497" s="324">
        <v>0.20725679839713965</v>
      </c>
      <c r="AI497" s="324">
        <v>0.18875191361639237</v>
      </c>
      <c r="AJ497" s="324">
        <v>0.1864889185496576</v>
      </c>
      <c r="AK497" s="324">
        <v>9.659058745555912</v>
      </c>
      <c r="AL497" s="324">
        <v>8.6374376998537645</v>
      </c>
      <c r="AM497" s="324">
        <v>10.68067979125806</v>
      </c>
    </row>
    <row r="498" spans="1:39">
      <c r="A498" s="291" t="s">
        <v>649</v>
      </c>
      <c r="B498" s="291">
        <v>1</v>
      </c>
      <c r="C498" s="291" t="s">
        <v>5680</v>
      </c>
      <c r="D498" s="291" t="s">
        <v>5183</v>
      </c>
      <c r="E498" s="291" t="s">
        <v>3160</v>
      </c>
      <c r="F498" s="291" t="s">
        <v>3161</v>
      </c>
      <c r="G498" s="291" t="s">
        <v>3162</v>
      </c>
      <c r="H498" s="291" t="s">
        <v>3163</v>
      </c>
      <c r="I498" s="291" t="s">
        <v>3164</v>
      </c>
      <c r="J498" s="291" t="s">
        <v>148</v>
      </c>
      <c r="K498" s="291">
        <v>39</v>
      </c>
      <c r="L498" s="291">
        <v>3218</v>
      </c>
      <c r="M498" s="291" t="s">
        <v>54</v>
      </c>
      <c r="N498" s="291">
        <v>497</v>
      </c>
      <c r="O498" s="291">
        <v>90.037989743589748</v>
      </c>
      <c r="P498" s="321" t="s">
        <v>3166</v>
      </c>
      <c r="Q498" s="321">
        <v>7210212</v>
      </c>
      <c r="R498" s="321">
        <v>32.510452999999998</v>
      </c>
      <c r="S498" s="321">
        <v>52.540310169999998</v>
      </c>
      <c r="T498" s="321">
        <v>9.5432538147782662</v>
      </c>
      <c r="U498" s="321" t="s">
        <v>149</v>
      </c>
      <c r="V498" s="321">
        <v>0.10576817810246678</v>
      </c>
      <c r="W498" s="321">
        <v>1.8666325676962601</v>
      </c>
      <c r="X498" s="321">
        <v>3.0998480826835499</v>
      </c>
      <c r="Y498" s="321">
        <v>90</v>
      </c>
      <c r="Z498" s="321">
        <v>0.89790999999999999</v>
      </c>
      <c r="AA498" s="321">
        <v>300.55176949999998</v>
      </c>
      <c r="AB498" s="321">
        <v>1.8157195180000001</v>
      </c>
      <c r="AC498" s="322">
        <v>0.68981238095152575</v>
      </c>
      <c r="AD498" s="323">
        <v>1</v>
      </c>
      <c r="AE498" s="322">
        <v>90.037989743589748</v>
      </c>
      <c r="AF498" s="324">
        <v>290.26945053380467</v>
      </c>
      <c r="AG498" s="324">
        <v>54.799527632709179</v>
      </c>
      <c r="AH498" s="324">
        <v>0.20688760274048398</v>
      </c>
      <c r="AI498" s="324">
        <v>0.18878847750575545</v>
      </c>
      <c r="AJ498" s="324">
        <v>0.1864889185496576</v>
      </c>
      <c r="AK498" s="324">
        <v>9.6609298405215593</v>
      </c>
      <c r="AL498" s="324">
        <v>8.6391108925138393</v>
      </c>
      <c r="AM498" s="324">
        <v>10.682748788529279</v>
      </c>
    </row>
    <row r="499" spans="1:39">
      <c r="A499" s="291" t="s">
        <v>650</v>
      </c>
      <c r="B499" s="291">
        <v>1</v>
      </c>
      <c r="C499" s="291" t="s">
        <v>5681</v>
      </c>
      <c r="D499" s="291" t="s">
        <v>5183</v>
      </c>
      <c r="E499" s="291" t="s">
        <v>3160</v>
      </c>
      <c r="F499" s="291" t="s">
        <v>3161</v>
      </c>
      <c r="G499" s="291" t="s">
        <v>3162</v>
      </c>
      <c r="H499" s="291" t="s">
        <v>3163</v>
      </c>
      <c r="I499" s="291" t="s">
        <v>3164</v>
      </c>
      <c r="J499" s="291" t="s">
        <v>148</v>
      </c>
      <c r="K499" s="291">
        <v>39</v>
      </c>
      <c r="L499" s="291">
        <v>3218</v>
      </c>
      <c r="M499" s="291" t="s">
        <v>54</v>
      </c>
      <c r="N499" s="291">
        <v>498</v>
      </c>
      <c r="O499" s="291">
        <v>90.21951794871795</v>
      </c>
      <c r="P499" s="321" t="s">
        <v>3166</v>
      </c>
      <c r="Q499" s="321">
        <v>7210212</v>
      </c>
      <c r="R499" s="321">
        <v>32.510452999999998</v>
      </c>
      <c r="S499" s="321">
        <v>52.540310169999998</v>
      </c>
      <c r="T499" s="321">
        <v>9.5432538147782662</v>
      </c>
      <c r="U499" s="321" t="s">
        <v>149</v>
      </c>
      <c r="V499" s="321">
        <v>0.10576817810246678</v>
      </c>
      <c r="W499" s="321">
        <v>1.8666325676962601</v>
      </c>
      <c r="X499" s="321">
        <v>3.0998480826835499</v>
      </c>
      <c r="Y499" s="321">
        <v>90</v>
      </c>
      <c r="Z499" s="321">
        <v>0.89790999999999999</v>
      </c>
      <c r="AA499" s="321">
        <v>300.55176949999998</v>
      </c>
      <c r="AB499" s="321">
        <v>1.8157195180000001</v>
      </c>
      <c r="AC499" s="322">
        <v>0.68981238095152575</v>
      </c>
      <c r="AD499" s="323">
        <v>1</v>
      </c>
      <c r="AE499" s="322">
        <v>90.21951794871795</v>
      </c>
      <c r="AF499" s="324">
        <v>290.85467120020348</v>
      </c>
      <c r="AG499" s="324">
        <v>54.920385772682558</v>
      </c>
      <c r="AH499" s="324">
        <v>0.20651721122066014</v>
      </c>
      <c r="AI499" s="324">
        <v>0.18882414900216371</v>
      </c>
      <c r="AJ499" s="324">
        <v>0.1864889185496576</v>
      </c>
      <c r="AK499" s="324">
        <v>9.6627552687927114</v>
      </c>
      <c r="AL499" s="324">
        <v>8.6407432485624938</v>
      </c>
      <c r="AM499" s="324">
        <v>10.684767289022927</v>
      </c>
    </row>
    <row r="500" spans="1:39">
      <c r="A500" s="291" t="s">
        <v>651</v>
      </c>
      <c r="B500" s="291">
        <v>1</v>
      </c>
      <c r="C500" s="291" t="s">
        <v>5682</v>
      </c>
      <c r="D500" s="291" t="s">
        <v>5183</v>
      </c>
      <c r="E500" s="291" t="s">
        <v>3160</v>
      </c>
      <c r="F500" s="291" t="s">
        <v>3161</v>
      </c>
      <c r="G500" s="291" t="s">
        <v>3162</v>
      </c>
      <c r="H500" s="291" t="s">
        <v>3163</v>
      </c>
      <c r="I500" s="291" t="s">
        <v>3164</v>
      </c>
      <c r="J500" s="291" t="s">
        <v>148</v>
      </c>
      <c r="K500" s="291">
        <v>39</v>
      </c>
      <c r="L500" s="291">
        <v>3218</v>
      </c>
      <c r="M500" s="291" t="s">
        <v>54</v>
      </c>
      <c r="N500" s="291">
        <v>499</v>
      </c>
      <c r="O500" s="291">
        <v>90.401046153846153</v>
      </c>
      <c r="P500" s="321" t="s">
        <v>3166</v>
      </c>
      <c r="Q500" s="321">
        <v>7210212</v>
      </c>
      <c r="R500" s="321">
        <v>32.510452999999998</v>
      </c>
      <c r="S500" s="321">
        <v>52.540310169999998</v>
      </c>
      <c r="T500" s="321">
        <v>9.5432538147782662</v>
      </c>
      <c r="U500" s="321" t="s">
        <v>149</v>
      </c>
      <c r="V500" s="321">
        <v>0.10576817810246678</v>
      </c>
      <c r="W500" s="321">
        <v>1.8666325676962601</v>
      </c>
      <c r="X500" s="321">
        <v>3.0998480826835499</v>
      </c>
      <c r="Y500" s="321">
        <v>90</v>
      </c>
      <c r="Z500" s="321">
        <v>0.89790999999999999</v>
      </c>
      <c r="AA500" s="321">
        <v>300.55176949999998</v>
      </c>
      <c r="AB500" s="321">
        <v>1.8157195180000001</v>
      </c>
      <c r="AC500" s="322">
        <v>0.68981238095152575</v>
      </c>
      <c r="AD500" s="323">
        <v>1</v>
      </c>
      <c r="AE500" s="322">
        <v>90.401046153846153</v>
      </c>
      <c r="AF500" s="324">
        <v>291.43989186660224</v>
      </c>
      <c r="AG500" s="324">
        <v>55.04102645904657</v>
      </c>
      <c r="AH500" s="324">
        <v>0.20614563581015286</v>
      </c>
      <c r="AI500" s="324">
        <v>0.18885893110418778</v>
      </c>
      <c r="AJ500" s="324">
        <v>0.1864889185496576</v>
      </c>
      <c r="AK500" s="324">
        <v>9.6645351838161275</v>
      </c>
      <c r="AL500" s="324">
        <v>8.6423349052167051</v>
      </c>
      <c r="AM500" s="324">
        <v>10.686735462415548</v>
      </c>
    </row>
    <row r="501" spans="1:39">
      <c r="A501" s="291" t="s">
        <v>652</v>
      </c>
      <c r="B501" s="291">
        <v>1</v>
      </c>
      <c r="C501" s="291" t="s">
        <v>5683</v>
      </c>
      <c r="D501" s="291" t="s">
        <v>5183</v>
      </c>
      <c r="E501" s="291" t="s">
        <v>3160</v>
      </c>
      <c r="F501" s="291" t="s">
        <v>3161</v>
      </c>
      <c r="G501" s="291" t="s">
        <v>3162</v>
      </c>
      <c r="H501" s="291" t="s">
        <v>3163</v>
      </c>
      <c r="I501" s="291" t="s">
        <v>3164</v>
      </c>
      <c r="J501" s="291" t="s">
        <v>148</v>
      </c>
      <c r="K501" s="291">
        <v>39</v>
      </c>
      <c r="L501" s="291">
        <v>3218</v>
      </c>
      <c r="M501" s="291" t="s">
        <v>54</v>
      </c>
      <c r="N501" s="291">
        <v>500</v>
      </c>
      <c r="O501" s="291">
        <v>90.582574358974369</v>
      </c>
      <c r="P501" s="321" t="s">
        <v>3166</v>
      </c>
      <c r="Q501" s="321">
        <v>7210212</v>
      </c>
      <c r="R501" s="321">
        <v>32.510452999999998</v>
      </c>
      <c r="S501" s="321">
        <v>52.540310169999998</v>
      </c>
      <c r="T501" s="321">
        <v>9.5432538147782662</v>
      </c>
      <c r="U501" s="321" t="s">
        <v>149</v>
      </c>
      <c r="V501" s="321">
        <v>0.10576817810246678</v>
      </c>
      <c r="W501" s="321">
        <v>1.8666325676962601</v>
      </c>
      <c r="X501" s="321">
        <v>3.0998480826835499</v>
      </c>
      <c r="Y501" s="321">
        <v>90</v>
      </c>
      <c r="Z501" s="321">
        <v>0.89790999999999999</v>
      </c>
      <c r="AA501" s="321">
        <v>300.55176949999998</v>
      </c>
      <c r="AB501" s="321">
        <v>1.8157195180000001</v>
      </c>
      <c r="AC501" s="322">
        <v>0.68981238095152575</v>
      </c>
      <c r="AD501" s="323">
        <v>1</v>
      </c>
      <c r="AE501" s="322">
        <v>90.582574358974369</v>
      </c>
      <c r="AF501" s="324">
        <v>292.02511253300111</v>
      </c>
      <c r="AG501" s="324">
        <v>55.161449005956314</v>
      </c>
      <c r="AH501" s="324">
        <v>0.20577288845720204</v>
      </c>
      <c r="AI501" s="324">
        <v>0.18889282681030606</v>
      </c>
      <c r="AJ501" s="324">
        <v>0.1864889185496576</v>
      </c>
      <c r="AK501" s="324">
        <v>9.6662697390338508</v>
      </c>
      <c r="AL501" s="324">
        <v>8.6438859996892319</v>
      </c>
      <c r="AM501" s="324">
        <v>10.688653478378468</v>
      </c>
    </row>
    <row r="502" spans="1:39">
      <c r="A502" s="291" t="s">
        <v>653</v>
      </c>
      <c r="B502" s="291">
        <v>1</v>
      </c>
      <c r="C502" s="291" t="s">
        <v>5684</v>
      </c>
      <c r="D502" s="291" t="s">
        <v>5183</v>
      </c>
      <c r="E502" s="291" t="s">
        <v>3160</v>
      </c>
      <c r="F502" s="291" t="s">
        <v>3161</v>
      </c>
      <c r="G502" s="291" t="s">
        <v>3162</v>
      </c>
      <c r="H502" s="291" t="s">
        <v>3163</v>
      </c>
      <c r="I502" s="291" t="s">
        <v>3164</v>
      </c>
      <c r="J502" s="291" t="s">
        <v>148</v>
      </c>
      <c r="K502" s="291">
        <v>39</v>
      </c>
      <c r="L502" s="291">
        <v>3218</v>
      </c>
      <c r="M502" s="291" t="s">
        <v>54</v>
      </c>
      <c r="N502" s="291">
        <v>501</v>
      </c>
      <c r="O502" s="291">
        <v>90.764102564102572</v>
      </c>
      <c r="P502" s="321" t="s">
        <v>3166</v>
      </c>
      <c r="Q502" s="321">
        <v>7210212</v>
      </c>
      <c r="R502" s="321">
        <v>32.510452999999998</v>
      </c>
      <c r="S502" s="321">
        <v>52.540310169999998</v>
      </c>
      <c r="T502" s="321">
        <v>9.5432538147782662</v>
      </c>
      <c r="U502" s="321" t="s">
        <v>149</v>
      </c>
      <c r="V502" s="321">
        <v>0.10576817810246678</v>
      </c>
      <c r="W502" s="321">
        <v>1.8666325676962601</v>
      </c>
      <c r="X502" s="321">
        <v>3.0998480826835499</v>
      </c>
      <c r="Y502" s="321">
        <v>90</v>
      </c>
      <c r="Z502" s="321">
        <v>0.89790999999999999</v>
      </c>
      <c r="AA502" s="321">
        <v>300.55176949999998</v>
      </c>
      <c r="AB502" s="321">
        <v>1.8157195180000001</v>
      </c>
      <c r="AC502" s="322">
        <v>0.68981238095152575</v>
      </c>
      <c r="AD502" s="323">
        <v>1</v>
      </c>
      <c r="AE502" s="322">
        <v>90.764102564102572</v>
      </c>
      <c r="AF502" s="324">
        <v>292.61033319939992</v>
      </c>
      <c r="AG502" s="324">
        <v>55.2816527345446</v>
      </c>
      <c r="AH502" s="324">
        <v>0.20539898108514715</v>
      </c>
      <c r="AI502" s="324">
        <v>0.18892583911885574</v>
      </c>
      <c r="AJ502" s="324">
        <v>0.1864889185496576</v>
      </c>
      <c r="AK502" s="324">
        <v>9.6679590878806962</v>
      </c>
      <c r="AL502" s="324">
        <v>8.6453966691863684</v>
      </c>
      <c r="AM502" s="324">
        <v>10.690521506575024</v>
      </c>
    </row>
    <row r="503" spans="1:39">
      <c r="A503" s="291" t="s">
        <v>654</v>
      </c>
      <c r="B503" s="291">
        <v>1</v>
      </c>
      <c r="C503" s="291" t="s">
        <v>5685</v>
      </c>
      <c r="D503" s="291" t="s">
        <v>5183</v>
      </c>
      <c r="E503" s="291" t="s">
        <v>3160</v>
      </c>
      <c r="F503" s="291" t="s">
        <v>3161</v>
      </c>
      <c r="G503" s="291" t="s">
        <v>3162</v>
      </c>
      <c r="H503" s="291" t="s">
        <v>3163</v>
      </c>
      <c r="I503" s="291" t="s">
        <v>3164</v>
      </c>
      <c r="J503" s="291" t="s">
        <v>148</v>
      </c>
      <c r="K503" s="291">
        <v>39</v>
      </c>
      <c r="L503" s="291">
        <v>3218</v>
      </c>
      <c r="M503" s="291" t="s">
        <v>54</v>
      </c>
      <c r="N503" s="291">
        <v>502</v>
      </c>
      <c r="O503" s="291">
        <v>90.945630769230775</v>
      </c>
      <c r="P503" s="321" t="s">
        <v>3166</v>
      </c>
      <c r="Q503" s="321">
        <v>7210212</v>
      </c>
      <c r="R503" s="321">
        <v>32.510452999999998</v>
      </c>
      <c r="S503" s="321">
        <v>52.540310169999998</v>
      </c>
      <c r="T503" s="321">
        <v>9.5432538147782662</v>
      </c>
      <c r="U503" s="321" t="s">
        <v>149</v>
      </c>
      <c r="V503" s="321">
        <v>0.10576817810246678</v>
      </c>
      <c r="W503" s="321">
        <v>1.8666325676962601</v>
      </c>
      <c r="X503" s="321">
        <v>3.0998480826835499</v>
      </c>
      <c r="Y503" s="321">
        <v>90</v>
      </c>
      <c r="Z503" s="321">
        <v>0.89790999999999999</v>
      </c>
      <c r="AA503" s="321">
        <v>300.55176949999998</v>
      </c>
      <c r="AB503" s="321">
        <v>1.8157195180000001</v>
      </c>
      <c r="AC503" s="322">
        <v>0.68981238095152575</v>
      </c>
      <c r="AD503" s="323">
        <v>1</v>
      </c>
      <c r="AE503" s="322">
        <v>90.945630769230775</v>
      </c>
      <c r="AF503" s="324">
        <v>293.19555386579867</v>
      </c>
      <c r="AG503" s="324">
        <v>55.401636972907461</v>
      </c>
      <c r="AH503" s="324">
        <v>0.20502392559237892</v>
      </c>
      <c r="AI503" s="324">
        <v>0.18895797102798453</v>
      </c>
      <c r="AJ503" s="324">
        <v>0.1864889185496576</v>
      </c>
      <c r="AK503" s="324">
        <v>9.6696033837817836</v>
      </c>
      <c r="AL503" s="324">
        <v>8.6468670509057368</v>
      </c>
      <c r="AM503" s="324">
        <v>10.69233971665783</v>
      </c>
    </row>
    <row r="504" spans="1:39">
      <c r="A504" s="291" t="s">
        <v>655</v>
      </c>
      <c r="B504" s="291">
        <v>1</v>
      </c>
      <c r="C504" s="291" t="s">
        <v>5686</v>
      </c>
      <c r="D504" s="291" t="s">
        <v>5183</v>
      </c>
      <c r="E504" s="291" t="s">
        <v>3160</v>
      </c>
      <c r="F504" s="291" t="s">
        <v>3161</v>
      </c>
      <c r="G504" s="291" t="s">
        <v>3162</v>
      </c>
      <c r="H504" s="291" t="s">
        <v>3163</v>
      </c>
      <c r="I504" s="291" t="s">
        <v>3164</v>
      </c>
      <c r="J504" s="291" t="s">
        <v>148</v>
      </c>
      <c r="K504" s="291">
        <v>39</v>
      </c>
      <c r="L504" s="291">
        <v>3218</v>
      </c>
      <c r="M504" s="291" t="s">
        <v>54</v>
      </c>
      <c r="N504" s="291">
        <v>503</v>
      </c>
      <c r="O504" s="291">
        <v>91.127158974358977</v>
      </c>
      <c r="P504" s="321" t="s">
        <v>3166</v>
      </c>
      <c r="Q504" s="321">
        <v>7210212</v>
      </c>
      <c r="R504" s="321">
        <v>32.510452999999998</v>
      </c>
      <c r="S504" s="321">
        <v>52.540310169999998</v>
      </c>
      <c r="T504" s="321">
        <v>9.5432538147782662</v>
      </c>
      <c r="U504" s="321" t="s">
        <v>149</v>
      </c>
      <c r="V504" s="321">
        <v>0.10576817810246678</v>
      </c>
      <c r="W504" s="321">
        <v>1.8666325676962601</v>
      </c>
      <c r="X504" s="321">
        <v>3.0998480826835499</v>
      </c>
      <c r="Y504" s="321">
        <v>90</v>
      </c>
      <c r="Z504" s="321">
        <v>0.89790999999999999</v>
      </c>
      <c r="AA504" s="321">
        <v>300.55176949999998</v>
      </c>
      <c r="AB504" s="321">
        <v>1.8157195180000001</v>
      </c>
      <c r="AC504" s="322">
        <v>0.68981238095152575</v>
      </c>
      <c r="AD504" s="323">
        <v>1</v>
      </c>
      <c r="AE504" s="322">
        <v>91.127158974358977</v>
      </c>
      <c r="AF504" s="324">
        <v>293.78077453219748</v>
      </c>
      <c r="AG504" s="324">
        <v>55.521401056089481</v>
      </c>
      <c r="AH504" s="324">
        <v>0.20464773385224855</v>
      </c>
      <c r="AI504" s="324">
        <v>0.18898922553560257</v>
      </c>
      <c r="AJ504" s="324">
        <v>0.1864889185496576</v>
      </c>
      <c r="AK504" s="324">
        <v>9.6712027801500753</v>
      </c>
      <c r="AL504" s="324">
        <v>8.6482972820340898</v>
      </c>
      <c r="AM504" s="324">
        <v>10.694108278266061</v>
      </c>
    </row>
    <row r="505" spans="1:39">
      <c r="A505" s="291" t="s">
        <v>656</v>
      </c>
      <c r="B505" s="291">
        <v>1</v>
      </c>
      <c r="C505" s="291" t="s">
        <v>5687</v>
      </c>
      <c r="D505" s="291" t="s">
        <v>5183</v>
      </c>
      <c r="E505" s="291" t="s">
        <v>3160</v>
      </c>
      <c r="F505" s="291" t="s">
        <v>3161</v>
      </c>
      <c r="G505" s="291" t="s">
        <v>3162</v>
      </c>
      <c r="H505" s="291" t="s">
        <v>3163</v>
      </c>
      <c r="I505" s="291" t="s">
        <v>3164</v>
      </c>
      <c r="J505" s="291" t="s">
        <v>148</v>
      </c>
      <c r="K505" s="291">
        <v>39</v>
      </c>
      <c r="L505" s="291">
        <v>3218</v>
      </c>
      <c r="M505" s="291" t="s">
        <v>54</v>
      </c>
      <c r="N505" s="291">
        <v>504</v>
      </c>
      <c r="O505" s="291">
        <v>91.30868717948718</v>
      </c>
      <c r="P505" s="321" t="s">
        <v>3166</v>
      </c>
      <c r="Q505" s="321">
        <v>7210212</v>
      </c>
      <c r="R505" s="321">
        <v>32.510452999999998</v>
      </c>
      <c r="S505" s="321">
        <v>52.540310169999998</v>
      </c>
      <c r="T505" s="321">
        <v>9.5432538147782662</v>
      </c>
      <c r="U505" s="321" t="s">
        <v>149</v>
      </c>
      <c r="V505" s="321">
        <v>0.10576817810246678</v>
      </c>
      <c r="W505" s="321">
        <v>1.8666325676962601</v>
      </c>
      <c r="X505" s="321">
        <v>3.0998480826835499</v>
      </c>
      <c r="Y505" s="321">
        <v>90</v>
      </c>
      <c r="Z505" s="321">
        <v>0.89790999999999999</v>
      </c>
      <c r="AA505" s="321">
        <v>300.55176949999998</v>
      </c>
      <c r="AB505" s="321">
        <v>1.8157195180000001</v>
      </c>
      <c r="AC505" s="322">
        <v>0.68981238095152575</v>
      </c>
      <c r="AD505" s="323">
        <v>1</v>
      </c>
      <c r="AE505" s="322">
        <v>91.30868717948718</v>
      </c>
      <c r="AF505" s="324">
        <v>294.36599519859629</v>
      </c>
      <c r="AG505" s="324">
        <v>55.640944326068762</v>
      </c>
      <c r="AH505" s="324">
        <v>0.20427041771251533</v>
      </c>
      <c r="AI505" s="324">
        <v>0.18901960563933401</v>
      </c>
      <c r="AJ505" s="324">
        <v>0.1864889185496576</v>
      </c>
      <c r="AK505" s="324">
        <v>9.6727574303838963</v>
      </c>
      <c r="AL505" s="324">
        <v>8.6496874997450934</v>
      </c>
      <c r="AM505" s="324">
        <v>10.695827361022699</v>
      </c>
    </row>
    <row r="506" spans="1:39">
      <c r="A506" s="291" t="s">
        <v>657</v>
      </c>
      <c r="B506" s="291">
        <v>1</v>
      </c>
      <c r="C506" s="291" t="s">
        <v>5688</v>
      </c>
      <c r="D506" s="291" t="s">
        <v>5183</v>
      </c>
      <c r="E506" s="291" t="s">
        <v>3160</v>
      </c>
      <c r="F506" s="291" t="s">
        <v>3161</v>
      </c>
      <c r="G506" s="291" t="s">
        <v>3162</v>
      </c>
      <c r="H506" s="291" t="s">
        <v>3163</v>
      </c>
      <c r="I506" s="291" t="s">
        <v>3164</v>
      </c>
      <c r="J506" s="291" t="s">
        <v>148</v>
      </c>
      <c r="K506" s="291">
        <v>39</v>
      </c>
      <c r="L506" s="291">
        <v>3218</v>
      </c>
      <c r="M506" s="291" t="s">
        <v>54</v>
      </c>
      <c r="N506" s="291">
        <v>505</v>
      </c>
      <c r="O506" s="291">
        <v>91.490215384615396</v>
      </c>
      <c r="P506" s="321" t="s">
        <v>3166</v>
      </c>
      <c r="Q506" s="321">
        <v>7210212</v>
      </c>
      <c r="R506" s="321">
        <v>32.510452999999998</v>
      </c>
      <c r="S506" s="321">
        <v>52.540310169999998</v>
      </c>
      <c r="T506" s="321">
        <v>9.5432538147782662</v>
      </c>
      <c r="U506" s="321" t="s">
        <v>149</v>
      </c>
      <c r="V506" s="321">
        <v>0.10576817810246678</v>
      </c>
      <c r="W506" s="321">
        <v>1.8666325676962601</v>
      </c>
      <c r="X506" s="321">
        <v>3.0998480826835499</v>
      </c>
      <c r="Y506" s="321">
        <v>90</v>
      </c>
      <c r="Z506" s="321">
        <v>0.89790999999999999</v>
      </c>
      <c r="AA506" s="321">
        <v>300.55176949999998</v>
      </c>
      <c r="AB506" s="321">
        <v>1.8157195180000001</v>
      </c>
      <c r="AC506" s="322">
        <v>0.68981238095152575</v>
      </c>
      <c r="AD506" s="323">
        <v>1</v>
      </c>
      <c r="AE506" s="322">
        <v>91.490215384615396</v>
      </c>
      <c r="AF506" s="324">
        <v>294.95121586499511</v>
      </c>
      <c r="AG506" s="324">
        <v>55.760266131742071</v>
      </c>
      <c r="AH506" s="324">
        <v>0.20389198899547117</v>
      </c>
      <c r="AI506" s="324">
        <v>0.1890491143364692</v>
      </c>
      <c r="AJ506" s="324">
        <v>0.1864889185496576</v>
      </c>
      <c r="AK506" s="324">
        <v>9.6742674878644941</v>
      </c>
      <c r="AL506" s="324">
        <v>8.6510378411971391</v>
      </c>
      <c r="AM506" s="324">
        <v>10.697497134531851</v>
      </c>
    </row>
    <row r="507" spans="1:39">
      <c r="A507" s="291" t="s">
        <v>658</v>
      </c>
      <c r="B507" s="291">
        <v>1</v>
      </c>
      <c r="C507" s="291" t="s">
        <v>5689</v>
      </c>
      <c r="D507" s="291" t="s">
        <v>5183</v>
      </c>
      <c r="E507" s="291" t="s">
        <v>3160</v>
      </c>
      <c r="F507" s="291" t="s">
        <v>3161</v>
      </c>
      <c r="G507" s="291" t="s">
        <v>3162</v>
      </c>
      <c r="H507" s="291" t="s">
        <v>3163</v>
      </c>
      <c r="I507" s="291" t="s">
        <v>3164</v>
      </c>
      <c r="J507" s="291" t="s">
        <v>148</v>
      </c>
      <c r="K507" s="291">
        <v>39</v>
      </c>
      <c r="L507" s="291">
        <v>3218</v>
      </c>
      <c r="M507" s="291" t="s">
        <v>54</v>
      </c>
      <c r="N507" s="291">
        <v>506</v>
      </c>
      <c r="O507" s="291">
        <v>91.671743589743599</v>
      </c>
      <c r="P507" s="321" t="s">
        <v>3166</v>
      </c>
      <c r="Q507" s="321">
        <v>7210212</v>
      </c>
      <c r="R507" s="321">
        <v>32.510452999999998</v>
      </c>
      <c r="S507" s="321">
        <v>52.540310169999998</v>
      </c>
      <c r="T507" s="321">
        <v>9.5432538147782662</v>
      </c>
      <c r="U507" s="321" t="s">
        <v>149</v>
      </c>
      <c r="V507" s="321">
        <v>0.10576817810246678</v>
      </c>
      <c r="W507" s="321">
        <v>1.8666325676962601</v>
      </c>
      <c r="X507" s="321">
        <v>3.0998480826835499</v>
      </c>
      <c r="Y507" s="321">
        <v>90</v>
      </c>
      <c r="Z507" s="321">
        <v>0.89790999999999999</v>
      </c>
      <c r="AA507" s="321">
        <v>300.55176949999998</v>
      </c>
      <c r="AB507" s="321">
        <v>1.8157195180000001</v>
      </c>
      <c r="AC507" s="322">
        <v>0.68981238095152575</v>
      </c>
      <c r="AD507" s="323">
        <v>1</v>
      </c>
      <c r="AE507" s="322">
        <v>91.671743589743599</v>
      </c>
      <c r="AF507" s="324">
        <v>295.53643653139392</v>
      </c>
      <c r="AG507" s="324">
        <v>55.879365828909656</v>
      </c>
      <c r="AH507" s="324">
        <v>0.20351245949749375</v>
      </c>
      <c r="AI507" s="324">
        <v>0.18907775462391679</v>
      </c>
      <c r="AJ507" s="324">
        <v>0.1864889185496576</v>
      </c>
      <c r="AK507" s="324">
        <v>9.6757331059535812</v>
      </c>
      <c r="AL507" s="324">
        <v>8.6523484435311477</v>
      </c>
      <c r="AM507" s="324">
        <v>10.699117768376015</v>
      </c>
    </row>
    <row r="508" spans="1:39">
      <c r="A508" s="291" t="s">
        <v>659</v>
      </c>
      <c r="B508" s="291">
        <v>1</v>
      </c>
      <c r="C508" s="291" t="s">
        <v>5690</v>
      </c>
      <c r="D508" s="291" t="s">
        <v>5183</v>
      </c>
      <c r="E508" s="291" t="s">
        <v>3160</v>
      </c>
      <c r="F508" s="291" t="s">
        <v>3161</v>
      </c>
      <c r="G508" s="291" t="s">
        <v>3162</v>
      </c>
      <c r="H508" s="291" t="s">
        <v>3163</v>
      </c>
      <c r="I508" s="291" t="s">
        <v>3164</v>
      </c>
      <c r="J508" s="291" t="s">
        <v>148</v>
      </c>
      <c r="K508" s="291">
        <v>39</v>
      </c>
      <c r="L508" s="291">
        <v>3218</v>
      </c>
      <c r="M508" s="291" t="s">
        <v>54</v>
      </c>
      <c r="N508" s="291">
        <v>507</v>
      </c>
      <c r="O508" s="291">
        <v>91.853271794871802</v>
      </c>
      <c r="P508" s="321" t="s">
        <v>3166</v>
      </c>
      <c r="Q508" s="321">
        <v>7210212</v>
      </c>
      <c r="R508" s="321">
        <v>32.510452999999998</v>
      </c>
      <c r="S508" s="321">
        <v>52.540310169999998</v>
      </c>
      <c r="T508" s="321">
        <v>9.5432538147782662</v>
      </c>
      <c r="U508" s="321" t="s">
        <v>149</v>
      </c>
      <c r="V508" s="321">
        <v>0.10576817810246678</v>
      </c>
      <c r="W508" s="321">
        <v>1.8666325676962601</v>
      </c>
      <c r="X508" s="321">
        <v>3.0998480826835499</v>
      </c>
      <c r="Y508" s="321">
        <v>90</v>
      </c>
      <c r="Z508" s="321">
        <v>0.89790999999999999</v>
      </c>
      <c r="AA508" s="321">
        <v>300.55176949999998</v>
      </c>
      <c r="AB508" s="321">
        <v>1.8157195180000001</v>
      </c>
      <c r="AC508" s="322">
        <v>0.68981238095152575</v>
      </c>
      <c r="AD508" s="323">
        <v>1</v>
      </c>
      <c r="AE508" s="322">
        <v>91.853271794871802</v>
      </c>
      <c r="AF508" s="324">
        <v>296.12165719779267</v>
      </c>
      <c r="AG508" s="324">
        <v>55.998242780260014</v>
      </c>
      <c r="AH508" s="324">
        <v>0.20313184098894924</v>
      </c>
      <c r="AI508" s="324">
        <v>0.18910552949815598</v>
      </c>
      <c r="AJ508" s="324">
        <v>0.1864889185496576</v>
      </c>
      <c r="AK508" s="324">
        <v>9.6771544379908931</v>
      </c>
      <c r="AL508" s="324">
        <v>8.6536194438683953</v>
      </c>
      <c r="AM508" s="324">
        <v>10.700689432113391</v>
      </c>
    </row>
    <row r="509" spans="1:39">
      <c r="A509" s="291" t="s">
        <v>660</v>
      </c>
      <c r="B509" s="291">
        <v>1</v>
      </c>
      <c r="C509" s="291" t="s">
        <v>5691</v>
      </c>
      <c r="D509" s="291" t="s">
        <v>5183</v>
      </c>
      <c r="E509" s="291" t="s">
        <v>3160</v>
      </c>
      <c r="F509" s="291" t="s">
        <v>3161</v>
      </c>
      <c r="G509" s="291" t="s">
        <v>3162</v>
      </c>
      <c r="H509" s="291" t="s">
        <v>3163</v>
      </c>
      <c r="I509" s="291" t="s">
        <v>3164</v>
      </c>
      <c r="J509" s="291" t="s">
        <v>148</v>
      </c>
      <c r="K509" s="291">
        <v>39</v>
      </c>
      <c r="L509" s="291">
        <v>3218</v>
      </c>
      <c r="M509" s="291" t="s">
        <v>54</v>
      </c>
      <c r="N509" s="291">
        <v>508</v>
      </c>
      <c r="O509" s="291">
        <v>92.034800000000004</v>
      </c>
      <c r="P509" s="321" t="s">
        <v>3166</v>
      </c>
      <c r="Q509" s="321">
        <v>7210212</v>
      </c>
      <c r="R509" s="321">
        <v>32.510452999999998</v>
      </c>
      <c r="S509" s="321">
        <v>52.540310169999998</v>
      </c>
      <c r="T509" s="321">
        <v>9.5432538147782662</v>
      </c>
      <c r="U509" s="321" t="s">
        <v>149</v>
      </c>
      <c r="V509" s="321">
        <v>0.10576817810246678</v>
      </c>
      <c r="W509" s="321">
        <v>1.8666325676962601</v>
      </c>
      <c r="X509" s="321">
        <v>3.0998480826835499</v>
      </c>
      <c r="Y509" s="321">
        <v>90</v>
      </c>
      <c r="Z509" s="321">
        <v>0.89790999999999999</v>
      </c>
      <c r="AA509" s="321">
        <v>300.55176949999998</v>
      </c>
      <c r="AB509" s="321">
        <v>1.8157195180000001</v>
      </c>
      <c r="AC509" s="322">
        <v>0.68981238095152575</v>
      </c>
      <c r="AD509" s="323">
        <v>1</v>
      </c>
      <c r="AE509" s="322">
        <v>92.034800000000004</v>
      </c>
      <c r="AF509" s="324">
        <v>296.70687786419148</v>
      </c>
      <c r="AG509" s="324">
        <v>56.116896355354541</v>
      </c>
      <c r="AH509" s="324">
        <v>0.20275014521388712</v>
      </c>
      <c r="AI509" s="324">
        <v>0.18913244195518897</v>
      </c>
      <c r="AJ509" s="324">
        <v>0.1864889185496576</v>
      </c>
      <c r="AK509" s="324">
        <v>9.6785316372917549</v>
      </c>
      <c r="AL509" s="324">
        <v>8.6548509793083195</v>
      </c>
      <c r="AM509" s="324">
        <v>10.702212295275189</v>
      </c>
    </row>
    <row r="510" spans="1:39">
      <c r="A510" s="291" t="s">
        <v>661</v>
      </c>
      <c r="B510" s="291">
        <v>1</v>
      </c>
      <c r="C510" s="291" t="s">
        <v>5692</v>
      </c>
      <c r="D510" s="291" t="s">
        <v>5183</v>
      </c>
      <c r="E510" s="291" t="s">
        <v>3160</v>
      </c>
      <c r="F510" s="291" t="s">
        <v>3161</v>
      </c>
      <c r="G510" s="291" t="s">
        <v>3162</v>
      </c>
      <c r="H510" s="291" t="s">
        <v>3163</v>
      </c>
      <c r="I510" s="291" t="s">
        <v>3164</v>
      </c>
      <c r="J510" s="291" t="s">
        <v>148</v>
      </c>
      <c r="K510" s="291">
        <v>39</v>
      </c>
      <c r="L510" s="291">
        <v>3218</v>
      </c>
      <c r="M510" s="291" t="s">
        <v>54</v>
      </c>
      <c r="N510" s="291">
        <v>509</v>
      </c>
      <c r="O510" s="291">
        <v>92.216328205128207</v>
      </c>
      <c r="P510" s="321" t="s">
        <v>3166</v>
      </c>
      <c r="Q510" s="321">
        <v>7210212</v>
      </c>
      <c r="R510" s="321">
        <v>32.510452999999998</v>
      </c>
      <c r="S510" s="321">
        <v>52.540310169999998</v>
      </c>
      <c r="T510" s="321">
        <v>9.5432538147782662</v>
      </c>
      <c r="U510" s="321" t="s">
        <v>149</v>
      </c>
      <c r="V510" s="321">
        <v>0.10576817810246678</v>
      </c>
      <c r="W510" s="321">
        <v>1.8666325676962601</v>
      </c>
      <c r="X510" s="321">
        <v>3.0998480826835499</v>
      </c>
      <c r="Y510" s="321">
        <v>90</v>
      </c>
      <c r="Z510" s="321">
        <v>0.89790999999999999</v>
      </c>
      <c r="AA510" s="321">
        <v>300.55176949999998</v>
      </c>
      <c r="AB510" s="321">
        <v>1.8157195180000001</v>
      </c>
      <c r="AC510" s="322">
        <v>0.68981238095152575</v>
      </c>
      <c r="AD510" s="323">
        <v>1</v>
      </c>
      <c r="AE510" s="322">
        <v>92.216328205128207</v>
      </c>
      <c r="AF510" s="324">
        <v>297.29209853059029</v>
      </c>
      <c r="AG510" s="324">
        <v>56.235325930611943</v>
      </c>
      <c r="AH510" s="324">
        <v>0.20236738388984918</v>
      </c>
      <c r="AI510" s="324">
        <v>0.18915849499049342</v>
      </c>
      <c r="AJ510" s="324">
        <v>0.1864889185496576</v>
      </c>
      <c r="AK510" s="324">
        <v>9.6798648571446524</v>
      </c>
      <c r="AL510" s="324">
        <v>8.6560431869263663</v>
      </c>
      <c r="AM510" s="324">
        <v>10.703686527362937</v>
      </c>
    </row>
    <row r="511" spans="1:39">
      <c r="A511" s="291" t="s">
        <v>662</v>
      </c>
      <c r="B511" s="291">
        <v>1</v>
      </c>
      <c r="C511" s="291" t="s">
        <v>5693</v>
      </c>
      <c r="D511" s="291" t="s">
        <v>5183</v>
      </c>
      <c r="E511" s="291" t="s">
        <v>3160</v>
      </c>
      <c r="F511" s="291" t="s">
        <v>3161</v>
      </c>
      <c r="G511" s="291" t="s">
        <v>3162</v>
      </c>
      <c r="H511" s="291" t="s">
        <v>3163</v>
      </c>
      <c r="I511" s="291" t="s">
        <v>3164</v>
      </c>
      <c r="J511" s="291" t="s">
        <v>148</v>
      </c>
      <c r="K511" s="291">
        <v>39</v>
      </c>
      <c r="L511" s="291">
        <v>3218</v>
      </c>
      <c r="M511" s="291" t="s">
        <v>54</v>
      </c>
      <c r="N511" s="291">
        <v>510</v>
      </c>
      <c r="O511" s="291">
        <v>92.397856410256409</v>
      </c>
      <c r="P511" s="321" t="s">
        <v>3166</v>
      </c>
      <c r="Q511" s="321">
        <v>7210212</v>
      </c>
      <c r="R511" s="321">
        <v>32.510452999999998</v>
      </c>
      <c r="S511" s="321">
        <v>52.540310169999998</v>
      </c>
      <c r="T511" s="321">
        <v>9.5432538147782662</v>
      </c>
      <c r="U511" s="321" t="s">
        <v>149</v>
      </c>
      <c r="V511" s="321">
        <v>0.10576817810246678</v>
      </c>
      <c r="W511" s="321">
        <v>1.8666325676962601</v>
      </c>
      <c r="X511" s="321">
        <v>3.0998480826835499</v>
      </c>
      <c r="Y511" s="321">
        <v>90</v>
      </c>
      <c r="Z511" s="321">
        <v>0.89790999999999999</v>
      </c>
      <c r="AA511" s="321">
        <v>300.55176949999998</v>
      </c>
      <c r="AB511" s="321">
        <v>1.8157195180000001</v>
      </c>
      <c r="AC511" s="322">
        <v>0.68981238095152575</v>
      </c>
      <c r="AD511" s="323">
        <v>1</v>
      </c>
      <c r="AE511" s="322">
        <v>92.397856410256409</v>
      </c>
      <c r="AF511" s="324">
        <v>297.87731919698905</v>
      </c>
      <c r="AG511" s="324">
        <v>56.353530889292699</v>
      </c>
      <c r="AH511" s="324">
        <v>0.20198356870776446</v>
      </c>
      <c r="AI511" s="324">
        <v>0.1891836915989753</v>
      </c>
      <c r="AJ511" s="324">
        <v>0.1864889185496576</v>
      </c>
      <c r="AK511" s="324">
        <v>9.6811542508088131</v>
      </c>
      <c r="AL511" s="324">
        <v>8.6571962037718126</v>
      </c>
      <c r="AM511" s="324">
        <v>10.705112297845814</v>
      </c>
    </row>
    <row r="512" spans="1:39">
      <c r="A512" s="291" t="s">
        <v>663</v>
      </c>
      <c r="B512" s="291">
        <v>1</v>
      </c>
      <c r="C512" s="291" t="s">
        <v>5694</v>
      </c>
      <c r="D512" s="291" t="s">
        <v>5183</v>
      </c>
      <c r="E512" s="291" t="s">
        <v>3160</v>
      </c>
      <c r="F512" s="291" t="s">
        <v>3161</v>
      </c>
      <c r="G512" s="291" t="s">
        <v>3162</v>
      </c>
      <c r="H512" s="291" t="s">
        <v>3163</v>
      </c>
      <c r="I512" s="291" t="s">
        <v>3164</v>
      </c>
      <c r="J512" s="291" t="s">
        <v>148</v>
      </c>
      <c r="K512" s="291">
        <v>39</v>
      </c>
      <c r="L512" s="291">
        <v>3218</v>
      </c>
      <c r="M512" s="291" t="s">
        <v>54</v>
      </c>
      <c r="N512" s="291">
        <v>511</v>
      </c>
      <c r="O512" s="291">
        <v>92.579384615384626</v>
      </c>
      <c r="P512" s="321" t="s">
        <v>3166</v>
      </c>
      <c r="Q512" s="321">
        <v>7210212</v>
      </c>
      <c r="R512" s="321">
        <v>32.510452999999998</v>
      </c>
      <c r="S512" s="321">
        <v>52.540310169999998</v>
      </c>
      <c r="T512" s="321">
        <v>9.5432538147782662</v>
      </c>
      <c r="U512" s="321" t="s">
        <v>149</v>
      </c>
      <c r="V512" s="321">
        <v>0.10576817810246678</v>
      </c>
      <c r="W512" s="321">
        <v>1.8666325676962601</v>
      </c>
      <c r="X512" s="321">
        <v>3.0998480826835499</v>
      </c>
      <c r="Y512" s="321">
        <v>90</v>
      </c>
      <c r="Z512" s="321">
        <v>0.89790999999999999</v>
      </c>
      <c r="AA512" s="321">
        <v>300.55176949999998</v>
      </c>
      <c r="AB512" s="321">
        <v>1.8157195180000001</v>
      </c>
      <c r="AC512" s="322">
        <v>0.68981238095152575</v>
      </c>
      <c r="AD512" s="323">
        <v>1</v>
      </c>
      <c r="AE512" s="322">
        <v>92.579384615384626</v>
      </c>
      <c r="AF512" s="324">
        <v>298.46253986338792</v>
      </c>
      <c r="AG512" s="324">
        <v>56.471510621483347</v>
      </c>
      <c r="AH512" s="324">
        <v>0.20159871133162685</v>
      </c>
      <c r="AI512" s="324">
        <v>0.18920803477492168</v>
      </c>
      <c r="AJ512" s="324">
        <v>0.1864889185496576</v>
      </c>
      <c r="AK512" s="324">
        <v>9.6823999715117957</v>
      </c>
      <c r="AL512" s="324">
        <v>8.6583101668656166</v>
      </c>
      <c r="AM512" s="324">
        <v>10.706489776157975</v>
      </c>
    </row>
    <row r="513" spans="1:39">
      <c r="A513" s="291" t="s">
        <v>664</v>
      </c>
      <c r="B513" s="291">
        <v>1</v>
      </c>
      <c r="C513" s="291" t="s">
        <v>5695</v>
      </c>
      <c r="D513" s="291" t="s">
        <v>5183</v>
      </c>
      <c r="E513" s="291" t="s">
        <v>3160</v>
      </c>
      <c r="F513" s="291" t="s">
        <v>3161</v>
      </c>
      <c r="G513" s="291" t="s">
        <v>3162</v>
      </c>
      <c r="H513" s="291" t="s">
        <v>3163</v>
      </c>
      <c r="I513" s="291" t="s">
        <v>3164</v>
      </c>
      <c r="J513" s="291" t="s">
        <v>148</v>
      </c>
      <c r="K513" s="291">
        <v>39</v>
      </c>
      <c r="L513" s="291">
        <v>3218</v>
      </c>
      <c r="M513" s="291" t="s">
        <v>54</v>
      </c>
      <c r="N513" s="291">
        <v>512</v>
      </c>
      <c r="O513" s="291">
        <v>92.760912820512829</v>
      </c>
      <c r="P513" s="321" t="s">
        <v>3166</v>
      </c>
      <c r="Q513" s="321">
        <v>7210212</v>
      </c>
      <c r="R513" s="321">
        <v>32.510452999999998</v>
      </c>
      <c r="S513" s="321">
        <v>52.540310169999998</v>
      </c>
      <c r="T513" s="321">
        <v>9.5432538147782662</v>
      </c>
      <c r="U513" s="321" t="s">
        <v>149</v>
      </c>
      <c r="V513" s="321">
        <v>0.10576817810246678</v>
      </c>
      <c r="W513" s="321">
        <v>1.8666325676962601</v>
      </c>
      <c r="X513" s="321">
        <v>3.0998480826835499</v>
      </c>
      <c r="Y513" s="321">
        <v>90</v>
      </c>
      <c r="Z513" s="321">
        <v>0.89790999999999999</v>
      </c>
      <c r="AA513" s="321">
        <v>300.55176949999998</v>
      </c>
      <c r="AB513" s="321">
        <v>1.8157195180000001</v>
      </c>
      <c r="AC513" s="322">
        <v>0.68981238095152575</v>
      </c>
      <c r="AD513" s="323">
        <v>1</v>
      </c>
      <c r="AE513" s="322">
        <v>92.760912820512829</v>
      </c>
      <c r="AF513" s="324">
        <v>299.04776052978667</v>
      </c>
      <c r="AG513" s="324">
        <v>56.58926452408042</v>
      </c>
      <c r="AH513" s="324">
        <v>0.20121282339820612</v>
      </c>
      <c r="AI513" s="324">
        <v>0.18923152751195355</v>
      </c>
      <c r="AJ513" s="324">
        <v>0.1864889185496576</v>
      </c>
      <c r="AK513" s="324">
        <v>9.6836021724470704</v>
      </c>
      <c r="AL513" s="324">
        <v>8.659385213198254</v>
      </c>
      <c r="AM513" s="324">
        <v>10.707819131695887</v>
      </c>
    </row>
    <row r="514" spans="1:39">
      <c r="A514" s="291" t="s">
        <v>665</v>
      </c>
      <c r="B514" s="291">
        <v>1</v>
      </c>
      <c r="C514" s="291" t="s">
        <v>5696</v>
      </c>
      <c r="D514" s="291" t="s">
        <v>5183</v>
      </c>
      <c r="E514" s="291" t="s">
        <v>3160</v>
      </c>
      <c r="F514" s="291" t="s">
        <v>3161</v>
      </c>
      <c r="G514" s="291" t="s">
        <v>3162</v>
      </c>
      <c r="H514" s="291" t="s">
        <v>3163</v>
      </c>
      <c r="I514" s="291" t="s">
        <v>3164</v>
      </c>
      <c r="J514" s="291" t="s">
        <v>148</v>
      </c>
      <c r="K514" s="291">
        <v>39</v>
      </c>
      <c r="L514" s="291">
        <v>3218</v>
      </c>
      <c r="M514" s="291" t="s">
        <v>54</v>
      </c>
      <c r="N514" s="291">
        <v>513</v>
      </c>
      <c r="O514" s="291">
        <v>92.942441025641031</v>
      </c>
      <c r="P514" s="321" t="s">
        <v>3166</v>
      </c>
      <c r="Q514" s="321">
        <v>7210212</v>
      </c>
      <c r="R514" s="321">
        <v>32.510452999999998</v>
      </c>
      <c r="S514" s="321">
        <v>52.540310169999998</v>
      </c>
      <c r="T514" s="321">
        <v>9.5432538147782662</v>
      </c>
      <c r="U514" s="321" t="s">
        <v>149</v>
      </c>
      <c r="V514" s="321">
        <v>0.10576817810246678</v>
      </c>
      <c r="W514" s="321">
        <v>1.8666325676962601</v>
      </c>
      <c r="X514" s="321">
        <v>3.0998480826835499</v>
      </c>
      <c r="Y514" s="321">
        <v>90</v>
      </c>
      <c r="Z514" s="321">
        <v>0.89790999999999999</v>
      </c>
      <c r="AA514" s="321">
        <v>300.55176949999998</v>
      </c>
      <c r="AB514" s="321">
        <v>1.8157195180000001</v>
      </c>
      <c r="AC514" s="322">
        <v>0.68981238095152575</v>
      </c>
      <c r="AD514" s="323">
        <v>1</v>
      </c>
      <c r="AE514" s="322">
        <v>92.942441025641031</v>
      </c>
      <c r="AF514" s="324">
        <v>299.63298119618548</v>
      </c>
      <c r="AG514" s="324">
        <v>56.706792000774705</v>
      </c>
      <c r="AH514" s="324">
        <v>0.20082591651709242</v>
      </c>
      <c r="AI514" s="324">
        <v>0.18925417280297921</v>
      </c>
      <c r="AJ514" s="324">
        <v>0.1864889185496576</v>
      </c>
      <c r="AK514" s="324">
        <v>9.684761006771641</v>
      </c>
      <c r="AL514" s="324">
        <v>8.6604214797275922</v>
      </c>
      <c r="AM514" s="324">
        <v>10.70910053381569</v>
      </c>
    </row>
    <row r="515" spans="1:39">
      <c r="A515" s="291" t="s">
        <v>666</v>
      </c>
      <c r="B515" s="291">
        <v>1</v>
      </c>
      <c r="C515" s="291" t="s">
        <v>5697</v>
      </c>
      <c r="D515" s="291" t="s">
        <v>5183</v>
      </c>
      <c r="E515" s="291" t="s">
        <v>3160</v>
      </c>
      <c r="F515" s="291" t="s">
        <v>3161</v>
      </c>
      <c r="G515" s="291" t="s">
        <v>3162</v>
      </c>
      <c r="H515" s="291" t="s">
        <v>3163</v>
      </c>
      <c r="I515" s="291" t="s">
        <v>3164</v>
      </c>
      <c r="J515" s="291" t="s">
        <v>148</v>
      </c>
      <c r="K515" s="291">
        <v>39</v>
      </c>
      <c r="L515" s="291">
        <v>3218</v>
      </c>
      <c r="M515" s="291" t="s">
        <v>54</v>
      </c>
      <c r="N515" s="291">
        <v>514</v>
      </c>
      <c r="O515" s="291">
        <v>93.123969230769234</v>
      </c>
      <c r="P515" s="321" t="s">
        <v>3166</v>
      </c>
      <c r="Q515" s="321">
        <v>7210212</v>
      </c>
      <c r="R515" s="321">
        <v>32.510452999999998</v>
      </c>
      <c r="S515" s="321">
        <v>52.540310169999998</v>
      </c>
      <c r="T515" s="321">
        <v>9.5432538147782662</v>
      </c>
      <c r="U515" s="321" t="s">
        <v>149</v>
      </c>
      <c r="V515" s="321">
        <v>0.10576817810246678</v>
      </c>
      <c r="W515" s="321">
        <v>1.8666325676962601</v>
      </c>
      <c r="X515" s="321">
        <v>3.0998480826835499</v>
      </c>
      <c r="Y515" s="321">
        <v>90</v>
      </c>
      <c r="Z515" s="321">
        <v>0.89790999999999999</v>
      </c>
      <c r="AA515" s="321">
        <v>300.55176949999998</v>
      </c>
      <c r="AB515" s="321">
        <v>1.8157195180000001</v>
      </c>
      <c r="AC515" s="322">
        <v>0.68981238095152575</v>
      </c>
      <c r="AD515" s="323">
        <v>1</v>
      </c>
      <c r="AE515" s="322">
        <v>93.123969230769234</v>
      </c>
      <c r="AF515" s="324">
        <v>300.21820186258429</v>
      </c>
      <c r="AG515" s="324">
        <v>56.824092462034955</v>
      </c>
      <c r="AH515" s="324">
        <v>0.20043800227026293</v>
      </c>
      <c r="AI515" s="324">
        <v>0.18927597364014739</v>
      </c>
      <c r="AJ515" s="324">
        <v>0.1864889185496576</v>
      </c>
      <c r="AK515" s="324">
        <v>9.6858766276036388</v>
      </c>
      <c r="AL515" s="324">
        <v>8.6614191033767369</v>
      </c>
      <c r="AM515" s="324">
        <v>10.710334151830541</v>
      </c>
    </row>
    <row r="516" spans="1:39">
      <c r="A516" s="291" t="s">
        <v>667</v>
      </c>
      <c r="B516" s="291">
        <v>1</v>
      </c>
      <c r="C516" s="291" t="s">
        <v>5698</v>
      </c>
      <c r="D516" s="291" t="s">
        <v>5183</v>
      </c>
      <c r="E516" s="291" t="s">
        <v>3160</v>
      </c>
      <c r="F516" s="291" t="s">
        <v>3161</v>
      </c>
      <c r="G516" s="291" t="s">
        <v>3162</v>
      </c>
      <c r="H516" s="291" t="s">
        <v>3163</v>
      </c>
      <c r="I516" s="291" t="s">
        <v>3164</v>
      </c>
      <c r="J516" s="291" t="s">
        <v>148</v>
      </c>
      <c r="K516" s="291">
        <v>39</v>
      </c>
      <c r="L516" s="291">
        <v>3218</v>
      </c>
      <c r="M516" s="291" t="s">
        <v>54</v>
      </c>
      <c r="N516" s="291">
        <v>515</v>
      </c>
      <c r="O516" s="291">
        <v>93.305497435897436</v>
      </c>
      <c r="P516" s="321" t="s">
        <v>3166</v>
      </c>
      <c r="Q516" s="321">
        <v>7210212</v>
      </c>
      <c r="R516" s="321">
        <v>32.510452999999998</v>
      </c>
      <c r="S516" s="321">
        <v>52.540310169999998</v>
      </c>
      <c r="T516" s="321">
        <v>9.5432538147782662</v>
      </c>
      <c r="U516" s="321" t="s">
        <v>149</v>
      </c>
      <c r="V516" s="321">
        <v>0.10576817810246678</v>
      </c>
      <c r="W516" s="321">
        <v>1.8666325676962601</v>
      </c>
      <c r="X516" s="321">
        <v>3.0998480826835499</v>
      </c>
      <c r="Y516" s="321">
        <v>90</v>
      </c>
      <c r="Z516" s="321">
        <v>0.89790999999999999</v>
      </c>
      <c r="AA516" s="321">
        <v>300.55176949999998</v>
      </c>
      <c r="AB516" s="321">
        <v>1.8157195180000001</v>
      </c>
      <c r="AC516" s="322">
        <v>0.68981238095152575</v>
      </c>
      <c r="AD516" s="323">
        <v>1</v>
      </c>
      <c r="AE516" s="322">
        <v>93.305497435897436</v>
      </c>
      <c r="AF516" s="324">
        <v>300.80342252898305</v>
      </c>
      <c r="AG516" s="324">
        <v>56.941165325091724</v>
      </c>
      <c r="AH516" s="324">
        <v>0.20004909221199474</v>
      </c>
      <c r="AI516" s="324">
        <v>0.1892969330148008</v>
      </c>
      <c r="AJ516" s="324">
        <v>0.1864889185496576</v>
      </c>
      <c r="AK516" s="324">
        <v>9.6869491880199465</v>
      </c>
      <c r="AL516" s="324">
        <v>8.6623782210319078</v>
      </c>
      <c r="AM516" s="324">
        <v>10.711520155007987</v>
      </c>
    </row>
    <row r="517" spans="1:39">
      <c r="A517" s="291" t="s">
        <v>668</v>
      </c>
      <c r="B517" s="291">
        <v>1</v>
      </c>
      <c r="C517" s="291" t="s">
        <v>5699</v>
      </c>
      <c r="D517" s="291" t="s">
        <v>5183</v>
      </c>
      <c r="E517" s="291" t="s">
        <v>3160</v>
      </c>
      <c r="F517" s="291" t="s">
        <v>3161</v>
      </c>
      <c r="G517" s="291" t="s">
        <v>3162</v>
      </c>
      <c r="H517" s="291" t="s">
        <v>3163</v>
      </c>
      <c r="I517" s="291" t="s">
        <v>3164</v>
      </c>
      <c r="J517" s="291" t="s">
        <v>148</v>
      </c>
      <c r="K517" s="291">
        <v>39</v>
      </c>
      <c r="L517" s="291">
        <v>3218</v>
      </c>
      <c r="M517" s="291" t="s">
        <v>54</v>
      </c>
      <c r="N517" s="291">
        <v>516</v>
      </c>
      <c r="O517" s="291">
        <v>93.487025641025653</v>
      </c>
      <c r="P517" s="321" t="s">
        <v>3166</v>
      </c>
      <c r="Q517" s="321">
        <v>7210212</v>
      </c>
      <c r="R517" s="321">
        <v>32.510452999999998</v>
      </c>
      <c r="S517" s="321">
        <v>52.540310169999998</v>
      </c>
      <c r="T517" s="321">
        <v>9.5432538147782662</v>
      </c>
      <c r="U517" s="321" t="s">
        <v>149</v>
      </c>
      <c r="V517" s="321">
        <v>0.10576817810246678</v>
      </c>
      <c r="W517" s="321">
        <v>1.8666325676962601</v>
      </c>
      <c r="X517" s="321">
        <v>3.0998480826835499</v>
      </c>
      <c r="Y517" s="321">
        <v>90</v>
      </c>
      <c r="Z517" s="321">
        <v>0.89790999999999999</v>
      </c>
      <c r="AA517" s="321">
        <v>300.55176949999998</v>
      </c>
      <c r="AB517" s="321">
        <v>1.8157195180000001</v>
      </c>
      <c r="AC517" s="322">
        <v>0.68981238095152575</v>
      </c>
      <c r="AD517" s="323">
        <v>1</v>
      </c>
      <c r="AE517" s="322">
        <v>93.487025641025653</v>
      </c>
      <c r="AF517" s="324">
        <v>301.38864319538192</v>
      </c>
      <c r="AG517" s="324">
        <v>57.058010013921091</v>
      </c>
      <c r="AH517" s="324">
        <v>0.19965919786867126</v>
      </c>
      <c r="AI517" s="324">
        <v>0.18931705391742967</v>
      </c>
      <c r="AJ517" s="324">
        <v>0.1864889185496576</v>
      </c>
      <c r="AK517" s="324">
        <v>9.6879788410538268</v>
      </c>
      <c r="AL517" s="324">
        <v>8.6632989695403158</v>
      </c>
      <c r="AM517" s="324">
        <v>10.71265871256734</v>
      </c>
    </row>
    <row r="518" spans="1:39">
      <c r="A518" s="291" t="s">
        <v>669</v>
      </c>
      <c r="B518" s="291">
        <v>1</v>
      </c>
      <c r="C518" s="291" t="s">
        <v>5700</v>
      </c>
      <c r="D518" s="291" t="s">
        <v>5183</v>
      </c>
      <c r="E518" s="291" t="s">
        <v>3160</v>
      </c>
      <c r="F518" s="291" t="s">
        <v>3161</v>
      </c>
      <c r="G518" s="291" t="s">
        <v>3162</v>
      </c>
      <c r="H518" s="291" t="s">
        <v>3163</v>
      </c>
      <c r="I518" s="291" t="s">
        <v>3164</v>
      </c>
      <c r="J518" s="291" t="s">
        <v>148</v>
      </c>
      <c r="K518" s="291">
        <v>39</v>
      </c>
      <c r="L518" s="291">
        <v>3218</v>
      </c>
      <c r="M518" s="291" t="s">
        <v>54</v>
      </c>
      <c r="N518" s="291">
        <v>517</v>
      </c>
      <c r="O518" s="291">
        <v>93.668553846153856</v>
      </c>
      <c r="P518" s="321" t="s">
        <v>3166</v>
      </c>
      <c r="Q518" s="321">
        <v>7210212</v>
      </c>
      <c r="R518" s="321">
        <v>32.510452999999998</v>
      </c>
      <c r="S518" s="321">
        <v>52.540310169999998</v>
      </c>
      <c r="T518" s="321">
        <v>9.5432538147782662</v>
      </c>
      <c r="U518" s="321" t="s">
        <v>149</v>
      </c>
      <c r="V518" s="321">
        <v>0.10576817810246678</v>
      </c>
      <c r="W518" s="321">
        <v>1.8666325676962601</v>
      </c>
      <c r="X518" s="321">
        <v>3.0998480826835499</v>
      </c>
      <c r="Y518" s="321">
        <v>90</v>
      </c>
      <c r="Z518" s="321">
        <v>0.89790999999999999</v>
      </c>
      <c r="AA518" s="321">
        <v>300.55176949999998</v>
      </c>
      <c r="AB518" s="321">
        <v>1.8157195180000001</v>
      </c>
      <c r="AC518" s="322">
        <v>0.68981238095152575</v>
      </c>
      <c r="AD518" s="323">
        <v>1</v>
      </c>
      <c r="AE518" s="322">
        <v>93.668553846153856</v>
      </c>
      <c r="AF518" s="324">
        <v>301.97386386178067</v>
      </c>
      <c r="AG518" s="324">
        <v>57.174625959227967</v>
      </c>
      <c r="AH518" s="324">
        <v>0.19926833073836914</v>
      </c>
      <c r="AI518" s="324">
        <v>0.18933633933762528</v>
      </c>
      <c r="AJ518" s="324">
        <v>0.1864889185496576</v>
      </c>
      <c r="AK518" s="324">
        <v>9.6889657396925379</v>
      </c>
      <c r="AL518" s="324">
        <v>8.6641814857080384</v>
      </c>
      <c r="AM518" s="324">
        <v>10.713749993677038</v>
      </c>
    </row>
    <row r="519" spans="1:39">
      <c r="A519" s="291" t="s">
        <v>670</v>
      </c>
      <c r="B519" s="291">
        <v>1</v>
      </c>
      <c r="C519" s="291" t="s">
        <v>5701</v>
      </c>
      <c r="D519" s="291" t="s">
        <v>5183</v>
      </c>
      <c r="E519" s="291" t="s">
        <v>3160</v>
      </c>
      <c r="F519" s="291" t="s">
        <v>3161</v>
      </c>
      <c r="G519" s="291" t="s">
        <v>3162</v>
      </c>
      <c r="H519" s="291" t="s">
        <v>3163</v>
      </c>
      <c r="I519" s="291" t="s">
        <v>3164</v>
      </c>
      <c r="J519" s="291" t="s">
        <v>148</v>
      </c>
      <c r="K519" s="291">
        <v>39</v>
      </c>
      <c r="L519" s="291">
        <v>3218</v>
      </c>
      <c r="M519" s="291" t="s">
        <v>54</v>
      </c>
      <c r="N519" s="291">
        <v>518</v>
      </c>
      <c r="O519" s="291">
        <v>93.850082051282058</v>
      </c>
      <c r="P519" s="321" t="s">
        <v>3166</v>
      </c>
      <c r="Q519" s="321">
        <v>7210212</v>
      </c>
      <c r="R519" s="321">
        <v>32.510452999999998</v>
      </c>
      <c r="S519" s="321">
        <v>52.540310169999998</v>
      </c>
      <c r="T519" s="321">
        <v>9.5432538147782662</v>
      </c>
      <c r="U519" s="321" t="s">
        <v>149</v>
      </c>
      <c r="V519" s="321">
        <v>0.10576817810246678</v>
      </c>
      <c r="W519" s="321">
        <v>1.8666325676962601</v>
      </c>
      <c r="X519" s="321">
        <v>3.0998480826835499</v>
      </c>
      <c r="Y519" s="321">
        <v>90</v>
      </c>
      <c r="Z519" s="321">
        <v>0.89790999999999999</v>
      </c>
      <c r="AA519" s="321">
        <v>300.55176949999998</v>
      </c>
      <c r="AB519" s="321">
        <v>1.8157195180000001</v>
      </c>
      <c r="AC519" s="322">
        <v>0.68981238095152575</v>
      </c>
      <c r="AD519" s="323">
        <v>1</v>
      </c>
      <c r="AE519" s="322">
        <v>93.850082051282058</v>
      </c>
      <c r="AF519" s="324">
        <v>302.55908452817948</v>
      </c>
      <c r="AG519" s="324">
        <v>57.291012598429802</v>
      </c>
      <c r="AH519" s="324">
        <v>0.19887650229105322</v>
      </c>
      <c r="AI519" s="324">
        <v>0.18935479226403423</v>
      </c>
      <c r="AJ519" s="324">
        <v>0.1864889185496576</v>
      </c>
      <c r="AK519" s="324">
        <v>9.6899100368749966</v>
      </c>
      <c r="AL519" s="324">
        <v>8.6650259062979202</v>
      </c>
      <c r="AM519" s="324">
        <v>10.714794167452071</v>
      </c>
    </row>
    <row r="520" spans="1:39">
      <c r="A520" s="291" t="s">
        <v>671</v>
      </c>
      <c r="B520" s="291">
        <v>1</v>
      </c>
      <c r="C520" s="291" t="s">
        <v>5702</v>
      </c>
      <c r="D520" s="291" t="s">
        <v>5183</v>
      </c>
      <c r="E520" s="291" t="s">
        <v>3160</v>
      </c>
      <c r="F520" s="291" t="s">
        <v>3161</v>
      </c>
      <c r="G520" s="291" t="s">
        <v>3162</v>
      </c>
      <c r="H520" s="291" t="s">
        <v>3163</v>
      </c>
      <c r="I520" s="291" t="s">
        <v>3164</v>
      </c>
      <c r="J520" s="291" t="s">
        <v>148</v>
      </c>
      <c r="K520" s="291">
        <v>39</v>
      </c>
      <c r="L520" s="291">
        <v>3218</v>
      </c>
      <c r="M520" s="291" t="s">
        <v>54</v>
      </c>
      <c r="N520" s="291">
        <v>519</v>
      </c>
      <c r="O520" s="291">
        <v>94.031610256410261</v>
      </c>
      <c r="P520" s="321" t="s">
        <v>3166</v>
      </c>
      <c r="Q520" s="321">
        <v>7210212</v>
      </c>
      <c r="R520" s="321">
        <v>32.510452999999998</v>
      </c>
      <c r="S520" s="321">
        <v>52.540310169999998</v>
      </c>
      <c r="T520" s="321">
        <v>9.5432538147782662</v>
      </c>
      <c r="U520" s="321" t="s">
        <v>149</v>
      </c>
      <c r="V520" s="321">
        <v>0.10576817810246678</v>
      </c>
      <c r="W520" s="321">
        <v>1.8666325676962601</v>
      </c>
      <c r="X520" s="321">
        <v>3.0998480826835499</v>
      </c>
      <c r="Y520" s="321">
        <v>90</v>
      </c>
      <c r="Z520" s="321">
        <v>0.89790999999999999</v>
      </c>
      <c r="AA520" s="321">
        <v>300.55176949999998</v>
      </c>
      <c r="AB520" s="321">
        <v>1.8157195180000001</v>
      </c>
      <c r="AC520" s="322">
        <v>0.68981238095152575</v>
      </c>
      <c r="AD520" s="323">
        <v>1</v>
      </c>
      <c r="AE520" s="322">
        <v>94.031610256410261</v>
      </c>
      <c r="AF520" s="324">
        <v>303.14430519457829</v>
      </c>
      <c r="AG520" s="324">
        <v>57.407169375639697</v>
      </c>
      <c r="AH520" s="324">
        <v>0.19848372396804123</v>
      </c>
      <c r="AI520" s="324">
        <v>0.18937241568431223</v>
      </c>
      <c r="AJ520" s="324">
        <v>0.1864889185496576</v>
      </c>
      <c r="AK520" s="324">
        <v>9.6908118854894099</v>
      </c>
      <c r="AL520" s="324">
        <v>8.6658323680274645</v>
      </c>
      <c r="AM520" s="324">
        <v>10.715791402951355</v>
      </c>
    </row>
    <row r="521" spans="1:39">
      <c r="A521" s="291" t="s">
        <v>672</v>
      </c>
      <c r="B521" s="291">
        <v>1</v>
      </c>
      <c r="C521" s="291" t="s">
        <v>5703</v>
      </c>
      <c r="D521" s="291" t="s">
        <v>5183</v>
      </c>
      <c r="E521" s="291" t="s">
        <v>3160</v>
      </c>
      <c r="F521" s="291" t="s">
        <v>3161</v>
      </c>
      <c r="G521" s="291" t="s">
        <v>3162</v>
      </c>
      <c r="H521" s="291" t="s">
        <v>3163</v>
      </c>
      <c r="I521" s="291" t="s">
        <v>3164</v>
      </c>
      <c r="J521" s="291" t="s">
        <v>148</v>
      </c>
      <c r="K521" s="291">
        <v>39</v>
      </c>
      <c r="L521" s="291">
        <v>3218</v>
      </c>
      <c r="M521" s="291" t="s">
        <v>54</v>
      </c>
      <c r="N521" s="291">
        <v>520</v>
      </c>
      <c r="O521" s="291">
        <v>94.213138461538463</v>
      </c>
      <c r="P521" s="321" t="s">
        <v>3166</v>
      </c>
      <c r="Q521" s="321">
        <v>7210212</v>
      </c>
      <c r="R521" s="321">
        <v>32.510452999999998</v>
      </c>
      <c r="S521" s="321">
        <v>52.540310169999998</v>
      </c>
      <c r="T521" s="321">
        <v>9.5432538147782662</v>
      </c>
      <c r="U521" s="321" t="s">
        <v>149</v>
      </c>
      <c r="V521" s="321">
        <v>0.10576817810246678</v>
      </c>
      <c r="W521" s="321">
        <v>1.8666325676962601</v>
      </c>
      <c r="X521" s="321">
        <v>3.0998480826835499</v>
      </c>
      <c r="Y521" s="321">
        <v>90</v>
      </c>
      <c r="Z521" s="321">
        <v>0.89790999999999999</v>
      </c>
      <c r="AA521" s="321">
        <v>300.55176949999998</v>
      </c>
      <c r="AB521" s="321">
        <v>1.8157195180000001</v>
      </c>
      <c r="AC521" s="322">
        <v>0.68981238095152575</v>
      </c>
      <c r="AD521" s="323">
        <v>1</v>
      </c>
      <c r="AE521" s="322">
        <v>94.213138461538463</v>
      </c>
      <c r="AF521" s="324">
        <v>303.72952586097705</v>
      </c>
      <c r="AG521" s="324">
        <v>57.523095741649676</v>
      </c>
      <c r="AH521" s="324">
        <v>0.19809000718199235</v>
      </c>
      <c r="AI521" s="324">
        <v>0.18938921258507849</v>
      </c>
      <c r="AJ521" s="324">
        <v>0.1864889185496576</v>
      </c>
      <c r="AK521" s="324">
        <v>9.6916714383709461</v>
      </c>
      <c r="AL521" s="324">
        <v>8.6666010075667383</v>
      </c>
      <c r="AM521" s="324">
        <v>10.716741869175156</v>
      </c>
    </row>
    <row r="522" spans="1:39">
      <c r="A522" s="291" t="s">
        <v>673</v>
      </c>
      <c r="B522" s="291">
        <v>1</v>
      </c>
      <c r="C522" s="291" t="s">
        <v>5704</v>
      </c>
      <c r="D522" s="291" t="s">
        <v>5183</v>
      </c>
      <c r="E522" s="291" t="s">
        <v>3160</v>
      </c>
      <c r="F522" s="291" t="s">
        <v>3161</v>
      </c>
      <c r="G522" s="291" t="s">
        <v>3162</v>
      </c>
      <c r="H522" s="291" t="s">
        <v>3163</v>
      </c>
      <c r="I522" s="291" t="s">
        <v>3164</v>
      </c>
      <c r="J522" s="291" t="s">
        <v>148</v>
      </c>
      <c r="K522" s="291">
        <v>39</v>
      </c>
      <c r="L522" s="291">
        <v>3218</v>
      </c>
      <c r="M522" s="291" t="s">
        <v>54</v>
      </c>
      <c r="N522" s="291">
        <v>521</v>
      </c>
      <c r="O522" s="291">
        <v>94.394666666666666</v>
      </c>
      <c r="P522" s="321" t="s">
        <v>3166</v>
      </c>
      <c r="Q522" s="321">
        <v>7210212</v>
      </c>
      <c r="R522" s="321">
        <v>32.510452999999998</v>
      </c>
      <c r="S522" s="321">
        <v>52.540310169999998</v>
      </c>
      <c r="T522" s="321">
        <v>9.5432538147782662</v>
      </c>
      <c r="U522" s="321" t="s">
        <v>149</v>
      </c>
      <c r="V522" s="321">
        <v>0.10576817810246678</v>
      </c>
      <c r="W522" s="321">
        <v>1.8666325676962601</v>
      </c>
      <c r="X522" s="321">
        <v>3.0998480826835499</v>
      </c>
      <c r="Y522" s="321">
        <v>90</v>
      </c>
      <c r="Z522" s="321">
        <v>0.89790999999999999</v>
      </c>
      <c r="AA522" s="321">
        <v>300.55176949999998</v>
      </c>
      <c r="AB522" s="321">
        <v>1.8157195180000001</v>
      </c>
      <c r="AC522" s="322">
        <v>0.68981238095152575</v>
      </c>
      <c r="AD522" s="323">
        <v>1</v>
      </c>
      <c r="AE522" s="322">
        <v>94.394666666666666</v>
      </c>
      <c r="AF522" s="324">
        <v>304.31474652737586</v>
      </c>
      <c r="AG522" s="324">
        <v>57.638791153913715</v>
      </c>
      <c r="AH522" s="324">
        <v>0.19769536331650225</v>
      </c>
      <c r="AI522" s="324">
        <v>0.1894051859518697</v>
      </c>
      <c r="AJ522" s="324">
        <v>0.1864889185496576</v>
      </c>
      <c r="AK522" s="324">
        <v>9.6924888482993783</v>
      </c>
      <c r="AL522" s="324">
        <v>8.6673319615362772</v>
      </c>
      <c r="AM522" s="324">
        <v>10.717645735062481</v>
      </c>
    </row>
    <row r="523" spans="1:39">
      <c r="A523" s="291" t="s">
        <v>674</v>
      </c>
      <c r="B523" s="291">
        <v>1</v>
      </c>
      <c r="C523" s="291" t="s">
        <v>5705</v>
      </c>
      <c r="D523" s="291" t="s">
        <v>5183</v>
      </c>
      <c r="E523" s="291" t="s">
        <v>3160</v>
      </c>
      <c r="F523" s="291" t="s">
        <v>3161</v>
      </c>
      <c r="G523" s="291" t="s">
        <v>3162</v>
      </c>
      <c r="H523" s="291" t="s">
        <v>3163</v>
      </c>
      <c r="I523" s="291" t="s">
        <v>3164</v>
      </c>
      <c r="J523" s="291" t="s">
        <v>148</v>
      </c>
      <c r="K523" s="291">
        <v>39</v>
      </c>
      <c r="L523" s="291">
        <v>3218</v>
      </c>
      <c r="M523" s="291" t="s">
        <v>54</v>
      </c>
      <c r="N523" s="291">
        <v>522</v>
      </c>
      <c r="O523" s="291">
        <v>94.576194871794883</v>
      </c>
      <c r="P523" s="321" t="s">
        <v>3166</v>
      </c>
      <c r="Q523" s="321">
        <v>7210212</v>
      </c>
      <c r="R523" s="321">
        <v>32.510452999999998</v>
      </c>
      <c r="S523" s="321">
        <v>52.540310169999998</v>
      </c>
      <c r="T523" s="321">
        <v>9.5432538147782662</v>
      </c>
      <c r="U523" s="321" t="s">
        <v>149</v>
      </c>
      <c r="V523" s="321">
        <v>0.10576817810246678</v>
      </c>
      <c r="W523" s="321">
        <v>1.8666325676962601</v>
      </c>
      <c r="X523" s="321">
        <v>3.0998480826835499</v>
      </c>
      <c r="Y523" s="321">
        <v>90</v>
      </c>
      <c r="Z523" s="321">
        <v>0.89790999999999999</v>
      </c>
      <c r="AA523" s="321">
        <v>300.55176949999998</v>
      </c>
      <c r="AB523" s="321">
        <v>1.8157195180000001</v>
      </c>
      <c r="AC523" s="322">
        <v>0.68981238095152575</v>
      </c>
      <c r="AD523" s="323">
        <v>1</v>
      </c>
      <c r="AE523" s="322">
        <v>94.576194871794883</v>
      </c>
      <c r="AF523" s="324">
        <v>304.89996719377467</v>
      </c>
      <c r="AG523" s="324">
        <v>57.754255076530725</v>
      </c>
      <c r="AH523" s="324">
        <v>0.19729980372621539</v>
      </c>
      <c r="AI523" s="324">
        <v>0.18942033876909492</v>
      </c>
      <c r="AJ523" s="324">
        <v>0.1864889185496576</v>
      </c>
      <c r="AK523" s="324">
        <v>9.6932642679967742</v>
      </c>
      <c r="AL523" s="324">
        <v>8.6680253665050131</v>
      </c>
      <c r="AM523" s="324">
        <v>10.718503169488534</v>
      </c>
    </row>
    <row r="524" spans="1:39">
      <c r="A524" s="291" t="s">
        <v>675</v>
      </c>
      <c r="B524" s="291">
        <v>1</v>
      </c>
      <c r="C524" s="291" t="s">
        <v>5706</v>
      </c>
      <c r="D524" s="291" t="s">
        <v>5183</v>
      </c>
      <c r="E524" s="291" t="s">
        <v>3160</v>
      </c>
      <c r="F524" s="291" t="s">
        <v>3161</v>
      </c>
      <c r="G524" s="291" t="s">
        <v>3162</v>
      </c>
      <c r="H524" s="291" t="s">
        <v>3163</v>
      </c>
      <c r="I524" s="291" t="s">
        <v>3164</v>
      </c>
      <c r="J524" s="291" t="s">
        <v>148</v>
      </c>
      <c r="K524" s="291">
        <v>39</v>
      </c>
      <c r="L524" s="291">
        <v>3218</v>
      </c>
      <c r="M524" s="291" t="s">
        <v>54</v>
      </c>
      <c r="N524" s="291">
        <v>523</v>
      </c>
      <c r="O524" s="291">
        <v>94.757723076923085</v>
      </c>
      <c r="P524" s="321" t="s">
        <v>3166</v>
      </c>
      <c r="Q524" s="321">
        <v>7210212</v>
      </c>
      <c r="R524" s="321">
        <v>32.510452999999998</v>
      </c>
      <c r="S524" s="321">
        <v>52.540310169999998</v>
      </c>
      <c r="T524" s="321">
        <v>9.5432538147782662</v>
      </c>
      <c r="U524" s="321" t="s">
        <v>149</v>
      </c>
      <c r="V524" s="321">
        <v>0.10576817810246678</v>
      </c>
      <c r="W524" s="321">
        <v>1.8666325676962601</v>
      </c>
      <c r="X524" s="321">
        <v>3.0998480826835499</v>
      </c>
      <c r="Y524" s="321">
        <v>90</v>
      </c>
      <c r="Z524" s="321">
        <v>0.89790999999999999</v>
      </c>
      <c r="AA524" s="321">
        <v>300.55176949999998</v>
      </c>
      <c r="AB524" s="321">
        <v>1.8157195180000001</v>
      </c>
      <c r="AC524" s="322">
        <v>0.68981238095152575</v>
      </c>
      <c r="AD524" s="323">
        <v>1</v>
      </c>
      <c r="AE524" s="322">
        <v>94.757723076923085</v>
      </c>
      <c r="AF524" s="324">
        <v>305.48518786017348</v>
      </c>
      <c r="AG524" s="324">
        <v>57.869486980227478</v>
      </c>
      <c r="AH524" s="324">
        <v>0.1969033397365112</v>
      </c>
      <c r="AI524" s="324">
        <v>0.18943467401999034</v>
      </c>
      <c r="AJ524" s="324">
        <v>0.1864889185496576</v>
      </c>
      <c r="AK524" s="324">
        <v>9.6939978501251787</v>
      </c>
      <c r="AL524" s="324">
        <v>8.6686813589882075</v>
      </c>
      <c r="AM524" s="324">
        <v>10.719314341262148</v>
      </c>
    </row>
    <row r="525" spans="1:39">
      <c r="A525" s="291" t="s">
        <v>676</v>
      </c>
      <c r="B525" s="291">
        <v>1</v>
      </c>
      <c r="C525" s="291" t="s">
        <v>5707</v>
      </c>
      <c r="D525" s="291" t="s">
        <v>5183</v>
      </c>
      <c r="E525" s="291" t="s">
        <v>3160</v>
      </c>
      <c r="F525" s="291" t="s">
        <v>3161</v>
      </c>
      <c r="G525" s="291" t="s">
        <v>3162</v>
      </c>
      <c r="H525" s="291" t="s">
        <v>3163</v>
      </c>
      <c r="I525" s="291" t="s">
        <v>3164</v>
      </c>
      <c r="J525" s="291" t="s">
        <v>148</v>
      </c>
      <c r="K525" s="291">
        <v>39</v>
      </c>
      <c r="L525" s="291">
        <v>3218</v>
      </c>
      <c r="M525" s="291" t="s">
        <v>54</v>
      </c>
      <c r="N525" s="291">
        <v>524</v>
      </c>
      <c r="O525" s="291">
        <v>94.939251282051288</v>
      </c>
      <c r="P525" s="321" t="s">
        <v>3166</v>
      </c>
      <c r="Q525" s="321">
        <v>7210212</v>
      </c>
      <c r="R525" s="321">
        <v>32.510452999999998</v>
      </c>
      <c r="S525" s="321">
        <v>52.540310169999998</v>
      </c>
      <c r="T525" s="321">
        <v>9.5432538147782662</v>
      </c>
      <c r="U525" s="321" t="s">
        <v>149</v>
      </c>
      <c r="V525" s="321">
        <v>0.10576817810246678</v>
      </c>
      <c r="W525" s="321">
        <v>1.8666325676962601</v>
      </c>
      <c r="X525" s="321">
        <v>3.0998480826835499</v>
      </c>
      <c r="Y525" s="321">
        <v>90</v>
      </c>
      <c r="Z525" s="321">
        <v>0.89790999999999999</v>
      </c>
      <c r="AA525" s="321">
        <v>300.55176949999998</v>
      </c>
      <c r="AB525" s="321">
        <v>1.8157195180000001</v>
      </c>
      <c r="AC525" s="322">
        <v>0.68981238095152575</v>
      </c>
      <c r="AD525" s="323">
        <v>1</v>
      </c>
      <c r="AE525" s="322">
        <v>94.939251282051288</v>
      </c>
      <c r="AF525" s="324">
        <v>306.07040852657229</v>
      </c>
      <c r="AG525" s="324">
        <v>57.984486342341228</v>
      </c>
      <c r="AH525" s="324">
        <v>0.19650598264310254</v>
      </c>
      <c r="AI525" s="324">
        <v>0.18944819468657373</v>
      </c>
      <c r="AJ525" s="324">
        <v>0.1864889185496576</v>
      </c>
      <c r="AK525" s="324">
        <v>9.6946897472842899</v>
      </c>
      <c r="AL525" s="324">
        <v>8.6693000754453653</v>
      </c>
      <c r="AM525" s="324">
        <v>10.720079419123213</v>
      </c>
    </row>
    <row r="526" spans="1:39">
      <c r="A526" s="291" t="s">
        <v>677</v>
      </c>
      <c r="B526" s="291">
        <v>1</v>
      </c>
      <c r="C526" s="291" t="s">
        <v>5708</v>
      </c>
      <c r="D526" s="291" t="s">
        <v>5183</v>
      </c>
      <c r="E526" s="291" t="s">
        <v>3160</v>
      </c>
      <c r="F526" s="291" t="s">
        <v>3161</v>
      </c>
      <c r="G526" s="291" t="s">
        <v>3162</v>
      </c>
      <c r="H526" s="291" t="s">
        <v>3163</v>
      </c>
      <c r="I526" s="291" t="s">
        <v>3164</v>
      </c>
      <c r="J526" s="291" t="s">
        <v>148</v>
      </c>
      <c r="K526" s="291">
        <v>39</v>
      </c>
      <c r="L526" s="291">
        <v>3218</v>
      </c>
      <c r="M526" s="291" t="s">
        <v>54</v>
      </c>
      <c r="N526" s="291">
        <v>525</v>
      </c>
      <c r="O526" s="291">
        <v>95.12077948717949</v>
      </c>
      <c r="P526" s="321" t="s">
        <v>3166</v>
      </c>
      <c r="Q526" s="321">
        <v>7210212</v>
      </c>
      <c r="R526" s="321">
        <v>32.510452999999998</v>
      </c>
      <c r="S526" s="321">
        <v>52.540310169999998</v>
      </c>
      <c r="T526" s="321">
        <v>9.5432538147782662</v>
      </c>
      <c r="U526" s="321" t="s">
        <v>149</v>
      </c>
      <c r="V526" s="321">
        <v>0.10576817810246678</v>
      </c>
      <c r="W526" s="321">
        <v>1.8666325676962601</v>
      </c>
      <c r="X526" s="321">
        <v>3.0998480826835499</v>
      </c>
      <c r="Y526" s="321">
        <v>90</v>
      </c>
      <c r="Z526" s="321">
        <v>0.89790999999999999</v>
      </c>
      <c r="AA526" s="321">
        <v>300.55176949999998</v>
      </c>
      <c r="AB526" s="321">
        <v>1.8157195180000001</v>
      </c>
      <c r="AC526" s="322">
        <v>0.68981238095152575</v>
      </c>
      <c r="AD526" s="323">
        <v>1</v>
      </c>
      <c r="AE526" s="322">
        <v>95.12077948717949</v>
      </c>
      <c r="AF526" s="324">
        <v>306.65562919297105</v>
      </c>
      <c r="AG526" s="324">
        <v>58.099252646802441</v>
      </c>
      <c r="AH526" s="324">
        <v>0.19610774371220549</v>
      </c>
      <c r="AI526" s="324">
        <v>0.18946090374959976</v>
      </c>
      <c r="AJ526" s="324">
        <v>0.1864889185496576</v>
      </c>
      <c r="AK526" s="324">
        <v>9.695340112009168</v>
      </c>
      <c r="AL526" s="324">
        <v>8.6698816522781907</v>
      </c>
      <c r="AM526" s="324">
        <v>10.720798571740144</v>
      </c>
    </row>
    <row r="527" spans="1:39">
      <c r="A527" s="291" t="s">
        <v>678</v>
      </c>
      <c r="B527" s="291">
        <v>1</v>
      </c>
      <c r="C527" s="291" t="s">
        <v>5709</v>
      </c>
      <c r="D527" s="291" t="s">
        <v>5183</v>
      </c>
      <c r="E527" s="291" t="s">
        <v>3160</v>
      </c>
      <c r="F527" s="291" t="s">
        <v>3161</v>
      </c>
      <c r="G527" s="291" t="s">
        <v>3162</v>
      </c>
      <c r="H527" s="291" t="s">
        <v>3163</v>
      </c>
      <c r="I527" s="291" t="s">
        <v>3164</v>
      </c>
      <c r="J527" s="291" t="s">
        <v>148</v>
      </c>
      <c r="K527" s="291">
        <v>39</v>
      </c>
      <c r="L527" s="291">
        <v>3218</v>
      </c>
      <c r="M527" s="291" t="s">
        <v>54</v>
      </c>
      <c r="N527" s="291">
        <v>526</v>
      </c>
      <c r="O527" s="291">
        <v>95.302307692307693</v>
      </c>
      <c r="P527" s="321" t="s">
        <v>3166</v>
      </c>
      <c r="Q527" s="321">
        <v>7210212</v>
      </c>
      <c r="R527" s="321">
        <v>32.510452999999998</v>
      </c>
      <c r="S527" s="321">
        <v>52.540310169999998</v>
      </c>
      <c r="T527" s="321">
        <v>9.5432538147782662</v>
      </c>
      <c r="U527" s="321" t="s">
        <v>149</v>
      </c>
      <c r="V527" s="321">
        <v>0.10576817810246678</v>
      </c>
      <c r="W527" s="321">
        <v>1.8666325676962601</v>
      </c>
      <c r="X527" s="321">
        <v>3.0998480826835499</v>
      </c>
      <c r="Y527" s="321">
        <v>90</v>
      </c>
      <c r="Z527" s="321">
        <v>0.89790999999999999</v>
      </c>
      <c r="AA527" s="321">
        <v>300.55176949999998</v>
      </c>
      <c r="AB527" s="321">
        <v>1.8157195180000001</v>
      </c>
      <c r="AC527" s="322">
        <v>0.68981238095152575</v>
      </c>
      <c r="AD527" s="323">
        <v>1</v>
      </c>
      <c r="AE527" s="322">
        <v>95.302307692307693</v>
      </c>
      <c r="AF527" s="324">
        <v>307.24084985936986</v>
      </c>
      <c r="AG527" s="324">
        <v>58.21378538411733</v>
      </c>
      <c r="AH527" s="324">
        <v>0.19570863418011619</v>
      </c>
      <c r="AI527" s="324">
        <v>0.18947280418851503</v>
      </c>
      <c r="AJ527" s="324">
        <v>0.1864889185496576</v>
      </c>
      <c r="AK527" s="324">
        <v>9.6959490967679347</v>
      </c>
      <c r="AL527" s="324">
        <v>8.6704262258285318</v>
      </c>
      <c r="AM527" s="324">
        <v>10.721471967707338</v>
      </c>
    </row>
    <row r="528" spans="1:39">
      <c r="A528" s="291" t="s">
        <v>679</v>
      </c>
      <c r="B528" s="291">
        <v>1</v>
      </c>
      <c r="C528" s="291" t="s">
        <v>5710</v>
      </c>
      <c r="D528" s="291" t="s">
        <v>5183</v>
      </c>
      <c r="E528" s="291" t="s">
        <v>3160</v>
      </c>
      <c r="F528" s="291" t="s">
        <v>3161</v>
      </c>
      <c r="G528" s="291" t="s">
        <v>3162</v>
      </c>
      <c r="H528" s="291" t="s">
        <v>3163</v>
      </c>
      <c r="I528" s="291" t="s">
        <v>3164</v>
      </c>
      <c r="J528" s="291" t="s">
        <v>148</v>
      </c>
      <c r="K528" s="291">
        <v>39</v>
      </c>
      <c r="L528" s="291">
        <v>3218</v>
      </c>
      <c r="M528" s="291" t="s">
        <v>54</v>
      </c>
      <c r="N528" s="291">
        <v>527</v>
      </c>
      <c r="O528" s="291">
        <v>95.48383589743591</v>
      </c>
      <c r="P528" s="321" t="s">
        <v>3166</v>
      </c>
      <c r="Q528" s="321">
        <v>7210212</v>
      </c>
      <c r="R528" s="321">
        <v>32.510452999999998</v>
      </c>
      <c r="S528" s="321">
        <v>52.540310169999998</v>
      </c>
      <c r="T528" s="321">
        <v>9.5432538147782662</v>
      </c>
      <c r="U528" s="321" t="s">
        <v>149</v>
      </c>
      <c r="V528" s="321">
        <v>0.10576817810246678</v>
      </c>
      <c r="W528" s="321">
        <v>1.8666325676962601</v>
      </c>
      <c r="X528" s="321">
        <v>3.0998480826835499</v>
      </c>
      <c r="Y528" s="321">
        <v>90</v>
      </c>
      <c r="Z528" s="321">
        <v>0.89790999999999999</v>
      </c>
      <c r="AA528" s="321">
        <v>300.55176949999998</v>
      </c>
      <c r="AB528" s="321">
        <v>1.8157195180000001</v>
      </c>
      <c r="AC528" s="322">
        <v>0.68981238095152575</v>
      </c>
      <c r="AD528" s="323">
        <v>1</v>
      </c>
      <c r="AE528" s="322">
        <v>95.48383589743591</v>
      </c>
      <c r="AF528" s="324">
        <v>307.82607052576873</v>
      </c>
      <c r="AG528" s="324">
        <v>58.328084051350181</v>
      </c>
      <c r="AH528" s="324">
        <v>0.19530866525303031</v>
      </c>
      <c r="AI528" s="324">
        <v>0.18948389898141335</v>
      </c>
      <c r="AJ528" s="324">
        <v>0.1864889185496576</v>
      </c>
      <c r="AK528" s="324">
        <v>9.6965168539594853</v>
      </c>
      <c r="AL528" s="324">
        <v>8.670933932376327</v>
      </c>
      <c r="AM528" s="324">
        <v>10.722099775542643</v>
      </c>
    </row>
    <row r="529" spans="1:39">
      <c r="A529" s="291" t="s">
        <v>680</v>
      </c>
      <c r="B529" s="291">
        <v>1</v>
      </c>
      <c r="C529" s="291" t="s">
        <v>5711</v>
      </c>
      <c r="D529" s="291" t="s">
        <v>5183</v>
      </c>
      <c r="E529" s="291" t="s">
        <v>3160</v>
      </c>
      <c r="F529" s="291" t="s">
        <v>3161</v>
      </c>
      <c r="G529" s="291" t="s">
        <v>3162</v>
      </c>
      <c r="H529" s="291" t="s">
        <v>3163</v>
      </c>
      <c r="I529" s="291" t="s">
        <v>3164</v>
      </c>
      <c r="J529" s="291" t="s">
        <v>148</v>
      </c>
      <c r="K529" s="291">
        <v>39</v>
      </c>
      <c r="L529" s="291">
        <v>3218</v>
      </c>
      <c r="M529" s="291" t="s">
        <v>54</v>
      </c>
      <c r="N529" s="291">
        <v>528</v>
      </c>
      <c r="O529" s="291">
        <v>95.665364102564112</v>
      </c>
      <c r="P529" s="321" t="s">
        <v>3166</v>
      </c>
      <c r="Q529" s="321">
        <v>7210212</v>
      </c>
      <c r="R529" s="321">
        <v>32.510452999999998</v>
      </c>
      <c r="S529" s="321">
        <v>52.540310169999998</v>
      </c>
      <c r="T529" s="321">
        <v>9.5432538147782662</v>
      </c>
      <c r="U529" s="321" t="s">
        <v>149</v>
      </c>
      <c r="V529" s="321">
        <v>0.10576817810246678</v>
      </c>
      <c r="W529" s="321">
        <v>1.8666325676962601</v>
      </c>
      <c r="X529" s="321">
        <v>3.0998480826835499</v>
      </c>
      <c r="Y529" s="321">
        <v>90</v>
      </c>
      <c r="Z529" s="321">
        <v>0.89790999999999999</v>
      </c>
      <c r="AA529" s="321">
        <v>300.55176949999998</v>
      </c>
      <c r="AB529" s="321">
        <v>1.8157195180000001</v>
      </c>
      <c r="AC529" s="322">
        <v>0.68981238095152575</v>
      </c>
      <c r="AD529" s="323">
        <v>1</v>
      </c>
      <c r="AE529" s="322">
        <v>95.665364102564112</v>
      </c>
      <c r="AF529" s="324">
        <v>308.41129119216748</v>
      </c>
      <c r="AG529" s="324">
        <v>58.442148152105794</v>
      </c>
      <c r="AH529" s="324">
        <v>0.19490784810714853</v>
      </c>
      <c r="AI529" s="324">
        <v>0.18949419110499158</v>
      </c>
      <c r="AJ529" s="324">
        <v>0.1864889185496576</v>
      </c>
      <c r="AK529" s="324">
        <v>9.6970435359112273</v>
      </c>
      <c r="AL529" s="324">
        <v>8.6714049081375943</v>
      </c>
      <c r="AM529" s="324">
        <v>10.722682163684862</v>
      </c>
    </row>
    <row r="530" spans="1:39">
      <c r="A530" s="291" t="s">
        <v>681</v>
      </c>
      <c r="B530" s="291">
        <v>1</v>
      </c>
      <c r="C530" s="291" t="s">
        <v>5712</v>
      </c>
      <c r="D530" s="291" t="s">
        <v>5183</v>
      </c>
      <c r="E530" s="291" t="s">
        <v>3160</v>
      </c>
      <c r="F530" s="291" t="s">
        <v>3161</v>
      </c>
      <c r="G530" s="291" t="s">
        <v>3162</v>
      </c>
      <c r="H530" s="291" t="s">
        <v>3163</v>
      </c>
      <c r="I530" s="291" t="s">
        <v>3164</v>
      </c>
      <c r="J530" s="291" t="s">
        <v>148</v>
      </c>
      <c r="K530" s="291">
        <v>39</v>
      </c>
      <c r="L530" s="291">
        <v>3218</v>
      </c>
      <c r="M530" s="291" t="s">
        <v>54</v>
      </c>
      <c r="N530" s="291">
        <v>529</v>
      </c>
      <c r="O530" s="291">
        <v>95.846892307692315</v>
      </c>
      <c r="P530" s="321" t="s">
        <v>3166</v>
      </c>
      <c r="Q530" s="321">
        <v>7210212</v>
      </c>
      <c r="R530" s="321">
        <v>32.510452999999998</v>
      </c>
      <c r="S530" s="321">
        <v>52.540310169999998</v>
      </c>
      <c r="T530" s="321">
        <v>9.5432538147782662</v>
      </c>
      <c r="U530" s="321" t="s">
        <v>149</v>
      </c>
      <c r="V530" s="321">
        <v>0.10576817810246678</v>
      </c>
      <c r="W530" s="321">
        <v>1.8666325676962601</v>
      </c>
      <c r="X530" s="321">
        <v>3.0998480826835499</v>
      </c>
      <c r="Y530" s="321">
        <v>90</v>
      </c>
      <c r="Z530" s="321">
        <v>0.89790999999999999</v>
      </c>
      <c r="AA530" s="321">
        <v>300.55176949999998</v>
      </c>
      <c r="AB530" s="321">
        <v>1.8157195180000001</v>
      </c>
      <c r="AC530" s="322">
        <v>0.68981238095152575</v>
      </c>
      <c r="AD530" s="323">
        <v>1</v>
      </c>
      <c r="AE530" s="322">
        <v>95.846892307692315</v>
      </c>
      <c r="AF530" s="324">
        <v>308.99651185856629</v>
      </c>
      <c r="AG530" s="324">
        <v>58.555977196511613</v>
      </c>
      <c r="AH530" s="324">
        <v>0.19450619388797741</v>
      </c>
      <c r="AI530" s="324">
        <v>0.18950368353450481</v>
      </c>
      <c r="AJ530" s="324">
        <v>0.1864889185496576</v>
      </c>
      <c r="AK530" s="324">
        <v>9.6975292948767908</v>
      </c>
      <c r="AL530" s="324">
        <v>8.6718392892623726</v>
      </c>
      <c r="AM530" s="324">
        <v>10.723219300491209</v>
      </c>
    </row>
    <row r="531" spans="1:39">
      <c r="A531" s="291" t="s">
        <v>682</v>
      </c>
      <c r="B531" s="291">
        <v>1</v>
      </c>
      <c r="C531" s="291" t="s">
        <v>5713</v>
      </c>
      <c r="D531" s="291" t="s">
        <v>5183</v>
      </c>
      <c r="E531" s="291" t="s">
        <v>3160</v>
      </c>
      <c r="F531" s="291" t="s">
        <v>3161</v>
      </c>
      <c r="G531" s="291" t="s">
        <v>3162</v>
      </c>
      <c r="H531" s="291" t="s">
        <v>3163</v>
      </c>
      <c r="I531" s="291" t="s">
        <v>3164</v>
      </c>
      <c r="J531" s="291" t="s">
        <v>148</v>
      </c>
      <c r="K531" s="291">
        <v>39</v>
      </c>
      <c r="L531" s="291">
        <v>3218</v>
      </c>
      <c r="M531" s="291" t="s">
        <v>54</v>
      </c>
      <c r="N531" s="291">
        <v>530</v>
      </c>
      <c r="O531" s="291">
        <v>96.028420512820517</v>
      </c>
      <c r="P531" s="321" t="s">
        <v>3166</v>
      </c>
      <c r="Q531" s="321">
        <v>7210212</v>
      </c>
      <c r="R531" s="321">
        <v>32.510452999999998</v>
      </c>
      <c r="S531" s="321">
        <v>52.540310169999998</v>
      </c>
      <c r="T531" s="321">
        <v>9.5432538147782662</v>
      </c>
      <c r="U531" s="321" t="s">
        <v>149</v>
      </c>
      <c r="V531" s="321">
        <v>0.10576817810246678</v>
      </c>
      <c r="W531" s="321">
        <v>1.8666325676962601</v>
      </c>
      <c r="X531" s="321">
        <v>3.0998480826835499</v>
      </c>
      <c r="Y531" s="321">
        <v>90</v>
      </c>
      <c r="Z531" s="321">
        <v>0.89790999999999999</v>
      </c>
      <c r="AA531" s="321">
        <v>300.55176949999998</v>
      </c>
      <c r="AB531" s="321">
        <v>1.8157195180000001</v>
      </c>
      <c r="AC531" s="322">
        <v>0.68981238095152575</v>
      </c>
      <c r="AD531" s="323">
        <v>1</v>
      </c>
      <c r="AE531" s="322">
        <v>96.028420512820517</v>
      </c>
      <c r="AF531" s="324">
        <v>309.58173252496505</v>
      </c>
      <c r="AG531" s="324">
        <v>58.669570701199838</v>
      </c>
      <c r="AH531" s="324">
        <v>0.1941037137106596</v>
      </c>
      <c r="AI531" s="324">
        <v>0.1895123792437225</v>
      </c>
      <c r="AJ531" s="324">
        <v>0.1864889185496576</v>
      </c>
      <c r="AK531" s="324">
        <v>9.6979742830337781</v>
      </c>
      <c r="AL531" s="324">
        <v>8.6722372118327176</v>
      </c>
      <c r="AM531" s="324">
        <v>10.723711354234837</v>
      </c>
    </row>
    <row r="532" spans="1:39">
      <c r="A532" s="291" t="s">
        <v>683</v>
      </c>
      <c r="B532" s="291">
        <v>1</v>
      </c>
      <c r="C532" s="291" t="s">
        <v>5714</v>
      </c>
      <c r="D532" s="291" t="s">
        <v>5183</v>
      </c>
      <c r="E532" s="291" t="s">
        <v>3160</v>
      </c>
      <c r="F532" s="291" t="s">
        <v>3161</v>
      </c>
      <c r="G532" s="291" t="s">
        <v>3162</v>
      </c>
      <c r="H532" s="291" t="s">
        <v>3163</v>
      </c>
      <c r="I532" s="291" t="s">
        <v>3164</v>
      </c>
      <c r="J532" s="291" t="s">
        <v>148</v>
      </c>
      <c r="K532" s="291">
        <v>39</v>
      </c>
      <c r="L532" s="291">
        <v>3218</v>
      </c>
      <c r="M532" s="291" t="s">
        <v>54</v>
      </c>
      <c r="N532" s="291">
        <v>531</v>
      </c>
      <c r="O532" s="291">
        <v>96.20994871794872</v>
      </c>
      <c r="P532" s="321" t="s">
        <v>3166</v>
      </c>
      <c r="Q532" s="321">
        <v>7210212</v>
      </c>
      <c r="R532" s="321">
        <v>32.510452999999998</v>
      </c>
      <c r="S532" s="321">
        <v>52.540310169999998</v>
      </c>
      <c r="T532" s="321">
        <v>9.5432538147782662</v>
      </c>
      <c r="U532" s="321" t="s">
        <v>149</v>
      </c>
      <c r="V532" s="321">
        <v>0.10576817810246678</v>
      </c>
      <c r="W532" s="321">
        <v>1.8666325676962601</v>
      </c>
      <c r="X532" s="321">
        <v>3.0998480826835499</v>
      </c>
      <c r="Y532" s="321">
        <v>90</v>
      </c>
      <c r="Z532" s="321">
        <v>0.89790999999999999</v>
      </c>
      <c r="AA532" s="321">
        <v>300.55176949999998</v>
      </c>
      <c r="AB532" s="321">
        <v>1.8157195180000001</v>
      </c>
      <c r="AC532" s="322">
        <v>0.68981238095152575</v>
      </c>
      <c r="AD532" s="323">
        <v>1</v>
      </c>
      <c r="AE532" s="322">
        <v>96.20994871794872</v>
      </c>
      <c r="AF532" s="324">
        <v>310.16695319136386</v>
      </c>
      <c r="AG532" s="324">
        <v>58.782928189289557</v>
      </c>
      <c r="AH532" s="324">
        <v>0.19370041865963197</v>
      </c>
      <c r="AI532" s="324">
        <v>0.18952028120488459</v>
      </c>
      <c r="AJ532" s="324">
        <v>0.1864889185496576</v>
      </c>
      <c r="AK532" s="324">
        <v>9.698378652481523</v>
      </c>
      <c r="AL532" s="324">
        <v>8.6725988118606949</v>
      </c>
      <c r="AM532" s="324">
        <v>10.724158493102351</v>
      </c>
    </row>
    <row r="533" spans="1:39">
      <c r="A533" s="291" t="s">
        <v>684</v>
      </c>
      <c r="B533" s="291">
        <v>1</v>
      </c>
      <c r="C533" s="291" t="s">
        <v>5715</v>
      </c>
      <c r="D533" s="291" t="s">
        <v>5183</v>
      </c>
      <c r="E533" s="291" t="s">
        <v>3160</v>
      </c>
      <c r="F533" s="291" t="s">
        <v>3161</v>
      </c>
      <c r="G533" s="291" t="s">
        <v>3162</v>
      </c>
      <c r="H533" s="291" t="s">
        <v>3163</v>
      </c>
      <c r="I533" s="291" t="s">
        <v>3164</v>
      </c>
      <c r="J533" s="291" t="s">
        <v>148</v>
      </c>
      <c r="K533" s="291">
        <v>39</v>
      </c>
      <c r="L533" s="291">
        <v>3218</v>
      </c>
      <c r="M533" s="291" t="s">
        <v>54</v>
      </c>
      <c r="N533" s="291">
        <v>532</v>
      </c>
      <c r="O533" s="291">
        <v>96.391476923076922</v>
      </c>
      <c r="P533" s="321" t="s">
        <v>3166</v>
      </c>
      <c r="Q533" s="321">
        <v>7210212</v>
      </c>
      <c r="R533" s="321">
        <v>32.510452999999998</v>
      </c>
      <c r="S533" s="321">
        <v>52.540310169999998</v>
      </c>
      <c r="T533" s="321">
        <v>9.5432538147782662</v>
      </c>
      <c r="U533" s="321" t="s">
        <v>149</v>
      </c>
      <c r="V533" s="321">
        <v>0.10576817810246678</v>
      </c>
      <c r="W533" s="321">
        <v>1.8666325676962601</v>
      </c>
      <c r="X533" s="321">
        <v>3.0998480826835499</v>
      </c>
      <c r="Y533" s="321">
        <v>90</v>
      </c>
      <c r="Z533" s="321">
        <v>0.89790999999999999</v>
      </c>
      <c r="AA533" s="321">
        <v>300.55176949999998</v>
      </c>
      <c r="AB533" s="321">
        <v>1.8157195180000001</v>
      </c>
      <c r="AC533" s="322">
        <v>0.68981238095152575</v>
      </c>
      <c r="AD533" s="323">
        <v>1</v>
      </c>
      <c r="AE533" s="322">
        <v>96.391476923076922</v>
      </c>
      <c r="AF533" s="324">
        <v>310.75217385776267</v>
      </c>
      <c r="AG533" s="324">
        <v>58.896049190368444</v>
      </c>
      <c r="AH533" s="324">
        <v>0.19329631978819919</v>
      </c>
      <c r="AI533" s="324">
        <v>0.18952739238865732</v>
      </c>
      <c r="AJ533" s="324">
        <v>0.1864889185496576</v>
      </c>
      <c r="AK533" s="324">
        <v>9.6987425552388249</v>
      </c>
      <c r="AL533" s="324">
        <v>8.6729242252863514</v>
      </c>
      <c r="AM533" s="324">
        <v>10.7245608851913</v>
      </c>
    </row>
    <row r="534" spans="1:39">
      <c r="A534" s="291" t="s">
        <v>685</v>
      </c>
      <c r="B534" s="291">
        <v>1</v>
      </c>
      <c r="C534" s="291" t="s">
        <v>5716</v>
      </c>
      <c r="D534" s="291" t="s">
        <v>5183</v>
      </c>
      <c r="E534" s="291" t="s">
        <v>3160</v>
      </c>
      <c r="F534" s="291" t="s">
        <v>3161</v>
      </c>
      <c r="G534" s="291" t="s">
        <v>3162</v>
      </c>
      <c r="H534" s="291" t="s">
        <v>3163</v>
      </c>
      <c r="I534" s="291" t="s">
        <v>3164</v>
      </c>
      <c r="J534" s="291" t="s">
        <v>148</v>
      </c>
      <c r="K534" s="291">
        <v>39</v>
      </c>
      <c r="L534" s="291">
        <v>3218</v>
      </c>
      <c r="M534" s="291" t="s">
        <v>54</v>
      </c>
      <c r="N534" s="291">
        <v>533</v>
      </c>
      <c r="O534" s="291">
        <v>96.573005128205139</v>
      </c>
      <c r="P534" s="321" t="s">
        <v>3166</v>
      </c>
      <c r="Q534" s="321">
        <v>7210212</v>
      </c>
      <c r="R534" s="321">
        <v>32.510452999999998</v>
      </c>
      <c r="S534" s="321">
        <v>52.540310169999998</v>
      </c>
      <c r="T534" s="321">
        <v>9.5432538147782662</v>
      </c>
      <c r="U534" s="321" t="s">
        <v>149</v>
      </c>
      <c r="V534" s="321">
        <v>0.10576817810246678</v>
      </c>
      <c r="W534" s="321">
        <v>1.8666325676962601</v>
      </c>
      <c r="X534" s="321">
        <v>3.0998480826835499</v>
      </c>
      <c r="Y534" s="321">
        <v>90</v>
      </c>
      <c r="Z534" s="321">
        <v>0.89790999999999999</v>
      </c>
      <c r="AA534" s="321">
        <v>300.55176949999998</v>
      </c>
      <c r="AB534" s="321">
        <v>1.8157195180000001</v>
      </c>
      <c r="AC534" s="322">
        <v>0.68981238095152575</v>
      </c>
      <c r="AD534" s="323">
        <v>1</v>
      </c>
      <c r="AE534" s="322">
        <v>96.573005128205139</v>
      </c>
      <c r="AF534" s="324">
        <v>311.33739452416148</v>
      </c>
      <c r="AG534" s="324">
        <v>59.008933240474761</v>
      </c>
      <c r="AH534" s="324">
        <v>0.19289142811882407</v>
      </c>
      <c r="AI534" s="324">
        <v>0.18953371576408995</v>
      </c>
      <c r="AJ534" s="324">
        <v>0.1864889185496576</v>
      </c>
      <c r="AK534" s="324">
        <v>9.6990661432417422</v>
      </c>
      <c r="AL534" s="324">
        <v>8.673213587975745</v>
      </c>
      <c r="AM534" s="324">
        <v>10.724918698507741</v>
      </c>
    </row>
    <row r="535" spans="1:39">
      <c r="A535" s="291" t="s">
        <v>686</v>
      </c>
      <c r="B535" s="291">
        <v>1</v>
      </c>
      <c r="C535" s="291" t="s">
        <v>5717</v>
      </c>
      <c r="D535" s="291" t="s">
        <v>5183</v>
      </c>
      <c r="E535" s="291" t="s">
        <v>3160</v>
      </c>
      <c r="F535" s="291" t="s">
        <v>3161</v>
      </c>
      <c r="G535" s="291" t="s">
        <v>3162</v>
      </c>
      <c r="H535" s="291" t="s">
        <v>3163</v>
      </c>
      <c r="I535" s="291" t="s">
        <v>3164</v>
      </c>
      <c r="J535" s="291" t="s">
        <v>148</v>
      </c>
      <c r="K535" s="291">
        <v>39</v>
      </c>
      <c r="L535" s="291">
        <v>3218</v>
      </c>
      <c r="M535" s="291" t="s">
        <v>54</v>
      </c>
      <c r="N535" s="291">
        <v>534</v>
      </c>
      <c r="O535" s="291">
        <v>96.754533333333342</v>
      </c>
      <c r="P535" s="321" t="s">
        <v>3166</v>
      </c>
      <c r="Q535" s="321">
        <v>7210212</v>
      </c>
      <c r="R535" s="321">
        <v>32.510452999999998</v>
      </c>
      <c r="S535" s="321">
        <v>52.540310169999998</v>
      </c>
      <c r="T535" s="321">
        <v>9.5432538147782662</v>
      </c>
      <c r="U535" s="321" t="s">
        <v>149</v>
      </c>
      <c r="V535" s="321">
        <v>0.10576817810246678</v>
      </c>
      <c r="W535" s="321">
        <v>1.8666325676962601</v>
      </c>
      <c r="X535" s="321">
        <v>3.0998480826835499</v>
      </c>
      <c r="Y535" s="321">
        <v>90</v>
      </c>
      <c r="Z535" s="321">
        <v>0.89790999999999999</v>
      </c>
      <c r="AA535" s="321">
        <v>300.55176949999998</v>
      </c>
      <c r="AB535" s="321">
        <v>1.8157195180000001</v>
      </c>
      <c r="AC535" s="322">
        <v>0.68981238095152575</v>
      </c>
      <c r="AD535" s="323">
        <v>1</v>
      </c>
      <c r="AE535" s="322">
        <v>96.754533333333342</v>
      </c>
      <c r="AF535" s="324">
        <v>311.92261519056029</v>
      </c>
      <c r="AG535" s="324">
        <v>59.121579882078919</v>
      </c>
      <c r="AH535" s="324">
        <v>0.19248575464249335</v>
      </c>
      <c r="AI535" s="324">
        <v>0.18953925429857102</v>
      </c>
      <c r="AJ535" s="324">
        <v>0.1864889185496576</v>
      </c>
      <c r="AK535" s="324">
        <v>9.6993495683413453</v>
      </c>
      <c r="AL535" s="324">
        <v>8.6734670357189341</v>
      </c>
      <c r="AM535" s="324">
        <v>10.725232100963758</v>
      </c>
    </row>
    <row r="536" spans="1:39">
      <c r="A536" s="291" t="s">
        <v>687</v>
      </c>
      <c r="B536" s="291">
        <v>1</v>
      </c>
      <c r="C536" s="291" t="s">
        <v>5718</v>
      </c>
      <c r="D536" s="291" t="s">
        <v>5183</v>
      </c>
      <c r="E536" s="291" t="s">
        <v>3160</v>
      </c>
      <c r="F536" s="291" t="s">
        <v>3161</v>
      </c>
      <c r="G536" s="291" t="s">
        <v>3162</v>
      </c>
      <c r="H536" s="291" t="s">
        <v>3163</v>
      </c>
      <c r="I536" s="291" t="s">
        <v>3164</v>
      </c>
      <c r="J536" s="291" t="s">
        <v>148</v>
      </c>
      <c r="K536" s="291">
        <v>39</v>
      </c>
      <c r="L536" s="291">
        <v>3218</v>
      </c>
      <c r="M536" s="291" t="s">
        <v>54</v>
      </c>
      <c r="N536" s="291">
        <v>535</v>
      </c>
      <c r="O536" s="291">
        <v>96.936061538461544</v>
      </c>
      <c r="P536" s="321" t="s">
        <v>3166</v>
      </c>
      <c r="Q536" s="321">
        <v>7210212</v>
      </c>
      <c r="R536" s="321">
        <v>32.510452999999998</v>
      </c>
      <c r="S536" s="321">
        <v>52.540310169999998</v>
      </c>
      <c r="T536" s="321">
        <v>9.5432538147782662</v>
      </c>
      <c r="U536" s="321" t="s">
        <v>149</v>
      </c>
      <c r="V536" s="321">
        <v>0.10576817810246678</v>
      </c>
      <c r="W536" s="321">
        <v>1.8666325676962601</v>
      </c>
      <c r="X536" s="321">
        <v>3.0998480826835499</v>
      </c>
      <c r="Y536" s="321">
        <v>90</v>
      </c>
      <c r="Z536" s="321">
        <v>0.89790999999999999</v>
      </c>
      <c r="AA536" s="321">
        <v>300.55176949999998</v>
      </c>
      <c r="AB536" s="321">
        <v>1.8157195180000001</v>
      </c>
      <c r="AC536" s="322">
        <v>0.68981238095152575</v>
      </c>
      <c r="AD536" s="323">
        <v>1</v>
      </c>
      <c r="AE536" s="322">
        <v>96.936061538461544</v>
      </c>
      <c r="AF536" s="324">
        <v>312.5078358569591</v>
      </c>
      <c r="AG536" s="324">
        <v>59.233988664065194</v>
      </c>
      <c r="AH536" s="324">
        <v>0.19207931031894168</v>
      </c>
      <c r="AI536" s="324">
        <v>0.1895440109577852</v>
      </c>
      <c r="AJ536" s="324">
        <v>0.1864889185496576</v>
      </c>
      <c r="AK536" s="324">
        <v>9.6995929823015121</v>
      </c>
      <c r="AL536" s="324">
        <v>8.673684704228009</v>
      </c>
      <c r="AM536" s="324">
        <v>10.725501260375015</v>
      </c>
    </row>
    <row r="537" spans="1:39">
      <c r="A537" s="291" t="s">
        <v>688</v>
      </c>
      <c r="B537" s="291">
        <v>1</v>
      </c>
      <c r="C537" s="291" t="s">
        <v>5719</v>
      </c>
      <c r="D537" s="291" t="s">
        <v>5183</v>
      </c>
      <c r="E537" s="291" t="s">
        <v>3160</v>
      </c>
      <c r="F537" s="291" t="s">
        <v>3161</v>
      </c>
      <c r="G537" s="291" t="s">
        <v>3162</v>
      </c>
      <c r="H537" s="291" t="s">
        <v>3163</v>
      </c>
      <c r="I537" s="291" t="s">
        <v>3164</v>
      </c>
      <c r="J537" s="291" t="s">
        <v>148</v>
      </c>
      <c r="K537" s="291">
        <v>39</v>
      </c>
      <c r="L537" s="291">
        <v>3218</v>
      </c>
      <c r="M537" s="291" t="s">
        <v>54</v>
      </c>
      <c r="N537" s="291">
        <v>536</v>
      </c>
      <c r="O537" s="291">
        <v>97.117589743589747</v>
      </c>
      <c r="P537" s="321" t="s">
        <v>3166</v>
      </c>
      <c r="Q537" s="321">
        <v>7210212</v>
      </c>
      <c r="R537" s="321">
        <v>32.510452999999998</v>
      </c>
      <c r="S537" s="321">
        <v>52.540310169999998</v>
      </c>
      <c r="T537" s="321">
        <v>9.5432538147782662</v>
      </c>
      <c r="U537" s="321" t="s">
        <v>149</v>
      </c>
      <c r="V537" s="321">
        <v>0.10576817810246678</v>
      </c>
      <c r="W537" s="321">
        <v>1.8666325676962601</v>
      </c>
      <c r="X537" s="321">
        <v>3.0998480826835499</v>
      </c>
      <c r="Y537" s="321">
        <v>90</v>
      </c>
      <c r="Z537" s="321">
        <v>0.89790999999999999</v>
      </c>
      <c r="AA537" s="321">
        <v>300.55176949999998</v>
      </c>
      <c r="AB537" s="321">
        <v>1.8157195180000001</v>
      </c>
      <c r="AC537" s="322">
        <v>0.68981238095152575</v>
      </c>
      <c r="AD537" s="323">
        <v>1</v>
      </c>
      <c r="AE537" s="322">
        <v>97.117589743589747</v>
      </c>
      <c r="AF537" s="324">
        <v>313.09305652335786</v>
      </c>
      <c r="AG537" s="324">
        <v>59.346159141713144</v>
      </c>
      <c r="AH537" s="324">
        <v>0.19167210607617247</v>
      </c>
      <c r="AI537" s="324">
        <v>0.18954798870567002</v>
      </c>
      <c r="AJ537" s="324">
        <v>0.1864889185496576</v>
      </c>
      <c r="AK537" s="324">
        <v>9.6997965367967129</v>
      </c>
      <c r="AL537" s="324">
        <v>8.6738667291351081</v>
      </c>
      <c r="AM537" s="324">
        <v>10.72572634445832</v>
      </c>
    </row>
    <row r="538" spans="1:39">
      <c r="A538" s="291" t="s">
        <v>689</v>
      </c>
      <c r="B538" s="291">
        <v>1</v>
      </c>
      <c r="C538" s="291" t="s">
        <v>5720</v>
      </c>
      <c r="D538" s="291" t="s">
        <v>5183</v>
      </c>
      <c r="E538" s="291" t="s">
        <v>3160</v>
      </c>
      <c r="F538" s="291" t="s">
        <v>3161</v>
      </c>
      <c r="G538" s="291" t="s">
        <v>3162</v>
      </c>
      <c r="H538" s="291" t="s">
        <v>3163</v>
      </c>
      <c r="I538" s="291" t="s">
        <v>3164</v>
      </c>
      <c r="J538" s="291" t="s">
        <v>148</v>
      </c>
      <c r="K538" s="291">
        <v>39</v>
      </c>
      <c r="L538" s="291">
        <v>3218</v>
      </c>
      <c r="M538" s="291" t="s">
        <v>54</v>
      </c>
      <c r="N538" s="291">
        <v>537</v>
      </c>
      <c r="O538" s="291">
        <v>97.299117948717949</v>
      </c>
      <c r="P538" s="321" t="s">
        <v>3166</v>
      </c>
      <c r="Q538" s="321">
        <v>7210212</v>
      </c>
      <c r="R538" s="321">
        <v>32.510452999999998</v>
      </c>
      <c r="S538" s="321">
        <v>52.540310169999998</v>
      </c>
      <c r="T538" s="321">
        <v>9.5432538147782662</v>
      </c>
      <c r="U538" s="321" t="s">
        <v>149</v>
      </c>
      <c r="V538" s="321">
        <v>0.10576817810246678</v>
      </c>
      <c r="W538" s="321">
        <v>1.8666325676962601</v>
      </c>
      <c r="X538" s="321">
        <v>3.0998480826835499</v>
      </c>
      <c r="Y538" s="321">
        <v>90</v>
      </c>
      <c r="Z538" s="321">
        <v>0.89790999999999999</v>
      </c>
      <c r="AA538" s="321">
        <v>300.55176949999998</v>
      </c>
      <c r="AB538" s="321">
        <v>1.8157195180000001</v>
      </c>
      <c r="AC538" s="322">
        <v>0.68981238095152575</v>
      </c>
      <c r="AD538" s="323">
        <v>1</v>
      </c>
      <c r="AE538" s="322">
        <v>97.299117948717949</v>
      </c>
      <c r="AF538" s="324">
        <v>313.67827718975667</v>
      </c>
      <c r="AG538" s="324">
        <v>59.458090876679172</v>
      </c>
      <c r="AH538" s="324">
        <v>0.19126415281060752</v>
      </c>
      <c r="AI538" s="324">
        <v>0.18955119050437327</v>
      </c>
      <c r="AJ538" s="324">
        <v>0.1864889185496576</v>
      </c>
      <c r="AK538" s="324">
        <v>9.6999603834098345</v>
      </c>
      <c r="AL538" s="324">
        <v>8.6740132459904711</v>
      </c>
      <c r="AM538" s="324">
        <v>10.725907520829198</v>
      </c>
    </row>
    <row r="539" spans="1:39">
      <c r="A539" s="291" t="s">
        <v>690</v>
      </c>
      <c r="B539" s="291">
        <v>1</v>
      </c>
      <c r="C539" s="291" t="s">
        <v>5721</v>
      </c>
      <c r="D539" s="291" t="s">
        <v>5183</v>
      </c>
      <c r="E539" s="291" t="s">
        <v>3160</v>
      </c>
      <c r="F539" s="291" t="s">
        <v>3161</v>
      </c>
      <c r="G539" s="291" t="s">
        <v>3162</v>
      </c>
      <c r="H539" s="291" t="s">
        <v>3163</v>
      </c>
      <c r="I539" s="291" t="s">
        <v>3164</v>
      </c>
      <c r="J539" s="291" t="s">
        <v>148</v>
      </c>
      <c r="K539" s="291">
        <v>39</v>
      </c>
      <c r="L539" s="291">
        <v>3218</v>
      </c>
      <c r="M539" s="291" t="s">
        <v>54</v>
      </c>
      <c r="N539" s="291">
        <v>538</v>
      </c>
      <c r="O539" s="291">
        <v>97.480646153846166</v>
      </c>
      <c r="P539" s="321" t="s">
        <v>3166</v>
      </c>
      <c r="Q539" s="321">
        <v>7210212</v>
      </c>
      <c r="R539" s="321">
        <v>32.510452999999998</v>
      </c>
      <c r="S539" s="321">
        <v>52.540310169999998</v>
      </c>
      <c r="T539" s="321">
        <v>9.5432538147782662</v>
      </c>
      <c r="U539" s="321" t="s">
        <v>149</v>
      </c>
      <c r="V539" s="321">
        <v>0.10576817810246678</v>
      </c>
      <c r="W539" s="321">
        <v>1.8666325676962601</v>
      </c>
      <c r="X539" s="321">
        <v>3.0998480826835499</v>
      </c>
      <c r="Y539" s="321">
        <v>90</v>
      </c>
      <c r="Z539" s="321">
        <v>0.89790999999999999</v>
      </c>
      <c r="AA539" s="321">
        <v>300.55176949999998</v>
      </c>
      <c r="AB539" s="321">
        <v>1.8157195180000001</v>
      </c>
      <c r="AC539" s="322">
        <v>0.68981238095152575</v>
      </c>
      <c r="AD539" s="323">
        <v>1</v>
      </c>
      <c r="AE539" s="322">
        <v>97.480646153846166</v>
      </c>
      <c r="AF539" s="324">
        <v>314.26349785615548</v>
      </c>
      <c r="AG539" s="324">
        <v>59.569783436977673</v>
      </c>
      <c r="AH539" s="324">
        <v>0.19085546138656917</v>
      </c>
      <c r="AI539" s="324">
        <v>0.18955361931420978</v>
      </c>
      <c r="AJ539" s="324">
        <v>0.1864889185496576</v>
      </c>
      <c r="AK539" s="324">
        <v>9.7000846736299611</v>
      </c>
      <c r="AL539" s="324">
        <v>8.6741243902604577</v>
      </c>
      <c r="AM539" s="324">
        <v>10.726044956999463</v>
      </c>
    </row>
    <row r="540" spans="1:39">
      <c r="A540" s="291" t="s">
        <v>691</v>
      </c>
      <c r="B540" s="291">
        <v>1</v>
      </c>
      <c r="C540" s="291" t="s">
        <v>5722</v>
      </c>
      <c r="D540" s="291" t="s">
        <v>5183</v>
      </c>
      <c r="E540" s="291" t="s">
        <v>3160</v>
      </c>
      <c r="F540" s="291" t="s">
        <v>3161</v>
      </c>
      <c r="G540" s="291" t="s">
        <v>3162</v>
      </c>
      <c r="H540" s="291" t="s">
        <v>3163</v>
      </c>
      <c r="I540" s="291" t="s">
        <v>3164</v>
      </c>
      <c r="J540" s="291" t="s">
        <v>148</v>
      </c>
      <c r="K540" s="291">
        <v>39</v>
      </c>
      <c r="L540" s="291">
        <v>3218</v>
      </c>
      <c r="M540" s="291" t="s">
        <v>54</v>
      </c>
      <c r="N540" s="291">
        <v>539</v>
      </c>
      <c r="O540" s="291">
        <v>97.662174358974369</v>
      </c>
      <c r="P540" s="321" t="s">
        <v>3166</v>
      </c>
      <c r="Q540" s="321">
        <v>7210212</v>
      </c>
      <c r="R540" s="321">
        <v>32.510452999999998</v>
      </c>
      <c r="S540" s="321">
        <v>52.540310169999998</v>
      </c>
      <c r="T540" s="321">
        <v>9.5432538147782662</v>
      </c>
      <c r="U540" s="321" t="s">
        <v>149</v>
      </c>
      <c r="V540" s="321">
        <v>0.10576817810246678</v>
      </c>
      <c r="W540" s="321">
        <v>1.8666325676962601</v>
      </c>
      <c r="X540" s="321">
        <v>3.0998480826835499</v>
      </c>
      <c r="Y540" s="321">
        <v>90</v>
      </c>
      <c r="Z540" s="321">
        <v>0.89790999999999999</v>
      </c>
      <c r="AA540" s="321">
        <v>300.55176949999998</v>
      </c>
      <c r="AB540" s="321">
        <v>1.8157195180000001</v>
      </c>
      <c r="AC540" s="322">
        <v>0.68981238095152575</v>
      </c>
      <c r="AD540" s="323">
        <v>1</v>
      </c>
      <c r="AE540" s="322">
        <v>97.662174358974369</v>
      </c>
      <c r="AF540" s="324">
        <v>314.84871852255429</v>
      </c>
      <c r="AG540" s="324">
        <v>59.681236396962341</v>
      </c>
      <c r="AH540" s="324">
        <v>0.19044604263636106</v>
      </c>
      <c r="AI540" s="324">
        <v>0.18955527809361897</v>
      </c>
      <c r="AJ540" s="324">
        <v>0.1864889185496576</v>
      </c>
      <c r="AK540" s="324">
        <v>9.7001695588502077</v>
      </c>
      <c r="AL540" s="324">
        <v>8.674200297325612</v>
      </c>
      <c r="AM540" s="324">
        <v>10.726138820374803</v>
      </c>
    </row>
    <row r="541" spans="1:39">
      <c r="A541" s="291" t="s">
        <v>692</v>
      </c>
      <c r="B541" s="291">
        <v>1</v>
      </c>
      <c r="C541" s="291" t="s">
        <v>5723</v>
      </c>
      <c r="D541" s="291" t="s">
        <v>5183</v>
      </c>
      <c r="E541" s="291" t="s">
        <v>3160</v>
      </c>
      <c r="F541" s="291" t="s">
        <v>3161</v>
      </c>
      <c r="G541" s="291" t="s">
        <v>3162</v>
      </c>
      <c r="H541" s="291" t="s">
        <v>3163</v>
      </c>
      <c r="I541" s="291" t="s">
        <v>3164</v>
      </c>
      <c r="J541" s="291" t="s">
        <v>148</v>
      </c>
      <c r="K541" s="291">
        <v>39</v>
      </c>
      <c r="L541" s="291">
        <v>3218</v>
      </c>
      <c r="M541" s="291" t="s">
        <v>54</v>
      </c>
      <c r="N541" s="291">
        <v>540</v>
      </c>
      <c r="O541" s="291">
        <v>97.843702564102571</v>
      </c>
      <c r="P541" s="321" t="s">
        <v>3166</v>
      </c>
      <c r="Q541" s="321">
        <v>7210212</v>
      </c>
      <c r="R541" s="321">
        <v>32.510452999999998</v>
      </c>
      <c r="S541" s="321">
        <v>52.540310169999998</v>
      </c>
      <c r="T541" s="321">
        <v>9.5432538147782662</v>
      </c>
      <c r="U541" s="321" t="s">
        <v>149</v>
      </c>
      <c r="V541" s="321">
        <v>0.10576817810246678</v>
      </c>
      <c r="W541" s="321">
        <v>1.8666325676962601</v>
      </c>
      <c r="X541" s="321">
        <v>3.0998480826835499</v>
      </c>
      <c r="Y541" s="321">
        <v>90</v>
      </c>
      <c r="Z541" s="321">
        <v>0.89790999999999999</v>
      </c>
      <c r="AA541" s="321">
        <v>300.55176949999998</v>
      </c>
      <c r="AB541" s="321">
        <v>1.8157195180000001</v>
      </c>
      <c r="AC541" s="322">
        <v>0.68981238095152575</v>
      </c>
      <c r="AD541" s="323">
        <v>1</v>
      </c>
      <c r="AE541" s="322">
        <v>97.843702564102571</v>
      </c>
      <c r="AF541" s="324">
        <v>315.4339391889531</v>
      </c>
      <c r="AG541" s="324">
        <v>59.792449337307325</v>
      </c>
      <c r="AH541" s="324">
        <v>0.19003590736010631</v>
      </c>
      <c r="AI541" s="324">
        <v>0.18955616979912265</v>
      </c>
      <c r="AJ541" s="324">
        <v>0.1864889185496576</v>
      </c>
      <c r="AK541" s="324">
        <v>9.700215190365558</v>
      </c>
      <c r="AL541" s="324">
        <v>8.6742411024787209</v>
      </c>
      <c r="AM541" s="324">
        <v>10.726189278252397</v>
      </c>
    </row>
    <row r="542" spans="1:39">
      <c r="A542" s="291" t="s">
        <v>693</v>
      </c>
      <c r="B542" s="291">
        <v>1</v>
      </c>
      <c r="C542" s="291" t="s">
        <v>5724</v>
      </c>
      <c r="D542" s="291" t="s">
        <v>5183</v>
      </c>
      <c r="E542" s="291" t="s">
        <v>3160</v>
      </c>
      <c r="F542" s="291" t="s">
        <v>3161</v>
      </c>
      <c r="G542" s="291" t="s">
        <v>3162</v>
      </c>
      <c r="H542" s="291" t="s">
        <v>3163</v>
      </c>
      <c r="I542" s="291" t="s">
        <v>3164</v>
      </c>
      <c r="J542" s="291" t="s">
        <v>148</v>
      </c>
      <c r="K542" s="291">
        <v>39</v>
      </c>
      <c r="L542" s="291">
        <v>3218</v>
      </c>
      <c r="M542" s="291" t="s">
        <v>54</v>
      </c>
      <c r="N542" s="291">
        <v>541</v>
      </c>
      <c r="O542" s="291">
        <v>98.025230769230774</v>
      </c>
      <c r="P542" s="321" t="s">
        <v>3166</v>
      </c>
      <c r="Q542" s="321">
        <v>7210212</v>
      </c>
      <c r="R542" s="321">
        <v>32.510452999999998</v>
      </c>
      <c r="S542" s="321">
        <v>52.540310169999998</v>
      </c>
      <c r="T542" s="321">
        <v>9.5432538147782662</v>
      </c>
      <c r="U542" s="321" t="s">
        <v>149</v>
      </c>
      <c r="V542" s="321">
        <v>0.10576817810246678</v>
      </c>
      <c r="W542" s="321">
        <v>1.8666325676962601</v>
      </c>
      <c r="X542" s="321">
        <v>3.0998480826835499</v>
      </c>
      <c r="Y542" s="321">
        <v>90</v>
      </c>
      <c r="Z542" s="321">
        <v>0.89790999999999999</v>
      </c>
      <c r="AA542" s="321">
        <v>300.55176949999998</v>
      </c>
      <c r="AB542" s="321">
        <v>1.8157195180000001</v>
      </c>
      <c r="AC542" s="322">
        <v>0.68981238095152575</v>
      </c>
      <c r="AD542" s="323">
        <v>1</v>
      </c>
      <c r="AE542" s="322">
        <v>98.025230769230774</v>
      </c>
      <c r="AF542" s="324">
        <v>316.01915985535186</v>
      </c>
      <c r="AG542" s="324">
        <v>59.903421844988245</v>
      </c>
      <c r="AH542" s="324">
        <v>0.1896250663255046</v>
      </c>
      <c r="AI542" s="324">
        <v>0.18955629738528262</v>
      </c>
      <c r="AJ542" s="324">
        <v>0.1864889185496576</v>
      </c>
      <c r="AK542" s="324">
        <v>9.700221719370699</v>
      </c>
      <c r="AL542" s="324">
        <v>8.6742469409228828</v>
      </c>
      <c r="AM542" s="324">
        <v>10.726196497818517</v>
      </c>
    </row>
    <row r="543" spans="1:39">
      <c r="A543" s="291" t="s">
        <v>694</v>
      </c>
      <c r="B543" s="291">
        <v>1</v>
      </c>
      <c r="C543" s="291" t="s">
        <v>5725</v>
      </c>
      <c r="D543" s="291" t="s">
        <v>5183</v>
      </c>
      <c r="E543" s="291" t="s">
        <v>3160</v>
      </c>
      <c r="F543" s="291" t="s">
        <v>3161</v>
      </c>
      <c r="G543" s="291" t="s">
        <v>3162</v>
      </c>
      <c r="H543" s="291" t="s">
        <v>3163</v>
      </c>
      <c r="I543" s="291" t="s">
        <v>3164</v>
      </c>
      <c r="J543" s="291" t="s">
        <v>148</v>
      </c>
      <c r="K543" s="291">
        <v>39</v>
      </c>
      <c r="L543" s="291">
        <v>3218</v>
      </c>
      <c r="M543" s="291" t="s">
        <v>54</v>
      </c>
      <c r="N543" s="291">
        <v>542</v>
      </c>
      <c r="O543" s="291">
        <v>98.206758974358976</v>
      </c>
      <c r="P543" s="321" t="s">
        <v>3166</v>
      </c>
      <c r="Q543" s="321">
        <v>7210212</v>
      </c>
      <c r="R543" s="321">
        <v>32.510452999999998</v>
      </c>
      <c r="S543" s="321">
        <v>52.540310169999998</v>
      </c>
      <c r="T543" s="321">
        <v>9.5432538147782662</v>
      </c>
      <c r="U543" s="321" t="s">
        <v>149</v>
      </c>
      <c r="V543" s="321">
        <v>0.10576817810246678</v>
      </c>
      <c r="W543" s="321">
        <v>1.8666325676962601</v>
      </c>
      <c r="X543" s="321">
        <v>3.0998480826835499</v>
      </c>
      <c r="Y543" s="321">
        <v>90</v>
      </c>
      <c r="Z543" s="321">
        <v>0.89790999999999999</v>
      </c>
      <c r="AA543" s="321">
        <v>300.55176949999998</v>
      </c>
      <c r="AB543" s="321">
        <v>1.8157195180000001</v>
      </c>
      <c r="AC543" s="322">
        <v>0.68981238095152575</v>
      </c>
      <c r="AD543" s="323">
        <v>1</v>
      </c>
      <c r="AE543" s="322">
        <v>98.206758974358976</v>
      </c>
      <c r="AF543" s="324">
        <v>316.60438052175067</v>
      </c>
      <c r="AG543" s="324">
        <v>60.014153513263139</v>
      </c>
      <c r="AH543" s="324">
        <v>0.18921353026763063</v>
      </c>
      <c r="AI543" s="324">
        <v>0.18955566380465849</v>
      </c>
      <c r="AJ543" s="324">
        <v>0.1864889185496576</v>
      </c>
      <c r="AK543" s="324">
        <v>9.7001892969578538</v>
      </c>
      <c r="AL543" s="324">
        <v>8.6742179477695736</v>
      </c>
      <c r="AM543" s="324">
        <v>10.726160646146136</v>
      </c>
    </row>
    <row r="544" spans="1:39">
      <c r="A544" s="291" t="s">
        <v>695</v>
      </c>
      <c r="B544" s="291">
        <v>1</v>
      </c>
      <c r="C544" s="291" t="s">
        <v>5726</v>
      </c>
      <c r="D544" s="291" t="s">
        <v>5183</v>
      </c>
      <c r="E544" s="291" t="s">
        <v>3160</v>
      </c>
      <c r="F544" s="291" t="s">
        <v>3161</v>
      </c>
      <c r="G544" s="291" t="s">
        <v>3162</v>
      </c>
      <c r="H544" s="291" t="s">
        <v>3163</v>
      </c>
      <c r="I544" s="291" t="s">
        <v>3164</v>
      </c>
      <c r="J544" s="291" t="s">
        <v>148</v>
      </c>
      <c r="K544" s="291">
        <v>39</v>
      </c>
      <c r="L544" s="291">
        <v>3218</v>
      </c>
      <c r="M544" s="291" t="s">
        <v>54</v>
      </c>
      <c r="N544" s="291">
        <v>543</v>
      </c>
      <c r="O544" s="291">
        <v>98.388287179487179</v>
      </c>
      <c r="P544" s="321" t="s">
        <v>3166</v>
      </c>
      <c r="Q544" s="321">
        <v>7210212</v>
      </c>
      <c r="R544" s="321">
        <v>32.510452999999998</v>
      </c>
      <c r="S544" s="321">
        <v>52.540310169999998</v>
      </c>
      <c r="T544" s="321">
        <v>9.5432538147782662</v>
      </c>
      <c r="U544" s="321" t="s">
        <v>149</v>
      </c>
      <c r="V544" s="321">
        <v>0.10576817810246678</v>
      </c>
      <c r="W544" s="321">
        <v>1.8666325676962601</v>
      </c>
      <c r="X544" s="321">
        <v>3.0998480826835499</v>
      </c>
      <c r="Y544" s="321">
        <v>90</v>
      </c>
      <c r="Z544" s="321">
        <v>0.89790999999999999</v>
      </c>
      <c r="AA544" s="321">
        <v>300.55176949999998</v>
      </c>
      <c r="AB544" s="321">
        <v>1.8157195180000001</v>
      </c>
      <c r="AC544" s="322">
        <v>0.68981238095152575</v>
      </c>
      <c r="AD544" s="323">
        <v>1</v>
      </c>
      <c r="AE544" s="322">
        <v>98.388287179487179</v>
      </c>
      <c r="AF544" s="324">
        <v>317.18960118814948</v>
      </c>
      <c r="AG544" s="324">
        <v>60.124643941653339</v>
      </c>
      <c r="AH544" s="324">
        <v>0.1888013098889848</v>
      </c>
      <c r="AI544" s="324">
        <v>0.18955427200776612</v>
      </c>
      <c r="AJ544" s="324">
        <v>0.1864889185496576</v>
      </c>
      <c r="AK544" s="324">
        <v>9.7001180741146644</v>
      </c>
      <c r="AL544" s="324">
        <v>8.6741542580367472</v>
      </c>
      <c r="AM544" s="324">
        <v>10.726081890192582</v>
      </c>
    </row>
    <row r="545" spans="1:39">
      <c r="A545" s="291" t="s">
        <v>696</v>
      </c>
      <c r="B545" s="291">
        <v>1</v>
      </c>
      <c r="C545" s="291" t="s">
        <v>5727</v>
      </c>
      <c r="D545" s="291" t="s">
        <v>5183</v>
      </c>
      <c r="E545" s="291" t="s">
        <v>3160</v>
      </c>
      <c r="F545" s="291" t="s">
        <v>3161</v>
      </c>
      <c r="G545" s="291" t="s">
        <v>3162</v>
      </c>
      <c r="H545" s="291" t="s">
        <v>3163</v>
      </c>
      <c r="I545" s="291" t="s">
        <v>3164</v>
      </c>
      <c r="J545" s="291" t="s">
        <v>148</v>
      </c>
      <c r="K545" s="291">
        <v>39</v>
      </c>
      <c r="L545" s="291">
        <v>3218</v>
      </c>
      <c r="M545" s="291" t="s">
        <v>54</v>
      </c>
      <c r="N545" s="291">
        <v>544</v>
      </c>
      <c r="O545" s="291">
        <v>98.569815384615396</v>
      </c>
      <c r="P545" s="321" t="s">
        <v>3166</v>
      </c>
      <c r="Q545" s="321">
        <v>7210212</v>
      </c>
      <c r="R545" s="321">
        <v>32.510452999999998</v>
      </c>
      <c r="S545" s="321">
        <v>52.540310169999998</v>
      </c>
      <c r="T545" s="321">
        <v>9.5432538147782662</v>
      </c>
      <c r="U545" s="321" t="s">
        <v>149</v>
      </c>
      <c r="V545" s="321">
        <v>0.10576817810246678</v>
      </c>
      <c r="W545" s="321">
        <v>1.8666325676962601</v>
      </c>
      <c r="X545" s="321">
        <v>3.0998480826835499</v>
      </c>
      <c r="Y545" s="321">
        <v>90</v>
      </c>
      <c r="Z545" s="321">
        <v>0.89790999999999999</v>
      </c>
      <c r="AA545" s="321">
        <v>300.55176949999998</v>
      </c>
      <c r="AB545" s="321">
        <v>1.8157195180000001</v>
      </c>
      <c r="AC545" s="322">
        <v>0.68981238095152575</v>
      </c>
      <c r="AD545" s="323">
        <v>1</v>
      </c>
      <c r="AE545" s="322">
        <v>98.569815384615396</v>
      </c>
      <c r="AF545" s="324">
        <v>317.77482185454829</v>
      </c>
      <c r="AG545" s="324">
        <v>60.234892735924248</v>
      </c>
      <c r="AH545" s="324">
        <v>0.18838841585915134</v>
      </c>
      <c r="AI545" s="324">
        <v>0.18955212494303569</v>
      </c>
      <c r="AJ545" s="324">
        <v>0.1864889185496576</v>
      </c>
      <c r="AK545" s="324">
        <v>9.7000082017220386</v>
      </c>
      <c r="AL545" s="324">
        <v>8.6740560066469126</v>
      </c>
      <c r="AM545" s="324">
        <v>10.725960396797165</v>
      </c>
    </row>
    <row r="546" spans="1:39">
      <c r="A546" s="291" t="s">
        <v>697</v>
      </c>
      <c r="B546" s="291">
        <v>1</v>
      </c>
      <c r="C546" s="291" t="s">
        <v>5728</v>
      </c>
      <c r="D546" s="291" t="s">
        <v>5183</v>
      </c>
      <c r="E546" s="291" t="s">
        <v>3160</v>
      </c>
      <c r="F546" s="291" t="s">
        <v>3161</v>
      </c>
      <c r="G546" s="291" t="s">
        <v>3162</v>
      </c>
      <c r="H546" s="291" t="s">
        <v>3163</v>
      </c>
      <c r="I546" s="291" t="s">
        <v>3164</v>
      </c>
      <c r="J546" s="291" t="s">
        <v>148</v>
      </c>
      <c r="K546" s="291">
        <v>39</v>
      </c>
      <c r="L546" s="291">
        <v>3218</v>
      </c>
      <c r="M546" s="291" t="s">
        <v>54</v>
      </c>
      <c r="N546" s="291">
        <v>545</v>
      </c>
      <c r="O546" s="291">
        <v>98.751343589743598</v>
      </c>
      <c r="P546" s="321" t="s">
        <v>3166</v>
      </c>
      <c r="Q546" s="321">
        <v>7210212</v>
      </c>
      <c r="R546" s="321">
        <v>32.510452999999998</v>
      </c>
      <c r="S546" s="321">
        <v>52.540310169999998</v>
      </c>
      <c r="T546" s="321">
        <v>9.5432538147782662</v>
      </c>
      <c r="U546" s="321" t="s">
        <v>149</v>
      </c>
      <c r="V546" s="321">
        <v>0.10576817810246678</v>
      </c>
      <c r="W546" s="321">
        <v>1.8666325676962601</v>
      </c>
      <c r="X546" s="321">
        <v>3.0998480826835499</v>
      </c>
      <c r="Y546" s="321">
        <v>90</v>
      </c>
      <c r="Z546" s="321">
        <v>0.89790999999999999</v>
      </c>
      <c r="AA546" s="321">
        <v>300.55176949999998</v>
      </c>
      <c r="AB546" s="321">
        <v>1.8157195180000001</v>
      </c>
      <c r="AC546" s="322">
        <v>0.68981238095152575</v>
      </c>
      <c r="AD546" s="323">
        <v>1</v>
      </c>
      <c r="AE546" s="322">
        <v>98.751343589743598</v>
      </c>
      <c r="AF546" s="324">
        <v>318.3600425209471</v>
      </c>
      <c r="AG546" s="324">
        <v>60.344899508065957</v>
      </c>
      <c r="AH546" s="324">
        <v>0.1879748588146109</v>
      </c>
      <c r="AI546" s="324">
        <v>0.1895492255567702</v>
      </c>
      <c r="AJ546" s="324">
        <v>0.1864889185496576</v>
      </c>
      <c r="AK546" s="324">
        <v>9.6998598305520307</v>
      </c>
      <c r="AL546" s="324">
        <v>8.6739233284252411</v>
      </c>
      <c r="AM546" s="324">
        <v>10.725796332678822</v>
      </c>
    </row>
    <row r="547" spans="1:39">
      <c r="A547" s="291" t="s">
        <v>698</v>
      </c>
      <c r="B547" s="291">
        <v>1</v>
      </c>
      <c r="C547" s="291" t="s">
        <v>5729</v>
      </c>
      <c r="D547" s="291" t="s">
        <v>5183</v>
      </c>
      <c r="E547" s="291" t="s">
        <v>3160</v>
      </c>
      <c r="F547" s="291" t="s">
        <v>3161</v>
      </c>
      <c r="G547" s="291" t="s">
        <v>3162</v>
      </c>
      <c r="H547" s="291" t="s">
        <v>3163</v>
      </c>
      <c r="I547" s="291" t="s">
        <v>3164</v>
      </c>
      <c r="J547" s="291" t="s">
        <v>148</v>
      </c>
      <c r="K547" s="291">
        <v>39</v>
      </c>
      <c r="L547" s="291">
        <v>3218</v>
      </c>
      <c r="M547" s="291" t="s">
        <v>54</v>
      </c>
      <c r="N547" s="291">
        <v>546</v>
      </c>
      <c r="O547" s="291">
        <v>98.932871794871801</v>
      </c>
      <c r="P547" s="321" t="s">
        <v>3166</v>
      </c>
      <c r="Q547" s="321">
        <v>7210212</v>
      </c>
      <c r="R547" s="321">
        <v>32.510452999999998</v>
      </c>
      <c r="S547" s="321">
        <v>52.540310169999998</v>
      </c>
      <c r="T547" s="321">
        <v>9.5432538147782662</v>
      </c>
      <c r="U547" s="321" t="s">
        <v>149</v>
      </c>
      <c r="V547" s="321">
        <v>0.10576817810246678</v>
      </c>
      <c r="W547" s="321">
        <v>1.8666325676962601</v>
      </c>
      <c r="X547" s="321">
        <v>3.0998480826835499</v>
      </c>
      <c r="Y547" s="321">
        <v>90</v>
      </c>
      <c r="Z547" s="321">
        <v>0.89790999999999999</v>
      </c>
      <c r="AA547" s="321">
        <v>300.55176949999998</v>
      </c>
      <c r="AB547" s="321">
        <v>1.8157195180000001</v>
      </c>
      <c r="AC547" s="322">
        <v>0.68981238095152575</v>
      </c>
      <c r="AD547" s="323">
        <v>1</v>
      </c>
      <c r="AE547" s="322">
        <v>98.932871794871801</v>
      </c>
      <c r="AF547" s="324">
        <v>318.94526318734586</v>
      </c>
      <c r="AG547" s="324">
        <v>60.454663876273955</v>
      </c>
      <c r="AH547" s="324">
        <v>0.18756064935889835</v>
      </c>
      <c r="AI547" s="324">
        <v>0.18954557679310438</v>
      </c>
      <c r="AJ547" s="324">
        <v>0.1864889185496576</v>
      </c>
      <c r="AK547" s="324">
        <v>9.6996731112657386</v>
      </c>
      <c r="AL547" s="324">
        <v>8.6737563580976751</v>
      </c>
      <c r="AM547" s="324">
        <v>10.725589864433802</v>
      </c>
    </row>
    <row r="548" spans="1:39">
      <c r="A548" s="291" t="s">
        <v>699</v>
      </c>
      <c r="B548" s="291">
        <v>1</v>
      </c>
      <c r="C548" s="291" t="s">
        <v>5730</v>
      </c>
      <c r="D548" s="291" t="s">
        <v>5183</v>
      </c>
      <c r="E548" s="291" t="s">
        <v>3160</v>
      </c>
      <c r="F548" s="291" t="s">
        <v>3161</v>
      </c>
      <c r="G548" s="291" t="s">
        <v>3162</v>
      </c>
      <c r="H548" s="291" t="s">
        <v>3163</v>
      </c>
      <c r="I548" s="291" t="s">
        <v>3164</v>
      </c>
      <c r="J548" s="291" t="s">
        <v>148</v>
      </c>
      <c r="K548" s="291">
        <v>39</v>
      </c>
      <c r="L548" s="291">
        <v>3218</v>
      </c>
      <c r="M548" s="291" t="s">
        <v>54</v>
      </c>
      <c r="N548" s="291">
        <v>547</v>
      </c>
      <c r="O548" s="291">
        <v>99.114400000000003</v>
      </c>
      <c r="P548" s="321" t="s">
        <v>3166</v>
      </c>
      <c r="Q548" s="321">
        <v>7210212</v>
      </c>
      <c r="R548" s="321">
        <v>32.510452999999998</v>
      </c>
      <c r="S548" s="321">
        <v>52.540310169999998</v>
      </c>
      <c r="T548" s="321">
        <v>9.5432538147782662</v>
      </c>
      <c r="U548" s="321" t="s">
        <v>149</v>
      </c>
      <c r="V548" s="321">
        <v>0.10576817810246678</v>
      </c>
      <c r="W548" s="321">
        <v>1.8666325676962601</v>
      </c>
      <c r="X548" s="321">
        <v>3.0998480826835499</v>
      </c>
      <c r="Y548" s="321">
        <v>90</v>
      </c>
      <c r="Z548" s="321">
        <v>0.89790999999999999</v>
      </c>
      <c r="AA548" s="321">
        <v>300.55176949999998</v>
      </c>
      <c r="AB548" s="321">
        <v>1.8157195180000001</v>
      </c>
      <c r="AC548" s="322">
        <v>0.68981238095152575</v>
      </c>
      <c r="AD548" s="323">
        <v>1</v>
      </c>
      <c r="AE548" s="322">
        <v>99.114400000000003</v>
      </c>
      <c r="AF548" s="324">
        <v>319.53048385374467</v>
      </c>
      <c r="AG548" s="324">
        <v>60.564185464929551</v>
      </c>
      <c r="AH548" s="324">
        <v>0.18714579806202603</v>
      </c>
      <c r="AI548" s="324">
        <v>0.18954118159396321</v>
      </c>
      <c r="AJ548" s="324">
        <v>0.1864889185496576</v>
      </c>
      <c r="AK548" s="324">
        <v>9.6994481944111772</v>
      </c>
      <c r="AL548" s="324">
        <v>8.6735552302890468</v>
      </c>
      <c r="AM548" s="324">
        <v>10.725341158533309</v>
      </c>
    </row>
    <row r="549" spans="1:39">
      <c r="A549" s="291" t="s">
        <v>700</v>
      </c>
      <c r="B549" s="291">
        <v>1</v>
      </c>
      <c r="C549" s="291" t="s">
        <v>5731</v>
      </c>
      <c r="D549" s="291" t="s">
        <v>5183</v>
      </c>
      <c r="E549" s="291" t="s">
        <v>3160</v>
      </c>
      <c r="F549" s="291" t="s">
        <v>3161</v>
      </c>
      <c r="G549" s="291" t="s">
        <v>3162</v>
      </c>
      <c r="H549" s="291" t="s">
        <v>3163</v>
      </c>
      <c r="I549" s="291" t="s">
        <v>3164</v>
      </c>
      <c r="J549" s="291" t="s">
        <v>148</v>
      </c>
      <c r="K549" s="291">
        <v>39</v>
      </c>
      <c r="L549" s="291">
        <v>3218</v>
      </c>
      <c r="M549" s="291" t="s">
        <v>54</v>
      </c>
      <c r="N549" s="291">
        <v>548</v>
      </c>
      <c r="O549" s="291">
        <v>99.295928205128206</v>
      </c>
      <c r="P549" s="321" t="s">
        <v>3166</v>
      </c>
      <c r="Q549" s="321">
        <v>7210212</v>
      </c>
      <c r="R549" s="321">
        <v>32.510452999999998</v>
      </c>
      <c r="S549" s="321">
        <v>52.540310169999998</v>
      </c>
      <c r="T549" s="321">
        <v>9.5432538147782662</v>
      </c>
      <c r="U549" s="321" t="s">
        <v>149</v>
      </c>
      <c r="V549" s="321">
        <v>0.10576817810246678</v>
      </c>
      <c r="W549" s="321">
        <v>1.8666325676962601</v>
      </c>
      <c r="X549" s="321">
        <v>3.0998480826835499</v>
      </c>
      <c r="Y549" s="321">
        <v>90</v>
      </c>
      <c r="Z549" s="321">
        <v>0.89790999999999999</v>
      </c>
      <c r="AA549" s="321">
        <v>300.55176949999998</v>
      </c>
      <c r="AB549" s="321">
        <v>1.8157195180000001</v>
      </c>
      <c r="AC549" s="322">
        <v>0.68981238095152575</v>
      </c>
      <c r="AD549" s="323">
        <v>1</v>
      </c>
      <c r="AE549" s="322">
        <v>99.295928205128206</v>
      </c>
      <c r="AF549" s="324">
        <v>320.11570452014348</v>
      </c>
      <c r="AG549" s="324">
        <v>60.673463904580331</v>
      </c>
      <c r="AH549" s="324">
        <v>0.18673031546071442</v>
      </c>
      <c r="AI549" s="324">
        <v>0.18953604289902126</v>
      </c>
      <c r="AJ549" s="324">
        <v>0.1864889185496576</v>
      </c>
      <c r="AK549" s="324">
        <v>9.6991852304212038</v>
      </c>
      <c r="AL549" s="324">
        <v>8.6733200795211989</v>
      </c>
      <c r="AM549" s="324">
        <v>10.725050381321209</v>
      </c>
    </row>
    <row r="550" spans="1:39">
      <c r="A550" s="291" t="s">
        <v>701</v>
      </c>
      <c r="B550" s="291">
        <v>1</v>
      </c>
      <c r="C550" s="291" t="s">
        <v>5732</v>
      </c>
      <c r="D550" s="291" t="s">
        <v>5183</v>
      </c>
      <c r="E550" s="291" t="s">
        <v>3160</v>
      </c>
      <c r="F550" s="291" t="s">
        <v>3161</v>
      </c>
      <c r="G550" s="291" t="s">
        <v>3162</v>
      </c>
      <c r="H550" s="291" t="s">
        <v>3163</v>
      </c>
      <c r="I550" s="291" t="s">
        <v>3164</v>
      </c>
      <c r="J550" s="291" t="s">
        <v>148</v>
      </c>
      <c r="K550" s="291">
        <v>39</v>
      </c>
      <c r="L550" s="291">
        <v>3218</v>
      </c>
      <c r="M550" s="291" t="s">
        <v>54</v>
      </c>
      <c r="N550" s="291">
        <v>549</v>
      </c>
      <c r="O550" s="291">
        <v>99.477456410256423</v>
      </c>
      <c r="P550" s="321" t="s">
        <v>3166</v>
      </c>
      <c r="Q550" s="321">
        <v>7210212</v>
      </c>
      <c r="R550" s="321">
        <v>32.510452999999998</v>
      </c>
      <c r="S550" s="321">
        <v>52.540310169999998</v>
      </c>
      <c r="T550" s="321">
        <v>9.5432538147782662</v>
      </c>
      <c r="U550" s="321" t="s">
        <v>149</v>
      </c>
      <c r="V550" s="321">
        <v>0.10576817810246678</v>
      </c>
      <c r="W550" s="321">
        <v>1.8666325676962601</v>
      </c>
      <c r="X550" s="321">
        <v>3.0998480826835499</v>
      </c>
      <c r="Y550" s="321">
        <v>90</v>
      </c>
      <c r="Z550" s="321">
        <v>0.89790999999999999</v>
      </c>
      <c r="AA550" s="321">
        <v>300.55176949999998</v>
      </c>
      <c r="AB550" s="321">
        <v>1.8157195180000001</v>
      </c>
      <c r="AC550" s="322">
        <v>0.68981238095152575</v>
      </c>
      <c r="AD550" s="323">
        <v>1</v>
      </c>
      <c r="AE550" s="322">
        <v>99.477456410256423</v>
      </c>
      <c r="AF550" s="324">
        <v>320.70092518654229</v>
      </c>
      <c r="AG550" s="324">
        <v>60.78249883192052</v>
      </c>
      <c r="AH550" s="324">
        <v>0.18631421205806428</v>
      </c>
      <c r="AI550" s="324">
        <v>0.18953016364566186</v>
      </c>
      <c r="AJ550" s="324">
        <v>0.1864889185496576</v>
      </c>
      <c r="AK550" s="324">
        <v>9.698884369611422</v>
      </c>
      <c r="AL550" s="324">
        <v>8.6730510402111296</v>
      </c>
      <c r="AM550" s="324">
        <v>10.724717699011714</v>
      </c>
    </row>
    <row r="551" spans="1:39">
      <c r="A551" s="291" t="s">
        <v>702</v>
      </c>
      <c r="B551" s="291">
        <v>1</v>
      </c>
      <c r="C551" s="291" t="s">
        <v>5733</v>
      </c>
      <c r="D551" s="291" t="s">
        <v>5183</v>
      </c>
      <c r="E551" s="291" t="s">
        <v>3160</v>
      </c>
      <c r="F551" s="291" t="s">
        <v>3161</v>
      </c>
      <c r="G551" s="291" t="s">
        <v>3162</v>
      </c>
      <c r="H551" s="291" t="s">
        <v>3163</v>
      </c>
      <c r="I551" s="291" t="s">
        <v>3164</v>
      </c>
      <c r="J551" s="291" t="s">
        <v>148</v>
      </c>
      <c r="K551" s="291">
        <v>39</v>
      </c>
      <c r="L551" s="291">
        <v>3218</v>
      </c>
      <c r="M551" s="291" t="s">
        <v>54</v>
      </c>
      <c r="N551" s="291">
        <v>550</v>
      </c>
      <c r="O551" s="291">
        <v>99.658984615384625</v>
      </c>
      <c r="P551" s="321" t="s">
        <v>3166</v>
      </c>
      <c r="Q551" s="321">
        <v>7210212</v>
      </c>
      <c r="R551" s="321">
        <v>32.510452999999998</v>
      </c>
      <c r="S551" s="321">
        <v>52.540310169999998</v>
      </c>
      <c r="T551" s="321">
        <v>9.5432538147782662</v>
      </c>
      <c r="U551" s="321" t="s">
        <v>149</v>
      </c>
      <c r="V551" s="321">
        <v>0.10576817810246678</v>
      </c>
      <c r="W551" s="321">
        <v>1.8666325676962601</v>
      </c>
      <c r="X551" s="321">
        <v>3.0998480826835499</v>
      </c>
      <c r="Y551" s="321">
        <v>90</v>
      </c>
      <c r="Z551" s="321">
        <v>0.89790999999999999</v>
      </c>
      <c r="AA551" s="321">
        <v>300.55176949999998</v>
      </c>
      <c r="AB551" s="321">
        <v>1.8157195180000001</v>
      </c>
      <c r="AC551" s="322">
        <v>0.68981238095152575</v>
      </c>
      <c r="AD551" s="323">
        <v>1</v>
      </c>
      <c r="AE551" s="322">
        <v>99.658984615384625</v>
      </c>
      <c r="AF551" s="324">
        <v>321.2861458529411</v>
      </c>
      <c r="AG551" s="324">
        <v>60.891289889771215</v>
      </c>
      <c r="AH551" s="324">
        <v>0.18589749832340499</v>
      </c>
      <c r="AI551" s="324">
        <v>0.18952354676893643</v>
      </c>
      <c r="AJ551" s="324">
        <v>0.1864889185496576</v>
      </c>
      <c r="AK551" s="324">
        <v>9.6985457621781066</v>
      </c>
      <c r="AL551" s="324">
        <v>8.6727482466691281</v>
      </c>
      <c r="AM551" s="324">
        <v>10.724343277687085</v>
      </c>
    </row>
    <row r="552" spans="1:39">
      <c r="A552" s="291" t="s">
        <v>703</v>
      </c>
      <c r="B552" s="291">
        <v>1</v>
      </c>
      <c r="C552" s="291" t="s">
        <v>5734</v>
      </c>
      <c r="D552" s="291" t="s">
        <v>5183</v>
      </c>
      <c r="E552" s="291" t="s">
        <v>3160</v>
      </c>
      <c r="F552" s="291" t="s">
        <v>3161</v>
      </c>
      <c r="G552" s="291" t="s">
        <v>3162</v>
      </c>
      <c r="H552" s="291" t="s">
        <v>3163</v>
      </c>
      <c r="I552" s="291" t="s">
        <v>3164</v>
      </c>
      <c r="J552" s="291" t="s">
        <v>148</v>
      </c>
      <c r="K552" s="291">
        <v>39</v>
      </c>
      <c r="L552" s="291">
        <v>3218</v>
      </c>
      <c r="M552" s="291" t="s">
        <v>54</v>
      </c>
      <c r="N552" s="291">
        <v>551</v>
      </c>
      <c r="O552" s="291">
        <v>99.840512820512828</v>
      </c>
      <c r="P552" s="321" t="s">
        <v>3166</v>
      </c>
      <c r="Q552" s="321">
        <v>7210212</v>
      </c>
      <c r="R552" s="321">
        <v>32.510452999999998</v>
      </c>
      <c r="S552" s="321">
        <v>52.540310169999998</v>
      </c>
      <c r="T552" s="321">
        <v>9.5432538147782662</v>
      </c>
      <c r="U552" s="321" t="s">
        <v>149</v>
      </c>
      <c r="V552" s="321">
        <v>0.10576817810246678</v>
      </c>
      <c r="W552" s="321">
        <v>1.8666325676962601</v>
      </c>
      <c r="X552" s="321">
        <v>3.0998480826835499</v>
      </c>
      <c r="Y552" s="321">
        <v>90</v>
      </c>
      <c r="Z552" s="321">
        <v>0.89790999999999999</v>
      </c>
      <c r="AA552" s="321">
        <v>300.55176949999998</v>
      </c>
      <c r="AB552" s="321">
        <v>1.8157195180000001</v>
      </c>
      <c r="AC552" s="322">
        <v>0.68981238095152575</v>
      </c>
      <c r="AD552" s="323">
        <v>1</v>
      </c>
      <c r="AE552" s="322">
        <v>99.840512820512828</v>
      </c>
      <c r="AF552" s="324">
        <v>321.87136651933986</v>
      </c>
      <c r="AG552" s="324">
        <v>60.999836727060561</v>
      </c>
      <c r="AH552" s="324">
        <v>0.18548018469222144</v>
      </c>
      <c r="AI552" s="324">
        <v>0.18951619520152421</v>
      </c>
      <c r="AJ552" s="324">
        <v>0.1864889185496576</v>
      </c>
      <c r="AK552" s="324">
        <v>9.6981695581961382</v>
      </c>
      <c r="AL552" s="324">
        <v>8.6724118330969269</v>
      </c>
      <c r="AM552" s="324">
        <v>10.72392728329535</v>
      </c>
    </row>
    <row r="553" spans="1:39">
      <c r="A553" s="291" t="s">
        <v>704</v>
      </c>
      <c r="B553" s="291">
        <v>1</v>
      </c>
      <c r="C553" s="291" t="s">
        <v>5735</v>
      </c>
      <c r="D553" s="291" t="s">
        <v>5183</v>
      </c>
      <c r="E553" s="291" t="s">
        <v>3160</v>
      </c>
      <c r="F553" s="291" t="s">
        <v>3161</v>
      </c>
      <c r="G553" s="291" t="s">
        <v>3162</v>
      </c>
      <c r="H553" s="291" t="s">
        <v>3163</v>
      </c>
      <c r="I553" s="291" t="s">
        <v>3164</v>
      </c>
      <c r="J553" s="291" t="s">
        <v>148</v>
      </c>
      <c r="K553" s="291">
        <v>39</v>
      </c>
      <c r="L553" s="291">
        <v>3218</v>
      </c>
      <c r="M553" s="291" t="s">
        <v>54</v>
      </c>
      <c r="N553" s="291">
        <v>552</v>
      </c>
      <c r="O553" s="291">
        <v>100.02204102564103</v>
      </c>
      <c r="P553" s="321" t="s">
        <v>3166</v>
      </c>
      <c r="Q553" s="321">
        <v>7210212</v>
      </c>
      <c r="R553" s="321">
        <v>32.510452999999998</v>
      </c>
      <c r="S553" s="321">
        <v>52.540310169999998</v>
      </c>
      <c r="T553" s="321">
        <v>9.5432538147782662</v>
      </c>
      <c r="U553" s="321" t="s">
        <v>149</v>
      </c>
      <c r="V553" s="321">
        <v>0.10576817810246678</v>
      </c>
      <c r="W553" s="321">
        <v>1.8666325676962601</v>
      </c>
      <c r="X553" s="321">
        <v>3.0998480826835499</v>
      </c>
      <c r="Y553" s="321">
        <v>90</v>
      </c>
      <c r="Z553" s="321">
        <v>0.89790999999999999</v>
      </c>
      <c r="AA553" s="321">
        <v>300.55176949999998</v>
      </c>
      <c r="AB553" s="321">
        <v>1.8157195180000001</v>
      </c>
      <c r="AC553" s="322">
        <v>0.68981238095152575</v>
      </c>
      <c r="AD553" s="323">
        <v>1</v>
      </c>
      <c r="AE553" s="322">
        <v>100.02204102564103</v>
      </c>
      <c r="AF553" s="324">
        <v>322.45658718573867</v>
      </c>
      <c r="AG553" s="324">
        <v>61.108138998803909</v>
      </c>
      <c r="AH553" s="324">
        <v>0.18506228156601531</v>
      </c>
      <c r="AI553" s="324">
        <v>0.1895081118736921</v>
      </c>
      <c r="AJ553" s="324">
        <v>0.1864889185496576</v>
      </c>
      <c r="AK553" s="324">
        <v>9.6977559076169531</v>
      </c>
      <c r="AL553" s="324">
        <v>8.6720419335858736</v>
      </c>
      <c r="AM553" s="324">
        <v>10.723469881648032</v>
      </c>
    </row>
    <row r="554" spans="1:39">
      <c r="A554" s="291" t="s">
        <v>705</v>
      </c>
      <c r="B554" s="291">
        <v>1</v>
      </c>
      <c r="C554" s="291" t="s">
        <v>5736</v>
      </c>
      <c r="D554" s="291" t="s">
        <v>5183</v>
      </c>
      <c r="E554" s="291" t="s">
        <v>3160</v>
      </c>
      <c r="F554" s="291" t="s">
        <v>3161</v>
      </c>
      <c r="G554" s="291" t="s">
        <v>3162</v>
      </c>
      <c r="H554" s="291" t="s">
        <v>3163</v>
      </c>
      <c r="I554" s="291" t="s">
        <v>3164</v>
      </c>
      <c r="J554" s="291" t="s">
        <v>148</v>
      </c>
      <c r="K554" s="291">
        <v>39</v>
      </c>
      <c r="L554" s="291">
        <v>3218</v>
      </c>
      <c r="M554" s="291" t="s">
        <v>54</v>
      </c>
      <c r="N554" s="291">
        <v>553</v>
      </c>
      <c r="O554" s="291">
        <v>100.20356923076923</v>
      </c>
      <c r="P554" s="321" t="s">
        <v>3166</v>
      </c>
      <c r="Q554" s="321">
        <v>7210212</v>
      </c>
      <c r="R554" s="321">
        <v>32.510452999999998</v>
      </c>
      <c r="S554" s="321">
        <v>52.540310169999998</v>
      </c>
      <c r="T554" s="321">
        <v>9.5432538147782662</v>
      </c>
      <c r="U554" s="321" t="s">
        <v>149</v>
      </c>
      <c r="V554" s="321">
        <v>0.10576817810246678</v>
      </c>
      <c r="W554" s="321">
        <v>1.8666325676962601</v>
      </c>
      <c r="X554" s="321">
        <v>3.0998480826835499</v>
      </c>
      <c r="Y554" s="321">
        <v>90</v>
      </c>
      <c r="Z554" s="321">
        <v>0.89790999999999999</v>
      </c>
      <c r="AA554" s="321">
        <v>300.55176949999998</v>
      </c>
      <c r="AB554" s="321">
        <v>1.8157195180000001</v>
      </c>
      <c r="AC554" s="322">
        <v>0.68981238095152575</v>
      </c>
      <c r="AD554" s="323">
        <v>1</v>
      </c>
      <c r="AE554" s="322">
        <v>100.20356923076923</v>
      </c>
      <c r="AF554" s="324">
        <v>323.04180785213748</v>
      </c>
      <c r="AG554" s="324">
        <v>61.216196366083693</v>
      </c>
      <c r="AH554" s="324">
        <v>0.18464379931201191</v>
      </c>
      <c r="AI554" s="324">
        <v>0.18949929971325427</v>
      </c>
      <c r="AJ554" s="324">
        <v>0.1864889185496576</v>
      </c>
      <c r="AK554" s="324">
        <v>9.697304960266468</v>
      </c>
      <c r="AL554" s="324">
        <v>8.6716386821150682</v>
      </c>
      <c r="AM554" s="324">
        <v>10.722971238417866</v>
      </c>
    </row>
    <row r="555" spans="1:39">
      <c r="A555" s="291" t="s">
        <v>706</v>
      </c>
      <c r="B555" s="291">
        <v>1</v>
      </c>
      <c r="C555" s="291" t="s">
        <v>5737</v>
      </c>
      <c r="D555" s="291" t="s">
        <v>5183</v>
      </c>
      <c r="E555" s="291" t="s">
        <v>3160</v>
      </c>
      <c r="F555" s="291" t="s">
        <v>3161</v>
      </c>
      <c r="G555" s="291" t="s">
        <v>3162</v>
      </c>
      <c r="H555" s="291" t="s">
        <v>3163</v>
      </c>
      <c r="I555" s="291" t="s">
        <v>3164</v>
      </c>
      <c r="J555" s="291" t="s">
        <v>148</v>
      </c>
      <c r="K555" s="291">
        <v>39</v>
      </c>
      <c r="L555" s="291">
        <v>3218</v>
      </c>
      <c r="M555" s="291" t="s">
        <v>54</v>
      </c>
      <c r="N555" s="291">
        <v>554</v>
      </c>
      <c r="O555" s="291">
        <v>100.38509743589744</v>
      </c>
      <c r="P555" s="321" t="s">
        <v>3166</v>
      </c>
      <c r="Q555" s="321">
        <v>7210212</v>
      </c>
      <c r="R555" s="321">
        <v>32.510452999999998</v>
      </c>
      <c r="S555" s="321">
        <v>52.540310169999998</v>
      </c>
      <c r="T555" s="321">
        <v>9.5432538147782662</v>
      </c>
      <c r="U555" s="321" t="s">
        <v>149</v>
      </c>
      <c r="V555" s="321">
        <v>0.10576817810246678</v>
      </c>
      <c r="W555" s="321">
        <v>1.8666325676962601</v>
      </c>
      <c r="X555" s="321">
        <v>3.0998480826835499</v>
      </c>
      <c r="Y555" s="321">
        <v>90</v>
      </c>
      <c r="Z555" s="321">
        <v>0.89790999999999999</v>
      </c>
      <c r="AA555" s="321">
        <v>300.55176949999998</v>
      </c>
      <c r="AB555" s="321">
        <v>1.8157195180000001</v>
      </c>
      <c r="AC555" s="322">
        <v>0.68981238095152575</v>
      </c>
      <c r="AD555" s="323">
        <v>1</v>
      </c>
      <c r="AE555" s="322">
        <v>100.38509743589744</v>
      </c>
      <c r="AF555" s="324">
        <v>323.62702851853624</v>
      </c>
      <c r="AG555" s="324">
        <v>61.324008496029549</v>
      </c>
      <c r="AH555" s="324">
        <v>0.18422474826341048</v>
      </c>
      <c r="AI555" s="324">
        <v>0.18948976164553302</v>
      </c>
      <c r="AJ555" s="324">
        <v>0.1864889185496576</v>
      </c>
      <c r="AK555" s="324">
        <v>9.6968168658430862</v>
      </c>
      <c r="AL555" s="324">
        <v>8.6712022125495913</v>
      </c>
      <c r="AM555" s="324">
        <v>10.722431519136583</v>
      </c>
    </row>
    <row r="556" spans="1:39">
      <c r="A556" s="291" t="s">
        <v>707</v>
      </c>
      <c r="B556" s="291">
        <v>1</v>
      </c>
      <c r="C556" s="291" t="s">
        <v>5738</v>
      </c>
      <c r="D556" s="291" t="s">
        <v>5183</v>
      </c>
      <c r="E556" s="291" t="s">
        <v>3160</v>
      </c>
      <c r="F556" s="291" t="s">
        <v>3161</v>
      </c>
      <c r="G556" s="291" t="s">
        <v>3162</v>
      </c>
      <c r="H556" s="291" t="s">
        <v>3163</v>
      </c>
      <c r="I556" s="291" t="s">
        <v>3164</v>
      </c>
      <c r="J556" s="291" t="s">
        <v>148</v>
      </c>
      <c r="K556" s="291">
        <v>39</v>
      </c>
      <c r="L556" s="291">
        <v>3218</v>
      </c>
      <c r="M556" s="291" t="s">
        <v>54</v>
      </c>
      <c r="N556" s="291">
        <v>555</v>
      </c>
      <c r="O556" s="291">
        <v>100.56662564102565</v>
      </c>
      <c r="P556" s="321" t="s">
        <v>3166</v>
      </c>
      <c r="Q556" s="321">
        <v>7210212</v>
      </c>
      <c r="R556" s="321">
        <v>32.510452999999998</v>
      </c>
      <c r="S556" s="321">
        <v>52.540310169999998</v>
      </c>
      <c r="T556" s="321">
        <v>9.5432538147782662</v>
      </c>
      <c r="U556" s="321" t="s">
        <v>149</v>
      </c>
      <c r="V556" s="321">
        <v>0.10576817810246678</v>
      </c>
      <c r="W556" s="321">
        <v>1.8666325676962601</v>
      </c>
      <c r="X556" s="321">
        <v>3.0998480826835499</v>
      </c>
      <c r="Y556" s="321">
        <v>90</v>
      </c>
      <c r="Z556" s="321">
        <v>0.89790999999999999</v>
      </c>
      <c r="AA556" s="321">
        <v>300.55176949999998</v>
      </c>
      <c r="AB556" s="321">
        <v>1.8157195180000001</v>
      </c>
      <c r="AC556" s="322">
        <v>0.68981238095152575</v>
      </c>
      <c r="AD556" s="323">
        <v>1</v>
      </c>
      <c r="AE556" s="322">
        <v>100.56662564102565</v>
      </c>
      <c r="AF556" s="324">
        <v>324.2122491849351</v>
      </c>
      <c r="AG556" s="324">
        <v>61.431575061798078</v>
      </c>
      <c r="AH556" s="324">
        <v>0.18380513871876009</v>
      </c>
      <c r="AI556" s="324">
        <v>0.18947950059331864</v>
      </c>
      <c r="AJ556" s="324">
        <v>0.1864889185496576</v>
      </c>
      <c r="AK556" s="324">
        <v>9.6962917739156413</v>
      </c>
      <c r="AL556" s="324">
        <v>8.6707326586386468</v>
      </c>
      <c r="AM556" s="324">
        <v>10.721850889192634</v>
      </c>
    </row>
    <row r="557" spans="1:39">
      <c r="A557" s="291" t="s">
        <v>708</v>
      </c>
      <c r="B557" s="291">
        <v>1</v>
      </c>
      <c r="C557" s="291" t="s">
        <v>5739</v>
      </c>
      <c r="D557" s="291" t="s">
        <v>5183</v>
      </c>
      <c r="E557" s="291" t="s">
        <v>3160</v>
      </c>
      <c r="F557" s="291" t="s">
        <v>3161</v>
      </c>
      <c r="G557" s="291" t="s">
        <v>3162</v>
      </c>
      <c r="H557" s="291" t="s">
        <v>3163</v>
      </c>
      <c r="I557" s="291" t="s">
        <v>3164</v>
      </c>
      <c r="J557" s="291" t="s">
        <v>148</v>
      </c>
      <c r="K557" s="291">
        <v>39</v>
      </c>
      <c r="L557" s="291">
        <v>3218</v>
      </c>
      <c r="M557" s="291" t="s">
        <v>54</v>
      </c>
      <c r="N557" s="291">
        <v>556</v>
      </c>
      <c r="O557" s="291">
        <v>100.74815384615385</v>
      </c>
      <c r="P557" s="321" t="s">
        <v>3166</v>
      </c>
      <c r="Q557" s="321">
        <v>7210212</v>
      </c>
      <c r="R557" s="321">
        <v>32.510452999999998</v>
      </c>
      <c r="S557" s="321">
        <v>52.540310169999998</v>
      </c>
      <c r="T557" s="321">
        <v>9.5432538147782662</v>
      </c>
      <c r="U557" s="321" t="s">
        <v>149</v>
      </c>
      <c r="V557" s="321">
        <v>0.10576817810246678</v>
      </c>
      <c r="W557" s="321">
        <v>1.8666325676962601</v>
      </c>
      <c r="X557" s="321">
        <v>3.0998480826835499</v>
      </c>
      <c r="Y557" s="321">
        <v>90</v>
      </c>
      <c r="Z557" s="321">
        <v>0.89790999999999999</v>
      </c>
      <c r="AA557" s="321">
        <v>300.55176949999998</v>
      </c>
      <c r="AB557" s="321">
        <v>1.8157195180000001</v>
      </c>
      <c r="AC557" s="322">
        <v>0.68981238095152575</v>
      </c>
      <c r="AD557" s="323">
        <v>1</v>
      </c>
      <c r="AE557" s="322">
        <v>100.74815384615385</v>
      </c>
      <c r="AF557" s="324">
        <v>324.79746985133386</v>
      </c>
      <c r="AG557" s="324">
        <v>61.538895742552604</v>
      </c>
      <c r="AH557" s="324">
        <v>0.18338498094221536</v>
      </c>
      <c r="AI557" s="324">
        <v>0.18946851947683016</v>
      </c>
      <c r="AJ557" s="324">
        <v>0.1864889185496576</v>
      </c>
      <c r="AK557" s="324">
        <v>9.6957298339213818</v>
      </c>
      <c r="AL557" s="324">
        <v>8.6702301540137832</v>
      </c>
      <c r="AM557" s="324">
        <v>10.721229513828979</v>
      </c>
    </row>
    <row r="558" spans="1:39">
      <c r="A558" s="291" t="s">
        <v>709</v>
      </c>
      <c r="B558" s="291">
        <v>1</v>
      </c>
      <c r="C558" s="291" t="s">
        <v>5740</v>
      </c>
      <c r="D558" s="291" t="s">
        <v>5183</v>
      </c>
      <c r="E558" s="291" t="s">
        <v>3160</v>
      </c>
      <c r="F558" s="291" t="s">
        <v>3161</v>
      </c>
      <c r="G558" s="291" t="s">
        <v>3162</v>
      </c>
      <c r="H558" s="291" t="s">
        <v>3163</v>
      </c>
      <c r="I558" s="291" t="s">
        <v>3164</v>
      </c>
      <c r="J558" s="291" t="s">
        <v>148</v>
      </c>
      <c r="K558" s="291">
        <v>39</v>
      </c>
      <c r="L558" s="291">
        <v>3218</v>
      </c>
      <c r="M558" s="291" t="s">
        <v>54</v>
      </c>
      <c r="N558" s="291">
        <v>557</v>
      </c>
      <c r="O558" s="291">
        <v>100.92968205128206</v>
      </c>
      <c r="P558" s="321" t="s">
        <v>3166</v>
      </c>
      <c r="Q558" s="321">
        <v>7210212</v>
      </c>
      <c r="R558" s="321">
        <v>32.510452999999998</v>
      </c>
      <c r="S558" s="321">
        <v>52.540310169999998</v>
      </c>
      <c r="T558" s="321">
        <v>9.5432538147782662</v>
      </c>
      <c r="U558" s="321" t="s">
        <v>149</v>
      </c>
      <c r="V558" s="321">
        <v>0.10576817810246678</v>
      </c>
      <c r="W558" s="321">
        <v>1.8666325676962601</v>
      </c>
      <c r="X558" s="321">
        <v>3.0998480826835499</v>
      </c>
      <c r="Y558" s="321">
        <v>90</v>
      </c>
      <c r="Z558" s="321">
        <v>0.89790999999999999</v>
      </c>
      <c r="AA558" s="321">
        <v>300.55176949999998</v>
      </c>
      <c r="AB558" s="321">
        <v>1.8157195180000001</v>
      </c>
      <c r="AC558" s="322">
        <v>0.68981238095152575</v>
      </c>
      <c r="AD558" s="323">
        <v>1</v>
      </c>
      <c r="AE558" s="322">
        <v>100.92968205128206</v>
      </c>
      <c r="AF558" s="324">
        <v>325.38269051773267</v>
      </c>
      <c r="AG558" s="324">
        <v>61.645970223442959</v>
      </c>
      <c r="AH558" s="324">
        <v>0.18296428516313856</v>
      </c>
      <c r="AI558" s="324">
        <v>0.18945682121367605</v>
      </c>
      <c r="AJ558" s="324">
        <v>0.1864889185496576</v>
      </c>
      <c r="AK558" s="324">
        <v>9.6951311951639685</v>
      </c>
      <c r="AL558" s="324">
        <v>8.6696948321870835</v>
      </c>
      <c r="AM558" s="324">
        <v>10.720567558140853</v>
      </c>
    </row>
    <row r="559" spans="1:39">
      <c r="A559" s="291" t="s">
        <v>710</v>
      </c>
      <c r="B559" s="291">
        <v>1</v>
      </c>
      <c r="C559" s="291" t="s">
        <v>5741</v>
      </c>
      <c r="D559" s="291" t="s">
        <v>5183</v>
      </c>
      <c r="E559" s="291" t="s">
        <v>3160</v>
      </c>
      <c r="F559" s="291" t="s">
        <v>3161</v>
      </c>
      <c r="G559" s="291" t="s">
        <v>3162</v>
      </c>
      <c r="H559" s="291" t="s">
        <v>3163</v>
      </c>
      <c r="I559" s="291" t="s">
        <v>3164</v>
      </c>
      <c r="J559" s="291" t="s">
        <v>148</v>
      </c>
      <c r="K559" s="291">
        <v>39</v>
      </c>
      <c r="L559" s="291">
        <v>3218</v>
      </c>
      <c r="M559" s="291" t="s">
        <v>54</v>
      </c>
      <c r="N559" s="291">
        <v>558</v>
      </c>
      <c r="O559" s="291">
        <v>101.11121025641026</v>
      </c>
      <c r="P559" s="321" t="s">
        <v>3166</v>
      </c>
      <c r="Q559" s="321">
        <v>7210212</v>
      </c>
      <c r="R559" s="321">
        <v>32.510452999999998</v>
      </c>
      <c r="S559" s="321">
        <v>52.540310169999998</v>
      </c>
      <c r="T559" s="321">
        <v>9.5432538147782662</v>
      </c>
      <c r="U559" s="321" t="s">
        <v>149</v>
      </c>
      <c r="V559" s="321">
        <v>0.10576817810246678</v>
      </c>
      <c r="W559" s="321">
        <v>1.8666325676962601</v>
      </c>
      <c r="X559" s="321">
        <v>3.0998480826835499</v>
      </c>
      <c r="Y559" s="321">
        <v>90</v>
      </c>
      <c r="Z559" s="321">
        <v>0.89790999999999999</v>
      </c>
      <c r="AA559" s="321">
        <v>300.55176949999998</v>
      </c>
      <c r="AB559" s="321">
        <v>1.8157195180000001</v>
      </c>
      <c r="AC559" s="322">
        <v>0.68981238095152575</v>
      </c>
      <c r="AD559" s="323">
        <v>1</v>
      </c>
      <c r="AE559" s="322">
        <v>101.11121025641026</v>
      </c>
      <c r="AF559" s="324">
        <v>325.96791118413148</v>
      </c>
      <c r="AG559" s="324">
        <v>61.752798195585051</v>
      </c>
      <c r="AH559" s="324">
        <v>0.18254306157618147</v>
      </c>
      <c r="AI559" s="324">
        <v>0.18944440871881518</v>
      </c>
      <c r="AJ559" s="324">
        <v>0.1864889185496576</v>
      </c>
      <c r="AK559" s="324">
        <v>9.6944960068114749</v>
      </c>
      <c r="AL559" s="324">
        <v>8.6691268265493857</v>
      </c>
      <c r="AM559" s="324">
        <v>10.719865187073564</v>
      </c>
    </row>
    <row r="560" spans="1:39">
      <c r="A560" s="291" t="s">
        <v>711</v>
      </c>
      <c r="B560" s="291">
        <v>1</v>
      </c>
      <c r="C560" s="291" t="s">
        <v>5742</v>
      </c>
      <c r="D560" s="291" t="s">
        <v>5183</v>
      </c>
      <c r="E560" s="291" t="s">
        <v>3160</v>
      </c>
      <c r="F560" s="291" t="s">
        <v>3161</v>
      </c>
      <c r="G560" s="291" t="s">
        <v>3162</v>
      </c>
      <c r="H560" s="291" t="s">
        <v>3163</v>
      </c>
      <c r="I560" s="291" t="s">
        <v>3164</v>
      </c>
      <c r="J560" s="291" t="s">
        <v>148</v>
      </c>
      <c r="K560" s="291">
        <v>39</v>
      </c>
      <c r="L560" s="291">
        <v>3218</v>
      </c>
      <c r="M560" s="291" t="s">
        <v>54</v>
      </c>
      <c r="N560" s="291">
        <v>559</v>
      </c>
      <c r="O560" s="291">
        <v>101.29273846153846</v>
      </c>
      <c r="P560" s="321" t="s">
        <v>3166</v>
      </c>
      <c r="Q560" s="321">
        <v>7210212</v>
      </c>
      <c r="R560" s="321">
        <v>32.510452999999998</v>
      </c>
      <c r="S560" s="321">
        <v>52.540310169999998</v>
      </c>
      <c r="T560" s="321">
        <v>9.5432538147782662</v>
      </c>
      <c r="U560" s="321" t="s">
        <v>149</v>
      </c>
      <c r="V560" s="321">
        <v>0.10576817810246678</v>
      </c>
      <c r="W560" s="321">
        <v>1.8666325676962601</v>
      </c>
      <c r="X560" s="321">
        <v>3.0998480826835499</v>
      </c>
      <c r="Y560" s="321">
        <v>90</v>
      </c>
      <c r="Z560" s="321">
        <v>0.89790999999999999</v>
      </c>
      <c r="AA560" s="321">
        <v>300.55176949999998</v>
      </c>
      <c r="AB560" s="321">
        <v>1.8157195180000001</v>
      </c>
      <c r="AC560" s="322">
        <v>0.68981238095152575</v>
      </c>
      <c r="AD560" s="323">
        <v>1</v>
      </c>
      <c r="AE560" s="322">
        <v>101.29273846153846</v>
      </c>
      <c r="AF560" s="324">
        <v>326.55313185053024</v>
      </c>
      <c r="AG560" s="324">
        <v>61.859379356040499</v>
      </c>
      <c r="AH560" s="324">
        <v>0.18212132034111489</v>
      </c>
      <c r="AI560" s="324">
        <v>0.18943128490451822</v>
      </c>
      <c r="AJ560" s="324">
        <v>0.1864889185496576</v>
      </c>
      <c r="AK560" s="324">
        <v>9.6938244178944064</v>
      </c>
      <c r="AL560" s="324">
        <v>8.6685262703685098</v>
      </c>
      <c r="AM560" s="324">
        <v>10.719122565420305</v>
      </c>
    </row>
    <row r="561" spans="1:39">
      <c r="A561" s="291" t="s">
        <v>712</v>
      </c>
      <c r="B561" s="291">
        <v>1</v>
      </c>
      <c r="C561" s="291" t="s">
        <v>5743</v>
      </c>
      <c r="D561" s="291" t="s">
        <v>5183</v>
      </c>
      <c r="E561" s="291" t="s">
        <v>3160</v>
      </c>
      <c r="F561" s="291" t="s">
        <v>3161</v>
      </c>
      <c r="G561" s="291" t="s">
        <v>3162</v>
      </c>
      <c r="H561" s="291" t="s">
        <v>3163</v>
      </c>
      <c r="I561" s="291" t="s">
        <v>3164</v>
      </c>
      <c r="J561" s="291" t="s">
        <v>148</v>
      </c>
      <c r="K561" s="291">
        <v>39</v>
      </c>
      <c r="L561" s="291">
        <v>3218</v>
      </c>
      <c r="M561" s="291" t="s">
        <v>54</v>
      </c>
      <c r="N561" s="291">
        <v>560</v>
      </c>
      <c r="O561" s="291">
        <v>101.47426666666668</v>
      </c>
      <c r="P561" s="321" t="s">
        <v>3166</v>
      </c>
      <c r="Q561" s="321">
        <v>7210212</v>
      </c>
      <c r="R561" s="321">
        <v>32.510452999999998</v>
      </c>
      <c r="S561" s="321">
        <v>52.540310169999998</v>
      </c>
      <c r="T561" s="321">
        <v>9.5432538147782662</v>
      </c>
      <c r="U561" s="321" t="s">
        <v>149</v>
      </c>
      <c r="V561" s="321">
        <v>0.10576817810246678</v>
      </c>
      <c r="W561" s="321">
        <v>1.8666325676962601</v>
      </c>
      <c r="X561" s="321">
        <v>3.0998480826835499</v>
      </c>
      <c r="Y561" s="321">
        <v>90</v>
      </c>
      <c r="Z561" s="321">
        <v>0.89790999999999999</v>
      </c>
      <c r="AA561" s="321">
        <v>300.55176949999998</v>
      </c>
      <c r="AB561" s="321">
        <v>1.8157195180000001</v>
      </c>
      <c r="AC561" s="322">
        <v>0.68981238095152575</v>
      </c>
      <c r="AD561" s="323">
        <v>1</v>
      </c>
      <c r="AE561" s="322">
        <v>101.47426666666668</v>
      </c>
      <c r="AF561" s="324">
        <v>327.1383525169291</v>
      </c>
      <c r="AG561" s="324">
        <v>61.965713407796066</v>
      </c>
      <c r="AH561" s="324">
        <v>0.18169907158250173</v>
      </c>
      <c r="AI561" s="324">
        <v>0.18941745268032859</v>
      </c>
      <c r="AJ561" s="324">
        <v>0.1864889185496576</v>
      </c>
      <c r="AK561" s="324">
        <v>9.6931165773037105</v>
      </c>
      <c r="AL561" s="324">
        <v>8.6678932967874776</v>
      </c>
      <c r="AM561" s="324">
        <v>10.718339857819943</v>
      </c>
    </row>
    <row r="562" spans="1:39">
      <c r="A562" s="291" t="s">
        <v>713</v>
      </c>
      <c r="B562" s="291">
        <v>1</v>
      </c>
      <c r="C562" s="291" t="s">
        <v>5744</v>
      </c>
      <c r="D562" s="291" t="s">
        <v>5183</v>
      </c>
      <c r="E562" s="291" t="s">
        <v>3160</v>
      </c>
      <c r="F562" s="291" t="s">
        <v>3161</v>
      </c>
      <c r="G562" s="291" t="s">
        <v>3162</v>
      </c>
      <c r="H562" s="291" t="s">
        <v>3163</v>
      </c>
      <c r="I562" s="291" t="s">
        <v>3164</v>
      </c>
      <c r="J562" s="291" t="s">
        <v>148</v>
      </c>
      <c r="K562" s="291">
        <v>39</v>
      </c>
      <c r="L562" s="291">
        <v>3218</v>
      </c>
      <c r="M562" s="291" t="s">
        <v>54</v>
      </c>
      <c r="N562" s="291">
        <v>561</v>
      </c>
      <c r="O562" s="291">
        <v>101.65579487179488</v>
      </c>
      <c r="P562" s="321" t="s">
        <v>3166</v>
      </c>
      <c r="Q562" s="321">
        <v>7210212</v>
      </c>
      <c r="R562" s="321">
        <v>32.510452999999998</v>
      </c>
      <c r="S562" s="321">
        <v>52.540310169999998</v>
      </c>
      <c r="T562" s="321">
        <v>9.5432538147782662</v>
      </c>
      <c r="U562" s="321" t="s">
        <v>149</v>
      </c>
      <c r="V562" s="321">
        <v>0.10576817810246678</v>
      </c>
      <c r="W562" s="321">
        <v>1.8666325676962601</v>
      </c>
      <c r="X562" s="321">
        <v>3.0998480826835499</v>
      </c>
      <c r="Y562" s="321">
        <v>90</v>
      </c>
      <c r="Z562" s="321">
        <v>0.89790999999999999</v>
      </c>
      <c r="AA562" s="321">
        <v>300.55176949999998</v>
      </c>
      <c r="AB562" s="321">
        <v>1.8157195180000001</v>
      </c>
      <c r="AC562" s="322">
        <v>0.68981238095152575</v>
      </c>
      <c r="AD562" s="323">
        <v>1</v>
      </c>
      <c r="AE562" s="322">
        <v>101.65579487179488</v>
      </c>
      <c r="AF562" s="324">
        <v>327.72357318332786</v>
      </c>
      <c r="AG562" s="324">
        <v>62.071800059743062</v>
      </c>
      <c r="AH562" s="324">
        <v>0.18127632538990116</v>
      </c>
      <c r="AI562" s="324">
        <v>0.18940291495302425</v>
      </c>
      <c r="AJ562" s="324">
        <v>0.1864889185496576</v>
      </c>
      <c r="AK562" s="324">
        <v>9.6923726337888123</v>
      </c>
      <c r="AL562" s="324">
        <v>8.6672280388227616</v>
      </c>
      <c r="AM562" s="324">
        <v>10.717517228754863</v>
      </c>
    </row>
    <row r="563" spans="1:39">
      <c r="A563" s="291" t="s">
        <v>714</v>
      </c>
      <c r="B563" s="291">
        <v>1</v>
      </c>
      <c r="C563" s="291" t="s">
        <v>5745</v>
      </c>
      <c r="D563" s="291" t="s">
        <v>5183</v>
      </c>
      <c r="E563" s="291" t="s">
        <v>3160</v>
      </c>
      <c r="F563" s="291" t="s">
        <v>3161</v>
      </c>
      <c r="G563" s="291" t="s">
        <v>3162</v>
      </c>
      <c r="H563" s="291" t="s">
        <v>3163</v>
      </c>
      <c r="I563" s="291" t="s">
        <v>3164</v>
      </c>
      <c r="J563" s="291" t="s">
        <v>148</v>
      </c>
      <c r="K563" s="291">
        <v>39</v>
      </c>
      <c r="L563" s="291">
        <v>3218</v>
      </c>
      <c r="M563" s="291" t="s">
        <v>54</v>
      </c>
      <c r="N563" s="291">
        <v>562</v>
      </c>
      <c r="O563" s="291">
        <v>101.83732307692308</v>
      </c>
      <c r="P563" s="321" t="s">
        <v>3166</v>
      </c>
      <c r="Q563" s="321">
        <v>7210212</v>
      </c>
      <c r="R563" s="321">
        <v>32.510452999999998</v>
      </c>
      <c r="S563" s="321">
        <v>52.540310169999998</v>
      </c>
      <c r="T563" s="321">
        <v>9.5432538147782662</v>
      </c>
      <c r="U563" s="321" t="s">
        <v>149</v>
      </c>
      <c r="V563" s="321">
        <v>0.10576817810246678</v>
      </c>
      <c r="W563" s="321">
        <v>1.8666325676962601</v>
      </c>
      <c r="X563" s="321">
        <v>3.0998480826835499</v>
      </c>
      <c r="Y563" s="321">
        <v>90</v>
      </c>
      <c r="Z563" s="321">
        <v>0.89790999999999999</v>
      </c>
      <c r="AA563" s="321">
        <v>300.55176949999998</v>
      </c>
      <c r="AB563" s="321">
        <v>1.8157195180000001</v>
      </c>
      <c r="AC563" s="322">
        <v>0.68981238095152575</v>
      </c>
      <c r="AD563" s="323">
        <v>1</v>
      </c>
      <c r="AE563" s="322">
        <v>101.83732307692308</v>
      </c>
      <c r="AF563" s="324">
        <v>328.30879384972667</v>
      </c>
      <c r="AG563" s="324">
        <v>62.17763902665677</v>
      </c>
      <c r="AH563" s="324">
        <v>0.18085309181747569</v>
      </c>
      <c r="AI563" s="324">
        <v>0.18938767462657941</v>
      </c>
      <c r="AJ563" s="324">
        <v>0.1864889185496576</v>
      </c>
      <c r="AK563" s="324">
        <v>9.6915927359556644</v>
      </c>
      <c r="AL563" s="324">
        <v>8.6665306293625317</v>
      </c>
      <c r="AM563" s="324">
        <v>10.716654842548795</v>
      </c>
    </row>
    <row r="564" spans="1:39">
      <c r="A564" s="291" t="s">
        <v>715</v>
      </c>
      <c r="B564" s="291">
        <v>1</v>
      </c>
      <c r="C564" s="291" t="s">
        <v>5746</v>
      </c>
      <c r="D564" s="291" t="s">
        <v>5183</v>
      </c>
      <c r="E564" s="291" t="s">
        <v>3160</v>
      </c>
      <c r="F564" s="291" t="s">
        <v>3161</v>
      </c>
      <c r="G564" s="291" t="s">
        <v>3162</v>
      </c>
      <c r="H564" s="291" t="s">
        <v>3163</v>
      </c>
      <c r="I564" s="291" t="s">
        <v>3164</v>
      </c>
      <c r="J564" s="291" t="s">
        <v>148</v>
      </c>
      <c r="K564" s="291">
        <v>39</v>
      </c>
      <c r="L564" s="291">
        <v>3218</v>
      </c>
      <c r="M564" s="291" t="s">
        <v>54</v>
      </c>
      <c r="N564" s="291">
        <v>563</v>
      </c>
      <c r="O564" s="291">
        <v>102.01885128205129</v>
      </c>
      <c r="P564" s="321" t="s">
        <v>3166</v>
      </c>
      <c r="Q564" s="321">
        <v>7210212</v>
      </c>
      <c r="R564" s="321">
        <v>32.510452999999998</v>
      </c>
      <c r="S564" s="321">
        <v>52.540310169999998</v>
      </c>
      <c r="T564" s="321">
        <v>9.5432538147782662</v>
      </c>
      <c r="U564" s="321" t="s">
        <v>149</v>
      </c>
      <c r="V564" s="321">
        <v>0.10576817810246678</v>
      </c>
      <c r="W564" s="321">
        <v>1.8666325676962601</v>
      </c>
      <c r="X564" s="321">
        <v>3.0998480826835499</v>
      </c>
      <c r="Y564" s="321">
        <v>90</v>
      </c>
      <c r="Z564" s="321">
        <v>0.89790999999999999</v>
      </c>
      <c r="AA564" s="321">
        <v>300.55176949999998</v>
      </c>
      <c r="AB564" s="321">
        <v>1.8157195180000001</v>
      </c>
      <c r="AC564" s="322">
        <v>0.68981238095152575</v>
      </c>
      <c r="AD564" s="323">
        <v>1</v>
      </c>
      <c r="AE564" s="322">
        <v>102.01885128205129</v>
      </c>
      <c r="AF564" s="324">
        <v>328.89401451612548</v>
      </c>
      <c r="AG564" s="324">
        <v>62.283230029175641</v>
      </c>
      <c r="AH564" s="324">
        <v>0.18042938088401958</v>
      </c>
      <c r="AI564" s="324">
        <v>0.18937173460212645</v>
      </c>
      <c r="AJ564" s="324">
        <v>0.1864889185496576</v>
      </c>
      <c r="AK564" s="324">
        <v>9.6907770322647888</v>
      </c>
      <c r="AL564" s="324">
        <v>8.6658012011649106</v>
      </c>
      <c r="AM564" s="324">
        <v>10.715752863364665</v>
      </c>
    </row>
    <row r="565" spans="1:39">
      <c r="A565" s="291" t="s">
        <v>716</v>
      </c>
      <c r="B565" s="291">
        <v>1</v>
      </c>
      <c r="C565" s="291" t="s">
        <v>5747</v>
      </c>
      <c r="D565" s="291" t="s">
        <v>5183</v>
      </c>
      <c r="E565" s="291" t="s">
        <v>3160</v>
      </c>
      <c r="F565" s="291" t="s">
        <v>3161</v>
      </c>
      <c r="G565" s="291" t="s">
        <v>3162</v>
      </c>
      <c r="H565" s="291" t="s">
        <v>3163</v>
      </c>
      <c r="I565" s="291" t="s">
        <v>3164</v>
      </c>
      <c r="J565" s="291" t="s">
        <v>148</v>
      </c>
      <c r="K565" s="291">
        <v>39</v>
      </c>
      <c r="L565" s="291">
        <v>3218</v>
      </c>
      <c r="M565" s="291" t="s">
        <v>54</v>
      </c>
      <c r="N565" s="291">
        <v>564</v>
      </c>
      <c r="O565" s="291">
        <v>102.20037948717949</v>
      </c>
      <c r="P565" s="321" t="s">
        <v>3166</v>
      </c>
      <c r="Q565" s="321">
        <v>7210212</v>
      </c>
      <c r="R565" s="321">
        <v>32.510452999999998</v>
      </c>
      <c r="S565" s="321">
        <v>52.540310169999998</v>
      </c>
      <c r="T565" s="321">
        <v>9.5432538147782662</v>
      </c>
      <c r="U565" s="321" t="s">
        <v>149</v>
      </c>
      <c r="V565" s="321">
        <v>0.10576817810246678</v>
      </c>
      <c r="W565" s="321">
        <v>1.8666325676962601</v>
      </c>
      <c r="X565" s="321">
        <v>3.0998480826835499</v>
      </c>
      <c r="Y565" s="321">
        <v>90</v>
      </c>
      <c r="Z565" s="321">
        <v>0.89790999999999999</v>
      </c>
      <c r="AA565" s="321">
        <v>300.55176949999998</v>
      </c>
      <c r="AB565" s="321">
        <v>1.8157195180000001</v>
      </c>
      <c r="AC565" s="322">
        <v>0.68981238095152575</v>
      </c>
      <c r="AD565" s="323">
        <v>1</v>
      </c>
      <c r="AE565" s="322">
        <v>102.20037948717949</v>
      </c>
      <c r="AF565" s="324">
        <v>329.47923518252423</v>
      </c>
      <c r="AG565" s="324">
        <v>62.388572793780533</v>
      </c>
      <c r="AH565" s="324">
        <v>0.18000520257279121</v>
      </c>
      <c r="AI565" s="324">
        <v>0.18935509777791804</v>
      </c>
      <c r="AJ565" s="324">
        <v>0.1864889185496576</v>
      </c>
      <c r="AK565" s="324">
        <v>9.6899256710293464</v>
      </c>
      <c r="AL565" s="324">
        <v>8.665039886856249</v>
      </c>
      <c r="AM565" s="324">
        <v>10.714811455202442</v>
      </c>
    </row>
    <row r="566" spans="1:39">
      <c r="A566" s="291" t="s">
        <v>717</v>
      </c>
      <c r="B566" s="291">
        <v>1</v>
      </c>
      <c r="C566" s="291" t="s">
        <v>5748</v>
      </c>
      <c r="D566" s="291" t="s">
        <v>5183</v>
      </c>
      <c r="E566" s="291" t="s">
        <v>3160</v>
      </c>
      <c r="F566" s="291" t="s">
        <v>3161</v>
      </c>
      <c r="G566" s="291" t="s">
        <v>3162</v>
      </c>
      <c r="H566" s="291" t="s">
        <v>3163</v>
      </c>
      <c r="I566" s="291" t="s">
        <v>3164</v>
      </c>
      <c r="J566" s="291" t="s">
        <v>148</v>
      </c>
      <c r="K566" s="291">
        <v>39</v>
      </c>
      <c r="L566" s="291">
        <v>3218</v>
      </c>
      <c r="M566" s="291" t="s">
        <v>54</v>
      </c>
      <c r="N566" s="291">
        <v>565</v>
      </c>
      <c r="O566" s="291">
        <v>102.38190769230769</v>
      </c>
      <c r="P566" s="321" t="s">
        <v>3166</v>
      </c>
      <c r="Q566" s="321">
        <v>7210212</v>
      </c>
      <c r="R566" s="321">
        <v>32.510452999999998</v>
      </c>
      <c r="S566" s="321">
        <v>52.540310169999998</v>
      </c>
      <c r="T566" s="321">
        <v>9.5432538147782662</v>
      </c>
      <c r="U566" s="321" t="s">
        <v>149</v>
      </c>
      <c r="V566" s="321">
        <v>0.10576817810246678</v>
      </c>
      <c r="W566" s="321">
        <v>1.8666325676962601</v>
      </c>
      <c r="X566" s="321">
        <v>3.0998480826835499</v>
      </c>
      <c r="Y566" s="321">
        <v>90</v>
      </c>
      <c r="Z566" s="321">
        <v>0.89790999999999999</v>
      </c>
      <c r="AA566" s="321">
        <v>300.55176949999998</v>
      </c>
      <c r="AB566" s="321">
        <v>1.8157195180000001</v>
      </c>
      <c r="AC566" s="322">
        <v>0.68981238095152575</v>
      </c>
      <c r="AD566" s="323">
        <v>1</v>
      </c>
      <c r="AE566" s="322">
        <v>102.38190769230769</v>
      </c>
      <c r="AF566" s="324">
        <v>330.06445584892305</v>
      </c>
      <c r="AG566" s="324">
        <v>62.493667052773887</v>
      </c>
      <c r="AH566" s="324">
        <v>0.17958056683141013</v>
      </c>
      <c r="AI566" s="324">
        <v>0.18933776704928948</v>
      </c>
      <c r="AJ566" s="324">
        <v>0.1864889185496576</v>
      </c>
      <c r="AK566" s="324">
        <v>9.689038800413206</v>
      </c>
      <c r="AL566" s="324">
        <v>8.6642468189293904</v>
      </c>
      <c r="AM566" s="324">
        <v>10.713830781897022</v>
      </c>
    </row>
    <row r="567" spans="1:39">
      <c r="A567" s="291" t="s">
        <v>718</v>
      </c>
      <c r="B567" s="291">
        <v>1</v>
      </c>
      <c r="C567" s="291" t="s">
        <v>5749</v>
      </c>
      <c r="D567" s="291" t="s">
        <v>5183</v>
      </c>
      <c r="E567" s="291" t="s">
        <v>3160</v>
      </c>
      <c r="F567" s="291" t="s">
        <v>3161</v>
      </c>
      <c r="G567" s="291" t="s">
        <v>3162</v>
      </c>
      <c r="H567" s="291" t="s">
        <v>3163</v>
      </c>
      <c r="I567" s="291" t="s">
        <v>3164</v>
      </c>
      <c r="J567" s="291" t="s">
        <v>148</v>
      </c>
      <c r="K567" s="291">
        <v>39</v>
      </c>
      <c r="L567" s="291">
        <v>3218</v>
      </c>
      <c r="M567" s="291" t="s">
        <v>54</v>
      </c>
      <c r="N567" s="291">
        <v>566</v>
      </c>
      <c r="O567" s="291">
        <v>102.56343589743591</v>
      </c>
      <c r="P567" s="321" t="s">
        <v>3166</v>
      </c>
      <c r="Q567" s="321">
        <v>7210212</v>
      </c>
      <c r="R567" s="321">
        <v>32.510452999999998</v>
      </c>
      <c r="S567" s="321">
        <v>52.540310169999998</v>
      </c>
      <c r="T567" s="321">
        <v>9.5432538147782662</v>
      </c>
      <c r="U567" s="321" t="s">
        <v>149</v>
      </c>
      <c r="V567" s="321">
        <v>0.10576817810246678</v>
      </c>
      <c r="W567" s="321">
        <v>1.8666325676962601</v>
      </c>
      <c r="X567" s="321">
        <v>3.0998480826835499</v>
      </c>
      <c r="Y567" s="321">
        <v>90</v>
      </c>
      <c r="Z567" s="321">
        <v>0.89790999999999999</v>
      </c>
      <c r="AA567" s="321">
        <v>300.55176949999998</v>
      </c>
      <c r="AB567" s="321">
        <v>1.8157195180000001</v>
      </c>
      <c r="AC567" s="322">
        <v>0.68981238095152575</v>
      </c>
      <c r="AD567" s="323">
        <v>1</v>
      </c>
      <c r="AE567" s="322">
        <v>102.56343589743591</v>
      </c>
      <c r="AF567" s="324">
        <v>330.64967651532191</v>
      </c>
      <c r="AG567" s="324">
        <v>62.598512544258774</v>
      </c>
      <c r="AH567" s="324">
        <v>0.17915548357177824</v>
      </c>
      <c r="AI567" s="324">
        <v>0.18931974530862133</v>
      </c>
      <c r="AJ567" s="324">
        <v>0.1864889185496576</v>
      </c>
      <c r="AK567" s="324">
        <v>9.6881165684290345</v>
      </c>
      <c r="AL567" s="324">
        <v>8.6634221297419725</v>
      </c>
      <c r="AM567" s="324">
        <v>10.712811007116095</v>
      </c>
    </row>
    <row r="568" spans="1:39">
      <c r="A568" s="291" t="s">
        <v>719</v>
      </c>
      <c r="B568" s="291">
        <v>1</v>
      </c>
      <c r="C568" s="291" t="s">
        <v>5750</v>
      </c>
      <c r="D568" s="291" t="s">
        <v>5183</v>
      </c>
      <c r="E568" s="291" t="s">
        <v>3160</v>
      </c>
      <c r="F568" s="291" t="s">
        <v>3161</v>
      </c>
      <c r="G568" s="291" t="s">
        <v>3162</v>
      </c>
      <c r="H568" s="291" t="s">
        <v>3163</v>
      </c>
      <c r="I568" s="291" t="s">
        <v>3164</v>
      </c>
      <c r="J568" s="291" t="s">
        <v>148</v>
      </c>
      <c r="K568" s="291">
        <v>39</v>
      </c>
      <c r="L568" s="291">
        <v>3218</v>
      </c>
      <c r="M568" s="291" t="s">
        <v>54</v>
      </c>
      <c r="N568" s="291">
        <v>567</v>
      </c>
      <c r="O568" s="291">
        <v>102.74496410256411</v>
      </c>
      <c r="P568" s="321" t="s">
        <v>3166</v>
      </c>
      <c r="Q568" s="321">
        <v>7210212</v>
      </c>
      <c r="R568" s="321">
        <v>32.510452999999998</v>
      </c>
      <c r="S568" s="321">
        <v>52.540310169999998</v>
      </c>
      <c r="T568" s="321">
        <v>9.5432538147782662</v>
      </c>
      <c r="U568" s="321" t="s">
        <v>149</v>
      </c>
      <c r="V568" s="321">
        <v>0.10576817810246678</v>
      </c>
      <c r="W568" s="321">
        <v>1.8666325676962601</v>
      </c>
      <c r="X568" s="321">
        <v>3.0998480826835499</v>
      </c>
      <c r="Y568" s="321">
        <v>90</v>
      </c>
      <c r="Z568" s="321">
        <v>0.89790999999999999</v>
      </c>
      <c r="AA568" s="321">
        <v>300.55176949999998</v>
      </c>
      <c r="AB568" s="321">
        <v>1.8157195180000001</v>
      </c>
      <c r="AC568" s="322">
        <v>0.68981238095152575</v>
      </c>
      <c r="AD568" s="323">
        <v>1</v>
      </c>
      <c r="AE568" s="322">
        <v>102.74496410256411</v>
      </c>
      <c r="AF568" s="324">
        <v>331.23489718172067</v>
      </c>
      <c r="AG568" s="324">
        <v>62.7031090121178</v>
      </c>
      <c r="AH568" s="324">
        <v>0.1787299626697664</v>
      </c>
      <c r="AI568" s="324">
        <v>0.1893010354453018</v>
      </c>
      <c r="AJ568" s="324">
        <v>0.1864889185496576</v>
      </c>
      <c r="AK568" s="324">
        <v>9.6871591229363645</v>
      </c>
      <c r="AL568" s="324">
        <v>8.6625659515146953</v>
      </c>
      <c r="AM568" s="324">
        <v>10.711752294358034</v>
      </c>
    </row>
    <row r="569" spans="1:39">
      <c r="A569" s="291" t="s">
        <v>720</v>
      </c>
      <c r="B569" s="291">
        <v>1</v>
      </c>
      <c r="C569" s="291" t="s">
        <v>5751</v>
      </c>
      <c r="D569" s="291" t="s">
        <v>5183</v>
      </c>
      <c r="E569" s="291" t="s">
        <v>3160</v>
      </c>
      <c r="F569" s="291" t="s">
        <v>3161</v>
      </c>
      <c r="G569" s="291" t="s">
        <v>3162</v>
      </c>
      <c r="H569" s="291" t="s">
        <v>3163</v>
      </c>
      <c r="I569" s="291" t="s">
        <v>3164</v>
      </c>
      <c r="J569" s="291" t="s">
        <v>148</v>
      </c>
      <c r="K569" s="291">
        <v>39</v>
      </c>
      <c r="L569" s="291">
        <v>3218</v>
      </c>
      <c r="M569" s="291" t="s">
        <v>54</v>
      </c>
      <c r="N569" s="291">
        <v>568</v>
      </c>
      <c r="O569" s="291">
        <v>102.92649230769231</v>
      </c>
      <c r="P569" s="321" t="s">
        <v>3166</v>
      </c>
      <c r="Q569" s="321">
        <v>7210212</v>
      </c>
      <c r="R569" s="321">
        <v>32.510452999999998</v>
      </c>
      <c r="S569" s="321">
        <v>52.540310169999998</v>
      </c>
      <c r="T569" s="321">
        <v>9.5432538147782662</v>
      </c>
      <c r="U569" s="321" t="s">
        <v>149</v>
      </c>
      <c r="V569" s="321">
        <v>0.10576817810246678</v>
      </c>
      <c r="W569" s="321">
        <v>1.8666325676962601</v>
      </c>
      <c r="X569" s="321">
        <v>3.0998480826835499</v>
      </c>
      <c r="Y569" s="321">
        <v>90</v>
      </c>
      <c r="Z569" s="321">
        <v>0.89790999999999999</v>
      </c>
      <c r="AA569" s="321">
        <v>300.55176949999998</v>
      </c>
      <c r="AB569" s="321">
        <v>1.8157195180000001</v>
      </c>
      <c r="AC569" s="322">
        <v>0.68981238095152575</v>
      </c>
      <c r="AD569" s="323">
        <v>1</v>
      </c>
      <c r="AE569" s="322">
        <v>102.92649230769231</v>
      </c>
      <c r="AF569" s="324">
        <v>331.82011784811948</v>
      </c>
      <c r="AG569" s="324">
        <v>62.807456205992295</v>
      </c>
      <c r="AH569" s="324">
        <v>0.1783040139655391</v>
      </c>
      <c r="AI569" s="324">
        <v>0.18928164034569023</v>
      </c>
      <c r="AJ569" s="324">
        <v>0.1864889185496576</v>
      </c>
      <c r="AK569" s="324">
        <v>9.686166611639738</v>
      </c>
      <c r="AL569" s="324">
        <v>8.661678416329659</v>
      </c>
      <c r="AM569" s="324">
        <v>10.710654806949817</v>
      </c>
    </row>
    <row r="570" spans="1:39">
      <c r="A570" s="291" t="s">
        <v>721</v>
      </c>
      <c r="B570" s="291">
        <v>1</v>
      </c>
      <c r="C570" s="291" t="s">
        <v>5752</v>
      </c>
      <c r="D570" s="291" t="s">
        <v>5183</v>
      </c>
      <c r="E570" s="291" t="s">
        <v>3160</v>
      </c>
      <c r="F570" s="291" t="s">
        <v>3161</v>
      </c>
      <c r="G570" s="291" t="s">
        <v>3162</v>
      </c>
      <c r="H570" s="291" t="s">
        <v>3163</v>
      </c>
      <c r="I570" s="291" t="s">
        <v>3164</v>
      </c>
      <c r="J570" s="291" t="s">
        <v>148</v>
      </c>
      <c r="K570" s="291">
        <v>39</v>
      </c>
      <c r="L570" s="291">
        <v>3218</v>
      </c>
      <c r="M570" s="291" t="s">
        <v>54</v>
      </c>
      <c r="N570" s="291">
        <v>569</v>
      </c>
      <c r="O570" s="291">
        <v>103.10802051282052</v>
      </c>
      <c r="P570" s="321" t="s">
        <v>3166</v>
      </c>
      <c r="Q570" s="321">
        <v>7210212</v>
      </c>
      <c r="R570" s="321">
        <v>32.510452999999998</v>
      </c>
      <c r="S570" s="321">
        <v>52.540310169999998</v>
      </c>
      <c r="T570" s="321">
        <v>9.5432538147782662</v>
      </c>
      <c r="U570" s="321" t="s">
        <v>149</v>
      </c>
      <c r="V570" s="321">
        <v>0.10576817810246678</v>
      </c>
      <c r="W570" s="321">
        <v>1.8666325676962601</v>
      </c>
      <c r="X570" s="321">
        <v>3.0998480826835499</v>
      </c>
      <c r="Y570" s="321">
        <v>90</v>
      </c>
      <c r="Z570" s="321">
        <v>0.89790999999999999</v>
      </c>
      <c r="AA570" s="321">
        <v>300.55176949999998</v>
      </c>
      <c r="AB570" s="321">
        <v>1.8157195180000001</v>
      </c>
      <c r="AC570" s="322">
        <v>0.68981238095152575</v>
      </c>
      <c r="AD570" s="323">
        <v>1</v>
      </c>
      <c r="AE570" s="322">
        <v>103.10802051282052</v>
      </c>
      <c r="AF570" s="324">
        <v>332.40533851451829</v>
      </c>
      <c r="AG570" s="324">
        <v>62.91155388126095</v>
      </c>
      <c r="AH570" s="324">
        <v>0.17787764726291302</v>
      </c>
      <c r="AI570" s="324">
        <v>0.18926156289307969</v>
      </c>
      <c r="AJ570" s="324">
        <v>0.1864889185496576</v>
      </c>
      <c r="AK570" s="324">
        <v>9.6851391820867825</v>
      </c>
      <c r="AL570" s="324">
        <v>8.6607596561286488</v>
      </c>
      <c r="AM570" s="324">
        <v>10.709518708044918</v>
      </c>
    </row>
    <row r="571" spans="1:39">
      <c r="A571" s="291" t="s">
        <v>722</v>
      </c>
      <c r="B571" s="291">
        <v>1</v>
      </c>
      <c r="C571" s="291" t="s">
        <v>5753</v>
      </c>
      <c r="D571" s="291" t="s">
        <v>5183</v>
      </c>
      <c r="E571" s="291" t="s">
        <v>3160</v>
      </c>
      <c r="F571" s="291" t="s">
        <v>3161</v>
      </c>
      <c r="G571" s="291" t="s">
        <v>3162</v>
      </c>
      <c r="H571" s="291" t="s">
        <v>3163</v>
      </c>
      <c r="I571" s="291" t="s">
        <v>3164</v>
      </c>
      <c r="J571" s="291" t="s">
        <v>148</v>
      </c>
      <c r="K571" s="291">
        <v>39</v>
      </c>
      <c r="L571" s="291">
        <v>3218</v>
      </c>
      <c r="M571" s="291" t="s">
        <v>54</v>
      </c>
      <c r="N571" s="291">
        <v>570</v>
      </c>
      <c r="O571" s="291">
        <v>103.28954871794872</v>
      </c>
      <c r="P571" s="321" t="s">
        <v>3166</v>
      </c>
      <c r="Q571" s="321">
        <v>7210212</v>
      </c>
      <c r="R571" s="321">
        <v>32.510452999999998</v>
      </c>
      <c r="S571" s="321">
        <v>52.540310169999998</v>
      </c>
      <c r="T571" s="321">
        <v>9.5432538147782662</v>
      </c>
      <c r="U571" s="321" t="s">
        <v>149</v>
      </c>
      <c r="V571" s="321">
        <v>0.10576817810246678</v>
      </c>
      <c r="W571" s="321">
        <v>1.8666325676962601</v>
      </c>
      <c r="X571" s="321">
        <v>3.0998480826835499</v>
      </c>
      <c r="Y571" s="321">
        <v>90</v>
      </c>
      <c r="Z571" s="321">
        <v>0.89790999999999999</v>
      </c>
      <c r="AA571" s="321">
        <v>300.55176949999998</v>
      </c>
      <c r="AB571" s="321">
        <v>1.8157195180000001</v>
      </c>
      <c r="AC571" s="322">
        <v>0.68981238095152575</v>
      </c>
      <c r="AD571" s="323">
        <v>1</v>
      </c>
      <c r="AE571" s="322">
        <v>103.28954871794872</v>
      </c>
      <c r="AF571" s="324">
        <v>332.99055918091705</v>
      </c>
      <c r="AG571" s="324">
        <v>63.015401799018768</v>
      </c>
      <c r="AH571" s="324">
        <v>0.1774508723296844</v>
      </c>
      <c r="AI571" s="324">
        <v>0.18924080596766071</v>
      </c>
      <c r="AJ571" s="324">
        <v>0.1864889185496576</v>
      </c>
      <c r="AK571" s="324">
        <v>9.6840769816663599</v>
      </c>
      <c r="AL571" s="324">
        <v>8.6598098027114734</v>
      </c>
      <c r="AM571" s="324">
        <v>10.708344160621246</v>
      </c>
    </row>
    <row r="572" spans="1:39">
      <c r="A572" s="291" t="s">
        <v>723</v>
      </c>
      <c r="B572" s="291">
        <v>1</v>
      </c>
      <c r="C572" s="291" t="s">
        <v>5754</v>
      </c>
      <c r="D572" s="291" t="s">
        <v>5183</v>
      </c>
      <c r="E572" s="291" t="s">
        <v>3160</v>
      </c>
      <c r="F572" s="291" t="s">
        <v>3161</v>
      </c>
      <c r="G572" s="291" t="s">
        <v>3162</v>
      </c>
      <c r="H572" s="291" t="s">
        <v>3163</v>
      </c>
      <c r="I572" s="291" t="s">
        <v>3164</v>
      </c>
      <c r="J572" s="291" t="s">
        <v>148</v>
      </c>
      <c r="K572" s="291">
        <v>39</v>
      </c>
      <c r="L572" s="291">
        <v>3218</v>
      </c>
      <c r="M572" s="291" t="s">
        <v>54</v>
      </c>
      <c r="N572" s="291">
        <v>571</v>
      </c>
      <c r="O572" s="291">
        <v>103.47107692307694</v>
      </c>
      <c r="P572" s="321" t="s">
        <v>3166</v>
      </c>
      <c r="Q572" s="321">
        <v>7210212</v>
      </c>
      <c r="R572" s="321">
        <v>32.510452999999998</v>
      </c>
      <c r="S572" s="321">
        <v>52.540310169999998</v>
      </c>
      <c r="T572" s="321">
        <v>9.5432538147782662</v>
      </c>
      <c r="U572" s="321" t="s">
        <v>149</v>
      </c>
      <c r="V572" s="321">
        <v>0.10576817810246678</v>
      </c>
      <c r="W572" s="321">
        <v>1.8666325676962601</v>
      </c>
      <c r="X572" s="321">
        <v>3.0998480826835499</v>
      </c>
      <c r="Y572" s="321">
        <v>90</v>
      </c>
      <c r="Z572" s="321">
        <v>0.89790999999999999</v>
      </c>
      <c r="AA572" s="321">
        <v>300.55176949999998</v>
      </c>
      <c r="AB572" s="321">
        <v>1.8157195180000001</v>
      </c>
      <c r="AC572" s="322">
        <v>0.68981238095152575</v>
      </c>
      <c r="AD572" s="323">
        <v>1</v>
      </c>
      <c r="AE572" s="322">
        <v>103.47107692307694</v>
      </c>
      <c r="AF572" s="324">
        <v>333.57577984731591</v>
      </c>
      <c r="AG572" s="324">
        <v>63.118999726055826</v>
      </c>
      <c r="AH572" s="324">
        <v>0.17702369889727781</v>
      </c>
      <c r="AI572" s="324">
        <v>0.18921937244648462</v>
      </c>
      <c r="AJ572" s="324">
        <v>0.1864889185496576</v>
      </c>
      <c r="AK572" s="324">
        <v>9.6829801576066856</v>
      </c>
      <c r="AL572" s="324">
        <v>8.6588289877342905</v>
      </c>
      <c r="AM572" s="324">
        <v>10.707131327479082</v>
      </c>
    </row>
    <row r="573" spans="1:39">
      <c r="A573" s="291" t="s">
        <v>724</v>
      </c>
      <c r="B573" s="291">
        <v>1</v>
      </c>
      <c r="C573" s="291" t="s">
        <v>5755</v>
      </c>
      <c r="D573" s="291" t="s">
        <v>5183</v>
      </c>
      <c r="E573" s="291" t="s">
        <v>3160</v>
      </c>
      <c r="F573" s="291" t="s">
        <v>3161</v>
      </c>
      <c r="G573" s="291" t="s">
        <v>3162</v>
      </c>
      <c r="H573" s="291" t="s">
        <v>3163</v>
      </c>
      <c r="I573" s="291" t="s">
        <v>3164</v>
      </c>
      <c r="J573" s="291" t="s">
        <v>148</v>
      </c>
      <c r="K573" s="291">
        <v>39</v>
      </c>
      <c r="L573" s="291">
        <v>3218</v>
      </c>
      <c r="M573" s="291" t="s">
        <v>54</v>
      </c>
      <c r="N573" s="291">
        <v>572</v>
      </c>
      <c r="O573" s="291">
        <v>103.65260512820514</v>
      </c>
      <c r="P573" s="321" t="s">
        <v>3166</v>
      </c>
      <c r="Q573" s="321">
        <v>7210212</v>
      </c>
      <c r="R573" s="321">
        <v>32.510452999999998</v>
      </c>
      <c r="S573" s="321">
        <v>52.540310169999998</v>
      </c>
      <c r="T573" s="321">
        <v>9.5432538147782662</v>
      </c>
      <c r="U573" s="321" t="s">
        <v>149</v>
      </c>
      <c r="V573" s="321">
        <v>0.10576817810246678</v>
      </c>
      <c r="W573" s="321">
        <v>1.8666325676962601</v>
      </c>
      <c r="X573" s="321">
        <v>3.0998480826835499</v>
      </c>
      <c r="Y573" s="321">
        <v>90</v>
      </c>
      <c r="Z573" s="321">
        <v>0.89790999999999999</v>
      </c>
      <c r="AA573" s="321">
        <v>300.55176949999998</v>
      </c>
      <c r="AB573" s="321">
        <v>1.8157195180000001</v>
      </c>
      <c r="AC573" s="322">
        <v>0.68981238095152575</v>
      </c>
      <c r="AD573" s="323">
        <v>1</v>
      </c>
      <c r="AE573" s="322">
        <v>103.65260512820514</v>
      </c>
      <c r="AF573" s="324">
        <v>334.16100051371467</v>
      </c>
      <c r="AG573" s="324">
        <v>63.222347434835854</v>
      </c>
      <c r="AH573" s="324">
        <v>0.1765961366607128</v>
      </c>
      <c r="AI573" s="324">
        <v>0.18919726520342722</v>
      </c>
      <c r="AJ573" s="324">
        <v>0.1864889185496576</v>
      </c>
      <c r="AK573" s="324">
        <v>9.6818488569734757</v>
      </c>
      <c r="AL573" s="324">
        <v>8.6578173427079417</v>
      </c>
      <c r="AM573" s="324">
        <v>10.705880371239012</v>
      </c>
    </row>
    <row r="574" spans="1:39">
      <c r="A574" s="291" t="s">
        <v>725</v>
      </c>
      <c r="B574" s="291">
        <v>1</v>
      </c>
      <c r="C574" s="291" t="s">
        <v>5756</v>
      </c>
      <c r="D574" s="291" t="s">
        <v>5183</v>
      </c>
      <c r="E574" s="291" t="s">
        <v>3160</v>
      </c>
      <c r="F574" s="291" t="s">
        <v>3161</v>
      </c>
      <c r="G574" s="291" t="s">
        <v>3162</v>
      </c>
      <c r="H574" s="291" t="s">
        <v>3163</v>
      </c>
      <c r="I574" s="291" t="s">
        <v>3164</v>
      </c>
      <c r="J574" s="291" t="s">
        <v>148</v>
      </c>
      <c r="K574" s="291">
        <v>39</v>
      </c>
      <c r="L574" s="291">
        <v>3218</v>
      </c>
      <c r="M574" s="291" t="s">
        <v>54</v>
      </c>
      <c r="N574" s="291">
        <v>573</v>
      </c>
      <c r="O574" s="291">
        <v>103.83413333333334</v>
      </c>
      <c r="P574" s="321" t="s">
        <v>3166</v>
      </c>
      <c r="Q574" s="321">
        <v>7210212</v>
      </c>
      <c r="R574" s="321">
        <v>32.510452999999998</v>
      </c>
      <c r="S574" s="321">
        <v>52.540310169999998</v>
      </c>
      <c r="T574" s="321">
        <v>9.5432538147782662</v>
      </c>
      <c r="U574" s="321" t="s">
        <v>149</v>
      </c>
      <c r="V574" s="321">
        <v>0.10576817810246678</v>
      </c>
      <c r="W574" s="321">
        <v>1.8666325676962601</v>
      </c>
      <c r="X574" s="321">
        <v>3.0998480826835499</v>
      </c>
      <c r="Y574" s="321">
        <v>90</v>
      </c>
      <c r="Z574" s="321">
        <v>0.89790999999999999</v>
      </c>
      <c r="AA574" s="321">
        <v>300.55176949999998</v>
      </c>
      <c r="AB574" s="321">
        <v>1.8157195180000001</v>
      </c>
      <c r="AC574" s="322">
        <v>0.68981238095152575</v>
      </c>
      <c r="AD574" s="323">
        <v>1</v>
      </c>
      <c r="AE574" s="322">
        <v>103.83413333333334</v>
      </c>
      <c r="AF574" s="324">
        <v>334.74622118011348</v>
      </c>
      <c r="AG574" s="324">
        <v>63.325444703475014</v>
      </c>
      <c r="AH574" s="324">
        <v>0.17616819527850169</v>
      </c>
      <c r="AI574" s="324">
        <v>0.18917448710915288</v>
      </c>
      <c r="AJ574" s="324">
        <v>0.1864889185496576</v>
      </c>
      <c r="AK574" s="324">
        <v>9.6806832266681084</v>
      </c>
      <c r="AL574" s="324">
        <v>8.6567749989963119</v>
      </c>
      <c r="AM574" s="324">
        <v>10.704591454339903</v>
      </c>
    </row>
    <row r="575" spans="1:39">
      <c r="A575" s="291" t="s">
        <v>726</v>
      </c>
      <c r="B575" s="291">
        <v>1</v>
      </c>
      <c r="C575" s="291" t="s">
        <v>5757</v>
      </c>
      <c r="D575" s="291" t="s">
        <v>5183</v>
      </c>
      <c r="E575" s="291" t="s">
        <v>3160</v>
      </c>
      <c r="F575" s="291" t="s">
        <v>3161</v>
      </c>
      <c r="G575" s="291" t="s">
        <v>3162</v>
      </c>
      <c r="H575" s="291" t="s">
        <v>3163</v>
      </c>
      <c r="I575" s="291" t="s">
        <v>3164</v>
      </c>
      <c r="J575" s="291" t="s">
        <v>148</v>
      </c>
      <c r="K575" s="291">
        <v>39</v>
      </c>
      <c r="L575" s="291">
        <v>3218</v>
      </c>
      <c r="M575" s="291" t="s">
        <v>54</v>
      </c>
      <c r="N575" s="291">
        <v>574</v>
      </c>
      <c r="O575" s="291">
        <v>104.01566153846154</v>
      </c>
      <c r="P575" s="321" t="s">
        <v>3166</v>
      </c>
      <c r="Q575" s="321">
        <v>7210212</v>
      </c>
      <c r="R575" s="321">
        <v>32.510452999999998</v>
      </c>
      <c r="S575" s="321">
        <v>52.540310169999998</v>
      </c>
      <c r="T575" s="321">
        <v>9.5432538147782662</v>
      </c>
      <c r="U575" s="321" t="s">
        <v>149</v>
      </c>
      <c r="V575" s="321">
        <v>0.10576817810246678</v>
      </c>
      <c r="W575" s="321">
        <v>1.8666325676962601</v>
      </c>
      <c r="X575" s="321">
        <v>3.0998480826835499</v>
      </c>
      <c r="Y575" s="321">
        <v>90</v>
      </c>
      <c r="Z575" s="321">
        <v>0.89790999999999999</v>
      </c>
      <c r="AA575" s="321">
        <v>300.55176949999998</v>
      </c>
      <c r="AB575" s="321">
        <v>1.8157195180000001</v>
      </c>
      <c r="AC575" s="322">
        <v>0.68981238095152575</v>
      </c>
      <c r="AD575" s="323">
        <v>1</v>
      </c>
      <c r="AE575" s="322">
        <v>104.01566153846154</v>
      </c>
      <c r="AF575" s="324">
        <v>335.33144184651229</v>
      </c>
      <c r="AG575" s="324">
        <v>63.428291315720408</v>
      </c>
      <c r="AH575" s="324">
        <v>0.17573988437261789</v>
      </c>
      <c r="AI575" s="324">
        <v>0.18915104103107863</v>
      </c>
      <c r="AJ575" s="324">
        <v>0.1864889185496576</v>
      </c>
      <c r="AK575" s="324">
        <v>9.6794834134257783</v>
      </c>
      <c r="AL575" s="324">
        <v>8.6557020878146869</v>
      </c>
      <c r="AM575" s="324">
        <v>10.703264739036868</v>
      </c>
    </row>
    <row r="576" spans="1:39">
      <c r="A576" s="291" t="s">
        <v>727</v>
      </c>
      <c r="B576" s="291">
        <v>1</v>
      </c>
      <c r="C576" s="291" t="s">
        <v>5758</v>
      </c>
      <c r="D576" s="291" t="s">
        <v>5183</v>
      </c>
      <c r="E576" s="291" t="s">
        <v>3160</v>
      </c>
      <c r="F576" s="291" t="s">
        <v>3161</v>
      </c>
      <c r="G576" s="291" t="s">
        <v>3162</v>
      </c>
      <c r="H576" s="291" t="s">
        <v>3163</v>
      </c>
      <c r="I576" s="291" t="s">
        <v>3164</v>
      </c>
      <c r="J576" s="291" t="s">
        <v>148</v>
      </c>
      <c r="K576" s="291">
        <v>39</v>
      </c>
      <c r="L576" s="291">
        <v>3218</v>
      </c>
      <c r="M576" s="291" t="s">
        <v>54</v>
      </c>
      <c r="N576" s="291">
        <v>575</v>
      </c>
      <c r="O576" s="291">
        <v>104.19718974358975</v>
      </c>
      <c r="P576" s="321" t="s">
        <v>3166</v>
      </c>
      <c r="Q576" s="321">
        <v>7210212</v>
      </c>
      <c r="R576" s="321">
        <v>32.510452999999998</v>
      </c>
      <c r="S576" s="321">
        <v>52.540310169999998</v>
      </c>
      <c r="T576" s="321">
        <v>9.5432538147782662</v>
      </c>
      <c r="U576" s="321" t="s">
        <v>149</v>
      </c>
      <c r="V576" s="321">
        <v>0.10576817810246678</v>
      </c>
      <c r="W576" s="321">
        <v>1.8666325676962601</v>
      </c>
      <c r="X576" s="321">
        <v>3.0998480826835499</v>
      </c>
      <c r="Y576" s="321">
        <v>90</v>
      </c>
      <c r="Z576" s="321">
        <v>0.89790999999999999</v>
      </c>
      <c r="AA576" s="321">
        <v>300.55176949999998</v>
      </c>
      <c r="AB576" s="321">
        <v>1.8157195180000001</v>
      </c>
      <c r="AC576" s="322">
        <v>0.68981238095152575</v>
      </c>
      <c r="AD576" s="323">
        <v>1</v>
      </c>
      <c r="AE576" s="322">
        <v>104.19718974358975</v>
      </c>
      <c r="AF576" s="324">
        <v>335.91666251291105</v>
      </c>
      <c r="AG576" s="324">
        <v>63.530887060928585</v>
      </c>
      <c r="AH576" s="324">
        <v>0.17531121352825021</v>
      </c>
      <c r="AI576" s="324">
        <v>0.18912692983333854</v>
      </c>
      <c r="AJ576" s="324">
        <v>0.1864889185496576</v>
      </c>
      <c r="AK576" s="324">
        <v>9.6782495638136847</v>
      </c>
      <c r="AL576" s="324">
        <v>8.654598740228117</v>
      </c>
      <c r="AM576" s="324">
        <v>10.701900387399252</v>
      </c>
    </row>
    <row r="577" spans="1:39">
      <c r="A577" s="291" t="s">
        <v>728</v>
      </c>
      <c r="B577" s="291">
        <v>1</v>
      </c>
      <c r="C577" s="291" t="s">
        <v>5759</v>
      </c>
      <c r="D577" s="291" t="s">
        <v>5183</v>
      </c>
      <c r="E577" s="291" t="s">
        <v>3160</v>
      </c>
      <c r="F577" s="291" t="s">
        <v>3161</v>
      </c>
      <c r="G577" s="291" t="s">
        <v>3162</v>
      </c>
      <c r="H577" s="291" t="s">
        <v>3163</v>
      </c>
      <c r="I577" s="291" t="s">
        <v>3164</v>
      </c>
      <c r="J577" s="291" t="s">
        <v>148</v>
      </c>
      <c r="K577" s="291">
        <v>39</v>
      </c>
      <c r="L577" s="291">
        <v>3218</v>
      </c>
      <c r="M577" s="291" t="s">
        <v>54</v>
      </c>
      <c r="N577" s="291">
        <v>576</v>
      </c>
      <c r="O577" s="291">
        <v>104.37871794871795</v>
      </c>
      <c r="P577" s="321" t="s">
        <v>3166</v>
      </c>
      <c r="Q577" s="321">
        <v>7210212</v>
      </c>
      <c r="R577" s="321">
        <v>32.510452999999998</v>
      </c>
      <c r="S577" s="321">
        <v>52.540310169999998</v>
      </c>
      <c r="T577" s="321">
        <v>9.5432538147782662</v>
      </c>
      <c r="U577" s="321" t="s">
        <v>149</v>
      </c>
      <c r="V577" s="321">
        <v>0.10576817810246678</v>
      </c>
      <c r="W577" s="321">
        <v>1.8666325676962601</v>
      </c>
      <c r="X577" s="321">
        <v>3.0998480826835499</v>
      </c>
      <c r="Y577" s="321">
        <v>90</v>
      </c>
      <c r="Z577" s="321">
        <v>0.89790999999999999</v>
      </c>
      <c r="AA577" s="321">
        <v>300.55176949999998</v>
      </c>
      <c r="AB577" s="321">
        <v>1.8157195180000001</v>
      </c>
      <c r="AC577" s="322">
        <v>0.68981238095152575</v>
      </c>
      <c r="AD577" s="323">
        <v>1</v>
      </c>
      <c r="AE577" s="322">
        <v>104.37871794871795</v>
      </c>
      <c r="AF577" s="324">
        <v>336.50188317930986</v>
      </c>
      <c r="AG577" s="324">
        <v>63.633231734044031</v>
      </c>
      <c r="AH577" s="324">
        <v>0.17488219229377228</v>
      </c>
      <c r="AI577" s="324">
        <v>0.18910215637674799</v>
      </c>
      <c r="AJ577" s="324">
        <v>0.1864889185496576</v>
      </c>
      <c r="AK577" s="324">
        <v>9.6769818242292018</v>
      </c>
      <c r="AL577" s="324">
        <v>8.653465087149792</v>
      </c>
      <c r="AM577" s="324">
        <v>10.70049856130861</v>
      </c>
    </row>
    <row r="578" spans="1:39">
      <c r="A578" s="291" t="s">
        <v>729</v>
      </c>
      <c r="B578" s="291">
        <v>1</v>
      </c>
      <c r="C578" s="291" t="s">
        <v>5760</v>
      </c>
      <c r="D578" s="291" t="s">
        <v>5183</v>
      </c>
      <c r="E578" s="291" t="s">
        <v>3160</v>
      </c>
      <c r="F578" s="291" t="s">
        <v>3161</v>
      </c>
      <c r="G578" s="291" t="s">
        <v>3162</v>
      </c>
      <c r="H578" s="291" t="s">
        <v>3163</v>
      </c>
      <c r="I578" s="291" t="s">
        <v>3164</v>
      </c>
      <c r="J578" s="291" t="s">
        <v>148</v>
      </c>
      <c r="K578" s="291">
        <v>39</v>
      </c>
      <c r="L578" s="291">
        <v>3218</v>
      </c>
      <c r="M578" s="291" t="s">
        <v>54</v>
      </c>
      <c r="N578" s="291">
        <v>577</v>
      </c>
      <c r="O578" s="291">
        <v>104.56024615384617</v>
      </c>
      <c r="P578" s="321" t="s">
        <v>3166</v>
      </c>
      <c r="Q578" s="321">
        <v>7210212</v>
      </c>
      <c r="R578" s="321">
        <v>32.510452999999998</v>
      </c>
      <c r="S578" s="321">
        <v>52.540310169999998</v>
      </c>
      <c r="T578" s="321">
        <v>9.5432538147782662</v>
      </c>
      <c r="U578" s="321" t="s">
        <v>149</v>
      </c>
      <c r="V578" s="321">
        <v>0.10576817810246678</v>
      </c>
      <c r="W578" s="321">
        <v>1.8666325676962601</v>
      </c>
      <c r="X578" s="321">
        <v>3.0998480826835499</v>
      </c>
      <c r="Y578" s="321">
        <v>90</v>
      </c>
      <c r="Z578" s="321">
        <v>0.89790999999999999</v>
      </c>
      <c r="AA578" s="321">
        <v>300.55176949999998</v>
      </c>
      <c r="AB578" s="321">
        <v>1.8157195180000001</v>
      </c>
      <c r="AC578" s="322">
        <v>0.68981238095152575</v>
      </c>
      <c r="AD578" s="323">
        <v>1</v>
      </c>
      <c r="AE578" s="322">
        <v>104.56024615384617</v>
      </c>
      <c r="AF578" s="324">
        <v>337.08710384570867</v>
      </c>
      <c r="AG578" s="324">
        <v>63.735325135577604</v>
      </c>
      <c r="AH578" s="324">
        <v>0.17445283018081054</v>
      </c>
      <c r="AI578" s="324">
        <v>0.18907672351876892</v>
      </c>
      <c r="AJ578" s="324">
        <v>0.1864889185496576</v>
      </c>
      <c r="AK578" s="324">
        <v>9.67568034089809</v>
      </c>
      <c r="AL578" s="324">
        <v>8.6523012593394437</v>
      </c>
      <c r="AM578" s="324">
        <v>10.699059422456735</v>
      </c>
    </row>
    <row r="579" spans="1:39">
      <c r="A579" s="291" t="s">
        <v>730</v>
      </c>
      <c r="B579" s="291">
        <v>1</v>
      </c>
      <c r="C579" s="291" t="s">
        <v>5761</v>
      </c>
      <c r="D579" s="291" t="s">
        <v>5183</v>
      </c>
      <c r="E579" s="291" t="s">
        <v>3160</v>
      </c>
      <c r="F579" s="291" t="s">
        <v>3161</v>
      </c>
      <c r="G579" s="291" t="s">
        <v>3162</v>
      </c>
      <c r="H579" s="291" t="s">
        <v>3163</v>
      </c>
      <c r="I579" s="291" t="s">
        <v>3164</v>
      </c>
      <c r="J579" s="291" t="s">
        <v>148</v>
      </c>
      <c r="K579" s="291">
        <v>39</v>
      </c>
      <c r="L579" s="291">
        <v>3218</v>
      </c>
      <c r="M579" s="291" t="s">
        <v>54</v>
      </c>
      <c r="N579" s="291">
        <v>578</v>
      </c>
      <c r="O579" s="291">
        <v>104.74177435897437</v>
      </c>
      <c r="P579" s="321" t="s">
        <v>3166</v>
      </c>
      <c r="Q579" s="321">
        <v>7210212</v>
      </c>
      <c r="R579" s="321">
        <v>32.510452999999998</v>
      </c>
      <c r="S579" s="321">
        <v>52.540310169999998</v>
      </c>
      <c r="T579" s="321">
        <v>9.5432538147782662</v>
      </c>
      <c r="U579" s="321" t="s">
        <v>149</v>
      </c>
      <c r="V579" s="321">
        <v>0.10576817810246678</v>
      </c>
      <c r="W579" s="321">
        <v>1.8666325676962601</v>
      </c>
      <c r="X579" s="321">
        <v>3.0998480826835499</v>
      </c>
      <c r="Y579" s="321">
        <v>90</v>
      </c>
      <c r="Z579" s="321">
        <v>0.89790999999999999</v>
      </c>
      <c r="AA579" s="321">
        <v>300.55176949999998</v>
      </c>
      <c r="AB579" s="321">
        <v>1.8157195180000001</v>
      </c>
      <c r="AC579" s="322">
        <v>0.68981238095152575</v>
      </c>
      <c r="AD579" s="323">
        <v>1</v>
      </c>
      <c r="AE579" s="322">
        <v>104.74177435897437</v>
      </c>
      <c r="AF579" s="324">
        <v>337.67232451210748</v>
      </c>
      <c r="AG579" s="324">
        <v>63.837167071584823</v>
      </c>
      <c r="AH579" s="324">
        <v>0.17402313666383118</v>
      </c>
      <c r="AI579" s="324">
        <v>0.18905063411347439</v>
      </c>
      <c r="AJ579" s="324">
        <v>0.1864889185496576</v>
      </c>
      <c r="AK579" s="324">
        <v>9.6743452598726929</v>
      </c>
      <c r="AL579" s="324">
        <v>8.6511073874017228</v>
      </c>
      <c r="AM579" s="324">
        <v>10.697583132343663</v>
      </c>
    </row>
    <row r="580" spans="1:39">
      <c r="A580" s="291" t="s">
        <v>731</v>
      </c>
      <c r="B580" s="291">
        <v>1</v>
      </c>
      <c r="C580" s="291" t="s">
        <v>5762</v>
      </c>
      <c r="D580" s="291" t="s">
        <v>5183</v>
      </c>
      <c r="E580" s="291" t="s">
        <v>3160</v>
      </c>
      <c r="F580" s="291" t="s">
        <v>3161</v>
      </c>
      <c r="G580" s="291" t="s">
        <v>3162</v>
      </c>
      <c r="H580" s="291" t="s">
        <v>3163</v>
      </c>
      <c r="I580" s="291" t="s">
        <v>3164</v>
      </c>
      <c r="J580" s="291" t="s">
        <v>148</v>
      </c>
      <c r="K580" s="291">
        <v>39</v>
      </c>
      <c r="L580" s="291">
        <v>3218</v>
      </c>
      <c r="M580" s="291" t="s">
        <v>54</v>
      </c>
      <c r="N580" s="291">
        <v>579</v>
      </c>
      <c r="O580" s="291">
        <v>104.92330256410257</v>
      </c>
      <c r="P580" s="321" t="s">
        <v>3166</v>
      </c>
      <c r="Q580" s="321">
        <v>7210212</v>
      </c>
      <c r="R580" s="321">
        <v>32.510452999999998</v>
      </c>
      <c r="S580" s="321">
        <v>52.540310169999998</v>
      </c>
      <c r="T580" s="321">
        <v>9.5432538147782662</v>
      </c>
      <c r="U580" s="321" t="s">
        <v>149</v>
      </c>
      <c r="V580" s="321">
        <v>0.10576817810246678</v>
      </c>
      <c r="W580" s="321">
        <v>1.8666325676962601</v>
      </c>
      <c r="X580" s="321">
        <v>3.0998480826835499</v>
      </c>
      <c r="Y580" s="321">
        <v>90</v>
      </c>
      <c r="Z580" s="321">
        <v>0.89790999999999999</v>
      </c>
      <c r="AA580" s="321">
        <v>300.55176949999998</v>
      </c>
      <c r="AB580" s="321">
        <v>1.8157195180000001</v>
      </c>
      <c r="AC580" s="322">
        <v>0.68981238095152575</v>
      </c>
      <c r="AD580" s="323">
        <v>1</v>
      </c>
      <c r="AE580" s="322">
        <v>104.92330256410257</v>
      </c>
      <c r="AF580" s="324">
        <v>338.25754517850629</v>
      </c>
      <c r="AG580" s="324">
        <v>63.938757353644228</v>
      </c>
      <c r="AH580" s="324">
        <v>0.1735931211803346</v>
      </c>
      <c r="AI580" s="324">
        <v>0.18902389101151396</v>
      </c>
      <c r="AJ580" s="324">
        <v>0.1864889185496576</v>
      </c>
      <c r="AK580" s="324">
        <v>9.6729767270301643</v>
      </c>
      <c r="AL580" s="324">
        <v>8.6498836017846212</v>
      </c>
      <c r="AM580" s="324">
        <v>10.696069852275707</v>
      </c>
    </row>
    <row r="581" spans="1:39">
      <c r="A581" s="291" t="s">
        <v>732</v>
      </c>
      <c r="B581" s="291">
        <v>1</v>
      </c>
      <c r="C581" s="291" t="s">
        <v>5763</v>
      </c>
      <c r="D581" s="291" t="s">
        <v>5183</v>
      </c>
      <c r="E581" s="291" t="s">
        <v>3160</v>
      </c>
      <c r="F581" s="291" t="s">
        <v>3161</v>
      </c>
      <c r="G581" s="291" t="s">
        <v>3162</v>
      </c>
      <c r="H581" s="291" t="s">
        <v>3163</v>
      </c>
      <c r="I581" s="291" t="s">
        <v>3164</v>
      </c>
      <c r="J581" s="291" t="s">
        <v>148</v>
      </c>
      <c r="K581" s="291">
        <v>39</v>
      </c>
      <c r="L581" s="291">
        <v>3218</v>
      </c>
      <c r="M581" s="291" t="s">
        <v>54</v>
      </c>
      <c r="N581" s="291">
        <v>580</v>
      </c>
      <c r="O581" s="291">
        <v>105.10483076923077</v>
      </c>
      <c r="P581" s="321" t="s">
        <v>3166</v>
      </c>
      <c r="Q581" s="321">
        <v>7210212</v>
      </c>
      <c r="R581" s="321">
        <v>32.510452999999998</v>
      </c>
      <c r="S581" s="321">
        <v>52.540310169999998</v>
      </c>
      <c r="T581" s="321">
        <v>9.5432538147782662</v>
      </c>
      <c r="U581" s="321" t="s">
        <v>149</v>
      </c>
      <c r="V581" s="321">
        <v>0.10576817810246678</v>
      </c>
      <c r="W581" s="321">
        <v>1.8666325676962601</v>
      </c>
      <c r="X581" s="321">
        <v>3.0998480826835499</v>
      </c>
      <c r="Y581" s="321">
        <v>90</v>
      </c>
      <c r="Z581" s="321">
        <v>0.89790999999999999</v>
      </c>
      <c r="AA581" s="321">
        <v>300.55176949999998</v>
      </c>
      <c r="AB581" s="321">
        <v>1.8157195180000001</v>
      </c>
      <c r="AC581" s="322">
        <v>0.68981238095152575</v>
      </c>
      <c r="AD581" s="323">
        <v>1</v>
      </c>
      <c r="AE581" s="322">
        <v>105.10483076923077</v>
      </c>
      <c r="AF581" s="324">
        <v>338.84276584490505</v>
      </c>
      <c r="AG581" s="324">
        <v>64.040095798835566</v>
      </c>
      <c r="AH581" s="324">
        <v>0.17316279313056374</v>
      </c>
      <c r="AI581" s="324">
        <v>0.18899649706007879</v>
      </c>
      <c r="AJ581" s="324">
        <v>0.1864889185496576</v>
      </c>
      <c r="AK581" s="324">
        <v>9.6715748880706762</v>
      </c>
      <c r="AL581" s="324">
        <v>8.6486300327778718</v>
      </c>
      <c r="AM581" s="324">
        <v>10.694519743363482</v>
      </c>
    </row>
    <row r="582" spans="1:39">
      <c r="A582" s="291" t="s">
        <v>733</v>
      </c>
      <c r="B582" s="291">
        <v>1</v>
      </c>
      <c r="C582" s="291" t="s">
        <v>5764</v>
      </c>
      <c r="D582" s="291" t="s">
        <v>5183</v>
      </c>
      <c r="E582" s="291" t="s">
        <v>3160</v>
      </c>
      <c r="F582" s="291" t="s">
        <v>3161</v>
      </c>
      <c r="G582" s="291" t="s">
        <v>3162</v>
      </c>
      <c r="H582" s="291" t="s">
        <v>3163</v>
      </c>
      <c r="I582" s="291" t="s">
        <v>3164</v>
      </c>
      <c r="J582" s="291" t="s">
        <v>148</v>
      </c>
      <c r="K582" s="291">
        <v>39</v>
      </c>
      <c r="L582" s="291">
        <v>3218</v>
      </c>
      <c r="M582" s="291" t="s">
        <v>54</v>
      </c>
      <c r="N582" s="291">
        <v>581</v>
      </c>
      <c r="O582" s="291">
        <v>105.28635897435898</v>
      </c>
      <c r="P582" s="321" t="s">
        <v>3166</v>
      </c>
      <c r="Q582" s="321">
        <v>7210212</v>
      </c>
      <c r="R582" s="321">
        <v>32.510452999999998</v>
      </c>
      <c r="S582" s="321">
        <v>52.540310169999998</v>
      </c>
      <c r="T582" s="321">
        <v>9.5432538147782662</v>
      </c>
      <c r="U582" s="321" t="s">
        <v>149</v>
      </c>
      <c r="V582" s="321">
        <v>0.10576817810246678</v>
      </c>
      <c r="W582" s="321">
        <v>1.8666325676962601</v>
      </c>
      <c r="X582" s="321">
        <v>3.0998480826835499</v>
      </c>
      <c r="Y582" s="321">
        <v>90</v>
      </c>
      <c r="Z582" s="321">
        <v>0.89790999999999999</v>
      </c>
      <c r="AA582" s="321">
        <v>300.55176949999998</v>
      </c>
      <c r="AB582" s="321">
        <v>1.8157195180000001</v>
      </c>
      <c r="AC582" s="322">
        <v>0.68981238095152575</v>
      </c>
      <c r="AD582" s="323">
        <v>1</v>
      </c>
      <c r="AE582" s="322">
        <v>105.28635897435898</v>
      </c>
      <c r="AF582" s="324">
        <v>339.42798651130386</v>
      </c>
      <c r="AG582" s="324">
        <v>64.141182229718027</v>
      </c>
      <c r="AH582" s="324">
        <v>0.17273216187750501</v>
      </c>
      <c r="AI582" s="324">
        <v>0.18896845510286747</v>
      </c>
      <c r="AJ582" s="324">
        <v>0.1864889185496576</v>
      </c>
      <c r="AK582" s="324">
        <v>9.6701398885156795</v>
      </c>
      <c r="AL582" s="324">
        <v>8.6473468105113849</v>
      </c>
      <c r="AM582" s="324">
        <v>10.692932966519974</v>
      </c>
    </row>
    <row r="583" spans="1:39">
      <c r="A583" s="291" t="s">
        <v>734</v>
      </c>
      <c r="B583" s="291">
        <v>1</v>
      </c>
      <c r="C583" s="291" t="s">
        <v>5765</v>
      </c>
      <c r="D583" s="291" t="s">
        <v>5183</v>
      </c>
      <c r="E583" s="291" t="s">
        <v>3160</v>
      </c>
      <c r="F583" s="291" t="s">
        <v>3161</v>
      </c>
      <c r="G583" s="291" t="s">
        <v>3162</v>
      </c>
      <c r="H583" s="291" t="s">
        <v>3163</v>
      </c>
      <c r="I583" s="291" t="s">
        <v>3164</v>
      </c>
      <c r="J583" s="291" t="s">
        <v>148</v>
      </c>
      <c r="K583" s="291">
        <v>39</v>
      </c>
      <c r="L583" s="291">
        <v>3218</v>
      </c>
      <c r="M583" s="291" t="s">
        <v>54</v>
      </c>
      <c r="N583" s="291">
        <v>582</v>
      </c>
      <c r="O583" s="291">
        <v>105.46788717948719</v>
      </c>
      <c r="P583" s="321" t="s">
        <v>3166</v>
      </c>
      <c r="Q583" s="321">
        <v>7210212</v>
      </c>
      <c r="R583" s="321">
        <v>32.510452999999998</v>
      </c>
      <c r="S583" s="321">
        <v>52.540310169999998</v>
      </c>
      <c r="T583" s="321">
        <v>9.5432538147782662</v>
      </c>
      <c r="U583" s="321" t="s">
        <v>149</v>
      </c>
      <c r="V583" s="321">
        <v>0.10576817810246678</v>
      </c>
      <c r="W583" s="321">
        <v>1.8666325676962601</v>
      </c>
      <c r="X583" s="321">
        <v>3.0998480826835499</v>
      </c>
      <c r="Y583" s="321">
        <v>90</v>
      </c>
      <c r="Z583" s="321">
        <v>0.89790999999999999</v>
      </c>
      <c r="AA583" s="321">
        <v>300.55176949999998</v>
      </c>
      <c r="AB583" s="321">
        <v>1.8157195180000001</v>
      </c>
      <c r="AC583" s="322">
        <v>0.68981238095152575</v>
      </c>
      <c r="AD583" s="323">
        <v>1</v>
      </c>
      <c r="AE583" s="322">
        <v>105.46788717948719</v>
      </c>
      <c r="AF583" s="324">
        <v>340.01320717770267</v>
      </c>
      <c r="AG583" s="324">
        <v>64.242016474308429</v>
      </c>
      <c r="AH583" s="324">
        <v>0.17230123674697151</v>
      </c>
      <c r="AI583" s="324">
        <v>0.1889397679800518</v>
      </c>
      <c r="AJ583" s="324">
        <v>0.1864889185496576</v>
      </c>
      <c r="AK583" s="324">
        <v>9.6686718737061419</v>
      </c>
      <c r="AL583" s="324">
        <v>8.6460340649536782</v>
      </c>
      <c r="AM583" s="324">
        <v>10.691309682458604</v>
      </c>
    </row>
    <row r="584" spans="1:39">
      <c r="A584" s="291" t="s">
        <v>735</v>
      </c>
      <c r="B584" s="291">
        <v>1</v>
      </c>
      <c r="C584" s="291" t="s">
        <v>5766</v>
      </c>
      <c r="D584" s="291" t="s">
        <v>5183</v>
      </c>
      <c r="E584" s="291" t="s">
        <v>3160</v>
      </c>
      <c r="F584" s="291" t="s">
        <v>3161</v>
      </c>
      <c r="G584" s="291" t="s">
        <v>3162</v>
      </c>
      <c r="H584" s="291" t="s">
        <v>3163</v>
      </c>
      <c r="I584" s="291" t="s">
        <v>3164</v>
      </c>
      <c r="J584" s="291" t="s">
        <v>148</v>
      </c>
      <c r="K584" s="291">
        <v>39</v>
      </c>
      <c r="L584" s="291">
        <v>3218</v>
      </c>
      <c r="M584" s="291" t="s">
        <v>54</v>
      </c>
      <c r="N584" s="291">
        <v>583</v>
      </c>
      <c r="O584" s="291">
        <v>105.64941538461539</v>
      </c>
      <c r="P584" s="321" t="s">
        <v>3166</v>
      </c>
      <c r="Q584" s="321">
        <v>7210212</v>
      </c>
      <c r="R584" s="321">
        <v>32.510452999999998</v>
      </c>
      <c r="S584" s="321">
        <v>52.540310169999998</v>
      </c>
      <c r="T584" s="321">
        <v>9.5432538147782662</v>
      </c>
      <c r="U584" s="321" t="s">
        <v>149</v>
      </c>
      <c r="V584" s="321">
        <v>0.10576817810246678</v>
      </c>
      <c r="W584" s="321">
        <v>1.8666325676962601</v>
      </c>
      <c r="X584" s="321">
        <v>3.0998480826835499</v>
      </c>
      <c r="Y584" s="321">
        <v>90</v>
      </c>
      <c r="Z584" s="321">
        <v>0.89790999999999999</v>
      </c>
      <c r="AA584" s="321">
        <v>300.55176949999998</v>
      </c>
      <c r="AB584" s="321">
        <v>1.8157195180000001</v>
      </c>
      <c r="AC584" s="322">
        <v>0.68981238095152575</v>
      </c>
      <c r="AD584" s="323">
        <v>1</v>
      </c>
      <c r="AE584" s="322">
        <v>105.64941538461539</v>
      </c>
      <c r="AF584" s="324">
        <v>340.59842784410148</v>
      </c>
      <c r="AG584" s="324">
        <v>64.342598366059221</v>
      </c>
      <c r="AH584" s="324">
        <v>0.17187002702711909</v>
      </c>
      <c r="AI584" s="324">
        <v>0.18891043852824266</v>
      </c>
      <c r="AJ584" s="324">
        <v>0.1864889185496576</v>
      </c>
      <c r="AK584" s="324">
        <v>9.6671709888008088</v>
      </c>
      <c r="AL584" s="324">
        <v>8.6446919259103243</v>
      </c>
      <c r="AM584" s="324">
        <v>10.689650051691293</v>
      </c>
    </row>
    <row r="585" spans="1:39">
      <c r="A585" s="291" t="s">
        <v>736</v>
      </c>
      <c r="B585" s="291">
        <v>1</v>
      </c>
      <c r="C585" s="291" t="s">
        <v>5767</v>
      </c>
      <c r="D585" s="291" t="s">
        <v>5183</v>
      </c>
      <c r="E585" s="291" t="s">
        <v>3160</v>
      </c>
      <c r="F585" s="291" t="s">
        <v>3161</v>
      </c>
      <c r="G585" s="291" t="s">
        <v>3162</v>
      </c>
      <c r="H585" s="291" t="s">
        <v>3163</v>
      </c>
      <c r="I585" s="291" t="s">
        <v>3164</v>
      </c>
      <c r="J585" s="291" t="s">
        <v>148</v>
      </c>
      <c r="K585" s="291">
        <v>39</v>
      </c>
      <c r="L585" s="291">
        <v>3218</v>
      </c>
      <c r="M585" s="291" t="s">
        <v>54</v>
      </c>
      <c r="N585" s="291">
        <v>584</v>
      </c>
      <c r="O585" s="291">
        <v>105.8309435897436</v>
      </c>
      <c r="P585" s="321" t="s">
        <v>3166</v>
      </c>
      <c r="Q585" s="321">
        <v>7210212</v>
      </c>
      <c r="R585" s="321">
        <v>32.510452999999998</v>
      </c>
      <c r="S585" s="321">
        <v>52.540310169999998</v>
      </c>
      <c r="T585" s="321">
        <v>9.5432538147782662</v>
      </c>
      <c r="U585" s="321" t="s">
        <v>149</v>
      </c>
      <c r="V585" s="321">
        <v>0.10576817810246678</v>
      </c>
      <c r="W585" s="321">
        <v>1.8666325676962601</v>
      </c>
      <c r="X585" s="321">
        <v>3.0998480826835499</v>
      </c>
      <c r="Y585" s="321">
        <v>90</v>
      </c>
      <c r="Z585" s="321">
        <v>0.89790999999999999</v>
      </c>
      <c r="AA585" s="321">
        <v>300.55176949999998</v>
      </c>
      <c r="AB585" s="321">
        <v>1.8157195180000001</v>
      </c>
      <c r="AC585" s="322">
        <v>0.68981238095152575</v>
      </c>
      <c r="AD585" s="323">
        <v>1</v>
      </c>
      <c r="AE585" s="322">
        <v>105.8309435897436</v>
      </c>
      <c r="AF585" s="324">
        <v>341.18364851050029</v>
      </c>
      <c r="AG585" s="324">
        <v>64.442927743836577</v>
      </c>
      <c r="AH585" s="324">
        <v>0.17143854196868838</v>
      </c>
      <c r="AI585" s="324">
        <v>0.1888804695804561</v>
      </c>
      <c r="AJ585" s="324">
        <v>0.1864889185496576</v>
      </c>
      <c r="AK585" s="324">
        <v>9.6656373787744698</v>
      </c>
      <c r="AL585" s="324">
        <v>8.6433205230223908</v>
      </c>
      <c r="AM585" s="324">
        <v>10.687954234526547</v>
      </c>
    </row>
    <row r="586" spans="1:39">
      <c r="A586" s="291" t="s">
        <v>737</v>
      </c>
      <c r="B586" s="291">
        <v>1</v>
      </c>
      <c r="C586" s="291" t="s">
        <v>5768</v>
      </c>
      <c r="D586" s="291" t="s">
        <v>5183</v>
      </c>
      <c r="E586" s="291" t="s">
        <v>3160</v>
      </c>
      <c r="F586" s="291" t="s">
        <v>3161</v>
      </c>
      <c r="G586" s="291" t="s">
        <v>3162</v>
      </c>
      <c r="H586" s="291" t="s">
        <v>3163</v>
      </c>
      <c r="I586" s="291" t="s">
        <v>3164</v>
      </c>
      <c r="J586" s="291" t="s">
        <v>148</v>
      </c>
      <c r="K586" s="291">
        <v>39</v>
      </c>
      <c r="L586" s="291">
        <v>3218</v>
      </c>
      <c r="M586" s="291" t="s">
        <v>54</v>
      </c>
      <c r="N586" s="291">
        <v>585</v>
      </c>
      <c r="O586" s="291">
        <v>106.0124717948718</v>
      </c>
      <c r="P586" s="321" t="s">
        <v>3166</v>
      </c>
      <c r="Q586" s="321">
        <v>7210212</v>
      </c>
      <c r="R586" s="321">
        <v>32.510452999999998</v>
      </c>
      <c r="S586" s="321">
        <v>52.540310169999998</v>
      </c>
      <c r="T586" s="321">
        <v>9.5432538147782662</v>
      </c>
      <c r="U586" s="321" t="s">
        <v>149</v>
      </c>
      <c r="V586" s="321">
        <v>0.10576817810246678</v>
      </c>
      <c r="W586" s="321">
        <v>1.8666325676962601</v>
      </c>
      <c r="X586" s="321">
        <v>3.0998480826835499</v>
      </c>
      <c r="Y586" s="321">
        <v>90</v>
      </c>
      <c r="Z586" s="321">
        <v>0.89790999999999999</v>
      </c>
      <c r="AA586" s="321">
        <v>300.55176949999998</v>
      </c>
      <c r="AB586" s="321">
        <v>1.8157195180000001</v>
      </c>
      <c r="AC586" s="322">
        <v>0.68981238095152575</v>
      </c>
      <c r="AD586" s="323">
        <v>1</v>
      </c>
      <c r="AE586" s="322">
        <v>106.0124717948718</v>
      </c>
      <c r="AF586" s="324">
        <v>341.76886917689905</v>
      </c>
      <c r="AG586" s="324">
        <v>64.543004451898398</v>
      </c>
      <c r="AH586" s="324">
        <v>0.17100679078484665</v>
      </c>
      <c r="AI586" s="324">
        <v>0.18884986396608006</v>
      </c>
      <c r="AJ586" s="324">
        <v>0.1864889185496576</v>
      </c>
      <c r="AK586" s="324">
        <v>9.664071188416246</v>
      </c>
      <c r="AL586" s="324">
        <v>8.6419199857649183</v>
      </c>
      <c r="AM586" s="324">
        <v>10.686222391067574</v>
      </c>
    </row>
    <row r="587" spans="1:39">
      <c r="A587" s="291" t="s">
        <v>738</v>
      </c>
      <c r="B587" s="291">
        <v>1</v>
      </c>
      <c r="C587" s="291" t="s">
        <v>5769</v>
      </c>
      <c r="D587" s="291" t="s">
        <v>5183</v>
      </c>
      <c r="E587" s="291" t="s">
        <v>3160</v>
      </c>
      <c r="F587" s="291" t="s">
        <v>3161</v>
      </c>
      <c r="G587" s="291" t="s">
        <v>3162</v>
      </c>
      <c r="H587" s="291" t="s">
        <v>3163</v>
      </c>
      <c r="I587" s="291" t="s">
        <v>3164</v>
      </c>
      <c r="J587" s="291" t="s">
        <v>148</v>
      </c>
      <c r="K587" s="291">
        <v>39</v>
      </c>
      <c r="L587" s="291">
        <v>3218</v>
      </c>
      <c r="M587" s="291" t="s">
        <v>54</v>
      </c>
      <c r="N587" s="291">
        <v>586</v>
      </c>
      <c r="O587" s="291">
        <v>106.194</v>
      </c>
      <c r="P587" s="321" t="s">
        <v>3166</v>
      </c>
      <c r="Q587" s="321">
        <v>7210212</v>
      </c>
      <c r="R587" s="321">
        <v>32.510452999999998</v>
      </c>
      <c r="S587" s="321">
        <v>52.540310169999998</v>
      </c>
      <c r="T587" s="321">
        <v>9.5432538147782662</v>
      </c>
      <c r="U587" s="321" t="s">
        <v>149</v>
      </c>
      <c r="V587" s="321">
        <v>0.10576817810246678</v>
      </c>
      <c r="W587" s="321">
        <v>1.8666325676962601</v>
      </c>
      <c r="X587" s="321">
        <v>3.0998480826835499</v>
      </c>
      <c r="Y587" s="321">
        <v>90</v>
      </c>
      <c r="Z587" s="321">
        <v>0.89790999999999999</v>
      </c>
      <c r="AA587" s="321">
        <v>300.55176949999998</v>
      </c>
      <c r="AB587" s="321">
        <v>1.8157195180000001</v>
      </c>
      <c r="AC587" s="322">
        <v>0.68981238095152575</v>
      </c>
      <c r="AD587" s="323">
        <v>1</v>
      </c>
      <c r="AE587" s="322">
        <v>106.194</v>
      </c>
      <c r="AF587" s="324">
        <v>342.35408984329786</v>
      </c>
      <c r="AG587" s="324">
        <v>64.642828339872281</v>
      </c>
      <c r="AH587" s="324">
        <v>0.17057478265105624</v>
      </c>
      <c r="AI587" s="324">
        <v>0.18881862451084069</v>
      </c>
      <c r="AJ587" s="324">
        <v>0.1864889185496576</v>
      </c>
      <c r="AK587" s="324">
        <v>9.6624725623278813</v>
      </c>
      <c r="AL587" s="324">
        <v>8.6404904434453869</v>
      </c>
      <c r="AM587" s="324">
        <v>10.684454681210376</v>
      </c>
    </row>
    <row r="588" spans="1:39">
      <c r="A588" s="291" t="s">
        <v>739</v>
      </c>
      <c r="B588" s="291">
        <v>1</v>
      </c>
      <c r="C588" s="291" t="s">
        <v>5770</v>
      </c>
      <c r="D588" s="291" t="s">
        <v>5183</v>
      </c>
      <c r="E588" s="291" t="s">
        <v>3160</v>
      </c>
      <c r="F588" s="291" t="s">
        <v>3161</v>
      </c>
      <c r="G588" s="291" t="s">
        <v>3162</v>
      </c>
      <c r="H588" s="291" t="s">
        <v>3163</v>
      </c>
      <c r="I588" s="291" t="s">
        <v>3164</v>
      </c>
      <c r="J588" s="291" t="s">
        <v>148</v>
      </c>
      <c r="K588" s="291">
        <v>39</v>
      </c>
      <c r="L588" s="291">
        <v>3218</v>
      </c>
      <c r="M588" s="291" t="s">
        <v>54</v>
      </c>
      <c r="N588" s="291">
        <v>587</v>
      </c>
      <c r="O588" s="291">
        <v>106.37552820512821</v>
      </c>
      <c r="P588" s="321" t="s">
        <v>3166</v>
      </c>
      <c r="Q588" s="321">
        <v>7210212</v>
      </c>
      <c r="R588" s="321">
        <v>32.510452999999998</v>
      </c>
      <c r="S588" s="321">
        <v>52.540310169999998</v>
      </c>
      <c r="T588" s="321">
        <v>9.5432538147782662</v>
      </c>
      <c r="U588" s="321" t="s">
        <v>149</v>
      </c>
      <c r="V588" s="321">
        <v>0.10576817810246678</v>
      </c>
      <c r="W588" s="321">
        <v>1.8666325676962601</v>
      </c>
      <c r="X588" s="321">
        <v>3.0998480826835499</v>
      </c>
      <c r="Y588" s="321">
        <v>90</v>
      </c>
      <c r="Z588" s="321">
        <v>0.89790999999999999</v>
      </c>
      <c r="AA588" s="321">
        <v>300.55176949999998</v>
      </c>
      <c r="AB588" s="321">
        <v>1.8157195180000001</v>
      </c>
      <c r="AC588" s="322">
        <v>0.68981238095152575</v>
      </c>
      <c r="AD588" s="323">
        <v>1</v>
      </c>
      <c r="AE588" s="322">
        <v>106.37552820512821</v>
      </c>
      <c r="AF588" s="324">
        <v>342.93931050969667</v>
      </c>
      <c r="AG588" s="324">
        <v>64.742399262733329</v>
      </c>
      <c r="AH588" s="324">
        <v>0.17014252670494925</v>
      </c>
      <c r="AI588" s="324">
        <v>0.18878675403676923</v>
      </c>
      <c r="AJ588" s="324">
        <v>0.1864889185496576</v>
      </c>
      <c r="AK588" s="324">
        <v>9.6608416449220282</v>
      </c>
      <c r="AL588" s="324">
        <v>8.6390320252021873</v>
      </c>
      <c r="AM588" s="324">
        <v>10.682651264641869</v>
      </c>
    </row>
    <row r="589" spans="1:39">
      <c r="A589" s="291" t="s">
        <v>740</v>
      </c>
      <c r="B589" s="291">
        <v>1</v>
      </c>
      <c r="C589" s="291" t="s">
        <v>5771</v>
      </c>
      <c r="D589" s="291" t="s">
        <v>5183</v>
      </c>
      <c r="E589" s="291" t="s">
        <v>3160</v>
      </c>
      <c r="F589" s="291" t="s">
        <v>3161</v>
      </c>
      <c r="G589" s="291" t="s">
        <v>3162</v>
      </c>
      <c r="H589" s="291" t="s">
        <v>3163</v>
      </c>
      <c r="I589" s="291" t="s">
        <v>3164</v>
      </c>
      <c r="J589" s="291" t="s">
        <v>148</v>
      </c>
      <c r="K589" s="291">
        <v>39</v>
      </c>
      <c r="L589" s="291">
        <v>3218</v>
      </c>
      <c r="M589" s="291" t="s">
        <v>54</v>
      </c>
      <c r="N589" s="291">
        <v>588</v>
      </c>
      <c r="O589" s="291">
        <v>106.55705641025642</v>
      </c>
      <c r="P589" s="321" t="s">
        <v>3166</v>
      </c>
      <c r="Q589" s="321">
        <v>7210212</v>
      </c>
      <c r="R589" s="321">
        <v>32.510452999999998</v>
      </c>
      <c r="S589" s="321">
        <v>52.540310169999998</v>
      </c>
      <c r="T589" s="321">
        <v>9.5432538147782662</v>
      </c>
      <c r="U589" s="321" t="s">
        <v>149</v>
      </c>
      <c r="V589" s="321">
        <v>0.10576817810246678</v>
      </c>
      <c r="W589" s="321">
        <v>1.8666325676962601</v>
      </c>
      <c r="X589" s="321">
        <v>3.0998480826835499</v>
      </c>
      <c r="Y589" s="321">
        <v>90</v>
      </c>
      <c r="Z589" s="321">
        <v>0.89790999999999999</v>
      </c>
      <c r="AA589" s="321">
        <v>300.55176949999998</v>
      </c>
      <c r="AB589" s="321">
        <v>1.8157195180000001</v>
      </c>
      <c r="AC589" s="322">
        <v>0.68981238095152575</v>
      </c>
      <c r="AD589" s="323">
        <v>1</v>
      </c>
      <c r="AE589" s="322">
        <v>106.55705641025642</v>
      </c>
      <c r="AF589" s="324">
        <v>343.52453117609548</v>
      </c>
      <c r="AG589" s="324">
        <v>64.841717080782161</v>
      </c>
      <c r="AH589" s="324">
        <v>0.16971003204652577</v>
      </c>
      <c r="AI589" s="324">
        <v>0.18875425536216914</v>
      </c>
      <c r="AJ589" s="324">
        <v>0.1864889185496576</v>
      </c>
      <c r="AK589" s="324">
        <v>9.6591785804205852</v>
      </c>
      <c r="AL589" s="324">
        <v>8.6375448600031284</v>
      </c>
      <c r="AM589" s="324">
        <v>10.680812300838042</v>
      </c>
    </row>
    <row r="590" spans="1:39">
      <c r="A590" s="291" t="s">
        <v>741</v>
      </c>
      <c r="B590" s="291">
        <v>1</v>
      </c>
      <c r="C590" s="291" t="s">
        <v>5772</v>
      </c>
      <c r="D590" s="291" t="s">
        <v>5183</v>
      </c>
      <c r="E590" s="291" t="s">
        <v>3160</v>
      </c>
      <c r="F590" s="291" t="s">
        <v>3161</v>
      </c>
      <c r="G590" s="291" t="s">
        <v>3162</v>
      </c>
      <c r="H590" s="291" t="s">
        <v>3163</v>
      </c>
      <c r="I590" s="291" t="s">
        <v>3164</v>
      </c>
      <c r="J590" s="291" t="s">
        <v>148</v>
      </c>
      <c r="K590" s="291">
        <v>39</v>
      </c>
      <c r="L590" s="291">
        <v>3218</v>
      </c>
      <c r="M590" s="291" t="s">
        <v>54</v>
      </c>
      <c r="N590" s="291">
        <v>589</v>
      </c>
      <c r="O590" s="291">
        <v>106.73858461538462</v>
      </c>
      <c r="P590" s="321" t="s">
        <v>3166</v>
      </c>
      <c r="Q590" s="321">
        <v>7210212</v>
      </c>
      <c r="R590" s="321">
        <v>32.510452999999998</v>
      </c>
      <c r="S590" s="321">
        <v>52.540310169999998</v>
      </c>
      <c r="T590" s="321">
        <v>9.5432538147782662</v>
      </c>
      <c r="U590" s="321" t="s">
        <v>149</v>
      </c>
      <c r="V590" s="321">
        <v>0.10576817810246678</v>
      </c>
      <c r="W590" s="321">
        <v>1.8666325676962601</v>
      </c>
      <c r="X590" s="321">
        <v>3.0998480826835499</v>
      </c>
      <c r="Y590" s="321">
        <v>90</v>
      </c>
      <c r="Z590" s="321">
        <v>0.89790999999999999</v>
      </c>
      <c r="AA590" s="321">
        <v>300.55176949999998</v>
      </c>
      <c r="AB590" s="321">
        <v>1.8157195180000001</v>
      </c>
      <c r="AC590" s="322">
        <v>0.68981238095152575</v>
      </c>
      <c r="AD590" s="323">
        <v>1</v>
      </c>
      <c r="AE590" s="322">
        <v>106.73858461538462</v>
      </c>
      <c r="AF590" s="324">
        <v>344.10975184249429</v>
      </c>
      <c r="AG590" s="324">
        <v>64.940781659622587</v>
      </c>
      <c r="AH590" s="324">
        <v>0.16927730773765398</v>
      </c>
      <c r="AI590" s="324">
        <v>0.18872113130158322</v>
      </c>
      <c r="AJ590" s="324">
        <v>0.1864889185496576</v>
      </c>
      <c r="AK590" s="324">
        <v>9.6574835128530001</v>
      </c>
      <c r="AL590" s="324">
        <v>8.6360290766439274</v>
      </c>
      <c r="AM590" s="324">
        <v>10.678937949062073</v>
      </c>
    </row>
    <row r="591" spans="1:39">
      <c r="A591" s="291" t="s">
        <v>742</v>
      </c>
      <c r="B591" s="291">
        <v>1</v>
      </c>
      <c r="C591" s="291" t="s">
        <v>5773</v>
      </c>
      <c r="D591" s="291" t="s">
        <v>5183</v>
      </c>
      <c r="E591" s="291" t="s">
        <v>3160</v>
      </c>
      <c r="F591" s="291" t="s">
        <v>3161</v>
      </c>
      <c r="G591" s="291" t="s">
        <v>3162</v>
      </c>
      <c r="H591" s="291" t="s">
        <v>3163</v>
      </c>
      <c r="I591" s="291" t="s">
        <v>3164</v>
      </c>
      <c r="J591" s="291" t="s">
        <v>148</v>
      </c>
      <c r="K591" s="291">
        <v>39</v>
      </c>
      <c r="L591" s="291">
        <v>3218</v>
      </c>
      <c r="M591" s="291" t="s">
        <v>54</v>
      </c>
      <c r="N591" s="291">
        <v>590</v>
      </c>
      <c r="O591" s="291">
        <v>106.92011282051283</v>
      </c>
      <c r="P591" s="321" t="s">
        <v>3166</v>
      </c>
      <c r="Q591" s="321">
        <v>7210212</v>
      </c>
      <c r="R591" s="321">
        <v>32.510452999999998</v>
      </c>
      <c r="S591" s="321">
        <v>52.540310169999998</v>
      </c>
      <c r="T591" s="321">
        <v>9.5432538147782662</v>
      </c>
      <c r="U591" s="321" t="s">
        <v>149</v>
      </c>
      <c r="V591" s="321">
        <v>0.10576817810246678</v>
      </c>
      <c r="W591" s="321">
        <v>1.8666325676962601</v>
      </c>
      <c r="X591" s="321">
        <v>3.0998480826835499</v>
      </c>
      <c r="Y591" s="321">
        <v>90</v>
      </c>
      <c r="Z591" s="321">
        <v>0.89790999999999999</v>
      </c>
      <c r="AA591" s="321">
        <v>300.55176949999998</v>
      </c>
      <c r="AB591" s="321">
        <v>1.8157195180000001</v>
      </c>
      <c r="AC591" s="322">
        <v>0.68981238095152575</v>
      </c>
      <c r="AD591" s="323">
        <v>1</v>
      </c>
      <c r="AE591" s="322">
        <v>106.92011282051283</v>
      </c>
      <c r="AF591" s="324">
        <v>344.69497250889304</v>
      </c>
      <c r="AG591" s="324">
        <v>65.039592870139444</v>
      </c>
      <c r="AH591" s="324">
        <v>0.16884436280233714</v>
      </c>
      <c r="AI591" s="324">
        <v>0.18868738466576107</v>
      </c>
      <c r="AJ591" s="324">
        <v>0.1864889185496576</v>
      </c>
      <c r="AK591" s="324">
        <v>9.6557565860546131</v>
      </c>
      <c r="AL591" s="324">
        <v>8.6344848037467212</v>
      </c>
      <c r="AM591" s="324">
        <v>10.677028368362503</v>
      </c>
    </row>
    <row r="592" spans="1:39">
      <c r="A592" s="291" t="s">
        <v>743</v>
      </c>
      <c r="B592" s="291">
        <v>1</v>
      </c>
      <c r="C592" s="291" t="s">
        <v>5774</v>
      </c>
      <c r="D592" s="291" t="s">
        <v>5183</v>
      </c>
      <c r="E592" s="291" t="s">
        <v>3160</v>
      </c>
      <c r="F592" s="291" t="s">
        <v>3161</v>
      </c>
      <c r="G592" s="291" t="s">
        <v>3162</v>
      </c>
      <c r="H592" s="291" t="s">
        <v>3163</v>
      </c>
      <c r="I592" s="291" t="s">
        <v>3164</v>
      </c>
      <c r="J592" s="291" t="s">
        <v>148</v>
      </c>
      <c r="K592" s="291">
        <v>39</v>
      </c>
      <c r="L592" s="291">
        <v>3218</v>
      </c>
      <c r="M592" s="291" t="s">
        <v>54</v>
      </c>
      <c r="N592" s="291">
        <v>591</v>
      </c>
      <c r="O592" s="291">
        <v>107.10164102564103</v>
      </c>
      <c r="P592" s="321" t="s">
        <v>3166</v>
      </c>
      <c r="Q592" s="321">
        <v>7210212</v>
      </c>
      <c r="R592" s="321">
        <v>32.510452999999998</v>
      </c>
      <c r="S592" s="321">
        <v>52.540310169999998</v>
      </c>
      <c r="T592" s="321">
        <v>9.5432538147782662</v>
      </c>
      <c r="U592" s="321" t="s">
        <v>149</v>
      </c>
      <c r="V592" s="321">
        <v>0.10576817810246678</v>
      </c>
      <c r="W592" s="321">
        <v>1.8666325676962601</v>
      </c>
      <c r="X592" s="321">
        <v>3.0998480826835499</v>
      </c>
      <c r="Y592" s="321">
        <v>90</v>
      </c>
      <c r="Z592" s="321">
        <v>0.89790999999999999</v>
      </c>
      <c r="AA592" s="321">
        <v>300.55176949999998</v>
      </c>
      <c r="AB592" s="321">
        <v>1.8157195180000001</v>
      </c>
      <c r="AC592" s="322">
        <v>0.68981238095152575</v>
      </c>
      <c r="AD592" s="323">
        <v>1</v>
      </c>
      <c r="AE592" s="322">
        <v>107.10164102564103</v>
      </c>
      <c r="AF592" s="324">
        <v>345.28019317529186</v>
      </c>
      <c r="AG592" s="324">
        <v>65.138150588476364</v>
      </c>
      <c r="AH592" s="324">
        <v>0.16841120622653452</v>
      </c>
      <c r="AI592" s="324">
        <v>0.18865301826162681</v>
      </c>
      <c r="AJ592" s="324">
        <v>0.1864889185496576</v>
      </c>
      <c r="AK592" s="324">
        <v>9.653997943664999</v>
      </c>
      <c r="AL592" s="324">
        <v>8.6329121697585922</v>
      </c>
      <c r="AM592" s="324">
        <v>10.675083717571408</v>
      </c>
    </row>
    <row r="593" spans="1:39">
      <c r="A593" s="291" t="s">
        <v>744</v>
      </c>
      <c r="B593" s="291">
        <v>1</v>
      </c>
      <c r="C593" s="291" t="s">
        <v>5775</v>
      </c>
      <c r="D593" s="291" t="s">
        <v>5183</v>
      </c>
      <c r="E593" s="291" t="s">
        <v>3160</v>
      </c>
      <c r="F593" s="291" t="s">
        <v>3161</v>
      </c>
      <c r="G593" s="291" t="s">
        <v>3162</v>
      </c>
      <c r="H593" s="291" t="s">
        <v>3163</v>
      </c>
      <c r="I593" s="291" t="s">
        <v>3164</v>
      </c>
      <c r="J593" s="291" t="s">
        <v>148</v>
      </c>
      <c r="K593" s="291">
        <v>39</v>
      </c>
      <c r="L593" s="291">
        <v>3218</v>
      </c>
      <c r="M593" s="291" t="s">
        <v>54</v>
      </c>
      <c r="N593" s="291">
        <v>592</v>
      </c>
      <c r="O593" s="291">
        <v>107.28316923076923</v>
      </c>
      <c r="P593" s="321" t="s">
        <v>3166</v>
      </c>
      <c r="Q593" s="321">
        <v>7210212</v>
      </c>
      <c r="R593" s="321">
        <v>32.510452999999998</v>
      </c>
      <c r="S593" s="321">
        <v>52.540310169999998</v>
      </c>
      <c r="T593" s="321">
        <v>9.5432538147782662</v>
      </c>
      <c r="U593" s="321" t="s">
        <v>149</v>
      </c>
      <c r="V593" s="321">
        <v>0.10576817810246678</v>
      </c>
      <c r="W593" s="321">
        <v>1.8666325676962601</v>
      </c>
      <c r="X593" s="321">
        <v>3.0998480826835499</v>
      </c>
      <c r="Y593" s="321">
        <v>90</v>
      </c>
      <c r="Z593" s="321">
        <v>0.89790999999999999</v>
      </c>
      <c r="AA593" s="321">
        <v>300.55176949999998</v>
      </c>
      <c r="AB593" s="321">
        <v>1.8157195180000001</v>
      </c>
      <c r="AC593" s="322">
        <v>0.68981238095152575</v>
      </c>
      <c r="AD593" s="323">
        <v>1</v>
      </c>
      <c r="AE593" s="322">
        <v>107.28316923076923</v>
      </c>
      <c r="AF593" s="324">
        <v>345.86541384169067</v>
      </c>
      <c r="AG593" s="324">
        <v>65.236454696013382</v>
      </c>
      <c r="AH593" s="324">
        <v>0.16797784695803389</v>
      </c>
      <c r="AI593" s="324">
        <v>0.18861803489224677</v>
      </c>
      <c r="AJ593" s="324">
        <v>0.1864889185496576</v>
      </c>
      <c r="AK593" s="324">
        <v>9.6522077291263209</v>
      </c>
      <c r="AL593" s="324">
        <v>8.6313113029500812</v>
      </c>
      <c r="AM593" s="324">
        <v>10.673104155302561</v>
      </c>
    </row>
    <row r="594" spans="1:39">
      <c r="A594" s="291" t="s">
        <v>745</v>
      </c>
      <c r="B594" s="291">
        <v>1</v>
      </c>
      <c r="C594" s="291" t="s">
        <v>5776</v>
      </c>
      <c r="D594" s="291" t="s">
        <v>5183</v>
      </c>
      <c r="E594" s="291" t="s">
        <v>3160</v>
      </c>
      <c r="F594" s="291" t="s">
        <v>3161</v>
      </c>
      <c r="G594" s="291" t="s">
        <v>3162</v>
      </c>
      <c r="H594" s="291" t="s">
        <v>3163</v>
      </c>
      <c r="I594" s="291" t="s">
        <v>3164</v>
      </c>
      <c r="J594" s="291" t="s">
        <v>148</v>
      </c>
      <c r="K594" s="291">
        <v>39</v>
      </c>
      <c r="L594" s="291">
        <v>3218</v>
      </c>
      <c r="M594" s="291" t="s">
        <v>54</v>
      </c>
      <c r="N594" s="291">
        <v>593</v>
      </c>
      <c r="O594" s="291">
        <v>107.46469743589745</v>
      </c>
      <c r="P594" s="321" t="s">
        <v>3166</v>
      </c>
      <c r="Q594" s="321">
        <v>7210212</v>
      </c>
      <c r="R594" s="321">
        <v>32.510452999999998</v>
      </c>
      <c r="S594" s="321">
        <v>52.540310169999998</v>
      </c>
      <c r="T594" s="321">
        <v>9.5432538147782662</v>
      </c>
      <c r="U594" s="321" t="s">
        <v>149</v>
      </c>
      <c r="V594" s="321">
        <v>0.10576817810246678</v>
      </c>
      <c r="W594" s="321">
        <v>1.8666325676962601</v>
      </c>
      <c r="X594" s="321">
        <v>3.0998480826835499</v>
      </c>
      <c r="Y594" s="321">
        <v>90</v>
      </c>
      <c r="Z594" s="321">
        <v>0.89790999999999999</v>
      </c>
      <c r="AA594" s="321">
        <v>300.55176949999998</v>
      </c>
      <c r="AB594" s="321">
        <v>1.8157195180000001</v>
      </c>
      <c r="AC594" s="322">
        <v>0.68981238095152575</v>
      </c>
      <c r="AD594" s="323">
        <v>1</v>
      </c>
      <c r="AE594" s="322">
        <v>107.46469743589745</v>
      </c>
      <c r="AF594" s="324">
        <v>346.45063450808948</v>
      </c>
      <c r="AG594" s="324">
        <v>65.334505079344609</v>
      </c>
      <c r="AH594" s="324">
        <v>0.16754429390640896</v>
      </c>
      <c r="AI594" s="324">
        <v>0.18858243735679772</v>
      </c>
      <c r="AJ594" s="324">
        <v>0.1864889185496576</v>
      </c>
      <c r="AK594" s="324">
        <v>9.6503860856816992</v>
      </c>
      <c r="AL594" s="324">
        <v>8.6296823314137487</v>
      </c>
      <c r="AM594" s="324">
        <v>10.671089839949648</v>
      </c>
    </row>
    <row r="595" spans="1:39">
      <c r="A595" s="291" t="s">
        <v>746</v>
      </c>
      <c r="B595" s="291">
        <v>1</v>
      </c>
      <c r="C595" s="291" t="s">
        <v>5777</v>
      </c>
      <c r="D595" s="291" t="s">
        <v>5183</v>
      </c>
      <c r="E595" s="291" t="s">
        <v>3160</v>
      </c>
      <c r="F595" s="291" t="s">
        <v>3161</v>
      </c>
      <c r="G595" s="291" t="s">
        <v>3162</v>
      </c>
      <c r="H595" s="291" t="s">
        <v>3163</v>
      </c>
      <c r="I595" s="291" t="s">
        <v>3164</v>
      </c>
      <c r="J595" s="291" t="s">
        <v>148</v>
      </c>
      <c r="K595" s="291">
        <v>39</v>
      </c>
      <c r="L595" s="291">
        <v>3218</v>
      </c>
      <c r="M595" s="291" t="s">
        <v>54</v>
      </c>
      <c r="N595" s="291">
        <v>594</v>
      </c>
      <c r="O595" s="291">
        <v>107.64622564102565</v>
      </c>
      <c r="P595" s="321" t="s">
        <v>3166</v>
      </c>
      <c r="Q595" s="321">
        <v>7210212</v>
      </c>
      <c r="R595" s="321">
        <v>32.510452999999998</v>
      </c>
      <c r="S595" s="321">
        <v>52.540310169999998</v>
      </c>
      <c r="T595" s="321">
        <v>9.5432538147782662</v>
      </c>
      <c r="U595" s="321" t="s">
        <v>149</v>
      </c>
      <c r="V595" s="321">
        <v>0.10576817810246678</v>
      </c>
      <c r="W595" s="321">
        <v>1.8666325676962601</v>
      </c>
      <c r="X595" s="321">
        <v>3.0998480826835499</v>
      </c>
      <c r="Y595" s="321">
        <v>90</v>
      </c>
      <c r="Z595" s="321">
        <v>0.89790999999999999</v>
      </c>
      <c r="AA595" s="321">
        <v>300.55176949999998</v>
      </c>
      <c r="AB595" s="321">
        <v>1.8157195180000001</v>
      </c>
      <c r="AC595" s="322">
        <v>0.68981238095152575</v>
      </c>
      <c r="AD595" s="323">
        <v>1</v>
      </c>
      <c r="AE595" s="322">
        <v>107.64622564102565</v>
      </c>
      <c r="AF595" s="324">
        <v>347.03585517448829</v>
      </c>
      <c r="AG595" s="324">
        <v>65.432301630255907</v>
      </c>
      <c r="AH595" s="324">
        <v>0.16711055594310148</v>
      </c>
      <c r="AI595" s="324">
        <v>0.18854622845053517</v>
      </c>
      <c r="AJ595" s="324">
        <v>0.1864889185496576</v>
      </c>
      <c r="AK595" s="324">
        <v>9.6485331563735848</v>
      </c>
      <c r="AL595" s="324">
        <v>8.6280253830627078</v>
      </c>
      <c r="AM595" s="324">
        <v>10.669040929684463</v>
      </c>
    </row>
    <row r="596" spans="1:39">
      <c r="A596" s="291" t="s">
        <v>747</v>
      </c>
      <c r="B596" s="291">
        <v>1</v>
      </c>
      <c r="C596" s="291" t="s">
        <v>5778</v>
      </c>
      <c r="D596" s="291" t="s">
        <v>5183</v>
      </c>
      <c r="E596" s="291" t="s">
        <v>3160</v>
      </c>
      <c r="F596" s="291" t="s">
        <v>3161</v>
      </c>
      <c r="G596" s="291" t="s">
        <v>3162</v>
      </c>
      <c r="H596" s="291" t="s">
        <v>3163</v>
      </c>
      <c r="I596" s="291" t="s">
        <v>3164</v>
      </c>
      <c r="J596" s="291" t="s">
        <v>148</v>
      </c>
      <c r="K596" s="291">
        <v>39</v>
      </c>
      <c r="L596" s="291">
        <v>3218</v>
      </c>
      <c r="M596" s="291" t="s">
        <v>54</v>
      </c>
      <c r="N596" s="291">
        <v>595</v>
      </c>
      <c r="O596" s="291">
        <v>107.82775384615385</v>
      </c>
      <c r="P596" s="321" t="s">
        <v>3166</v>
      </c>
      <c r="Q596" s="321">
        <v>7210212</v>
      </c>
      <c r="R596" s="321">
        <v>32.510452999999998</v>
      </c>
      <c r="S596" s="321">
        <v>52.540310169999998</v>
      </c>
      <c r="T596" s="321">
        <v>9.5432538147782662</v>
      </c>
      <c r="U596" s="321" t="s">
        <v>149</v>
      </c>
      <c r="V596" s="321">
        <v>0.10576817810246678</v>
      </c>
      <c r="W596" s="321">
        <v>1.8666325676962601</v>
      </c>
      <c r="X596" s="321">
        <v>3.0998480826835499</v>
      </c>
      <c r="Y596" s="321">
        <v>90</v>
      </c>
      <c r="Z596" s="321">
        <v>0.89790999999999999</v>
      </c>
      <c r="AA596" s="321">
        <v>300.55176949999998</v>
      </c>
      <c r="AB596" s="321">
        <v>1.8157195180000001</v>
      </c>
      <c r="AC596" s="322">
        <v>0.68981238095152575</v>
      </c>
      <c r="AD596" s="323">
        <v>1</v>
      </c>
      <c r="AE596" s="322">
        <v>107.82775384615385</v>
      </c>
      <c r="AF596" s="324">
        <v>347.62107584088704</v>
      </c>
      <c r="AG596" s="324">
        <v>65.529844245702321</v>
      </c>
      <c r="AH596" s="324">
        <v>0.16667664190100809</v>
      </c>
      <c r="AI596" s="324">
        <v>0.18850941096476156</v>
      </c>
      <c r="AJ596" s="324">
        <v>0.1864889185496576</v>
      </c>
      <c r="AK596" s="324">
        <v>9.6466490840421457</v>
      </c>
      <c r="AL596" s="324">
        <v>8.6263405856291779</v>
      </c>
      <c r="AM596" s="324">
        <v>10.666957582455113</v>
      </c>
    </row>
    <row r="597" spans="1:39">
      <c r="A597" s="291" t="s">
        <v>748</v>
      </c>
      <c r="B597" s="291">
        <v>1</v>
      </c>
      <c r="C597" s="291" t="s">
        <v>5779</v>
      </c>
      <c r="D597" s="291" t="s">
        <v>5183</v>
      </c>
      <c r="E597" s="291" t="s">
        <v>3160</v>
      </c>
      <c r="F597" s="291" t="s">
        <v>3161</v>
      </c>
      <c r="G597" s="291" t="s">
        <v>3162</v>
      </c>
      <c r="H597" s="291" t="s">
        <v>3163</v>
      </c>
      <c r="I597" s="291" t="s">
        <v>3164</v>
      </c>
      <c r="J597" s="291" t="s">
        <v>148</v>
      </c>
      <c r="K597" s="291">
        <v>39</v>
      </c>
      <c r="L597" s="291">
        <v>3218</v>
      </c>
      <c r="M597" s="291" t="s">
        <v>54</v>
      </c>
      <c r="N597" s="291">
        <v>596</v>
      </c>
      <c r="O597" s="291">
        <v>108.00928205128206</v>
      </c>
      <c r="P597" s="321" t="s">
        <v>3166</v>
      </c>
      <c r="Q597" s="321">
        <v>7210212</v>
      </c>
      <c r="R597" s="321">
        <v>32.510452999999998</v>
      </c>
      <c r="S597" s="321">
        <v>52.540310169999998</v>
      </c>
      <c r="T597" s="321">
        <v>9.5432538147782662</v>
      </c>
      <c r="U597" s="321" t="s">
        <v>149</v>
      </c>
      <c r="V597" s="321">
        <v>0.10576817810246678</v>
      </c>
      <c r="W597" s="321">
        <v>1.8666325676962601</v>
      </c>
      <c r="X597" s="321">
        <v>3.0998480826835499</v>
      </c>
      <c r="Y597" s="321">
        <v>90</v>
      </c>
      <c r="Z597" s="321">
        <v>0.89790999999999999</v>
      </c>
      <c r="AA597" s="321">
        <v>300.55176949999998</v>
      </c>
      <c r="AB597" s="321">
        <v>1.8157195180000001</v>
      </c>
      <c r="AC597" s="322">
        <v>0.68981238095152575</v>
      </c>
      <c r="AD597" s="323">
        <v>1</v>
      </c>
      <c r="AE597" s="322">
        <v>108.00928205128206</v>
      </c>
      <c r="AF597" s="324">
        <v>348.20629650728586</v>
      </c>
      <c r="AG597" s="324">
        <v>65.6271328277858</v>
      </c>
      <c r="AH597" s="324">
        <v>0.1662425605748851</v>
      </c>
      <c r="AI597" s="324">
        <v>0.18847198768679538</v>
      </c>
      <c r="AJ597" s="324">
        <v>0.1864889185496576</v>
      </c>
      <c r="AK597" s="324">
        <v>9.6447340113236706</v>
      </c>
      <c r="AL597" s="324">
        <v>8.6246280666630692</v>
      </c>
      <c r="AM597" s="324">
        <v>10.664839955984272</v>
      </c>
    </row>
    <row r="598" spans="1:39">
      <c r="A598" s="291" t="s">
        <v>749</v>
      </c>
      <c r="B598" s="291">
        <v>1</v>
      </c>
      <c r="C598" s="291" t="s">
        <v>5780</v>
      </c>
      <c r="D598" s="291" t="s">
        <v>5183</v>
      </c>
      <c r="E598" s="291" t="s">
        <v>3160</v>
      </c>
      <c r="F598" s="291" t="s">
        <v>3161</v>
      </c>
      <c r="G598" s="291" t="s">
        <v>3162</v>
      </c>
      <c r="H598" s="291" t="s">
        <v>3163</v>
      </c>
      <c r="I598" s="291" t="s">
        <v>3164</v>
      </c>
      <c r="J598" s="291" t="s">
        <v>148</v>
      </c>
      <c r="K598" s="291">
        <v>39</v>
      </c>
      <c r="L598" s="291">
        <v>3218</v>
      </c>
      <c r="M598" s="291" t="s">
        <v>54</v>
      </c>
      <c r="N598" s="291">
        <v>597</v>
      </c>
      <c r="O598" s="291">
        <v>108.19081025641026</v>
      </c>
      <c r="P598" s="321" t="s">
        <v>3166</v>
      </c>
      <c r="Q598" s="321">
        <v>7210212</v>
      </c>
      <c r="R598" s="321">
        <v>32.510452999999998</v>
      </c>
      <c r="S598" s="321">
        <v>52.540310169999998</v>
      </c>
      <c r="T598" s="321">
        <v>9.5432538147782662</v>
      </c>
      <c r="U598" s="321" t="s">
        <v>149</v>
      </c>
      <c r="V598" s="321">
        <v>0.10576817810246678</v>
      </c>
      <c r="W598" s="321">
        <v>1.8666325676962601</v>
      </c>
      <c r="X598" s="321">
        <v>3.0998480826835499</v>
      </c>
      <c r="Y598" s="321">
        <v>90</v>
      </c>
      <c r="Z598" s="321">
        <v>0.89790999999999999</v>
      </c>
      <c r="AA598" s="321">
        <v>300.55176949999998</v>
      </c>
      <c r="AB598" s="321">
        <v>1.8157195180000001</v>
      </c>
      <c r="AC598" s="322">
        <v>0.68981238095152575</v>
      </c>
      <c r="AD598" s="323">
        <v>1</v>
      </c>
      <c r="AE598" s="322">
        <v>108.19081025641026</v>
      </c>
      <c r="AF598" s="324">
        <v>348.79151717368467</v>
      </c>
      <c r="AG598" s="324">
        <v>65.724167283732527</v>
      </c>
      <c r="AH598" s="324">
        <v>0.16580832072085472</v>
      </c>
      <c r="AI598" s="324">
        <v>0.18843396139993976</v>
      </c>
      <c r="AJ598" s="324">
        <v>0.1864889185496576</v>
      </c>
      <c r="AK598" s="324">
        <v>9.642788080648975</v>
      </c>
      <c r="AL598" s="324">
        <v>8.6228879535305492</v>
      </c>
      <c r="AM598" s="324">
        <v>10.662688207767399</v>
      </c>
    </row>
    <row r="599" spans="1:39">
      <c r="A599" s="291" t="s">
        <v>750</v>
      </c>
      <c r="B599" s="291">
        <v>1</v>
      </c>
      <c r="C599" s="291" t="s">
        <v>5781</v>
      </c>
      <c r="D599" s="291" t="s">
        <v>5183</v>
      </c>
      <c r="E599" s="291" t="s">
        <v>3160</v>
      </c>
      <c r="F599" s="291" t="s">
        <v>3161</v>
      </c>
      <c r="G599" s="291" t="s">
        <v>3162</v>
      </c>
      <c r="H599" s="291" t="s">
        <v>3163</v>
      </c>
      <c r="I599" s="291" t="s">
        <v>3164</v>
      </c>
      <c r="J599" s="291" t="s">
        <v>148</v>
      </c>
      <c r="K599" s="291">
        <v>39</v>
      </c>
      <c r="L599" s="291">
        <v>3218</v>
      </c>
      <c r="M599" s="291" t="s">
        <v>54</v>
      </c>
      <c r="N599" s="291">
        <v>598</v>
      </c>
      <c r="O599" s="291">
        <v>108.37233846153846</v>
      </c>
      <c r="P599" s="321" t="s">
        <v>3166</v>
      </c>
      <c r="Q599" s="321">
        <v>7210212</v>
      </c>
      <c r="R599" s="321">
        <v>32.510452999999998</v>
      </c>
      <c r="S599" s="321">
        <v>52.540310169999998</v>
      </c>
      <c r="T599" s="321">
        <v>9.5432538147782662</v>
      </c>
      <c r="U599" s="321" t="s">
        <v>149</v>
      </c>
      <c r="V599" s="321">
        <v>0.10576817810246678</v>
      </c>
      <c r="W599" s="321">
        <v>1.8666325676962601</v>
      </c>
      <c r="X599" s="321">
        <v>3.0998480826835499</v>
      </c>
      <c r="Y599" s="321">
        <v>90</v>
      </c>
      <c r="Z599" s="321">
        <v>0.89790999999999999</v>
      </c>
      <c r="AA599" s="321">
        <v>300.55176949999998</v>
      </c>
      <c r="AB599" s="321">
        <v>1.8157195180000001</v>
      </c>
      <c r="AC599" s="322">
        <v>0.68981238095152575</v>
      </c>
      <c r="AD599" s="323">
        <v>1</v>
      </c>
      <c r="AE599" s="322">
        <v>108.37233846153846</v>
      </c>
      <c r="AF599" s="324">
        <v>349.37673784008342</v>
      </c>
      <c r="AG599" s="324">
        <v>65.820947525870409</v>
      </c>
      <c r="AH599" s="324">
        <v>0.1653739310565264</v>
      </c>
      <c r="AI599" s="324">
        <v>0.18839533488345164</v>
      </c>
      <c r="AJ599" s="324">
        <v>0.1864889185496576</v>
      </c>
      <c r="AK599" s="324">
        <v>9.6408114342418116</v>
      </c>
      <c r="AL599" s="324">
        <v>8.6211203734126247</v>
      </c>
      <c r="AM599" s="324">
        <v>10.660502495070999</v>
      </c>
    </row>
    <row r="600" spans="1:39">
      <c r="A600" s="291" t="s">
        <v>751</v>
      </c>
      <c r="B600" s="291">
        <v>1</v>
      </c>
      <c r="C600" s="291" t="s">
        <v>5782</v>
      </c>
      <c r="D600" s="291" t="s">
        <v>5183</v>
      </c>
      <c r="E600" s="291" t="s">
        <v>3160</v>
      </c>
      <c r="F600" s="291" t="s">
        <v>3161</v>
      </c>
      <c r="G600" s="291" t="s">
        <v>3162</v>
      </c>
      <c r="H600" s="291" t="s">
        <v>3163</v>
      </c>
      <c r="I600" s="291" t="s">
        <v>3164</v>
      </c>
      <c r="J600" s="291" t="s">
        <v>148</v>
      </c>
      <c r="K600" s="291">
        <v>39</v>
      </c>
      <c r="L600" s="291">
        <v>3218</v>
      </c>
      <c r="M600" s="291" t="s">
        <v>54</v>
      </c>
      <c r="N600" s="291">
        <v>599</v>
      </c>
      <c r="O600" s="291">
        <v>108.55386666666668</v>
      </c>
      <c r="P600" s="321" t="s">
        <v>3166</v>
      </c>
      <c r="Q600" s="321">
        <v>7210212</v>
      </c>
      <c r="R600" s="321">
        <v>32.510452999999998</v>
      </c>
      <c r="S600" s="321">
        <v>52.540310169999998</v>
      </c>
      <c r="T600" s="321">
        <v>9.5432538147782662</v>
      </c>
      <c r="U600" s="321" t="s">
        <v>149</v>
      </c>
      <c r="V600" s="321">
        <v>0.10576817810246678</v>
      </c>
      <c r="W600" s="321">
        <v>1.8666325676962601</v>
      </c>
      <c r="X600" s="321">
        <v>3.0998480826835499</v>
      </c>
      <c r="Y600" s="321">
        <v>90</v>
      </c>
      <c r="Z600" s="321">
        <v>0.89790999999999999</v>
      </c>
      <c r="AA600" s="321">
        <v>300.55176949999998</v>
      </c>
      <c r="AB600" s="321">
        <v>1.8157195180000001</v>
      </c>
      <c r="AC600" s="322">
        <v>0.68981238095152575</v>
      </c>
      <c r="AD600" s="323">
        <v>1</v>
      </c>
      <c r="AE600" s="322">
        <v>108.55386666666668</v>
      </c>
      <c r="AF600" s="324">
        <v>349.96195850648229</v>
      </c>
      <c r="AG600" s="324">
        <v>65.917473471606613</v>
      </c>
      <c r="AH600" s="324">
        <v>0.16493940026105416</v>
      </c>
      <c r="AI600" s="324">
        <v>0.18835611091251117</v>
      </c>
      <c r="AJ600" s="324">
        <v>0.1864889185496576</v>
      </c>
      <c r="AK600" s="324">
        <v>9.6388042141173162</v>
      </c>
      <c r="AL600" s="324">
        <v>8.6193254533037482</v>
      </c>
      <c r="AM600" s="324">
        <v>10.658282974930884</v>
      </c>
    </row>
    <row r="601" spans="1:39">
      <c r="A601" s="291" t="s">
        <v>752</v>
      </c>
      <c r="B601" s="291">
        <v>1</v>
      </c>
      <c r="C601" s="291" t="s">
        <v>5783</v>
      </c>
      <c r="D601" s="291" t="s">
        <v>5183</v>
      </c>
      <c r="E601" s="291" t="s">
        <v>3160</v>
      </c>
      <c r="F601" s="291" t="s">
        <v>3161</v>
      </c>
      <c r="G601" s="291" t="s">
        <v>3162</v>
      </c>
      <c r="H601" s="291" t="s">
        <v>3163</v>
      </c>
      <c r="I601" s="291" t="s">
        <v>3164</v>
      </c>
      <c r="J601" s="291" t="s">
        <v>148</v>
      </c>
      <c r="K601" s="291">
        <v>39</v>
      </c>
      <c r="L601" s="291">
        <v>3218</v>
      </c>
      <c r="M601" s="291" t="s">
        <v>54</v>
      </c>
      <c r="N601" s="291">
        <v>600</v>
      </c>
      <c r="O601" s="291">
        <v>108.73539487179488</v>
      </c>
      <c r="P601" s="321" t="s">
        <v>3166</v>
      </c>
      <c r="Q601" s="321">
        <v>7210212</v>
      </c>
      <c r="R601" s="321">
        <v>32.510452999999998</v>
      </c>
      <c r="S601" s="321">
        <v>52.540310169999998</v>
      </c>
      <c r="T601" s="321">
        <v>9.5432538147782662</v>
      </c>
      <c r="U601" s="321" t="s">
        <v>149</v>
      </c>
      <c r="V601" s="321">
        <v>0.10576817810246678</v>
      </c>
      <c r="W601" s="321">
        <v>1.8666325676962601</v>
      </c>
      <c r="X601" s="321">
        <v>3.0998480826835499</v>
      </c>
      <c r="Y601" s="321">
        <v>90</v>
      </c>
      <c r="Z601" s="321">
        <v>0.89790999999999999</v>
      </c>
      <c r="AA601" s="321">
        <v>300.55176949999998</v>
      </c>
      <c r="AB601" s="321">
        <v>1.8157195180000001</v>
      </c>
      <c r="AC601" s="322">
        <v>0.68981238095152575</v>
      </c>
      <c r="AD601" s="323">
        <v>1</v>
      </c>
      <c r="AE601" s="322">
        <v>108.73539487179488</v>
      </c>
      <c r="AF601" s="324">
        <v>350.5471791728811</v>
      </c>
      <c r="AG601" s="324">
        <v>66.013745043404839</v>
      </c>
      <c r="AH601" s="324">
        <v>0.16450473697492421</v>
      </c>
      <c r="AI601" s="324">
        <v>0.18831629225819133</v>
      </c>
      <c r="AJ601" s="324">
        <v>0.1864889185496576</v>
      </c>
      <c r="AK601" s="324">
        <v>9.6367665620804406</v>
      </c>
      <c r="AL601" s="324">
        <v>8.617503320010421</v>
      </c>
      <c r="AM601" s="324">
        <v>10.656029804150462</v>
      </c>
    </row>
    <row r="602" spans="1:39">
      <c r="A602" s="291" t="s">
        <v>753</v>
      </c>
      <c r="B602" s="291">
        <v>1</v>
      </c>
      <c r="C602" s="291" t="s">
        <v>5784</v>
      </c>
      <c r="D602" s="291" t="s">
        <v>5183</v>
      </c>
      <c r="E602" s="291" t="s">
        <v>3160</v>
      </c>
      <c r="F602" s="291" t="s">
        <v>3161</v>
      </c>
      <c r="G602" s="291" t="s">
        <v>3162</v>
      </c>
      <c r="H602" s="291" t="s">
        <v>3163</v>
      </c>
      <c r="I602" s="291" t="s">
        <v>3164</v>
      </c>
      <c r="J602" s="291" t="s">
        <v>148</v>
      </c>
      <c r="K602" s="291">
        <v>39</v>
      </c>
      <c r="L602" s="291">
        <v>3218</v>
      </c>
      <c r="M602" s="291" t="s">
        <v>54</v>
      </c>
      <c r="N602" s="291">
        <v>601</v>
      </c>
      <c r="O602" s="291">
        <v>108.91692307692308</v>
      </c>
      <c r="P602" s="321" t="s">
        <v>3166</v>
      </c>
      <c r="Q602" s="321">
        <v>7210212</v>
      </c>
      <c r="R602" s="321">
        <v>32.510452999999998</v>
      </c>
      <c r="S602" s="321">
        <v>52.540310169999998</v>
      </c>
      <c r="T602" s="321">
        <v>9.5432538147782662</v>
      </c>
      <c r="U602" s="321" t="s">
        <v>149</v>
      </c>
      <c r="V602" s="321">
        <v>0.10576817810246678</v>
      </c>
      <c r="W602" s="321">
        <v>1.8666325676962601</v>
      </c>
      <c r="X602" s="321">
        <v>3.0998480826835499</v>
      </c>
      <c r="Y602" s="321">
        <v>90</v>
      </c>
      <c r="Z602" s="321">
        <v>0.89790999999999999</v>
      </c>
      <c r="AA602" s="321">
        <v>300.55176949999998</v>
      </c>
      <c r="AB602" s="321">
        <v>1.8157195180000001</v>
      </c>
      <c r="AC602" s="322">
        <v>0.68981238095152575</v>
      </c>
      <c r="AD602" s="323">
        <v>1</v>
      </c>
      <c r="AE602" s="322">
        <v>108.91692307692308</v>
      </c>
      <c r="AF602" s="324">
        <v>351.13239983927986</v>
      </c>
      <c r="AG602" s="324">
        <v>66.1097621687627</v>
      </c>
      <c r="AH602" s="324">
        <v>0.16406994979981987</v>
      </c>
      <c r="AI602" s="324">
        <v>0.18827588168742737</v>
      </c>
      <c r="AJ602" s="324">
        <v>0.1864889185496576</v>
      </c>
      <c r="AK602" s="324">
        <v>9.6346986197244036</v>
      </c>
      <c r="AL602" s="324">
        <v>8.6156541001498024</v>
      </c>
      <c r="AM602" s="324">
        <v>10.653743139299005</v>
      </c>
    </row>
    <row r="603" spans="1:39">
      <c r="A603" s="291" t="s">
        <v>754</v>
      </c>
      <c r="B603" s="291">
        <v>1</v>
      </c>
      <c r="C603" s="291" t="s">
        <v>5785</v>
      </c>
      <c r="D603" s="291" t="s">
        <v>5183</v>
      </c>
      <c r="E603" s="291" t="s">
        <v>3160</v>
      </c>
      <c r="F603" s="291" t="s">
        <v>3161</v>
      </c>
      <c r="G603" s="291" t="s">
        <v>3162</v>
      </c>
      <c r="H603" s="291" t="s">
        <v>3163</v>
      </c>
      <c r="I603" s="291" t="s">
        <v>3164</v>
      </c>
      <c r="J603" s="291" t="s">
        <v>148</v>
      </c>
      <c r="K603" s="291">
        <v>39</v>
      </c>
      <c r="L603" s="291">
        <v>3218</v>
      </c>
      <c r="M603" s="291" t="s">
        <v>54</v>
      </c>
      <c r="N603" s="291">
        <v>602</v>
      </c>
      <c r="O603" s="291">
        <v>109.09845128205129</v>
      </c>
      <c r="P603" s="321" t="s">
        <v>3166</v>
      </c>
      <c r="Q603" s="321">
        <v>7210212</v>
      </c>
      <c r="R603" s="321">
        <v>32.510452999999998</v>
      </c>
      <c r="S603" s="321">
        <v>52.540310169999998</v>
      </c>
      <c r="T603" s="321">
        <v>9.5432538147782662</v>
      </c>
      <c r="U603" s="321" t="s">
        <v>149</v>
      </c>
      <c r="V603" s="321">
        <v>0.10576817810246678</v>
      </c>
      <c r="W603" s="321">
        <v>1.8666325676962601</v>
      </c>
      <c r="X603" s="321">
        <v>3.0998480826835499</v>
      </c>
      <c r="Y603" s="321">
        <v>90</v>
      </c>
      <c r="Z603" s="321">
        <v>0.89790999999999999</v>
      </c>
      <c r="AA603" s="321">
        <v>300.55176949999998</v>
      </c>
      <c r="AB603" s="321">
        <v>1.8157195180000001</v>
      </c>
      <c r="AC603" s="322">
        <v>0.68981238095152575</v>
      </c>
      <c r="AD603" s="323">
        <v>1</v>
      </c>
      <c r="AE603" s="322">
        <v>109.09845128205129</v>
      </c>
      <c r="AF603" s="324">
        <v>351.71762050567867</v>
      </c>
      <c r="AG603" s="324">
        <v>66.205524780189137</v>
      </c>
      <c r="AH603" s="324">
        <v>0.16363504729885539</v>
      </c>
      <c r="AI603" s="324">
        <v>0.18823488196298716</v>
      </c>
      <c r="AJ603" s="324">
        <v>0.1864889185496576</v>
      </c>
      <c r="AK603" s="324">
        <v>9.6326005284291565</v>
      </c>
      <c r="AL603" s="324">
        <v>8.6137779201483458</v>
      </c>
      <c r="AM603" s="324">
        <v>10.651423136709969</v>
      </c>
    </row>
    <row r="604" spans="1:39">
      <c r="A604" s="291" t="s">
        <v>755</v>
      </c>
      <c r="B604" s="291">
        <v>1</v>
      </c>
      <c r="C604" s="291" t="s">
        <v>5786</v>
      </c>
      <c r="D604" s="291" t="s">
        <v>5183</v>
      </c>
      <c r="E604" s="291" t="s">
        <v>3160</v>
      </c>
      <c r="F604" s="291" t="s">
        <v>3161</v>
      </c>
      <c r="G604" s="291" t="s">
        <v>3162</v>
      </c>
      <c r="H604" s="291" t="s">
        <v>3163</v>
      </c>
      <c r="I604" s="291" t="s">
        <v>3164</v>
      </c>
      <c r="J604" s="291" t="s">
        <v>148</v>
      </c>
      <c r="K604" s="291">
        <v>39</v>
      </c>
      <c r="L604" s="291">
        <v>3218</v>
      </c>
      <c r="M604" s="291" t="s">
        <v>54</v>
      </c>
      <c r="N604" s="291">
        <v>603</v>
      </c>
      <c r="O604" s="291">
        <v>109.27997948717949</v>
      </c>
      <c r="P604" s="321" t="s">
        <v>3166</v>
      </c>
      <c r="Q604" s="321">
        <v>7210212</v>
      </c>
      <c r="R604" s="321">
        <v>32.510452999999998</v>
      </c>
      <c r="S604" s="321">
        <v>52.540310169999998</v>
      </c>
      <c r="T604" s="321">
        <v>9.5432538147782662</v>
      </c>
      <c r="U604" s="321" t="s">
        <v>149</v>
      </c>
      <c r="V604" s="321">
        <v>0.10576817810246678</v>
      </c>
      <c r="W604" s="321">
        <v>1.8666325676962601</v>
      </c>
      <c r="X604" s="321">
        <v>3.0998480826835499</v>
      </c>
      <c r="Y604" s="321">
        <v>90</v>
      </c>
      <c r="Z604" s="321">
        <v>0.89790999999999999</v>
      </c>
      <c r="AA604" s="321">
        <v>300.55176949999998</v>
      </c>
      <c r="AB604" s="321">
        <v>1.8157195180000001</v>
      </c>
      <c r="AC604" s="322">
        <v>0.68981238095152575</v>
      </c>
      <c r="AD604" s="323">
        <v>1</v>
      </c>
      <c r="AE604" s="322">
        <v>109.27997948717949</v>
      </c>
      <c r="AF604" s="324">
        <v>352.30284117207742</v>
      </c>
      <c r="AG604" s="324">
        <v>66.301032815181543</v>
      </c>
      <c r="AH604" s="324">
        <v>0.16320003799614496</v>
      </c>
      <c r="AI604" s="324">
        <v>0.18819329584344091</v>
      </c>
      <c r="AJ604" s="324">
        <v>0.1864889185496576</v>
      </c>
      <c r="AK604" s="324">
        <v>9.63047242935985</v>
      </c>
      <c r="AL604" s="324">
        <v>8.6118749062404216</v>
      </c>
      <c r="AM604" s="324">
        <v>10.64906995247928</v>
      </c>
    </row>
    <row r="605" spans="1:39">
      <c r="A605" s="291" t="s">
        <v>756</v>
      </c>
      <c r="B605" s="291">
        <v>1</v>
      </c>
      <c r="C605" s="291" t="s">
        <v>5787</v>
      </c>
      <c r="D605" s="291" t="s">
        <v>5183</v>
      </c>
      <c r="E605" s="291" t="s">
        <v>3160</v>
      </c>
      <c r="F605" s="291" t="s">
        <v>3161</v>
      </c>
      <c r="G605" s="291" t="s">
        <v>3162</v>
      </c>
      <c r="H605" s="291" t="s">
        <v>3163</v>
      </c>
      <c r="I605" s="291" t="s">
        <v>3164</v>
      </c>
      <c r="J605" s="291" t="s">
        <v>148</v>
      </c>
      <c r="K605" s="291">
        <v>39</v>
      </c>
      <c r="L605" s="291">
        <v>3218</v>
      </c>
      <c r="M605" s="291" t="s">
        <v>54</v>
      </c>
      <c r="N605" s="291">
        <v>604</v>
      </c>
      <c r="O605" s="291">
        <v>109.46150769230771</v>
      </c>
      <c r="P605" s="321" t="s">
        <v>3166</v>
      </c>
      <c r="Q605" s="321">
        <v>7210212</v>
      </c>
      <c r="R605" s="321">
        <v>32.510452999999998</v>
      </c>
      <c r="S605" s="321">
        <v>52.540310169999998</v>
      </c>
      <c r="T605" s="321">
        <v>9.5432538147782662</v>
      </c>
      <c r="U605" s="321" t="s">
        <v>149</v>
      </c>
      <c r="V605" s="321">
        <v>0.10576817810246678</v>
      </c>
      <c r="W605" s="321">
        <v>1.8666325676962601</v>
      </c>
      <c r="X605" s="321">
        <v>3.0998480826835499</v>
      </c>
      <c r="Y605" s="321">
        <v>90</v>
      </c>
      <c r="Z605" s="321">
        <v>0.89790999999999999</v>
      </c>
      <c r="AA605" s="321">
        <v>300.55176949999998</v>
      </c>
      <c r="AB605" s="321">
        <v>1.8157195180000001</v>
      </c>
      <c r="AC605" s="322">
        <v>0.68981238095152575</v>
      </c>
      <c r="AD605" s="323">
        <v>1</v>
      </c>
      <c r="AE605" s="322">
        <v>109.46150769230771</v>
      </c>
      <c r="AF605" s="324">
        <v>352.88806183847629</v>
      </c>
      <c r="AG605" s="324">
        <v>66.396286216203222</v>
      </c>
      <c r="AH605" s="324">
        <v>0.16276493037714718</v>
      </c>
      <c r="AI605" s="324">
        <v>0.18815112608313198</v>
      </c>
      <c r="AJ605" s="324">
        <v>0.1864889185496576</v>
      </c>
      <c r="AK605" s="324">
        <v>9.6283144634653279</v>
      </c>
      <c r="AL605" s="324">
        <v>8.6099451844669694</v>
      </c>
      <c r="AM605" s="324">
        <v>10.646683742463686</v>
      </c>
    </row>
    <row r="606" spans="1:39">
      <c r="A606" s="291" t="s">
        <v>757</v>
      </c>
      <c r="B606" s="291">
        <v>1</v>
      </c>
      <c r="C606" s="291" t="s">
        <v>5788</v>
      </c>
      <c r="D606" s="291" t="s">
        <v>5183</v>
      </c>
      <c r="E606" s="291" t="s">
        <v>3160</v>
      </c>
      <c r="F606" s="291" t="s">
        <v>3161</v>
      </c>
      <c r="G606" s="291" t="s">
        <v>3162</v>
      </c>
      <c r="H606" s="291" t="s">
        <v>3163</v>
      </c>
      <c r="I606" s="291" t="s">
        <v>3164</v>
      </c>
      <c r="J606" s="291" t="s">
        <v>148</v>
      </c>
      <c r="K606" s="291">
        <v>39</v>
      </c>
      <c r="L606" s="291">
        <v>3218</v>
      </c>
      <c r="M606" s="291" t="s">
        <v>54</v>
      </c>
      <c r="N606" s="291">
        <v>605</v>
      </c>
      <c r="O606" s="291">
        <v>109.64303589743591</v>
      </c>
      <c r="P606" s="321" t="s">
        <v>3166</v>
      </c>
      <c r="Q606" s="321">
        <v>7210212</v>
      </c>
      <c r="R606" s="321">
        <v>32.510452999999998</v>
      </c>
      <c r="S606" s="321">
        <v>52.540310169999998</v>
      </c>
      <c r="T606" s="321">
        <v>9.5432538147782662</v>
      </c>
      <c r="U606" s="321" t="s">
        <v>149</v>
      </c>
      <c r="V606" s="321">
        <v>0.10576817810246678</v>
      </c>
      <c r="W606" s="321">
        <v>1.8666325676962601</v>
      </c>
      <c r="X606" s="321">
        <v>3.0998480826835499</v>
      </c>
      <c r="Y606" s="321">
        <v>90</v>
      </c>
      <c r="Z606" s="321">
        <v>0.89790999999999999</v>
      </c>
      <c r="AA606" s="321">
        <v>300.55176949999998</v>
      </c>
      <c r="AB606" s="321">
        <v>1.8157195180000001</v>
      </c>
      <c r="AC606" s="322">
        <v>0.68981238095152575</v>
      </c>
      <c r="AD606" s="323">
        <v>1</v>
      </c>
      <c r="AE606" s="322">
        <v>109.64303589743591</v>
      </c>
      <c r="AF606" s="324">
        <v>353.4732825048751</v>
      </c>
      <c r="AG606" s="324">
        <v>66.491284930660456</v>
      </c>
      <c r="AH606" s="324">
        <v>0.16232973288830227</v>
      </c>
      <c r="AI606" s="324">
        <v>0.18810837543214715</v>
      </c>
      <c r="AJ606" s="324">
        <v>0.1864889185496576</v>
      </c>
      <c r="AK606" s="324">
        <v>9.6261267714766134</v>
      </c>
      <c r="AL606" s="324">
        <v>8.6079888806741511</v>
      </c>
      <c r="AM606" s="324">
        <v>10.644264662279076</v>
      </c>
    </row>
    <row r="607" spans="1:39">
      <c r="A607" s="291" t="s">
        <v>758</v>
      </c>
      <c r="B607" s="291">
        <v>1</v>
      </c>
      <c r="C607" s="291" t="s">
        <v>5789</v>
      </c>
      <c r="D607" s="291" t="s">
        <v>5183</v>
      </c>
      <c r="E607" s="291" t="s">
        <v>3160</v>
      </c>
      <c r="F607" s="291" t="s">
        <v>3161</v>
      </c>
      <c r="G607" s="291" t="s">
        <v>3162</v>
      </c>
      <c r="H607" s="291" t="s">
        <v>3163</v>
      </c>
      <c r="I607" s="291" t="s">
        <v>3164</v>
      </c>
      <c r="J607" s="291" t="s">
        <v>148</v>
      </c>
      <c r="K607" s="291">
        <v>39</v>
      </c>
      <c r="L607" s="291">
        <v>3218</v>
      </c>
      <c r="M607" s="291" t="s">
        <v>54</v>
      </c>
      <c r="N607" s="291">
        <v>606</v>
      </c>
      <c r="O607" s="291">
        <v>109.82456410256411</v>
      </c>
      <c r="P607" s="321" t="s">
        <v>3166</v>
      </c>
      <c r="Q607" s="321">
        <v>7210212</v>
      </c>
      <c r="R607" s="321">
        <v>32.510452999999998</v>
      </c>
      <c r="S607" s="321">
        <v>52.540310169999998</v>
      </c>
      <c r="T607" s="321">
        <v>9.5432538147782662</v>
      </c>
      <c r="U607" s="321" t="s">
        <v>149</v>
      </c>
      <c r="V607" s="321">
        <v>0.10576817810246678</v>
      </c>
      <c r="W607" s="321">
        <v>1.8666325676962601</v>
      </c>
      <c r="X607" s="321">
        <v>3.0998480826835499</v>
      </c>
      <c r="Y607" s="321">
        <v>90</v>
      </c>
      <c r="Z607" s="321">
        <v>0.89790999999999999</v>
      </c>
      <c r="AA607" s="321">
        <v>300.55176949999998</v>
      </c>
      <c r="AB607" s="321">
        <v>1.8157195180000001</v>
      </c>
      <c r="AC607" s="322">
        <v>0.68981238095152575</v>
      </c>
      <c r="AD607" s="323">
        <v>1</v>
      </c>
      <c r="AE607" s="322">
        <v>109.82456410256411</v>
      </c>
      <c r="AF607" s="324">
        <v>354.05850317127386</v>
      </c>
      <c r="AG607" s="324">
        <v>66.586028910879847</v>
      </c>
      <c r="AH607" s="324">
        <v>0.161894453937201</v>
      </c>
      <c r="AI607" s="324">
        <v>0.18806504663628773</v>
      </c>
      <c r="AJ607" s="324">
        <v>0.1864889185496576</v>
      </c>
      <c r="AK607" s="324">
        <v>9.6239094939054262</v>
      </c>
      <c r="AL607" s="324">
        <v>8.6060061205120153</v>
      </c>
      <c r="AM607" s="324">
        <v>10.641812867298837</v>
      </c>
    </row>
    <row r="608" spans="1:39">
      <c r="A608" s="291" t="s">
        <v>759</v>
      </c>
      <c r="B608" s="291">
        <v>1</v>
      </c>
      <c r="C608" s="291" t="s">
        <v>5790</v>
      </c>
      <c r="D608" s="291" t="s">
        <v>5183</v>
      </c>
      <c r="E608" s="291" t="s">
        <v>3160</v>
      </c>
      <c r="F608" s="291" t="s">
        <v>3161</v>
      </c>
      <c r="G608" s="291" t="s">
        <v>3162</v>
      </c>
      <c r="H608" s="291" t="s">
        <v>3163</v>
      </c>
      <c r="I608" s="291" t="s">
        <v>3164</v>
      </c>
      <c r="J608" s="291" t="s">
        <v>148</v>
      </c>
      <c r="K608" s="291">
        <v>39</v>
      </c>
      <c r="L608" s="291">
        <v>3218</v>
      </c>
      <c r="M608" s="291" t="s">
        <v>54</v>
      </c>
      <c r="N608" s="291">
        <v>607</v>
      </c>
      <c r="O608" s="291">
        <v>110.00609230769231</v>
      </c>
      <c r="P608" s="321" t="s">
        <v>3166</v>
      </c>
      <c r="Q608" s="321">
        <v>7210212</v>
      </c>
      <c r="R608" s="321">
        <v>32.510452999999998</v>
      </c>
      <c r="S608" s="321">
        <v>52.540310169999998</v>
      </c>
      <c r="T608" s="321">
        <v>9.5432538147782662</v>
      </c>
      <c r="U608" s="321" t="s">
        <v>149</v>
      </c>
      <c r="V608" s="321">
        <v>0.10576817810246678</v>
      </c>
      <c r="W608" s="321">
        <v>1.8666325676962601</v>
      </c>
      <c r="X608" s="321">
        <v>3.0998480826835499</v>
      </c>
      <c r="Y608" s="321">
        <v>90</v>
      </c>
      <c r="Z608" s="321">
        <v>0.89790999999999999</v>
      </c>
      <c r="AA608" s="321">
        <v>300.55176949999998</v>
      </c>
      <c r="AB608" s="321">
        <v>1.8157195180000001</v>
      </c>
      <c r="AC608" s="322">
        <v>0.68981238095152575</v>
      </c>
      <c r="AD608" s="323">
        <v>1</v>
      </c>
      <c r="AE608" s="322">
        <v>110.00609230769231</v>
      </c>
      <c r="AF608" s="324">
        <v>354.64372383767267</v>
      </c>
      <c r="AG608" s="324">
        <v>66.68051811408543</v>
      </c>
      <c r="AH608" s="324">
        <v>0.16145910189233059</v>
      </c>
      <c r="AI608" s="324">
        <v>0.18802114243704027</v>
      </c>
      <c r="AJ608" s="324">
        <v>0.1864889185496576</v>
      </c>
      <c r="AK608" s="324">
        <v>9.6216627710426863</v>
      </c>
      <c r="AL608" s="324">
        <v>8.6039970294331685</v>
      </c>
      <c r="AM608" s="324">
        <v>10.639328512652204</v>
      </c>
    </row>
    <row r="609" spans="1:39">
      <c r="A609" s="291" t="s">
        <v>760</v>
      </c>
      <c r="B609" s="291">
        <v>1</v>
      </c>
      <c r="C609" s="291" t="s">
        <v>5791</v>
      </c>
      <c r="D609" s="291" t="s">
        <v>5183</v>
      </c>
      <c r="E609" s="291" t="s">
        <v>3160</v>
      </c>
      <c r="F609" s="291" t="s">
        <v>3161</v>
      </c>
      <c r="G609" s="291" t="s">
        <v>3162</v>
      </c>
      <c r="H609" s="291" t="s">
        <v>3163</v>
      </c>
      <c r="I609" s="291" t="s">
        <v>3164</v>
      </c>
      <c r="J609" s="291" t="s">
        <v>148</v>
      </c>
      <c r="K609" s="291">
        <v>39</v>
      </c>
      <c r="L609" s="291">
        <v>3218</v>
      </c>
      <c r="M609" s="291" t="s">
        <v>54</v>
      </c>
      <c r="N609" s="291">
        <v>608</v>
      </c>
      <c r="O609" s="291">
        <v>110.18762051282052</v>
      </c>
      <c r="P609" s="321" t="s">
        <v>3166</v>
      </c>
      <c r="Q609" s="321">
        <v>7210212</v>
      </c>
      <c r="R609" s="321">
        <v>32.510452999999998</v>
      </c>
      <c r="S609" s="321">
        <v>52.540310169999998</v>
      </c>
      <c r="T609" s="321">
        <v>9.5432538147782662</v>
      </c>
      <c r="U609" s="321" t="s">
        <v>149</v>
      </c>
      <c r="V609" s="321">
        <v>0.10576817810246678</v>
      </c>
      <c r="W609" s="321">
        <v>1.8666325676962601</v>
      </c>
      <c r="X609" s="321">
        <v>3.0998480826835499</v>
      </c>
      <c r="Y609" s="321">
        <v>90</v>
      </c>
      <c r="Z609" s="321">
        <v>0.89790999999999999</v>
      </c>
      <c r="AA609" s="321">
        <v>300.55176949999998</v>
      </c>
      <c r="AB609" s="321">
        <v>1.8157195180000001</v>
      </c>
      <c r="AC609" s="322">
        <v>0.68981238095152575</v>
      </c>
      <c r="AD609" s="323">
        <v>1</v>
      </c>
      <c r="AE609" s="322">
        <v>110.18762051282052</v>
      </c>
      <c r="AF609" s="324">
        <v>355.22894450407148</v>
      </c>
      <c r="AG609" s="324">
        <v>66.774752502375776</v>
      </c>
      <c r="AH609" s="324">
        <v>0.16102368508313705</v>
      </c>
      <c r="AI609" s="324">
        <v>0.18797666557154785</v>
      </c>
      <c r="AJ609" s="324">
        <v>0.1864889185496576</v>
      </c>
      <c r="AK609" s="324">
        <v>9.6193867429570457</v>
      </c>
      <c r="AL609" s="324">
        <v>8.6019617326914553</v>
      </c>
      <c r="AM609" s="324">
        <v>10.636811753222634</v>
      </c>
    </row>
    <row r="610" spans="1:39">
      <c r="A610" s="291" t="s">
        <v>761</v>
      </c>
      <c r="B610" s="291">
        <v>1</v>
      </c>
      <c r="C610" s="291" t="s">
        <v>5792</v>
      </c>
      <c r="D610" s="291" t="s">
        <v>5183</v>
      </c>
      <c r="E610" s="291" t="s">
        <v>3160</v>
      </c>
      <c r="F610" s="291" t="s">
        <v>3161</v>
      </c>
      <c r="G610" s="291" t="s">
        <v>3162</v>
      </c>
      <c r="H610" s="291" t="s">
        <v>3163</v>
      </c>
      <c r="I610" s="291" t="s">
        <v>3164</v>
      </c>
      <c r="J610" s="291" t="s">
        <v>148</v>
      </c>
      <c r="K610" s="291">
        <v>39</v>
      </c>
      <c r="L610" s="291">
        <v>3218</v>
      </c>
      <c r="M610" s="291" t="s">
        <v>54</v>
      </c>
      <c r="N610" s="291">
        <v>609</v>
      </c>
      <c r="O610" s="291">
        <v>110.36914871794872</v>
      </c>
      <c r="P610" s="321" t="s">
        <v>3166</v>
      </c>
      <c r="Q610" s="321">
        <v>7210212</v>
      </c>
      <c r="R610" s="321">
        <v>32.510452999999998</v>
      </c>
      <c r="S610" s="321">
        <v>52.540310169999998</v>
      </c>
      <c r="T610" s="321">
        <v>9.5432538147782662</v>
      </c>
      <c r="U610" s="321" t="s">
        <v>149</v>
      </c>
      <c r="V610" s="321">
        <v>0.10576817810246678</v>
      </c>
      <c r="W610" s="321">
        <v>1.8666325676962601</v>
      </c>
      <c r="X610" s="321">
        <v>3.0998480826835499</v>
      </c>
      <c r="Y610" s="321">
        <v>90</v>
      </c>
      <c r="Z610" s="321">
        <v>0.89790999999999999</v>
      </c>
      <c r="AA610" s="321">
        <v>300.55176949999998</v>
      </c>
      <c r="AB610" s="321">
        <v>1.8157195180000001</v>
      </c>
      <c r="AC610" s="322">
        <v>0.68981238095152575</v>
      </c>
      <c r="AD610" s="323">
        <v>1</v>
      </c>
      <c r="AE610" s="322">
        <v>110.36914871794872</v>
      </c>
      <c r="AF610" s="324">
        <v>355.81416517047023</v>
      </c>
      <c r="AG610" s="324">
        <v>66.868732042701254</v>
      </c>
      <c r="AH610" s="324">
        <v>0.16058821180016644</v>
      </c>
      <c r="AI610" s="324">
        <v>0.18793161877258177</v>
      </c>
      <c r="AJ610" s="324">
        <v>0.1864889185496576</v>
      </c>
      <c r="AK610" s="324">
        <v>9.6170815494934345</v>
      </c>
      <c r="AL610" s="324">
        <v>8.5999003553406652</v>
      </c>
      <c r="AM610" s="324">
        <v>10.634262743646202</v>
      </c>
    </row>
    <row r="611" spans="1:39">
      <c r="A611" s="291" t="s">
        <v>762</v>
      </c>
      <c r="B611" s="291">
        <v>1</v>
      </c>
      <c r="C611" s="291" t="s">
        <v>5793</v>
      </c>
      <c r="D611" s="291" t="s">
        <v>5183</v>
      </c>
      <c r="E611" s="291" t="s">
        <v>3160</v>
      </c>
      <c r="F611" s="291" t="s">
        <v>3161</v>
      </c>
      <c r="G611" s="291" t="s">
        <v>3162</v>
      </c>
      <c r="H611" s="291" t="s">
        <v>3163</v>
      </c>
      <c r="I611" s="291" t="s">
        <v>3164</v>
      </c>
      <c r="J611" s="291" t="s">
        <v>148</v>
      </c>
      <c r="K611" s="291">
        <v>39</v>
      </c>
      <c r="L611" s="291">
        <v>3218</v>
      </c>
      <c r="M611" s="291" t="s">
        <v>54</v>
      </c>
      <c r="N611" s="291">
        <v>610</v>
      </c>
      <c r="O611" s="291">
        <v>110.55067692307694</v>
      </c>
      <c r="P611" s="321" t="s">
        <v>3166</v>
      </c>
      <c r="Q611" s="321">
        <v>7210212</v>
      </c>
      <c r="R611" s="321">
        <v>32.510452999999998</v>
      </c>
      <c r="S611" s="321">
        <v>52.540310169999998</v>
      </c>
      <c r="T611" s="321">
        <v>9.5432538147782662</v>
      </c>
      <c r="U611" s="321" t="s">
        <v>149</v>
      </c>
      <c r="V611" s="321">
        <v>0.10576817810246678</v>
      </c>
      <c r="W611" s="321">
        <v>1.8666325676962601</v>
      </c>
      <c r="X611" s="321">
        <v>3.0998480826835499</v>
      </c>
      <c r="Y611" s="321">
        <v>90</v>
      </c>
      <c r="Z611" s="321">
        <v>0.89790999999999999</v>
      </c>
      <c r="AA611" s="321">
        <v>300.55176949999998</v>
      </c>
      <c r="AB611" s="321">
        <v>1.8157195180000001</v>
      </c>
      <c r="AC611" s="322">
        <v>0.68981238095152575</v>
      </c>
      <c r="AD611" s="323">
        <v>1</v>
      </c>
      <c r="AE611" s="322">
        <v>110.55067692307694</v>
      </c>
      <c r="AF611" s="324">
        <v>356.3993858368691</v>
      </c>
      <c r="AG611" s="324">
        <v>66.962456706841024</v>
      </c>
      <c r="AH611" s="324">
        <v>0.16015269029458853</v>
      </c>
      <c r="AI611" s="324">
        <v>0.1878860047685128</v>
      </c>
      <c r="AJ611" s="324">
        <v>0.1864889185496576</v>
      </c>
      <c r="AK611" s="324">
        <v>9.6147473302715944</v>
      </c>
      <c r="AL611" s="324">
        <v>8.5978130222332112</v>
      </c>
      <c r="AM611" s="324">
        <v>10.631681638309978</v>
      </c>
    </row>
    <row r="612" spans="1:39">
      <c r="A612" s="291" t="s">
        <v>763</v>
      </c>
      <c r="B612" s="291">
        <v>1</v>
      </c>
      <c r="C612" s="291" t="s">
        <v>5794</v>
      </c>
      <c r="D612" s="291" t="s">
        <v>5183</v>
      </c>
      <c r="E612" s="291" t="s">
        <v>3160</v>
      </c>
      <c r="F612" s="291" t="s">
        <v>3161</v>
      </c>
      <c r="G612" s="291" t="s">
        <v>3162</v>
      </c>
      <c r="H612" s="291" t="s">
        <v>3163</v>
      </c>
      <c r="I612" s="291" t="s">
        <v>3164</v>
      </c>
      <c r="J612" s="291" t="s">
        <v>148</v>
      </c>
      <c r="K612" s="291">
        <v>39</v>
      </c>
      <c r="L612" s="291">
        <v>3218</v>
      </c>
      <c r="M612" s="291" t="s">
        <v>54</v>
      </c>
      <c r="N612" s="291">
        <v>611</v>
      </c>
      <c r="O612" s="291">
        <v>110.73220512820514</v>
      </c>
      <c r="P612" s="321" t="s">
        <v>3166</v>
      </c>
      <c r="Q612" s="321">
        <v>7210212</v>
      </c>
      <c r="R612" s="321">
        <v>32.510452999999998</v>
      </c>
      <c r="S612" s="321">
        <v>52.540310169999998</v>
      </c>
      <c r="T612" s="321">
        <v>9.5432538147782662</v>
      </c>
      <c r="U612" s="321" t="s">
        <v>149</v>
      </c>
      <c r="V612" s="321">
        <v>0.10576817810246678</v>
      </c>
      <c r="W612" s="321">
        <v>1.8666325676962601</v>
      </c>
      <c r="X612" s="321">
        <v>3.0998480826835499</v>
      </c>
      <c r="Y612" s="321">
        <v>90</v>
      </c>
      <c r="Z612" s="321">
        <v>0.89790999999999999</v>
      </c>
      <c r="AA612" s="321">
        <v>300.55176949999998</v>
      </c>
      <c r="AB612" s="321">
        <v>1.8157195180000001</v>
      </c>
      <c r="AC612" s="322">
        <v>0.68981238095152575</v>
      </c>
      <c r="AD612" s="323">
        <v>1</v>
      </c>
      <c r="AE612" s="322">
        <v>110.73220512820514</v>
      </c>
      <c r="AF612" s="324">
        <v>356.98460650326786</v>
      </c>
      <c r="AG612" s="324">
        <v>67.055926471380076</v>
      </c>
      <c r="AH612" s="324">
        <v>0.15971712877850336</v>
      </c>
      <c r="AI612" s="324">
        <v>0.1878398262832833</v>
      </c>
      <c r="AJ612" s="324">
        <v>0.1864889185496576</v>
      </c>
      <c r="AK612" s="324">
        <v>9.6123842246846554</v>
      </c>
      <c r="AL612" s="324">
        <v>8.5956998580188664</v>
      </c>
      <c r="AM612" s="324">
        <v>10.629068591350444</v>
      </c>
    </row>
    <row r="613" spans="1:39">
      <c r="A613" s="291" t="s">
        <v>764</v>
      </c>
      <c r="B613" s="291">
        <v>1</v>
      </c>
      <c r="C613" s="291" t="s">
        <v>5795</v>
      </c>
      <c r="D613" s="291" t="s">
        <v>5183</v>
      </c>
      <c r="E613" s="291" t="s">
        <v>3160</v>
      </c>
      <c r="F613" s="291" t="s">
        <v>3161</v>
      </c>
      <c r="G613" s="291" t="s">
        <v>3162</v>
      </c>
      <c r="H613" s="291" t="s">
        <v>3163</v>
      </c>
      <c r="I613" s="291" t="s">
        <v>3164</v>
      </c>
      <c r="J613" s="291" t="s">
        <v>148</v>
      </c>
      <c r="K613" s="291">
        <v>39</v>
      </c>
      <c r="L613" s="291">
        <v>3218</v>
      </c>
      <c r="M613" s="291" t="s">
        <v>54</v>
      </c>
      <c r="N613" s="291">
        <v>612</v>
      </c>
      <c r="O613" s="291">
        <v>110.91373333333334</v>
      </c>
      <c r="P613" s="321" t="s">
        <v>3166</v>
      </c>
      <c r="Q613" s="321">
        <v>7210212</v>
      </c>
      <c r="R613" s="321">
        <v>32.510452999999998</v>
      </c>
      <c r="S613" s="321">
        <v>52.540310169999998</v>
      </c>
      <c r="T613" s="321">
        <v>9.5432538147782662</v>
      </c>
      <c r="U613" s="321" t="s">
        <v>149</v>
      </c>
      <c r="V613" s="321">
        <v>0.10576817810246678</v>
      </c>
      <c r="W613" s="321">
        <v>1.8666325676962601</v>
      </c>
      <c r="X613" s="321">
        <v>3.0998480826835499</v>
      </c>
      <c r="Y613" s="321">
        <v>90</v>
      </c>
      <c r="Z613" s="321">
        <v>0.89790999999999999</v>
      </c>
      <c r="AA613" s="321">
        <v>300.55176949999998</v>
      </c>
      <c r="AB613" s="321">
        <v>1.8157195180000001</v>
      </c>
      <c r="AC613" s="322">
        <v>0.68981238095152575</v>
      </c>
      <c r="AD613" s="323">
        <v>1</v>
      </c>
      <c r="AE613" s="322">
        <v>110.91373333333334</v>
      </c>
      <c r="AF613" s="324">
        <v>357.56982716966667</v>
      </c>
      <c r="AG613" s="324">
        <v>67.149141317686485</v>
      </c>
      <c r="AH613" s="324">
        <v>0.15928153542494045</v>
      </c>
      <c r="AI613" s="324">
        <v>0.18779308603637929</v>
      </c>
      <c r="AJ613" s="324">
        <v>0.1864889185496576</v>
      </c>
      <c r="AK613" s="324">
        <v>9.6099923718976932</v>
      </c>
      <c r="AL613" s="324">
        <v>8.5935609871434711</v>
      </c>
      <c r="AM613" s="324">
        <v>10.626423756651917</v>
      </c>
    </row>
    <row r="614" spans="1:39">
      <c r="A614" s="291" t="s">
        <v>765</v>
      </c>
      <c r="B614" s="291">
        <v>1</v>
      </c>
      <c r="C614" s="291" t="s">
        <v>5796</v>
      </c>
      <c r="D614" s="291" t="s">
        <v>5183</v>
      </c>
      <c r="E614" s="291" t="s">
        <v>3160</v>
      </c>
      <c r="F614" s="291" t="s">
        <v>3161</v>
      </c>
      <c r="G614" s="291" t="s">
        <v>3162</v>
      </c>
      <c r="H614" s="291" t="s">
        <v>3163</v>
      </c>
      <c r="I614" s="291" t="s">
        <v>3164</v>
      </c>
      <c r="J614" s="291" t="s">
        <v>148</v>
      </c>
      <c r="K614" s="291">
        <v>39</v>
      </c>
      <c r="L614" s="291">
        <v>3218</v>
      </c>
      <c r="M614" s="291" t="s">
        <v>54</v>
      </c>
      <c r="N614" s="291">
        <v>613</v>
      </c>
      <c r="O614" s="291">
        <v>111.09526153846154</v>
      </c>
      <c r="P614" s="321" t="s">
        <v>3166</v>
      </c>
      <c r="Q614" s="321">
        <v>7210212</v>
      </c>
      <c r="R614" s="321">
        <v>32.510452999999998</v>
      </c>
      <c r="S614" s="321">
        <v>52.540310169999998</v>
      </c>
      <c r="T614" s="321">
        <v>9.5432538147782662</v>
      </c>
      <c r="U614" s="321" t="s">
        <v>149</v>
      </c>
      <c r="V614" s="321">
        <v>0.10576817810246678</v>
      </c>
      <c r="W614" s="321">
        <v>1.8666325676962601</v>
      </c>
      <c r="X614" s="321">
        <v>3.0998480826835499</v>
      </c>
      <c r="Y614" s="321">
        <v>90</v>
      </c>
      <c r="Z614" s="321">
        <v>0.89790999999999999</v>
      </c>
      <c r="AA614" s="321">
        <v>300.55176949999998</v>
      </c>
      <c r="AB614" s="321">
        <v>1.8157195180000001</v>
      </c>
      <c r="AC614" s="322">
        <v>0.68981238095152575</v>
      </c>
      <c r="AD614" s="323">
        <v>1</v>
      </c>
      <c r="AE614" s="322">
        <v>111.09526153846154</v>
      </c>
      <c r="AF614" s="324">
        <v>358.15504783606548</v>
      </c>
      <c r="AG614" s="324">
        <v>67.242101231888242</v>
      </c>
      <c r="AH614" s="324">
        <v>0.15884591836749487</v>
      </c>
      <c r="AI614" s="324">
        <v>0.18774578674280268</v>
      </c>
      <c r="AJ614" s="324">
        <v>0.1864889185496576</v>
      </c>
      <c r="AK614" s="324">
        <v>9.6075719108463247</v>
      </c>
      <c r="AL614" s="324">
        <v>8.5913965338476732</v>
      </c>
      <c r="AM614" s="324">
        <v>10.623747287844976</v>
      </c>
    </row>
    <row r="615" spans="1:39">
      <c r="A615" s="291" t="s">
        <v>766</v>
      </c>
      <c r="B615" s="291">
        <v>1</v>
      </c>
      <c r="C615" s="291" t="s">
        <v>5797</v>
      </c>
      <c r="D615" s="291" t="s">
        <v>5183</v>
      </c>
      <c r="E615" s="291" t="s">
        <v>3160</v>
      </c>
      <c r="F615" s="291" t="s">
        <v>3161</v>
      </c>
      <c r="G615" s="291" t="s">
        <v>3162</v>
      </c>
      <c r="H615" s="291" t="s">
        <v>3163</v>
      </c>
      <c r="I615" s="291" t="s">
        <v>3164</v>
      </c>
      <c r="J615" s="291" t="s">
        <v>148</v>
      </c>
      <c r="K615" s="291">
        <v>39</v>
      </c>
      <c r="L615" s="291">
        <v>3218</v>
      </c>
      <c r="M615" s="291" t="s">
        <v>54</v>
      </c>
      <c r="N615" s="291">
        <v>614</v>
      </c>
      <c r="O615" s="291">
        <v>111.27678974358975</v>
      </c>
      <c r="P615" s="321" t="s">
        <v>3166</v>
      </c>
      <c r="Q615" s="321">
        <v>7210212</v>
      </c>
      <c r="R615" s="321">
        <v>32.510452999999998</v>
      </c>
      <c r="S615" s="321">
        <v>52.540310169999998</v>
      </c>
      <c r="T615" s="321">
        <v>9.5432538147782662</v>
      </c>
      <c r="U615" s="321" t="s">
        <v>149</v>
      </c>
      <c r="V615" s="321">
        <v>0.10576817810246678</v>
      </c>
      <c r="W615" s="321">
        <v>1.8666325676962601</v>
      </c>
      <c r="X615" s="321">
        <v>3.0998480826835499</v>
      </c>
      <c r="Y615" s="321">
        <v>90</v>
      </c>
      <c r="Z615" s="321">
        <v>0.89790999999999999</v>
      </c>
      <c r="AA615" s="321">
        <v>300.55176949999998</v>
      </c>
      <c r="AB615" s="321">
        <v>1.8157195180000001</v>
      </c>
      <c r="AC615" s="322">
        <v>0.68981238095152575</v>
      </c>
      <c r="AD615" s="323">
        <v>1</v>
      </c>
      <c r="AE615" s="322">
        <v>111.27678974358975</v>
      </c>
      <c r="AF615" s="324">
        <v>358.74026850246423</v>
      </c>
      <c r="AG615" s="324">
        <v>67.334806204850295</v>
      </c>
      <c r="AH615" s="324">
        <v>0.15841028570048254</v>
      </c>
      <c r="AI615" s="324">
        <v>0.18769793111304359</v>
      </c>
      <c r="AJ615" s="324">
        <v>0.1864889185496576</v>
      </c>
      <c r="AK615" s="324">
        <v>9.6051229802352793</v>
      </c>
      <c r="AL615" s="324">
        <v>8.5892066221656584</v>
      </c>
      <c r="AM615" s="324">
        <v>10.621039338304902</v>
      </c>
    </row>
    <row r="616" spans="1:39">
      <c r="A616" s="291" t="s">
        <v>767</v>
      </c>
      <c r="B616" s="291">
        <v>1</v>
      </c>
      <c r="C616" s="291" t="s">
        <v>5798</v>
      </c>
      <c r="D616" s="291" t="s">
        <v>5183</v>
      </c>
      <c r="E616" s="291" t="s">
        <v>3160</v>
      </c>
      <c r="F616" s="291" t="s">
        <v>3161</v>
      </c>
      <c r="G616" s="291" t="s">
        <v>3162</v>
      </c>
      <c r="H616" s="291" t="s">
        <v>3163</v>
      </c>
      <c r="I616" s="291" t="s">
        <v>3164</v>
      </c>
      <c r="J616" s="291" t="s">
        <v>148</v>
      </c>
      <c r="K616" s="291">
        <v>39</v>
      </c>
      <c r="L616" s="291">
        <v>3218</v>
      </c>
      <c r="M616" s="291" t="s">
        <v>54</v>
      </c>
      <c r="N616" s="291">
        <v>615</v>
      </c>
      <c r="O616" s="291">
        <v>111.45831794871796</v>
      </c>
      <c r="P616" s="321" t="s">
        <v>3166</v>
      </c>
      <c r="Q616" s="321">
        <v>7210212</v>
      </c>
      <c r="R616" s="321">
        <v>32.510452999999998</v>
      </c>
      <c r="S616" s="321">
        <v>52.540310169999998</v>
      </c>
      <c r="T616" s="321">
        <v>9.5432538147782662</v>
      </c>
      <c r="U616" s="321" t="s">
        <v>149</v>
      </c>
      <c r="V616" s="321">
        <v>0.10576817810246678</v>
      </c>
      <c r="W616" s="321">
        <v>1.8666325676962601</v>
      </c>
      <c r="X616" s="321">
        <v>3.0998480826835499</v>
      </c>
      <c r="Y616" s="321">
        <v>90</v>
      </c>
      <c r="Z616" s="321">
        <v>0.89790999999999999</v>
      </c>
      <c r="AA616" s="321">
        <v>300.55176949999998</v>
      </c>
      <c r="AB616" s="321">
        <v>1.8157195180000001</v>
      </c>
      <c r="AC616" s="322">
        <v>0.68981238095152575</v>
      </c>
      <c r="AD616" s="323">
        <v>1</v>
      </c>
      <c r="AE616" s="322">
        <v>111.45831794871796</v>
      </c>
      <c r="AF616" s="324">
        <v>359.3254891688631</v>
      </c>
      <c r="AG616" s="324">
        <v>67.427256232151677</v>
      </c>
      <c r="AH616" s="324">
        <v>0.15797464547906262</v>
      </c>
      <c r="AI616" s="324">
        <v>0.18764952185305339</v>
      </c>
      <c r="AJ616" s="324">
        <v>0.1864889185496576</v>
      </c>
      <c r="AK616" s="324">
        <v>9.6026457185370244</v>
      </c>
      <c r="AL616" s="324">
        <v>8.58699137592391</v>
      </c>
      <c r="AM616" s="324">
        <v>10.618300061150139</v>
      </c>
    </row>
    <row r="617" spans="1:39">
      <c r="A617" s="291" t="s">
        <v>768</v>
      </c>
      <c r="B617" s="291">
        <v>1</v>
      </c>
      <c r="C617" s="291" t="s">
        <v>5799</v>
      </c>
      <c r="D617" s="291" t="s">
        <v>5183</v>
      </c>
      <c r="E617" s="291" t="s">
        <v>3160</v>
      </c>
      <c r="F617" s="291" t="s">
        <v>3161</v>
      </c>
      <c r="G617" s="291" t="s">
        <v>3162</v>
      </c>
      <c r="H617" s="291" t="s">
        <v>3163</v>
      </c>
      <c r="I617" s="291" t="s">
        <v>3164</v>
      </c>
      <c r="J617" s="291" t="s">
        <v>148</v>
      </c>
      <c r="K617" s="291">
        <v>39</v>
      </c>
      <c r="L617" s="291">
        <v>3218</v>
      </c>
      <c r="M617" s="291" t="s">
        <v>54</v>
      </c>
      <c r="N617" s="291">
        <v>616</v>
      </c>
      <c r="O617" s="291">
        <v>111.63984615384616</v>
      </c>
      <c r="P617" s="321" t="s">
        <v>3166</v>
      </c>
      <c r="Q617" s="321">
        <v>7210212</v>
      </c>
      <c r="R617" s="321">
        <v>32.510452999999998</v>
      </c>
      <c r="S617" s="321">
        <v>52.540310169999998</v>
      </c>
      <c r="T617" s="321">
        <v>9.5432538147782662</v>
      </c>
      <c r="U617" s="321" t="s">
        <v>149</v>
      </c>
      <c r="V617" s="321">
        <v>0.10576817810246678</v>
      </c>
      <c r="W617" s="321">
        <v>1.8666325676962601</v>
      </c>
      <c r="X617" s="321">
        <v>3.0998480826835499</v>
      </c>
      <c r="Y617" s="321">
        <v>90</v>
      </c>
      <c r="Z617" s="321">
        <v>0.89790999999999999</v>
      </c>
      <c r="AA617" s="321">
        <v>300.55176949999998</v>
      </c>
      <c r="AB617" s="321">
        <v>1.8157195180000001</v>
      </c>
      <c r="AC617" s="322">
        <v>0.68981238095152575</v>
      </c>
      <c r="AD617" s="323">
        <v>1</v>
      </c>
      <c r="AE617" s="322">
        <v>111.63984615384616</v>
      </c>
      <c r="AF617" s="324">
        <v>359.91070983526186</v>
      </c>
      <c r="AG617" s="324">
        <v>67.51945131406228</v>
      </c>
      <c r="AH617" s="324">
        <v>0.15753900571888488</v>
      </c>
      <c r="AI617" s="324">
        <v>0.18760056166421735</v>
      </c>
      <c r="AJ617" s="324">
        <v>0.1864889185496576</v>
      </c>
      <c r="AK617" s="324">
        <v>9.6001402639903652</v>
      </c>
      <c r="AL617" s="324">
        <v>8.5847509187399691</v>
      </c>
      <c r="AM617" s="324">
        <v>10.615529609240761</v>
      </c>
    </row>
    <row r="618" spans="1:39">
      <c r="A618" s="291" t="s">
        <v>769</v>
      </c>
      <c r="B618" s="291">
        <v>1</v>
      </c>
      <c r="C618" s="291" t="s">
        <v>5800</v>
      </c>
      <c r="D618" s="291" t="s">
        <v>5183</v>
      </c>
      <c r="E618" s="291" t="s">
        <v>3160</v>
      </c>
      <c r="F618" s="291" t="s">
        <v>3161</v>
      </c>
      <c r="G618" s="291" t="s">
        <v>3162</v>
      </c>
      <c r="H618" s="291" t="s">
        <v>3163</v>
      </c>
      <c r="I618" s="291" t="s">
        <v>3164</v>
      </c>
      <c r="J618" s="291" t="s">
        <v>148</v>
      </c>
      <c r="K618" s="291">
        <v>39</v>
      </c>
      <c r="L618" s="291">
        <v>3218</v>
      </c>
      <c r="M618" s="291" t="s">
        <v>54</v>
      </c>
      <c r="N618" s="291">
        <v>617</v>
      </c>
      <c r="O618" s="291">
        <v>111.82137435897437</v>
      </c>
      <c r="P618" s="321" t="s">
        <v>3166</v>
      </c>
      <c r="Q618" s="321">
        <v>7210212</v>
      </c>
      <c r="R618" s="321">
        <v>32.510452999999998</v>
      </c>
      <c r="S618" s="321">
        <v>52.540310169999998</v>
      </c>
      <c r="T618" s="321">
        <v>9.5432538147782662</v>
      </c>
      <c r="U618" s="321" t="s">
        <v>149</v>
      </c>
      <c r="V618" s="321">
        <v>0.10576817810246678</v>
      </c>
      <c r="W618" s="321">
        <v>1.8666325676962601</v>
      </c>
      <c r="X618" s="321">
        <v>3.0998480826835499</v>
      </c>
      <c r="Y618" s="321">
        <v>90</v>
      </c>
      <c r="Z618" s="321">
        <v>0.89790999999999999</v>
      </c>
      <c r="AA618" s="321">
        <v>300.55176949999998</v>
      </c>
      <c r="AB618" s="321">
        <v>1.8157195180000001</v>
      </c>
      <c r="AC618" s="322">
        <v>0.68981238095152575</v>
      </c>
      <c r="AD618" s="323">
        <v>1</v>
      </c>
      <c r="AE618" s="322">
        <v>111.82137435897437</v>
      </c>
      <c r="AF618" s="324">
        <v>360.49593050166067</v>
      </c>
      <c r="AG618" s="324">
        <v>67.611391455520021</v>
      </c>
      <c r="AH618" s="324">
        <v>0.15710337439636174</v>
      </c>
      <c r="AI618" s="324">
        <v>0.18755105324332796</v>
      </c>
      <c r="AJ618" s="324">
        <v>0.1864889185496576</v>
      </c>
      <c r="AK618" s="324">
        <v>9.5976067545990791</v>
      </c>
      <c r="AL618" s="324">
        <v>8.5824853740212053</v>
      </c>
      <c r="AM618" s="324">
        <v>10.612728135176953</v>
      </c>
    </row>
    <row r="619" spans="1:39">
      <c r="A619" s="291" t="s">
        <v>770</v>
      </c>
      <c r="B619" s="291">
        <v>1</v>
      </c>
      <c r="C619" s="291" t="s">
        <v>5801</v>
      </c>
      <c r="D619" s="291" t="s">
        <v>5183</v>
      </c>
      <c r="E619" s="291" t="s">
        <v>3160</v>
      </c>
      <c r="F619" s="291" t="s">
        <v>3161</v>
      </c>
      <c r="G619" s="291" t="s">
        <v>3162</v>
      </c>
      <c r="H619" s="291" t="s">
        <v>3163</v>
      </c>
      <c r="I619" s="291" t="s">
        <v>3164</v>
      </c>
      <c r="J619" s="291" t="s">
        <v>148</v>
      </c>
      <c r="K619" s="291">
        <v>39</v>
      </c>
      <c r="L619" s="291">
        <v>3218</v>
      </c>
      <c r="M619" s="291" t="s">
        <v>54</v>
      </c>
      <c r="N619" s="291">
        <v>618</v>
      </c>
      <c r="O619" s="291">
        <v>112.00290256410257</v>
      </c>
      <c r="P619" s="321" t="s">
        <v>3166</v>
      </c>
      <c r="Q619" s="321">
        <v>7210212</v>
      </c>
      <c r="R619" s="321">
        <v>32.510452999999998</v>
      </c>
      <c r="S619" s="321">
        <v>52.540310169999998</v>
      </c>
      <c r="T619" s="321">
        <v>9.5432538147782662</v>
      </c>
      <c r="U619" s="321" t="s">
        <v>149</v>
      </c>
      <c r="V619" s="321">
        <v>0.10576817810246678</v>
      </c>
      <c r="W619" s="321">
        <v>1.8666325676962601</v>
      </c>
      <c r="X619" s="321">
        <v>3.0998480826835499</v>
      </c>
      <c r="Y619" s="321">
        <v>90</v>
      </c>
      <c r="Z619" s="321">
        <v>0.89790999999999999</v>
      </c>
      <c r="AA619" s="321">
        <v>300.55176949999998</v>
      </c>
      <c r="AB619" s="321">
        <v>1.8157195180000001</v>
      </c>
      <c r="AC619" s="322">
        <v>0.68981238095152575</v>
      </c>
      <c r="AD619" s="323">
        <v>1</v>
      </c>
      <c r="AE619" s="322">
        <v>112.00290256410257</v>
      </c>
      <c r="AF619" s="324">
        <v>361.08115116805948</v>
      </c>
      <c r="AG619" s="324">
        <v>67.703076666107549</v>
      </c>
      <c r="AH619" s="324">
        <v>0.15666775944827452</v>
      </c>
      <c r="AI619" s="324">
        <v>0.18750099928255803</v>
      </c>
      <c r="AJ619" s="324">
        <v>0.1864889185496576</v>
      </c>
      <c r="AK619" s="324">
        <v>9.5950453281305403</v>
      </c>
      <c r="AL619" s="324">
        <v>8.5801948649635875</v>
      </c>
      <c r="AM619" s="324">
        <v>10.609895791297493</v>
      </c>
    </row>
    <row r="620" spans="1:39">
      <c r="A620" s="291" t="s">
        <v>771</v>
      </c>
      <c r="B620" s="291">
        <v>1</v>
      </c>
      <c r="C620" s="291" t="s">
        <v>5802</v>
      </c>
      <c r="D620" s="291" t="s">
        <v>5183</v>
      </c>
      <c r="E620" s="291" t="s">
        <v>3160</v>
      </c>
      <c r="F620" s="291" t="s">
        <v>3161</v>
      </c>
      <c r="G620" s="291" t="s">
        <v>3162</v>
      </c>
      <c r="H620" s="291" t="s">
        <v>3163</v>
      </c>
      <c r="I620" s="291" t="s">
        <v>3164</v>
      </c>
      <c r="J620" s="291" t="s">
        <v>148</v>
      </c>
      <c r="K620" s="291">
        <v>39</v>
      </c>
      <c r="L620" s="291">
        <v>3218</v>
      </c>
      <c r="M620" s="291" t="s">
        <v>54</v>
      </c>
      <c r="N620" s="291">
        <v>619</v>
      </c>
      <c r="O620" s="291">
        <v>112.18443076923077</v>
      </c>
      <c r="P620" s="321" t="s">
        <v>3166</v>
      </c>
      <c r="Q620" s="321">
        <v>7210212</v>
      </c>
      <c r="R620" s="321">
        <v>32.510452999999998</v>
      </c>
      <c r="S620" s="321">
        <v>52.540310169999998</v>
      </c>
      <c r="T620" s="321">
        <v>9.5432538147782662</v>
      </c>
      <c r="U620" s="321" t="s">
        <v>149</v>
      </c>
      <c r="V620" s="321">
        <v>0.10576817810246678</v>
      </c>
      <c r="W620" s="321">
        <v>1.8666325676962601</v>
      </c>
      <c r="X620" s="321">
        <v>3.0998480826835499</v>
      </c>
      <c r="Y620" s="321">
        <v>90</v>
      </c>
      <c r="Z620" s="321">
        <v>0.89790999999999999</v>
      </c>
      <c r="AA620" s="321">
        <v>300.55176949999998</v>
      </c>
      <c r="AB620" s="321">
        <v>1.8157195180000001</v>
      </c>
      <c r="AC620" s="322">
        <v>0.68981238095152575</v>
      </c>
      <c r="AD620" s="323">
        <v>1</v>
      </c>
      <c r="AE620" s="322">
        <v>112.18443076923077</v>
      </c>
      <c r="AF620" s="324">
        <v>361.66637183445823</v>
      </c>
      <c r="AG620" s="324">
        <v>67.79450696002931</v>
      </c>
      <c r="AH620" s="324">
        <v>0.15623216877215051</v>
      </c>
      <c r="AI620" s="324">
        <v>0.1874504024694344</v>
      </c>
      <c r="AJ620" s="324">
        <v>0.1864889185496576</v>
      </c>
      <c r="AK620" s="324">
        <v>9.5924561221143705</v>
      </c>
      <c r="AL620" s="324">
        <v>8.5778795145504798</v>
      </c>
      <c r="AM620" s="324">
        <v>10.607032729678261</v>
      </c>
    </row>
    <row r="621" spans="1:39">
      <c r="A621" s="291" t="s">
        <v>772</v>
      </c>
      <c r="B621" s="291">
        <v>1</v>
      </c>
      <c r="C621" s="291" t="s">
        <v>5803</v>
      </c>
      <c r="D621" s="291" t="s">
        <v>5183</v>
      </c>
      <c r="E621" s="291" t="s">
        <v>3160</v>
      </c>
      <c r="F621" s="291" t="s">
        <v>3161</v>
      </c>
      <c r="G621" s="291" t="s">
        <v>3162</v>
      </c>
      <c r="H621" s="291" t="s">
        <v>3163</v>
      </c>
      <c r="I621" s="291" t="s">
        <v>3164</v>
      </c>
      <c r="J621" s="291" t="s">
        <v>148</v>
      </c>
      <c r="K621" s="291">
        <v>39</v>
      </c>
      <c r="L621" s="291">
        <v>3218</v>
      </c>
      <c r="M621" s="291" t="s">
        <v>54</v>
      </c>
      <c r="N621" s="291">
        <v>620</v>
      </c>
      <c r="O621" s="291">
        <v>112.36595897435897</v>
      </c>
      <c r="P621" s="321" t="s">
        <v>3166</v>
      </c>
      <c r="Q621" s="321">
        <v>7210212</v>
      </c>
      <c r="R621" s="321">
        <v>32.510452999999998</v>
      </c>
      <c r="S621" s="321">
        <v>52.540310169999998</v>
      </c>
      <c r="T621" s="321">
        <v>9.5432538147782662</v>
      </c>
      <c r="U621" s="321" t="s">
        <v>149</v>
      </c>
      <c r="V621" s="321">
        <v>0.10576817810246678</v>
      </c>
      <c r="W621" s="321">
        <v>1.8666325676962601</v>
      </c>
      <c r="X621" s="321">
        <v>3.0998480826835499</v>
      </c>
      <c r="Y621" s="321">
        <v>90</v>
      </c>
      <c r="Z621" s="321">
        <v>0.89790999999999999</v>
      </c>
      <c r="AA621" s="321">
        <v>300.55176949999998</v>
      </c>
      <c r="AB621" s="321">
        <v>1.8157195180000001</v>
      </c>
      <c r="AC621" s="322">
        <v>0.68981238095152575</v>
      </c>
      <c r="AD621" s="323">
        <v>1</v>
      </c>
      <c r="AE621" s="322">
        <v>112.36595897435897</v>
      </c>
      <c r="AF621" s="324">
        <v>362.25159250085704</v>
      </c>
      <c r="AG621" s="324">
        <v>67.885682356088481</v>
      </c>
      <c r="AH621" s="324">
        <v>0.15579661022606056</v>
      </c>
      <c r="AI621" s="324">
        <v>0.18739926548681182</v>
      </c>
      <c r="AJ621" s="324">
        <v>0.1864889185496576</v>
      </c>
      <c r="AK621" s="324">
        <v>9.5898392738411076</v>
      </c>
      <c r="AL621" s="324">
        <v>8.5755394455514509</v>
      </c>
      <c r="AM621" s="324">
        <v>10.604139102130766</v>
      </c>
    </row>
    <row r="622" spans="1:39">
      <c r="A622" s="291" t="s">
        <v>773</v>
      </c>
      <c r="B622" s="291">
        <v>1</v>
      </c>
      <c r="C622" s="291" t="s">
        <v>5804</v>
      </c>
      <c r="D622" s="291" t="s">
        <v>5183</v>
      </c>
      <c r="E622" s="291" t="s">
        <v>3160</v>
      </c>
      <c r="F622" s="291" t="s">
        <v>3161</v>
      </c>
      <c r="G622" s="291" t="s">
        <v>3162</v>
      </c>
      <c r="H622" s="291" t="s">
        <v>3163</v>
      </c>
      <c r="I622" s="291" t="s">
        <v>3164</v>
      </c>
      <c r="J622" s="291" t="s">
        <v>148</v>
      </c>
      <c r="K622" s="291">
        <v>39</v>
      </c>
      <c r="L622" s="291">
        <v>3218</v>
      </c>
      <c r="M622" s="291" t="s">
        <v>54</v>
      </c>
      <c r="N622" s="291">
        <v>621</v>
      </c>
      <c r="O622" s="291">
        <v>112.54748717948719</v>
      </c>
      <c r="P622" s="321" t="s">
        <v>3166</v>
      </c>
      <c r="Q622" s="321">
        <v>7210212</v>
      </c>
      <c r="R622" s="321">
        <v>32.510452999999998</v>
      </c>
      <c r="S622" s="321">
        <v>52.540310169999998</v>
      </c>
      <c r="T622" s="321">
        <v>9.5432538147782662</v>
      </c>
      <c r="U622" s="321" t="s">
        <v>149</v>
      </c>
      <c r="V622" s="321">
        <v>0.10576817810246678</v>
      </c>
      <c r="W622" s="321">
        <v>1.8666325676962601</v>
      </c>
      <c r="X622" s="321">
        <v>3.0998480826835499</v>
      </c>
      <c r="Y622" s="321">
        <v>90</v>
      </c>
      <c r="Z622" s="321">
        <v>0.89790999999999999</v>
      </c>
      <c r="AA622" s="321">
        <v>300.55176949999998</v>
      </c>
      <c r="AB622" s="321">
        <v>1.8157195180000001</v>
      </c>
      <c r="AC622" s="322">
        <v>0.68981238095152575</v>
      </c>
      <c r="AD622" s="323">
        <v>1</v>
      </c>
      <c r="AE622" s="322">
        <v>112.54748717948719</v>
      </c>
      <c r="AF622" s="324">
        <v>362.83681316725585</v>
      </c>
      <c r="AG622" s="324">
        <v>67.976602877663709</v>
      </c>
      <c r="AH622" s="324">
        <v>0.15536109162841533</v>
      </c>
      <c r="AI622" s="324">
        <v>0.18734759101284668</v>
      </c>
      <c r="AJ622" s="324">
        <v>0.1864889185496576</v>
      </c>
      <c r="AK622" s="324">
        <v>9.5871949203608597</v>
      </c>
      <c r="AL622" s="324">
        <v>8.5731747805210681</v>
      </c>
      <c r="AM622" s="324">
        <v>10.601215060200653</v>
      </c>
    </row>
    <row r="623" spans="1:39">
      <c r="A623" s="291" t="s">
        <v>774</v>
      </c>
      <c r="B623" s="291">
        <v>1</v>
      </c>
      <c r="C623" s="291" t="s">
        <v>5805</v>
      </c>
      <c r="D623" s="291" t="s">
        <v>5183</v>
      </c>
      <c r="E623" s="291" t="s">
        <v>3160</v>
      </c>
      <c r="F623" s="291" t="s">
        <v>3161</v>
      </c>
      <c r="G623" s="291" t="s">
        <v>3162</v>
      </c>
      <c r="H623" s="291" t="s">
        <v>3163</v>
      </c>
      <c r="I623" s="291" t="s">
        <v>3164</v>
      </c>
      <c r="J623" s="291" t="s">
        <v>148</v>
      </c>
      <c r="K623" s="291">
        <v>39</v>
      </c>
      <c r="L623" s="291">
        <v>3218</v>
      </c>
      <c r="M623" s="291" t="s">
        <v>54</v>
      </c>
      <c r="N623" s="291">
        <v>622</v>
      </c>
      <c r="O623" s="291">
        <v>112.72901538461539</v>
      </c>
      <c r="P623" s="321" t="s">
        <v>3166</v>
      </c>
      <c r="Q623" s="321">
        <v>7210212</v>
      </c>
      <c r="R623" s="321">
        <v>32.510452999999998</v>
      </c>
      <c r="S623" s="321">
        <v>52.540310169999998</v>
      </c>
      <c r="T623" s="321">
        <v>9.5432538147782662</v>
      </c>
      <c r="U623" s="321" t="s">
        <v>149</v>
      </c>
      <c r="V623" s="321">
        <v>0.10576817810246678</v>
      </c>
      <c r="W623" s="321">
        <v>1.8666325676962601</v>
      </c>
      <c r="X623" s="321">
        <v>3.0998480826835499</v>
      </c>
      <c r="Y623" s="321">
        <v>90</v>
      </c>
      <c r="Z623" s="321">
        <v>0.89790999999999999</v>
      </c>
      <c r="AA623" s="321">
        <v>300.55176949999998</v>
      </c>
      <c r="AB623" s="321">
        <v>1.8157195180000001</v>
      </c>
      <c r="AC623" s="322">
        <v>0.68981238095152575</v>
      </c>
      <c r="AD623" s="323">
        <v>1</v>
      </c>
      <c r="AE623" s="322">
        <v>112.72901538461539</v>
      </c>
      <c r="AF623" s="324">
        <v>363.42203383365467</v>
      </c>
      <c r="AG623" s="324">
        <v>68.067268552686073</v>
      </c>
      <c r="AH623" s="324">
        <v>0.15492562075820229</v>
      </c>
      <c r="AI623" s="324">
        <v>0.18729538172097124</v>
      </c>
      <c r="AJ623" s="324">
        <v>0.1864889185496576</v>
      </c>
      <c r="AK623" s="324">
        <v>9.5845231984819836</v>
      </c>
      <c r="AL623" s="324">
        <v>8.5707856417977162</v>
      </c>
      <c r="AM623" s="324">
        <v>10.598260755166251</v>
      </c>
    </row>
    <row r="624" spans="1:39">
      <c r="A624" s="291" t="s">
        <v>775</v>
      </c>
      <c r="B624" s="291">
        <v>1</v>
      </c>
      <c r="C624" s="291" t="s">
        <v>5806</v>
      </c>
      <c r="D624" s="291" t="s">
        <v>5183</v>
      </c>
      <c r="E624" s="291" t="s">
        <v>3160</v>
      </c>
      <c r="F624" s="291" t="s">
        <v>3161</v>
      </c>
      <c r="G624" s="291" t="s">
        <v>3162</v>
      </c>
      <c r="H624" s="291" t="s">
        <v>3163</v>
      </c>
      <c r="I624" s="291" t="s">
        <v>3164</v>
      </c>
      <c r="J624" s="291" t="s">
        <v>148</v>
      </c>
      <c r="K624" s="291">
        <v>39</v>
      </c>
      <c r="L624" s="291">
        <v>3218</v>
      </c>
      <c r="M624" s="291" t="s">
        <v>54</v>
      </c>
      <c r="N624" s="291">
        <v>623</v>
      </c>
      <c r="O624" s="291">
        <v>112.9105435897436</v>
      </c>
      <c r="P624" s="321" t="s">
        <v>3166</v>
      </c>
      <c r="Q624" s="321">
        <v>7210212</v>
      </c>
      <c r="R624" s="321">
        <v>32.510452999999998</v>
      </c>
      <c r="S624" s="321">
        <v>52.540310169999998</v>
      </c>
      <c r="T624" s="321">
        <v>9.5432538147782662</v>
      </c>
      <c r="U624" s="321" t="s">
        <v>149</v>
      </c>
      <c r="V624" s="321">
        <v>0.10576817810246678</v>
      </c>
      <c r="W624" s="321">
        <v>1.8666325676962601</v>
      </c>
      <c r="X624" s="321">
        <v>3.0998480826835499</v>
      </c>
      <c r="Y624" s="321">
        <v>90</v>
      </c>
      <c r="Z624" s="321">
        <v>0.89790999999999999</v>
      </c>
      <c r="AA624" s="321">
        <v>300.55176949999998</v>
      </c>
      <c r="AB624" s="321">
        <v>1.8157195180000001</v>
      </c>
      <c r="AC624" s="322">
        <v>0.68981238095152575</v>
      </c>
      <c r="AD624" s="323">
        <v>1</v>
      </c>
      <c r="AE624" s="322">
        <v>112.9105435897436</v>
      </c>
      <c r="AF624" s="324">
        <v>364.00725450005348</v>
      </c>
      <c r="AG624" s="324">
        <v>68.157679413615938</v>
      </c>
      <c r="AH624" s="324">
        <v>0.15449020535486724</v>
      </c>
      <c r="AI624" s="324">
        <v>0.18724264027986817</v>
      </c>
      <c r="AJ624" s="324">
        <v>0.1864889185496576</v>
      </c>
      <c r="AK624" s="324">
        <v>9.5818242447697841</v>
      </c>
      <c r="AL624" s="324">
        <v>8.5683721515024391</v>
      </c>
      <c r="AM624" s="324">
        <v>10.595276338037129</v>
      </c>
    </row>
    <row r="625" spans="1:39">
      <c r="A625" s="291" t="s">
        <v>776</v>
      </c>
      <c r="B625" s="291">
        <v>1</v>
      </c>
      <c r="C625" s="291" t="s">
        <v>5807</v>
      </c>
      <c r="D625" s="291" t="s">
        <v>5183</v>
      </c>
      <c r="E625" s="291" t="s">
        <v>3160</v>
      </c>
      <c r="F625" s="291" t="s">
        <v>3161</v>
      </c>
      <c r="G625" s="291" t="s">
        <v>3162</v>
      </c>
      <c r="H625" s="291" t="s">
        <v>3163</v>
      </c>
      <c r="I625" s="291" t="s">
        <v>3164</v>
      </c>
      <c r="J625" s="291" t="s">
        <v>148</v>
      </c>
      <c r="K625" s="291">
        <v>39</v>
      </c>
      <c r="L625" s="291">
        <v>3218</v>
      </c>
      <c r="M625" s="291" t="s">
        <v>54</v>
      </c>
      <c r="N625" s="291">
        <v>624</v>
      </c>
      <c r="O625" s="291">
        <v>113.0920717948718</v>
      </c>
      <c r="P625" s="321" t="s">
        <v>3166</v>
      </c>
      <c r="Q625" s="321">
        <v>7210212</v>
      </c>
      <c r="R625" s="321">
        <v>32.510452999999998</v>
      </c>
      <c r="S625" s="321">
        <v>52.540310169999998</v>
      </c>
      <c r="T625" s="321">
        <v>9.5432538147782662</v>
      </c>
      <c r="U625" s="321" t="s">
        <v>149</v>
      </c>
      <c r="V625" s="321">
        <v>0.10576817810246678</v>
      </c>
      <c r="W625" s="321">
        <v>1.8666325676962601</v>
      </c>
      <c r="X625" s="321">
        <v>3.0998480826835499</v>
      </c>
      <c r="Y625" s="321">
        <v>90</v>
      </c>
      <c r="Z625" s="321">
        <v>0.89790999999999999</v>
      </c>
      <c r="AA625" s="321">
        <v>300.55176949999998</v>
      </c>
      <c r="AB625" s="321">
        <v>1.8157195180000001</v>
      </c>
      <c r="AC625" s="322">
        <v>0.68981238095152575</v>
      </c>
      <c r="AD625" s="323">
        <v>1</v>
      </c>
      <c r="AE625" s="322">
        <v>113.0920717948718</v>
      </c>
      <c r="AF625" s="324">
        <v>364.59247516645223</v>
      </c>
      <c r="AG625" s="324">
        <v>68.247835497419786</v>
      </c>
      <c r="AH625" s="324">
        <v>0.15405485311828976</v>
      </c>
      <c r="AI625" s="324">
        <v>0.1871893693534451</v>
      </c>
      <c r="AJ625" s="324">
        <v>0.1864889185496576</v>
      </c>
      <c r="AK625" s="324">
        <v>9.5790981955452104</v>
      </c>
      <c r="AL625" s="324">
        <v>8.5659344315377659</v>
      </c>
      <c r="AM625" s="324">
        <v>10.592261959552655</v>
      </c>
    </row>
    <row r="626" spans="1:39">
      <c r="A626" s="291" t="s">
        <v>777</v>
      </c>
      <c r="B626" s="291">
        <v>1</v>
      </c>
      <c r="C626" s="291" t="s">
        <v>5808</v>
      </c>
      <c r="D626" s="291" t="s">
        <v>5183</v>
      </c>
      <c r="E626" s="291" t="s">
        <v>3160</v>
      </c>
      <c r="F626" s="291" t="s">
        <v>3161</v>
      </c>
      <c r="G626" s="291" t="s">
        <v>3162</v>
      </c>
      <c r="H626" s="291" t="s">
        <v>3163</v>
      </c>
      <c r="I626" s="291" t="s">
        <v>3164</v>
      </c>
      <c r="J626" s="291" t="s">
        <v>148</v>
      </c>
      <c r="K626" s="291">
        <v>39</v>
      </c>
      <c r="L626" s="291">
        <v>3218</v>
      </c>
      <c r="M626" s="291" t="s">
        <v>54</v>
      </c>
      <c r="N626" s="291">
        <v>625</v>
      </c>
      <c r="O626" s="291">
        <v>113.2736</v>
      </c>
      <c r="P626" s="321" t="s">
        <v>3166</v>
      </c>
      <c r="Q626" s="321">
        <v>7210212</v>
      </c>
      <c r="R626" s="321">
        <v>32.510452999999998</v>
      </c>
      <c r="S626" s="321">
        <v>52.540310169999998</v>
      </c>
      <c r="T626" s="321">
        <v>9.5432538147782662</v>
      </c>
      <c r="U626" s="321" t="s">
        <v>149</v>
      </c>
      <c r="V626" s="321">
        <v>0.10576817810246678</v>
      </c>
      <c r="W626" s="321">
        <v>1.8666325676962601</v>
      </c>
      <c r="X626" s="321">
        <v>3.0998480826835499</v>
      </c>
      <c r="Y626" s="321">
        <v>90</v>
      </c>
      <c r="Z626" s="321">
        <v>0.89790999999999999</v>
      </c>
      <c r="AA626" s="321">
        <v>300.55176949999998</v>
      </c>
      <c r="AB626" s="321">
        <v>1.8157195180000001</v>
      </c>
      <c r="AC626" s="322">
        <v>0.68981238095152575</v>
      </c>
      <c r="AD626" s="323">
        <v>1</v>
      </c>
      <c r="AE626" s="322">
        <v>113.2736</v>
      </c>
      <c r="AF626" s="324">
        <v>365.17769583285104</v>
      </c>
      <c r="AG626" s="324">
        <v>68.337736845547084</v>
      </c>
      <c r="AH626" s="324">
        <v>0.15361957170875704</v>
      </c>
      <c r="AI626" s="324">
        <v>0.18713557160080938</v>
      </c>
      <c r="AJ626" s="324">
        <v>0.1864889185496576</v>
      </c>
      <c r="AK626" s="324">
        <v>9.5763451868835698</v>
      </c>
      <c r="AL626" s="324">
        <v>8.5634726035865665</v>
      </c>
      <c r="AM626" s="324">
        <v>10.589217770180571</v>
      </c>
    </row>
    <row r="627" spans="1:39">
      <c r="A627" s="291" t="s">
        <v>778</v>
      </c>
      <c r="B627" s="291">
        <v>1</v>
      </c>
      <c r="C627" s="291" t="s">
        <v>5809</v>
      </c>
      <c r="D627" s="291" t="s">
        <v>5183</v>
      </c>
      <c r="E627" s="291" t="s">
        <v>3160</v>
      </c>
      <c r="F627" s="291" t="s">
        <v>3161</v>
      </c>
      <c r="G627" s="291" t="s">
        <v>3162</v>
      </c>
      <c r="H627" s="291" t="s">
        <v>3163</v>
      </c>
      <c r="I627" s="291" t="s">
        <v>3164</v>
      </c>
      <c r="J627" s="291" t="s">
        <v>148</v>
      </c>
      <c r="K627" s="291">
        <v>39</v>
      </c>
      <c r="L627" s="291">
        <v>3218</v>
      </c>
      <c r="M627" s="291" t="s">
        <v>54</v>
      </c>
      <c r="N627" s="291">
        <v>626</v>
      </c>
      <c r="O627" s="291">
        <v>113.45512820512822</v>
      </c>
      <c r="P627" s="321" t="s">
        <v>3166</v>
      </c>
      <c r="Q627" s="321">
        <v>7210212</v>
      </c>
      <c r="R627" s="321">
        <v>32.510452999999998</v>
      </c>
      <c r="S627" s="321">
        <v>52.540310169999998</v>
      </c>
      <c r="T627" s="321">
        <v>9.5432538147782662</v>
      </c>
      <c r="U627" s="321" t="s">
        <v>149</v>
      </c>
      <c r="V627" s="321">
        <v>0.10576817810246678</v>
      </c>
      <c r="W627" s="321">
        <v>1.8666325676962601</v>
      </c>
      <c r="X627" s="321">
        <v>3.0998480826835499</v>
      </c>
      <c r="Y627" s="321">
        <v>90</v>
      </c>
      <c r="Z627" s="321">
        <v>0.89790999999999999</v>
      </c>
      <c r="AA627" s="321">
        <v>300.55176949999998</v>
      </c>
      <c r="AB627" s="321">
        <v>1.8157195180000001</v>
      </c>
      <c r="AC627" s="322">
        <v>0.68981238095152575</v>
      </c>
      <c r="AD627" s="323">
        <v>1</v>
      </c>
      <c r="AE627" s="322">
        <v>113.45512820512822</v>
      </c>
      <c r="AF627" s="324">
        <v>365.76291649924985</v>
      </c>
      <c r="AG627" s="324">
        <v>68.427383503906995</v>
      </c>
      <c r="AH627" s="324">
        <v>0.15318436874684641</v>
      </c>
      <c r="AI627" s="324">
        <v>0.18708124967624304</v>
      </c>
      <c r="AJ627" s="324">
        <v>0.1864889185496576</v>
      </c>
      <c r="AK627" s="324">
        <v>9.5735653546132369</v>
      </c>
      <c r="AL627" s="324">
        <v>8.5609867891108973</v>
      </c>
      <c r="AM627" s="324">
        <v>10.586143920115575</v>
      </c>
    </row>
    <row r="628" spans="1:39">
      <c r="A628" s="291" t="s">
        <v>779</v>
      </c>
      <c r="B628" s="291">
        <v>1</v>
      </c>
      <c r="C628" s="291" t="s">
        <v>5810</v>
      </c>
      <c r="D628" s="291" t="s">
        <v>5183</v>
      </c>
      <c r="E628" s="291" t="s">
        <v>3160</v>
      </c>
      <c r="F628" s="291" t="s">
        <v>3161</v>
      </c>
      <c r="G628" s="291" t="s">
        <v>3162</v>
      </c>
      <c r="H628" s="291" t="s">
        <v>3163</v>
      </c>
      <c r="I628" s="291" t="s">
        <v>3164</v>
      </c>
      <c r="J628" s="291" t="s">
        <v>148</v>
      </c>
      <c r="K628" s="291">
        <v>39</v>
      </c>
      <c r="L628" s="291">
        <v>3218</v>
      </c>
      <c r="M628" s="291" t="s">
        <v>54</v>
      </c>
      <c r="N628" s="291">
        <v>627</v>
      </c>
      <c r="O628" s="291">
        <v>113.63665641025642</v>
      </c>
      <c r="P628" s="321" t="s">
        <v>3166</v>
      </c>
      <c r="Q628" s="321">
        <v>7210212</v>
      </c>
      <c r="R628" s="321">
        <v>32.510452999999998</v>
      </c>
      <c r="S628" s="321">
        <v>52.540310169999998</v>
      </c>
      <c r="T628" s="321">
        <v>9.5432538147782662</v>
      </c>
      <c r="U628" s="321" t="s">
        <v>149</v>
      </c>
      <c r="V628" s="321">
        <v>0.10576817810246678</v>
      </c>
      <c r="W628" s="321">
        <v>1.8666325676962601</v>
      </c>
      <c r="X628" s="321">
        <v>3.0998480826835499</v>
      </c>
      <c r="Y628" s="321">
        <v>90</v>
      </c>
      <c r="Z628" s="321">
        <v>0.89790999999999999</v>
      </c>
      <c r="AA628" s="321">
        <v>300.55176949999998</v>
      </c>
      <c r="AB628" s="321">
        <v>1.8157195180000001</v>
      </c>
      <c r="AC628" s="322">
        <v>0.68981238095152575</v>
      </c>
      <c r="AD628" s="323">
        <v>1</v>
      </c>
      <c r="AE628" s="322">
        <v>113.63665641025642</v>
      </c>
      <c r="AF628" s="324">
        <v>366.34813716564867</v>
      </c>
      <c r="AG628" s="324">
        <v>68.51677552284535</v>
      </c>
      <c r="AH628" s="324">
        <v>0.15274925181373702</v>
      </c>
      <c r="AI628" s="324">
        <v>0.18702640622917832</v>
      </c>
      <c r="AJ628" s="324">
        <v>0.1864889185496576</v>
      </c>
      <c r="AK628" s="324">
        <v>9.5707588343144092</v>
      </c>
      <c r="AL628" s="324">
        <v>8.5584771093508856</v>
      </c>
      <c r="AM628" s="324">
        <v>10.583040559277933</v>
      </c>
    </row>
    <row r="629" spans="1:39">
      <c r="A629" s="291" t="s">
        <v>780</v>
      </c>
      <c r="B629" s="291">
        <v>1</v>
      </c>
      <c r="C629" s="291" t="s">
        <v>5811</v>
      </c>
      <c r="D629" s="291" t="s">
        <v>5183</v>
      </c>
      <c r="E629" s="291" t="s">
        <v>3160</v>
      </c>
      <c r="F629" s="291" t="s">
        <v>3161</v>
      </c>
      <c r="G629" s="291" t="s">
        <v>3162</v>
      </c>
      <c r="H629" s="291" t="s">
        <v>3163</v>
      </c>
      <c r="I629" s="291" t="s">
        <v>3164</v>
      </c>
      <c r="J629" s="291" t="s">
        <v>148</v>
      </c>
      <c r="K629" s="291">
        <v>39</v>
      </c>
      <c r="L629" s="291">
        <v>3218</v>
      </c>
      <c r="M629" s="291" t="s">
        <v>54</v>
      </c>
      <c r="N629" s="291">
        <v>628</v>
      </c>
      <c r="O629" s="291">
        <v>113.81818461538462</v>
      </c>
      <c r="P629" s="321" t="s">
        <v>3166</v>
      </c>
      <c r="Q629" s="321">
        <v>7210212</v>
      </c>
      <c r="R629" s="321">
        <v>32.510452999999998</v>
      </c>
      <c r="S629" s="321">
        <v>52.540310169999998</v>
      </c>
      <c r="T629" s="321">
        <v>9.5432538147782662</v>
      </c>
      <c r="U629" s="321" t="s">
        <v>149</v>
      </c>
      <c r="V629" s="321">
        <v>0.10576817810246678</v>
      </c>
      <c r="W629" s="321">
        <v>1.8666325676962601</v>
      </c>
      <c r="X629" s="321">
        <v>3.0998480826835499</v>
      </c>
      <c r="Y629" s="321">
        <v>90</v>
      </c>
      <c r="Z629" s="321">
        <v>0.89790999999999999</v>
      </c>
      <c r="AA629" s="321">
        <v>300.55176949999998</v>
      </c>
      <c r="AB629" s="321">
        <v>1.8157195180000001</v>
      </c>
      <c r="AC629" s="322">
        <v>0.68981238095152575</v>
      </c>
      <c r="AD629" s="323">
        <v>1</v>
      </c>
      <c r="AE629" s="322">
        <v>113.81818461538462</v>
      </c>
      <c r="AF629" s="324">
        <v>366.93335783204748</v>
      </c>
      <c r="AG629" s="324">
        <v>68.605912957121276</v>
      </c>
      <c r="AH629" s="324">
        <v>0.15231422845067763</v>
      </c>
      <c r="AI629" s="324">
        <v>0.18697104390417274</v>
      </c>
      <c r="AJ629" s="324">
        <v>0.1864889185496576</v>
      </c>
      <c r="AK629" s="324">
        <v>9.567925761317829</v>
      </c>
      <c r="AL629" s="324">
        <v>8.5559436853235837</v>
      </c>
      <c r="AM629" s="324">
        <v>10.579907837312073</v>
      </c>
    </row>
    <row r="630" spans="1:39">
      <c r="A630" s="291" t="s">
        <v>781</v>
      </c>
      <c r="B630" s="291">
        <v>1</v>
      </c>
      <c r="C630" s="291" t="s">
        <v>5812</v>
      </c>
      <c r="D630" s="291" t="s">
        <v>5183</v>
      </c>
      <c r="E630" s="291" t="s">
        <v>3160</v>
      </c>
      <c r="F630" s="291" t="s">
        <v>3161</v>
      </c>
      <c r="G630" s="291" t="s">
        <v>3162</v>
      </c>
      <c r="H630" s="291" t="s">
        <v>3163</v>
      </c>
      <c r="I630" s="291" t="s">
        <v>3164</v>
      </c>
      <c r="J630" s="291" t="s">
        <v>148</v>
      </c>
      <c r="K630" s="291">
        <v>39</v>
      </c>
      <c r="L630" s="291">
        <v>3218</v>
      </c>
      <c r="M630" s="291" t="s">
        <v>54</v>
      </c>
      <c r="N630" s="291">
        <v>629</v>
      </c>
      <c r="O630" s="291">
        <v>113.99971282051283</v>
      </c>
      <c r="P630" s="321" t="s">
        <v>3166</v>
      </c>
      <c r="Q630" s="321">
        <v>7210212</v>
      </c>
      <c r="R630" s="321">
        <v>32.510452999999998</v>
      </c>
      <c r="S630" s="321">
        <v>52.540310169999998</v>
      </c>
      <c r="T630" s="321">
        <v>9.5432538147782662</v>
      </c>
      <c r="U630" s="321" t="s">
        <v>149</v>
      </c>
      <c r="V630" s="321">
        <v>0.10576817810246678</v>
      </c>
      <c r="W630" s="321">
        <v>1.8666325676962601</v>
      </c>
      <c r="X630" s="321">
        <v>3.0998480826835499</v>
      </c>
      <c r="Y630" s="321">
        <v>90</v>
      </c>
      <c r="Z630" s="321">
        <v>0.89790999999999999</v>
      </c>
      <c r="AA630" s="321">
        <v>300.55176949999998</v>
      </c>
      <c r="AB630" s="321">
        <v>1.8157195180000001</v>
      </c>
      <c r="AC630" s="322">
        <v>0.68981238095152575</v>
      </c>
      <c r="AD630" s="323">
        <v>1</v>
      </c>
      <c r="AE630" s="322">
        <v>113.99971282051283</v>
      </c>
      <c r="AF630" s="324">
        <v>367.51857849844623</v>
      </c>
      <c r="AG630" s="324">
        <v>68.694795865884117</v>
      </c>
      <c r="AH630" s="324">
        <v>0.1518793061594963</v>
      </c>
      <c r="AI630" s="324">
        <v>0.18691516534088504</v>
      </c>
      <c r="AJ630" s="324">
        <v>0.1864889185496576</v>
      </c>
      <c r="AK630" s="324">
        <v>9.5650662707035501</v>
      </c>
      <c r="AL630" s="324">
        <v>8.5533866378218786</v>
      </c>
      <c r="AM630" s="324">
        <v>10.576745903585222</v>
      </c>
    </row>
    <row r="631" spans="1:39">
      <c r="A631" s="291" t="s">
        <v>782</v>
      </c>
      <c r="B631" s="291">
        <v>1</v>
      </c>
      <c r="C631" s="291" t="s">
        <v>5813</v>
      </c>
      <c r="D631" s="291" t="s">
        <v>5183</v>
      </c>
      <c r="E631" s="291" t="s">
        <v>3160</v>
      </c>
      <c r="F631" s="291" t="s">
        <v>3161</v>
      </c>
      <c r="G631" s="291" t="s">
        <v>3162</v>
      </c>
      <c r="H631" s="291" t="s">
        <v>3163</v>
      </c>
      <c r="I631" s="291" t="s">
        <v>3164</v>
      </c>
      <c r="J631" s="291" t="s">
        <v>148</v>
      </c>
      <c r="K631" s="291">
        <v>39</v>
      </c>
      <c r="L631" s="291">
        <v>3218</v>
      </c>
      <c r="M631" s="291" t="s">
        <v>54</v>
      </c>
      <c r="N631" s="291">
        <v>630</v>
      </c>
      <c r="O631" s="291">
        <v>114.18124102564103</v>
      </c>
      <c r="P631" s="321" t="s">
        <v>3166</v>
      </c>
      <c r="Q631" s="321">
        <v>7210212</v>
      </c>
      <c r="R631" s="321">
        <v>32.510452999999998</v>
      </c>
      <c r="S631" s="321">
        <v>52.540310169999998</v>
      </c>
      <c r="T631" s="321">
        <v>9.5432538147782662</v>
      </c>
      <c r="U631" s="321" t="s">
        <v>149</v>
      </c>
      <c r="V631" s="321">
        <v>0.10576817810246678</v>
      </c>
      <c r="W631" s="321">
        <v>1.8666325676962601</v>
      </c>
      <c r="X631" s="321">
        <v>3.0998480826835499</v>
      </c>
      <c r="Y631" s="321">
        <v>90</v>
      </c>
      <c r="Z631" s="321">
        <v>0.89790999999999999</v>
      </c>
      <c r="AA631" s="321">
        <v>300.55176949999998</v>
      </c>
      <c r="AB631" s="321">
        <v>1.8157195180000001</v>
      </c>
      <c r="AC631" s="322">
        <v>0.68981238095152575</v>
      </c>
      <c r="AD631" s="323">
        <v>1</v>
      </c>
      <c r="AE631" s="322">
        <v>114.18124102564103</v>
      </c>
      <c r="AF631" s="324">
        <v>368.10379916484504</v>
      </c>
      <c r="AG631" s="324">
        <v>68.783424312650226</v>
      </c>
      <c r="AH631" s="324">
        <v>0.15144449240230812</v>
      </c>
      <c r="AI631" s="324">
        <v>0.18685877317405106</v>
      </c>
      <c r="AJ631" s="324">
        <v>0.1864889185496576</v>
      </c>
      <c r="AK631" s="324">
        <v>9.5621804972997069</v>
      </c>
      <c r="AL631" s="324">
        <v>8.5508060874133776</v>
      </c>
      <c r="AM631" s="324">
        <v>10.573554907186038</v>
      </c>
    </row>
    <row r="632" spans="1:39">
      <c r="A632" s="291" t="s">
        <v>783</v>
      </c>
      <c r="B632" s="291">
        <v>1</v>
      </c>
      <c r="C632" s="291" t="s">
        <v>5814</v>
      </c>
      <c r="D632" s="291" t="s">
        <v>5183</v>
      </c>
      <c r="E632" s="291" t="s">
        <v>3160</v>
      </c>
      <c r="F632" s="291" t="s">
        <v>3161</v>
      </c>
      <c r="G632" s="291" t="s">
        <v>3162</v>
      </c>
      <c r="H632" s="291" t="s">
        <v>3163</v>
      </c>
      <c r="I632" s="291" t="s">
        <v>3164</v>
      </c>
      <c r="J632" s="291" t="s">
        <v>148</v>
      </c>
      <c r="K632" s="291">
        <v>39</v>
      </c>
      <c r="L632" s="291">
        <v>3218</v>
      </c>
      <c r="M632" s="291" t="s">
        <v>54</v>
      </c>
      <c r="N632" s="291">
        <v>631</v>
      </c>
      <c r="O632" s="291">
        <v>114.36276923076923</v>
      </c>
      <c r="P632" s="321" t="s">
        <v>3166</v>
      </c>
      <c r="Q632" s="321">
        <v>7210212</v>
      </c>
      <c r="R632" s="321">
        <v>32.510452999999998</v>
      </c>
      <c r="S632" s="321">
        <v>52.540310169999998</v>
      </c>
      <c r="T632" s="321">
        <v>9.5432538147782662</v>
      </c>
      <c r="U632" s="321" t="s">
        <v>149</v>
      </c>
      <c r="V632" s="321">
        <v>0.10576817810246678</v>
      </c>
      <c r="W632" s="321">
        <v>1.8666325676962601</v>
      </c>
      <c r="X632" s="321">
        <v>3.0998480826835499</v>
      </c>
      <c r="Y632" s="321">
        <v>90</v>
      </c>
      <c r="Z632" s="321">
        <v>0.89790999999999999</v>
      </c>
      <c r="AA632" s="321">
        <v>300.55176949999998</v>
      </c>
      <c r="AB632" s="321">
        <v>1.8157195180000001</v>
      </c>
      <c r="AC632" s="322">
        <v>0.68981238095152575</v>
      </c>
      <c r="AD632" s="323">
        <v>1</v>
      </c>
      <c r="AE632" s="322">
        <v>114.36276923076923</v>
      </c>
      <c r="AF632" s="324">
        <v>368.68901983124385</v>
      </c>
      <c r="AG632" s="324">
        <v>68.871798365279588</v>
      </c>
      <c r="AH632" s="324">
        <v>0.15100979460137134</v>
      </c>
      <c r="AI632" s="324">
        <v>0.18680187003345949</v>
      </c>
      <c r="AJ632" s="324">
        <v>0.1864889185496576</v>
      </c>
      <c r="AK632" s="324">
        <v>9.5592685756812728</v>
      </c>
      <c r="AL632" s="324">
        <v>8.5482021544393021</v>
      </c>
      <c r="AM632" s="324">
        <v>10.570334996923243</v>
      </c>
    </row>
    <row r="633" spans="1:39">
      <c r="A633" s="291" t="s">
        <v>784</v>
      </c>
      <c r="B633" s="291">
        <v>1</v>
      </c>
      <c r="C633" s="291" t="s">
        <v>5815</v>
      </c>
      <c r="D633" s="291" t="s">
        <v>5183</v>
      </c>
      <c r="E633" s="291" t="s">
        <v>3160</v>
      </c>
      <c r="F633" s="291" t="s">
        <v>3161</v>
      </c>
      <c r="G633" s="291" t="s">
        <v>3162</v>
      </c>
      <c r="H633" s="291" t="s">
        <v>3163</v>
      </c>
      <c r="I633" s="291" t="s">
        <v>3164</v>
      </c>
      <c r="J633" s="291" t="s">
        <v>148</v>
      </c>
      <c r="K633" s="291">
        <v>39</v>
      </c>
      <c r="L633" s="291">
        <v>3218</v>
      </c>
      <c r="M633" s="291" t="s">
        <v>54</v>
      </c>
      <c r="N633" s="291">
        <v>632</v>
      </c>
      <c r="O633" s="291">
        <v>114.54429743589745</v>
      </c>
      <c r="P633" s="321" t="s">
        <v>3166</v>
      </c>
      <c r="Q633" s="321">
        <v>7210212</v>
      </c>
      <c r="R633" s="321">
        <v>32.510452999999998</v>
      </c>
      <c r="S633" s="321">
        <v>52.540310169999998</v>
      </c>
      <c r="T633" s="321">
        <v>9.5432538147782662</v>
      </c>
      <c r="U633" s="321" t="s">
        <v>149</v>
      </c>
      <c r="V633" s="321">
        <v>0.10576817810246678</v>
      </c>
      <c r="W633" s="321">
        <v>1.8666325676962601</v>
      </c>
      <c r="X633" s="321">
        <v>3.0998480826835499</v>
      </c>
      <c r="Y633" s="321">
        <v>90</v>
      </c>
      <c r="Z633" s="321">
        <v>0.89790999999999999</v>
      </c>
      <c r="AA633" s="321">
        <v>300.55176949999998</v>
      </c>
      <c r="AB633" s="321">
        <v>1.8157195180000001</v>
      </c>
      <c r="AC633" s="322">
        <v>0.68981238095152575</v>
      </c>
      <c r="AD633" s="323">
        <v>1</v>
      </c>
      <c r="AE633" s="322">
        <v>114.54429743589745</v>
      </c>
      <c r="AF633" s="324">
        <v>369.27424049764267</v>
      </c>
      <c r="AG633" s="324">
        <v>68.959918095952744</v>
      </c>
      <c r="AH633" s="324">
        <v>0.15057522013944971</v>
      </c>
      <c r="AI633" s="324">
        <v>0.18674445854392857</v>
      </c>
      <c r="AJ633" s="324">
        <v>0.1864889185496576</v>
      </c>
      <c r="AK633" s="324">
        <v>9.5563306401688628</v>
      </c>
      <c r="AL633" s="324">
        <v>8.5455749590134218</v>
      </c>
      <c r="AM633" s="324">
        <v>10.567086321324302</v>
      </c>
    </row>
    <row r="634" spans="1:39">
      <c r="A634" s="291" t="s">
        <v>785</v>
      </c>
      <c r="B634" s="291">
        <v>1</v>
      </c>
      <c r="C634" s="291" t="s">
        <v>5816</v>
      </c>
      <c r="D634" s="291" t="s">
        <v>5183</v>
      </c>
      <c r="E634" s="291" t="s">
        <v>3160</v>
      </c>
      <c r="F634" s="291" t="s">
        <v>3161</v>
      </c>
      <c r="G634" s="291" t="s">
        <v>3162</v>
      </c>
      <c r="H634" s="291" t="s">
        <v>3163</v>
      </c>
      <c r="I634" s="291" t="s">
        <v>3164</v>
      </c>
      <c r="J634" s="291" t="s">
        <v>148</v>
      </c>
      <c r="K634" s="291">
        <v>39</v>
      </c>
      <c r="L634" s="291">
        <v>3218</v>
      </c>
      <c r="M634" s="291" t="s">
        <v>54</v>
      </c>
      <c r="N634" s="291">
        <v>633</v>
      </c>
      <c r="O634" s="291">
        <v>114.72582564102565</v>
      </c>
      <c r="P634" s="321" t="s">
        <v>3166</v>
      </c>
      <c r="Q634" s="321">
        <v>7210212</v>
      </c>
      <c r="R634" s="321">
        <v>32.510452999999998</v>
      </c>
      <c r="S634" s="321">
        <v>52.540310169999998</v>
      </c>
      <c r="T634" s="321">
        <v>9.5432538147782662</v>
      </c>
      <c r="U634" s="321" t="s">
        <v>149</v>
      </c>
      <c r="V634" s="321">
        <v>0.10576817810246678</v>
      </c>
      <c r="W634" s="321">
        <v>1.8666325676962601</v>
      </c>
      <c r="X634" s="321">
        <v>3.0998480826835499</v>
      </c>
      <c r="Y634" s="321">
        <v>90</v>
      </c>
      <c r="Z634" s="321">
        <v>0.89790999999999999</v>
      </c>
      <c r="AA634" s="321">
        <v>300.55176949999998</v>
      </c>
      <c r="AB634" s="321">
        <v>1.8157195180000001</v>
      </c>
      <c r="AC634" s="322">
        <v>0.68981238095152575</v>
      </c>
      <c r="AD634" s="323">
        <v>1</v>
      </c>
      <c r="AE634" s="322">
        <v>114.72582564102565</v>
      </c>
      <c r="AF634" s="324">
        <v>369.85946116404148</v>
      </c>
      <c r="AG634" s="324">
        <v>69.047783581147542</v>
      </c>
      <c r="AH634" s="324">
        <v>0.15014077635959502</v>
      </c>
      <c r="AI634" s="324">
        <v>0.18668654132528248</v>
      </c>
      <c r="AJ634" s="324">
        <v>0.1864889185496576</v>
      </c>
      <c r="AK634" s="324">
        <v>9.5533668248275312</v>
      </c>
      <c r="AL634" s="324">
        <v>8.5429246210209744</v>
      </c>
      <c r="AM634" s="324">
        <v>10.563809028634088</v>
      </c>
    </row>
    <row r="635" spans="1:39">
      <c r="A635" s="291" t="s">
        <v>786</v>
      </c>
      <c r="B635" s="291">
        <v>1</v>
      </c>
      <c r="C635" s="291" t="s">
        <v>5817</v>
      </c>
      <c r="D635" s="291" t="s">
        <v>5183</v>
      </c>
      <c r="E635" s="291" t="s">
        <v>3160</v>
      </c>
      <c r="F635" s="291" t="s">
        <v>3161</v>
      </c>
      <c r="G635" s="291" t="s">
        <v>3162</v>
      </c>
      <c r="H635" s="291" t="s">
        <v>3163</v>
      </c>
      <c r="I635" s="291" t="s">
        <v>3164</v>
      </c>
      <c r="J635" s="291" t="s">
        <v>148</v>
      </c>
      <c r="K635" s="291">
        <v>39</v>
      </c>
      <c r="L635" s="291">
        <v>3218</v>
      </c>
      <c r="M635" s="291" t="s">
        <v>54</v>
      </c>
      <c r="N635" s="291">
        <v>634</v>
      </c>
      <c r="O635" s="291">
        <v>114.90735384615385</v>
      </c>
      <c r="P635" s="321" t="s">
        <v>3166</v>
      </c>
      <c r="Q635" s="321">
        <v>7210212</v>
      </c>
      <c r="R635" s="321">
        <v>32.510452999999998</v>
      </c>
      <c r="S635" s="321">
        <v>52.540310169999998</v>
      </c>
      <c r="T635" s="321">
        <v>9.5432538147782662</v>
      </c>
      <c r="U635" s="321" t="s">
        <v>149</v>
      </c>
      <c r="V635" s="321">
        <v>0.10576817810246678</v>
      </c>
      <c r="W635" s="321">
        <v>1.8666325676962601</v>
      </c>
      <c r="X635" s="321">
        <v>3.0998480826835499</v>
      </c>
      <c r="Y635" s="321">
        <v>90</v>
      </c>
      <c r="Z635" s="321">
        <v>0.89790999999999999</v>
      </c>
      <c r="AA635" s="321">
        <v>300.55176949999998</v>
      </c>
      <c r="AB635" s="321">
        <v>1.8157195180000001</v>
      </c>
      <c r="AC635" s="322">
        <v>0.68981238095152575</v>
      </c>
      <c r="AD635" s="323">
        <v>1</v>
      </c>
      <c r="AE635" s="322">
        <v>114.90735384615385</v>
      </c>
      <c r="AF635" s="324">
        <v>370.44468183044023</v>
      </c>
      <c r="AG635" s="324">
        <v>69.135394901615783</v>
      </c>
      <c r="AH635" s="324">
        <v>0.14970647056497666</v>
      </c>
      <c r="AI635" s="324">
        <v>0.18662812099232781</v>
      </c>
      <c r="AJ635" s="324">
        <v>0.1864889185496576</v>
      </c>
      <c r="AK635" s="324">
        <v>9.5503772634655686</v>
      </c>
      <c r="AL635" s="324">
        <v>8.5402512601175928</v>
      </c>
      <c r="AM635" s="324">
        <v>10.560503266813544</v>
      </c>
    </row>
    <row r="636" spans="1:39">
      <c r="A636" s="291" t="s">
        <v>787</v>
      </c>
      <c r="B636" s="291">
        <v>1</v>
      </c>
      <c r="C636" s="291" t="s">
        <v>5818</v>
      </c>
      <c r="D636" s="291" t="s">
        <v>5183</v>
      </c>
      <c r="E636" s="291" t="s">
        <v>3160</v>
      </c>
      <c r="F636" s="291" t="s">
        <v>3161</v>
      </c>
      <c r="G636" s="291" t="s">
        <v>3162</v>
      </c>
      <c r="H636" s="291" t="s">
        <v>3163</v>
      </c>
      <c r="I636" s="291" t="s">
        <v>3164</v>
      </c>
      <c r="J636" s="291" t="s">
        <v>148</v>
      </c>
      <c r="K636" s="291">
        <v>39</v>
      </c>
      <c r="L636" s="291">
        <v>3218</v>
      </c>
      <c r="M636" s="291" t="s">
        <v>54</v>
      </c>
      <c r="N636" s="291">
        <v>635</v>
      </c>
      <c r="O636" s="291">
        <v>115.08888205128206</v>
      </c>
      <c r="P636" s="321" t="s">
        <v>3166</v>
      </c>
      <c r="Q636" s="321">
        <v>7210212</v>
      </c>
      <c r="R636" s="321">
        <v>32.510452999999998</v>
      </c>
      <c r="S636" s="321">
        <v>52.540310169999998</v>
      </c>
      <c r="T636" s="321">
        <v>9.5432538147782662</v>
      </c>
      <c r="U636" s="321" t="s">
        <v>149</v>
      </c>
      <c r="V636" s="321">
        <v>0.10576817810246678</v>
      </c>
      <c r="W636" s="321">
        <v>1.8666325676962601</v>
      </c>
      <c r="X636" s="321">
        <v>3.0998480826835499</v>
      </c>
      <c r="Y636" s="321">
        <v>90</v>
      </c>
      <c r="Z636" s="321">
        <v>0.89790999999999999</v>
      </c>
      <c r="AA636" s="321">
        <v>300.55176949999998</v>
      </c>
      <c r="AB636" s="321">
        <v>1.8157195180000001</v>
      </c>
      <c r="AC636" s="322">
        <v>0.68981238095152575</v>
      </c>
      <c r="AD636" s="323">
        <v>1</v>
      </c>
      <c r="AE636" s="322">
        <v>115.08888205128206</v>
      </c>
      <c r="AF636" s="324">
        <v>371.02990249683904</v>
      </c>
      <c r="AG636" s="324">
        <v>69.222752142360108</v>
      </c>
      <c r="AH636" s="324">
        <v>0.14927231001919769</v>
      </c>
      <c r="AI636" s="324">
        <v>0.18656920015483078</v>
      </c>
      <c r="AJ636" s="324">
        <v>0.1864889185496576</v>
      </c>
      <c r="AK636" s="324">
        <v>9.5473620896333298</v>
      </c>
      <c r="AL636" s="324">
        <v>8.5375549957282519</v>
      </c>
      <c r="AM636" s="324">
        <v>10.557169183538408</v>
      </c>
    </row>
    <row r="637" spans="1:39">
      <c r="A637" s="291" t="s">
        <v>788</v>
      </c>
      <c r="B637" s="291">
        <v>1</v>
      </c>
      <c r="C637" s="291" t="s">
        <v>5819</v>
      </c>
      <c r="D637" s="291" t="s">
        <v>5183</v>
      </c>
      <c r="E637" s="291" t="s">
        <v>3160</v>
      </c>
      <c r="F637" s="291" t="s">
        <v>3161</v>
      </c>
      <c r="G637" s="291" t="s">
        <v>3162</v>
      </c>
      <c r="H637" s="291" t="s">
        <v>3163</v>
      </c>
      <c r="I637" s="291" t="s">
        <v>3164</v>
      </c>
      <c r="J637" s="291" t="s">
        <v>148</v>
      </c>
      <c r="K637" s="291">
        <v>39</v>
      </c>
      <c r="L637" s="291">
        <v>3218</v>
      </c>
      <c r="M637" s="291" t="s">
        <v>54</v>
      </c>
      <c r="N637" s="291">
        <v>636</v>
      </c>
      <c r="O637" s="291">
        <v>115.27041025641026</v>
      </c>
      <c r="P637" s="321" t="s">
        <v>3166</v>
      </c>
      <c r="Q637" s="321">
        <v>7210212</v>
      </c>
      <c r="R637" s="321">
        <v>32.510452999999998</v>
      </c>
      <c r="S637" s="321">
        <v>52.540310169999998</v>
      </c>
      <c r="T637" s="321">
        <v>9.5432538147782662</v>
      </c>
      <c r="U637" s="321" t="s">
        <v>149</v>
      </c>
      <c r="V637" s="321">
        <v>0.10576817810246678</v>
      </c>
      <c r="W637" s="321">
        <v>1.8666325676962601</v>
      </c>
      <c r="X637" s="321">
        <v>3.0998480826835499</v>
      </c>
      <c r="Y637" s="321">
        <v>90</v>
      </c>
      <c r="Z637" s="321">
        <v>0.89790999999999999</v>
      </c>
      <c r="AA637" s="321">
        <v>300.55176949999998</v>
      </c>
      <c r="AB637" s="321">
        <v>1.8157195180000001</v>
      </c>
      <c r="AC637" s="322">
        <v>0.68981238095152575</v>
      </c>
      <c r="AD637" s="323">
        <v>1</v>
      </c>
      <c r="AE637" s="322">
        <v>115.27041025641026</v>
      </c>
      <c r="AF637" s="324">
        <v>371.61512316323785</v>
      </c>
      <c r="AG637" s="324">
        <v>69.309855392610686</v>
      </c>
      <c r="AH637" s="324">
        <v>0.14883830194612438</v>
      </c>
      <c r="AI637" s="324">
        <v>0.18650978141749422</v>
      </c>
      <c r="AJ637" s="324">
        <v>0.1864889185496576</v>
      </c>
      <c r="AK637" s="324">
        <v>9.5443214366220595</v>
      </c>
      <c r="AL637" s="324">
        <v>8.5348359470462256</v>
      </c>
      <c r="AM637" s="324">
        <v>10.553806926197893</v>
      </c>
    </row>
    <row r="638" spans="1:39">
      <c r="A638" s="291" t="s">
        <v>789</v>
      </c>
      <c r="B638" s="291">
        <v>1</v>
      </c>
      <c r="C638" s="291" t="s">
        <v>5820</v>
      </c>
      <c r="D638" s="291" t="s">
        <v>5183</v>
      </c>
      <c r="E638" s="291" t="s">
        <v>3160</v>
      </c>
      <c r="F638" s="291" t="s">
        <v>3161</v>
      </c>
      <c r="G638" s="291" t="s">
        <v>3162</v>
      </c>
      <c r="H638" s="291" t="s">
        <v>3163</v>
      </c>
      <c r="I638" s="291" t="s">
        <v>3164</v>
      </c>
      <c r="J638" s="291" t="s">
        <v>148</v>
      </c>
      <c r="K638" s="291">
        <v>39</v>
      </c>
      <c r="L638" s="291">
        <v>3218</v>
      </c>
      <c r="M638" s="291" t="s">
        <v>54</v>
      </c>
      <c r="N638" s="291">
        <v>637</v>
      </c>
      <c r="O638" s="291">
        <v>115.45193846153848</v>
      </c>
      <c r="P638" s="321" t="s">
        <v>3166</v>
      </c>
      <c r="Q638" s="321">
        <v>7210212</v>
      </c>
      <c r="R638" s="321">
        <v>32.510452999999998</v>
      </c>
      <c r="S638" s="321">
        <v>52.540310169999998</v>
      </c>
      <c r="T638" s="321">
        <v>9.5432538147782662</v>
      </c>
      <c r="U638" s="321" t="s">
        <v>149</v>
      </c>
      <c r="V638" s="321">
        <v>0.10576817810246678</v>
      </c>
      <c r="W638" s="321">
        <v>1.8666325676962601</v>
      </c>
      <c r="X638" s="321">
        <v>3.0998480826835499</v>
      </c>
      <c r="Y638" s="321">
        <v>90</v>
      </c>
      <c r="Z638" s="321">
        <v>0.89790999999999999</v>
      </c>
      <c r="AA638" s="321">
        <v>300.55176949999998</v>
      </c>
      <c r="AB638" s="321">
        <v>1.8157195180000001</v>
      </c>
      <c r="AC638" s="322">
        <v>0.68981238095152575</v>
      </c>
      <c r="AD638" s="323">
        <v>1</v>
      </c>
      <c r="AE638" s="322">
        <v>115.45193846153848</v>
      </c>
      <c r="AF638" s="324">
        <v>372.20034382963667</v>
      </c>
      <c r="AG638" s="324">
        <v>69.396704745801941</v>
      </c>
      <c r="AH638" s="324">
        <v>0.14840445352978954</v>
      </c>
      <c r="AI638" s="324">
        <v>0.18644986737993494</v>
      </c>
      <c r="AJ638" s="324">
        <v>0.1864889185496576</v>
      </c>
      <c r="AK638" s="324">
        <v>9.5412554374627359</v>
      </c>
      <c r="AL638" s="324">
        <v>8.5320942330320477</v>
      </c>
      <c r="AM638" s="324">
        <v>10.550416641893426</v>
      </c>
    </row>
    <row r="639" spans="1:39">
      <c r="A639" s="291" t="s">
        <v>790</v>
      </c>
      <c r="B639" s="291">
        <v>1</v>
      </c>
      <c r="C639" s="291" t="s">
        <v>5821</v>
      </c>
      <c r="D639" s="291" t="s">
        <v>5183</v>
      </c>
      <c r="E639" s="291" t="s">
        <v>3160</v>
      </c>
      <c r="F639" s="291" t="s">
        <v>3161</v>
      </c>
      <c r="G639" s="291" t="s">
        <v>3162</v>
      </c>
      <c r="H639" s="291" t="s">
        <v>3163</v>
      </c>
      <c r="I639" s="291" t="s">
        <v>3164</v>
      </c>
      <c r="J639" s="291" t="s">
        <v>148</v>
      </c>
      <c r="K639" s="291">
        <v>39</v>
      </c>
      <c r="L639" s="291">
        <v>3218</v>
      </c>
      <c r="M639" s="291" t="s">
        <v>54</v>
      </c>
      <c r="N639" s="291">
        <v>638</v>
      </c>
      <c r="O639" s="291">
        <v>115.63346666666668</v>
      </c>
      <c r="P639" s="321" t="s">
        <v>3166</v>
      </c>
      <c r="Q639" s="321">
        <v>7210212</v>
      </c>
      <c r="R639" s="321">
        <v>32.510452999999998</v>
      </c>
      <c r="S639" s="321">
        <v>52.540310169999998</v>
      </c>
      <c r="T639" s="321">
        <v>9.5432538147782662</v>
      </c>
      <c r="U639" s="321" t="s">
        <v>149</v>
      </c>
      <c r="V639" s="321">
        <v>0.10576817810246678</v>
      </c>
      <c r="W639" s="321">
        <v>1.8666325676962601</v>
      </c>
      <c r="X639" s="321">
        <v>3.0998480826835499</v>
      </c>
      <c r="Y639" s="321">
        <v>90</v>
      </c>
      <c r="Z639" s="321">
        <v>0.89790999999999999</v>
      </c>
      <c r="AA639" s="321">
        <v>300.55176949999998</v>
      </c>
      <c r="AB639" s="321">
        <v>1.8157195180000001</v>
      </c>
      <c r="AC639" s="322">
        <v>0.68981238095152575</v>
      </c>
      <c r="AD639" s="323">
        <v>1</v>
      </c>
      <c r="AE639" s="322">
        <v>115.63346666666668</v>
      </c>
      <c r="AF639" s="324">
        <v>372.78556449603548</v>
      </c>
      <c r="AG639" s="324">
        <v>69.483300299549384</v>
      </c>
      <c r="AH639" s="324">
        <v>0.14797077191465929</v>
      </c>
      <c r="AI639" s="324">
        <v>0.18638946063666134</v>
      </c>
      <c r="AJ639" s="324">
        <v>0.1864889185496576</v>
      </c>
      <c r="AK639" s="324">
        <v>9.5381642249249232</v>
      </c>
      <c r="AL639" s="324">
        <v>8.5293299724124854</v>
      </c>
      <c r="AM639" s="324">
        <v>10.546998477437359</v>
      </c>
    </row>
    <row r="640" spans="1:39">
      <c r="A640" s="291" t="s">
        <v>791</v>
      </c>
      <c r="B640" s="291">
        <v>1</v>
      </c>
      <c r="C640" s="291" t="s">
        <v>5822</v>
      </c>
      <c r="D640" s="291" t="s">
        <v>5183</v>
      </c>
      <c r="E640" s="291" t="s">
        <v>3160</v>
      </c>
      <c r="F640" s="291" t="s">
        <v>3161</v>
      </c>
      <c r="G640" s="291" t="s">
        <v>3162</v>
      </c>
      <c r="H640" s="291" t="s">
        <v>3163</v>
      </c>
      <c r="I640" s="291" t="s">
        <v>3164</v>
      </c>
      <c r="J640" s="291" t="s">
        <v>148</v>
      </c>
      <c r="K640" s="291">
        <v>39</v>
      </c>
      <c r="L640" s="291">
        <v>3218</v>
      </c>
      <c r="M640" s="291" t="s">
        <v>54</v>
      </c>
      <c r="N640" s="291">
        <v>639</v>
      </c>
      <c r="O640" s="291">
        <v>115.81499487179488</v>
      </c>
      <c r="P640" s="321" t="s">
        <v>3166</v>
      </c>
      <c r="Q640" s="321">
        <v>7210212</v>
      </c>
      <c r="R640" s="321">
        <v>32.510452999999998</v>
      </c>
      <c r="S640" s="321">
        <v>52.540310169999998</v>
      </c>
      <c r="T640" s="321">
        <v>9.5432538147782662</v>
      </c>
      <c r="U640" s="321" t="s">
        <v>149</v>
      </c>
      <c r="V640" s="321">
        <v>0.10576817810246678</v>
      </c>
      <c r="W640" s="321">
        <v>1.8666325676962601</v>
      </c>
      <c r="X640" s="321">
        <v>3.0998480826835499</v>
      </c>
      <c r="Y640" s="321">
        <v>90</v>
      </c>
      <c r="Z640" s="321">
        <v>0.89790999999999999</v>
      </c>
      <c r="AA640" s="321">
        <v>300.55176949999998</v>
      </c>
      <c r="AB640" s="321">
        <v>1.8157195180000001</v>
      </c>
      <c r="AC640" s="322">
        <v>0.68981238095152575</v>
      </c>
      <c r="AD640" s="323">
        <v>1</v>
      </c>
      <c r="AE640" s="322">
        <v>115.81499487179488</v>
      </c>
      <c r="AF640" s="324">
        <v>373.37078516243429</v>
      </c>
      <c r="AG640" s="324">
        <v>69.569642155626283</v>
      </c>
      <c r="AH640" s="324">
        <v>0.14753726420532731</v>
      </c>
      <c r="AI640" s="324">
        <v>0.18632856377705109</v>
      </c>
      <c r="AJ640" s="324">
        <v>0.1864889185496576</v>
      </c>
      <c r="AK640" s="324">
        <v>9.5350479315156242</v>
      </c>
      <c r="AL640" s="324">
        <v>8.526543283679521</v>
      </c>
      <c r="AM640" s="324">
        <v>10.543552579351726</v>
      </c>
    </row>
    <row r="641" spans="1:39">
      <c r="A641" s="291" t="s">
        <v>792</v>
      </c>
      <c r="B641" s="291">
        <v>1</v>
      </c>
      <c r="C641" s="291" t="s">
        <v>5823</v>
      </c>
      <c r="D641" s="291" t="s">
        <v>5183</v>
      </c>
      <c r="E641" s="291" t="s">
        <v>3160</v>
      </c>
      <c r="F641" s="291" t="s">
        <v>3161</v>
      </c>
      <c r="G641" s="291" t="s">
        <v>3162</v>
      </c>
      <c r="H641" s="291" t="s">
        <v>3163</v>
      </c>
      <c r="I641" s="291" t="s">
        <v>3164</v>
      </c>
      <c r="J641" s="291" t="s">
        <v>148</v>
      </c>
      <c r="K641" s="291">
        <v>39</v>
      </c>
      <c r="L641" s="291">
        <v>3218</v>
      </c>
      <c r="M641" s="291" t="s">
        <v>54</v>
      </c>
      <c r="N641" s="291">
        <v>640</v>
      </c>
      <c r="O641" s="291">
        <v>115.99652307692308</v>
      </c>
      <c r="P641" s="321" t="s">
        <v>3166</v>
      </c>
      <c r="Q641" s="321">
        <v>7210212</v>
      </c>
      <c r="R641" s="321">
        <v>32.510452999999998</v>
      </c>
      <c r="S641" s="321">
        <v>52.540310169999998</v>
      </c>
      <c r="T641" s="321">
        <v>9.5432538147782662</v>
      </c>
      <c r="U641" s="321" t="s">
        <v>149</v>
      </c>
      <c r="V641" s="321">
        <v>0.10576817810246678</v>
      </c>
      <c r="W641" s="321">
        <v>1.8666325676962601</v>
      </c>
      <c r="X641" s="321">
        <v>3.0998480826835499</v>
      </c>
      <c r="Y641" s="321">
        <v>90</v>
      </c>
      <c r="Z641" s="321">
        <v>0.89790999999999999</v>
      </c>
      <c r="AA641" s="321">
        <v>300.55176949999998</v>
      </c>
      <c r="AB641" s="321">
        <v>1.8157195180000001</v>
      </c>
      <c r="AC641" s="322">
        <v>0.68981238095152575</v>
      </c>
      <c r="AD641" s="323">
        <v>1</v>
      </c>
      <c r="AE641" s="322">
        <v>115.99652307692308</v>
      </c>
      <c r="AF641" s="324">
        <v>373.95600582883304</v>
      </c>
      <c r="AG641" s="324">
        <v>69.65573041994044</v>
      </c>
      <c r="AH641" s="324">
        <v>0.14710393746672329</v>
      </c>
      <c r="AI641" s="324">
        <v>0.18626717938532916</v>
      </c>
      <c r="AJ641" s="324">
        <v>0.1864889185496576</v>
      </c>
      <c r="AK641" s="324">
        <v>9.5319066894781663</v>
      </c>
      <c r="AL641" s="324">
        <v>8.5237342850893452</v>
      </c>
      <c r="AM641" s="324">
        <v>10.540079093866987</v>
      </c>
    </row>
    <row r="642" spans="1:39">
      <c r="A642" s="291" t="s">
        <v>793</v>
      </c>
      <c r="B642" s="291">
        <v>1</v>
      </c>
      <c r="C642" s="291" t="s">
        <v>5824</v>
      </c>
      <c r="D642" s="291" t="s">
        <v>5183</v>
      </c>
      <c r="E642" s="291" t="s">
        <v>3160</v>
      </c>
      <c r="F642" s="291" t="s">
        <v>3161</v>
      </c>
      <c r="G642" s="291" t="s">
        <v>3162</v>
      </c>
      <c r="H642" s="291" t="s">
        <v>3163</v>
      </c>
      <c r="I642" s="291" t="s">
        <v>3164</v>
      </c>
      <c r="J642" s="291" t="s">
        <v>148</v>
      </c>
      <c r="K642" s="291">
        <v>39</v>
      </c>
      <c r="L642" s="291">
        <v>3218</v>
      </c>
      <c r="M642" s="291" t="s">
        <v>54</v>
      </c>
      <c r="N642" s="291">
        <v>641</v>
      </c>
      <c r="O642" s="291">
        <v>116.17805128205129</v>
      </c>
      <c r="P642" s="321" t="s">
        <v>3166</v>
      </c>
      <c r="Q642" s="321">
        <v>7210212</v>
      </c>
      <c r="R642" s="321">
        <v>32.510452999999998</v>
      </c>
      <c r="S642" s="321">
        <v>52.540310169999998</v>
      </c>
      <c r="T642" s="321">
        <v>9.5432538147782662</v>
      </c>
      <c r="U642" s="321" t="s">
        <v>149</v>
      </c>
      <c r="V642" s="321">
        <v>0.10576817810246678</v>
      </c>
      <c r="W642" s="321">
        <v>1.8666325676962601</v>
      </c>
      <c r="X642" s="321">
        <v>3.0998480826835499</v>
      </c>
      <c r="Y642" s="321">
        <v>90</v>
      </c>
      <c r="Z642" s="321">
        <v>0.89790999999999999</v>
      </c>
      <c r="AA642" s="321">
        <v>300.55176949999998</v>
      </c>
      <c r="AB642" s="321">
        <v>1.8157195180000001</v>
      </c>
      <c r="AC642" s="322">
        <v>0.68981238095152575</v>
      </c>
      <c r="AD642" s="323">
        <v>1</v>
      </c>
      <c r="AE642" s="322">
        <v>116.17805128205129</v>
      </c>
      <c r="AF642" s="324">
        <v>374.54122649523185</v>
      </c>
      <c r="AG642" s="324">
        <v>69.741565202510969</v>
      </c>
      <c r="AH642" s="324">
        <v>0.14667079872404143</v>
      </c>
      <c r="AI642" s="324">
        <v>0.18620531004054588</v>
      </c>
      <c r="AJ642" s="324">
        <v>0.1864889185496576</v>
      </c>
      <c r="AK642" s="324">
        <v>9.5287406307910736</v>
      </c>
      <c r="AL642" s="324">
        <v>8.5209030946613513</v>
      </c>
      <c r="AM642" s="324">
        <v>10.536578166920794</v>
      </c>
    </row>
    <row r="643" spans="1:39">
      <c r="A643" s="291" t="s">
        <v>794</v>
      </c>
      <c r="B643" s="291">
        <v>1</v>
      </c>
      <c r="C643" s="291" t="s">
        <v>5825</v>
      </c>
      <c r="D643" s="291" t="s">
        <v>5183</v>
      </c>
      <c r="E643" s="291" t="s">
        <v>3160</v>
      </c>
      <c r="F643" s="291" t="s">
        <v>3161</v>
      </c>
      <c r="G643" s="291" t="s">
        <v>3162</v>
      </c>
      <c r="H643" s="291" t="s">
        <v>3163</v>
      </c>
      <c r="I643" s="291" t="s">
        <v>3164</v>
      </c>
      <c r="J643" s="291" t="s">
        <v>148</v>
      </c>
      <c r="K643" s="291">
        <v>39</v>
      </c>
      <c r="L643" s="291">
        <v>3218</v>
      </c>
      <c r="M643" s="291" t="s">
        <v>54</v>
      </c>
      <c r="N643" s="291">
        <v>642</v>
      </c>
      <c r="O643" s="291">
        <v>116.35957948717949</v>
      </c>
      <c r="P643" s="321" t="s">
        <v>3166</v>
      </c>
      <c r="Q643" s="321">
        <v>7210212</v>
      </c>
      <c r="R643" s="321">
        <v>32.510452999999998</v>
      </c>
      <c r="S643" s="321">
        <v>52.540310169999998</v>
      </c>
      <c r="T643" s="321">
        <v>9.5432538147782662</v>
      </c>
      <c r="U643" s="321" t="s">
        <v>149</v>
      </c>
      <c r="V643" s="321">
        <v>0.10576817810246678</v>
      </c>
      <c r="W643" s="321">
        <v>1.8666325676962601</v>
      </c>
      <c r="X643" s="321">
        <v>3.0998480826835499</v>
      </c>
      <c r="Y643" s="321">
        <v>90</v>
      </c>
      <c r="Z643" s="321">
        <v>0.89790999999999999</v>
      </c>
      <c r="AA643" s="321">
        <v>300.55176949999998</v>
      </c>
      <c r="AB643" s="321">
        <v>1.8157195180000001</v>
      </c>
      <c r="AC643" s="322">
        <v>0.68981238095152575</v>
      </c>
      <c r="AD643" s="323">
        <v>1</v>
      </c>
      <c r="AE643" s="322">
        <v>116.35957948717949</v>
      </c>
      <c r="AF643" s="324">
        <v>375.12644716163061</v>
      </c>
      <c r="AG643" s="324">
        <v>69.827146617444939</v>
      </c>
      <c r="AH643" s="324">
        <v>0.1462378549626549</v>
      </c>
      <c r="AI643" s="324">
        <v>0.18614295831655542</v>
      </c>
      <c r="AJ643" s="324">
        <v>0.1864889185496576</v>
      </c>
      <c r="AK643" s="324">
        <v>9.5255498871669602</v>
      </c>
      <c r="AL643" s="324">
        <v>8.5180498301771514</v>
      </c>
      <c r="AM643" s="324">
        <v>10.533049944156767</v>
      </c>
    </row>
    <row r="644" spans="1:39">
      <c r="A644" s="291" t="s">
        <v>795</v>
      </c>
      <c r="B644" s="291">
        <v>1</v>
      </c>
      <c r="C644" s="291" t="s">
        <v>5826</v>
      </c>
      <c r="D644" s="291" t="s">
        <v>5183</v>
      </c>
      <c r="E644" s="291" t="s">
        <v>3160</v>
      </c>
      <c r="F644" s="291" t="s">
        <v>3161</v>
      </c>
      <c r="G644" s="291" t="s">
        <v>3162</v>
      </c>
      <c r="H644" s="291" t="s">
        <v>3163</v>
      </c>
      <c r="I644" s="291" t="s">
        <v>3164</v>
      </c>
      <c r="J644" s="291" t="s">
        <v>148</v>
      </c>
      <c r="K644" s="291">
        <v>39</v>
      </c>
      <c r="L644" s="291">
        <v>3218</v>
      </c>
      <c r="M644" s="291" t="s">
        <v>54</v>
      </c>
      <c r="N644" s="291">
        <v>643</v>
      </c>
      <c r="O644" s="291">
        <v>116.5411076923077</v>
      </c>
      <c r="P644" s="321" t="s">
        <v>3166</v>
      </c>
      <c r="Q644" s="321">
        <v>7210212</v>
      </c>
      <c r="R644" s="321">
        <v>32.510452999999998</v>
      </c>
      <c r="S644" s="321">
        <v>52.540310169999998</v>
      </c>
      <c r="T644" s="321">
        <v>9.5432538147782662</v>
      </c>
      <c r="U644" s="321" t="s">
        <v>149</v>
      </c>
      <c r="V644" s="321">
        <v>0.10576817810246678</v>
      </c>
      <c r="W644" s="321">
        <v>1.8666325676962601</v>
      </c>
      <c r="X644" s="321">
        <v>3.0998480826835499</v>
      </c>
      <c r="Y644" s="321">
        <v>90</v>
      </c>
      <c r="Z644" s="321">
        <v>0.89790999999999999</v>
      </c>
      <c r="AA644" s="321">
        <v>300.55176949999998</v>
      </c>
      <c r="AB644" s="321">
        <v>1.8157195180000001</v>
      </c>
      <c r="AC644" s="322">
        <v>0.68981238095152575</v>
      </c>
      <c r="AD644" s="323">
        <v>1</v>
      </c>
      <c r="AE644" s="322">
        <v>116.5411076923077</v>
      </c>
      <c r="AF644" s="324">
        <v>375.71166782802948</v>
      </c>
      <c r="AG644" s="324">
        <v>69.912474782914344</v>
      </c>
      <c r="AH644" s="324">
        <v>0.14580511312847039</v>
      </c>
      <c r="AI644" s="324">
        <v>0.18608012678199454</v>
      </c>
      <c r="AJ644" s="324">
        <v>0.1864889185496576</v>
      </c>
      <c r="AK644" s="324">
        <v>9.5223345900514538</v>
      </c>
      <c r="AL644" s="324">
        <v>8.5151746091796117</v>
      </c>
      <c r="AM644" s="324">
        <v>10.529494570923296</v>
      </c>
    </row>
    <row r="645" spans="1:39">
      <c r="A645" s="291" t="s">
        <v>796</v>
      </c>
      <c r="B645" s="291">
        <v>1</v>
      </c>
      <c r="C645" s="291" t="s">
        <v>5827</v>
      </c>
      <c r="D645" s="291" t="s">
        <v>5183</v>
      </c>
      <c r="E645" s="291" t="s">
        <v>3160</v>
      </c>
      <c r="F645" s="291" t="s">
        <v>3161</v>
      </c>
      <c r="G645" s="291" t="s">
        <v>3162</v>
      </c>
      <c r="H645" s="291" t="s">
        <v>3163</v>
      </c>
      <c r="I645" s="291" t="s">
        <v>3164</v>
      </c>
      <c r="J645" s="291" t="s">
        <v>148</v>
      </c>
      <c r="K645" s="291">
        <v>39</v>
      </c>
      <c r="L645" s="291">
        <v>3218</v>
      </c>
      <c r="M645" s="291" t="s">
        <v>54</v>
      </c>
      <c r="N645" s="291">
        <v>644</v>
      </c>
      <c r="O645" s="291">
        <v>116.72263589743591</v>
      </c>
      <c r="P645" s="321" t="s">
        <v>3166</v>
      </c>
      <c r="Q645" s="321">
        <v>7210212</v>
      </c>
      <c r="R645" s="321">
        <v>32.510452999999998</v>
      </c>
      <c r="S645" s="321">
        <v>52.540310169999998</v>
      </c>
      <c r="T645" s="321">
        <v>9.5432538147782662</v>
      </c>
      <c r="U645" s="321" t="s">
        <v>149</v>
      </c>
      <c r="V645" s="321">
        <v>0.10576817810246678</v>
      </c>
      <c r="W645" s="321">
        <v>1.8666325676962601</v>
      </c>
      <c r="X645" s="321">
        <v>3.0998480826835499</v>
      </c>
      <c r="Y645" s="321">
        <v>90</v>
      </c>
      <c r="Z645" s="321">
        <v>0.89790999999999999</v>
      </c>
      <c r="AA645" s="321">
        <v>300.55176949999998</v>
      </c>
      <c r="AB645" s="321">
        <v>1.8157195180000001</v>
      </c>
      <c r="AC645" s="322">
        <v>0.68981238095152575</v>
      </c>
      <c r="AD645" s="323">
        <v>1</v>
      </c>
      <c r="AE645" s="322">
        <v>116.72263589743591</v>
      </c>
      <c r="AF645" s="324">
        <v>376.29688849442829</v>
      </c>
      <c r="AG645" s="324">
        <v>69.997549821132537</v>
      </c>
      <c r="AH645" s="324">
        <v>0.14537258012726539</v>
      </c>
      <c r="AI645" s="324">
        <v>0.1860168180002609</v>
      </c>
      <c r="AJ645" s="324">
        <v>0.1864889185496576</v>
      </c>
      <c r="AK645" s="324">
        <v>9.5190948706220784</v>
      </c>
      <c r="AL645" s="324">
        <v>8.512277548971845</v>
      </c>
      <c r="AM645" s="324">
        <v>10.525912192272314</v>
      </c>
    </row>
    <row r="646" spans="1:39">
      <c r="A646" s="291" t="s">
        <v>797</v>
      </c>
      <c r="B646" s="291">
        <v>1</v>
      </c>
      <c r="C646" s="291" t="s">
        <v>5828</v>
      </c>
      <c r="D646" s="291" t="s">
        <v>5183</v>
      </c>
      <c r="E646" s="291" t="s">
        <v>3160</v>
      </c>
      <c r="F646" s="291" t="s">
        <v>3161</v>
      </c>
      <c r="G646" s="291" t="s">
        <v>3162</v>
      </c>
      <c r="H646" s="291" t="s">
        <v>3163</v>
      </c>
      <c r="I646" s="291" t="s">
        <v>3164</v>
      </c>
      <c r="J646" s="291" t="s">
        <v>148</v>
      </c>
      <c r="K646" s="291">
        <v>39</v>
      </c>
      <c r="L646" s="291">
        <v>3218</v>
      </c>
      <c r="M646" s="291" t="s">
        <v>54</v>
      </c>
      <c r="N646" s="291">
        <v>645</v>
      </c>
      <c r="O646" s="291">
        <v>116.90416410256411</v>
      </c>
      <c r="P646" s="321" t="s">
        <v>3166</v>
      </c>
      <c r="Q646" s="321">
        <v>7210212</v>
      </c>
      <c r="R646" s="321">
        <v>32.510452999999998</v>
      </c>
      <c r="S646" s="321">
        <v>52.540310169999998</v>
      </c>
      <c r="T646" s="321">
        <v>9.5432538147782662</v>
      </c>
      <c r="U646" s="321" t="s">
        <v>149</v>
      </c>
      <c r="V646" s="321">
        <v>0.10576817810246678</v>
      </c>
      <c r="W646" s="321">
        <v>1.8666325676962601</v>
      </c>
      <c r="X646" s="321">
        <v>3.0998480826835499</v>
      </c>
      <c r="Y646" s="321">
        <v>90</v>
      </c>
      <c r="Z646" s="321">
        <v>0.89790999999999999</v>
      </c>
      <c r="AA646" s="321">
        <v>300.55176949999998</v>
      </c>
      <c r="AB646" s="321">
        <v>1.8157195180000001</v>
      </c>
      <c r="AC646" s="322">
        <v>0.68981238095152575</v>
      </c>
      <c r="AD646" s="323">
        <v>1</v>
      </c>
      <c r="AE646" s="322">
        <v>116.90416410256411</v>
      </c>
      <c r="AF646" s="324">
        <v>376.88210916082704</v>
      </c>
      <c r="AG646" s="324">
        <v>70.082371858331314</v>
      </c>
      <c r="AH646" s="324">
        <v>0.14494026282554567</v>
      </c>
      <c r="AI646" s="324">
        <v>0.18595303452949272</v>
      </c>
      <c r="AJ646" s="324">
        <v>0.1864889185496576</v>
      </c>
      <c r="AK646" s="324">
        <v>9.515830859787215</v>
      </c>
      <c r="AL646" s="324">
        <v>8.5093587666162911</v>
      </c>
      <c r="AM646" s="324">
        <v>10.522302952958139</v>
      </c>
    </row>
    <row r="647" spans="1:39">
      <c r="A647" s="291" t="s">
        <v>798</v>
      </c>
      <c r="B647" s="291">
        <v>1</v>
      </c>
      <c r="C647" s="291" t="s">
        <v>5829</v>
      </c>
      <c r="D647" s="291" t="s">
        <v>5183</v>
      </c>
      <c r="E647" s="291" t="s">
        <v>3160</v>
      </c>
      <c r="F647" s="291" t="s">
        <v>3161</v>
      </c>
      <c r="G647" s="291" t="s">
        <v>3162</v>
      </c>
      <c r="H647" s="291" t="s">
        <v>3163</v>
      </c>
      <c r="I647" s="291" t="s">
        <v>3164</v>
      </c>
      <c r="J647" s="291" t="s">
        <v>148</v>
      </c>
      <c r="K647" s="291">
        <v>39</v>
      </c>
      <c r="L647" s="291">
        <v>3218</v>
      </c>
      <c r="M647" s="291" t="s">
        <v>54</v>
      </c>
      <c r="N647" s="291">
        <v>646</v>
      </c>
      <c r="O647" s="291">
        <v>117.08569230769231</v>
      </c>
      <c r="P647" s="321" t="s">
        <v>3166</v>
      </c>
      <c r="Q647" s="321">
        <v>7210212</v>
      </c>
      <c r="R647" s="321">
        <v>32.510452999999998</v>
      </c>
      <c r="S647" s="321">
        <v>52.540310169999998</v>
      </c>
      <c r="T647" s="321">
        <v>9.5432538147782662</v>
      </c>
      <c r="U647" s="321" t="s">
        <v>149</v>
      </c>
      <c r="V647" s="321">
        <v>0.10576817810246678</v>
      </c>
      <c r="W647" s="321">
        <v>1.8666325676962601</v>
      </c>
      <c r="X647" s="321">
        <v>3.0998480826835499</v>
      </c>
      <c r="Y647" s="321">
        <v>90</v>
      </c>
      <c r="Z647" s="321">
        <v>0.89790999999999999</v>
      </c>
      <c r="AA647" s="321">
        <v>300.55176949999998</v>
      </c>
      <c r="AB647" s="321">
        <v>1.8157195180000001</v>
      </c>
      <c r="AC647" s="322">
        <v>0.68981238095152575</v>
      </c>
      <c r="AD647" s="323">
        <v>1</v>
      </c>
      <c r="AE647" s="322">
        <v>117.08569230769231</v>
      </c>
      <c r="AF647" s="324">
        <v>377.46732982722585</v>
      </c>
      <c r="AG647" s="324">
        <v>70.166941024737497</v>
      </c>
      <c r="AH647" s="324">
        <v>0.14450816804981334</v>
      </c>
      <c r="AI647" s="324">
        <v>0.18588877892254749</v>
      </c>
      <c r="AJ647" s="324">
        <v>0.1864889185496576</v>
      </c>
      <c r="AK647" s="324">
        <v>9.5125426881850093</v>
      </c>
      <c r="AL647" s="324">
        <v>8.5064183789337395</v>
      </c>
      <c r="AM647" s="324">
        <v>10.518666997436279</v>
      </c>
    </row>
    <row r="648" spans="1:39">
      <c r="A648" s="291" t="s">
        <v>799</v>
      </c>
      <c r="B648" s="291">
        <v>1</v>
      </c>
      <c r="C648" s="291" t="s">
        <v>5830</v>
      </c>
      <c r="D648" s="291" t="s">
        <v>5183</v>
      </c>
      <c r="E648" s="291" t="s">
        <v>3160</v>
      </c>
      <c r="F648" s="291" t="s">
        <v>3161</v>
      </c>
      <c r="G648" s="291" t="s">
        <v>3162</v>
      </c>
      <c r="H648" s="291" t="s">
        <v>3163</v>
      </c>
      <c r="I648" s="291" t="s">
        <v>3164</v>
      </c>
      <c r="J648" s="291" t="s">
        <v>148</v>
      </c>
      <c r="K648" s="291">
        <v>39</v>
      </c>
      <c r="L648" s="291">
        <v>3218</v>
      </c>
      <c r="M648" s="291" t="s">
        <v>54</v>
      </c>
      <c r="N648" s="291">
        <v>647</v>
      </c>
      <c r="O648" s="291">
        <v>117.26722051282051</v>
      </c>
      <c r="P648" s="321" t="s">
        <v>3166</v>
      </c>
      <c r="Q648" s="321">
        <v>7210212</v>
      </c>
      <c r="R648" s="321">
        <v>32.510452999999998</v>
      </c>
      <c r="S648" s="321">
        <v>52.540310169999998</v>
      </c>
      <c r="T648" s="321">
        <v>9.5432538147782662</v>
      </c>
      <c r="U648" s="321" t="s">
        <v>149</v>
      </c>
      <c r="V648" s="321">
        <v>0.10576817810246678</v>
      </c>
      <c r="W648" s="321">
        <v>1.8666325676962601</v>
      </c>
      <c r="X648" s="321">
        <v>3.0998480826835499</v>
      </c>
      <c r="Y648" s="321">
        <v>90</v>
      </c>
      <c r="Z648" s="321">
        <v>0.89790999999999999</v>
      </c>
      <c r="AA648" s="321">
        <v>300.55176949999998</v>
      </c>
      <c r="AB648" s="321">
        <v>1.8157195180000001</v>
      </c>
      <c r="AC648" s="322">
        <v>0.68981238095152575</v>
      </c>
      <c r="AD648" s="323">
        <v>1</v>
      </c>
      <c r="AE648" s="322">
        <v>117.26722051282051</v>
      </c>
      <c r="AF648" s="324">
        <v>378.05255049362466</v>
      </c>
      <c r="AG648" s="324">
        <v>70.251257454549702</v>
      </c>
      <c r="AH648" s="324">
        <v>0.14407630258693824</v>
      </c>
      <c r="AI648" s="324">
        <v>0.18582405372698152</v>
      </c>
      <c r="AJ648" s="324">
        <v>0.1864889185496576</v>
      </c>
      <c r="AK648" s="324">
        <v>9.5092304861823322</v>
      </c>
      <c r="AL648" s="324">
        <v>8.5034565025023916</v>
      </c>
      <c r="AM648" s="324">
        <v>10.515004469862273</v>
      </c>
    </row>
    <row r="649" spans="1:39">
      <c r="A649" s="291" t="s">
        <v>800</v>
      </c>
      <c r="B649" s="291">
        <v>1</v>
      </c>
      <c r="C649" s="291" t="s">
        <v>5831</v>
      </c>
      <c r="D649" s="291" t="s">
        <v>5183</v>
      </c>
      <c r="E649" s="291" t="s">
        <v>3160</v>
      </c>
      <c r="F649" s="291" t="s">
        <v>3161</v>
      </c>
      <c r="G649" s="291" t="s">
        <v>3162</v>
      </c>
      <c r="H649" s="291" t="s">
        <v>3163</v>
      </c>
      <c r="I649" s="291" t="s">
        <v>3164</v>
      </c>
      <c r="J649" s="291" t="s">
        <v>148</v>
      </c>
      <c r="K649" s="291">
        <v>39</v>
      </c>
      <c r="L649" s="291">
        <v>3218</v>
      </c>
      <c r="M649" s="291" t="s">
        <v>54</v>
      </c>
      <c r="N649" s="291">
        <v>648</v>
      </c>
      <c r="O649" s="291">
        <v>117.44874871794873</v>
      </c>
      <c r="P649" s="321" t="s">
        <v>3166</v>
      </c>
      <c r="Q649" s="321">
        <v>7210212</v>
      </c>
      <c r="R649" s="321">
        <v>32.510452999999998</v>
      </c>
      <c r="S649" s="321">
        <v>52.540310169999998</v>
      </c>
      <c r="T649" s="321">
        <v>9.5432538147782662</v>
      </c>
      <c r="U649" s="321" t="s">
        <v>149</v>
      </c>
      <c r="V649" s="321">
        <v>0.10576817810246678</v>
      </c>
      <c r="W649" s="321">
        <v>1.8666325676962601</v>
      </c>
      <c r="X649" s="321">
        <v>3.0998480826835499</v>
      </c>
      <c r="Y649" s="321">
        <v>90</v>
      </c>
      <c r="Z649" s="321">
        <v>0.89790999999999999</v>
      </c>
      <c r="AA649" s="321">
        <v>300.55176949999998</v>
      </c>
      <c r="AB649" s="321">
        <v>1.8157195180000001</v>
      </c>
      <c r="AC649" s="322">
        <v>0.68981238095152575</v>
      </c>
      <c r="AD649" s="323">
        <v>1</v>
      </c>
      <c r="AE649" s="322">
        <v>117.44874871794873</v>
      </c>
      <c r="AF649" s="324">
        <v>378.63777116002348</v>
      </c>
      <c r="AG649" s="324">
        <v>70.335321285915199</v>
      </c>
      <c r="AH649" s="324">
        <v>0.14364467318420135</v>
      </c>
      <c r="AI649" s="324">
        <v>0.18575886148502976</v>
      </c>
      <c r="AJ649" s="324">
        <v>0.1864889185496576</v>
      </c>
      <c r="AK649" s="324">
        <v>9.5058943838737413</v>
      </c>
      <c r="AL649" s="324">
        <v>8.5004732536569456</v>
      </c>
      <c r="AM649" s="324">
        <v>10.511315514090539</v>
      </c>
    </row>
    <row r="650" spans="1:39">
      <c r="A650" s="291" t="s">
        <v>801</v>
      </c>
      <c r="B650" s="291">
        <v>1</v>
      </c>
      <c r="C650" s="291" t="s">
        <v>5832</v>
      </c>
      <c r="D650" s="291" t="s">
        <v>5183</v>
      </c>
      <c r="E650" s="291" t="s">
        <v>3160</v>
      </c>
      <c r="F650" s="291" t="s">
        <v>3161</v>
      </c>
      <c r="G650" s="291" t="s">
        <v>3162</v>
      </c>
      <c r="H650" s="291" t="s">
        <v>3163</v>
      </c>
      <c r="I650" s="291" t="s">
        <v>3164</v>
      </c>
      <c r="J650" s="291" t="s">
        <v>148</v>
      </c>
      <c r="K650" s="291">
        <v>39</v>
      </c>
      <c r="L650" s="291">
        <v>3218</v>
      </c>
      <c r="M650" s="291" t="s">
        <v>54</v>
      </c>
      <c r="N650" s="291">
        <v>649</v>
      </c>
      <c r="O650" s="291">
        <v>117.63027692307693</v>
      </c>
      <c r="P650" s="321" t="s">
        <v>3166</v>
      </c>
      <c r="Q650" s="321">
        <v>7210212</v>
      </c>
      <c r="R650" s="321">
        <v>32.510452999999998</v>
      </c>
      <c r="S650" s="321">
        <v>52.540310169999998</v>
      </c>
      <c r="T650" s="321">
        <v>9.5432538147782662</v>
      </c>
      <c r="U650" s="321" t="s">
        <v>149</v>
      </c>
      <c r="V650" s="321">
        <v>0.10576817810246678</v>
      </c>
      <c r="W650" s="321">
        <v>1.8666325676962601</v>
      </c>
      <c r="X650" s="321">
        <v>3.0998480826835499</v>
      </c>
      <c r="Y650" s="321">
        <v>90</v>
      </c>
      <c r="Z650" s="321">
        <v>0.89790999999999999</v>
      </c>
      <c r="AA650" s="321">
        <v>300.55176949999998</v>
      </c>
      <c r="AB650" s="321">
        <v>1.8157195180000001</v>
      </c>
      <c r="AC650" s="322">
        <v>0.68981238095152575</v>
      </c>
      <c r="AD650" s="323">
        <v>1</v>
      </c>
      <c r="AE650" s="322">
        <v>117.63027692307693</v>
      </c>
      <c r="AF650" s="324">
        <v>379.22299182642229</v>
      </c>
      <c r="AG650" s="324">
        <v>70.419132660906612</v>
      </c>
      <c r="AH650" s="324">
        <v>0.14321328654907381</v>
      </c>
      <c r="AI650" s="324">
        <v>0.18569320473358539</v>
      </c>
      <c r="AJ650" s="324">
        <v>0.1864889185496576</v>
      </c>
      <c r="AK650" s="324">
        <v>9.5025345110804391</v>
      </c>
      <c r="AL650" s="324">
        <v>8.4974687484876466</v>
      </c>
      <c r="AM650" s="324">
        <v>10.507600273673232</v>
      </c>
    </row>
    <row r="651" spans="1:39">
      <c r="A651" s="291" t="s">
        <v>802</v>
      </c>
      <c r="B651" s="291">
        <v>1</v>
      </c>
      <c r="C651" s="291" t="s">
        <v>5833</v>
      </c>
      <c r="D651" s="291" t="s">
        <v>5183</v>
      </c>
      <c r="E651" s="291" t="s">
        <v>3160</v>
      </c>
      <c r="F651" s="291" t="s">
        <v>3161</v>
      </c>
      <c r="G651" s="291" t="s">
        <v>3162</v>
      </c>
      <c r="H651" s="291" t="s">
        <v>3163</v>
      </c>
      <c r="I651" s="291" t="s">
        <v>3164</v>
      </c>
      <c r="J651" s="291" t="s">
        <v>148</v>
      </c>
      <c r="K651" s="291">
        <v>39</v>
      </c>
      <c r="L651" s="291">
        <v>3218</v>
      </c>
      <c r="M651" s="291" t="s">
        <v>54</v>
      </c>
      <c r="N651" s="291">
        <v>650</v>
      </c>
      <c r="O651" s="291">
        <v>117.81180512820514</v>
      </c>
      <c r="P651" s="321" t="s">
        <v>3166</v>
      </c>
      <c r="Q651" s="321">
        <v>7210212</v>
      </c>
      <c r="R651" s="321">
        <v>32.510452999999998</v>
      </c>
      <c r="S651" s="321">
        <v>52.540310169999998</v>
      </c>
      <c r="T651" s="321">
        <v>9.5432538147782662</v>
      </c>
      <c r="U651" s="321" t="s">
        <v>149</v>
      </c>
      <c r="V651" s="321">
        <v>0.10576817810246678</v>
      </c>
      <c r="W651" s="321">
        <v>1.8666325676962601</v>
      </c>
      <c r="X651" s="321">
        <v>3.0998480826835499</v>
      </c>
      <c r="Y651" s="321">
        <v>90</v>
      </c>
      <c r="Z651" s="321">
        <v>0.89790999999999999</v>
      </c>
      <c r="AA651" s="321">
        <v>300.55176949999998</v>
      </c>
      <c r="AB651" s="321">
        <v>1.8157195180000001</v>
      </c>
      <c r="AC651" s="322">
        <v>0.68981238095152575</v>
      </c>
      <c r="AD651" s="323">
        <v>1</v>
      </c>
      <c r="AE651" s="322">
        <v>117.81180512820514</v>
      </c>
      <c r="AF651" s="324">
        <v>379.80821249282104</v>
      </c>
      <c r="AG651" s="324">
        <v>70.502691725498806</v>
      </c>
      <c r="AH651" s="324">
        <v>0.14278214934955655</v>
      </c>
      <c r="AI651" s="324">
        <v>0.1856270860041801</v>
      </c>
      <c r="AJ651" s="324">
        <v>0.1864889185496576</v>
      </c>
      <c r="AK651" s="324">
        <v>9.4991509973492612</v>
      </c>
      <c r="AL651" s="324">
        <v>8.4944431028393996</v>
      </c>
      <c r="AM651" s="324">
        <v>10.503858891859123</v>
      </c>
    </row>
    <row r="652" spans="1:39">
      <c r="A652" s="291" t="s">
        <v>803</v>
      </c>
      <c r="B652" s="291">
        <v>1</v>
      </c>
      <c r="C652" s="291" t="s">
        <v>5834</v>
      </c>
      <c r="D652" s="291" t="s">
        <v>5183</v>
      </c>
      <c r="E652" s="291" t="s">
        <v>3160</v>
      </c>
      <c r="F652" s="291" t="s">
        <v>3161</v>
      </c>
      <c r="G652" s="291" t="s">
        <v>3162</v>
      </c>
      <c r="H652" s="291" t="s">
        <v>3163</v>
      </c>
      <c r="I652" s="291" t="s">
        <v>3164</v>
      </c>
      <c r="J652" s="291" t="s">
        <v>148</v>
      </c>
      <c r="K652" s="291">
        <v>39</v>
      </c>
      <c r="L652" s="291">
        <v>3218</v>
      </c>
      <c r="M652" s="291" t="s">
        <v>54</v>
      </c>
      <c r="N652" s="291">
        <v>651</v>
      </c>
      <c r="O652" s="291">
        <v>117.99333333333334</v>
      </c>
      <c r="P652" s="321" t="s">
        <v>3166</v>
      </c>
      <c r="Q652" s="321">
        <v>7210212</v>
      </c>
      <c r="R652" s="321">
        <v>32.510452999999998</v>
      </c>
      <c r="S652" s="321">
        <v>52.540310169999998</v>
      </c>
      <c r="T652" s="321">
        <v>9.5432538147782662</v>
      </c>
      <c r="U652" s="321" t="s">
        <v>149</v>
      </c>
      <c r="V652" s="321">
        <v>0.10576817810246678</v>
      </c>
      <c r="W652" s="321">
        <v>1.8666325676962601</v>
      </c>
      <c r="X652" s="321">
        <v>3.0998480826835499</v>
      </c>
      <c r="Y652" s="321">
        <v>90</v>
      </c>
      <c r="Z652" s="321">
        <v>0.89790999999999999</v>
      </c>
      <c r="AA652" s="321">
        <v>300.55176949999998</v>
      </c>
      <c r="AB652" s="321">
        <v>1.8157195180000001</v>
      </c>
      <c r="AC652" s="322">
        <v>0.68981238095152575</v>
      </c>
      <c r="AD652" s="323">
        <v>1</v>
      </c>
      <c r="AE652" s="322">
        <v>117.99333333333334</v>
      </c>
      <c r="AF652" s="324">
        <v>380.39343315921985</v>
      </c>
      <c r="AG652" s="324">
        <v>70.585998629545543</v>
      </c>
      <c r="AH652" s="324">
        <v>0.14235126821369834</v>
      </c>
      <c r="AI652" s="324">
        <v>0.18556050782296399</v>
      </c>
      <c r="AJ652" s="324">
        <v>0.1864889185496576</v>
      </c>
      <c r="AK652" s="324">
        <v>9.4957439719516508</v>
      </c>
      <c r="AL652" s="324">
        <v>8.4913964323108431</v>
      </c>
      <c r="AM652" s="324">
        <v>10.500091511592458</v>
      </c>
    </row>
    <row r="653" spans="1:39">
      <c r="A653" s="291" t="s">
        <v>804</v>
      </c>
      <c r="B653" s="291">
        <v>1</v>
      </c>
      <c r="C653" s="291" t="s">
        <v>5835</v>
      </c>
      <c r="D653" s="291" t="s">
        <v>5183</v>
      </c>
      <c r="E653" s="291" t="s">
        <v>3160</v>
      </c>
      <c r="F653" s="291" t="s">
        <v>3161</v>
      </c>
      <c r="G653" s="291" t="s">
        <v>3162</v>
      </c>
      <c r="H653" s="291" t="s">
        <v>3163</v>
      </c>
      <c r="I653" s="291" t="s">
        <v>3164</v>
      </c>
      <c r="J653" s="291" t="s">
        <v>148</v>
      </c>
      <c r="K653" s="291">
        <v>39</v>
      </c>
      <c r="L653" s="291">
        <v>3218</v>
      </c>
      <c r="M653" s="291" t="s">
        <v>54</v>
      </c>
      <c r="N653" s="291">
        <v>652</v>
      </c>
      <c r="O653" s="291">
        <v>118.17486153846154</v>
      </c>
      <c r="P653" s="321" t="s">
        <v>3166</v>
      </c>
      <c r="Q653" s="321">
        <v>7210212</v>
      </c>
      <c r="R653" s="321">
        <v>32.510452999999998</v>
      </c>
      <c r="S653" s="321">
        <v>52.540310169999998</v>
      </c>
      <c r="T653" s="321">
        <v>9.5432538147782662</v>
      </c>
      <c r="U653" s="321" t="s">
        <v>149</v>
      </c>
      <c r="V653" s="321">
        <v>0.10576817810246678</v>
      </c>
      <c r="W653" s="321">
        <v>1.8666325676962601</v>
      </c>
      <c r="X653" s="321">
        <v>3.0998480826835499</v>
      </c>
      <c r="Y653" s="321">
        <v>90</v>
      </c>
      <c r="Z653" s="321">
        <v>0.89790999999999999</v>
      </c>
      <c r="AA653" s="321">
        <v>300.55176949999998</v>
      </c>
      <c r="AB653" s="321">
        <v>1.8157195180000001</v>
      </c>
      <c r="AC653" s="322">
        <v>0.68981238095152575</v>
      </c>
      <c r="AD653" s="323">
        <v>1</v>
      </c>
      <c r="AE653" s="322">
        <v>118.17486153846154</v>
      </c>
      <c r="AF653" s="324">
        <v>380.97865382561866</v>
      </c>
      <c r="AG653" s="324">
        <v>70.669053526756414</v>
      </c>
      <c r="AH653" s="324">
        <v>0.14192064973021987</v>
      </c>
      <c r="AI653" s="324">
        <v>0.18549347271068634</v>
      </c>
      <c r="AJ653" s="324">
        <v>0.1864889185496576</v>
      </c>
      <c r="AK653" s="324">
        <v>9.4923135638826714</v>
      </c>
      <c r="AL653" s="324">
        <v>8.4883288522534688</v>
      </c>
      <c r="AM653" s="324">
        <v>10.496298275511876</v>
      </c>
    </row>
    <row r="654" spans="1:39">
      <c r="A654" s="291" t="s">
        <v>805</v>
      </c>
      <c r="B654" s="291">
        <v>1</v>
      </c>
      <c r="C654" s="291" t="s">
        <v>5836</v>
      </c>
      <c r="D654" s="291" t="s">
        <v>5183</v>
      </c>
      <c r="E654" s="291" t="s">
        <v>3160</v>
      </c>
      <c r="F654" s="291" t="s">
        <v>3161</v>
      </c>
      <c r="G654" s="291" t="s">
        <v>3162</v>
      </c>
      <c r="H654" s="291" t="s">
        <v>3163</v>
      </c>
      <c r="I654" s="291" t="s">
        <v>3164</v>
      </c>
      <c r="J654" s="291" t="s">
        <v>148</v>
      </c>
      <c r="K654" s="291">
        <v>39</v>
      </c>
      <c r="L654" s="291">
        <v>3218</v>
      </c>
      <c r="M654" s="291" t="s">
        <v>54</v>
      </c>
      <c r="N654" s="291">
        <v>653</v>
      </c>
      <c r="O654" s="291">
        <v>118.35638974358974</v>
      </c>
      <c r="P654" s="321" t="s">
        <v>3166</v>
      </c>
      <c r="Q654" s="321">
        <v>7210212</v>
      </c>
      <c r="R654" s="321">
        <v>32.510452999999998</v>
      </c>
      <c r="S654" s="321">
        <v>52.540310169999998</v>
      </c>
      <c r="T654" s="321">
        <v>9.5432538147782662</v>
      </c>
      <c r="U654" s="321" t="s">
        <v>149</v>
      </c>
      <c r="V654" s="321">
        <v>0.10576817810246678</v>
      </c>
      <c r="W654" s="321">
        <v>1.8666325676962601</v>
      </c>
      <c r="X654" s="321">
        <v>3.0998480826835499</v>
      </c>
      <c r="Y654" s="321">
        <v>90</v>
      </c>
      <c r="Z654" s="321">
        <v>0.89790999999999999</v>
      </c>
      <c r="AA654" s="321">
        <v>300.55176949999998</v>
      </c>
      <c r="AB654" s="321">
        <v>1.8157195180000001</v>
      </c>
      <c r="AC654" s="322">
        <v>0.68981238095152575</v>
      </c>
      <c r="AD654" s="323">
        <v>1</v>
      </c>
      <c r="AE654" s="322">
        <v>118.35638974358974</v>
      </c>
      <c r="AF654" s="324">
        <v>381.56387449201742</v>
      </c>
      <c r="AG654" s="324">
        <v>70.75185657467361</v>
      </c>
      <c r="AH654" s="324">
        <v>0.14149030044809771</v>
      </c>
      <c r="AI654" s="324">
        <v>0.18542598318267625</v>
      </c>
      <c r="AJ654" s="324">
        <v>0.1864889185496576</v>
      </c>
      <c r="AK654" s="324">
        <v>9.4888599018600228</v>
      </c>
      <c r="AL654" s="324">
        <v>8.485240477770736</v>
      </c>
      <c r="AM654" s="324">
        <v>10.49247932594931</v>
      </c>
    </row>
    <row r="655" spans="1:39">
      <c r="A655" s="291" t="s">
        <v>806</v>
      </c>
      <c r="B655" s="291">
        <v>1</v>
      </c>
      <c r="C655" s="291" t="s">
        <v>5837</v>
      </c>
      <c r="D655" s="291" t="s">
        <v>5183</v>
      </c>
      <c r="E655" s="291" t="s">
        <v>3160</v>
      </c>
      <c r="F655" s="291" t="s">
        <v>3161</v>
      </c>
      <c r="G655" s="291" t="s">
        <v>3162</v>
      </c>
      <c r="H655" s="291" t="s">
        <v>3163</v>
      </c>
      <c r="I655" s="291" t="s">
        <v>3164</v>
      </c>
      <c r="J655" s="291" t="s">
        <v>148</v>
      </c>
      <c r="K655" s="291">
        <v>39</v>
      </c>
      <c r="L655" s="291">
        <v>3218</v>
      </c>
      <c r="M655" s="291" t="s">
        <v>54</v>
      </c>
      <c r="N655" s="291">
        <v>654</v>
      </c>
      <c r="O655" s="291">
        <v>118.53791794871796</v>
      </c>
      <c r="P655" s="321" t="s">
        <v>3166</v>
      </c>
      <c r="Q655" s="321">
        <v>7210212</v>
      </c>
      <c r="R655" s="321">
        <v>32.510452999999998</v>
      </c>
      <c r="S655" s="321">
        <v>52.540310169999998</v>
      </c>
      <c r="T655" s="321">
        <v>9.5432538147782662</v>
      </c>
      <c r="U655" s="321" t="s">
        <v>149</v>
      </c>
      <c r="V655" s="321">
        <v>0.10576817810246678</v>
      </c>
      <c r="W655" s="321">
        <v>1.8666325676962601</v>
      </c>
      <c r="X655" s="321">
        <v>3.0998480826835499</v>
      </c>
      <c r="Y655" s="321">
        <v>90</v>
      </c>
      <c r="Z655" s="321">
        <v>0.89790999999999999</v>
      </c>
      <c r="AA655" s="321">
        <v>300.55176949999998</v>
      </c>
      <c r="AB655" s="321">
        <v>1.8157195180000001</v>
      </c>
      <c r="AC655" s="322">
        <v>0.68981238095152575</v>
      </c>
      <c r="AD655" s="323">
        <v>1</v>
      </c>
      <c r="AE655" s="322">
        <v>118.53791794871796</v>
      </c>
      <c r="AF655" s="324">
        <v>382.14909515841629</v>
      </c>
      <c r="AG655" s="324">
        <v>70.834407934648766</v>
      </c>
      <c r="AH655" s="324">
        <v>0.14106022687669664</v>
      </c>
      <c r="AI655" s="324">
        <v>0.18535804174882328</v>
      </c>
      <c r="AJ655" s="324">
        <v>0.1864889185496576</v>
      </c>
      <c r="AK655" s="324">
        <v>9.4853831143230405</v>
      </c>
      <c r="AL655" s="324">
        <v>8.4821314237171901</v>
      </c>
      <c r="AM655" s="324">
        <v>10.488634804928891</v>
      </c>
    </row>
    <row r="656" spans="1:39">
      <c r="A656" s="291" t="s">
        <v>807</v>
      </c>
      <c r="B656" s="291">
        <v>1</v>
      </c>
      <c r="C656" s="291" t="s">
        <v>5838</v>
      </c>
      <c r="D656" s="291" t="s">
        <v>5183</v>
      </c>
      <c r="E656" s="291" t="s">
        <v>3160</v>
      </c>
      <c r="F656" s="291" t="s">
        <v>3161</v>
      </c>
      <c r="G656" s="291" t="s">
        <v>3162</v>
      </c>
      <c r="H656" s="291" t="s">
        <v>3163</v>
      </c>
      <c r="I656" s="291" t="s">
        <v>3164</v>
      </c>
      <c r="J656" s="291" t="s">
        <v>148</v>
      </c>
      <c r="K656" s="291">
        <v>39</v>
      </c>
      <c r="L656" s="291">
        <v>3218</v>
      </c>
      <c r="M656" s="291" t="s">
        <v>54</v>
      </c>
      <c r="N656" s="291">
        <v>655</v>
      </c>
      <c r="O656" s="291">
        <v>118.71944615384616</v>
      </c>
      <c r="P656" s="321" t="s">
        <v>3166</v>
      </c>
      <c r="Q656" s="321">
        <v>7210212</v>
      </c>
      <c r="R656" s="321">
        <v>32.510452999999998</v>
      </c>
      <c r="S656" s="321">
        <v>52.540310169999998</v>
      </c>
      <c r="T656" s="321">
        <v>9.5432538147782662</v>
      </c>
      <c r="U656" s="321" t="s">
        <v>149</v>
      </c>
      <c r="V656" s="321">
        <v>0.10576817810246678</v>
      </c>
      <c r="W656" s="321">
        <v>1.8666325676962601</v>
      </c>
      <c r="X656" s="321">
        <v>3.0998480826835499</v>
      </c>
      <c r="Y656" s="321">
        <v>90</v>
      </c>
      <c r="Z656" s="321">
        <v>0.89790999999999999</v>
      </c>
      <c r="AA656" s="321">
        <v>300.55176949999998</v>
      </c>
      <c r="AB656" s="321">
        <v>1.8157195180000001</v>
      </c>
      <c r="AC656" s="322">
        <v>0.68981238095152575</v>
      </c>
      <c r="AD656" s="323">
        <v>1</v>
      </c>
      <c r="AE656" s="322">
        <v>118.71944615384616</v>
      </c>
      <c r="AF656" s="324">
        <v>382.73431582481504</v>
      </c>
      <c r="AG656" s="324">
        <v>70.916707771819716</v>
      </c>
      <c r="AH656" s="324">
        <v>0.14063043548580567</v>
      </c>
      <c r="AI656" s="324">
        <v>0.18528965091355873</v>
      </c>
      <c r="AJ656" s="324">
        <v>0.1864889185496576</v>
      </c>
      <c r="AK656" s="324">
        <v>9.4818833294317439</v>
      </c>
      <c r="AL656" s="324">
        <v>8.4790018046975959</v>
      </c>
      <c r="AM656" s="324">
        <v>10.484764854165892</v>
      </c>
    </row>
    <row r="657" spans="1:39">
      <c r="A657" s="291" t="s">
        <v>808</v>
      </c>
      <c r="B657" s="291">
        <v>1</v>
      </c>
      <c r="C657" s="291" t="s">
        <v>5839</v>
      </c>
      <c r="D657" s="291" t="s">
        <v>5183</v>
      </c>
      <c r="E657" s="291" t="s">
        <v>3160</v>
      </c>
      <c r="F657" s="291" t="s">
        <v>3161</v>
      </c>
      <c r="G657" s="291" t="s">
        <v>3162</v>
      </c>
      <c r="H657" s="291" t="s">
        <v>3163</v>
      </c>
      <c r="I657" s="291" t="s">
        <v>3164</v>
      </c>
      <c r="J657" s="291" t="s">
        <v>148</v>
      </c>
      <c r="K657" s="291">
        <v>39</v>
      </c>
      <c r="L657" s="291">
        <v>3218</v>
      </c>
      <c r="M657" s="291" t="s">
        <v>54</v>
      </c>
      <c r="N657" s="291">
        <v>656</v>
      </c>
      <c r="O657" s="291">
        <v>118.90097435897437</v>
      </c>
      <c r="P657" s="321" t="s">
        <v>3166</v>
      </c>
      <c r="Q657" s="321">
        <v>7210212</v>
      </c>
      <c r="R657" s="321">
        <v>32.510452999999998</v>
      </c>
      <c r="S657" s="321">
        <v>52.540310169999998</v>
      </c>
      <c r="T657" s="321">
        <v>9.5432538147782662</v>
      </c>
      <c r="U657" s="321" t="s">
        <v>149</v>
      </c>
      <c r="V657" s="321">
        <v>0.10576817810246678</v>
      </c>
      <c r="W657" s="321">
        <v>1.8666325676962601</v>
      </c>
      <c r="X657" s="321">
        <v>3.0998480826835499</v>
      </c>
      <c r="Y657" s="321">
        <v>90</v>
      </c>
      <c r="Z657" s="321">
        <v>0.89790999999999999</v>
      </c>
      <c r="AA657" s="321">
        <v>300.55176949999998</v>
      </c>
      <c r="AB657" s="321">
        <v>1.8157195180000001</v>
      </c>
      <c r="AC657" s="322">
        <v>0.68981238095152575</v>
      </c>
      <c r="AD657" s="323">
        <v>1</v>
      </c>
      <c r="AE657" s="322">
        <v>118.90097435897437</v>
      </c>
      <c r="AF657" s="324">
        <v>383.31953649121385</v>
      </c>
      <c r="AG657" s="324">
        <v>70.998756255087471</v>
      </c>
      <c r="AH657" s="324">
        <v>0.14020093270568357</v>
      </c>
      <c r="AI657" s="324">
        <v>0.18522081317583677</v>
      </c>
      <c r="AJ657" s="324">
        <v>0.1864889185496576</v>
      </c>
      <c r="AK657" s="324">
        <v>9.478360675065872</v>
      </c>
      <c r="AL657" s="324">
        <v>8.4758517350660867</v>
      </c>
      <c r="AM657" s="324">
        <v>10.480869615065656</v>
      </c>
    </row>
    <row r="658" spans="1:39">
      <c r="A658" s="291" t="s">
        <v>809</v>
      </c>
      <c r="B658" s="291">
        <v>1</v>
      </c>
      <c r="C658" s="291" t="s">
        <v>5840</v>
      </c>
      <c r="D658" s="291" t="s">
        <v>5183</v>
      </c>
      <c r="E658" s="291" t="s">
        <v>3160</v>
      </c>
      <c r="F658" s="291" t="s">
        <v>3161</v>
      </c>
      <c r="G658" s="291" t="s">
        <v>3162</v>
      </c>
      <c r="H658" s="291" t="s">
        <v>3163</v>
      </c>
      <c r="I658" s="291" t="s">
        <v>3164</v>
      </c>
      <c r="J658" s="291" t="s">
        <v>148</v>
      </c>
      <c r="K658" s="291">
        <v>39</v>
      </c>
      <c r="L658" s="291">
        <v>3218</v>
      </c>
      <c r="M658" s="291" t="s">
        <v>54</v>
      </c>
      <c r="N658" s="291">
        <v>657</v>
      </c>
      <c r="O658" s="291">
        <v>119.08250256410257</v>
      </c>
      <c r="P658" s="321" t="s">
        <v>3166</v>
      </c>
      <c r="Q658" s="321">
        <v>7210212</v>
      </c>
      <c r="R658" s="321">
        <v>32.510452999999998</v>
      </c>
      <c r="S658" s="321">
        <v>52.540310169999998</v>
      </c>
      <c r="T658" s="321">
        <v>9.5432538147782662</v>
      </c>
      <c r="U658" s="321" t="s">
        <v>149</v>
      </c>
      <c r="V658" s="321">
        <v>0.10576817810246678</v>
      </c>
      <c r="W658" s="321">
        <v>1.8666325676962601</v>
      </c>
      <c r="X658" s="321">
        <v>3.0998480826835499</v>
      </c>
      <c r="Y658" s="321">
        <v>90</v>
      </c>
      <c r="Z658" s="321">
        <v>0.89790999999999999</v>
      </c>
      <c r="AA658" s="321">
        <v>300.55176949999998</v>
      </c>
      <c r="AB658" s="321">
        <v>1.8157195180000001</v>
      </c>
      <c r="AC658" s="322">
        <v>0.68981238095152575</v>
      </c>
      <c r="AD658" s="323">
        <v>1</v>
      </c>
      <c r="AE658" s="322">
        <v>119.08250256410257</v>
      </c>
      <c r="AF658" s="324">
        <v>383.90475715761266</v>
      </c>
      <c r="AG658" s="324">
        <v>71.080553557093012</v>
      </c>
      <c r="AH658" s="324">
        <v>0.13977172492708576</v>
      </c>
      <c r="AI658" s="324">
        <v>0.18515153102911613</v>
      </c>
      <c r="AJ658" s="324">
        <v>0.1864889185496576</v>
      </c>
      <c r="AK658" s="324">
        <v>9.4748152788239395</v>
      </c>
      <c r="AL658" s="324">
        <v>8.4726813289253151</v>
      </c>
      <c r="AM658" s="324">
        <v>10.476949228722564</v>
      </c>
    </row>
    <row r="659" spans="1:39">
      <c r="A659" s="291" t="s">
        <v>810</v>
      </c>
      <c r="B659" s="291">
        <v>1</v>
      </c>
      <c r="C659" s="291" t="s">
        <v>5841</v>
      </c>
      <c r="D659" s="291" t="s">
        <v>5183</v>
      </c>
      <c r="E659" s="291" t="s">
        <v>3160</v>
      </c>
      <c r="F659" s="291" t="s">
        <v>3161</v>
      </c>
      <c r="G659" s="291" t="s">
        <v>3162</v>
      </c>
      <c r="H659" s="291" t="s">
        <v>3163</v>
      </c>
      <c r="I659" s="291" t="s">
        <v>3164</v>
      </c>
      <c r="J659" s="291" t="s">
        <v>148</v>
      </c>
      <c r="K659" s="291">
        <v>39</v>
      </c>
      <c r="L659" s="291">
        <v>3218</v>
      </c>
      <c r="M659" s="291" t="s">
        <v>54</v>
      </c>
      <c r="N659" s="291">
        <v>658</v>
      </c>
      <c r="O659" s="291">
        <v>119.26403076923077</v>
      </c>
      <c r="P659" s="321" t="s">
        <v>3166</v>
      </c>
      <c r="Q659" s="321">
        <v>7210212</v>
      </c>
      <c r="R659" s="321">
        <v>32.510452999999998</v>
      </c>
      <c r="S659" s="321">
        <v>52.540310169999998</v>
      </c>
      <c r="T659" s="321">
        <v>9.5432538147782662</v>
      </c>
      <c r="U659" s="321" t="s">
        <v>149</v>
      </c>
      <c r="V659" s="321">
        <v>0.10576817810246678</v>
      </c>
      <c r="W659" s="321">
        <v>1.8666325676962601</v>
      </c>
      <c r="X659" s="321">
        <v>3.0998480826835499</v>
      </c>
      <c r="Y659" s="321">
        <v>90</v>
      </c>
      <c r="Z659" s="321">
        <v>0.89790999999999999</v>
      </c>
      <c r="AA659" s="321">
        <v>300.55176949999998</v>
      </c>
      <c r="AB659" s="321">
        <v>1.8157195180000001</v>
      </c>
      <c r="AC659" s="322">
        <v>0.68981238095152575</v>
      </c>
      <c r="AD659" s="323">
        <v>1</v>
      </c>
      <c r="AE659" s="322">
        <v>119.26403076923077</v>
      </c>
      <c r="AF659" s="324">
        <v>384.48997782401142</v>
      </c>
      <c r="AG659" s="324">
        <v>71.162099854194139</v>
      </c>
      <c r="AH659" s="324">
        <v>0.1393428185011559</v>
      </c>
      <c r="AI659" s="324">
        <v>0.18508180696134147</v>
      </c>
      <c r="AJ659" s="324">
        <v>0.1864889185496576</v>
      </c>
      <c r="AK659" s="324">
        <v>9.4712472680222941</v>
      </c>
      <c r="AL659" s="324">
        <v>8.4694907001256095</v>
      </c>
      <c r="AM659" s="324">
        <v>10.473003835918979</v>
      </c>
    </row>
    <row r="660" spans="1:39">
      <c r="A660" s="291" t="s">
        <v>811</v>
      </c>
      <c r="B660" s="291">
        <v>1</v>
      </c>
      <c r="C660" s="291" t="s">
        <v>5842</v>
      </c>
      <c r="D660" s="291" t="s">
        <v>5183</v>
      </c>
      <c r="E660" s="291" t="s">
        <v>3160</v>
      </c>
      <c r="F660" s="291" t="s">
        <v>3161</v>
      </c>
      <c r="G660" s="291" t="s">
        <v>3162</v>
      </c>
      <c r="H660" s="291" t="s">
        <v>3163</v>
      </c>
      <c r="I660" s="291" t="s">
        <v>3164</v>
      </c>
      <c r="J660" s="291" t="s">
        <v>148</v>
      </c>
      <c r="K660" s="291">
        <v>39</v>
      </c>
      <c r="L660" s="291">
        <v>3218</v>
      </c>
      <c r="M660" s="291" t="s">
        <v>54</v>
      </c>
      <c r="N660" s="291">
        <v>659</v>
      </c>
      <c r="O660" s="291">
        <v>119.44555897435899</v>
      </c>
      <c r="P660" s="321" t="s">
        <v>3166</v>
      </c>
      <c r="Q660" s="321">
        <v>7210212</v>
      </c>
      <c r="R660" s="321">
        <v>32.510452999999998</v>
      </c>
      <c r="S660" s="321">
        <v>52.540310169999998</v>
      </c>
      <c r="T660" s="321">
        <v>9.5432538147782662</v>
      </c>
      <c r="U660" s="321" t="s">
        <v>149</v>
      </c>
      <c r="V660" s="321">
        <v>0.10576817810246678</v>
      </c>
      <c r="W660" s="321">
        <v>1.8666325676962601</v>
      </c>
      <c r="X660" s="321">
        <v>3.0998480826835499</v>
      </c>
      <c r="Y660" s="321">
        <v>90</v>
      </c>
      <c r="Z660" s="321">
        <v>0.89790999999999999</v>
      </c>
      <c r="AA660" s="321">
        <v>300.55176949999998</v>
      </c>
      <c r="AB660" s="321">
        <v>1.8157195180000001</v>
      </c>
      <c r="AC660" s="322">
        <v>0.68981238095152575</v>
      </c>
      <c r="AD660" s="323">
        <v>1</v>
      </c>
      <c r="AE660" s="322">
        <v>119.44555897435899</v>
      </c>
      <c r="AF660" s="324">
        <v>385.07519849041029</v>
      </c>
      <c r="AG660" s="324">
        <v>71.243395326442439</v>
      </c>
      <c r="AH660" s="324">
        <v>0.13891421973962118</v>
      </c>
      <c r="AI660" s="324">
        <v>0.18501164345492546</v>
      </c>
      <c r="AJ660" s="324">
        <v>0.1864889185496576</v>
      </c>
      <c r="AK660" s="324">
        <v>9.4676567696941891</v>
      </c>
      <c r="AL660" s="324">
        <v>8.4662799622641476</v>
      </c>
      <c r="AM660" s="324">
        <v>10.469033577124229</v>
      </c>
    </row>
    <row r="661" spans="1:39">
      <c r="A661" s="291" t="s">
        <v>812</v>
      </c>
      <c r="B661" s="291">
        <v>1</v>
      </c>
      <c r="C661" s="291" t="s">
        <v>5843</v>
      </c>
      <c r="D661" s="291" t="s">
        <v>5183</v>
      </c>
      <c r="E661" s="291" t="s">
        <v>3160</v>
      </c>
      <c r="F661" s="291" t="s">
        <v>3161</v>
      </c>
      <c r="G661" s="291" t="s">
        <v>3162</v>
      </c>
      <c r="H661" s="291" t="s">
        <v>3163</v>
      </c>
      <c r="I661" s="291" t="s">
        <v>3164</v>
      </c>
      <c r="J661" s="291" t="s">
        <v>148</v>
      </c>
      <c r="K661" s="291">
        <v>39</v>
      </c>
      <c r="L661" s="291">
        <v>3218</v>
      </c>
      <c r="M661" s="291" t="s">
        <v>54</v>
      </c>
      <c r="N661" s="291">
        <v>660</v>
      </c>
      <c r="O661" s="291">
        <v>119.62708717948719</v>
      </c>
      <c r="P661" s="321" t="s">
        <v>3166</v>
      </c>
      <c r="Q661" s="321">
        <v>7210212</v>
      </c>
      <c r="R661" s="321">
        <v>32.510452999999998</v>
      </c>
      <c r="S661" s="321">
        <v>52.540310169999998</v>
      </c>
      <c r="T661" s="321">
        <v>9.5432538147782662</v>
      </c>
      <c r="U661" s="321" t="s">
        <v>149</v>
      </c>
      <c r="V661" s="321">
        <v>0.10576817810246678</v>
      </c>
      <c r="W661" s="321">
        <v>1.8666325676962601</v>
      </c>
      <c r="X661" s="321">
        <v>3.0998480826835499</v>
      </c>
      <c r="Y661" s="321">
        <v>90</v>
      </c>
      <c r="Z661" s="321">
        <v>0.89790999999999999</v>
      </c>
      <c r="AA661" s="321">
        <v>300.55176949999998</v>
      </c>
      <c r="AB661" s="321">
        <v>1.8157195180000001</v>
      </c>
      <c r="AC661" s="322">
        <v>0.68981238095152575</v>
      </c>
      <c r="AD661" s="323">
        <v>1</v>
      </c>
      <c r="AE661" s="322">
        <v>119.62708717948719</v>
      </c>
      <c r="AF661" s="324">
        <v>385.66041915680904</v>
      </c>
      <c r="AG661" s="324">
        <v>71.324440157560105</v>
      </c>
      <c r="AH661" s="324">
        <v>0.13848593491475197</v>
      </c>
      <c r="AI661" s="324">
        <v>0.18494104298673097</v>
      </c>
      <c r="AJ661" s="324">
        <v>0.1864889185496576</v>
      </c>
      <c r="AK661" s="324">
        <v>9.4640439105888756</v>
      </c>
      <c r="AL661" s="324">
        <v>8.4630492286841452</v>
      </c>
      <c r="AM661" s="324">
        <v>10.465038592493606</v>
      </c>
    </row>
    <row r="662" spans="1:39">
      <c r="A662" s="291" t="s">
        <v>813</v>
      </c>
      <c r="B662" s="291">
        <v>1</v>
      </c>
      <c r="C662" s="291" t="s">
        <v>5844</v>
      </c>
      <c r="D662" s="291" t="s">
        <v>5183</v>
      </c>
      <c r="E662" s="291" t="s">
        <v>3160</v>
      </c>
      <c r="F662" s="291" t="s">
        <v>3161</v>
      </c>
      <c r="G662" s="291" t="s">
        <v>3162</v>
      </c>
      <c r="H662" s="291" t="s">
        <v>3163</v>
      </c>
      <c r="I662" s="291" t="s">
        <v>3164</v>
      </c>
      <c r="J662" s="291" t="s">
        <v>148</v>
      </c>
      <c r="K662" s="291">
        <v>39</v>
      </c>
      <c r="L662" s="291">
        <v>3218</v>
      </c>
      <c r="M662" s="291" t="s">
        <v>54</v>
      </c>
      <c r="N662" s="291">
        <v>661</v>
      </c>
      <c r="O662" s="291">
        <v>119.80861538461539</v>
      </c>
      <c r="P662" s="321" t="s">
        <v>3166</v>
      </c>
      <c r="Q662" s="321">
        <v>7210212</v>
      </c>
      <c r="R662" s="321">
        <v>32.510452999999998</v>
      </c>
      <c r="S662" s="321">
        <v>52.540310169999998</v>
      </c>
      <c r="T662" s="321">
        <v>9.5432538147782662</v>
      </c>
      <c r="U662" s="321" t="s">
        <v>149</v>
      </c>
      <c r="V662" s="321">
        <v>0.10576817810246678</v>
      </c>
      <c r="W662" s="321">
        <v>1.8666325676962601</v>
      </c>
      <c r="X662" s="321">
        <v>3.0998480826835499</v>
      </c>
      <c r="Y662" s="321">
        <v>90</v>
      </c>
      <c r="Z662" s="321">
        <v>0.89790999999999999</v>
      </c>
      <c r="AA662" s="321">
        <v>300.55176949999998</v>
      </c>
      <c r="AB662" s="321">
        <v>1.8157195180000001</v>
      </c>
      <c r="AC662" s="322">
        <v>0.68981238095152575</v>
      </c>
      <c r="AD662" s="323">
        <v>1</v>
      </c>
      <c r="AE662" s="322">
        <v>119.80861538461539</v>
      </c>
      <c r="AF662" s="324">
        <v>386.24563982320785</v>
      </c>
      <c r="AG662" s="324">
        <v>71.405234534916929</v>
      </c>
      <c r="AH662" s="324">
        <v>0.13805797025931577</v>
      </c>
      <c r="AI662" s="324">
        <v>0.18487000802805306</v>
      </c>
      <c r="AJ662" s="324">
        <v>0.1864889185496576</v>
      </c>
      <c r="AK662" s="324">
        <v>9.4604088171706824</v>
      </c>
      <c r="AL662" s="324">
        <v>8.4597986124740263</v>
      </c>
      <c r="AM662" s="324">
        <v>10.461019021867338</v>
      </c>
    </row>
    <row r="663" spans="1:39">
      <c r="A663" s="291" t="s">
        <v>814</v>
      </c>
      <c r="B663" s="291">
        <v>1</v>
      </c>
      <c r="C663" s="291" t="s">
        <v>5845</v>
      </c>
      <c r="D663" s="291" t="s">
        <v>5183</v>
      </c>
      <c r="E663" s="291" t="s">
        <v>3160</v>
      </c>
      <c r="F663" s="291" t="s">
        <v>3161</v>
      </c>
      <c r="G663" s="291" t="s">
        <v>3162</v>
      </c>
      <c r="H663" s="291" t="s">
        <v>3163</v>
      </c>
      <c r="I663" s="291" t="s">
        <v>3164</v>
      </c>
      <c r="J663" s="291" t="s">
        <v>148</v>
      </c>
      <c r="K663" s="291">
        <v>39</v>
      </c>
      <c r="L663" s="291">
        <v>3218</v>
      </c>
      <c r="M663" s="291" t="s">
        <v>54</v>
      </c>
      <c r="N663" s="291">
        <v>662</v>
      </c>
      <c r="O663" s="291">
        <v>119.9901435897436</v>
      </c>
      <c r="P663" s="321" t="s">
        <v>3166</v>
      </c>
      <c r="Q663" s="321">
        <v>7210212</v>
      </c>
      <c r="R663" s="321">
        <v>32.510452999999998</v>
      </c>
      <c r="S663" s="321">
        <v>52.540310169999998</v>
      </c>
      <c r="T663" s="321">
        <v>9.5432538147782662</v>
      </c>
      <c r="U663" s="321" t="s">
        <v>149</v>
      </c>
      <c r="V663" s="321">
        <v>0.10576817810246678</v>
      </c>
      <c r="W663" s="321">
        <v>1.8666325676962601</v>
      </c>
      <c r="X663" s="321">
        <v>3.0998480826835499</v>
      </c>
      <c r="Y663" s="321">
        <v>90</v>
      </c>
      <c r="Z663" s="321">
        <v>0.89790999999999999</v>
      </c>
      <c r="AA663" s="321">
        <v>300.55176949999998</v>
      </c>
      <c r="AB663" s="321">
        <v>1.8157195180000001</v>
      </c>
      <c r="AC663" s="322">
        <v>0.68981238095152575</v>
      </c>
      <c r="AD663" s="323">
        <v>1</v>
      </c>
      <c r="AE663" s="322">
        <v>119.9901435897436</v>
      </c>
      <c r="AF663" s="324">
        <v>386.83086048960666</v>
      </c>
      <c r="AG663" s="324">
        <v>71.485778649507182</v>
      </c>
      <c r="AH663" s="324">
        <v>0.13763033196671992</v>
      </c>
      <c r="AI663" s="324">
        <v>0.18479854104460172</v>
      </c>
      <c r="AJ663" s="324">
        <v>0.1864889185496576</v>
      </c>
      <c r="AK663" s="324">
        <v>9.4567516156181366</v>
      </c>
      <c r="AL663" s="324">
        <v>8.4565282264666468</v>
      </c>
      <c r="AM663" s="324">
        <v>10.456975004769625</v>
      </c>
    </row>
    <row r="664" spans="1:39">
      <c r="A664" s="291" t="s">
        <v>815</v>
      </c>
      <c r="B664" s="291">
        <v>1</v>
      </c>
      <c r="C664" s="291" t="s">
        <v>5846</v>
      </c>
      <c r="D664" s="291" t="s">
        <v>5183</v>
      </c>
      <c r="E664" s="291" t="s">
        <v>3160</v>
      </c>
      <c r="F664" s="291" t="s">
        <v>3161</v>
      </c>
      <c r="G664" s="291" t="s">
        <v>3162</v>
      </c>
      <c r="H664" s="291" t="s">
        <v>3163</v>
      </c>
      <c r="I664" s="291" t="s">
        <v>3164</v>
      </c>
      <c r="J664" s="291" t="s">
        <v>148</v>
      </c>
      <c r="K664" s="291">
        <v>39</v>
      </c>
      <c r="L664" s="291">
        <v>3218</v>
      </c>
      <c r="M664" s="291" t="s">
        <v>54</v>
      </c>
      <c r="N664" s="291">
        <v>663</v>
      </c>
      <c r="O664" s="291">
        <v>120.1716717948718</v>
      </c>
      <c r="P664" s="321" t="s">
        <v>3166</v>
      </c>
      <c r="Q664" s="321">
        <v>7210212</v>
      </c>
      <c r="R664" s="321">
        <v>32.510452999999998</v>
      </c>
      <c r="S664" s="321">
        <v>52.540310169999998</v>
      </c>
      <c r="T664" s="321">
        <v>9.5432538147782662</v>
      </c>
      <c r="U664" s="321" t="s">
        <v>149</v>
      </c>
      <c r="V664" s="321">
        <v>0.10576817810246678</v>
      </c>
      <c r="W664" s="321">
        <v>1.8666325676962601</v>
      </c>
      <c r="X664" s="321">
        <v>3.0998480826835499</v>
      </c>
      <c r="Y664" s="321">
        <v>90</v>
      </c>
      <c r="Z664" s="321">
        <v>0.89790999999999999</v>
      </c>
      <c r="AA664" s="321">
        <v>300.55176949999998</v>
      </c>
      <c r="AB664" s="321">
        <v>1.8157195180000001</v>
      </c>
      <c r="AC664" s="322">
        <v>0.68981238095152575</v>
      </c>
      <c r="AD664" s="323">
        <v>1</v>
      </c>
      <c r="AE664" s="322">
        <v>120.1716717948718</v>
      </c>
      <c r="AF664" s="324">
        <v>387.41608115600542</v>
      </c>
      <c r="AG664" s="324">
        <v>71.566072695926579</v>
      </c>
      <c r="AH664" s="324">
        <v>0.13720302619095531</v>
      </c>
      <c r="AI664" s="324">
        <v>0.18472664449648443</v>
      </c>
      <c r="AJ664" s="324">
        <v>0.1864889185496576</v>
      </c>
      <c r="AK664" s="324">
        <v>9.4530724318230561</v>
      </c>
      <c r="AL664" s="324">
        <v>8.4532381832384758</v>
      </c>
      <c r="AM664" s="324">
        <v>10.452906680407636</v>
      </c>
    </row>
    <row r="665" spans="1:39">
      <c r="A665" s="291" t="s">
        <v>816</v>
      </c>
      <c r="B665" s="291">
        <v>1</v>
      </c>
      <c r="C665" s="291" t="s">
        <v>5847</v>
      </c>
      <c r="D665" s="291" t="s">
        <v>5183</v>
      </c>
      <c r="E665" s="291" t="s">
        <v>3160</v>
      </c>
      <c r="F665" s="291" t="s">
        <v>3161</v>
      </c>
      <c r="G665" s="291" t="s">
        <v>3162</v>
      </c>
      <c r="H665" s="291" t="s">
        <v>3163</v>
      </c>
      <c r="I665" s="291" t="s">
        <v>3164</v>
      </c>
      <c r="J665" s="291" t="s">
        <v>148</v>
      </c>
      <c r="K665" s="291">
        <v>39</v>
      </c>
      <c r="L665" s="291">
        <v>3218</v>
      </c>
      <c r="M665" s="291" t="s">
        <v>54</v>
      </c>
      <c r="N665" s="291">
        <v>664</v>
      </c>
      <c r="O665" s="291">
        <v>120.3532</v>
      </c>
      <c r="P665" s="321" t="s">
        <v>3166</v>
      </c>
      <c r="Q665" s="321">
        <v>7210212</v>
      </c>
      <c r="R665" s="321">
        <v>32.510452999999998</v>
      </c>
      <c r="S665" s="321">
        <v>52.540310169999998</v>
      </c>
      <c r="T665" s="321">
        <v>9.5432538147782662</v>
      </c>
      <c r="U665" s="321" t="s">
        <v>149</v>
      </c>
      <c r="V665" s="321">
        <v>0.10576817810246678</v>
      </c>
      <c r="W665" s="321">
        <v>1.8666325676962601</v>
      </c>
      <c r="X665" s="321">
        <v>3.0998480826835499</v>
      </c>
      <c r="Y665" s="321">
        <v>90</v>
      </c>
      <c r="Z665" s="321">
        <v>0.89790999999999999</v>
      </c>
      <c r="AA665" s="321">
        <v>300.55176949999998</v>
      </c>
      <c r="AB665" s="321">
        <v>1.8157195180000001</v>
      </c>
      <c r="AC665" s="322">
        <v>0.68981238095152575</v>
      </c>
      <c r="AD665" s="323">
        <v>1</v>
      </c>
      <c r="AE665" s="322">
        <v>120.3532</v>
      </c>
      <c r="AF665" s="324">
        <v>388.00130182240423</v>
      </c>
      <c r="AG665" s="324">
        <v>71.646116872349296</v>
      </c>
      <c r="AH665" s="324">
        <v>0.1367760590467075</v>
      </c>
      <c r="AI665" s="324">
        <v>0.18465432083818914</v>
      </c>
      <c r="AJ665" s="324">
        <v>0.1864889185496576</v>
      </c>
      <c r="AK665" s="324">
        <v>9.4493713913897004</v>
      </c>
      <c r="AL665" s="324">
        <v>8.4499285951088403</v>
      </c>
      <c r="AM665" s="324">
        <v>10.44881418767056</v>
      </c>
    </row>
    <row r="666" spans="1:39">
      <c r="A666" s="291" t="s">
        <v>817</v>
      </c>
      <c r="B666" s="291">
        <v>1</v>
      </c>
      <c r="C666" s="291" t="s">
        <v>5848</v>
      </c>
      <c r="D666" s="291" t="s">
        <v>5183</v>
      </c>
      <c r="E666" s="291" t="s">
        <v>3160</v>
      </c>
      <c r="F666" s="291" t="s">
        <v>3161</v>
      </c>
      <c r="G666" s="291" t="s">
        <v>3162</v>
      </c>
      <c r="H666" s="291" t="s">
        <v>3163</v>
      </c>
      <c r="I666" s="291" t="s">
        <v>3164</v>
      </c>
      <c r="J666" s="291" t="s">
        <v>148</v>
      </c>
      <c r="K666" s="291">
        <v>39</v>
      </c>
      <c r="L666" s="291">
        <v>3218</v>
      </c>
      <c r="M666" s="291" t="s">
        <v>54</v>
      </c>
      <c r="N666" s="291">
        <v>665</v>
      </c>
      <c r="O666" s="291">
        <v>120.53472820512822</v>
      </c>
      <c r="P666" s="321" t="s">
        <v>3166</v>
      </c>
      <c r="Q666" s="321">
        <v>7210212</v>
      </c>
      <c r="R666" s="321">
        <v>32.510452999999998</v>
      </c>
      <c r="S666" s="321">
        <v>52.540310169999998</v>
      </c>
      <c r="T666" s="321">
        <v>9.5432538147782662</v>
      </c>
      <c r="U666" s="321" t="s">
        <v>149</v>
      </c>
      <c r="V666" s="321">
        <v>0.10576817810246678</v>
      </c>
      <c r="W666" s="321">
        <v>1.8666325676962601</v>
      </c>
      <c r="X666" s="321">
        <v>3.0998480826835499</v>
      </c>
      <c r="Y666" s="321">
        <v>90</v>
      </c>
      <c r="Z666" s="321">
        <v>0.89790999999999999</v>
      </c>
      <c r="AA666" s="321">
        <v>300.55176949999998</v>
      </c>
      <c r="AB666" s="321">
        <v>1.8157195180000001</v>
      </c>
      <c r="AC666" s="322">
        <v>0.68981238095152575</v>
      </c>
      <c r="AD666" s="323">
        <v>1</v>
      </c>
      <c r="AE666" s="322">
        <v>120.53472820512822</v>
      </c>
      <c r="AF666" s="324">
        <v>388.58652248880304</v>
      </c>
      <c r="AG666" s="324">
        <v>71.725911380504911</v>
      </c>
      <c r="AH666" s="324">
        <v>0.13634943660933083</v>
      </c>
      <c r="AI666" s="324">
        <v>0.18458157251856738</v>
      </c>
      <c r="AJ666" s="324">
        <v>0.1864889185496576</v>
      </c>
      <c r="AK666" s="324">
        <v>9.4456486196338858</v>
      </c>
      <c r="AL666" s="324">
        <v>8.4465995741391282</v>
      </c>
      <c r="AM666" s="324">
        <v>10.444697665128642</v>
      </c>
    </row>
    <row r="667" spans="1:39">
      <c r="A667" s="291" t="s">
        <v>818</v>
      </c>
      <c r="B667" s="291">
        <v>1</v>
      </c>
      <c r="C667" s="291" t="s">
        <v>5849</v>
      </c>
      <c r="D667" s="291" t="s">
        <v>5183</v>
      </c>
      <c r="E667" s="291" t="s">
        <v>3160</v>
      </c>
      <c r="F667" s="291" t="s">
        <v>3161</v>
      </c>
      <c r="G667" s="291" t="s">
        <v>3162</v>
      </c>
      <c r="H667" s="291" t="s">
        <v>3163</v>
      </c>
      <c r="I667" s="291" t="s">
        <v>3164</v>
      </c>
      <c r="J667" s="291" t="s">
        <v>148</v>
      </c>
      <c r="K667" s="291">
        <v>39</v>
      </c>
      <c r="L667" s="291">
        <v>3218</v>
      </c>
      <c r="M667" s="291" t="s">
        <v>54</v>
      </c>
      <c r="N667" s="291">
        <v>666</v>
      </c>
      <c r="O667" s="291">
        <v>120.71625641025642</v>
      </c>
      <c r="P667" s="321" t="s">
        <v>3166</v>
      </c>
      <c r="Q667" s="321">
        <v>7210212</v>
      </c>
      <c r="R667" s="321">
        <v>32.510452999999998</v>
      </c>
      <c r="S667" s="321">
        <v>52.540310169999998</v>
      </c>
      <c r="T667" s="321">
        <v>9.5432538147782662</v>
      </c>
      <c r="U667" s="321" t="s">
        <v>149</v>
      </c>
      <c r="V667" s="321">
        <v>0.10576817810246678</v>
      </c>
      <c r="W667" s="321">
        <v>1.8666325676962601</v>
      </c>
      <c r="X667" s="321">
        <v>3.0998480826835499</v>
      </c>
      <c r="Y667" s="321">
        <v>90</v>
      </c>
      <c r="Z667" s="321">
        <v>0.89790999999999999</v>
      </c>
      <c r="AA667" s="321">
        <v>300.55176949999998</v>
      </c>
      <c r="AB667" s="321">
        <v>1.8157195180000001</v>
      </c>
      <c r="AC667" s="322">
        <v>0.68981238095152575</v>
      </c>
      <c r="AD667" s="323">
        <v>1</v>
      </c>
      <c r="AE667" s="322">
        <v>120.71625641025642</v>
      </c>
      <c r="AF667" s="324">
        <v>389.17174315520185</v>
      </c>
      <c r="AG667" s="324">
        <v>71.805456425655365</v>
      </c>
      <c r="AH667" s="324">
        <v>0.13592316491476375</v>
      </c>
      <c r="AI667" s="324">
        <v>0.1845084019808173</v>
      </c>
      <c r="AJ667" s="324">
        <v>0.1864889185496576</v>
      </c>
      <c r="AK667" s="324">
        <v>9.4419042415821313</v>
      </c>
      <c r="AL667" s="324">
        <v>8.4432512321320345</v>
      </c>
      <c r="AM667" s="324">
        <v>10.440557251032226</v>
      </c>
    </row>
    <row r="668" spans="1:39">
      <c r="A668" s="291" t="s">
        <v>819</v>
      </c>
      <c r="B668" s="291">
        <v>1</v>
      </c>
      <c r="C668" s="291" t="s">
        <v>5850</v>
      </c>
      <c r="D668" s="291" t="s">
        <v>5183</v>
      </c>
      <c r="E668" s="291" t="s">
        <v>3160</v>
      </c>
      <c r="F668" s="291" t="s">
        <v>3161</v>
      </c>
      <c r="G668" s="291" t="s">
        <v>3162</v>
      </c>
      <c r="H668" s="291" t="s">
        <v>3163</v>
      </c>
      <c r="I668" s="291" t="s">
        <v>3164</v>
      </c>
      <c r="J668" s="291" t="s">
        <v>148</v>
      </c>
      <c r="K668" s="291">
        <v>39</v>
      </c>
      <c r="L668" s="291">
        <v>3218</v>
      </c>
      <c r="M668" s="291" t="s">
        <v>54</v>
      </c>
      <c r="N668" s="291">
        <v>667</v>
      </c>
      <c r="O668" s="291">
        <v>120.89778461538462</v>
      </c>
      <c r="P668" s="321" t="s">
        <v>3166</v>
      </c>
      <c r="Q668" s="321">
        <v>7210212</v>
      </c>
      <c r="R668" s="321">
        <v>32.510452999999998</v>
      </c>
      <c r="S668" s="321">
        <v>52.540310169999998</v>
      </c>
      <c r="T668" s="321">
        <v>9.5432538147782662</v>
      </c>
      <c r="U668" s="321" t="s">
        <v>149</v>
      </c>
      <c r="V668" s="321">
        <v>0.10576817810246678</v>
      </c>
      <c r="W668" s="321">
        <v>1.8666325676962601</v>
      </c>
      <c r="X668" s="321">
        <v>3.0998480826835499</v>
      </c>
      <c r="Y668" s="321">
        <v>90</v>
      </c>
      <c r="Z668" s="321">
        <v>0.89790999999999999</v>
      </c>
      <c r="AA668" s="321">
        <v>300.55176949999998</v>
      </c>
      <c r="AB668" s="321">
        <v>1.8157195180000001</v>
      </c>
      <c r="AC668" s="322">
        <v>0.68981238095152575</v>
      </c>
      <c r="AD668" s="323">
        <v>1</v>
      </c>
      <c r="AE668" s="322">
        <v>120.89778461538462</v>
      </c>
      <c r="AF668" s="324">
        <v>389.75696382160066</v>
      </c>
      <c r="AG668" s="324">
        <v>71.88475221657211</v>
      </c>
      <c r="AH668" s="324">
        <v>0.13549724995991119</v>
      </c>
      <c r="AI668" s="324">
        <v>0.18443481166246758</v>
      </c>
      <c r="AJ668" s="324">
        <v>0.1864889185496576</v>
      </c>
      <c r="AK668" s="324">
        <v>9.4381383819708287</v>
      </c>
      <c r="AL668" s="324">
        <v>8.4398836806308086</v>
      </c>
      <c r="AM668" s="324">
        <v>10.436393083310847</v>
      </c>
    </row>
    <row r="669" spans="1:39">
      <c r="A669" s="291" t="s">
        <v>820</v>
      </c>
      <c r="B669" s="291">
        <v>1</v>
      </c>
      <c r="C669" s="291" t="s">
        <v>5851</v>
      </c>
      <c r="D669" s="291" t="s">
        <v>5183</v>
      </c>
      <c r="E669" s="291" t="s">
        <v>3160</v>
      </c>
      <c r="F669" s="291" t="s">
        <v>3161</v>
      </c>
      <c r="G669" s="291" t="s">
        <v>3162</v>
      </c>
      <c r="H669" s="291" t="s">
        <v>3163</v>
      </c>
      <c r="I669" s="291" t="s">
        <v>3164</v>
      </c>
      <c r="J669" s="291" t="s">
        <v>148</v>
      </c>
      <c r="K669" s="291">
        <v>39</v>
      </c>
      <c r="L669" s="291">
        <v>3218</v>
      </c>
      <c r="M669" s="291" t="s">
        <v>54</v>
      </c>
      <c r="N669" s="291">
        <v>668</v>
      </c>
      <c r="O669" s="291">
        <v>121.07931282051283</v>
      </c>
      <c r="P669" s="321" t="s">
        <v>3166</v>
      </c>
      <c r="Q669" s="321">
        <v>7210212</v>
      </c>
      <c r="R669" s="321">
        <v>32.510452999999998</v>
      </c>
      <c r="S669" s="321">
        <v>52.540310169999998</v>
      </c>
      <c r="T669" s="321">
        <v>9.5432538147782662</v>
      </c>
      <c r="U669" s="321" t="s">
        <v>149</v>
      </c>
      <c r="V669" s="321">
        <v>0.10576817810246678</v>
      </c>
      <c r="W669" s="321">
        <v>1.8666325676962601</v>
      </c>
      <c r="X669" s="321">
        <v>3.0998480826835499</v>
      </c>
      <c r="Y669" s="321">
        <v>90</v>
      </c>
      <c r="Z669" s="321">
        <v>0.89790999999999999</v>
      </c>
      <c r="AA669" s="321">
        <v>300.55176949999998</v>
      </c>
      <c r="AB669" s="321">
        <v>1.8157195180000001</v>
      </c>
      <c r="AC669" s="322">
        <v>0.68981238095152575</v>
      </c>
      <c r="AD669" s="323">
        <v>1</v>
      </c>
      <c r="AE669" s="322">
        <v>121.07931282051283</v>
      </c>
      <c r="AF669" s="324">
        <v>390.34218448799942</v>
      </c>
      <c r="AG669" s="324">
        <v>71.963798965513064</v>
      </c>
      <c r="AH669" s="324">
        <v>0.13507169770230432</v>
      </c>
      <c r="AI669" s="324">
        <v>0.18436080399536089</v>
      </c>
      <c r="AJ669" s="324">
        <v>0.1864889185496576</v>
      </c>
      <c r="AK669" s="324">
        <v>9.4343511652453973</v>
      </c>
      <c r="AL669" s="324">
        <v>8.4364970309185061</v>
      </c>
      <c r="AM669" s="324">
        <v>10.432205299572287</v>
      </c>
    </row>
    <row r="670" spans="1:39">
      <c r="A670" s="291" t="s">
        <v>821</v>
      </c>
      <c r="B670" s="291">
        <v>1</v>
      </c>
      <c r="C670" s="291" t="s">
        <v>5852</v>
      </c>
      <c r="D670" s="291" t="s">
        <v>5183</v>
      </c>
      <c r="E670" s="291" t="s">
        <v>3160</v>
      </c>
      <c r="F670" s="291" t="s">
        <v>3161</v>
      </c>
      <c r="G670" s="291" t="s">
        <v>3162</v>
      </c>
      <c r="H670" s="291" t="s">
        <v>3163</v>
      </c>
      <c r="I670" s="291" t="s">
        <v>3164</v>
      </c>
      <c r="J670" s="291" t="s">
        <v>148</v>
      </c>
      <c r="K670" s="291">
        <v>39</v>
      </c>
      <c r="L670" s="291">
        <v>3218</v>
      </c>
      <c r="M670" s="291" t="s">
        <v>54</v>
      </c>
      <c r="N670" s="291">
        <v>669</v>
      </c>
      <c r="O670" s="291">
        <v>121.26084102564103</v>
      </c>
      <c r="P670" s="321" t="s">
        <v>3166</v>
      </c>
      <c r="Q670" s="321">
        <v>7210212</v>
      </c>
      <c r="R670" s="321">
        <v>32.510452999999998</v>
      </c>
      <c r="S670" s="321">
        <v>52.540310169999998</v>
      </c>
      <c r="T670" s="321">
        <v>9.5432538147782662</v>
      </c>
      <c r="U670" s="321" t="s">
        <v>149</v>
      </c>
      <c r="V670" s="321">
        <v>0.10576817810246678</v>
      </c>
      <c r="W670" s="321">
        <v>1.8666325676962601</v>
      </c>
      <c r="X670" s="321">
        <v>3.0998480826835499</v>
      </c>
      <c r="Y670" s="321">
        <v>90</v>
      </c>
      <c r="Z670" s="321">
        <v>0.89790999999999999</v>
      </c>
      <c r="AA670" s="321">
        <v>300.55176949999998</v>
      </c>
      <c r="AB670" s="321">
        <v>1.8157195180000001</v>
      </c>
      <c r="AC670" s="322">
        <v>0.68981238095152575</v>
      </c>
      <c r="AD670" s="323">
        <v>1</v>
      </c>
      <c r="AE670" s="322">
        <v>121.26084102564103</v>
      </c>
      <c r="AF670" s="324">
        <v>390.92740515439823</v>
      </c>
      <c r="AG670" s="324">
        <v>72.042596888199711</v>
      </c>
      <c r="AH670" s="324">
        <v>0.13464651406030204</v>
      </c>
      <c r="AI670" s="324">
        <v>0.18428638140563774</v>
      </c>
      <c r="AJ670" s="324">
        <v>0.1864889185496576</v>
      </c>
      <c r="AK670" s="324">
        <v>9.4305427155594597</v>
      </c>
      <c r="AL670" s="324">
        <v>8.4330913940172465</v>
      </c>
      <c r="AM670" s="324">
        <v>10.427994037101675</v>
      </c>
    </row>
    <row r="671" spans="1:39">
      <c r="A671" s="291" t="s">
        <v>822</v>
      </c>
      <c r="B671" s="291">
        <v>1</v>
      </c>
      <c r="C671" s="291" t="s">
        <v>5853</v>
      </c>
      <c r="D671" s="291" t="s">
        <v>5183</v>
      </c>
      <c r="E671" s="291" t="s">
        <v>3160</v>
      </c>
      <c r="F671" s="291" t="s">
        <v>3161</v>
      </c>
      <c r="G671" s="291" t="s">
        <v>3162</v>
      </c>
      <c r="H671" s="291" t="s">
        <v>3163</v>
      </c>
      <c r="I671" s="291" t="s">
        <v>3164</v>
      </c>
      <c r="J671" s="291" t="s">
        <v>148</v>
      </c>
      <c r="K671" s="291">
        <v>39</v>
      </c>
      <c r="L671" s="291">
        <v>3218</v>
      </c>
      <c r="M671" s="291" t="s">
        <v>54</v>
      </c>
      <c r="N671" s="291">
        <v>670</v>
      </c>
      <c r="O671" s="291">
        <v>121.44236923076924</v>
      </c>
      <c r="P671" s="321" t="s">
        <v>3166</v>
      </c>
      <c r="Q671" s="321">
        <v>7210212</v>
      </c>
      <c r="R671" s="321">
        <v>32.510452999999998</v>
      </c>
      <c r="S671" s="321">
        <v>52.540310169999998</v>
      </c>
      <c r="T671" s="321">
        <v>9.5432538147782662</v>
      </c>
      <c r="U671" s="321" t="s">
        <v>149</v>
      </c>
      <c r="V671" s="321">
        <v>0.10576817810246678</v>
      </c>
      <c r="W671" s="321">
        <v>1.8666325676962601</v>
      </c>
      <c r="X671" s="321">
        <v>3.0998480826835499</v>
      </c>
      <c r="Y671" s="321">
        <v>90</v>
      </c>
      <c r="Z671" s="321">
        <v>0.89790999999999999</v>
      </c>
      <c r="AA671" s="321">
        <v>300.55176949999998</v>
      </c>
      <c r="AB671" s="321">
        <v>1.8157195180000001</v>
      </c>
      <c r="AC671" s="322">
        <v>0.68981238095152575</v>
      </c>
      <c r="AD671" s="323">
        <v>1</v>
      </c>
      <c r="AE671" s="322">
        <v>121.44236923076924</v>
      </c>
      <c r="AF671" s="324">
        <v>391.5126258207971</v>
      </c>
      <c r="AG671" s="324">
        <v>72.121146203794126</v>
      </c>
      <c r="AH671" s="324">
        <v>0.13422170491306348</v>
      </c>
      <c r="AI671" s="324">
        <v>0.18421154631372058</v>
      </c>
      <c r="AJ671" s="324">
        <v>0.1864889185496576</v>
      </c>
      <c r="AK671" s="324">
        <v>9.4267131567740279</v>
      </c>
      <c r="AL671" s="324">
        <v>8.4296668806874848</v>
      </c>
      <c r="AM671" s="324">
        <v>10.423759432860569</v>
      </c>
    </row>
    <row r="672" spans="1:39">
      <c r="A672" s="291" t="s">
        <v>823</v>
      </c>
      <c r="B672" s="291">
        <v>1</v>
      </c>
      <c r="C672" s="291" t="s">
        <v>5854</v>
      </c>
      <c r="D672" s="291" t="s">
        <v>5183</v>
      </c>
      <c r="E672" s="291" t="s">
        <v>3160</v>
      </c>
      <c r="F672" s="291" t="s">
        <v>3161</v>
      </c>
      <c r="G672" s="291" t="s">
        <v>3162</v>
      </c>
      <c r="H672" s="291" t="s">
        <v>3163</v>
      </c>
      <c r="I672" s="291" t="s">
        <v>3164</v>
      </c>
      <c r="J672" s="291" t="s">
        <v>148</v>
      </c>
      <c r="K672" s="291">
        <v>39</v>
      </c>
      <c r="L672" s="291">
        <v>3218</v>
      </c>
      <c r="M672" s="291" t="s">
        <v>54</v>
      </c>
      <c r="N672" s="291">
        <v>671</v>
      </c>
      <c r="O672" s="291">
        <v>121.62389743589745</v>
      </c>
      <c r="P672" s="321" t="s">
        <v>3166</v>
      </c>
      <c r="Q672" s="321">
        <v>7210212</v>
      </c>
      <c r="R672" s="321">
        <v>32.510452999999998</v>
      </c>
      <c r="S672" s="321">
        <v>52.540310169999998</v>
      </c>
      <c r="T672" s="321">
        <v>9.5432538147782662</v>
      </c>
      <c r="U672" s="321" t="s">
        <v>149</v>
      </c>
      <c r="V672" s="321">
        <v>0.10576817810246678</v>
      </c>
      <c r="W672" s="321">
        <v>1.8666325676962601</v>
      </c>
      <c r="X672" s="321">
        <v>3.0998480826835499</v>
      </c>
      <c r="Y672" s="321">
        <v>90</v>
      </c>
      <c r="Z672" s="321">
        <v>0.89790999999999999</v>
      </c>
      <c r="AA672" s="321">
        <v>300.55176949999998</v>
      </c>
      <c r="AB672" s="321">
        <v>1.8157195180000001</v>
      </c>
      <c r="AC672" s="322">
        <v>0.68981238095152575</v>
      </c>
      <c r="AD672" s="323">
        <v>1</v>
      </c>
      <c r="AE672" s="322">
        <v>121.62389743589745</v>
      </c>
      <c r="AF672" s="324">
        <v>392.09784648719585</v>
      </c>
      <c r="AG672" s="324">
        <v>72.199447134876209</v>
      </c>
      <c r="AH672" s="324">
        <v>0.13379727610085931</v>
      </c>
      <c r="AI672" s="324">
        <v>0.18413630113429841</v>
      </c>
      <c r="AJ672" s="324">
        <v>0.1864889185496576</v>
      </c>
      <c r="AK672" s="324">
        <v>9.4228626124567079</v>
      </c>
      <c r="AL672" s="324">
        <v>8.4262236014273117</v>
      </c>
      <c r="AM672" s="324">
        <v>10.419501623486106</v>
      </c>
    </row>
    <row r="673" spans="1:39">
      <c r="A673" s="291" t="s">
        <v>824</v>
      </c>
      <c r="B673" s="291">
        <v>1</v>
      </c>
      <c r="C673" s="291" t="s">
        <v>5855</v>
      </c>
      <c r="D673" s="291" t="s">
        <v>5183</v>
      </c>
      <c r="E673" s="291" t="s">
        <v>3160</v>
      </c>
      <c r="F673" s="291" t="s">
        <v>3161</v>
      </c>
      <c r="G673" s="291" t="s">
        <v>3162</v>
      </c>
      <c r="H673" s="291" t="s">
        <v>3163</v>
      </c>
      <c r="I673" s="291" t="s">
        <v>3164</v>
      </c>
      <c r="J673" s="291" t="s">
        <v>148</v>
      </c>
      <c r="K673" s="291">
        <v>39</v>
      </c>
      <c r="L673" s="291">
        <v>3218</v>
      </c>
      <c r="M673" s="291" t="s">
        <v>54</v>
      </c>
      <c r="N673" s="291">
        <v>672</v>
      </c>
      <c r="O673" s="291">
        <v>121.80542564102565</v>
      </c>
      <c r="P673" s="321" t="s">
        <v>3166</v>
      </c>
      <c r="Q673" s="321">
        <v>7210212</v>
      </c>
      <c r="R673" s="321">
        <v>32.510452999999998</v>
      </c>
      <c r="S673" s="321">
        <v>52.540310169999998</v>
      </c>
      <c r="T673" s="321">
        <v>9.5432538147782662</v>
      </c>
      <c r="U673" s="321" t="s">
        <v>149</v>
      </c>
      <c r="V673" s="321">
        <v>0.10576817810246678</v>
      </c>
      <c r="W673" s="321">
        <v>1.8666325676962601</v>
      </c>
      <c r="X673" s="321">
        <v>3.0998480826835499</v>
      </c>
      <c r="Y673" s="321">
        <v>90</v>
      </c>
      <c r="Z673" s="321">
        <v>0.89790999999999999</v>
      </c>
      <c r="AA673" s="321">
        <v>300.55176949999998</v>
      </c>
      <c r="AB673" s="321">
        <v>1.8157195180000001</v>
      </c>
      <c r="AC673" s="322">
        <v>0.68981238095152575</v>
      </c>
      <c r="AD673" s="323">
        <v>1</v>
      </c>
      <c r="AE673" s="322">
        <v>121.80542564102565</v>
      </c>
      <c r="AF673" s="324">
        <v>392.68306715359466</v>
      </c>
      <c r="AG673" s="324">
        <v>72.277499907420705</v>
      </c>
      <c r="AH673" s="324">
        <v>0.13337323342457758</v>
      </c>
      <c r="AI673" s="324">
        <v>0.18406064827631075</v>
      </c>
      <c r="AJ673" s="324">
        <v>0.1864889185496576</v>
      </c>
      <c r="AK673" s="324">
        <v>9.4189912058808947</v>
      </c>
      <c r="AL673" s="324">
        <v>8.4227616664717146</v>
      </c>
      <c r="AM673" s="324">
        <v>10.415220745290073</v>
      </c>
    </row>
    <row r="674" spans="1:39">
      <c r="A674" s="291" t="s">
        <v>825</v>
      </c>
      <c r="B674" s="291">
        <v>1</v>
      </c>
      <c r="C674" s="291" t="s">
        <v>5856</v>
      </c>
      <c r="D674" s="291" t="s">
        <v>5183</v>
      </c>
      <c r="E674" s="291" t="s">
        <v>3160</v>
      </c>
      <c r="F674" s="291" t="s">
        <v>3161</v>
      </c>
      <c r="G674" s="291" t="s">
        <v>3162</v>
      </c>
      <c r="H674" s="291" t="s">
        <v>3163</v>
      </c>
      <c r="I674" s="291" t="s">
        <v>3164</v>
      </c>
      <c r="J674" s="291" t="s">
        <v>148</v>
      </c>
      <c r="K674" s="291">
        <v>39</v>
      </c>
      <c r="L674" s="291">
        <v>3218</v>
      </c>
      <c r="M674" s="291" t="s">
        <v>54</v>
      </c>
      <c r="N674" s="291">
        <v>673</v>
      </c>
      <c r="O674" s="291">
        <v>121.98695384615385</v>
      </c>
      <c r="P674" s="321" t="s">
        <v>3166</v>
      </c>
      <c r="Q674" s="321">
        <v>7210212</v>
      </c>
      <c r="R674" s="321">
        <v>32.510452999999998</v>
      </c>
      <c r="S674" s="321">
        <v>52.540310169999998</v>
      </c>
      <c r="T674" s="321">
        <v>9.5432538147782662</v>
      </c>
      <c r="U674" s="321" t="s">
        <v>149</v>
      </c>
      <c r="V674" s="321">
        <v>0.10576817810246678</v>
      </c>
      <c r="W674" s="321">
        <v>1.8666325676962601</v>
      </c>
      <c r="X674" s="321">
        <v>3.0998480826835499</v>
      </c>
      <c r="Y674" s="321">
        <v>90</v>
      </c>
      <c r="Z674" s="321">
        <v>0.89790999999999999</v>
      </c>
      <c r="AA674" s="321">
        <v>300.55176949999998</v>
      </c>
      <c r="AB674" s="321">
        <v>1.8157195180000001</v>
      </c>
      <c r="AC674" s="322">
        <v>0.68981238095152575</v>
      </c>
      <c r="AD674" s="323">
        <v>1</v>
      </c>
      <c r="AE674" s="322">
        <v>121.98695384615385</v>
      </c>
      <c r="AF674" s="324">
        <v>393.26828781999342</v>
      </c>
      <c r="AG674" s="324">
        <v>72.355304750774422</v>
      </c>
      <c r="AH674" s="324">
        <v>0.13294958264632389</v>
      </c>
      <c r="AI674" s="324">
        <v>0.18398459014293281</v>
      </c>
      <c r="AJ674" s="324">
        <v>0.1864889185496576</v>
      </c>
      <c r="AK674" s="324">
        <v>9.4150990600249962</v>
      </c>
      <c r="AL674" s="324">
        <v>8.4192811857919043</v>
      </c>
      <c r="AM674" s="324">
        <v>10.410916934258088</v>
      </c>
    </row>
    <row r="675" spans="1:39">
      <c r="A675" s="291" t="s">
        <v>826</v>
      </c>
      <c r="B675" s="291">
        <v>1</v>
      </c>
      <c r="C675" s="291" t="s">
        <v>5857</v>
      </c>
      <c r="D675" s="291" t="s">
        <v>5183</v>
      </c>
      <c r="E675" s="291" t="s">
        <v>3160</v>
      </c>
      <c r="F675" s="291" t="s">
        <v>3161</v>
      </c>
      <c r="G675" s="291" t="s">
        <v>3162</v>
      </c>
      <c r="H675" s="291" t="s">
        <v>3163</v>
      </c>
      <c r="I675" s="291" t="s">
        <v>3164</v>
      </c>
      <c r="J675" s="291" t="s">
        <v>148</v>
      </c>
      <c r="K675" s="291">
        <v>39</v>
      </c>
      <c r="L675" s="291">
        <v>3218</v>
      </c>
      <c r="M675" s="291" t="s">
        <v>54</v>
      </c>
      <c r="N675" s="291">
        <v>674</v>
      </c>
      <c r="O675" s="291">
        <v>122.16848205128206</v>
      </c>
      <c r="P675" s="321" t="s">
        <v>3166</v>
      </c>
      <c r="Q675" s="321">
        <v>7210212</v>
      </c>
      <c r="R675" s="321">
        <v>32.510452999999998</v>
      </c>
      <c r="S675" s="321">
        <v>52.540310169999998</v>
      </c>
      <c r="T675" s="321">
        <v>9.5432538147782662</v>
      </c>
      <c r="U675" s="321" t="s">
        <v>149</v>
      </c>
      <c r="V675" s="321">
        <v>0.10576817810246678</v>
      </c>
      <c r="W675" s="321">
        <v>1.8666325676962601</v>
      </c>
      <c r="X675" s="321">
        <v>3.0998480826835499</v>
      </c>
      <c r="Y675" s="321">
        <v>90</v>
      </c>
      <c r="Z675" s="321">
        <v>0.89790999999999999</v>
      </c>
      <c r="AA675" s="321">
        <v>300.55176949999998</v>
      </c>
      <c r="AB675" s="321">
        <v>1.8157195180000001</v>
      </c>
      <c r="AC675" s="322">
        <v>0.68981238095152575</v>
      </c>
      <c r="AD675" s="323">
        <v>1</v>
      </c>
      <c r="AE675" s="322">
        <v>122.16848205128206</v>
      </c>
      <c r="AF675" s="324">
        <v>393.85350848639223</v>
      </c>
      <c r="AG675" s="324">
        <v>72.432861897633373</v>
      </c>
      <c r="AH675" s="324">
        <v>0.13252632948901608</v>
      </c>
      <c r="AI675" s="324">
        <v>0.18390812913155996</v>
      </c>
      <c r="AJ675" s="324">
        <v>0.1864889185496576</v>
      </c>
      <c r="AK675" s="324">
        <v>9.4111862975716534</v>
      </c>
      <c r="AL675" s="324">
        <v>8.4157822690945991</v>
      </c>
      <c r="AM675" s="324">
        <v>10.406590326048706</v>
      </c>
    </row>
    <row r="676" spans="1:39">
      <c r="A676" s="291" t="s">
        <v>827</v>
      </c>
      <c r="B676" s="291">
        <v>1</v>
      </c>
      <c r="C676" s="291" t="s">
        <v>5858</v>
      </c>
      <c r="D676" s="291" t="s">
        <v>5183</v>
      </c>
      <c r="E676" s="291" t="s">
        <v>3160</v>
      </c>
      <c r="F676" s="291" t="s">
        <v>3161</v>
      </c>
      <c r="G676" s="291" t="s">
        <v>3162</v>
      </c>
      <c r="H676" s="291" t="s">
        <v>3163</v>
      </c>
      <c r="I676" s="291" t="s">
        <v>3164</v>
      </c>
      <c r="J676" s="291" t="s">
        <v>148</v>
      </c>
      <c r="K676" s="291">
        <v>39</v>
      </c>
      <c r="L676" s="291">
        <v>3218</v>
      </c>
      <c r="M676" s="291" t="s">
        <v>54</v>
      </c>
      <c r="N676" s="291">
        <v>675</v>
      </c>
      <c r="O676" s="291">
        <v>122.35001025641026</v>
      </c>
      <c r="P676" s="321" t="s">
        <v>3166</v>
      </c>
      <c r="Q676" s="321">
        <v>7210212</v>
      </c>
      <c r="R676" s="321">
        <v>32.510452999999998</v>
      </c>
      <c r="S676" s="321">
        <v>52.540310169999998</v>
      </c>
      <c r="T676" s="321">
        <v>9.5432538147782662</v>
      </c>
      <c r="U676" s="321" t="s">
        <v>149</v>
      </c>
      <c r="V676" s="321">
        <v>0.10576817810246678</v>
      </c>
      <c r="W676" s="321">
        <v>1.8666325676962601</v>
      </c>
      <c r="X676" s="321">
        <v>3.0998480826835499</v>
      </c>
      <c r="Y676" s="321">
        <v>90</v>
      </c>
      <c r="Z676" s="321">
        <v>0.89790999999999999</v>
      </c>
      <c r="AA676" s="321">
        <v>300.55176949999998</v>
      </c>
      <c r="AB676" s="321">
        <v>1.8157195180000001</v>
      </c>
      <c r="AC676" s="322">
        <v>0.68981238095152575</v>
      </c>
      <c r="AD676" s="323">
        <v>1</v>
      </c>
      <c r="AE676" s="322">
        <v>122.35001025641026</v>
      </c>
      <c r="AF676" s="324">
        <v>394.43872915279104</v>
      </c>
      <c r="AG676" s="324">
        <v>72.510171584019986</v>
      </c>
      <c r="AH676" s="324">
        <v>0.13210347963673688</v>
      </c>
      <c r="AI676" s="324">
        <v>0.18383126763379318</v>
      </c>
      <c r="AJ676" s="324">
        <v>0.1864889185496576</v>
      </c>
      <c r="AK676" s="324">
        <v>9.4072530409069834</v>
      </c>
      <c r="AL676" s="324">
        <v>8.4122650258213607</v>
      </c>
      <c r="AM676" s="324">
        <v>10.402241055992606</v>
      </c>
    </row>
    <row r="677" spans="1:39">
      <c r="A677" s="291" t="s">
        <v>828</v>
      </c>
      <c r="B677" s="291">
        <v>1</v>
      </c>
      <c r="C677" s="291" t="s">
        <v>5859</v>
      </c>
      <c r="D677" s="291" t="s">
        <v>5183</v>
      </c>
      <c r="E677" s="291" t="s">
        <v>3160</v>
      </c>
      <c r="F677" s="291" t="s">
        <v>3161</v>
      </c>
      <c r="G677" s="291" t="s">
        <v>3162</v>
      </c>
      <c r="H677" s="291" t="s">
        <v>3163</v>
      </c>
      <c r="I677" s="291" t="s">
        <v>3164</v>
      </c>
      <c r="J677" s="291" t="s">
        <v>148</v>
      </c>
      <c r="K677" s="291">
        <v>39</v>
      </c>
      <c r="L677" s="291">
        <v>3218</v>
      </c>
      <c r="M677" s="291" t="s">
        <v>54</v>
      </c>
      <c r="N677" s="291">
        <v>676</v>
      </c>
      <c r="O677" s="291">
        <v>122.53153846153847</v>
      </c>
      <c r="P677" s="321" t="s">
        <v>3166</v>
      </c>
      <c r="Q677" s="321">
        <v>7210212</v>
      </c>
      <c r="R677" s="321">
        <v>32.510452999999998</v>
      </c>
      <c r="S677" s="321">
        <v>52.540310169999998</v>
      </c>
      <c r="T677" s="321">
        <v>9.5432538147782662</v>
      </c>
      <c r="U677" s="321" t="s">
        <v>149</v>
      </c>
      <c r="V677" s="321">
        <v>0.10576817810246678</v>
      </c>
      <c r="W677" s="321">
        <v>1.8666325676962601</v>
      </c>
      <c r="X677" s="321">
        <v>3.0998480826835499</v>
      </c>
      <c r="Y677" s="321">
        <v>90</v>
      </c>
      <c r="Z677" s="321">
        <v>0.89790999999999999</v>
      </c>
      <c r="AA677" s="321">
        <v>300.55176949999998</v>
      </c>
      <c r="AB677" s="321">
        <v>1.8157195180000001</v>
      </c>
      <c r="AC677" s="322">
        <v>0.68981238095152575</v>
      </c>
      <c r="AD677" s="323">
        <v>1</v>
      </c>
      <c r="AE677" s="322">
        <v>122.53153846153847</v>
      </c>
      <c r="AF677" s="324">
        <v>395.02394981918985</v>
      </c>
      <c r="AG677" s="324">
        <v>72.587234049260402</v>
      </c>
      <c r="AH677" s="324">
        <v>0.13168103873471329</v>
      </c>
      <c r="AI677" s="324">
        <v>0.18375400803542416</v>
      </c>
      <c r="AJ677" s="324">
        <v>0.1864889185496576</v>
      </c>
      <c r="AK677" s="324">
        <v>9.4032994121198286</v>
      </c>
      <c r="AL677" s="324">
        <v>8.408729565147917</v>
      </c>
      <c r="AM677" s="324">
        <v>10.39786925909174</v>
      </c>
    </row>
    <row r="678" spans="1:39">
      <c r="A678" s="291" t="s">
        <v>829</v>
      </c>
      <c r="B678" s="291">
        <v>1</v>
      </c>
      <c r="C678" s="291" t="s">
        <v>5860</v>
      </c>
      <c r="D678" s="291" t="s">
        <v>5183</v>
      </c>
      <c r="E678" s="291" t="s">
        <v>3160</v>
      </c>
      <c r="F678" s="291" t="s">
        <v>3161</v>
      </c>
      <c r="G678" s="291" t="s">
        <v>3162</v>
      </c>
      <c r="H678" s="291" t="s">
        <v>3163</v>
      </c>
      <c r="I678" s="291" t="s">
        <v>3164</v>
      </c>
      <c r="J678" s="291" t="s">
        <v>148</v>
      </c>
      <c r="K678" s="291">
        <v>39</v>
      </c>
      <c r="L678" s="291">
        <v>3218</v>
      </c>
      <c r="M678" s="291" t="s">
        <v>54</v>
      </c>
      <c r="N678" s="291">
        <v>677</v>
      </c>
      <c r="O678" s="291">
        <v>122.71306666666668</v>
      </c>
      <c r="P678" s="321" t="s">
        <v>3166</v>
      </c>
      <c r="Q678" s="321">
        <v>7210212</v>
      </c>
      <c r="R678" s="321">
        <v>32.510452999999998</v>
      </c>
      <c r="S678" s="321">
        <v>52.540310169999998</v>
      </c>
      <c r="T678" s="321">
        <v>9.5432538147782662</v>
      </c>
      <c r="U678" s="321" t="s">
        <v>149</v>
      </c>
      <c r="V678" s="321">
        <v>0.10576817810246678</v>
      </c>
      <c r="W678" s="321">
        <v>1.8666325676962601</v>
      </c>
      <c r="X678" s="321">
        <v>3.0998480826835499</v>
      </c>
      <c r="Y678" s="321">
        <v>90</v>
      </c>
      <c r="Z678" s="321">
        <v>0.89790999999999999</v>
      </c>
      <c r="AA678" s="321">
        <v>300.55176949999998</v>
      </c>
      <c r="AB678" s="321">
        <v>1.8157195180000001</v>
      </c>
      <c r="AC678" s="322">
        <v>0.68981238095152575</v>
      </c>
      <c r="AD678" s="323">
        <v>1</v>
      </c>
      <c r="AE678" s="322">
        <v>122.71306666666668</v>
      </c>
      <c r="AF678" s="324">
        <v>395.60917048558866</v>
      </c>
      <c r="AG678" s="324">
        <v>72.66404953596161</v>
      </c>
      <c r="AH678" s="324">
        <v>0.13125901238911411</v>
      </c>
      <c r="AI678" s="324">
        <v>0.18367635271642074</v>
      </c>
      <c r="AJ678" s="324">
        <v>0.1864889185496576</v>
      </c>
      <c r="AK678" s="324">
        <v>9.3993255330010008</v>
      </c>
      <c r="AL678" s="324">
        <v>8.4051759959834875</v>
      </c>
      <c r="AM678" s="324">
        <v>10.393475070018514</v>
      </c>
    </row>
    <row r="679" spans="1:39">
      <c r="A679" s="291" t="s">
        <v>830</v>
      </c>
      <c r="B679" s="291">
        <v>1</v>
      </c>
      <c r="C679" s="291" t="s">
        <v>5861</v>
      </c>
      <c r="D679" s="291" t="s">
        <v>5183</v>
      </c>
      <c r="E679" s="291" t="s">
        <v>3160</v>
      </c>
      <c r="F679" s="291" t="s">
        <v>3161</v>
      </c>
      <c r="G679" s="291" t="s">
        <v>3162</v>
      </c>
      <c r="H679" s="291" t="s">
        <v>3163</v>
      </c>
      <c r="I679" s="291" t="s">
        <v>3164</v>
      </c>
      <c r="J679" s="291" t="s">
        <v>148</v>
      </c>
      <c r="K679" s="291">
        <v>39</v>
      </c>
      <c r="L679" s="291">
        <v>3218</v>
      </c>
      <c r="M679" s="291" t="s">
        <v>54</v>
      </c>
      <c r="N679" s="291">
        <v>678</v>
      </c>
      <c r="O679" s="291">
        <v>122.89459487179488</v>
      </c>
      <c r="P679" s="321" t="s">
        <v>3166</v>
      </c>
      <c r="Q679" s="321">
        <v>7210212</v>
      </c>
      <c r="R679" s="321">
        <v>32.510452999999998</v>
      </c>
      <c r="S679" s="321">
        <v>52.540310169999998</v>
      </c>
      <c r="T679" s="321">
        <v>9.5432538147782662</v>
      </c>
      <c r="U679" s="321" t="s">
        <v>149</v>
      </c>
      <c r="V679" s="321">
        <v>0.10576817810246678</v>
      </c>
      <c r="W679" s="321">
        <v>1.8666325676962601</v>
      </c>
      <c r="X679" s="321">
        <v>3.0998480826835499</v>
      </c>
      <c r="Y679" s="321">
        <v>90</v>
      </c>
      <c r="Z679" s="321">
        <v>0.89790999999999999</v>
      </c>
      <c r="AA679" s="321">
        <v>300.55176949999998</v>
      </c>
      <c r="AB679" s="321">
        <v>1.8157195180000001</v>
      </c>
      <c r="AC679" s="322">
        <v>0.68981238095152575</v>
      </c>
      <c r="AD679" s="323">
        <v>1</v>
      </c>
      <c r="AE679" s="322">
        <v>122.89459487179488</v>
      </c>
      <c r="AF679" s="324">
        <v>396.19439115198747</v>
      </c>
      <c r="AG679" s="324">
        <v>72.740618289988845</v>
      </c>
      <c r="AH679" s="324">
        <v>0.13083740616749828</v>
      </c>
      <c r="AI679" s="324">
        <v>0.18359830405091274</v>
      </c>
      <c r="AJ679" s="324">
        <v>0.1864889185496576</v>
      </c>
      <c r="AK679" s="324">
        <v>9.3953315250425646</v>
      </c>
      <c r="AL679" s="324">
        <v>8.4016044269701418</v>
      </c>
      <c r="AM679" s="324">
        <v>10.389058623114988</v>
      </c>
    </row>
    <row r="680" spans="1:39">
      <c r="A680" s="291" t="s">
        <v>831</v>
      </c>
      <c r="B680" s="291">
        <v>1</v>
      </c>
      <c r="C680" s="291" t="s">
        <v>5862</v>
      </c>
      <c r="D680" s="291" t="s">
        <v>5183</v>
      </c>
      <c r="E680" s="291" t="s">
        <v>3160</v>
      </c>
      <c r="F680" s="291" t="s">
        <v>3161</v>
      </c>
      <c r="G680" s="291" t="s">
        <v>3162</v>
      </c>
      <c r="H680" s="291" t="s">
        <v>3163</v>
      </c>
      <c r="I680" s="291" t="s">
        <v>3164</v>
      </c>
      <c r="J680" s="291" t="s">
        <v>148</v>
      </c>
      <c r="K680" s="291">
        <v>39</v>
      </c>
      <c r="L680" s="291">
        <v>3218</v>
      </c>
      <c r="M680" s="291" t="s">
        <v>54</v>
      </c>
      <c r="N680" s="291">
        <v>679</v>
      </c>
      <c r="O680" s="291">
        <v>123.07612307692308</v>
      </c>
      <c r="P680" s="321" t="s">
        <v>3166</v>
      </c>
      <c r="Q680" s="321">
        <v>7210212</v>
      </c>
      <c r="R680" s="321">
        <v>32.510452999999998</v>
      </c>
      <c r="S680" s="321">
        <v>52.540310169999998</v>
      </c>
      <c r="T680" s="321">
        <v>9.5432538147782662</v>
      </c>
      <c r="U680" s="321" t="s">
        <v>149</v>
      </c>
      <c r="V680" s="321">
        <v>0.10576817810246678</v>
      </c>
      <c r="W680" s="321">
        <v>1.8666325676962601</v>
      </c>
      <c r="X680" s="321">
        <v>3.0998480826835499</v>
      </c>
      <c r="Y680" s="321">
        <v>90</v>
      </c>
      <c r="Z680" s="321">
        <v>0.89790999999999999</v>
      </c>
      <c r="AA680" s="321">
        <v>300.55176949999998</v>
      </c>
      <c r="AB680" s="321">
        <v>1.8157195180000001</v>
      </c>
      <c r="AC680" s="322">
        <v>0.68981238095152575</v>
      </c>
      <c r="AD680" s="323">
        <v>1</v>
      </c>
      <c r="AE680" s="322">
        <v>123.07612307692308</v>
      </c>
      <c r="AF680" s="324">
        <v>396.77961181838623</v>
      </c>
      <c r="AG680" s="324">
        <v>72.816940560442788</v>
      </c>
      <c r="AH680" s="324">
        <v>0.13041622559846333</v>
      </c>
      <c r="AI680" s="324">
        <v>0.18351986440717757</v>
      </c>
      <c r="AJ680" s="324">
        <v>0.1864889185496576</v>
      </c>
      <c r="AK680" s="324">
        <v>9.3913175094370942</v>
      </c>
      <c r="AL680" s="324">
        <v>8.3980149664821369</v>
      </c>
      <c r="AM680" s="324">
        <v>10.384620052392052</v>
      </c>
    </row>
    <row r="681" spans="1:39">
      <c r="A681" s="291" t="s">
        <v>832</v>
      </c>
      <c r="B681" s="291">
        <v>1</v>
      </c>
      <c r="C681" s="291" t="s">
        <v>5863</v>
      </c>
      <c r="D681" s="291" t="s">
        <v>5183</v>
      </c>
      <c r="E681" s="291" t="s">
        <v>3160</v>
      </c>
      <c r="F681" s="291" t="s">
        <v>3161</v>
      </c>
      <c r="G681" s="291" t="s">
        <v>3162</v>
      </c>
      <c r="H681" s="291" t="s">
        <v>3163</v>
      </c>
      <c r="I681" s="291" t="s">
        <v>3164</v>
      </c>
      <c r="J681" s="291" t="s">
        <v>148</v>
      </c>
      <c r="K681" s="291">
        <v>39</v>
      </c>
      <c r="L681" s="291">
        <v>3218</v>
      </c>
      <c r="M681" s="291" t="s">
        <v>54</v>
      </c>
      <c r="N681" s="291">
        <v>680</v>
      </c>
      <c r="O681" s="291">
        <v>123.25765128205128</v>
      </c>
      <c r="P681" s="321" t="s">
        <v>3166</v>
      </c>
      <c r="Q681" s="321">
        <v>7210212</v>
      </c>
      <c r="R681" s="321">
        <v>32.510452999999998</v>
      </c>
      <c r="S681" s="321">
        <v>52.540310169999998</v>
      </c>
      <c r="T681" s="321">
        <v>9.5432538147782662</v>
      </c>
      <c r="U681" s="321" t="s">
        <v>149</v>
      </c>
      <c r="V681" s="321">
        <v>0.10576817810246678</v>
      </c>
      <c r="W681" s="321">
        <v>1.8666325676962601</v>
      </c>
      <c r="X681" s="321">
        <v>3.0998480826835499</v>
      </c>
      <c r="Y681" s="321">
        <v>90</v>
      </c>
      <c r="Z681" s="321">
        <v>0.89790999999999999</v>
      </c>
      <c r="AA681" s="321">
        <v>300.55176949999998</v>
      </c>
      <c r="AB681" s="321">
        <v>1.8157195180000001</v>
      </c>
      <c r="AC681" s="322">
        <v>0.68981238095152575</v>
      </c>
      <c r="AD681" s="323">
        <v>1</v>
      </c>
      <c r="AE681" s="322">
        <v>123.25765128205128</v>
      </c>
      <c r="AF681" s="324">
        <v>397.36483248478504</v>
      </c>
      <c r="AG681" s="324">
        <v>72.893016599637008</v>
      </c>
      <c r="AH681" s="324">
        <v>0.12999547617201926</v>
      </c>
      <c r="AI681" s="324">
        <v>0.18344103614762652</v>
      </c>
      <c r="AJ681" s="324">
        <v>0.1864889185496576</v>
      </c>
      <c r="AK681" s="324">
        <v>9.387283607076979</v>
      </c>
      <c r="AL681" s="324">
        <v>8.394407722625294</v>
      </c>
      <c r="AM681" s="324">
        <v>10.380159491528664</v>
      </c>
    </row>
    <row r="682" spans="1:39">
      <c r="A682" s="291" t="s">
        <v>833</v>
      </c>
      <c r="B682" s="291">
        <v>1</v>
      </c>
      <c r="C682" s="291" t="s">
        <v>5864</v>
      </c>
      <c r="D682" s="291" t="s">
        <v>5183</v>
      </c>
      <c r="E682" s="291" t="s">
        <v>3160</v>
      </c>
      <c r="F682" s="291" t="s">
        <v>3161</v>
      </c>
      <c r="G682" s="291" t="s">
        <v>3162</v>
      </c>
      <c r="H682" s="291" t="s">
        <v>3163</v>
      </c>
      <c r="I682" s="291" t="s">
        <v>3164</v>
      </c>
      <c r="J682" s="291" t="s">
        <v>148</v>
      </c>
      <c r="K682" s="291">
        <v>39</v>
      </c>
      <c r="L682" s="291">
        <v>3218</v>
      </c>
      <c r="M682" s="291" t="s">
        <v>54</v>
      </c>
      <c r="N682" s="291">
        <v>681</v>
      </c>
      <c r="O682" s="291">
        <v>123.4391794871795</v>
      </c>
      <c r="P682" s="321" t="s">
        <v>3166</v>
      </c>
      <c r="Q682" s="321">
        <v>7210212</v>
      </c>
      <c r="R682" s="321">
        <v>32.510452999999998</v>
      </c>
      <c r="S682" s="321">
        <v>52.540310169999998</v>
      </c>
      <c r="T682" s="321">
        <v>9.5432538147782662</v>
      </c>
      <c r="U682" s="321" t="s">
        <v>149</v>
      </c>
      <c r="V682" s="321">
        <v>0.10576817810246678</v>
      </c>
      <c r="W682" s="321">
        <v>1.8666325676962601</v>
      </c>
      <c r="X682" s="321">
        <v>3.0998480826835499</v>
      </c>
      <c r="Y682" s="321">
        <v>90</v>
      </c>
      <c r="Z682" s="321">
        <v>0.89790999999999999</v>
      </c>
      <c r="AA682" s="321">
        <v>300.55176949999998</v>
      </c>
      <c r="AB682" s="321">
        <v>1.8157195180000001</v>
      </c>
      <c r="AC682" s="322">
        <v>0.68981238095152575</v>
      </c>
      <c r="AD682" s="323">
        <v>1</v>
      </c>
      <c r="AE682" s="322">
        <v>123.4391794871795</v>
      </c>
      <c r="AF682" s="324">
        <v>397.95005315118385</v>
      </c>
      <c r="AG682" s="324">
        <v>72.968846663075283</v>
      </c>
      <c r="AH682" s="324">
        <v>0.12957516333949642</v>
      </c>
      <c r="AI682" s="324">
        <v>0.18336182162879103</v>
      </c>
      <c r="AJ682" s="324">
        <v>0.1864889185496576</v>
      </c>
      <c r="AK682" s="324">
        <v>9.383229938553713</v>
      </c>
      <c r="AL682" s="324">
        <v>8.3907828032363643</v>
      </c>
      <c r="AM682" s="324">
        <v>10.37567707387106</v>
      </c>
    </row>
    <row r="683" spans="1:39">
      <c r="A683" s="291" t="s">
        <v>834</v>
      </c>
      <c r="B683" s="291">
        <v>1</v>
      </c>
      <c r="C683" s="291" t="s">
        <v>5865</v>
      </c>
      <c r="D683" s="291" t="s">
        <v>5183</v>
      </c>
      <c r="E683" s="291" t="s">
        <v>3160</v>
      </c>
      <c r="F683" s="291" t="s">
        <v>3161</v>
      </c>
      <c r="G683" s="291" t="s">
        <v>3162</v>
      </c>
      <c r="H683" s="291" t="s">
        <v>3163</v>
      </c>
      <c r="I683" s="291" t="s">
        <v>3164</v>
      </c>
      <c r="J683" s="291" t="s">
        <v>148</v>
      </c>
      <c r="K683" s="291">
        <v>39</v>
      </c>
      <c r="L683" s="291">
        <v>3218</v>
      </c>
      <c r="M683" s="291" t="s">
        <v>54</v>
      </c>
      <c r="N683" s="291">
        <v>682</v>
      </c>
      <c r="O683" s="291">
        <v>123.6207076923077</v>
      </c>
      <c r="P683" s="321" t="s">
        <v>3166</v>
      </c>
      <c r="Q683" s="321">
        <v>7210212</v>
      </c>
      <c r="R683" s="321">
        <v>32.510452999999998</v>
      </c>
      <c r="S683" s="321">
        <v>52.540310169999998</v>
      </c>
      <c r="T683" s="321">
        <v>9.5432538147782662</v>
      </c>
      <c r="U683" s="321" t="s">
        <v>149</v>
      </c>
      <c r="V683" s="321">
        <v>0.10576817810246678</v>
      </c>
      <c r="W683" s="321">
        <v>1.8666325676962601</v>
      </c>
      <c r="X683" s="321">
        <v>3.0998480826835499</v>
      </c>
      <c r="Y683" s="321">
        <v>90</v>
      </c>
      <c r="Z683" s="321">
        <v>0.89790999999999999</v>
      </c>
      <c r="AA683" s="321">
        <v>300.55176949999998</v>
      </c>
      <c r="AB683" s="321">
        <v>1.8157195180000001</v>
      </c>
      <c r="AC683" s="322">
        <v>0.68981238095152575</v>
      </c>
      <c r="AD683" s="323">
        <v>1</v>
      </c>
      <c r="AE683" s="322">
        <v>123.6207076923077</v>
      </c>
      <c r="AF683" s="324">
        <v>398.53527381758266</v>
      </c>
      <c r="AG683" s="324">
        <v>73.044431009428934</v>
      </c>
      <c r="AH683" s="324">
        <v>0.12915529251344338</v>
      </c>
      <c r="AI683" s="324">
        <v>0.18328222320130888</v>
      </c>
      <c r="AJ683" s="324">
        <v>0.1864889185496576</v>
      </c>
      <c r="AK683" s="324">
        <v>9.3791566241571953</v>
      </c>
      <c r="AL683" s="324">
        <v>8.3871403158824052</v>
      </c>
      <c r="AM683" s="324">
        <v>10.371172932431984</v>
      </c>
    </row>
    <row r="684" spans="1:39">
      <c r="A684" s="291" t="s">
        <v>835</v>
      </c>
      <c r="B684" s="291">
        <v>1</v>
      </c>
      <c r="C684" s="291" t="s">
        <v>5866</v>
      </c>
      <c r="D684" s="291" t="s">
        <v>5183</v>
      </c>
      <c r="E684" s="291" t="s">
        <v>3160</v>
      </c>
      <c r="F684" s="291" t="s">
        <v>3161</v>
      </c>
      <c r="G684" s="291" t="s">
        <v>3162</v>
      </c>
      <c r="H684" s="291" t="s">
        <v>3163</v>
      </c>
      <c r="I684" s="291" t="s">
        <v>3164</v>
      </c>
      <c r="J684" s="291" t="s">
        <v>148</v>
      </c>
      <c r="K684" s="291">
        <v>39</v>
      </c>
      <c r="L684" s="291">
        <v>3218</v>
      </c>
      <c r="M684" s="291" t="s">
        <v>54</v>
      </c>
      <c r="N684" s="291">
        <v>683</v>
      </c>
      <c r="O684" s="291">
        <v>123.80223589743591</v>
      </c>
      <c r="P684" s="321" t="s">
        <v>3166</v>
      </c>
      <c r="Q684" s="321">
        <v>7210212</v>
      </c>
      <c r="R684" s="321">
        <v>32.510452999999998</v>
      </c>
      <c r="S684" s="321">
        <v>52.540310169999998</v>
      </c>
      <c r="T684" s="321">
        <v>9.5432538147782662</v>
      </c>
      <c r="U684" s="321" t="s">
        <v>149</v>
      </c>
      <c r="V684" s="321">
        <v>0.10576817810246678</v>
      </c>
      <c r="W684" s="321">
        <v>1.8666325676962601</v>
      </c>
      <c r="X684" s="321">
        <v>3.0998480826835499</v>
      </c>
      <c r="Y684" s="321">
        <v>90</v>
      </c>
      <c r="Z684" s="321">
        <v>0.89790999999999999</v>
      </c>
      <c r="AA684" s="321">
        <v>300.55176949999998</v>
      </c>
      <c r="AB684" s="321">
        <v>1.8157195180000001</v>
      </c>
      <c r="AC684" s="322">
        <v>0.68981238095152575</v>
      </c>
      <c r="AD684" s="323">
        <v>1</v>
      </c>
      <c r="AE684" s="322">
        <v>123.80223589743591</v>
      </c>
      <c r="AF684" s="324">
        <v>399.12049448398147</v>
      </c>
      <c r="AG684" s="324">
        <v>73.119769900514399</v>
      </c>
      <c r="AH684" s="324">
        <v>0.12873586906810294</v>
      </c>
      <c r="AI684" s="324">
        <v>0.18320224320991121</v>
      </c>
      <c r="AJ684" s="324">
        <v>0.1864889185496576</v>
      </c>
      <c r="AK684" s="324">
        <v>9.3750637838750599</v>
      </c>
      <c r="AL684" s="324">
        <v>8.3834803678601766</v>
      </c>
      <c r="AM684" s="324">
        <v>10.366647199889945</v>
      </c>
    </row>
    <row r="685" spans="1:39">
      <c r="A685" s="291" t="s">
        <v>836</v>
      </c>
      <c r="B685" s="291">
        <v>1</v>
      </c>
      <c r="C685" s="291" t="s">
        <v>5867</v>
      </c>
      <c r="D685" s="291" t="s">
        <v>5183</v>
      </c>
      <c r="E685" s="291" t="s">
        <v>3160</v>
      </c>
      <c r="F685" s="291" t="s">
        <v>3161</v>
      </c>
      <c r="G685" s="291" t="s">
        <v>3162</v>
      </c>
      <c r="H685" s="291" t="s">
        <v>3163</v>
      </c>
      <c r="I685" s="291" t="s">
        <v>3164</v>
      </c>
      <c r="J685" s="291" t="s">
        <v>148</v>
      </c>
      <c r="K685" s="291">
        <v>39</v>
      </c>
      <c r="L685" s="291">
        <v>3218</v>
      </c>
      <c r="M685" s="291" t="s">
        <v>54</v>
      </c>
      <c r="N685" s="291">
        <v>684</v>
      </c>
      <c r="O685" s="291">
        <v>123.98376410256411</v>
      </c>
      <c r="P685" s="321" t="s">
        <v>3166</v>
      </c>
      <c r="Q685" s="321">
        <v>7210212</v>
      </c>
      <c r="R685" s="321">
        <v>32.510452999999998</v>
      </c>
      <c r="S685" s="321">
        <v>52.540310169999998</v>
      </c>
      <c r="T685" s="321">
        <v>9.5432538147782662</v>
      </c>
      <c r="U685" s="321" t="s">
        <v>149</v>
      </c>
      <c r="V685" s="321">
        <v>0.10576817810246678</v>
      </c>
      <c r="W685" s="321">
        <v>1.8666325676962601</v>
      </c>
      <c r="X685" s="321">
        <v>3.0998480826835499</v>
      </c>
      <c r="Y685" s="321">
        <v>90</v>
      </c>
      <c r="Z685" s="321">
        <v>0.89790999999999999</v>
      </c>
      <c r="AA685" s="321">
        <v>300.55176949999998</v>
      </c>
      <c r="AB685" s="321">
        <v>1.8157195180000001</v>
      </c>
      <c r="AC685" s="322">
        <v>0.68981238095152575</v>
      </c>
      <c r="AD685" s="323">
        <v>1</v>
      </c>
      <c r="AE685" s="322">
        <v>123.98376410256411</v>
      </c>
      <c r="AF685" s="324">
        <v>399.70571515038023</v>
      </c>
      <c r="AG685" s="324">
        <v>73.194863601270484</v>
      </c>
      <c r="AH685" s="324">
        <v>0.1283168983388534</v>
      </c>
      <c r="AI685" s="324">
        <v>0.18312188399340892</v>
      </c>
      <c r="AJ685" s="324">
        <v>0.1864889185496576</v>
      </c>
      <c r="AK685" s="324">
        <v>9.3709515373919867</v>
      </c>
      <c r="AL685" s="324">
        <v>8.3798030661955263</v>
      </c>
      <c r="AM685" s="324">
        <v>10.362100008588447</v>
      </c>
    </row>
    <row r="686" spans="1:39">
      <c r="A686" s="291" t="s">
        <v>837</v>
      </c>
      <c r="B686" s="291">
        <v>1</v>
      </c>
      <c r="C686" s="291" t="s">
        <v>5868</v>
      </c>
      <c r="D686" s="291" t="s">
        <v>5183</v>
      </c>
      <c r="E686" s="291" t="s">
        <v>3160</v>
      </c>
      <c r="F686" s="291" t="s">
        <v>3161</v>
      </c>
      <c r="G686" s="291" t="s">
        <v>3162</v>
      </c>
      <c r="H686" s="291" t="s">
        <v>3163</v>
      </c>
      <c r="I686" s="291" t="s">
        <v>3164</v>
      </c>
      <c r="J686" s="291" t="s">
        <v>148</v>
      </c>
      <c r="K686" s="291">
        <v>39</v>
      </c>
      <c r="L686" s="291">
        <v>3218</v>
      </c>
      <c r="M686" s="291" t="s">
        <v>54</v>
      </c>
      <c r="N686" s="291">
        <v>685</v>
      </c>
      <c r="O686" s="291">
        <v>124.16529230769231</v>
      </c>
      <c r="P686" s="321" t="s">
        <v>3166</v>
      </c>
      <c r="Q686" s="321">
        <v>7210212</v>
      </c>
      <c r="R686" s="321">
        <v>32.510452999999998</v>
      </c>
      <c r="S686" s="321">
        <v>52.540310169999998</v>
      </c>
      <c r="T686" s="321">
        <v>9.5432538147782662</v>
      </c>
      <c r="U686" s="321" t="s">
        <v>149</v>
      </c>
      <c r="V686" s="321">
        <v>0.10576817810246678</v>
      </c>
      <c r="W686" s="321">
        <v>1.8666325676962601</v>
      </c>
      <c r="X686" s="321">
        <v>3.0998480826835499</v>
      </c>
      <c r="Y686" s="321">
        <v>90</v>
      </c>
      <c r="Z686" s="321">
        <v>0.89790999999999999</v>
      </c>
      <c r="AA686" s="321">
        <v>300.55176949999998</v>
      </c>
      <c r="AB686" s="321">
        <v>1.8157195180000001</v>
      </c>
      <c r="AC686" s="322">
        <v>0.68981238095152575</v>
      </c>
      <c r="AD686" s="323">
        <v>1</v>
      </c>
      <c r="AE686" s="322">
        <v>124.16529230769231</v>
      </c>
      <c r="AF686" s="324">
        <v>400.29093581677904</v>
      </c>
      <c r="AG686" s="324">
        <v>73.269712379736021</v>
      </c>
      <c r="AH686" s="324">
        <v>0.12789838562285052</v>
      </c>
      <c r="AI686" s="324">
        <v>0.18304114788468004</v>
      </c>
      <c r="AJ686" s="324">
        <v>0.1864889185496576</v>
      </c>
      <c r="AK686" s="324">
        <v>9.3668200040890461</v>
      </c>
      <c r="AL686" s="324">
        <v>8.3761085176428072</v>
      </c>
      <c r="AM686" s="324">
        <v>10.357531490535285</v>
      </c>
    </row>
    <row r="687" spans="1:39">
      <c r="A687" s="291" t="s">
        <v>838</v>
      </c>
      <c r="B687" s="291">
        <v>1</v>
      </c>
      <c r="C687" s="291" t="s">
        <v>5869</v>
      </c>
      <c r="D687" s="291" t="s">
        <v>5183</v>
      </c>
      <c r="E687" s="291" t="s">
        <v>3160</v>
      </c>
      <c r="F687" s="291" t="s">
        <v>3161</v>
      </c>
      <c r="G687" s="291" t="s">
        <v>3162</v>
      </c>
      <c r="H687" s="291" t="s">
        <v>3163</v>
      </c>
      <c r="I687" s="291" t="s">
        <v>3164</v>
      </c>
      <c r="J687" s="291" t="s">
        <v>148</v>
      </c>
      <c r="K687" s="291">
        <v>39</v>
      </c>
      <c r="L687" s="291">
        <v>3218</v>
      </c>
      <c r="M687" s="291" t="s">
        <v>54</v>
      </c>
      <c r="N687" s="291">
        <v>686</v>
      </c>
      <c r="O687" s="291">
        <v>124.34682051282051</v>
      </c>
      <c r="P687" s="321" t="s">
        <v>3166</v>
      </c>
      <c r="Q687" s="321">
        <v>7210212</v>
      </c>
      <c r="R687" s="321">
        <v>32.510452999999998</v>
      </c>
      <c r="S687" s="321">
        <v>52.540310169999998</v>
      </c>
      <c r="T687" s="321">
        <v>9.5432538147782662</v>
      </c>
      <c r="U687" s="321" t="s">
        <v>149</v>
      </c>
      <c r="V687" s="321">
        <v>0.10576817810246678</v>
      </c>
      <c r="W687" s="321">
        <v>1.8666325676962601</v>
      </c>
      <c r="X687" s="321">
        <v>3.0998480826835499</v>
      </c>
      <c r="Y687" s="321">
        <v>90</v>
      </c>
      <c r="Z687" s="321">
        <v>0.89790999999999999</v>
      </c>
      <c r="AA687" s="321">
        <v>300.55176949999998</v>
      </c>
      <c r="AB687" s="321">
        <v>1.8157195180000001</v>
      </c>
      <c r="AC687" s="322">
        <v>0.68981238095152575</v>
      </c>
      <c r="AD687" s="323">
        <v>1</v>
      </c>
      <c r="AE687" s="322">
        <v>124.34682051282051</v>
      </c>
      <c r="AF687" s="324">
        <v>400.87615648317785</v>
      </c>
      <c r="AG687" s="324">
        <v>73.34431650702733</v>
      </c>
      <c r="AH687" s="324">
        <v>0.12748033617881216</v>
      </c>
      <c r="AI687" s="324">
        <v>0.18296003721065687</v>
      </c>
      <c r="AJ687" s="324">
        <v>0.1864889185496576</v>
      </c>
      <c r="AK687" s="324">
        <v>9.3626693030430506</v>
      </c>
      <c r="AL687" s="324">
        <v>8.3723968286842929</v>
      </c>
      <c r="AM687" s="324">
        <v>10.352941777401806</v>
      </c>
    </row>
    <row r="688" spans="1:39">
      <c r="A688" s="291" t="s">
        <v>839</v>
      </c>
      <c r="B688" s="291">
        <v>1</v>
      </c>
      <c r="C688" s="291" t="s">
        <v>5870</v>
      </c>
      <c r="D688" s="291" t="s">
        <v>5183</v>
      </c>
      <c r="E688" s="291" t="s">
        <v>3160</v>
      </c>
      <c r="F688" s="291" t="s">
        <v>3161</v>
      </c>
      <c r="G688" s="291" t="s">
        <v>3162</v>
      </c>
      <c r="H688" s="291" t="s">
        <v>3163</v>
      </c>
      <c r="I688" s="291" t="s">
        <v>3164</v>
      </c>
      <c r="J688" s="291" t="s">
        <v>148</v>
      </c>
      <c r="K688" s="291">
        <v>39</v>
      </c>
      <c r="L688" s="291">
        <v>3218</v>
      </c>
      <c r="M688" s="291" t="s">
        <v>54</v>
      </c>
      <c r="N688" s="291">
        <v>687</v>
      </c>
      <c r="O688" s="291">
        <v>124.52834871794873</v>
      </c>
      <c r="P688" s="321" t="s">
        <v>3166</v>
      </c>
      <c r="Q688" s="321">
        <v>7210212</v>
      </c>
      <c r="R688" s="321">
        <v>32.510452999999998</v>
      </c>
      <c r="S688" s="321">
        <v>52.540310169999998</v>
      </c>
      <c r="T688" s="321">
        <v>9.5432538147782662</v>
      </c>
      <c r="U688" s="321" t="s">
        <v>149</v>
      </c>
      <c r="V688" s="321">
        <v>0.10576817810246678</v>
      </c>
      <c r="W688" s="321">
        <v>1.8666325676962601</v>
      </c>
      <c r="X688" s="321">
        <v>3.0998480826835499</v>
      </c>
      <c r="Y688" s="321">
        <v>90</v>
      </c>
      <c r="Z688" s="321">
        <v>0.89790999999999999</v>
      </c>
      <c r="AA688" s="321">
        <v>300.55176949999998</v>
      </c>
      <c r="AB688" s="321">
        <v>1.8157195180000001</v>
      </c>
      <c r="AC688" s="322">
        <v>0.68981238095152575</v>
      </c>
      <c r="AD688" s="323">
        <v>1</v>
      </c>
      <c r="AE688" s="322">
        <v>124.52834871794873</v>
      </c>
      <c r="AF688" s="324">
        <v>401.46137714957666</v>
      </c>
      <c r="AG688" s="324">
        <v>73.418676257315695</v>
      </c>
      <c r="AH688" s="324">
        <v>0.1270627552269179</v>
      </c>
      <c r="AI688" s="324">
        <v>0.18287855429231323</v>
      </c>
      <c r="AJ688" s="324">
        <v>0.1864889185496576</v>
      </c>
      <c r="AK688" s="324">
        <v>9.3584995530258919</v>
      </c>
      <c r="AL688" s="324">
        <v>8.3686681055295935</v>
      </c>
      <c r="AM688" s="324">
        <v>10.34833100052219</v>
      </c>
    </row>
    <row r="689" spans="1:39">
      <c r="A689" s="291" t="s">
        <v>840</v>
      </c>
      <c r="B689" s="291">
        <v>1</v>
      </c>
      <c r="C689" s="291" t="s">
        <v>5871</v>
      </c>
      <c r="D689" s="291" t="s">
        <v>5183</v>
      </c>
      <c r="E689" s="291" t="s">
        <v>3160</v>
      </c>
      <c r="F689" s="291" t="s">
        <v>3161</v>
      </c>
      <c r="G689" s="291" t="s">
        <v>3162</v>
      </c>
      <c r="H689" s="291" t="s">
        <v>3163</v>
      </c>
      <c r="I689" s="291" t="s">
        <v>3164</v>
      </c>
      <c r="J689" s="291" t="s">
        <v>148</v>
      </c>
      <c r="K689" s="291">
        <v>39</v>
      </c>
      <c r="L689" s="291">
        <v>3218</v>
      </c>
      <c r="M689" s="291" t="s">
        <v>54</v>
      </c>
      <c r="N689" s="291">
        <v>688</v>
      </c>
      <c r="O689" s="291">
        <v>124.70987692307693</v>
      </c>
      <c r="P689" s="321" t="s">
        <v>3166</v>
      </c>
      <c r="Q689" s="321">
        <v>7210212</v>
      </c>
      <c r="R689" s="321">
        <v>32.510452999999998</v>
      </c>
      <c r="S689" s="321">
        <v>52.540310169999998</v>
      </c>
      <c r="T689" s="321">
        <v>9.5432538147782662</v>
      </c>
      <c r="U689" s="321" t="s">
        <v>149</v>
      </c>
      <c r="V689" s="321">
        <v>0.10576817810246678</v>
      </c>
      <c r="W689" s="321">
        <v>1.8666325676962601</v>
      </c>
      <c r="X689" s="321">
        <v>3.0998480826835499</v>
      </c>
      <c r="Y689" s="321">
        <v>90</v>
      </c>
      <c r="Z689" s="321">
        <v>0.89790999999999999</v>
      </c>
      <c r="AA689" s="321">
        <v>300.55176949999998</v>
      </c>
      <c r="AB689" s="321">
        <v>1.8157195180000001</v>
      </c>
      <c r="AC689" s="322">
        <v>0.68981238095152575</v>
      </c>
      <c r="AD689" s="323">
        <v>1</v>
      </c>
      <c r="AE689" s="322">
        <v>124.70987692307693</v>
      </c>
      <c r="AF689" s="324">
        <v>402.04659781597547</v>
      </c>
      <c r="AG689" s="324">
        <v>73.492791907805071</v>
      </c>
      <c r="AH689" s="324">
        <v>0.12664564794926</v>
      </c>
      <c r="AI689" s="324">
        <v>0.18279670144465232</v>
      </c>
      <c r="AJ689" s="324">
        <v>0.1864889185496576</v>
      </c>
      <c r="AK689" s="324">
        <v>9.3543108725039303</v>
      </c>
      <c r="AL689" s="324">
        <v>8.3649224541150939</v>
      </c>
      <c r="AM689" s="324">
        <v>10.343699290892769</v>
      </c>
    </row>
    <row r="690" spans="1:39">
      <c r="A690" s="291" t="s">
        <v>841</v>
      </c>
      <c r="B690" s="291">
        <v>1</v>
      </c>
      <c r="C690" s="291" t="s">
        <v>5872</v>
      </c>
      <c r="D690" s="291" t="s">
        <v>5183</v>
      </c>
      <c r="E690" s="291" t="s">
        <v>3160</v>
      </c>
      <c r="F690" s="291" t="s">
        <v>3161</v>
      </c>
      <c r="G690" s="291" t="s">
        <v>3162</v>
      </c>
      <c r="H690" s="291" t="s">
        <v>3163</v>
      </c>
      <c r="I690" s="291" t="s">
        <v>3164</v>
      </c>
      <c r="J690" s="291" t="s">
        <v>148</v>
      </c>
      <c r="K690" s="291">
        <v>39</v>
      </c>
      <c r="L690" s="291">
        <v>3218</v>
      </c>
      <c r="M690" s="291" t="s">
        <v>54</v>
      </c>
      <c r="N690" s="291">
        <v>689</v>
      </c>
      <c r="O690" s="291">
        <v>124.89140512820514</v>
      </c>
      <c r="P690" s="321" t="s">
        <v>3166</v>
      </c>
      <c r="Q690" s="321">
        <v>7210212</v>
      </c>
      <c r="R690" s="321">
        <v>32.510452999999998</v>
      </c>
      <c r="S690" s="321">
        <v>52.540310169999998</v>
      </c>
      <c r="T690" s="321">
        <v>9.5432538147782662</v>
      </c>
      <c r="U690" s="321" t="s">
        <v>149</v>
      </c>
      <c r="V690" s="321">
        <v>0.10576817810246678</v>
      </c>
      <c r="W690" s="321">
        <v>1.8666325676962601</v>
      </c>
      <c r="X690" s="321">
        <v>3.0998480826835499</v>
      </c>
      <c r="Y690" s="321">
        <v>90</v>
      </c>
      <c r="Z690" s="321">
        <v>0.89790999999999999</v>
      </c>
      <c r="AA690" s="321">
        <v>300.55176949999998</v>
      </c>
      <c r="AB690" s="321">
        <v>1.8157195180000001</v>
      </c>
      <c r="AC690" s="322">
        <v>0.68981238095152575</v>
      </c>
      <c r="AD690" s="323">
        <v>1</v>
      </c>
      <c r="AE690" s="322">
        <v>124.89140512820514</v>
      </c>
      <c r="AF690" s="324">
        <v>402.63181848237423</v>
      </c>
      <c r="AG690" s="324">
        <v>73.566663738709579</v>
      </c>
      <c r="AH690" s="324">
        <v>0.12622901948950302</v>
      </c>
      <c r="AI690" s="324">
        <v>0.18271448097669424</v>
      </c>
      <c r="AJ690" s="324">
        <v>0.1864889185496576</v>
      </c>
      <c r="AK690" s="324">
        <v>9.3501033796373516</v>
      </c>
      <c r="AL690" s="324">
        <v>8.3611599801033911</v>
      </c>
      <c r="AM690" s="324">
        <v>10.339046779171312</v>
      </c>
    </row>
    <row r="691" spans="1:39">
      <c r="A691" s="291" t="s">
        <v>842</v>
      </c>
      <c r="B691" s="291">
        <v>1</v>
      </c>
      <c r="C691" s="291" t="s">
        <v>5873</v>
      </c>
      <c r="D691" s="291" t="s">
        <v>5183</v>
      </c>
      <c r="E691" s="291" t="s">
        <v>3160</v>
      </c>
      <c r="F691" s="291" t="s">
        <v>3161</v>
      </c>
      <c r="G691" s="291" t="s">
        <v>3162</v>
      </c>
      <c r="H691" s="291" t="s">
        <v>3163</v>
      </c>
      <c r="I691" s="291" t="s">
        <v>3164</v>
      </c>
      <c r="J691" s="291" t="s">
        <v>148</v>
      </c>
      <c r="K691" s="291">
        <v>39</v>
      </c>
      <c r="L691" s="291">
        <v>3218</v>
      </c>
      <c r="M691" s="291" t="s">
        <v>54</v>
      </c>
      <c r="N691" s="291">
        <v>690</v>
      </c>
      <c r="O691" s="291">
        <v>125.07293333333334</v>
      </c>
      <c r="P691" s="321" t="s">
        <v>3166</v>
      </c>
      <c r="Q691" s="321">
        <v>7210212</v>
      </c>
      <c r="R691" s="321">
        <v>32.510452999999998</v>
      </c>
      <c r="S691" s="321">
        <v>52.540310169999998</v>
      </c>
      <c r="T691" s="321">
        <v>9.5432538147782662</v>
      </c>
      <c r="U691" s="321" t="s">
        <v>149</v>
      </c>
      <c r="V691" s="321">
        <v>0.10576817810246678</v>
      </c>
      <c r="W691" s="321">
        <v>1.8666325676962601</v>
      </c>
      <c r="X691" s="321">
        <v>3.0998480826835499</v>
      </c>
      <c r="Y691" s="321">
        <v>90</v>
      </c>
      <c r="Z691" s="321">
        <v>0.89790999999999999</v>
      </c>
      <c r="AA691" s="321">
        <v>300.55176949999998</v>
      </c>
      <c r="AB691" s="321">
        <v>1.8157195180000001</v>
      </c>
      <c r="AC691" s="322">
        <v>0.68981238095152575</v>
      </c>
      <c r="AD691" s="323">
        <v>1</v>
      </c>
      <c r="AE691" s="322">
        <v>125.07293333333334</v>
      </c>
      <c r="AF691" s="324">
        <v>403.21703914877304</v>
      </c>
      <c r="AG691" s="324">
        <v>73.640292033231233</v>
      </c>
      <c r="AH691" s="324">
        <v>0.12581287495318702</v>
      </c>
      <c r="AI691" s="324">
        <v>0.18263189519146419</v>
      </c>
      <c r="AJ691" s="324">
        <v>0.1864889185496576</v>
      </c>
      <c r="AK691" s="324">
        <v>9.3458771922795592</v>
      </c>
      <c r="AL691" s="324">
        <v>8.357380788882752</v>
      </c>
      <c r="AM691" s="324">
        <v>10.334373595676364</v>
      </c>
    </row>
    <row r="692" spans="1:39">
      <c r="A692" s="291" t="s">
        <v>843</v>
      </c>
      <c r="B692" s="291">
        <v>1</v>
      </c>
      <c r="C692" s="291" t="s">
        <v>5874</v>
      </c>
      <c r="D692" s="291" t="s">
        <v>5183</v>
      </c>
      <c r="E692" s="291" t="s">
        <v>3160</v>
      </c>
      <c r="F692" s="291" t="s">
        <v>3161</v>
      </c>
      <c r="G692" s="291" t="s">
        <v>3162</v>
      </c>
      <c r="H692" s="291" t="s">
        <v>3163</v>
      </c>
      <c r="I692" s="291" t="s">
        <v>3164</v>
      </c>
      <c r="J692" s="291" t="s">
        <v>148</v>
      </c>
      <c r="K692" s="291">
        <v>39</v>
      </c>
      <c r="L692" s="291">
        <v>3218</v>
      </c>
      <c r="M692" s="291" t="s">
        <v>54</v>
      </c>
      <c r="N692" s="291">
        <v>691</v>
      </c>
      <c r="O692" s="291">
        <v>125.25446153846154</v>
      </c>
      <c r="P692" s="321" t="s">
        <v>3166</v>
      </c>
      <c r="Q692" s="321">
        <v>7210212</v>
      </c>
      <c r="R692" s="321">
        <v>32.510452999999998</v>
      </c>
      <c r="S692" s="321">
        <v>52.540310169999998</v>
      </c>
      <c r="T692" s="321">
        <v>9.5432538147782662</v>
      </c>
      <c r="U692" s="321" t="s">
        <v>149</v>
      </c>
      <c r="V692" s="321">
        <v>0.10576817810246678</v>
      </c>
      <c r="W692" s="321">
        <v>1.8666325676962601</v>
      </c>
      <c r="X692" s="321">
        <v>3.0998480826835499</v>
      </c>
      <c r="Y692" s="321">
        <v>90</v>
      </c>
      <c r="Z692" s="321">
        <v>0.89790999999999999</v>
      </c>
      <c r="AA692" s="321">
        <v>300.55176949999998</v>
      </c>
      <c r="AB692" s="321">
        <v>1.8157195180000001</v>
      </c>
      <c r="AC692" s="322">
        <v>0.68981238095152575</v>
      </c>
      <c r="AD692" s="323">
        <v>1</v>
      </c>
      <c r="AE692" s="322">
        <v>125.25446153846154</v>
      </c>
      <c r="AF692" s="324">
        <v>403.80225981517185</v>
      </c>
      <c r="AG692" s="324">
        <v>73.713677077537568</v>
      </c>
      <c r="AH692" s="324">
        <v>0.12539721940770424</v>
      </c>
      <c r="AI692" s="324">
        <v>0.18254894638598049</v>
      </c>
      <c r="AJ692" s="324">
        <v>0.1864889185496576</v>
      </c>
      <c r="AK692" s="324">
        <v>9.3416324279765632</v>
      </c>
      <c r="AL692" s="324">
        <v>8.3535849855665596</v>
      </c>
      <c r="AM692" s="324">
        <v>10.329679870386569</v>
      </c>
    </row>
    <row r="693" spans="1:39">
      <c r="A693" s="291" t="s">
        <v>844</v>
      </c>
      <c r="B693" s="291">
        <v>1</v>
      </c>
      <c r="C693" s="291" t="s">
        <v>5875</v>
      </c>
      <c r="D693" s="291" t="s">
        <v>5183</v>
      </c>
      <c r="E693" s="291" t="s">
        <v>3160</v>
      </c>
      <c r="F693" s="291" t="s">
        <v>3161</v>
      </c>
      <c r="G693" s="291" t="s">
        <v>3162</v>
      </c>
      <c r="H693" s="291" t="s">
        <v>3163</v>
      </c>
      <c r="I693" s="291" t="s">
        <v>3164</v>
      </c>
      <c r="J693" s="291" t="s">
        <v>148</v>
      </c>
      <c r="K693" s="291">
        <v>39</v>
      </c>
      <c r="L693" s="291">
        <v>3218</v>
      </c>
      <c r="M693" s="291" t="s">
        <v>54</v>
      </c>
      <c r="N693" s="291">
        <v>692</v>
      </c>
      <c r="O693" s="291">
        <v>125.43598974358976</v>
      </c>
      <c r="P693" s="321" t="s">
        <v>3166</v>
      </c>
      <c r="Q693" s="321">
        <v>7210212</v>
      </c>
      <c r="R693" s="321">
        <v>32.510452999999998</v>
      </c>
      <c r="S693" s="321">
        <v>52.540310169999998</v>
      </c>
      <c r="T693" s="321">
        <v>9.5432538147782662</v>
      </c>
      <c r="U693" s="321" t="s">
        <v>149</v>
      </c>
      <c r="V693" s="321">
        <v>0.10576817810246678</v>
      </c>
      <c r="W693" s="321">
        <v>1.8666325676962601</v>
      </c>
      <c r="X693" s="321">
        <v>3.0998480826835499</v>
      </c>
      <c r="Y693" s="321">
        <v>90</v>
      </c>
      <c r="Z693" s="321">
        <v>0.89790999999999999</v>
      </c>
      <c r="AA693" s="321">
        <v>300.55176949999998</v>
      </c>
      <c r="AB693" s="321">
        <v>1.8157195180000001</v>
      </c>
      <c r="AC693" s="322">
        <v>0.68981238095152575</v>
      </c>
      <c r="AD693" s="323">
        <v>1</v>
      </c>
      <c r="AE693" s="322">
        <v>125.43598974358976</v>
      </c>
      <c r="AF693" s="324">
        <v>404.38748048157066</v>
      </c>
      <c r="AG693" s="324">
        <v>73.786819160739384</v>
      </c>
      <c r="AH693" s="324">
        <v>0.12498205788237092</v>
      </c>
      <c r="AI693" s="324">
        <v>0.18246563685124298</v>
      </c>
      <c r="AJ693" s="324">
        <v>0.1864889185496576</v>
      </c>
      <c r="AK693" s="324">
        <v>9.3373692039663965</v>
      </c>
      <c r="AL693" s="324">
        <v>8.3497726749927885</v>
      </c>
      <c r="AM693" s="324">
        <v>10.324965732940003</v>
      </c>
    </row>
    <row r="694" spans="1:39">
      <c r="A694" s="291" t="s">
        <v>845</v>
      </c>
      <c r="B694" s="291">
        <v>1</v>
      </c>
      <c r="C694" s="291" t="s">
        <v>5876</v>
      </c>
      <c r="D694" s="291" t="s">
        <v>5183</v>
      </c>
      <c r="E694" s="291" t="s">
        <v>3160</v>
      </c>
      <c r="F694" s="291" t="s">
        <v>3161</v>
      </c>
      <c r="G694" s="291" t="s">
        <v>3162</v>
      </c>
      <c r="H694" s="291" t="s">
        <v>3163</v>
      </c>
      <c r="I694" s="291" t="s">
        <v>3164</v>
      </c>
      <c r="J694" s="291" t="s">
        <v>148</v>
      </c>
      <c r="K694" s="291">
        <v>39</v>
      </c>
      <c r="L694" s="291">
        <v>3218</v>
      </c>
      <c r="M694" s="291" t="s">
        <v>54</v>
      </c>
      <c r="N694" s="291">
        <v>693</v>
      </c>
      <c r="O694" s="291">
        <v>125.61751794871796</v>
      </c>
      <c r="P694" s="321" t="s">
        <v>3166</v>
      </c>
      <c r="Q694" s="321">
        <v>7210212</v>
      </c>
      <c r="R694" s="321">
        <v>32.510452999999998</v>
      </c>
      <c r="S694" s="321">
        <v>52.540310169999998</v>
      </c>
      <c r="T694" s="321">
        <v>9.5432538147782662</v>
      </c>
      <c r="U694" s="321" t="s">
        <v>149</v>
      </c>
      <c r="V694" s="321">
        <v>0.10576817810246678</v>
      </c>
      <c r="W694" s="321">
        <v>1.8666325676962601</v>
      </c>
      <c r="X694" s="321">
        <v>3.0998480826835499</v>
      </c>
      <c r="Y694" s="321">
        <v>90</v>
      </c>
      <c r="Z694" s="321">
        <v>0.89790999999999999</v>
      </c>
      <c r="AA694" s="321">
        <v>300.55176949999998</v>
      </c>
      <c r="AB694" s="321">
        <v>1.8157195180000001</v>
      </c>
      <c r="AC694" s="322">
        <v>0.68981238095152575</v>
      </c>
      <c r="AD694" s="323">
        <v>1</v>
      </c>
      <c r="AE694" s="322">
        <v>125.61751794871796</v>
      </c>
      <c r="AF694" s="324">
        <v>404.97270114796947</v>
      </c>
      <c r="AG694" s="324">
        <v>73.859718574868495</v>
      </c>
      <c r="AH694" s="324">
        <v>0.12456739536848851</v>
      </c>
      <c r="AI694" s="324">
        <v>0.18238196887222166</v>
      </c>
      <c r="AJ694" s="324">
        <v>0.1864889185496576</v>
      </c>
      <c r="AK694" s="324">
        <v>9.3330876371785152</v>
      </c>
      <c r="AL694" s="324">
        <v>8.3459439617234867</v>
      </c>
      <c r="AM694" s="324">
        <v>10.320231312633544</v>
      </c>
    </row>
    <row r="695" spans="1:39">
      <c r="A695" s="291" t="s">
        <v>846</v>
      </c>
      <c r="B695" s="291">
        <v>1</v>
      </c>
      <c r="C695" s="291" t="s">
        <v>5877</v>
      </c>
      <c r="D695" s="291" t="s">
        <v>5183</v>
      </c>
      <c r="E695" s="291" t="s">
        <v>3160</v>
      </c>
      <c r="F695" s="291" t="s">
        <v>3161</v>
      </c>
      <c r="G695" s="291" t="s">
        <v>3162</v>
      </c>
      <c r="H695" s="291" t="s">
        <v>3163</v>
      </c>
      <c r="I695" s="291" t="s">
        <v>3164</v>
      </c>
      <c r="J695" s="291" t="s">
        <v>148</v>
      </c>
      <c r="K695" s="291">
        <v>39</v>
      </c>
      <c r="L695" s="291">
        <v>3218</v>
      </c>
      <c r="M695" s="291" t="s">
        <v>54</v>
      </c>
      <c r="N695" s="291">
        <v>694</v>
      </c>
      <c r="O695" s="291">
        <v>125.79904615384616</v>
      </c>
      <c r="P695" s="321" t="s">
        <v>3166</v>
      </c>
      <c r="Q695" s="321">
        <v>7210212</v>
      </c>
      <c r="R695" s="321">
        <v>32.510452999999998</v>
      </c>
      <c r="S695" s="321">
        <v>52.540310169999998</v>
      </c>
      <c r="T695" s="321">
        <v>9.5432538147782662</v>
      </c>
      <c r="U695" s="321" t="s">
        <v>149</v>
      </c>
      <c r="V695" s="321">
        <v>0.10576817810246678</v>
      </c>
      <c r="W695" s="321">
        <v>1.8666325676962601</v>
      </c>
      <c r="X695" s="321">
        <v>3.0998480826835499</v>
      </c>
      <c r="Y695" s="321">
        <v>90</v>
      </c>
      <c r="Z695" s="321">
        <v>0.89790999999999999</v>
      </c>
      <c r="AA695" s="321">
        <v>300.55176949999998</v>
      </c>
      <c r="AB695" s="321">
        <v>1.8157195180000001</v>
      </c>
      <c r="AC695" s="322">
        <v>0.68981238095152575</v>
      </c>
      <c r="AD695" s="323">
        <v>1</v>
      </c>
      <c r="AE695" s="322">
        <v>125.79904615384616</v>
      </c>
      <c r="AF695" s="324">
        <v>405.55792181436823</v>
      </c>
      <c r="AG695" s="324">
        <v>73.932375614855516</v>
      </c>
      <c r="AH695" s="324">
        <v>0.12415323681941635</v>
      </c>
      <c r="AI695" s="324">
        <v>0.18229794472784533</v>
      </c>
      <c r="AJ695" s="324">
        <v>0.1864889185496576</v>
      </c>
      <c r="AK695" s="324">
        <v>9.3287878442332346</v>
      </c>
      <c r="AL695" s="324">
        <v>8.342098950044246</v>
      </c>
      <c r="AM695" s="324">
        <v>10.315476738422221</v>
      </c>
    </row>
    <row r="696" spans="1:39">
      <c r="A696" s="291" t="s">
        <v>847</v>
      </c>
      <c r="B696" s="291">
        <v>1</v>
      </c>
      <c r="C696" s="291" t="s">
        <v>5878</v>
      </c>
      <c r="D696" s="291" t="s">
        <v>5183</v>
      </c>
      <c r="E696" s="291" t="s">
        <v>3160</v>
      </c>
      <c r="F696" s="291" t="s">
        <v>3161</v>
      </c>
      <c r="G696" s="291" t="s">
        <v>3162</v>
      </c>
      <c r="H696" s="291" t="s">
        <v>3163</v>
      </c>
      <c r="I696" s="291" t="s">
        <v>3164</v>
      </c>
      <c r="J696" s="291" t="s">
        <v>148</v>
      </c>
      <c r="K696" s="291">
        <v>39</v>
      </c>
      <c r="L696" s="291">
        <v>3218</v>
      </c>
      <c r="M696" s="291" t="s">
        <v>54</v>
      </c>
      <c r="N696" s="291">
        <v>695</v>
      </c>
      <c r="O696" s="291">
        <v>125.98057435897437</v>
      </c>
      <c r="P696" s="321" t="s">
        <v>3166</v>
      </c>
      <c r="Q696" s="321">
        <v>7210212</v>
      </c>
      <c r="R696" s="321">
        <v>32.510452999999998</v>
      </c>
      <c r="S696" s="321">
        <v>52.540310169999998</v>
      </c>
      <c r="T696" s="321">
        <v>9.5432538147782662</v>
      </c>
      <c r="U696" s="321" t="s">
        <v>149</v>
      </c>
      <c r="V696" s="321">
        <v>0.10576817810246678</v>
      </c>
      <c r="W696" s="321">
        <v>1.8666325676962601</v>
      </c>
      <c r="X696" s="321">
        <v>3.0998480826835499</v>
      </c>
      <c r="Y696" s="321">
        <v>90</v>
      </c>
      <c r="Z696" s="321">
        <v>0.89790999999999999</v>
      </c>
      <c r="AA696" s="321">
        <v>300.55176949999998</v>
      </c>
      <c r="AB696" s="321">
        <v>1.8157195180000001</v>
      </c>
      <c r="AC696" s="322">
        <v>0.68981238095152575</v>
      </c>
      <c r="AD696" s="323">
        <v>1</v>
      </c>
      <c r="AE696" s="322">
        <v>125.98057435897437</v>
      </c>
      <c r="AF696" s="324">
        <v>406.14314248076704</v>
      </c>
      <c r="AG696" s="324">
        <v>74.004790578507652</v>
      </c>
      <c r="AH696" s="324">
        <v>0.12373958715051139</v>
      </c>
      <c r="AI696" s="324">
        <v>0.18221356669099037</v>
      </c>
      <c r="AJ696" s="324">
        <v>0.1864889185496576</v>
      </c>
      <c r="AK696" s="324">
        <v>9.3244699414411425</v>
      </c>
      <c r="AL696" s="324">
        <v>8.3382377439636972</v>
      </c>
      <c r="AM696" s="324">
        <v>10.310702138918588</v>
      </c>
    </row>
    <row r="697" spans="1:39">
      <c r="A697" s="291" t="s">
        <v>848</v>
      </c>
      <c r="B697" s="291">
        <v>1</v>
      </c>
      <c r="C697" s="291" t="s">
        <v>5879</v>
      </c>
      <c r="D697" s="291" t="s">
        <v>5183</v>
      </c>
      <c r="E697" s="291" t="s">
        <v>3160</v>
      </c>
      <c r="F697" s="291" t="s">
        <v>3161</v>
      </c>
      <c r="G697" s="291" t="s">
        <v>3162</v>
      </c>
      <c r="H697" s="291" t="s">
        <v>3163</v>
      </c>
      <c r="I697" s="291" t="s">
        <v>3164</v>
      </c>
      <c r="J697" s="291" t="s">
        <v>148</v>
      </c>
      <c r="K697" s="291">
        <v>39</v>
      </c>
      <c r="L697" s="291">
        <v>3218</v>
      </c>
      <c r="M697" s="291" t="s">
        <v>54</v>
      </c>
      <c r="N697" s="291">
        <v>696</v>
      </c>
      <c r="O697" s="291">
        <v>126.16210256410257</v>
      </c>
      <c r="P697" s="321" t="s">
        <v>3166</v>
      </c>
      <c r="Q697" s="321">
        <v>7210212</v>
      </c>
      <c r="R697" s="321">
        <v>32.510452999999998</v>
      </c>
      <c r="S697" s="321">
        <v>52.540310169999998</v>
      </c>
      <c r="T697" s="321">
        <v>9.5432538147782662</v>
      </c>
      <c r="U697" s="321" t="s">
        <v>149</v>
      </c>
      <c r="V697" s="321">
        <v>0.10576817810246678</v>
      </c>
      <c r="W697" s="321">
        <v>1.8666325676962601</v>
      </c>
      <c r="X697" s="321">
        <v>3.0998480826835499</v>
      </c>
      <c r="Y697" s="321">
        <v>90</v>
      </c>
      <c r="Z697" s="321">
        <v>0.89790999999999999</v>
      </c>
      <c r="AA697" s="321">
        <v>300.55176949999998</v>
      </c>
      <c r="AB697" s="321">
        <v>1.8157195180000001</v>
      </c>
      <c r="AC697" s="322">
        <v>0.68981238095152575</v>
      </c>
      <c r="AD697" s="323">
        <v>1</v>
      </c>
      <c r="AE697" s="322">
        <v>126.16210256410257</v>
      </c>
      <c r="AF697" s="324">
        <v>406.72836314716585</v>
      </c>
      <c r="AG697" s="324">
        <v>74.076963766486628</v>
      </c>
      <c r="AH697" s="324">
        <v>0.12332645123949156</v>
      </c>
      <c r="AI697" s="324">
        <v>0.18212883702847024</v>
      </c>
      <c r="AJ697" s="324">
        <v>0.1864889185496576</v>
      </c>
      <c r="AK697" s="324">
        <v>9.3201340448025736</v>
      </c>
      <c r="AL697" s="324">
        <v>8.3343604472130295</v>
      </c>
      <c r="AM697" s="324">
        <v>10.305907642392116</v>
      </c>
    </row>
    <row r="698" spans="1:39">
      <c r="A698" s="291" t="s">
        <v>849</v>
      </c>
      <c r="B698" s="291">
        <v>1</v>
      </c>
      <c r="C698" s="291" t="s">
        <v>5880</v>
      </c>
      <c r="D698" s="291" t="s">
        <v>5183</v>
      </c>
      <c r="E698" s="291" t="s">
        <v>3160</v>
      </c>
      <c r="F698" s="291" t="s">
        <v>3161</v>
      </c>
      <c r="G698" s="291" t="s">
        <v>3162</v>
      </c>
      <c r="H698" s="291" t="s">
        <v>3163</v>
      </c>
      <c r="I698" s="291" t="s">
        <v>3164</v>
      </c>
      <c r="J698" s="291" t="s">
        <v>148</v>
      </c>
      <c r="K698" s="291">
        <v>39</v>
      </c>
      <c r="L698" s="291">
        <v>3218</v>
      </c>
      <c r="M698" s="291" t="s">
        <v>54</v>
      </c>
      <c r="N698" s="291">
        <v>697</v>
      </c>
      <c r="O698" s="291">
        <v>126.34363076923077</v>
      </c>
      <c r="P698" s="321" t="s">
        <v>3166</v>
      </c>
      <c r="Q698" s="321">
        <v>7210212</v>
      </c>
      <c r="R698" s="321">
        <v>32.510452999999998</v>
      </c>
      <c r="S698" s="321">
        <v>52.540310169999998</v>
      </c>
      <c r="T698" s="321">
        <v>9.5432538147782662</v>
      </c>
      <c r="U698" s="321" t="s">
        <v>149</v>
      </c>
      <c r="V698" s="321">
        <v>0.10576817810246678</v>
      </c>
      <c r="W698" s="321">
        <v>1.8666325676962601</v>
      </c>
      <c r="X698" s="321">
        <v>3.0998480826835499</v>
      </c>
      <c r="Y698" s="321">
        <v>90</v>
      </c>
      <c r="Z698" s="321">
        <v>0.89790999999999999</v>
      </c>
      <c r="AA698" s="321">
        <v>300.55176949999998</v>
      </c>
      <c r="AB698" s="321">
        <v>1.8157195180000001</v>
      </c>
      <c r="AC698" s="322">
        <v>0.68981238095152575</v>
      </c>
      <c r="AD698" s="323">
        <v>1</v>
      </c>
      <c r="AE698" s="322">
        <v>126.34363076923077</v>
      </c>
      <c r="AF698" s="324">
        <v>407.31358381356461</v>
      </c>
      <c r="AG698" s="324">
        <v>74.148895482286491</v>
      </c>
      <c r="AH698" s="324">
        <v>0.12291383392610863</v>
      </c>
      <c r="AI698" s="324">
        <v>0.18204375800102432</v>
      </c>
      <c r="AJ698" s="324">
        <v>0.1864889185496576</v>
      </c>
      <c r="AK698" s="324">
        <v>9.3157802700070231</v>
      </c>
      <c r="AL698" s="324">
        <v>8.3304671632454728</v>
      </c>
      <c r="AM698" s="324">
        <v>10.301093376768572</v>
      </c>
    </row>
    <row r="699" spans="1:39">
      <c r="A699" s="291" t="s">
        <v>850</v>
      </c>
      <c r="B699" s="291">
        <v>1</v>
      </c>
      <c r="C699" s="291" t="s">
        <v>5881</v>
      </c>
      <c r="D699" s="291" t="s">
        <v>5183</v>
      </c>
      <c r="E699" s="291" t="s">
        <v>3160</v>
      </c>
      <c r="F699" s="291" t="s">
        <v>3161</v>
      </c>
      <c r="G699" s="291" t="s">
        <v>3162</v>
      </c>
      <c r="H699" s="291" t="s">
        <v>3163</v>
      </c>
      <c r="I699" s="291" t="s">
        <v>3164</v>
      </c>
      <c r="J699" s="291" t="s">
        <v>148</v>
      </c>
      <c r="K699" s="291">
        <v>39</v>
      </c>
      <c r="L699" s="291">
        <v>3218</v>
      </c>
      <c r="M699" s="291" t="s">
        <v>54</v>
      </c>
      <c r="N699" s="291">
        <v>698</v>
      </c>
      <c r="O699" s="291">
        <v>126.52515897435899</v>
      </c>
      <c r="P699" s="321" t="s">
        <v>3166</v>
      </c>
      <c r="Q699" s="321">
        <v>7210212</v>
      </c>
      <c r="R699" s="321">
        <v>32.510452999999998</v>
      </c>
      <c r="S699" s="321">
        <v>52.540310169999998</v>
      </c>
      <c r="T699" s="321">
        <v>9.5432538147782662</v>
      </c>
      <c r="U699" s="321" t="s">
        <v>149</v>
      </c>
      <c r="V699" s="321">
        <v>0.10576817810246678</v>
      </c>
      <c r="W699" s="321">
        <v>1.8666325676962601</v>
      </c>
      <c r="X699" s="321">
        <v>3.0998480826835499</v>
      </c>
      <c r="Y699" s="321">
        <v>90</v>
      </c>
      <c r="Z699" s="321">
        <v>0.89790999999999999</v>
      </c>
      <c r="AA699" s="321">
        <v>300.55176949999998</v>
      </c>
      <c r="AB699" s="321">
        <v>1.8157195180000001</v>
      </c>
      <c r="AC699" s="322">
        <v>0.68981238095152575</v>
      </c>
      <c r="AD699" s="323">
        <v>1</v>
      </c>
      <c r="AE699" s="322">
        <v>126.52515897435899</v>
      </c>
      <c r="AF699" s="324">
        <v>407.89880447996347</v>
      </c>
      <c r="AG699" s="324">
        <v>74.220586032211642</v>
      </c>
      <c r="AH699" s="324">
        <v>0.1225017400125254</v>
      </c>
      <c r="AI699" s="324">
        <v>0.18195833186330768</v>
      </c>
      <c r="AJ699" s="324">
        <v>0.1864889185496576</v>
      </c>
      <c r="AK699" s="324">
        <v>9.3114087324326373</v>
      </c>
      <c r="AL699" s="324">
        <v>8.326557995235838</v>
      </c>
      <c r="AM699" s="324">
        <v>10.296259469629438</v>
      </c>
    </row>
    <row r="700" spans="1:39">
      <c r="A700" s="291" t="s">
        <v>851</v>
      </c>
      <c r="B700" s="291">
        <v>1</v>
      </c>
      <c r="C700" s="291" t="s">
        <v>5882</v>
      </c>
      <c r="D700" s="291" t="s">
        <v>5183</v>
      </c>
      <c r="E700" s="291" t="s">
        <v>3160</v>
      </c>
      <c r="F700" s="291" t="s">
        <v>3161</v>
      </c>
      <c r="G700" s="291" t="s">
        <v>3162</v>
      </c>
      <c r="H700" s="291" t="s">
        <v>3163</v>
      </c>
      <c r="I700" s="291" t="s">
        <v>3164</v>
      </c>
      <c r="J700" s="291" t="s">
        <v>148</v>
      </c>
      <c r="K700" s="291">
        <v>39</v>
      </c>
      <c r="L700" s="291">
        <v>3218</v>
      </c>
      <c r="M700" s="291" t="s">
        <v>54</v>
      </c>
      <c r="N700" s="291">
        <v>699</v>
      </c>
      <c r="O700" s="291">
        <v>126.70668717948719</v>
      </c>
      <c r="P700" s="321" t="s">
        <v>3166</v>
      </c>
      <c r="Q700" s="321">
        <v>7210212</v>
      </c>
      <c r="R700" s="321">
        <v>32.510452999999998</v>
      </c>
      <c r="S700" s="321">
        <v>52.540310169999998</v>
      </c>
      <c r="T700" s="321">
        <v>9.5432538147782662</v>
      </c>
      <c r="U700" s="321" t="s">
        <v>149</v>
      </c>
      <c r="V700" s="321">
        <v>0.10576817810246678</v>
      </c>
      <c r="W700" s="321">
        <v>1.8666325676962601</v>
      </c>
      <c r="X700" s="321">
        <v>3.0998480826835499</v>
      </c>
      <c r="Y700" s="321">
        <v>90</v>
      </c>
      <c r="Z700" s="321">
        <v>0.89790999999999999</v>
      </c>
      <c r="AA700" s="321">
        <v>300.55176949999998</v>
      </c>
      <c r="AB700" s="321">
        <v>1.8157195180000001</v>
      </c>
      <c r="AC700" s="322">
        <v>0.68981238095152575</v>
      </c>
      <c r="AD700" s="323">
        <v>1</v>
      </c>
      <c r="AE700" s="322">
        <v>126.70668717948719</v>
      </c>
      <c r="AF700" s="324">
        <v>408.48402514636223</v>
      </c>
      <c r="AG700" s="324">
        <v>74.292035725354737</v>
      </c>
      <c r="AH700" s="324">
        <v>0.12209017426327584</v>
      </c>
      <c r="AI700" s="324">
        <v>0.18187256086388071</v>
      </c>
      <c r="AJ700" s="324">
        <v>0.1864889185496576</v>
      </c>
      <c r="AK700" s="324">
        <v>9.3070195471456802</v>
      </c>
      <c r="AL700" s="324">
        <v>8.3226330460800355</v>
      </c>
      <c r="AM700" s="324">
        <v>10.291406048211325</v>
      </c>
    </row>
    <row r="701" spans="1:39">
      <c r="A701" s="291" t="s">
        <v>852</v>
      </c>
      <c r="B701" s="291">
        <v>1</v>
      </c>
      <c r="C701" s="291" t="s">
        <v>5883</v>
      </c>
      <c r="D701" s="291" t="s">
        <v>5183</v>
      </c>
      <c r="E701" s="291" t="s">
        <v>3160</v>
      </c>
      <c r="F701" s="291" t="s">
        <v>3161</v>
      </c>
      <c r="G701" s="291" t="s">
        <v>3162</v>
      </c>
      <c r="H701" s="291" t="s">
        <v>3163</v>
      </c>
      <c r="I701" s="291" t="s">
        <v>3164</v>
      </c>
      <c r="J701" s="291" t="s">
        <v>148</v>
      </c>
      <c r="K701" s="291">
        <v>39</v>
      </c>
      <c r="L701" s="291">
        <v>3218</v>
      </c>
      <c r="M701" s="291" t="s">
        <v>54</v>
      </c>
      <c r="N701" s="291">
        <v>700</v>
      </c>
      <c r="O701" s="291">
        <v>126.88821538461539</v>
      </c>
      <c r="P701" s="321" t="s">
        <v>3166</v>
      </c>
      <c r="Q701" s="321">
        <v>7210212</v>
      </c>
      <c r="R701" s="321">
        <v>32.510452999999998</v>
      </c>
      <c r="S701" s="321">
        <v>52.540310169999998</v>
      </c>
      <c r="T701" s="321">
        <v>9.5432538147782662</v>
      </c>
      <c r="U701" s="321" t="s">
        <v>149</v>
      </c>
      <c r="V701" s="321">
        <v>0.10576817810246678</v>
      </c>
      <c r="W701" s="321">
        <v>1.8666325676962601</v>
      </c>
      <c r="X701" s="321">
        <v>3.0998480826835499</v>
      </c>
      <c r="Y701" s="321">
        <v>90</v>
      </c>
      <c r="Z701" s="321">
        <v>0.89790999999999999</v>
      </c>
      <c r="AA701" s="321">
        <v>300.55176949999998</v>
      </c>
      <c r="AB701" s="321">
        <v>1.8157195180000001</v>
      </c>
      <c r="AC701" s="322">
        <v>0.68981238095152575</v>
      </c>
      <c r="AD701" s="323">
        <v>1</v>
      </c>
      <c r="AE701" s="322">
        <v>126.88821538461539</v>
      </c>
      <c r="AF701" s="324">
        <v>409.06924581276104</v>
      </c>
      <c r="AG701" s="324">
        <v>74.363244873574729</v>
      </c>
      <c r="AH701" s="324">
        <v>0.12167914140521029</v>
      </c>
      <c r="AI701" s="324">
        <v>0.18178644724519877</v>
      </c>
      <c r="AJ701" s="324">
        <v>0.1864889185496576</v>
      </c>
      <c r="AK701" s="324">
        <v>9.3026128288999956</v>
      </c>
      <c r="AL701" s="324">
        <v>8.3186924183946083</v>
      </c>
      <c r="AM701" s="324">
        <v>10.286533239405383</v>
      </c>
    </row>
    <row r="702" spans="1:39">
      <c r="A702" s="291" t="s">
        <v>853</v>
      </c>
      <c r="B702" s="291">
        <v>1</v>
      </c>
      <c r="C702" s="291" t="s">
        <v>5884</v>
      </c>
      <c r="D702" s="291" t="s">
        <v>5183</v>
      </c>
      <c r="E702" s="291" t="s">
        <v>3160</v>
      </c>
      <c r="F702" s="291" t="s">
        <v>3161</v>
      </c>
      <c r="G702" s="291" t="s">
        <v>3162</v>
      </c>
      <c r="H702" s="291" t="s">
        <v>3163</v>
      </c>
      <c r="I702" s="291" t="s">
        <v>3164</v>
      </c>
      <c r="J702" s="291" t="s">
        <v>148</v>
      </c>
      <c r="K702" s="291">
        <v>39</v>
      </c>
      <c r="L702" s="291">
        <v>3218</v>
      </c>
      <c r="M702" s="291" t="s">
        <v>54</v>
      </c>
      <c r="N702" s="291">
        <v>701</v>
      </c>
      <c r="O702" s="291">
        <v>127.0697435897436</v>
      </c>
      <c r="P702" s="321" t="s">
        <v>3166</v>
      </c>
      <c r="Q702" s="321">
        <v>7210212</v>
      </c>
      <c r="R702" s="321">
        <v>32.510452999999998</v>
      </c>
      <c r="S702" s="321">
        <v>52.540310169999998</v>
      </c>
      <c r="T702" s="321">
        <v>9.5432538147782662</v>
      </c>
      <c r="U702" s="321" t="s">
        <v>149</v>
      </c>
      <c r="V702" s="321">
        <v>0.10576817810246678</v>
      </c>
      <c r="W702" s="321">
        <v>1.8666325676962601</v>
      </c>
      <c r="X702" s="321">
        <v>3.0998480826835499</v>
      </c>
      <c r="Y702" s="321">
        <v>90</v>
      </c>
      <c r="Z702" s="321">
        <v>0.89790999999999999</v>
      </c>
      <c r="AA702" s="321">
        <v>300.55176949999998</v>
      </c>
      <c r="AB702" s="321">
        <v>1.8157195180000001</v>
      </c>
      <c r="AC702" s="322">
        <v>0.68981238095152575</v>
      </c>
      <c r="AD702" s="323">
        <v>1</v>
      </c>
      <c r="AE702" s="322">
        <v>127.0697435897436</v>
      </c>
      <c r="AF702" s="324">
        <v>409.65446647915985</v>
      </c>
      <c r="AG702" s="324">
        <v>74.434213791474932</v>
      </c>
      <c r="AH702" s="324">
        <v>0.12126864612781693</v>
      </c>
      <c r="AI702" s="324">
        <v>0.1816999932436025</v>
      </c>
      <c r="AJ702" s="324">
        <v>0.1864889185496576</v>
      </c>
      <c r="AK702" s="324">
        <v>9.2981886921365202</v>
      </c>
      <c r="AL702" s="324">
        <v>8.314736214516282</v>
      </c>
      <c r="AM702" s="324">
        <v>10.281641169756758</v>
      </c>
    </row>
    <row r="703" spans="1:39">
      <c r="A703" s="291" t="s">
        <v>854</v>
      </c>
      <c r="B703" s="291">
        <v>1</v>
      </c>
      <c r="C703" s="291" t="s">
        <v>5885</v>
      </c>
      <c r="D703" s="291" t="s">
        <v>5183</v>
      </c>
      <c r="E703" s="291" t="s">
        <v>3160</v>
      </c>
      <c r="F703" s="291" t="s">
        <v>3161</v>
      </c>
      <c r="G703" s="291" t="s">
        <v>3162</v>
      </c>
      <c r="H703" s="291" t="s">
        <v>3163</v>
      </c>
      <c r="I703" s="291" t="s">
        <v>3164</v>
      </c>
      <c r="J703" s="291" t="s">
        <v>148</v>
      </c>
      <c r="K703" s="291">
        <v>39</v>
      </c>
      <c r="L703" s="291">
        <v>3218</v>
      </c>
      <c r="M703" s="291" t="s">
        <v>54</v>
      </c>
      <c r="N703" s="291">
        <v>702</v>
      </c>
      <c r="O703" s="291">
        <v>127.2512717948718</v>
      </c>
      <c r="P703" s="321" t="s">
        <v>3166</v>
      </c>
      <c r="Q703" s="321">
        <v>7210212</v>
      </c>
      <c r="R703" s="321">
        <v>32.510452999999998</v>
      </c>
      <c r="S703" s="321">
        <v>52.540310169999998</v>
      </c>
      <c r="T703" s="321">
        <v>9.5432538147782662</v>
      </c>
      <c r="U703" s="321" t="s">
        <v>149</v>
      </c>
      <c r="V703" s="321">
        <v>0.10576817810246678</v>
      </c>
      <c r="W703" s="321">
        <v>1.8666325676962601</v>
      </c>
      <c r="X703" s="321">
        <v>3.0998480826835499</v>
      </c>
      <c r="Y703" s="321">
        <v>90</v>
      </c>
      <c r="Z703" s="321">
        <v>0.89790999999999999</v>
      </c>
      <c r="AA703" s="321">
        <v>300.55176949999998</v>
      </c>
      <c r="AB703" s="321">
        <v>1.8157195180000001</v>
      </c>
      <c r="AC703" s="322">
        <v>0.68981238095152575</v>
      </c>
      <c r="AD703" s="323">
        <v>1</v>
      </c>
      <c r="AE703" s="322">
        <v>127.2512717948718</v>
      </c>
      <c r="AF703" s="324">
        <v>410.23968714555861</v>
      </c>
      <c r="AG703" s="324">
        <v>74.504942796381087</v>
      </c>
      <c r="AH703" s="324">
        <v>0.12085869308306788</v>
      </c>
      <c r="AI703" s="324">
        <v>0.18161320108930787</v>
      </c>
      <c r="AJ703" s="324">
        <v>0.1864889185496576</v>
      </c>
      <c r="AK703" s="324">
        <v>9.2937472509827685</v>
      </c>
      <c r="AL703" s="324">
        <v>8.3107645365015124</v>
      </c>
      <c r="AM703" s="324">
        <v>10.276729965464025</v>
      </c>
    </row>
    <row r="704" spans="1:39">
      <c r="A704" s="291" t="s">
        <v>855</v>
      </c>
      <c r="B704" s="291">
        <v>1</v>
      </c>
      <c r="C704" s="291" t="s">
        <v>5886</v>
      </c>
      <c r="D704" s="291" t="s">
        <v>5183</v>
      </c>
      <c r="E704" s="291" t="s">
        <v>3160</v>
      </c>
      <c r="F704" s="291" t="s">
        <v>3161</v>
      </c>
      <c r="G704" s="291" t="s">
        <v>3162</v>
      </c>
      <c r="H704" s="291" t="s">
        <v>3163</v>
      </c>
      <c r="I704" s="291" t="s">
        <v>3164</v>
      </c>
      <c r="J704" s="291" t="s">
        <v>148</v>
      </c>
      <c r="K704" s="291">
        <v>39</v>
      </c>
      <c r="L704" s="291">
        <v>3218</v>
      </c>
      <c r="M704" s="291" t="s">
        <v>54</v>
      </c>
      <c r="N704" s="291">
        <v>703</v>
      </c>
      <c r="O704" s="291">
        <v>127.43280000000001</v>
      </c>
      <c r="P704" s="321" t="s">
        <v>3166</v>
      </c>
      <c r="Q704" s="321">
        <v>7210212</v>
      </c>
      <c r="R704" s="321">
        <v>32.510452999999998</v>
      </c>
      <c r="S704" s="321">
        <v>52.540310169999998</v>
      </c>
      <c r="T704" s="321">
        <v>9.5432538147782662</v>
      </c>
      <c r="U704" s="321" t="s">
        <v>149</v>
      </c>
      <c r="V704" s="321">
        <v>0.10576817810246678</v>
      </c>
      <c r="W704" s="321">
        <v>1.8666325676962601</v>
      </c>
      <c r="X704" s="321">
        <v>3.0998480826835499</v>
      </c>
      <c r="Y704" s="321">
        <v>90</v>
      </c>
      <c r="Z704" s="321">
        <v>0.89790999999999999</v>
      </c>
      <c r="AA704" s="321">
        <v>300.55176949999998</v>
      </c>
      <c r="AB704" s="321">
        <v>1.8157195180000001</v>
      </c>
      <c r="AC704" s="322">
        <v>0.68981238095152575</v>
      </c>
      <c r="AD704" s="323">
        <v>1</v>
      </c>
      <c r="AE704" s="322">
        <v>127.43280000000001</v>
      </c>
      <c r="AF704" s="324">
        <v>410.82490781195747</v>
      </c>
      <c r="AG704" s="324">
        <v>74.575432208319498</v>
      </c>
      <c r="AH704" s="324">
        <v>0.12044928688551705</v>
      </c>
      <c r="AI704" s="324">
        <v>0.18152607300639648</v>
      </c>
      <c r="AJ704" s="324">
        <v>0.1864889185496576</v>
      </c>
      <c r="AK704" s="324">
        <v>9.289288619252341</v>
      </c>
      <c r="AL704" s="324">
        <v>8.3067774861260428</v>
      </c>
      <c r="AM704" s="324">
        <v>10.271799752378641</v>
      </c>
    </row>
    <row r="705" spans="1:39">
      <c r="A705" s="291" t="s">
        <v>856</v>
      </c>
      <c r="B705" s="291">
        <v>1</v>
      </c>
      <c r="C705" s="291" t="s">
        <v>5887</v>
      </c>
      <c r="D705" s="291" t="s">
        <v>5183</v>
      </c>
      <c r="E705" s="291" t="s">
        <v>3160</v>
      </c>
      <c r="F705" s="291" t="s">
        <v>3161</v>
      </c>
      <c r="G705" s="291" t="s">
        <v>3162</v>
      </c>
      <c r="H705" s="291" t="s">
        <v>3163</v>
      </c>
      <c r="I705" s="291" t="s">
        <v>3164</v>
      </c>
      <c r="J705" s="291" t="s">
        <v>148</v>
      </c>
      <c r="K705" s="291">
        <v>39</v>
      </c>
      <c r="L705" s="291">
        <v>3218</v>
      </c>
      <c r="M705" s="291" t="s">
        <v>54</v>
      </c>
      <c r="N705" s="291">
        <v>704</v>
      </c>
      <c r="O705" s="291">
        <v>127.61432820512822</v>
      </c>
      <c r="P705" s="321" t="s">
        <v>3166</v>
      </c>
      <c r="Q705" s="321">
        <v>7210212</v>
      </c>
      <c r="R705" s="321">
        <v>32.510452999999998</v>
      </c>
      <c r="S705" s="321">
        <v>52.540310169999998</v>
      </c>
      <c r="T705" s="321">
        <v>9.5432538147782662</v>
      </c>
      <c r="U705" s="321" t="s">
        <v>149</v>
      </c>
      <c r="V705" s="321">
        <v>0.10576817810246678</v>
      </c>
      <c r="W705" s="321">
        <v>1.8666325676962601</v>
      </c>
      <c r="X705" s="321">
        <v>3.0998480826835499</v>
      </c>
      <c r="Y705" s="321">
        <v>90</v>
      </c>
      <c r="Z705" s="321">
        <v>0.89790999999999999</v>
      </c>
      <c r="AA705" s="321">
        <v>300.55176949999998</v>
      </c>
      <c r="AB705" s="321">
        <v>1.8157195180000001</v>
      </c>
      <c r="AC705" s="322">
        <v>0.68981238095152575</v>
      </c>
      <c r="AD705" s="323">
        <v>1</v>
      </c>
      <c r="AE705" s="322">
        <v>127.61432820512822</v>
      </c>
      <c r="AF705" s="324">
        <v>411.41012847835623</v>
      </c>
      <c r="AG705" s="324">
        <v>74.645682349995212</v>
      </c>
      <c r="AH705" s="324">
        <v>0.120040432112573</v>
      </c>
      <c r="AI705" s="324">
        <v>0.18143861121280641</v>
      </c>
      <c r="AJ705" s="324">
        <v>0.1864889185496576</v>
      </c>
      <c r="AK705" s="324">
        <v>9.2848129104444563</v>
      </c>
      <c r="AL705" s="324">
        <v>8.3027751648844834</v>
      </c>
      <c r="AM705" s="324">
        <v>10.266850656004429</v>
      </c>
    </row>
    <row r="706" spans="1:39">
      <c r="A706" s="291" t="s">
        <v>857</v>
      </c>
      <c r="B706" s="291">
        <v>1</v>
      </c>
      <c r="C706" s="291" t="s">
        <v>5888</v>
      </c>
      <c r="D706" s="291" t="s">
        <v>5183</v>
      </c>
      <c r="E706" s="291" t="s">
        <v>3160</v>
      </c>
      <c r="F706" s="291" t="s">
        <v>3161</v>
      </c>
      <c r="G706" s="291" t="s">
        <v>3162</v>
      </c>
      <c r="H706" s="291" t="s">
        <v>3163</v>
      </c>
      <c r="I706" s="291" t="s">
        <v>3164</v>
      </c>
      <c r="J706" s="291" t="s">
        <v>148</v>
      </c>
      <c r="K706" s="291">
        <v>39</v>
      </c>
      <c r="L706" s="291">
        <v>3218</v>
      </c>
      <c r="M706" s="291" t="s">
        <v>54</v>
      </c>
      <c r="N706" s="291">
        <v>705</v>
      </c>
      <c r="O706" s="291">
        <v>127.79585641025642</v>
      </c>
      <c r="P706" s="321" t="s">
        <v>3166</v>
      </c>
      <c r="Q706" s="321">
        <v>7210212</v>
      </c>
      <c r="R706" s="321">
        <v>32.510452999999998</v>
      </c>
      <c r="S706" s="321">
        <v>52.540310169999998</v>
      </c>
      <c r="T706" s="321">
        <v>9.5432538147782662</v>
      </c>
      <c r="U706" s="321" t="s">
        <v>149</v>
      </c>
      <c r="V706" s="321">
        <v>0.10576817810246678</v>
      </c>
      <c r="W706" s="321">
        <v>1.8666325676962601</v>
      </c>
      <c r="X706" s="321">
        <v>3.0998480826835499</v>
      </c>
      <c r="Y706" s="321">
        <v>90</v>
      </c>
      <c r="Z706" s="321">
        <v>0.89790999999999999</v>
      </c>
      <c r="AA706" s="321">
        <v>300.55176949999998</v>
      </c>
      <c r="AB706" s="321">
        <v>1.8157195180000001</v>
      </c>
      <c r="AC706" s="322">
        <v>0.68981238095152575</v>
      </c>
      <c r="AD706" s="323">
        <v>1</v>
      </c>
      <c r="AE706" s="322">
        <v>127.79585641025642</v>
      </c>
      <c r="AF706" s="324">
        <v>411.99534914475504</v>
      </c>
      <c r="AG706" s="324">
        <v>74.715693546770254</v>
      </c>
      <c r="AH706" s="324">
        <v>0.11963213330427909</v>
      </c>
      <c r="AI706" s="324">
        <v>0.1813508179203227</v>
      </c>
      <c r="AJ706" s="324">
        <v>0.1864889185496576</v>
      </c>
      <c r="AK706" s="324">
        <v>9.2803202377434566</v>
      </c>
      <c r="AL706" s="324">
        <v>8.2987576739898792</v>
      </c>
      <c r="AM706" s="324">
        <v>10.261882801497034</v>
      </c>
    </row>
    <row r="707" spans="1:39">
      <c r="A707" s="291" t="s">
        <v>858</v>
      </c>
      <c r="B707" s="291">
        <v>1</v>
      </c>
      <c r="C707" s="291" t="s">
        <v>5889</v>
      </c>
      <c r="D707" s="291" t="s">
        <v>5183</v>
      </c>
      <c r="E707" s="291" t="s">
        <v>3160</v>
      </c>
      <c r="F707" s="291" t="s">
        <v>3161</v>
      </c>
      <c r="G707" s="291" t="s">
        <v>3162</v>
      </c>
      <c r="H707" s="291" t="s">
        <v>3163</v>
      </c>
      <c r="I707" s="291" t="s">
        <v>3164</v>
      </c>
      <c r="J707" s="291" t="s">
        <v>148</v>
      </c>
      <c r="K707" s="291">
        <v>39</v>
      </c>
      <c r="L707" s="291">
        <v>3218</v>
      </c>
      <c r="M707" s="291" t="s">
        <v>54</v>
      </c>
      <c r="N707" s="291">
        <v>706</v>
      </c>
      <c r="O707" s="291">
        <v>127.97738461538462</v>
      </c>
      <c r="P707" s="321" t="s">
        <v>3166</v>
      </c>
      <c r="Q707" s="321">
        <v>7210212</v>
      </c>
      <c r="R707" s="321">
        <v>32.510452999999998</v>
      </c>
      <c r="S707" s="321">
        <v>52.540310169999998</v>
      </c>
      <c r="T707" s="321">
        <v>9.5432538147782662</v>
      </c>
      <c r="U707" s="321" t="s">
        <v>149</v>
      </c>
      <c r="V707" s="321">
        <v>0.10576817810246678</v>
      </c>
      <c r="W707" s="321">
        <v>1.8666325676962601</v>
      </c>
      <c r="X707" s="321">
        <v>3.0998480826835499</v>
      </c>
      <c r="Y707" s="321">
        <v>90</v>
      </c>
      <c r="Z707" s="321">
        <v>0.89790999999999999</v>
      </c>
      <c r="AA707" s="321">
        <v>300.55176949999998</v>
      </c>
      <c r="AB707" s="321">
        <v>1.8157195180000001</v>
      </c>
      <c r="AC707" s="322">
        <v>0.68981238095152575</v>
      </c>
      <c r="AD707" s="323">
        <v>1</v>
      </c>
      <c r="AE707" s="322">
        <v>127.97738461538462</v>
      </c>
      <c r="AF707" s="324">
        <v>412.58056981115385</v>
      </c>
      <c r="AG707" s="324">
        <v>74.785466126641865</v>
      </c>
      <c r="AH707" s="324">
        <v>0.11922439496363008</v>
      </c>
      <c r="AI707" s="324">
        <v>0.18126269533456854</v>
      </c>
      <c r="AJ707" s="324">
        <v>0.1864889185496576</v>
      </c>
      <c r="AK707" s="324">
        <v>9.2758107140183643</v>
      </c>
      <c r="AL707" s="324">
        <v>8.2947251143732998</v>
      </c>
      <c r="AM707" s="324">
        <v>10.256896313663427</v>
      </c>
    </row>
    <row r="708" spans="1:39">
      <c r="A708" s="291" t="s">
        <v>859</v>
      </c>
      <c r="B708" s="291">
        <v>1</v>
      </c>
      <c r="C708" s="291" t="s">
        <v>5890</v>
      </c>
      <c r="D708" s="291" t="s">
        <v>5183</v>
      </c>
      <c r="E708" s="291" t="s">
        <v>3160</v>
      </c>
      <c r="F708" s="291" t="s">
        <v>3161</v>
      </c>
      <c r="G708" s="291" t="s">
        <v>3162</v>
      </c>
      <c r="H708" s="291" t="s">
        <v>3163</v>
      </c>
      <c r="I708" s="291" t="s">
        <v>3164</v>
      </c>
      <c r="J708" s="291" t="s">
        <v>148</v>
      </c>
      <c r="K708" s="291">
        <v>39</v>
      </c>
      <c r="L708" s="291">
        <v>3218</v>
      </c>
      <c r="M708" s="291" t="s">
        <v>54</v>
      </c>
      <c r="N708" s="291">
        <v>707</v>
      </c>
      <c r="O708" s="291">
        <v>128.15891282051282</v>
      </c>
      <c r="P708" s="321" t="s">
        <v>3166</v>
      </c>
      <c r="Q708" s="321">
        <v>7210212</v>
      </c>
      <c r="R708" s="321">
        <v>32.510452999999998</v>
      </c>
      <c r="S708" s="321">
        <v>52.540310169999998</v>
      </c>
      <c r="T708" s="321">
        <v>9.5432538147782662</v>
      </c>
      <c r="U708" s="321" t="s">
        <v>149</v>
      </c>
      <c r="V708" s="321">
        <v>0.10576817810246678</v>
      </c>
      <c r="W708" s="321">
        <v>1.8666325676962601</v>
      </c>
      <c r="X708" s="321">
        <v>3.0998480826835499</v>
      </c>
      <c r="Y708" s="321">
        <v>90</v>
      </c>
      <c r="Z708" s="321">
        <v>0.89790999999999999</v>
      </c>
      <c r="AA708" s="321">
        <v>300.55176949999998</v>
      </c>
      <c r="AB708" s="321">
        <v>1.8157195180000001</v>
      </c>
      <c r="AC708" s="322">
        <v>0.68981238095152575</v>
      </c>
      <c r="AD708" s="323">
        <v>1</v>
      </c>
      <c r="AE708" s="322">
        <v>128.15891282051282</v>
      </c>
      <c r="AF708" s="324">
        <v>413.1657904775526</v>
      </c>
      <c r="AG708" s="324">
        <v>74.855000420220776</v>
      </c>
      <c r="AH708" s="324">
        <v>0.11881722155644532</v>
      </c>
      <c r="AI708" s="324">
        <v>0.18117424565499612</v>
      </c>
      <c r="AJ708" s="324">
        <v>0.1864889185496576</v>
      </c>
      <c r="AK708" s="324">
        <v>9.2712844518224102</v>
      </c>
      <c r="AL708" s="324">
        <v>8.2906775866834277</v>
      </c>
      <c r="AM708" s="324">
        <v>10.251891316961395</v>
      </c>
    </row>
    <row r="709" spans="1:39">
      <c r="A709" s="291" t="s">
        <v>860</v>
      </c>
      <c r="B709" s="291">
        <v>1</v>
      </c>
      <c r="C709" s="291" t="s">
        <v>5891</v>
      </c>
      <c r="D709" s="291" t="s">
        <v>5183</v>
      </c>
      <c r="E709" s="291" t="s">
        <v>3160</v>
      </c>
      <c r="F709" s="291" t="s">
        <v>3161</v>
      </c>
      <c r="G709" s="291" t="s">
        <v>3162</v>
      </c>
      <c r="H709" s="291" t="s">
        <v>3163</v>
      </c>
      <c r="I709" s="291" t="s">
        <v>3164</v>
      </c>
      <c r="J709" s="291" t="s">
        <v>148</v>
      </c>
      <c r="K709" s="291">
        <v>39</v>
      </c>
      <c r="L709" s="291">
        <v>3218</v>
      </c>
      <c r="M709" s="291" t="s">
        <v>54</v>
      </c>
      <c r="N709" s="291">
        <v>708</v>
      </c>
      <c r="O709" s="291">
        <v>128.34044102564104</v>
      </c>
      <c r="P709" s="321" t="s">
        <v>3166</v>
      </c>
      <c r="Q709" s="321">
        <v>7210212</v>
      </c>
      <c r="R709" s="321">
        <v>32.510452999999998</v>
      </c>
      <c r="S709" s="321">
        <v>52.540310169999998</v>
      </c>
      <c r="T709" s="321">
        <v>9.5432538147782662</v>
      </c>
      <c r="U709" s="321" t="s">
        <v>149</v>
      </c>
      <c r="V709" s="321">
        <v>0.10576817810246678</v>
      </c>
      <c r="W709" s="321">
        <v>1.8666325676962601</v>
      </c>
      <c r="X709" s="321">
        <v>3.0998480826835499</v>
      </c>
      <c r="Y709" s="321">
        <v>90</v>
      </c>
      <c r="Z709" s="321">
        <v>0.89790999999999999</v>
      </c>
      <c r="AA709" s="321">
        <v>300.55176949999998</v>
      </c>
      <c r="AB709" s="321">
        <v>1.8157195180000001</v>
      </c>
      <c r="AC709" s="322">
        <v>0.68981238095152575</v>
      </c>
      <c r="AD709" s="323">
        <v>1</v>
      </c>
      <c r="AE709" s="322">
        <v>128.34044102564104</v>
      </c>
      <c r="AF709" s="324">
        <v>413.75101114395147</v>
      </c>
      <c r="AG709" s="324">
        <v>74.924296760709581</v>
      </c>
      <c r="AH709" s="324">
        <v>0.11841061751153967</v>
      </c>
      <c r="AI709" s="324">
        <v>0.18108547107487807</v>
      </c>
      <c r="AJ709" s="324">
        <v>0.1864889185496576</v>
      </c>
      <c r="AK709" s="324">
        <v>9.2667415633926016</v>
      </c>
      <c r="AL709" s="324">
        <v>8.2866151912861614</v>
      </c>
      <c r="AM709" s="324">
        <v>10.246867935499042</v>
      </c>
    </row>
    <row r="710" spans="1:39">
      <c r="A710" s="291" t="s">
        <v>861</v>
      </c>
      <c r="B710" s="291">
        <v>1</v>
      </c>
      <c r="C710" s="291" t="s">
        <v>5892</v>
      </c>
      <c r="D710" s="291" t="s">
        <v>5183</v>
      </c>
      <c r="E710" s="291" t="s">
        <v>3160</v>
      </c>
      <c r="F710" s="291" t="s">
        <v>3161</v>
      </c>
      <c r="G710" s="291" t="s">
        <v>3162</v>
      </c>
      <c r="H710" s="291" t="s">
        <v>3163</v>
      </c>
      <c r="I710" s="291" t="s">
        <v>3164</v>
      </c>
      <c r="J710" s="291" t="s">
        <v>148</v>
      </c>
      <c r="K710" s="291">
        <v>39</v>
      </c>
      <c r="L710" s="291">
        <v>3218</v>
      </c>
      <c r="M710" s="291" t="s">
        <v>54</v>
      </c>
      <c r="N710" s="291">
        <v>709</v>
      </c>
      <c r="O710" s="291">
        <v>128.52196923076923</v>
      </c>
      <c r="P710" s="321" t="s">
        <v>3166</v>
      </c>
      <c r="Q710" s="321">
        <v>7210212</v>
      </c>
      <c r="R710" s="321">
        <v>32.510452999999998</v>
      </c>
      <c r="S710" s="321">
        <v>52.540310169999998</v>
      </c>
      <c r="T710" s="321">
        <v>9.5432538147782662</v>
      </c>
      <c r="U710" s="321" t="s">
        <v>149</v>
      </c>
      <c r="V710" s="321">
        <v>0.10576817810246678</v>
      </c>
      <c r="W710" s="321">
        <v>1.8666325676962601</v>
      </c>
      <c r="X710" s="321">
        <v>3.0998480826835499</v>
      </c>
      <c r="Y710" s="321">
        <v>90</v>
      </c>
      <c r="Z710" s="321">
        <v>0.89790999999999999</v>
      </c>
      <c r="AA710" s="321">
        <v>300.55176949999998</v>
      </c>
      <c r="AB710" s="321">
        <v>1.8157195180000001</v>
      </c>
      <c r="AC710" s="322">
        <v>0.68981238095152575</v>
      </c>
      <c r="AD710" s="323">
        <v>1</v>
      </c>
      <c r="AE710" s="322">
        <v>128.52196923076923</v>
      </c>
      <c r="AF710" s="324">
        <v>414.33623181035023</v>
      </c>
      <c r="AG710" s="324">
        <v>74.993355483881146</v>
      </c>
      <c r="AH710" s="324">
        <v>0.11800458722096889</v>
      </c>
      <c r="AI710" s="324">
        <v>0.18099637378129912</v>
      </c>
      <c r="AJ710" s="324">
        <v>0.1864889185496576</v>
      </c>
      <c r="AK710" s="324">
        <v>9.2621821606492833</v>
      </c>
      <c r="AL710" s="324">
        <v>8.2825380282642396</v>
      </c>
      <c r="AM710" s="324">
        <v>10.241826293034327</v>
      </c>
    </row>
    <row r="711" spans="1:39">
      <c r="A711" s="291" t="s">
        <v>862</v>
      </c>
      <c r="B711" s="291">
        <v>1</v>
      </c>
      <c r="C711" s="291" t="s">
        <v>5893</v>
      </c>
      <c r="D711" s="291" t="s">
        <v>5183</v>
      </c>
      <c r="E711" s="291" t="s">
        <v>3160</v>
      </c>
      <c r="F711" s="291" t="s">
        <v>3161</v>
      </c>
      <c r="G711" s="291" t="s">
        <v>3162</v>
      </c>
      <c r="H711" s="291" t="s">
        <v>3163</v>
      </c>
      <c r="I711" s="291" t="s">
        <v>3164</v>
      </c>
      <c r="J711" s="291" t="s">
        <v>148</v>
      </c>
      <c r="K711" s="291">
        <v>39</v>
      </c>
      <c r="L711" s="291">
        <v>3218</v>
      </c>
      <c r="M711" s="291" t="s">
        <v>54</v>
      </c>
      <c r="N711" s="291">
        <v>710</v>
      </c>
      <c r="O711" s="291">
        <v>128.70349743589745</v>
      </c>
      <c r="P711" s="321" t="s">
        <v>3166</v>
      </c>
      <c r="Q711" s="321">
        <v>7210212</v>
      </c>
      <c r="R711" s="321">
        <v>32.510452999999998</v>
      </c>
      <c r="S711" s="321">
        <v>52.540310169999998</v>
      </c>
      <c r="T711" s="321">
        <v>9.5432538147782662</v>
      </c>
      <c r="U711" s="321" t="s">
        <v>149</v>
      </c>
      <c r="V711" s="321">
        <v>0.10576817810246678</v>
      </c>
      <c r="W711" s="321">
        <v>1.8666325676962601</v>
      </c>
      <c r="X711" s="321">
        <v>3.0998480826835499</v>
      </c>
      <c r="Y711" s="321">
        <v>90</v>
      </c>
      <c r="Z711" s="321">
        <v>0.89790999999999999</v>
      </c>
      <c r="AA711" s="321">
        <v>300.55176949999998</v>
      </c>
      <c r="AB711" s="321">
        <v>1.8157195180000001</v>
      </c>
      <c r="AC711" s="322">
        <v>0.68981238095152575</v>
      </c>
      <c r="AD711" s="323">
        <v>1</v>
      </c>
      <c r="AE711" s="322">
        <v>128.70349743589745</v>
      </c>
      <c r="AF711" s="324">
        <v>414.92145247674904</v>
      </c>
      <c r="AG711" s="324">
        <v>75.062176928056971</v>
      </c>
      <c r="AH711" s="324">
        <v>0.11759913503964493</v>
      </c>
      <c r="AI711" s="324">
        <v>0.18090695595514728</v>
      </c>
      <c r="AJ711" s="324">
        <v>0.1864889185496576</v>
      </c>
      <c r="AK711" s="324">
        <v>9.2576063551956977</v>
      </c>
      <c r="AL711" s="324">
        <v>8.2784461974168302</v>
      </c>
      <c r="AM711" s="324">
        <v>10.236766512974565</v>
      </c>
    </row>
    <row r="712" spans="1:39">
      <c r="A712" s="291" t="s">
        <v>863</v>
      </c>
      <c r="B712" s="291">
        <v>1</v>
      </c>
      <c r="C712" s="291" t="s">
        <v>5894</v>
      </c>
      <c r="D712" s="291" t="s">
        <v>5183</v>
      </c>
      <c r="E712" s="291" t="s">
        <v>3160</v>
      </c>
      <c r="F712" s="291" t="s">
        <v>3161</v>
      </c>
      <c r="G712" s="291" t="s">
        <v>3162</v>
      </c>
      <c r="H712" s="291" t="s">
        <v>3163</v>
      </c>
      <c r="I712" s="291" t="s">
        <v>3164</v>
      </c>
      <c r="J712" s="291" t="s">
        <v>148</v>
      </c>
      <c r="K712" s="291">
        <v>39</v>
      </c>
      <c r="L712" s="291">
        <v>3218</v>
      </c>
      <c r="M712" s="291" t="s">
        <v>54</v>
      </c>
      <c r="N712" s="291">
        <v>711</v>
      </c>
      <c r="O712" s="291">
        <v>128.88502564102563</v>
      </c>
      <c r="P712" s="321" t="s">
        <v>3166</v>
      </c>
      <c r="Q712" s="321">
        <v>7210212</v>
      </c>
      <c r="R712" s="321">
        <v>32.510452999999998</v>
      </c>
      <c r="S712" s="321">
        <v>52.540310169999998</v>
      </c>
      <c r="T712" s="321">
        <v>9.5432538147782662</v>
      </c>
      <c r="U712" s="321" t="s">
        <v>149</v>
      </c>
      <c r="V712" s="321">
        <v>0.10576817810246678</v>
      </c>
      <c r="W712" s="321">
        <v>1.8666325676962601</v>
      </c>
      <c r="X712" s="321">
        <v>3.0998480826835499</v>
      </c>
      <c r="Y712" s="321">
        <v>90</v>
      </c>
      <c r="Z712" s="321">
        <v>0.89790999999999999</v>
      </c>
      <c r="AA712" s="321">
        <v>300.55176949999998</v>
      </c>
      <c r="AB712" s="321">
        <v>1.8157195180000001</v>
      </c>
      <c r="AC712" s="322">
        <v>0.68981238095152575</v>
      </c>
      <c r="AD712" s="323">
        <v>1</v>
      </c>
      <c r="AE712" s="322">
        <v>128.88502564102563</v>
      </c>
      <c r="AF712" s="324">
        <v>415.50667314314779</v>
      </c>
      <c r="AG712" s="324">
        <v>75.130761434085741</v>
      </c>
      <c r="AH712" s="324">
        <v>0.11719426528597451</v>
      </c>
      <c r="AI712" s="324">
        <v>0.18081721977110618</v>
      </c>
      <c r="AJ712" s="324">
        <v>0.1864889185496576</v>
      </c>
      <c r="AK712" s="324">
        <v>9.2530142583175881</v>
      </c>
      <c r="AL712" s="324">
        <v>8.2743397982591897</v>
      </c>
      <c r="AM712" s="324">
        <v>10.231688718375988</v>
      </c>
    </row>
    <row r="713" spans="1:39">
      <c r="A713" s="291" t="s">
        <v>864</v>
      </c>
      <c r="B713" s="291">
        <v>1</v>
      </c>
      <c r="C713" s="291" t="s">
        <v>5895</v>
      </c>
      <c r="D713" s="291" t="s">
        <v>5183</v>
      </c>
      <c r="E713" s="291" t="s">
        <v>3160</v>
      </c>
      <c r="F713" s="291" t="s">
        <v>3161</v>
      </c>
      <c r="G713" s="291" t="s">
        <v>3162</v>
      </c>
      <c r="H713" s="291" t="s">
        <v>3163</v>
      </c>
      <c r="I713" s="291" t="s">
        <v>3164</v>
      </c>
      <c r="J713" s="291" t="s">
        <v>148</v>
      </c>
      <c r="K713" s="291">
        <v>39</v>
      </c>
      <c r="L713" s="291">
        <v>3218</v>
      </c>
      <c r="M713" s="291" t="s">
        <v>54</v>
      </c>
      <c r="N713" s="291">
        <v>712</v>
      </c>
      <c r="O713" s="291">
        <v>129.06655384615385</v>
      </c>
      <c r="P713" s="321" t="s">
        <v>3166</v>
      </c>
      <c r="Q713" s="321">
        <v>7210212</v>
      </c>
      <c r="R713" s="321">
        <v>32.510452999999998</v>
      </c>
      <c r="S713" s="321">
        <v>52.540310169999998</v>
      </c>
      <c r="T713" s="321">
        <v>9.5432538147782662</v>
      </c>
      <c r="U713" s="321" t="s">
        <v>149</v>
      </c>
      <c r="V713" s="321">
        <v>0.10576817810246678</v>
      </c>
      <c r="W713" s="321">
        <v>1.8666325676962601</v>
      </c>
      <c r="X713" s="321">
        <v>3.0998480826835499</v>
      </c>
      <c r="Y713" s="321">
        <v>90</v>
      </c>
      <c r="Z713" s="321">
        <v>0.89790999999999999</v>
      </c>
      <c r="AA713" s="321">
        <v>300.55176949999998</v>
      </c>
      <c r="AB713" s="321">
        <v>1.8157195180000001</v>
      </c>
      <c r="AC713" s="322">
        <v>0.68981238095152575</v>
      </c>
      <c r="AD713" s="323">
        <v>1</v>
      </c>
      <c r="AE713" s="322">
        <v>129.06655384615385</v>
      </c>
      <c r="AF713" s="324">
        <v>416.0918938095466</v>
      </c>
      <c r="AG713" s="324">
        <v>75.199109345321801</v>
      </c>
      <c r="AH713" s="324">
        <v>0.11678998224147288</v>
      </c>
      <c r="AI713" s="324">
        <v>0.1807271673976468</v>
      </c>
      <c r="AJ713" s="324">
        <v>0.1864889185496576</v>
      </c>
      <c r="AK713" s="324">
        <v>9.2484059809827759</v>
      </c>
      <c r="AL713" s="324">
        <v>8.2702189300222706</v>
      </c>
      <c r="AM713" s="324">
        <v>10.226593031943281</v>
      </c>
    </row>
    <row r="714" spans="1:39">
      <c r="A714" s="291" t="s">
        <v>865</v>
      </c>
      <c r="B714" s="291">
        <v>1</v>
      </c>
      <c r="C714" s="291" t="s">
        <v>5896</v>
      </c>
      <c r="D714" s="291" t="s">
        <v>5183</v>
      </c>
      <c r="E714" s="291" t="s">
        <v>3160</v>
      </c>
      <c r="F714" s="291" t="s">
        <v>3161</v>
      </c>
      <c r="G714" s="291" t="s">
        <v>3162</v>
      </c>
      <c r="H714" s="291" t="s">
        <v>3163</v>
      </c>
      <c r="I714" s="291" t="s">
        <v>3164</v>
      </c>
      <c r="J714" s="291" t="s">
        <v>148</v>
      </c>
      <c r="K714" s="291">
        <v>39</v>
      </c>
      <c r="L714" s="291">
        <v>3218</v>
      </c>
      <c r="M714" s="291" t="s">
        <v>54</v>
      </c>
      <c r="N714" s="291">
        <v>713</v>
      </c>
      <c r="O714" s="291">
        <v>129.24808205128207</v>
      </c>
      <c r="P714" s="321" t="s">
        <v>3166</v>
      </c>
      <c r="Q714" s="321">
        <v>7210212</v>
      </c>
      <c r="R714" s="321">
        <v>32.510452999999998</v>
      </c>
      <c r="S714" s="321">
        <v>52.540310169999998</v>
      </c>
      <c r="T714" s="321">
        <v>9.5432538147782662</v>
      </c>
      <c r="U714" s="321" t="s">
        <v>149</v>
      </c>
      <c r="V714" s="321">
        <v>0.10576817810246678</v>
      </c>
      <c r="W714" s="321">
        <v>1.8666325676962601</v>
      </c>
      <c r="X714" s="321">
        <v>3.0998480826835499</v>
      </c>
      <c r="Y714" s="321">
        <v>90</v>
      </c>
      <c r="Z714" s="321">
        <v>0.89790999999999999</v>
      </c>
      <c r="AA714" s="321">
        <v>300.55176949999998</v>
      </c>
      <c r="AB714" s="321">
        <v>1.8157195180000001</v>
      </c>
      <c r="AC714" s="322">
        <v>0.68981238095152575</v>
      </c>
      <c r="AD714" s="323">
        <v>1</v>
      </c>
      <c r="AE714" s="322">
        <v>129.24808205128207</v>
      </c>
      <c r="AF714" s="324">
        <v>416.67711447594547</v>
      </c>
      <c r="AG714" s="324">
        <v>75.267221007603737</v>
      </c>
      <c r="AH714" s="324">
        <v>0.11638629015112943</v>
      </c>
      <c r="AI714" s="324">
        <v>0.18063680099701965</v>
      </c>
      <c r="AJ714" s="324">
        <v>0.1864889185496576</v>
      </c>
      <c r="AK714" s="324">
        <v>9.2437816338407597</v>
      </c>
      <c r="AL714" s="324">
        <v>8.2660836916523781</v>
      </c>
      <c r="AM714" s="324">
        <v>10.221479576029141</v>
      </c>
    </row>
    <row r="715" spans="1:39">
      <c r="A715" s="291" t="s">
        <v>866</v>
      </c>
      <c r="B715" s="291">
        <v>1</v>
      </c>
      <c r="C715" s="291" t="s">
        <v>5897</v>
      </c>
      <c r="D715" s="291" t="s">
        <v>5183</v>
      </c>
      <c r="E715" s="291" t="s">
        <v>3160</v>
      </c>
      <c r="F715" s="291" t="s">
        <v>3161</v>
      </c>
      <c r="G715" s="291" t="s">
        <v>3162</v>
      </c>
      <c r="H715" s="291" t="s">
        <v>3163</v>
      </c>
      <c r="I715" s="291" t="s">
        <v>3164</v>
      </c>
      <c r="J715" s="291" t="s">
        <v>148</v>
      </c>
      <c r="K715" s="291">
        <v>39</v>
      </c>
      <c r="L715" s="291">
        <v>3218</v>
      </c>
      <c r="M715" s="291" t="s">
        <v>54</v>
      </c>
      <c r="N715" s="291">
        <v>714</v>
      </c>
      <c r="O715" s="291">
        <v>129.42961025641026</v>
      </c>
      <c r="P715" s="321" t="s">
        <v>3166</v>
      </c>
      <c r="Q715" s="321">
        <v>7210212</v>
      </c>
      <c r="R715" s="321">
        <v>32.510452999999998</v>
      </c>
      <c r="S715" s="321">
        <v>52.540310169999998</v>
      </c>
      <c r="T715" s="321">
        <v>9.5432538147782662</v>
      </c>
      <c r="U715" s="321" t="s">
        <v>149</v>
      </c>
      <c r="V715" s="321">
        <v>0.10576817810246678</v>
      </c>
      <c r="W715" s="321">
        <v>1.8666325676962601</v>
      </c>
      <c r="X715" s="321">
        <v>3.0998480826835499</v>
      </c>
      <c r="Y715" s="321">
        <v>90</v>
      </c>
      <c r="Z715" s="321">
        <v>0.89790999999999999</v>
      </c>
      <c r="AA715" s="321">
        <v>300.55176949999998</v>
      </c>
      <c r="AB715" s="321">
        <v>1.8157195180000001</v>
      </c>
      <c r="AC715" s="322">
        <v>0.68981238095152575</v>
      </c>
      <c r="AD715" s="323">
        <v>1</v>
      </c>
      <c r="AE715" s="322">
        <v>129.42961025641026</v>
      </c>
      <c r="AF715" s="324">
        <v>417.26233514234423</v>
      </c>
      <c r="AG715" s="324">
        <v>75.335096769232962</v>
      </c>
      <c r="AH715" s="324">
        <v>0.11598319322335016</v>
      </c>
      <c r="AI715" s="324">
        <v>0.18054612272524734</v>
      </c>
      <c r="AJ715" s="324">
        <v>0.1864889185496576</v>
      </c>
      <c r="AK715" s="324">
        <v>9.2391413272223364</v>
      </c>
      <c r="AL715" s="324">
        <v>8.2619341818108225</v>
      </c>
      <c r="AM715" s="324">
        <v>10.21634847263385</v>
      </c>
    </row>
    <row r="716" spans="1:39">
      <c r="A716" s="291" t="s">
        <v>867</v>
      </c>
      <c r="B716" s="291">
        <v>1</v>
      </c>
      <c r="C716" s="291" t="s">
        <v>5898</v>
      </c>
      <c r="D716" s="291" t="s">
        <v>5183</v>
      </c>
      <c r="E716" s="291" t="s">
        <v>3160</v>
      </c>
      <c r="F716" s="291" t="s">
        <v>3161</v>
      </c>
      <c r="G716" s="291" t="s">
        <v>3162</v>
      </c>
      <c r="H716" s="291" t="s">
        <v>3163</v>
      </c>
      <c r="I716" s="291" t="s">
        <v>3164</v>
      </c>
      <c r="J716" s="291" t="s">
        <v>148</v>
      </c>
      <c r="K716" s="291">
        <v>39</v>
      </c>
      <c r="L716" s="291">
        <v>3218</v>
      </c>
      <c r="M716" s="291" t="s">
        <v>54</v>
      </c>
      <c r="N716" s="291">
        <v>715</v>
      </c>
      <c r="O716" s="291">
        <v>129.61113846153847</v>
      </c>
      <c r="P716" s="321" t="s">
        <v>3166</v>
      </c>
      <c r="Q716" s="321">
        <v>7210212</v>
      </c>
      <c r="R716" s="321">
        <v>32.510452999999998</v>
      </c>
      <c r="S716" s="321">
        <v>52.540310169999998</v>
      </c>
      <c r="T716" s="321">
        <v>9.5432538147782662</v>
      </c>
      <c r="U716" s="321" t="s">
        <v>149</v>
      </c>
      <c r="V716" s="321">
        <v>0.10576817810246678</v>
      </c>
      <c r="W716" s="321">
        <v>1.8666325676962601</v>
      </c>
      <c r="X716" s="321">
        <v>3.0998480826835499</v>
      </c>
      <c r="Y716" s="321">
        <v>90</v>
      </c>
      <c r="Z716" s="321">
        <v>0.89790999999999999</v>
      </c>
      <c r="AA716" s="321">
        <v>300.55176949999998</v>
      </c>
      <c r="AB716" s="321">
        <v>1.8157195180000001</v>
      </c>
      <c r="AC716" s="322">
        <v>0.68981238095152575</v>
      </c>
      <c r="AD716" s="323">
        <v>1</v>
      </c>
      <c r="AE716" s="322">
        <v>129.61113846153847</v>
      </c>
      <c r="AF716" s="324">
        <v>417.84755580874304</v>
      </c>
      <c r="AG716" s="324">
        <v>75.402736980952383</v>
      </c>
      <c r="AH716" s="324">
        <v>0.11558069562999093</v>
      </c>
      <c r="AI716" s="324">
        <v>0.18045513473211672</v>
      </c>
      <c r="AJ716" s="324">
        <v>0.1864889185496576</v>
      </c>
      <c r="AK716" s="324">
        <v>9.2344851711391982</v>
      </c>
      <c r="AL716" s="324">
        <v>8.2577704988735583</v>
      </c>
      <c r="AM716" s="324">
        <v>10.211199843404838</v>
      </c>
    </row>
    <row r="717" spans="1:39">
      <c r="A717" s="291" t="s">
        <v>868</v>
      </c>
      <c r="B717" s="291">
        <v>1</v>
      </c>
      <c r="C717" s="291" t="s">
        <v>5899</v>
      </c>
      <c r="D717" s="291" t="s">
        <v>5183</v>
      </c>
      <c r="E717" s="291" t="s">
        <v>3160</v>
      </c>
      <c r="F717" s="291" t="s">
        <v>3161</v>
      </c>
      <c r="G717" s="291" t="s">
        <v>3162</v>
      </c>
      <c r="H717" s="291" t="s">
        <v>3163</v>
      </c>
      <c r="I717" s="291" t="s">
        <v>3164</v>
      </c>
      <c r="J717" s="291" t="s">
        <v>148</v>
      </c>
      <c r="K717" s="291">
        <v>39</v>
      </c>
      <c r="L717" s="291">
        <v>3218</v>
      </c>
      <c r="M717" s="291" t="s">
        <v>54</v>
      </c>
      <c r="N717" s="291">
        <v>716</v>
      </c>
      <c r="O717" s="291">
        <v>129.79266666666666</v>
      </c>
      <c r="P717" s="321" t="s">
        <v>3166</v>
      </c>
      <c r="Q717" s="321">
        <v>7210212</v>
      </c>
      <c r="R717" s="321">
        <v>32.510452999999998</v>
      </c>
      <c r="S717" s="321">
        <v>52.540310169999998</v>
      </c>
      <c r="T717" s="321">
        <v>9.5432538147782662</v>
      </c>
      <c r="U717" s="321" t="s">
        <v>149</v>
      </c>
      <c r="V717" s="321">
        <v>0.10576817810246678</v>
      </c>
      <c r="W717" s="321">
        <v>1.8666325676962601</v>
      </c>
      <c r="X717" s="321">
        <v>3.0998480826835499</v>
      </c>
      <c r="Y717" s="321">
        <v>90</v>
      </c>
      <c r="Z717" s="321">
        <v>0.89790999999999999</v>
      </c>
      <c r="AA717" s="321">
        <v>300.55176949999998</v>
      </c>
      <c r="AB717" s="321">
        <v>1.8157195180000001</v>
      </c>
      <c r="AC717" s="322">
        <v>0.68981238095152575</v>
      </c>
      <c r="AD717" s="323">
        <v>1</v>
      </c>
      <c r="AE717" s="322">
        <v>129.79266666666666</v>
      </c>
      <c r="AF717" s="324">
        <v>418.43277647514179</v>
      </c>
      <c r="AG717" s="324">
        <v>75.470141995925175</v>
      </c>
      <c r="AH717" s="324">
        <v>0.11517880150675296</v>
      </c>
      <c r="AI717" s="324">
        <v>0.18036383916117216</v>
      </c>
      <c r="AJ717" s="324">
        <v>0.1864889185496576</v>
      </c>
      <c r="AK717" s="324">
        <v>9.2298132752835897</v>
      </c>
      <c r="AL717" s="324">
        <v>8.2535927409308822</v>
      </c>
      <c r="AM717" s="324">
        <v>10.206033809636297</v>
      </c>
    </row>
    <row r="718" spans="1:39">
      <c r="A718" s="291" t="s">
        <v>869</v>
      </c>
      <c r="B718" s="291">
        <v>1</v>
      </c>
      <c r="C718" s="291" t="s">
        <v>5900</v>
      </c>
      <c r="D718" s="291" t="s">
        <v>5183</v>
      </c>
      <c r="E718" s="291" t="s">
        <v>3160</v>
      </c>
      <c r="F718" s="291" t="s">
        <v>3161</v>
      </c>
      <c r="G718" s="291" t="s">
        <v>3162</v>
      </c>
      <c r="H718" s="291" t="s">
        <v>3163</v>
      </c>
      <c r="I718" s="291" t="s">
        <v>3164</v>
      </c>
      <c r="J718" s="291" t="s">
        <v>148</v>
      </c>
      <c r="K718" s="291">
        <v>39</v>
      </c>
      <c r="L718" s="291">
        <v>3218</v>
      </c>
      <c r="M718" s="291" t="s">
        <v>54</v>
      </c>
      <c r="N718" s="291">
        <v>717</v>
      </c>
      <c r="O718" s="291">
        <v>129.97419487179488</v>
      </c>
      <c r="P718" s="321" t="s">
        <v>3166</v>
      </c>
      <c r="Q718" s="321">
        <v>7210212</v>
      </c>
      <c r="R718" s="321">
        <v>32.510452999999998</v>
      </c>
      <c r="S718" s="321">
        <v>52.540310169999998</v>
      </c>
      <c r="T718" s="321">
        <v>9.5432538147782662</v>
      </c>
      <c r="U718" s="321" t="s">
        <v>149</v>
      </c>
      <c r="V718" s="321">
        <v>0.10576817810246678</v>
      </c>
      <c r="W718" s="321">
        <v>1.8666325676962601</v>
      </c>
      <c r="X718" s="321">
        <v>3.0998480826835499</v>
      </c>
      <c r="Y718" s="321">
        <v>90</v>
      </c>
      <c r="Z718" s="321">
        <v>0.89790999999999999</v>
      </c>
      <c r="AA718" s="321">
        <v>300.55176949999998</v>
      </c>
      <c r="AB718" s="321">
        <v>1.8157195180000001</v>
      </c>
      <c r="AC718" s="322">
        <v>0.68981238095152575</v>
      </c>
      <c r="AD718" s="323">
        <v>1</v>
      </c>
      <c r="AE718" s="322">
        <v>129.97419487179488</v>
      </c>
      <c r="AF718" s="324">
        <v>419.01799714154066</v>
      </c>
      <c r="AG718" s="324">
        <v>75.537312169713417</v>
      </c>
      <c r="AH718" s="324">
        <v>0.11477751495272799</v>
      </c>
      <c r="AI718" s="324">
        <v>0.18027223814970783</v>
      </c>
      <c r="AJ718" s="324">
        <v>0.1864889185496576</v>
      </c>
      <c r="AK718" s="324">
        <v>9.2251257490279119</v>
      </c>
      <c r="AL718" s="324">
        <v>8.2494010057870764</v>
      </c>
      <c r="AM718" s="324">
        <v>10.200850492268749</v>
      </c>
    </row>
    <row r="719" spans="1:39">
      <c r="A719" s="291" t="s">
        <v>870</v>
      </c>
      <c r="B719" s="291">
        <v>1</v>
      </c>
      <c r="C719" s="291" t="s">
        <v>5901</v>
      </c>
      <c r="D719" s="291" t="s">
        <v>5183</v>
      </c>
      <c r="E719" s="291" t="s">
        <v>3160</v>
      </c>
      <c r="F719" s="291" t="s">
        <v>3161</v>
      </c>
      <c r="G719" s="291" t="s">
        <v>3162</v>
      </c>
      <c r="H719" s="291" t="s">
        <v>3163</v>
      </c>
      <c r="I719" s="291" t="s">
        <v>3164</v>
      </c>
      <c r="J719" s="291" t="s">
        <v>148</v>
      </c>
      <c r="K719" s="291">
        <v>39</v>
      </c>
      <c r="L719" s="291">
        <v>3218</v>
      </c>
      <c r="M719" s="291" t="s">
        <v>54</v>
      </c>
      <c r="N719" s="291">
        <v>718</v>
      </c>
      <c r="O719" s="291">
        <v>130.1557230769231</v>
      </c>
      <c r="P719" s="321" t="s">
        <v>3166</v>
      </c>
      <c r="Q719" s="321">
        <v>7210212</v>
      </c>
      <c r="R719" s="321">
        <v>32.510452999999998</v>
      </c>
      <c r="S719" s="321">
        <v>52.540310169999998</v>
      </c>
      <c r="T719" s="321">
        <v>9.5432538147782662</v>
      </c>
      <c r="U719" s="321" t="s">
        <v>149</v>
      </c>
      <c r="V719" s="321">
        <v>0.10576817810246678</v>
      </c>
      <c r="W719" s="321">
        <v>1.8666325676962601</v>
      </c>
      <c r="X719" s="321">
        <v>3.0998480826835499</v>
      </c>
      <c r="Y719" s="321">
        <v>90</v>
      </c>
      <c r="Z719" s="321">
        <v>0.89790999999999999</v>
      </c>
      <c r="AA719" s="321">
        <v>300.55176949999998</v>
      </c>
      <c r="AB719" s="321">
        <v>1.8157195180000001</v>
      </c>
      <c r="AC719" s="322">
        <v>0.68981238095152575</v>
      </c>
      <c r="AD719" s="323">
        <v>1</v>
      </c>
      <c r="AE719" s="322">
        <v>130.1557230769231</v>
      </c>
      <c r="AF719" s="324">
        <v>419.60321780793947</v>
      </c>
      <c r="AG719" s="324">
        <v>75.604247860256947</v>
      </c>
      <c r="AH719" s="324">
        <v>0.1143768400309978</v>
      </c>
      <c r="AI719" s="324">
        <v>0.18018033382876125</v>
      </c>
      <c r="AJ719" s="324">
        <v>0.1864889185496576</v>
      </c>
      <c r="AK719" s="324">
        <v>9.2204227014243916</v>
      </c>
      <c r="AL719" s="324">
        <v>8.2451953909601094</v>
      </c>
      <c r="AM719" s="324">
        <v>10.195650011888675</v>
      </c>
    </row>
    <row r="720" spans="1:39">
      <c r="A720" s="291" t="s">
        <v>871</v>
      </c>
      <c r="B720" s="291">
        <v>1</v>
      </c>
      <c r="C720" s="291" t="s">
        <v>5902</v>
      </c>
      <c r="D720" s="291" t="s">
        <v>5183</v>
      </c>
      <c r="E720" s="291" t="s">
        <v>3160</v>
      </c>
      <c r="F720" s="291" t="s">
        <v>3161</v>
      </c>
      <c r="G720" s="291" t="s">
        <v>3162</v>
      </c>
      <c r="H720" s="291" t="s">
        <v>3163</v>
      </c>
      <c r="I720" s="291" t="s">
        <v>3164</v>
      </c>
      <c r="J720" s="291" t="s">
        <v>148</v>
      </c>
      <c r="K720" s="291">
        <v>39</v>
      </c>
      <c r="L720" s="291">
        <v>3218</v>
      </c>
      <c r="M720" s="291" t="s">
        <v>54</v>
      </c>
      <c r="N720" s="291">
        <v>719</v>
      </c>
      <c r="O720" s="291">
        <v>130.33725128205128</v>
      </c>
      <c r="P720" s="321" t="s">
        <v>3166</v>
      </c>
      <c r="Q720" s="321">
        <v>7210212</v>
      </c>
      <c r="R720" s="321">
        <v>32.510452999999998</v>
      </c>
      <c r="S720" s="321">
        <v>52.540310169999998</v>
      </c>
      <c r="T720" s="321">
        <v>9.5432538147782662</v>
      </c>
      <c r="U720" s="321" t="s">
        <v>149</v>
      </c>
      <c r="V720" s="321">
        <v>0.10576817810246678</v>
      </c>
      <c r="W720" s="321">
        <v>1.8666325676962601</v>
      </c>
      <c r="X720" s="321">
        <v>3.0998480826835499</v>
      </c>
      <c r="Y720" s="321">
        <v>90</v>
      </c>
      <c r="Z720" s="321">
        <v>0.89790999999999999</v>
      </c>
      <c r="AA720" s="321">
        <v>300.55176949999998</v>
      </c>
      <c r="AB720" s="321">
        <v>1.8157195180000001</v>
      </c>
      <c r="AC720" s="322">
        <v>0.68981238095152575</v>
      </c>
      <c r="AD720" s="323">
        <v>1</v>
      </c>
      <c r="AE720" s="322">
        <v>130.33725128205128</v>
      </c>
      <c r="AF720" s="324">
        <v>420.18843847433823</v>
      </c>
      <c r="AG720" s="324">
        <v>75.67094942785225</v>
      </c>
      <c r="AH720" s="324">
        <v>0.1139767807684592</v>
      </c>
      <c r="AI720" s="324">
        <v>0.18008812832310622</v>
      </c>
      <c r="AJ720" s="324">
        <v>0.1864889185496576</v>
      </c>
      <c r="AK720" s="324">
        <v>9.2157042412047208</v>
      </c>
      <c r="AL720" s="324">
        <v>8.2409759936813227</v>
      </c>
      <c r="AM720" s="324">
        <v>10.190432488728121</v>
      </c>
    </row>
    <row r="721" spans="1:39">
      <c r="A721" s="291" t="s">
        <v>872</v>
      </c>
      <c r="B721" s="291">
        <v>1</v>
      </c>
      <c r="C721" s="291" t="s">
        <v>5903</v>
      </c>
      <c r="D721" s="291" t="s">
        <v>5183</v>
      </c>
      <c r="E721" s="291" t="s">
        <v>3160</v>
      </c>
      <c r="F721" s="291" t="s">
        <v>3161</v>
      </c>
      <c r="G721" s="291" t="s">
        <v>3162</v>
      </c>
      <c r="H721" s="291" t="s">
        <v>3163</v>
      </c>
      <c r="I721" s="291" t="s">
        <v>3164</v>
      </c>
      <c r="J721" s="291" t="s">
        <v>148</v>
      </c>
      <c r="K721" s="291">
        <v>39</v>
      </c>
      <c r="L721" s="291">
        <v>3218</v>
      </c>
      <c r="M721" s="291" t="s">
        <v>54</v>
      </c>
      <c r="N721" s="291">
        <v>720</v>
      </c>
      <c r="O721" s="291">
        <v>130.5187794871795</v>
      </c>
      <c r="P721" s="321" t="s">
        <v>3166</v>
      </c>
      <c r="Q721" s="321">
        <v>7210212</v>
      </c>
      <c r="R721" s="321">
        <v>32.510452999999998</v>
      </c>
      <c r="S721" s="321">
        <v>52.540310169999998</v>
      </c>
      <c r="T721" s="321">
        <v>9.5432538147782662</v>
      </c>
      <c r="U721" s="321" t="s">
        <v>149</v>
      </c>
      <c r="V721" s="321">
        <v>0.10576817810246678</v>
      </c>
      <c r="W721" s="321">
        <v>1.8666325676962601</v>
      </c>
      <c r="X721" s="321">
        <v>3.0998480826835499</v>
      </c>
      <c r="Y721" s="321">
        <v>90</v>
      </c>
      <c r="Z721" s="321">
        <v>0.89790999999999999</v>
      </c>
      <c r="AA721" s="321">
        <v>300.55176949999998</v>
      </c>
      <c r="AB721" s="321">
        <v>1.8157195180000001</v>
      </c>
      <c r="AC721" s="322">
        <v>0.68981238095152575</v>
      </c>
      <c r="AD721" s="323">
        <v>1</v>
      </c>
      <c r="AE721" s="322">
        <v>130.5187794871795</v>
      </c>
      <c r="AF721" s="324">
        <v>420.77365914073704</v>
      </c>
      <c r="AG721" s="324">
        <v>75.737417235131275</v>
      </c>
      <c r="AH721" s="324">
        <v>0.11357734115583899</v>
      </c>
      <c r="AI721" s="324">
        <v>0.17999562375124634</v>
      </c>
      <c r="AJ721" s="324">
        <v>0.1864889185496576</v>
      </c>
      <c r="AK721" s="324">
        <v>9.2109704767797265</v>
      </c>
      <c r="AL721" s="324">
        <v>8.2367429108951242</v>
      </c>
      <c r="AM721" s="324">
        <v>10.185198042664327</v>
      </c>
    </row>
    <row r="722" spans="1:39">
      <c r="A722" s="291" t="s">
        <v>873</v>
      </c>
      <c r="B722" s="291">
        <v>1</v>
      </c>
      <c r="C722" s="291" t="s">
        <v>5904</v>
      </c>
      <c r="D722" s="291" t="s">
        <v>5183</v>
      </c>
      <c r="E722" s="291" t="s">
        <v>3160</v>
      </c>
      <c r="F722" s="291" t="s">
        <v>3161</v>
      </c>
      <c r="G722" s="291" t="s">
        <v>3162</v>
      </c>
      <c r="H722" s="291" t="s">
        <v>3163</v>
      </c>
      <c r="I722" s="291" t="s">
        <v>3164</v>
      </c>
      <c r="J722" s="291" t="s">
        <v>148</v>
      </c>
      <c r="K722" s="291">
        <v>39</v>
      </c>
      <c r="L722" s="291">
        <v>3218</v>
      </c>
      <c r="M722" s="291" t="s">
        <v>54</v>
      </c>
      <c r="N722" s="291">
        <v>721</v>
      </c>
      <c r="O722" s="291">
        <v>130.70030769230769</v>
      </c>
      <c r="P722" s="321" t="s">
        <v>3166</v>
      </c>
      <c r="Q722" s="321">
        <v>7210212</v>
      </c>
      <c r="R722" s="321">
        <v>32.510452999999998</v>
      </c>
      <c r="S722" s="321">
        <v>52.540310169999998</v>
      </c>
      <c r="T722" s="321">
        <v>9.5432538147782662</v>
      </c>
      <c r="U722" s="321" t="s">
        <v>149</v>
      </c>
      <c r="V722" s="321">
        <v>0.10576817810246678</v>
      </c>
      <c r="W722" s="321">
        <v>1.8666325676962601</v>
      </c>
      <c r="X722" s="321">
        <v>3.0998480826835499</v>
      </c>
      <c r="Y722" s="321">
        <v>90</v>
      </c>
      <c r="Z722" s="321">
        <v>0.89790999999999999</v>
      </c>
      <c r="AA722" s="321">
        <v>300.55176949999998</v>
      </c>
      <c r="AB722" s="321">
        <v>1.8157195180000001</v>
      </c>
      <c r="AC722" s="322">
        <v>0.68981238095152575</v>
      </c>
      <c r="AD722" s="323">
        <v>1</v>
      </c>
      <c r="AE722" s="322">
        <v>130.70030769230769</v>
      </c>
      <c r="AF722" s="324">
        <v>421.35887980713579</v>
      </c>
      <c r="AG722" s="324">
        <v>75.803651647040425</v>
      </c>
      <c r="AH722" s="324">
        <v>0.11317852514801585</v>
      </c>
      <c r="AI722" s="324">
        <v>0.17990282222540852</v>
      </c>
      <c r="AJ722" s="324">
        <v>0.1864889185496576</v>
      </c>
      <c r="AK722" s="324">
        <v>9.2062215162390313</v>
      </c>
      <c r="AL722" s="324">
        <v>8.2324962392586993</v>
      </c>
      <c r="AM722" s="324">
        <v>10.179946793219363</v>
      </c>
    </row>
    <row r="723" spans="1:39">
      <c r="A723" s="291" t="s">
        <v>874</v>
      </c>
      <c r="B723" s="291">
        <v>1</v>
      </c>
      <c r="C723" s="291" t="s">
        <v>5905</v>
      </c>
      <c r="D723" s="291" t="s">
        <v>5183</v>
      </c>
      <c r="E723" s="291" t="s">
        <v>3160</v>
      </c>
      <c r="F723" s="291" t="s">
        <v>3161</v>
      </c>
      <c r="G723" s="291" t="s">
        <v>3162</v>
      </c>
      <c r="H723" s="291" t="s">
        <v>3163</v>
      </c>
      <c r="I723" s="291" t="s">
        <v>3164</v>
      </c>
      <c r="J723" s="291" t="s">
        <v>148</v>
      </c>
      <c r="K723" s="291">
        <v>39</v>
      </c>
      <c r="L723" s="291">
        <v>3218</v>
      </c>
      <c r="M723" s="291" t="s">
        <v>54</v>
      </c>
      <c r="N723" s="291">
        <v>722</v>
      </c>
      <c r="O723" s="291">
        <v>130.88183589743591</v>
      </c>
      <c r="P723" s="321" t="s">
        <v>3166</v>
      </c>
      <c r="Q723" s="321">
        <v>7210212</v>
      </c>
      <c r="R723" s="321">
        <v>32.510452999999998</v>
      </c>
      <c r="S723" s="321">
        <v>52.540310169999998</v>
      </c>
      <c r="T723" s="321">
        <v>9.5432538147782662</v>
      </c>
      <c r="U723" s="321" t="s">
        <v>149</v>
      </c>
      <c r="V723" s="321">
        <v>0.10576817810246678</v>
      </c>
      <c r="W723" s="321">
        <v>1.8666325676962601</v>
      </c>
      <c r="X723" s="321">
        <v>3.0998480826835499</v>
      </c>
      <c r="Y723" s="321">
        <v>90</v>
      </c>
      <c r="Z723" s="321">
        <v>0.89790999999999999</v>
      </c>
      <c r="AA723" s="321">
        <v>300.55176949999998</v>
      </c>
      <c r="AB723" s="321">
        <v>1.8157195180000001</v>
      </c>
      <c r="AC723" s="322">
        <v>0.68981238095152575</v>
      </c>
      <c r="AD723" s="323">
        <v>1</v>
      </c>
      <c r="AE723" s="322">
        <v>130.88183589743591</v>
      </c>
      <c r="AF723" s="324">
        <v>421.94410047353466</v>
      </c>
      <c r="AG723" s="324">
        <v>75.869653030819592</v>
      </c>
      <c r="AH723" s="324">
        <v>0.11278033666395192</v>
      </c>
      <c r="AI723" s="324">
        <v>0.17980972585153687</v>
      </c>
      <c r="AJ723" s="324">
        <v>0.1864889185496576</v>
      </c>
      <c r="AK723" s="324">
        <v>9.201457467350755</v>
      </c>
      <c r="AL723" s="324">
        <v>8.2282360751417265</v>
      </c>
      <c r="AM723" s="324">
        <v>10.174678859559782</v>
      </c>
    </row>
    <row r="724" spans="1:39">
      <c r="A724" s="291" t="s">
        <v>875</v>
      </c>
      <c r="B724" s="291">
        <v>1</v>
      </c>
      <c r="C724" s="291" t="s">
        <v>5906</v>
      </c>
      <c r="D724" s="291" t="s">
        <v>5183</v>
      </c>
      <c r="E724" s="291" t="s">
        <v>3160</v>
      </c>
      <c r="F724" s="291" t="s">
        <v>3161</v>
      </c>
      <c r="G724" s="291" t="s">
        <v>3162</v>
      </c>
      <c r="H724" s="291" t="s">
        <v>3163</v>
      </c>
      <c r="I724" s="291" t="s">
        <v>3164</v>
      </c>
      <c r="J724" s="291" t="s">
        <v>148</v>
      </c>
      <c r="K724" s="291">
        <v>39</v>
      </c>
      <c r="L724" s="291">
        <v>3218</v>
      </c>
      <c r="M724" s="291" t="s">
        <v>54</v>
      </c>
      <c r="N724" s="291">
        <v>723</v>
      </c>
      <c r="O724" s="291">
        <v>131.06336410256412</v>
      </c>
      <c r="P724" s="321" t="s">
        <v>3166</v>
      </c>
      <c r="Q724" s="321">
        <v>7210212</v>
      </c>
      <c r="R724" s="321">
        <v>32.510452999999998</v>
      </c>
      <c r="S724" s="321">
        <v>52.540310169999998</v>
      </c>
      <c r="T724" s="321">
        <v>9.5432538147782662</v>
      </c>
      <c r="U724" s="321" t="s">
        <v>149</v>
      </c>
      <c r="V724" s="321">
        <v>0.10576817810246678</v>
      </c>
      <c r="W724" s="321">
        <v>1.8666325676962601</v>
      </c>
      <c r="X724" s="321">
        <v>3.0998480826835499</v>
      </c>
      <c r="Y724" s="321">
        <v>90</v>
      </c>
      <c r="Z724" s="321">
        <v>0.89790999999999999</v>
      </c>
      <c r="AA724" s="321">
        <v>300.55176949999998</v>
      </c>
      <c r="AB724" s="321">
        <v>1.8157195180000001</v>
      </c>
      <c r="AC724" s="322">
        <v>0.68981238095152575</v>
      </c>
      <c r="AD724" s="323">
        <v>1</v>
      </c>
      <c r="AE724" s="322">
        <v>131.06336410256412</v>
      </c>
      <c r="AF724" s="324">
        <v>422.52932113993347</v>
      </c>
      <c r="AG724" s="324">
        <v>75.935421755981096</v>
      </c>
      <c r="AH724" s="324">
        <v>0.11238277958674296</v>
      </c>
      <c r="AI724" s="324">
        <v>0.17971633672928644</v>
      </c>
      <c r="AJ724" s="324">
        <v>0.1864889185496576</v>
      </c>
      <c r="AK724" s="324">
        <v>9.1966784375611752</v>
      </c>
      <c r="AL724" s="324">
        <v>8.2239625146260877</v>
      </c>
      <c r="AM724" s="324">
        <v>10.169394360496261</v>
      </c>
    </row>
    <row r="725" spans="1:39">
      <c r="A725" s="291" t="s">
        <v>876</v>
      </c>
      <c r="B725" s="291">
        <v>1</v>
      </c>
      <c r="C725" s="291" t="s">
        <v>5907</v>
      </c>
      <c r="D725" s="291" t="s">
        <v>5183</v>
      </c>
      <c r="E725" s="291" t="s">
        <v>3160</v>
      </c>
      <c r="F725" s="291" t="s">
        <v>3161</v>
      </c>
      <c r="G725" s="291" t="s">
        <v>3162</v>
      </c>
      <c r="H725" s="291" t="s">
        <v>3163</v>
      </c>
      <c r="I725" s="291" t="s">
        <v>3164</v>
      </c>
      <c r="J725" s="291" t="s">
        <v>148</v>
      </c>
      <c r="K725" s="291">
        <v>39</v>
      </c>
      <c r="L725" s="291">
        <v>3218</v>
      </c>
      <c r="M725" s="291" t="s">
        <v>54</v>
      </c>
      <c r="N725" s="291">
        <v>724</v>
      </c>
      <c r="O725" s="291">
        <v>131.24489230769231</v>
      </c>
      <c r="P725" s="321" t="s">
        <v>3166</v>
      </c>
      <c r="Q725" s="321">
        <v>7210212</v>
      </c>
      <c r="R725" s="321">
        <v>32.510452999999998</v>
      </c>
      <c r="S725" s="321">
        <v>52.540310169999998</v>
      </c>
      <c r="T725" s="321">
        <v>9.5432538147782662</v>
      </c>
      <c r="U725" s="321" t="s">
        <v>149</v>
      </c>
      <c r="V725" s="321">
        <v>0.10576817810246678</v>
      </c>
      <c r="W725" s="321">
        <v>1.8666325676962601</v>
      </c>
      <c r="X725" s="321">
        <v>3.0998480826835499</v>
      </c>
      <c r="Y725" s="321">
        <v>90</v>
      </c>
      <c r="Z725" s="321">
        <v>0.89790999999999999</v>
      </c>
      <c r="AA725" s="321">
        <v>300.55176949999998</v>
      </c>
      <c r="AB725" s="321">
        <v>1.8157195180000001</v>
      </c>
      <c r="AC725" s="322">
        <v>0.68981238095152575</v>
      </c>
      <c r="AD725" s="323">
        <v>1</v>
      </c>
      <c r="AE725" s="322">
        <v>131.24489230769231</v>
      </c>
      <c r="AF725" s="324">
        <v>423.11454180633223</v>
      </c>
      <c r="AG725" s="324">
        <v>76.000958194288856</v>
      </c>
      <c r="AH725" s="324">
        <v>0.11198585776378721</v>
      </c>
      <c r="AI725" s="324">
        <v>0.17962265695201743</v>
      </c>
      <c r="AJ725" s="324">
        <v>0.1864889185496576</v>
      </c>
      <c r="AK725" s="324">
        <v>9.1918845339944486</v>
      </c>
      <c r="AL725" s="324">
        <v>8.2196756535056146</v>
      </c>
      <c r="AM725" s="324">
        <v>10.164093414483284</v>
      </c>
    </row>
    <row r="726" spans="1:39">
      <c r="A726" s="291" t="s">
        <v>877</v>
      </c>
      <c r="B726" s="291">
        <v>1</v>
      </c>
      <c r="C726" s="291" t="s">
        <v>5908</v>
      </c>
      <c r="D726" s="291" t="s">
        <v>5183</v>
      </c>
      <c r="E726" s="291" t="s">
        <v>3160</v>
      </c>
      <c r="F726" s="291" t="s">
        <v>3161</v>
      </c>
      <c r="G726" s="291" t="s">
        <v>3162</v>
      </c>
      <c r="H726" s="291" t="s">
        <v>3163</v>
      </c>
      <c r="I726" s="291" t="s">
        <v>3164</v>
      </c>
      <c r="J726" s="291" t="s">
        <v>148</v>
      </c>
      <c r="K726" s="291">
        <v>39</v>
      </c>
      <c r="L726" s="291">
        <v>3218</v>
      </c>
      <c r="M726" s="291" t="s">
        <v>54</v>
      </c>
      <c r="N726" s="291">
        <v>725</v>
      </c>
      <c r="O726" s="291">
        <v>131.42642051282053</v>
      </c>
      <c r="P726" s="321" t="s">
        <v>3166</v>
      </c>
      <c r="Q726" s="321">
        <v>7210212</v>
      </c>
      <c r="R726" s="321">
        <v>32.510452999999998</v>
      </c>
      <c r="S726" s="321">
        <v>52.540310169999998</v>
      </c>
      <c r="T726" s="321">
        <v>9.5432538147782662</v>
      </c>
      <c r="U726" s="321" t="s">
        <v>149</v>
      </c>
      <c r="V726" s="321">
        <v>0.10576817810246678</v>
      </c>
      <c r="W726" s="321">
        <v>1.8666325676962601</v>
      </c>
      <c r="X726" s="321">
        <v>3.0998480826835499</v>
      </c>
      <c r="Y726" s="321">
        <v>90</v>
      </c>
      <c r="Z726" s="321">
        <v>0.89790999999999999</v>
      </c>
      <c r="AA726" s="321">
        <v>300.55176949999998</v>
      </c>
      <c r="AB726" s="321">
        <v>1.8157195180000001</v>
      </c>
      <c r="AC726" s="322">
        <v>0.68981238095152575</v>
      </c>
      <c r="AD726" s="323">
        <v>1</v>
      </c>
      <c r="AE726" s="322">
        <v>131.42642051282053</v>
      </c>
      <c r="AF726" s="324">
        <v>423.69976247273104</v>
      </c>
      <c r="AG726" s="324">
        <v>76.066262719737551</v>
      </c>
      <c r="AH726" s="324">
        <v>0.11158957500689541</v>
      </c>
      <c r="AI726" s="324">
        <v>0.17952868860678936</v>
      </c>
      <c r="AJ726" s="324">
        <v>0.1864889185496576</v>
      </c>
      <c r="AK726" s="324">
        <v>9.1870758634523053</v>
      </c>
      <c r="AL726" s="324">
        <v>8.2153755872858074</v>
      </c>
      <c r="AM726" s="324">
        <v>10.158776139618801</v>
      </c>
    </row>
    <row r="727" spans="1:39">
      <c r="A727" s="291" t="s">
        <v>878</v>
      </c>
      <c r="B727" s="291">
        <v>1</v>
      </c>
      <c r="C727" s="291" t="s">
        <v>5909</v>
      </c>
      <c r="D727" s="291" t="s">
        <v>5183</v>
      </c>
      <c r="E727" s="291" t="s">
        <v>3160</v>
      </c>
      <c r="F727" s="291" t="s">
        <v>3161</v>
      </c>
      <c r="G727" s="291" t="s">
        <v>3162</v>
      </c>
      <c r="H727" s="291" t="s">
        <v>3163</v>
      </c>
      <c r="I727" s="291" t="s">
        <v>3164</v>
      </c>
      <c r="J727" s="291" t="s">
        <v>148</v>
      </c>
      <c r="K727" s="291">
        <v>39</v>
      </c>
      <c r="L727" s="291">
        <v>3218</v>
      </c>
      <c r="M727" s="291" t="s">
        <v>54</v>
      </c>
      <c r="N727" s="291">
        <v>726</v>
      </c>
      <c r="O727" s="291">
        <v>131.60794871794872</v>
      </c>
      <c r="P727" s="321" t="s">
        <v>3166</v>
      </c>
      <c r="Q727" s="321">
        <v>7210212</v>
      </c>
      <c r="R727" s="321">
        <v>32.510452999999998</v>
      </c>
      <c r="S727" s="321">
        <v>52.540310169999998</v>
      </c>
      <c r="T727" s="321">
        <v>9.5432538147782662</v>
      </c>
      <c r="U727" s="321" t="s">
        <v>149</v>
      </c>
      <c r="V727" s="321">
        <v>0.10576817810246678</v>
      </c>
      <c r="W727" s="321">
        <v>1.8666325676962601</v>
      </c>
      <c r="X727" s="321">
        <v>3.0998480826835499</v>
      </c>
      <c r="Y727" s="321">
        <v>90</v>
      </c>
      <c r="Z727" s="321">
        <v>0.89790999999999999</v>
      </c>
      <c r="AA727" s="321">
        <v>300.55176949999998</v>
      </c>
      <c r="AB727" s="321">
        <v>1.8157195180000001</v>
      </c>
      <c r="AC727" s="322">
        <v>0.68981238095152575</v>
      </c>
      <c r="AD727" s="323">
        <v>1</v>
      </c>
      <c r="AE727" s="322">
        <v>131.60794871794872</v>
      </c>
      <c r="AF727" s="324">
        <v>424.28498313912979</v>
      </c>
      <c r="AG727" s="324">
        <v>76.131335708531722</v>
      </c>
      <c r="AH727" s="324">
        <v>0.11119393509222332</v>
      </c>
      <c r="AI727" s="324">
        <v>0.1794344337743555</v>
      </c>
      <c r="AJ727" s="324">
        <v>0.1864889185496576</v>
      </c>
      <c r="AK727" s="324">
        <v>9.1822525324137576</v>
      </c>
      <c r="AL727" s="324">
        <v>8.2110624111835921</v>
      </c>
      <c r="AM727" s="324">
        <v>10.153442653643921</v>
      </c>
    </row>
    <row r="728" spans="1:39">
      <c r="A728" s="291" t="s">
        <v>879</v>
      </c>
      <c r="B728" s="291">
        <v>1</v>
      </c>
      <c r="C728" s="291" t="s">
        <v>5910</v>
      </c>
      <c r="D728" s="291" t="s">
        <v>5183</v>
      </c>
      <c r="E728" s="291" t="s">
        <v>3160</v>
      </c>
      <c r="F728" s="291" t="s">
        <v>3161</v>
      </c>
      <c r="G728" s="291" t="s">
        <v>3162</v>
      </c>
      <c r="H728" s="291" t="s">
        <v>3163</v>
      </c>
      <c r="I728" s="291" t="s">
        <v>3164</v>
      </c>
      <c r="J728" s="291" t="s">
        <v>148</v>
      </c>
      <c r="K728" s="291">
        <v>39</v>
      </c>
      <c r="L728" s="291">
        <v>3218</v>
      </c>
      <c r="M728" s="291" t="s">
        <v>54</v>
      </c>
      <c r="N728" s="291">
        <v>727</v>
      </c>
      <c r="O728" s="291">
        <v>131.78947692307693</v>
      </c>
      <c r="P728" s="321" t="s">
        <v>3166</v>
      </c>
      <c r="Q728" s="321">
        <v>7210212</v>
      </c>
      <c r="R728" s="321">
        <v>32.510452999999998</v>
      </c>
      <c r="S728" s="321">
        <v>52.540310169999998</v>
      </c>
      <c r="T728" s="321">
        <v>9.5432538147782662</v>
      </c>
      <c r="U728" s="321" t="s">
        <v>149</v>
      </c>
      <c r="V728" s="321">
        <v>0.10576817810246678</v>
      </c>
      <c r="W728" s="321">
        <v>1.8666325676962601</v>
      </c>
      <c r="X728" s="321">
        <v>3.0998480826835499</v>
      </c>
      <c r="Y728" s="321">
        <v>90</v>
      </c>
      <c r="Z728" s="321">
        <v>0.89790999999999999</v>
      </c>
      <c r="AA728" s="321">
        <v>300.55176949999998</v>
      </c>
      <c r="AB728" s="321">
        <v>1.8157195180000001</v>
      </c>
      <c r="AC728" s="322">
        <v>0.68981238095152575</v>
      </c>
      <c r="AD728" s="323">
        <v>1</v>
      </c>
      <c r="AE728" s="322">
        <v>131.78947692307693</v>
      </c>
      <c r="AF728" s="324">
        <v>424.87020380552866</v>
      </c>
      <c r="AG728" s="324">
        <v>76.196177539065161</v>
      </c>
      <c r="AH728" s="324">
        <v>0.11079894176061901</v>
      </c>
      <c r="AI728" s="324">
        <v>0.1793398945291575</v>
      </c>
      <c r="AJ728" s="324">
        <v>0.1864889185496576</v>
      </c>
      <c r="AK728" s="324">
        <v>9.177414647034837</v>
      </c>
      <c r="AL728" s="324">
        <v>8.2067362201270679</v>
      </c>
      <c r="AM728" s="324">
        <v>10.148093073942604</v>
      </c>
    </row>
    <row r="729" spans="1:39">
      <c r="A729" s="291" t="s">
        <v>880</v>
      </c>
      <c r="B729" s="291">
        <v>1</v>
      </c>
      <c r="C729" s="291" t="s">
        <v>5911</v>
      </c>
      <c r="D729" s="291" t="s">
        <v>5183</v>
      </c>
      <c r="E729" s="291" t="s">
        <v>3160</v>
      </c>
      <c r="F729" s="291" t="s">
        <v>3161</v>
      </c>
      <c r="G729" s="291" t="s">
        <v>3162</v>
      </c>
      <c r="H729" s="291" t="s">
        <v>3163</v>
      </c>
      <c r="I729" s="291" t="s">
        <v>3164</v>
      </c>
      <c r="J729" s="291" t="s">
        <v>148</v>
      </c>
      <c r="K729" s="291">
        <v>39</v>
      </c>
      <c r="L729" s="291">
        <v>3218</v>
      </c>
      <c r="M729" s="291" t="s">
        <v>54</v>
      </c>
      <c r="N729" s="291">
        <v>728</v>
      </c>
      <c r="O729" s="291">
        <v>131.97100512820515</v>
      </c>
      <c r="P729" s="321" t="s">
        <v>3166</v>
      </c>
      <c r="Q729" s="321">
        <v>7210212</v>
      </c>
      <c r="R729" s="321">
        <v>32.510452999999998</v>
      </c>
      <c r="S729" s="321">
        <v>52.540310169999998</v>
      </c>
      <c r="T729" s="321">
        <v>9.5432538147782662</v>
      </c>
      <c r="U729" s="321" t="s">
        <v>149</v>
      </c>
      <c r="V729" s="321">
        <v>0.10576817810246678</v>
      </c>
      <c r="W729" s="321">
        <v>1.8666325676962601</v>
      </c>
      <c r="X729" s="321">
        <v>3.0998480826835499</v>
      </c>
      <c r="Y729" s="321">
        <v>90</v>
      </c>
      <c r="Z729" s="321">
        <v>0.89790999999999999</v>
      </c>
      <c r="AA729" s="321">
        <v>300.55176949999998</v>
      </c>
      <c r="AB729" s="321">
        <v>1.8157195180000001</v>
      </c>
      <c r="AC729" s="322">
        <v>0.68981238095152575</v>
      </c>
      <c r="AD729" s="323">
        <v>1</v>
      </c>
      <c r="AE729" s="322">
        <v>131.97100512820515</v>
      </c>
      <c r="AF729" s="324">
        <v>425.45542447192747</v>
      </c>
      <c r="AG729" s="324">
        <v>76.260788591900095</v>
      </c>
      <c r="AH729" s="324">
        <v>0.11040459871747481</v>
      </c>
      <c r="AI729" s="324">
        <v>0.17924507293932024</v>
      </c>
      <c r="AJ729" s="324">
        <v>0.1864889185496576</v>
      </c>
      <c r="AK729" s="324">
        <v>9.1725623131483225</v>
      </c>
      <c r="AL729" s="324">
        <v>8.2023971087552763</v>
      </c>
      <c r="AM729" s="324">
        <v>10.142727517541369</v>
      </c>
    </row>
    <row r="730" spans="1:39">
      <c r="A730" s="291" t="s">
        <v>881</v>
      </c>
      <c r="B730" s="291">
        <v>1</v>
      </c>
      <c r="C730" s="291" t="s">
        <v>5912</v>
      </c>
      <c r="D730" s="291" t="s">
        <v>5183</v>
      </c>
      <c r="E730" s="291" t="s">
        <v>3160</v>
      </c>
      <c r="F730" s="291" t="s">
        <v>3161</v>
      </c>
      <c r="G730" s="291" t="s">
        <v>3162</v>
      </c>
      <c r="H730" s="291" t="s">
        <v>3163</v>
      </c>
      <c r="I730" s="291" t="s">
        <v>3164</v>
      </c>
      <c r="J730" s="291" t="s">
        <v>148</v>
      </c>
      <c r="K730" s="291">
        <v>39</v>
      </c>
      <c r="L730" s="291">
        <v>3218</v>
      </c>
      <c r="M730" s="291" t="s">
        <v>54</v>
      </c>
      <c r="N730" s="291">
        <v>729</v>
      </c>
      <c r="O730" s="291">
        <v>132.15253333333334</v>
      </c>
      <c r="P730" s="321" t="s">
        <v>3166</v>
      </c>
      <c r="Q730" s="321">
        <v>7210212</v>
      </c>
      <c r="R730" s="321">
        <v>32.510452999999998</v>
      </c>
      <c r="S730" s="321">
        <v>52.540310169999998</v>
      </c>
      <c r="T730" s="321">
        <v>9.5432538147782662</v>
      </c>
      <c r="U730" s="321" t="s">
        <v>149</v>
      </c>
      <c r="V730" s="321">
        <v>0.10576817810246678</v>
      </c>
      <c r="W730" s="321">
        <v>1.8666325676962601</v>
      </c>
      <c r="X730" s="321">
        <v>3.0998480826835499</v>
      </c>
      <c r="Y730" s="321">
        <v>90</v>
      </c>
      <c r="Z730" s="321">
        <v>0.89790999999999999</v>
      </c>
      <c r="AA730" s="321">
        <v>300.55176949999998</v>
      </c>
      <c r="AB730" s="321">
        <v>1.8157195180000001</v>
      </c>
      <c r="AC730" s="322">
        <v>0.68981238095152575</v>
      </c>
      <c r="AD730" s="323">
        <v>1</v>
      </c>
      <c r="AE730" s="322">
        <v>132.15253333333334</v>
      </c>
      <c r="AF730" s="324">
        <v>426.04064513832623</v>
      </c>
      <c r="AG730" s="324">
        <v>76.325169249746551</v>
      </c>
      <c r="AH730" s="324">
        <v>0.11001090963282721</v>
      </c>
      <c r="AI730" s="324">
        <v>0.17914997106664649</v>
      </c>
      <c r="AJ730" s="324">
        <v>0.1864889185496576</v>
      </c>
      <c r="AK730" s="324">
        <v>9.1676956362634723</v>
      </c>
      <c r="AL730" s="324">
        <v>8.1980451714179505</v>
      </c>
      <c r="AM730" s="324">
        <v>10.137346101108996</v>
      </c>
    </row>
    <row r="731" spans="1:39">
      <c r="A731" s="291" t="s">
        <v>882</v>
      </c>
      <c r="B731" s="291">
        <v>1</v>
      </c>
      <c r="C731" s="291" t="s">
        <v>5913</v>
      </c>
      <c r="D731" s="291" t="s">
        <v>5183</v>
      </c>
      <c r="E731" s="291" t="s">
        <v>3160</v>
      </c>
      <c r="F731" s="291" t="s">
        <v>3161</v>
      </c>
      <c r="G731" s="291" t="s">
        <v>3162</v>
      </c>
      <c r="H731" s="291" t="s">
        <v>3163</v>
      </c>
      <c r="I731" s="291" t="s">
        <v>3164</v>
      </c>
      <c r="J731" s="291" t="s">
        <v>148</v>
      </c>
      <c r="K731" s="291">
        <v>39</v>
      </c>
      <c r="L731" s="291">
        <v>3218</v>
      </c>
      <c r="M731" s="291" t="s">
        <v>54</v>
      </c>
      <c r="N731" s="291">
        <v>730</v>
      </c>
      <c r="O731" s="291">
        <v>132.33406153846155</v>
      </c>
      <c r="P731" s="321" t="s">
        <v>3166</v>
      </c>
      <c r="Q731" s="321">
        <v>7210212</v>
      </c>
      <c r="R731" s="321">
        <v>32.510452999999998</v>
      </c>
      <c r="S731" s="321">
        <v>52.540310169999998</v>
      </c>
      <c r="T731" s="321">
        <v>9.5432538147782662</v>
      </c>
      <c r="U731" s="321" t="s">
        <v>149</v>
      </c>
      <c r="V731" s="321">
        <v>0.10576817810246678</v>
      </c>
      <c r="W731" s="321">
        <v>1.8666325676962601</v>
      </c>
      <c r="X731" s="321">
        <v>3.0998480826835499</v>
      </c>
      <c r="Y731" s="321">
        <v>90</v>
      </c>
      <c r="Z731" s="321">
        <v>0.89790999999999999</v>
      </c>
      <c r="AA731" s="321">
        <v>300.55176949999998</v>
      </c>
      <c r="AB731" s="321">
        <v>1.8157195180000001</v>
      </c>
      <c r="AC731" s="322">
        <v>0.68981238095152575</v>
      </c>
      <c r="AD731" s="323">
        <v>1</v>
      </c>
      <c r="AE731" s="322">
        <v>132.33406153846155</v>
      </c>
      <c r="AF731" s="324">
        <v>426.62586580472504</v>
      </c>
      <c r="AG731" s="324">
        <v>76.389319897441837</v>
      </c>
      <c r="AH731" s="324">
        <v>0.10961787814165931</v>
      </c>
      <c r="AI731" s="324">
        <v>0.17905459096661222</v>
      </c>
      <c r="AJ731" s="324">
        <v>0.1864889185496576</v>
      </c>
      <c r="AK731" s="324">
        <v>9.1628147215657787</v>
      </c>
      <c r="AL731" s="324">
        <v>8.1936805021753045</v>
      </c>
      <c r="AM731" s="324">
        <v>10.131948940956253</v>
      </c>
    </row>
    <row r="732" spans="1:39">
      <c r="A732" s="291" t="s">
        <v>883</v>
      </c>
      <c r="B732" s="291">
        <v>1</v>
      </c>
      <c r="C732" s="291" t="s">
        <v>5914</v>
      </c>
      <c r="D732" s="291" t="s">
        <v>5183</v>
      </c>
      <c r="E732" s="291" t="s">
        <v>3160</v>
      </c>
      <c r="F732" s="291" t="s">
        <v>3161</v>
      </c>
      <c r="G732" s="291" t="s">
        <v>3162</v>
      </c>
      <c r="H732" s="291" t="s">
        <v>3163</v>
      </c>
      <c r="I732" s="291" t="s">
        <v>3164</v>
      </c>
      <c r="J732" s="291" t="s">
        <v>148</v>
      </c>
      <c r="K732" s="291">
        <v>39</v>
      </c>
      <c r="L732" s="291">
        <v>3218</v>
      </c>
      <c r="M732" s="291" t="s">
        <v>54</v>
      </c>
      <c r="N732" s="291">
        <v>731</v>
      </c>
      <c r="O732" s="291">
        <v>132.51558974358974</v>
      </c>
      <c r="P732" s="321" t="s">
        <v>3166</v>
      </c>
      <c r="Q732" s="321">
        <v>7210212</v>
      </c>
      <c r="R732" s="321">
        <v>32.510452999999998</v>
      </c>
      <c r="S732" s="321">
        <v>52.540310169999998</v>
      </c>
      <c r="T732" s="321">
        <v>9.5432538147782662</v>
      </c>
      <c r="U732" s="321" t="s">
        <v>149</v>
      </c>
      <c r="V732" s="321">
        <v>0.10576817810246678</v>
      </c>
      <c r="W732" s="321">
        <v>1.8666325676962601</v>
      </c>
      <c r="X732" s="321">
        <v>3.0998480826835499</v>
      </c>
      <c r="Y732" s="321">
        <v>90</v>
      </c>
      <c r="Z732" s="321">
        <v>0.89790999999999999</v>
      </c>
      <c r="AA732" s="321">
        <v>300.55176949999998</v>
      </c>
      <c r="AB732" s="321">
        <v>1.8157195180000001</v>
      </c>
      <c r="AC732" s="322">
        <v>0.68981238095152575</v>
      </c>
      <c r="AD732" s="323">
        <v>1</v>
      </c>
      <c r="AE732" s="322">
        <v>132.51558974358974</v>
      </c>
      <c r="AF732" s="324">
        <v>427.21108647112379</v>
      </c>
      <c r="AG732" s="324">
        <v>76.453240921929904</v>
      </c>
      <c r="AH732" s="324">
        <v>0.10922550784375938</v>
      </c>
      <c r="AI732" s="324">
        <v>0.17895893468836174</v>
      </c>
      <c r="AJ732" s="324">
        <v>0.1864889185496576</v>
      </c>
      <c r="AK732" s="324">
        <v>9.1579196739167248</v>
      </c>
      <c r="AL732" s="324">
        <v>8.1893031947978159</v>
      </c>
      <c r="AM732" s="324">
        <v>10.126536153035634</v>
      </c>
    </row>
    <row r="733" spans="1:39">
      <c r="A733" s="291" t="s">
        <v>884</v>
      </c>
      <c r="B733" s="291">
        <v>1</v>
      </c>
      <c r="C733" s="291" t="s">
        <v>5915</v>
      </c>
      <c r="D733" s="291" t="s">
        <v>5183</v>
      </c>
      <c r="E733" s="291" t="s">
        <v>3160</v>
      </c>
      <c r="F733" s="291" t="s">
        <v>3161</v>
      </c>
      <c r="G733" s="291" t="s">
        <v>3162</v>
      </c>
      <c r="H733" s="291" t="s">
        <v>3163</v>
      </c>
      <c r="I733" s="291" t="s">
        <v>3164</v>
      </c>
      <c r="J733" s="291" t="s">
        <v>148</v>
      </c>
      <c r="K733" s="291">
        <v>39</v>
      </c>
      <c r="L733" s="291">
        <v>3218</v>
      </c>
      <c r="M733" s="291" t="s">
        <v>54</v>
      </c>
      <c r="N733" s="291">
        <v>732</v>
      </c>
      <c r="O733" s="291">
        <v>132.69711794871796</v>
      </c>
      <c r="P733" s="321" t="s">
        <v>3166</v>
      </c>
      <c r="Q733" s="321">
        <v>7210212</v>
      </c>
      <c r="R733" s="321">
        <v>32.510452999999998</v>
      </c>
      <c r="S733" s="321">
        <v>52.540310169999998</v>
      </c>
      <c r="T733" s="321">
        <v>9.5432538147782662</v>
      </c>
      <c r="U733" s="321" t="s">
        <v>149</v>
      </c>
      <c r="V733" s="321">
        <v>0.10576817810246678</v>
      </c>
      <c r="W733" s="321">
        <v>1.8666325676962601</v>
      </c>
      <c r="X733" s="321">
        <v>3.0998480826835499</v>
      </c>
      <c r="Y733" s="321">
        <v>90</v>
      </c>
      <c r="Z733" s="321">
        <v>0.89790999999999999</v>
      </c>
      <c r="AA733" s="321">
        <v>300.55176949999998</v>
      </c>
      <c r="AB733" s="321">
        <v>1.8157195180000001</v>
      </c>
      <c r="AC733" s="322">
        <v>0.68981238095152575</v>
      </c>
      <c r="AD733" s="323">
        <v>1</v>
      </c>
      <c r="AE733" s="322">
        <v>132.69711794871796</v>
      </c>
      <c r="AF733" s="324">
        <v>427.79630713752266</v>
      </c>
      <c r="AG733" s="324">
        <v>76.516932712241001</v>
      </c>
      <c r="AH733" s="324">
        <v>0.10883380230404682</v>
      </c>
      <c r="AI733" s="324">
        <v>0.17886300427470331</v>
      </c>
      <c r="AJ733" s="324">
        <v>0.1864889185496576</v>
      </c>
      <c r="AK733" s="324">
        <v>9.1530105978535516</v>
      </c>
      <c r="AL733" s="324">
        <v>8.184913342766011</v>
      </c>
      <c r="AM733" s="324">
        <v>10.121107852941092</v>
      </c>
    </row>
    <row r="734" spans="1:39">
      <c r="A734" s="291" t="s">
        <v>885</v>
      </c>
      <c r="B734" s="291">
        <v>1</v>
      </c>
      <c r="C734" s="291" t="s">
        <v>5916</v>
      </c>
      <c r="D734" s="291" t="s">
        <v>5183</v>
      </c>
      <c r="E734" s="291" t="s">
        <v>3160</v>
      </c>
      <c r="F734" s="291" t="s">
        <v>3161</v>
      </c>
      <c r="G734" s="291" t="s">
        <v>3162</v>
      </c>
      <c r="H734" s="291" t="s">
        <v>3163</v>
      </c>
      <c r="I734" s="291" t="s">
        <v>3164</v>
      </c>
      <c r="J734" s="291" t="s">
        <v>148</v>
      </c>
      <c r="K734" s="291">
        <v>39</v>
      </c>
      <c r="L734" s="291">
        <v>3218</v>
      </c>
      <c r="M734" s="291" t="s">
        <v>54</v>
      </c>
      <c r="N734" s="291">
        <v>733</v>
      </c>
      <c r="O734" s="291">
        <v>132.87864615384615</v>
      </c>
      <c r="P734" s="321" t="s">
        <v>3166</v>
      </c>
      <c r="Q734" s="321">
        <v>7210212</v>
      </c>
      <c r="R734" s="321">
        <v>32.510452999999998</v>
      </c>
      <c r="S734" s="321">
        <v>52.540310169999998</v>
      </c>
      <c r="T734" s="321">
        <v>9.5432538147782662</v>
      </c>
      <c r="U734" s="321" t="s">
        <v>149</v>
      </c>
      <c r="V734" s="321">
        <v>0.10576817810246678</v>
      </c>
      <c r="W734" s="321">
        <v>1.8666325676962601</v>
      </c>
      <c r="X734" s="321">
        <v>3.0998480826835499</v>
      </c>
      <c r="Y734" s="321">
        <v>90</v>
      </c>
      <c r="Z734" s="321">
        <v>0.89790999999999999</v>
      </c>
      <c r="AA734" s="321">
        <v>300.55176949999998</v>
      </c>
      <c r="AB734" s="321">
        <v>1.8157195180000001</v>
      </c>
      <c r="AC734" s="322">
        <v>0.68981238095152575</v>
      </c>
      <c r="AD734" s="323">
        <v>1</v>
      </c>
      <c r="AE734" s="322">
        <v>132.87864615384615</v>
      </c>
      <c r="AF734" s="324">
        <v>428.38152780392141</v>
      </c>
      <c r="AG734" s="324">
        <v>76.58039565947098</v>
      </c>
      <c r="AH734" s="324">
        <v>0.10844276505221231</v>
      </c>
      <c r="AI734" s="324">
        <v>0.17876680176210427</v>
      </c>
      <c r="AJ734" s="324">
        <v>0.1864889185496576</v>
      </c>
      <c r="AK734" s="324">
        <v>9.1480875975890203</v>
      </c>
      <c r="AL734" s="324">
        <v>8.1805110392702574</v>
      </c>
      <c r="AM734" s="324">
        <v>10.115664155907783</v>
      </c>
    </row>
    <row r="735" spans="1:39">
      <c r="A735" s="291" t="s">
        <v>886</v>
      </c>
      <c r="B735" s="291">
        <v>1</v>
      </c>
      <c r="C735" s="291" t="s">
        <v>5917</v>
      </c>
      <c r="D735" s="291" t="s">
        <v>5183</v>
      </c>
      <c r="E735" s="291" t="s">
        <v>3160</v>
      </c>
      <c r="F735" s="291" t="s">
        <v>3161</v>
      </c>
      <c r="G735" s="291" t="s">
        <v>3162</v>
      </c>
      <c r="H735" s="291" t="s">
        <v>3163</v>
      </c>
      <c r="I735" s="291" t="s">
        <v>3164</v>
      </c>
      <c r="J735" s="291" t="s">
        <v>148</v>
      </c>
      <c r="K735" s="291">
        <v>39</v>
      </c>
      <c r="L735" s="291">
        <v>3218</v>
      </c>
      <c r="M735" s="291" t="s">
        <v>54</v>
      </c>
      <c r="N735" s="291">
        <v>734</v>
      </c>
      <c r="O735" s="291">
        <v>133.06017435897436</v>
      </c>
      <c r="P735" s="321" t="s">
        <v>3166</v>
      </c>
      <c r="Q735" s="321">
        <v>7210212</v>
      </c>
      <c r="R735" s="321">
        <v>32.510452999999998</v>
      </c>
      <c r="S735" s="321">
        <v>52.540310169999998</v>
      </c>
      <c r="T735" s="321">
        <v>9.5432538147782662</v>
      </c>
      <c r="U735" s="321" t="s">
        <v>149</v>
      </c>
      <c r="V735" s="321">
        <v>0.10576817810246678</v>
      </c>
      <c r="W735" s="321">
        <v>1.8666325676962601</v>
      </c>
      <c r="X735" s="321">
        <v>3.0998480826835499</v>
      </c>
      <c r="Y735" s="321">
        <v>90</v>
      </c>
      <c r="Z735" s="321">
        <v>0.89790999999999999</v>
      </c>
      <c r="AA735" s="321">
        <v>300.55176949999998</v>
      </c>
      <c r="AB735" s="321">
        <v>1.8157195180000001</v>
      </c>
      <c r="AC735" s="322">
        <v>0.68981238095152575</v>
      </c>
      <c r="AD735" s="323">
        <v>1</v>
      </c>
      <c r="AE735" s="322">
        <v>133.06017435897436</v>
      </c>
      <c r="AF735" s="324">
        <v>428.96674847032023</v>
      </c>
      <c r="AG735" s="324">
        <v>76.643630156761262</v>
      </c>
      <c r="AH735" s="324">
        <v>0.10805239958355964</v>
      </c>
      <c r="AI735" s="324">
        <v>0.17867032918068743</v>
      </c>
      <c r="AJ735" s="324">
        <v>0.1864889185496576</v>
      </c>
      <c r="AK735" s="324">
        <v>9.1431507770112201</v>
      </c>
      <c r="AL735" s="324">
        <v>8.1760963772105892</v>
      </c>
      <c r="AM735" s="324">
        <v>10.110205176811849</v>
      </c>
    </row>
    <row r="736" spans="1:39">
      <c r="A736" s="291" t="s">
        <v>887</v>
      </c>
      <c r="B736" s="291">
        <v>1</v>
      </c>
      <c r="C736" s="291" t="s">
        <v>5918</v>
      </c>
      <c r="D736" s="291" t="s">
        <v>5183</v>
      </c>
      <c r="E736" s="291" t="s">
        <v>3160</v>
      </c>
      <c r="F736" s="291" t="s">
        <v>3161</v>
      </c>
      <c r="G736" s="291" t="s">
        <v>3162</v>
      </c>
      <c r="H736" s="291" t="s">
        <v>3163</v>
      </c>
      <c r="I736" s="291" t="s">
        <v>3164</v>
      </c>
      <c r="J736" s="291" t="s">
        <v>148</v>
      </c>
      <c r="K736" s="291">
        <v>39</v>
      </c>
      <c r="L736" s="291">
        <v>3218</v>
      </c>
      <c r="M736" s="291" t="s">
        <v>54</v>
      </c>
      <c r="N736" s="291">
        <v>735</v>
      </c>
      <c r="O736" s="291">
        <v>133.24170256410258</v>
      </c>
      <c r="P736" s="321" t="s">
        <v>3166</v>
      </c>
      <c r="Q736" s="321">
        <v>7210212</v>
      </c>
      <c r="R736" s="321">
        <v>32.510452999999998</v>
      </c>
      <c r="S736" s="321">
        <v>52.540310169999998</v>
      </c>
      <c r="T736" s="321">
        <v>9.5432538147782662</v>
      </c>
      <c r="U736" s="321" t="s">
        <v>149</v>
      </c>
      <c r="V736" s="321">
        <v>0.10576817810246678</v>
      </c>
      <c r="W736" s="321">
        <v>1.8666325676962601</v>
      </c>
      <c r="X736" s="321">
        <v>3.0998480826835499</v>
      </c>
      <c r="Y736" s="321">
        <v>90</v>
      </c>
      <c r="Z736" s="321">
        <v>0.89790999999999999</v>
      </c>
      <c r="AA736" s="321">
        <v>300.55176949999998</v>
      </c>
      <c r="AB736" s="321">
        <v>1.8157195180000001</v>
      </c>
      <c r="AC736" s="322">
        <v>0.68981238095152575</v>
      </c>
      <c r="AD736" s="323">
        <v>1</v>
      </c>
      <c r="AE736" s="322">
        <v>133.24170256410258</v>
      </c>
      <c r="AF736" s="324">
        <v>429.55196913671904</v>
      </c>
      <c r="AG736" s="324">
        <v>76.706636599278241</v>
      </c>
      <c r="AH736" s="324">
        <v>0.10766270935832274</v>
      </c>
      <c r="AI736" s="324">
        <v>0.17857358855422645</v>
      </c>
      <c r="AJ736" s="324">
        <v>0.1864889185496576</v>
      </c>
      <c r="AK736" s="324">
        <v>9.1382002396833304</v>
      </c>
      <c r="AL736" s="324">
        <v>8.1716694491964983</v>
      </c>
      <c r="AM736" s="324">
        <v>10.104731030170161</v>
      </c>
    </row>
    <row r="737" spans="1:39">
      <c r="A737" s="291" t="s">
        <v>888</v>
      </c>
      <c r="B737" s="291">
        <v>1</v>
      </c>
      <c r="C737" s="291" t="s">
        <v>5919</v>
      </c>
      <c r="D737" s="291" t="s">
        <v>5183</v>
      </c>
      <c r="E737" s="291" t="s">
        <v>3160</v>
      </c>
      <c r="F737" s="291" t="s">
        <v>3161</v>
      </c>
      <c r="G737" s="291" t="s">
        <v>3162</v>
      </c>
      <c r="H737" s="291" t="s">
        <v>3163</v>
      </c>
      <c r="I737" s="291" t="s">
        <v>3164</v>
      </c>
      <c r="J737" s="291" t="s">
        <v>148</v>
      </c>
      <c r="K737" s="291">
        <v>39</v>
      </c>
      <c r="L737" s="291">
        <v>3218</v>
      </c>
      <c r="M737" s="291" t="s">
        <v>54</v>
      </c>
      <c r="N737" s="291">
        <v>736</v>
      </c>
      <c r="O737" s="291">
        <v>133.42323076923077</v>
      </c>
      <c r="P737" s="321" t="s">
        <v>3166</v>
      </c>
      <c r="Q737" s="321">
        <v>7210212</v>
      </c>
      <c r="R737" s="321">
        <v>32.510452999999998</v>
      </c>
      <c r="S737" s="321">
        <v>52.540310169999998</v>
      </c>
      <c r="T737" s="321">
        <v>9.5432538147782662</v>
      </c>
      <c r="U737" s="321" t="s">
        <v>149</v>
      </c>
      <c r="V737" s="321">
        <v>0.10576817810246678</v>
      </c>
      <c r="W737" s="321">
        <v>1.8666325676962601</v>
      </c>
      <c r="X737" s="321">
        <v>3.0998480826835499</v>
      </c>
      <c r="Y737" s="321">
        <v>90</v>
      </c>
      <c r="Z737" s="321">
        <v>0.89790999999999999</v>
      </c>
      <c r="AA737" s="321">
        <v>300.55176949999998</v>
      </c>
      <c r="AB737" s="321">
        <v>1.8157195180000001</v>
      </c>
      <c r="AC737" s="322">
        <v>0.68981238095152575</v>
      </c>
      <c r="AD737" s="323">
        <v>1</v>
      </c>
      <c r="AE737" s="322">
        <v>133.42323076923077</v>
      </c>
      <c r="AF737" s="324">
        <v>430.13718980311779</v>
      </c>
      <c r="AG737" s="324">
        <v>76.769415384193067</v>
      </c>
      <c r="AH737" s="324">
        <v>0.10727369780213876</v>
      </c>
      <c r="AI737" s="324">
        <v>0.17847658190014198</v>
      </c>
      <c r="AJ737" s="324">
        <v>0.1864889185496576</v>
      </c>
      <c r="AK737" s="324">
        <v>9.1332360888434305</v>
      </c>
      <c r="AL737" s="324">
        <v>8.1672303475467611</v>
      </c>
      <c r="AM737" s="324">
        <v>10.099241830140098</v>
      </c>
    </row>
    <row r="738" spans="1:39">
      <c r="A738" s="291" t="s">
        <v>889</v>
      </c>
      <c r="B738" s="291">
        <v>1</v>
      </c>
      <c r="C738" s="291" t="s">
        <v>5920</v>
      </c>
      <c r="D738" s="291" t="s">
        <v>5183</v>
      </c>
      <c r="E738" s="291" t="s">
        <v>3160</v>
      </c>
      <c r="F738" s="291" t="s">
        <v>3161</v>
      </c>
      <c r="G738" s="291" t="s">
        <v>3162</v>
      </c>
      <c r="H738" s="291" t="s">
        <v>3163</v>
      </c>
      <c r="I738" s="291" t="s">
        <v>3164</v>
      </c>
      <c r="J738" s="291" t="s">
        <v>148</v>
      </c>
      <c r="K738" s="291">
        <v>39</v>
      </c>
      <c r="L738" s="291">
        <v>3218</v>
      </c>
      <c r="M738" s="291" t="s">
        <v>54</v>
      </c>
      <c r="N738" s="291">
        <v>737</v>
      </c>
      <c r="O738" s="291">
        <v>133.60475897435899</v>
      </c>
      <c r="P738" s="321" t="s">
        <v>3166</v>
      </c>
      <c r="Q738" s="321">
        <v>7210212</v>
      </c>
      <c r="R738" s="321">
        <v>32.510452999999998</v>
      </c>
      <c r="S738" s="321">
        <v>52.540310169999998</v>
      </c>
      <c r="T738" s="321">
        <v>9.5432538147782662</v>
      </c>
      <c r="U738" s="321" t="s">
        <v>149</v>
      </c>
      <c r="V738" s="321">
        <v>0.10576817810246678</v>
      </c>
      <c r="W738" s="321">
        <v>1.8666325676962601</v>
      </c>
      <c r="X738" s="321">
        <v>3.0998480826835499</v>
      </c>
      <c r="Y738" s="321">
        <v>90</v>
      </c>
      <c r="Z738" s="321">
        <v>0.89790999999999999</v>
      </c>
      <c r="AA738" s="321">
        <v>300.55176949999998</v>
      </c>
      <c r="AB738" s="321">
        <v>1.8157195180000001</v>
      </c>
      <c r="AC738" s="322">
        <v>0.68981238095152575</v>
      </c>
      <c r="AD738" s="323">
        <v>1</v>
      </c>
      <c r="AE738" s="322">
        <v>133.60475897435899</v>
      </c>
      <c r="AF738" s="324">
        <v>430.72241046951666</v>
      </c>
      <c r="AG738" s="324">
        <v>76.83196691066162</v>
      </c>
      <c r="AH738" s="324">
        <v>0.10688536830638863</v>
      </c>
      <c r="AI738" s="324">
        <v>0.17837931122949827</v>
      </c>
      <c r="AJ738" s="324">
        <v>0.1864889185496576</v>
      </c>
      <c r="AK738" s="324">
        <v>9.1282584274043153</v>
      </c>
      <c r="AL738" s="324">
        <v>8.1627791642892724</v>
      </c>
      <c r="AM738" s="324">
        <v>10.093737690519358</v>
      </c>
    </row>
    <row r="739" spans="1:39">
      <c r="A739" s="291" t="s">
        <v>890</v>
      </c>
      <c r="B739" s="291">
        <v>1</v>
      </c>
      <c r="C739" s="291" t="s">
        <v>5921</v>
      </c>
      <c r="D739" s="291" t="s">
        <v>5183</v>
      </c>
      <c r="E739" s="291" t="s">
        <v>3160</v>
      </c>
      <c r="F739" s="291" t="s">
        <v>3161</v>
      </c>
      <c r="G739" s="291" t="s">
        <v>3162</v>
      </c>
      <c r="H739" s="291" t="s">
        <v>3163</v>
      </c>
      <c r="I739" s="291" t="s">
        <v>3164</v>
      </c>
      <c r="J739" s="291" t="s">
        <v>148</v>
      </c>
      <c r="K739" s="291">
        <v>39</v>
      </c>
      <c r="L739" s="291">
        <v>3218</v>
      </c>
      <c r="M739" s="291" t="s">
        <v>54</v>
      </c>
      <c r="N739" s="291">
        <v>738</v>
      </c>
      <c r="O739" s="291">
        <v>133.78628717948718</v>
      </c>
      <c r="P739" s="321" t="s">
        <v>3166</v>
      </c>
      <c r="Q739" s="321">
        <v>7210212</v>
      </c>
      <c r="R739" s="321">
        <v>32.510452999999998</v>
      </c>
      <c r="S739" s="321">
        <v>52.540310169999998</v>
      </c>
      <c r="T739" s="321">
        <v>9.5432538147782662</v>
      </c>
      <c r="U739" s="321" t="s">
        <v>149</v>
      </c>
      <c r="V739" s="321">
        <v>0.10576817810246678</v>
      </c>
      <c r="W739" s="321">
        <v>1.8666325676962601</v>
      </c>
      <c r="X739" s="321">
        <v>3.0998480826835499</v>
      </c>
      <c r="Y739" s="321">
        <v>90</v>
      </c>
      <c r="Z739" s="321">
        <v>0.89790999999999999</v>
      </c>
      <c r="AA739" s="321">
        <v>300.55176949999998</v>
      </c>
      <c r="AB739" s="321">
        <v>1.8157195180000001</v>
      </c>
      <c r="AC739" s="322">
        <v>0.68981238095152575</v>
      </c>
      <c r="AD739" s="323">
        <v>1</v>
      </c>
      <c r="AE739" s="322">
        <v>133.78628717948718</v>
      </c>
      <c r="AF739" s="324">
        <v>431.30763113591541</v>
      </c>
      <c r="AG739" s="324">
        <v>76.894291579804019</v>
      </c>
      <c r="AH739" s="324">
        <v>0.10649772422755181</v>
      </c>
      <c r="AI739" s="324">
        <v>0.17828177854699903</v>
      </c>
      <c r="AJ739" s="324">
        <v>0.1864889185496576</v>
      </c>
      <c r="AK739" s="324">
        <v>9.1232673579532992</v>
      </c>
      <c r="AL739" s="324">
        <v>8.1583159911608725</v>
      </c>
      <c r="AM739" s="324">
        <v>10.088218724745724</v>
      </c>
    </row>
    <row r="740" spans="1:39">
      <c r="A740" s="291" t="s">
        <v>891</v>
      </c>
      <c r="B740" s="291">
        <v>1</v>
      </c>
      <c r="C740" s="291" t="s">
        <v>5922</v>
      </c>
      <c r="D740" s="291" t="s">
        <v>5183</v>
      </c>
      <c r="E740" s="291" t="s">
        <v>3160</v>
      </c>
      <c r="F740" s="291" t="s">
        <v>3161</v>
      </c>
      <c r="G740" s="291" t="s">
        <v>3162</v>
      </c>
      <c r="H740" s="291" t="s">
        <v>3163</v>
      </c>
      <c r="I740" s="291" t="s">
        <v>3164</v>
      </c>
      <c r="J740" s="291" t="s">
        <v>148</v>
      </c>
      <c r="K740" s="291">
        <v>39</v>
      </c>
      <c r="L740" s="291">
        <v>3218</v>
      </c>
      <c r="M740" s="291" t="s">
        <v>54</v>
      </c>
      <c r="N740" s="291">
        <v>739</v>
      </c>
      <c r="O740" s="291">
        <v>133.96781538461539</v>
      </c>
      <c r="P740" s="321" t="s">
        <v>3166</v>
      </c>
      <c r="Q740" s="321">
        <v>7210212</v>
      </c>
      <c r="R740" s="321">
        <v>32.510452999999998</v>
      </c>
      <c r="S740" s="321">
        <v>52.540310169999998</v>
      </c>
      <c r="T740" s="321">
        <v>9.5432538147782662</v>
      </c>
      <c r="U740" s="321" t="s">
        <v>149</v>
      </c>
      <c r="V740" s="321">
        <v>0.10576817810246678</v>
      </c>
      <c r="W740" s="321">
        <v>1.8666325676962601</v>
      </c>
      <c r="X740" s="321">
        <v>3.0998480826835499</v>
      </c>
      <c r="Y740" s="321">
        <v>90</v>
      </c>
      <c r="Z740" s="321">
        <v>0.89790999999999999</v>
      </c>
      <c r="AA740" s="321">
        <v>300.55176949999998</v>
      </c>
      <c r="AB740" s="321">
        <v>1.8157195180000001</v>
      </c>
      <c r="AC740" s="322">
        <v>0.68981238095152575</v>
      </c>
      <c r="AD740" s="323">
        <v>1</v>
      </c>
      <c r="AE740" s="322">
        <v>133.96781538461539</v>
      </c>
      <c r="AF740" s="324">
        <v>431.89285180231423</v>
      </c>
      <c r="AG740" s="324">
        <v>76.956389794684824</v>
      </c>
      <c r="AH740" s="324">
        <v>0.10611076888813627</v>
      </c>
      <c r="AI740" s="324">
        <v>0.17818398585098433</v>
      </c>
      <c r="AJ740" s="324">
        <v>0.1864889185496576</v>
      </c>
      <c r="AK740" s="324">
        <v>9.1182629827520376</v>
      </c>
      <c r="AL740" s="324">
        <v>8.153840919607191</v>
      </c>
      <c r="AM740" s="324">
        <v>10.082685045896886</v>
      </c>
    </row>
    <row r="741" spans="1:39">
      <c r="A741" s="291" t="s">
        <v>892</v>
      </c>
      <c r="B741" s="291">
        <v>1</v>
      </c>
      <c r="C741" s="291" t="s">
        <v>5923</v>
      </c>
      <c r="D741" s="291" t="s">
        <v>5183</v>
      </c>
      <c r="E741" s="291" t="s">
        <v>3160</v>
      </c>
      <c r="F741" s="291" t="s">
        <v>3161</v>
      </c>
      <c r="G741" s="291" t="s">
        <v>3162</v>
      </c>
      <c r="H741" s="291" t="s">
        <v>3163</v>
      </c>
      <c r="I741" s="291" t="s">
        <v>3164</v>
      </c>
      <c r="J741" s="291" t="s">
        <v>148</v>
      </c>
      <c r="K741" s="291">
        <v>39</v>
      </c>
      <c r="L741" s="291">
        <v>3218</v>
      </c>
      <c r="M741" s="291" t="s">
        <v>54</v>
      </c>
      <c r="N741" s="291">
        <v>740</v>
      </c>
      <c r="O741" s="291">
        <v>134.14934358974361</v>
      </c>
      <c r="P741" s="321" t="s">
        <v>3166</v>
      </c>
      <c r="Q741" s="321">
        <v>7210212</v>
      </c>
      <c r="R741" s="321">
        <v>32.510452999999998</v>
      </c>
      <c r="S741" s="321">
        <v>52.540310169999998</v>
      </c>
      <c r="T741" s="321">
        <v>9.5432538147782662</v>
      </c>
      <c r="U741" s="321" t="s">
        <v>149</v>
      </c>
      <c r="V741" s="321">
        <v>0.10576817810246678</v>
      </c>
      <c r="W741" s="321">
        <v>1.8666325676962601</v>
      </c>
      <c r="X741" s="321">
        <v>3.0998480826835499</v>
      </c>
      <c r="Y741" s="321">
        <v>90</v>
      </c>
      <c r="Z741" s="321">
        <v>0.89790999999999999</v>
      </c>
      <c r="AA741" s="321">
        <v>300.55176949999998</v>
      </c>
      <c r="AB741" s="321">
        <v>1.8157195180000001</v>
      </c>
      <c r="AC741" s="322">
        <v>0.68981238095152575</v>
      </c>
      <c r="AD741" s="323">
        <v>1</v>
      </c>
      <c r="AE741" s="322">
        <v>134.14934358974361</v>
      </c>
      <c r="AF741" s="324">
        <v>432.47807246871309</v>
      </c>
      <c r="AG741" s="324">
        <v>77.018261960292847</v>
      </c>
      <c r="AH741" s="324">
        <v>0.10572450557624774</v>
      </c>
      <c r="AI741" s="324">
        <v>0.17808593513342716</v>
      </c>
      <c r="AJ741" s="324">
        <v>0.1864889185496576</v>
      </c>
      <c r="AK741" s="324">
        <v>9.1132454037363715</v>
      </c>
      <c r="AL741" s="324">
        <v>8.1493540407824963</v>
      </c>
      <c r="AM741" s="324">
        <v>10.077136766690247</v>
      </c>
    </row>
    <row r="742" spans="1:39">
      <c r="A742" s="291" t="s">
        <v>893</v>
      </c>
      <c r="B742" s="291">
        <v>1</v>
      </c>
      <c r="C742" s="291" t="s">
        <v>5924</v>
      </c>
      <c r="D742" s="291" t="s">
        <v>5183</v>
      </c>
      <c r="E742" s="291" t="s">
        <v>3160</v>
      </c>
      <c r="F742" s="291" t="s">
        <v>3161</v>
      </c>
      <c r="G742" s="291" t="s">
        <v>3162</v>
      </c>
      <c r="H742" s="291" t="s">
        <v>3163</v>
      </c>
      <c r="I742" s="291" t="s">
        <v>3164</v>
      </c>
      <c r="J742" s="291" t="s">
        <v>148</v>
      </c>
      <c r="K742" s="291">
        <v>39</v>
      </c>
      <c r="L742" s="291">
        <v>3218</v>
      </c>
      <c r="M742" s="291" t="s">
        <v>54</v>
      </c>
      <c r="N742" s="291">
        <v>741</v>
      </c>
      <c r="O742" s="291">
        <v>134.3308717948718</v>
      </c>
      <c r="P742" s="321" t="s">
        <v>3166</v>
      </c>
      <c r="Q742" s="321">
        <v>7210212</v>
      </c>
      <c r="R742" s="321">
        <v>32.510452999999998</v>
      </c>
      <c r="S742" s="321">
        <v>52.540310169999998</v>
      </c>
      <c r="T742" s="321">
        <v>9.5432538147782662</v>
      </c>
      <c r="U742" s="321" t="s">
        <v>149</v>
      </c>
      <c r="V742" s="321">
        <v>0.10576817810246678</v>
      </c>
      <c r="W742" s="321">
        <v>1.8666325676962601</v>
      </c>
      <c r="X742" s="321">
        <v>3.0998480826835499</v>
      </c>
      <c r="Y742" s="321">
        <v>90</v>
      </c>
      <c r="Z742" s="321">
        <v>0.89790999999999999</v>
      </c>
      <c r="AA742" s="321">
        <v>300.55176949999998</v>
      </c>
      <c r="AB742" s="321">
        <v>1.8157195180000001</v>
      </c>
      <c r="AC742" s="322">
        <v>0.68981238095152575</v>
      </c>
      <c r="AD742" s="323">
        <v>1</v>
      </c>
      <c r="AE742" s="322">
        <v>134.3308717948718</v>
      </c>
      <c r="AF742" s="324">
        <v>433.06329313511179</v>
      </c>
      <c r="AG742" s="324">
        <v>77.079908483521137</v>
      </c>
      <c r="AH742" s="324">
        <v>0.10533893754581145</v>
      </c>
      <c r="AI742" s="324">
        <v>0.1779876283799304</v>
      </c>
      <c r="AJ742" s="324">
        <v>0.1864889185496576</v>
      </c>
      <c r="AK742" s="324">
        <v>9.1082147225161538</v>
      </c>
      <c r="AL742" s="324">
        <v>8.1448554455495543</v>
      </c>
      <c r="AM742" s="324">
        <v>10.071573999482753</v>
      </c>
    </row>
    <row r="743" spans="1:39">
      <c r="A743" s="291" t="s">
        <v>894</v>
      </c>
      <c r="B743" s="291">
        <v>1</v>
      </c>
      <c r="C743" s="291" t="s">
        <v>5925</v>
      </c>
      <c r="D743" s="291" t="s">
        <v>5183</v>
      </c>
      <c r="E743" s="291" t="s">
        <v>3160</v>
      </c>
      <c r="F743" s="291" t="s">
        <v>3161</v>
      </c>
      <c r="G743" s="291" t="s">
        <v>3162</v>
      </c>
      <c r="H743" s="291" t="s">
        <v>3163</v>
      </c>
      <c r="I743" s="291" t="s">
        <v>3164</v>
      </c>
      <c r="J743" s="291" t="s">
        <v>148</v>
      </c>
      <c r="K743" s="291">
        <v>39</v>
      </c>
      <c r="L743" s="291">
        <v>3218</v>
      </c>
      <c r="M743" s="291" t="s">
        <v>54</v>
      </c>
      <c r="N743" s="291">
        <v>742</v>
      </c>
      <c r="O743" s="291">
        <v>134.51240000000001</v>
      </c>
      <c r="P743" s="321" t="s">
        <v>3166</v>
      </c>
      <c r="Q743" s="321">
        <v>7210212</v>
      </c>
      <c r="R743" s="321">
        <v>32.510452999999998</v>
      </c>
      <c r="S743" s="321">
        <v>52.540310169999998</v>
      </c>
      <c r="T743" s="321">
        <v>9.5432538147782662</v>
      </c>
      <c r="U743" s="321" t="s">
        <v>149</v>
      </c>
      <c r="V743" s="321">
        <v>0.10576817810246678</v>
      </c>
      <c r="W743" s="321">
        <v>1.8666325676962601</v>
      </c>
      <c r="X743" s="321">
        <v>3.0998480826835499</v>
      </c>
      <c r="Y743" s="321">
        <v>90</v>
      </c>
      <c r="Z743" s="321">
        <v>0.89790999999999999</v>
      </c>
      <c r="AA743" s="321">
        <v>300.55176949999998</v>
      </c>
      <c r="AB743" s="321">
        <v>1.8157195180000001</v>
      </c>
      <c r="AC743" s="322">
        <v>0.68981238095152575</v>
      </c>
      <c r="AD743" s="323">
        <v>1</v>
      </c>
      <c r="AE743" s="322">
        <v>134.51240000000001</v>
      </c>
      <c r="AF743" s="324">
        <v>433.64851380151066</v>
      </c>
      <c r="AG743" s="324">
        <v>77.141329773147206</v>
      </c>
      <c r="AH743" s="324">
        <v>0.10495406801680744</v>
      </c>
      <c r="AI743" s="324">
        <v>0.17788906756972372</v>
      </c>
      <c r="AJ743" s="324">
        <v>0.1864889185496576</v>
      </c>
      <c r="AK743" s="324">
        <v>9.1031710403751056</v>
      </c>
      <c r="AL743" s="324">
        <v>8.1403452244794927</v>
      </c>
      <c r="AM743" s="324">
        <v>10.065996856270717</v>
      </c>
    </row>
    <row r="744" spans="1:39">
      <c r="A744" s="291" t="s">
        <v>895</v>
      </c>
      <c r="B744" s="291">
        <v>1</v>
      </c>
      <c r="C744" s="291" t="s">
        <v>5926</v>
      </c>
      <c r="D744" s="291" t="s">
        <v>5183</v>
      </c>
      <c r="E744" s="291" t="s">
        <v>3160</v>
      </c>
      <c r="F744" s="291" t="s">
        <v>3161</v>
      </c>
      <c r="G744" s="291" t="s">
        <v>3162</v>
      </c>
      <c r="H744" s="291" t="s">
        <v>3163</v>
      </c>
      <c r="I744" s="291" t="s">
        <v>3164</v>
      </c>
      <c r="J744" s="291" t="s">
        <v>148</v>
      </c>
      <c r="K744" s="291">
        <v>39</v>
      </c>
      <c r="L744" s="291">
        <v>3218</v>
      </c>
      <c r="M744" s="291" t="s">
        <v>54</v>
      </c>
      <c r="N744" s="291">
        <v>743</v>
      </c>
      <c r="O744" s="291">
        <v>134.6939282051282</v>
      </c>
      <c r="P744" s="321" t="s">
        <v>3166</v>
      </c>
      <c r="Q744" s="321">
        <v>7210212</v>
      </c>
      <c r="R744" s="321">
        <v>32.510452999999998</v>
      </c>
      <c r="S744" s="321">
        <v>52.540310169999998</v>
      </c>
      <c r="T744" s="321">
        <v>9.5432538147782662</v>
      </c>
      <c r="U744" s="321" t="s">
        <v>149</v>
      </c>
      <c r="V744" s="321">
        <v>0.10576817810246678</v>
      </c>
      <c r="W744" s="321">
        <v>1.8666325676962601</v>
      </c>
      <c r="X744" s="321">
        <v>3.0998480826835499</v>
      </c>
      <c r="Y744" s="321">
        <v>90</v>
      </c>
      <c r="Z744" s="321">
        <v>0.89790999999999999</v>
      </c>
      <c r="AA744" s="321">
        <v>300.55176949999998</v>
      </c>
      <c r="AB744" s="321">
        <v>1.8157195180000001</v>
      </c>
      <c r="AC744" s="322">
        <v>0.68981238095152575</v>
      </c>
      <c r="AD744" s="323">
        <v>1</v>
      </c>
      <c r="AE744" s="322">
        <v>134.6939282051282</v>
      </c>
      <c r="AF744" s="324">
        <v>434.23373446790941</v>
      </c>
      <c r="AG744" s="324">
        <v>77.202526239812897</v>
      </c>
      <c r="AH744" s="324">
        <v>0.10456990017504604</v>
      </c>
      <c r="AI744" s="324">
        <v>0.17779025467566084</v>
      </c>
      <c r="AJ744" s="324">
        <v>0.1864889185496576</v>
      </c>
      <c r="AK744" s="324">
        <v>9.098114458270663</v>
      </c>
      <c r="AL744" s="324">
        <v>8.1358234678516634</v>
      </c>
      <c r="AM744" s="324">
        <v>10.060405448689663</v>
      </c>
    </row>
    <row r="745" spans="1:39">
      <c r="A745" s="291" t="s">
        <v>896</v>
      </c>
      <c r="B745" s="291">
        <v>1</v>
      </c>
      <c r="C745" s="291" t="s">
        <v>5927</v>
      </c>
      <c r="D745" s="291" t="s">
        <v>5183</v>
      </c>
      <c r="E745" s="291" t="s">
        <v>3160</v>
      </c>
      <c r="F745" s="291" t="s">
        <v>3161</v>
      </c>
      <c r="G745" s="291" t="s">
        <v>3162</v>
      </c>
      <c r="H745" s="291" t="s">
        <v>3163</v>
      </c>
      <c r="I745" s="291" t="s">
        <v>3164</v>
      </c>
      <c r="J745" s="291" t="s">
        <v>148</v>
      </c>
      <c r="K745" s="291">
        <v>39</v>
      </c>
      <c r="L745" s="291">
        <v>3218</v>
      </c>
      <c r="M745" s="291" t="s">
        <v>54</v>
      </c>
      <c r="N745" s="291">
        <v>744</v>
      </c>
      <c r="O745" s="291">
        <v>134.87545641025642</v>
      </c>
      <c r="P745" s="321" t="s">
        <v>3166</v>
      </c>
      <c r="Q745" s="321">
        <v>7210212</v>
      </c>
      <c r="R745" s="321">
        <v>32.510452999999998</v>
      </c>
      <c r="S745" s="321">
        <v>52.540310169999998</v>
      </c>
      <c r="T745" s="321">
        <v>9.5432538147782662</v>
      </c>
      <c r="U745" s="321" t="s">
        <v>149</v>
      </c>
      <c r="V745" s="321">
        <v>0.10576817810246678</v>
      </c>
      <c r="W745" s="321">
        <v>1.8666325676962601</v>
      </c>
      <c r="X745" s="321">
        <v>3.0998480826835499</v>
      </c>
      <c r="Y745" s="321">
        <v>90</v>
      </c>
      <c r="Z745" s="321">
        <v>0.89790999999999999</v>
      </c>
      <c r="AA745" s="321">
        <v>300.55176949999998</v>
      </c>
      <c r="AB745" s="321">
        <v>1.8157195180000001</v>
      </c>
      <c r="AC745" s="322">
        <v>0.68981238095152575</v>
      </c>
      <c r="AD745" s="323">
        <v>1</v>
      </c>
      <c r="AE745" s="322">
        <v>134.87545641025642</v>
      </c>
      <c r="AF745" s="324">
        <v>434.81895513430823</v>
      </c>
      <c r="AG745" s="324">
        <v>77.263498296004855</v>
      </c>
      <c r="AH745" s="324">
        <v>0.10418643717275461</v>
      </c>
      <c r="AI745" s="324">
        <v>0.17769119166421682</v>
      </c>
      <c r="AJ745" s="324">
        <v>0.1864889185496576</v>
      </c>
      <c r="AK745" s="324">
        <v>9.0930450768338513</v>
      </c>
      <c r="AL745" s="324">
        <v>8.1312902656535293</v>
      </c>
      <c r="AM745" s="324">
        <v>10.054799888014173</v>
      </c>
    </row>
    <row r="746" spans="1:39">
      <c r="A746" s="291" t="s">
        <v>897</v>
      </c>
      <c r="B746" s="291">
        <v>1</v>
      </c>
      <c r="C746" s="291" t="s">
        <v>5928</v>
      </c>
      <c r="D746" s="291" t="s">
        <v>5183</v>
      </c>
      <c r="E746" s="291" t="s">
        <v>3160</v>
      </c>
      <c r="F746" s="291" t="s">
        <v>3161</v>
      </c>
      <c r="G746" s="291" t="s">
        <v>3162</v>
      </c>
      <c r="H746" s="291" t="s">
        <v>3163</v>
      </c>
      <c r="I746" s="291" t="s">
        <v>3164</v>
      </c>
      <c r="J746" s="291" t="s">
        <v>148</v>
      </c>
      <c r="K746" s="291">
        <v>39</v>
      </c>
      <c r="L746" s="291">
        <v>3218</v>
      </c>
      <c r="M746" s="291" t="s">
        <v>54</v>
      </c>
      <c r="N746" s="291">
        <v>745</v>
      </c>
      <c r="O746" s="291">
        <v>135.05698461538464</v>
      </c>
      <c r="P746" s="321" t="s">
        <v>3166</v>
      </c>
      <c r="Q746" s="321">
        <v>7210212</v>
      </c>
      <c r="R746" s="321">
        <v>32.510452999999998</v>
      </c>
      <c r="S746" s="321">
        <v>52.540310169999998</v>
      </c>
      <c r="T746" s="321">
        <v>9.5432538147782662</v>
      </c>
      <c r="U746" s="321" t="s">
        <v>149</v>
      </c>
      <c r="V746" s="321">
        <v>0.10576817810246678</v>
      </c>
      <c r="W746" s="321">
        <v>1.8666325676962601</v>
      </c>
      <c r="X746" s="321">
        <v>3.0998480826835499</v>
      </c>
      <c r="Y746" s="321">
        <v>90</v>
      </c>
      <c r="Z746" s="321">
        <v>0.89790999999999999</v>
      </c>
      <c r="AA746" s="321">
        <v>300.55176949999998</v>
      </c>
      <c r="AB746" s="321">
        <v>1.8157195180000001</v>
      </c>
      <c r="AC746" s="322">
        <v>0.68981238095152575</v>
      </c>
      <c r="AD746" s="323">
        <v>1</v>
      </c>
      <c r="AE746" s="322">
        <v>135.05698461538464</v>
      </c>
      <c r="AF746" s="324">
        <v>435.40417580070709</v>
      </c>
      <c r="AG746" s="324">
        <v>77.324246356034564</v>
      </c>
      <c r="AH746" s="324">
        <v>0.10380368212817943</v>
      </c>
      <c r="AI746" s="324">
        <v>0.17759188049548558</v>
      </c>
      <c r="AJ746" s="324">
        <v>0.1864889185496576</v>
      </c>
      <c r="AK746" s="324">
        <v>9.0879629963691499</v>
      </c>
      <c r="AL746" s="324">
        <v>8.1267457075805503</v>
      </c>
      <c r="AM746" s="324">
        <v>10.049180285157751</v>
      </c>
    </row>
    <row r="747" spans="1:39">
      <c r="A747" s="291" t="s">
        <v>898</v>
      </c>
      <c r="B747" s="291">
        <v>1</v>
      </c>
      <c r="C747" s="291" t="s">
        <v>5929</v>
      </c>
      <c r="D747" s="291" t="s">
        <v>5183</v>
      </c>
      <c r="E747" s="291" t="s">
        <v>3160</v>
      </c>
      <c r="F747" s="291" t="s">
        <v>3161</v>
      </c>
      <c r="G747" s="291" t="s">
        <v>3162</v>
      </c>
      <c r="H747" s="291" t="s">
        <v>3163</v>
      </c>
      <c r="I747" s="291" t="s">
        <v>3164</v>
      </c>
      <c r="J747" s="291" t="s">
        <v>148</v>
      </c>
      <c r="K747" s="291">
        <v>39</v>
      </c>
      <c r="L747" s="291">
        <v>3218</v>
      </c>
      <c r="M747" s="291" t="s">
        <v>54</v>
      </c>
      <c r="N747" s="291">
        <v>746</v>
      </c>
      <c r="O747" s="291">
        <v>135.23851282051282</v>
      </c>
      <c r="P747" s="321" t="s">
        <v>3166</v>
      </c>
      <c r="Q747" s="321">
        <v>7210212</v>
      </c>
      <c r="R747" s="321">
        <v>32.510452999999998</v>
      </c>
      <c r="S747" s="321">
        <v>52.540310169999998</v>
      </c>
      <c r="T747" s="321">
        <v>9.5432538147782662</v>
      </c>
      <c r="U747" s="321" t="s">
        <v>149</v>
      </c>
      <c r="V747" s="321">
        <v>0.10576817810246678</v>
      </c>
      <c r="W747" s="321">
        <v>1.8666325676962601</v>
      </c>
      <c r="X747" s="321">
        <v>3.0998480826835499</v>
      </c>
      <c r="Y747" s="321">
        <v>90</v>
      </c>
      <c r="Z747" s="321">
        <v>0.89790999999999999</v>
      </c>
      <c r="AA747" s="321">
        <v>300.55176949999998</v>
      </c>
      <c r="AB747" s="321">
        <v>1.8157195180000001</v>
      </c>
      <c r="AC747" s="322">
        <v>0.68981238095152575</v>
      </c>
      <c r="AD747" s="323">
        <v>1</v>
      </c>
      <c r="AE747" s="322">
        <v>135.23851282051282</v>
      </c>
      <c r="AF747" s="324">
        <v>435.98939646710579</v>
      </c>
      <c r="AG747" s="324">
        <v>77.384770836018674</v>
      </c>
      <c r="AH747" s="324">
        <v>0.10342163812594461</v>
      </c>
      <c r="AI747" s="324">
        <v>0.17749232312317748</v>
      </c>
      <c r="AJ747" s="324">
        <v>0.1864889185496576</v>
      </c>
      <c r="AK747" s="324">
        <v>9.0828683168543698</v>
      </c>
      <c r="AL747" s="324">
        <v>8.1221898830360644</v>
      </c>
      <c r="AM747" s="324">
        <v>10.043546750672675</v>
      </c>
    </row>
    <row r="748" spans="1:39">
      <c r="A748" s="291" t="s">
        <v>899</v>
      </c>
      <c r="B748" s="291">
        <v>1</v>
      </c>
      <c r="C748" s="291" t="s">
        <v>5930</v>
      </c>
      <c r="D748" s="291" t="s">
        <v>5183</v>
      </c>
      <c r="E748" s="291" t="s">
        <v>3160</v>
      </c>
      <c r="F748" s="291" t="s">
        <v>3161</v>
      </c>
      <c r="G748" s="291" t="s">
        <v>3162</v>
      </c>
      <c r="H748" s="291" t="s">
        <v>3163</v>
      </c>
      <c r="I748" s="291" t="s">
        <v>3164</v>
      </c>
      <c r="J748" s="291" t="s">
        <v>148</v>
      </c>
      <c r="K748" s="291">
        <v>39</v>
      </c>
      <c r="L748" s="291">
        <v>3218</v>
      </c>
      <c r="M748" s="291" t="s">
        <v>54</v>
      </c>
      <c r="N748" s="291">
        <v>747</v>
      </c>
      <c r="O748" s="291">
        <v>135.42004102564104</v>
      </c>
      <c r="P748" s="321" t="s">
        <v>3166</v>
      </c>
      <c r="Q748" s="321">
        <v>7210212</v>
      </c>
      <c r="R748" s="321">
        <v>32.510452999999998</v>
      </c>
      <c r="S748" s="321">
        <v>52.540310169999998</v>
      </c>
      <c r="T748" s="321">
        <v>9.5432538147782662</v>
      </c>
      <c r="U748" s="321" t="s">
        <v>149</v>
      </c>
      <c r="V748" s="321">
        <v>0.10576817810246678</v>
      </c>
      <c r="W748" s="321">
        <v>1.8666325676962601</v>
      </c>
      <c r="X748" s="321">
        <v>3.0998480826835499</v>
      </c>
      <c r="Y748" s="321">
        <v>90</v>
      </c>
      <c r="Z748" s="321">
        <v>0.89790999999999999</v>
      </c>
      <c r="AA748" s="321">
        <v>300.55176949999998</v>
      </c>
      <c r="AB748" s="321">
        <v>1.8157195180000001</v>
      </c>
      <c r="AC748" s="322">
        <v>0.68981238095152575</v>
      </c>
      <c r="AD748" s="323">
        <v>1</v>
      </c>
      <c r="AE748" s="322">
        <v>135.42004102564104</v>
      </c>
      <c r="AF748" s="324">
        <v>436.57461713350466</v>
      </c>
      <c r="AG748" s="324">
        <v>77.445072153859513</v>
      </c>
      <c r="AH748" s="324">
        <v>0.10304030821724164</v>
      </c>
      <c r="AI748" s="324">
        <v>0.17739252149461723</v>
      </c>
      <c r="AJ748" s="324">
        <v>0.1864889185496576</v>
      </c>
      <c r="AK748" s="324">
        <v>9.0777611379405467</v>
      </c>
      <c r="AL748" s="324">
        <v>8.117622881131199</v>
      </c>
      <c r="AM748" s="324">
        <v>10.037899394749893</v>
      </c>
    </row>
    <row r="749" spans="1:39">
      <c r="A749" s="291" t="s">
        <v>900</v>
      </c>
      <c r="B749" s="291">
        <v>1</v>
      </c>
      <c r="C749" s="291" t="s">
        <v>5931</v>
      </c>
      <c r="D749" s="291" t="s">
        <v>5183</v>
      </c>
      <c r="E749" s="291" t="s">
        <v>3160</v>
      </c>
      <c r="F749" s="291" t="s">
        <v>3161</v>
      </c>
      <c r="G749" s="291" t="s">
        <v>3162</v>
      </c>
      <c r="H749" s="291" t="s">
        <v>3163</v>
      </c>
      <c r="I749" s="291" t="s">
        <v>3164</v>
      </c>
      <c r="J749" s="291" t="s">
        <v>148</v>
      </c>
      <c r="K749" s="291">
        <v>39</v>
      </c>
      <c r="L749" s="291">
        <v>3218</v>
      </c>
      <c r="M749" s="291" t="s">
        <v>54</v>
      </c>
      <c r="N749" s="291">
        <v>748</v>
      </c>
      <c r="O749" s="291">
        <v>135.60156923076923</v>
      </c>
      <c r="P749" s="321" t="s">
        <v>3166</v>
      </c>
      <c r="Q749" s="321">
        <v>7210212</v>
      </c>
      <c r="R749" s="321">
        <v>32.510452999999998</v>
      </c>
      <c r="S749" s="321">
        <v>52.540310169999998</v>
      </c>
      <c r="T749" s="321">
        <v>9.5432538147782662</v>
      </c>
      <c r="U749" s="321" t="s">
        <v>149</v>
      </c>
      <c r="V749" s="321">
        <v>0.10576817810246678</v>
      </c>
      <c r="W749" s="321">
        <v>1.8666325676962601</v>
      </c>
      <c r="X749" s="321">
        <v>3.0998480826835499</v>
      </c>
      <c r="Y749" s="321">
        <v>90</v>
      </c>
      <c r="Z749" s="321">
        <v>0.89790999999999999</v>
      </c>
      <c r="AA749" s="321">
        <v>300.55176949999998</v>
      </c>
      <c r="AB749" s="321">
        <v>1.8157195180000001</v>
      </c>
      <c r="AC749" s="322">
        <v>0.68981238095152575</v>
      </c>
      <c r="AD749" s="323">
        <v>1</v>
      </c>
      <c r="AE749" s="322">
        <v>135.60156923076923</v>
      </c>
      <c r="AF749" s="324">
        <v>437.15983779990341</v>
      </c>
      <c r="AG749" s="324">
        <v>77.505150729225278</v>
      </c>
      <c r="AH749" s="324">
        <v>0.10265969541962254</v>
      </c>
      <c r="AI749" s="324">
        <v>0.17729247755074173</v>
      </c>
      <c r="AJ749" s="324">
        <v>0.1864889185496576</v>
      </c>
      <c r="AK749" s="324">
        <v>9.0726415589518297</v>
      </c>
      <c r="AL749" s="324">
        <v>8.1130447906847696</v>
      </c>
      <c r="AM749" s="324">
        <v>10.032238327218888</v>
      </c>
    </row>
    <row r="750" spans="1:39">
      <c r="A750" s="291" t="s">
        <v>901</v>
      </c>
      <c r="B750" s="291">
        <v>1</v>
      </c>
      <c r="C750" s="291" t="s">
        <v>5932</v>
      </c>
      <c r="D750" s="291" t="s">
        <v>5183</v>
      </c>
      <c r="E750" s="291" t="s">
        <v>3160</v>
      </c>
      <c r="F750" s="291" t="s">
        <v>3161</v>
      </c>
      <c r="G750" s="291" t="s">
        <v>3162</v>
      </c>
      <c r="H750" s="291" t="s">
        <v>3163</v>
      </c>
      <c r="I750" s="291" t="s">
        <v>3164</v>
      </c>
      <c r="J750" s="291" t="s">
        <v>148</v>
      </c>
      <c r="K750" s="291">
        <v>39</v>
      </c>
      <c r="L750" s="291">
        <v>3218</v>
      </c>
      <c r="M750" s="291" t="s">
        <v>54</v>
      </c>
      <c r="N750" s="291">
        <v>749</v>
      </c>
      <c r="O750" s="291">
        <v>135.78309743589745</v>
      </c>
      <c r="P750" s="321" t="s">
        <v>3166</v>
      </c>
      <c r="Q750" s="321">
        <v>7210212</v>
      </c>
      <c r="R750" s="321">
        <v>32.510452999999998</v>
      </c>
      <c r="S750" s="321">
        <v>52.540310169999998</v>
      </c>
      <c r="T750" s="321">
        <v>9.5432538147782662</v>
      </c>
      <c r="U750" s="321" t="s">
        <v>149</v>
      </c>
      <c r="V750" s="321">
        <v>0.10576817810246678</v>
      </c>
      <c r="W750" s="321">
        <v>1.8666325676962601</v>
      </c>
      <c r="X750" s="321">
        <v>3.0998480826835499</v>
      </c>
      <c r="Y750" s="321">
        <v>90</v>
      </c>
      <c r="Z750" s="321">
        <v>0.89790999999999999</v>
      </c>
      <c r="AA750" s="321">
        <v>300.55176949999998</v>
      </c>
      <c r="AB750" s="321">
        <v>1.8157195180000001</v>
      </c>
      <c r="AC750" s="322">
        <v>0.68981238095152575</v>
      </c>
      <c r="AD750" s="323">
        <v>1</v>
      </c>
      <c r="AE750" s="322">
        <v>135.78309743589745</v>
      </c>
      <c r="AF750" s="324">
        <v>437.74505846630223</v>
      </c>
      <c r="AG750" s="324">
        <v>77.565006983530694</v>
      </c>
      <c r="AH750" s="324">
        <v>0.10227980271739993</v>
      </c>
      <c r="AI750" s="324">
        <v>0.17719219322609825</v>
      </c>
      <c r="AJ750" s="324">
        <v>0.1864889185496576</v>
      </c>
      <c r="AK750" s="324">
        <v>9.0675096788853917</v>
      </c>
      <c r="AL750" s="324">
        <v>8.1084557002231996</v>
      </c>
      <c r="AM750" s="324">
        <v>10.026563657547584</v>
      </c>
    </row>
    <row r="751" spans="1:39">
      <c r="A751" s="291" t="s">
        <v>902</v>
      </c>
      <c r="B751" s="291">
        <v>1</v>
      </c>
      <c r="C751" s="291" t="s">
        <v>5933</v>
      </c>
      <c r="D751" s="291" t="s">
        <v>5183</v>
      </c>
      <c r="E751" s="291" t="s">
        <v>3160</v>
      </c>
      <c r="F751" s="291" t="s">
        <v>3161</v>
      </c>
      <c r="G751" s="291" t="s">
        <v>3162</v>
      </c>
      <c r="H751" s="291" t="s">
        <v>3163</v>
      </c>
      <c r="I751" s="291" t="s">
        <v>3164</v>
      </c>
      <c r="J751" s="291" t="s">
        <v>148</v>
      </c>
      <c r="K751" s="291">
        <v>39</v>
      </c>
      <c r="L751" s="291">
        <v>3218</v>
      </c>
      <c r="M751" s="291" t="s">
        <v>54</v>
      </c>
      <c r="N751" s="291">
        <v>750</v>
      </c>
      <c r="O751" s="291">
        <v>135.96462564102566</v>
      </c>
      <c r="P751" s="321" t="s">
        <v>3166</v>
      </c>
      <c r="Q751" s="321">
        <v>7210212</v>
      </c>
      <c r="R751" s="321">
        <v>32.510452999999998</v>
      </c>
      <c r="S751" s="321">
        <v>52.540310169999998</v>
      </c>
      <c r="T751" s="321">
        <v>9.5432538147782662</v>
      </c>
      <c r="U751" s="321" t="s">
        <v>149</v>
      </c>
      <c r="V751" s="321">
        <v>0.10576817810246678</v>
      </c>
      <c r="W751" s="321">
        <v>1.8666325676962601</v>
      </c>
      <c r="X751" s="321">
        <v>3.0998480826835499</v>
      </c>
      <c r="Y751" s="321">
        <v>90</v>
      </c>
      <c r="Z751" s="321">
        <v>0.89790999999999999</v>
      </c>
      <c r="AA751" s="321">
        <v>300.55176949999998</v>
      </c>
      <c r="AB751" s="321">
        <v>1.8157195180000001</v>
      </c>
      <c r="AC751" s="322">
        <v>0.68981238095152575</v>
      </c>
      <c r="AD751" s="323">
        <v>1</v>
      </c>
      <c r="AE751" s="322">
        <v>135.96462564102566</v>
      </c>
      <c r="AF751" s="324">
        <v>438.33027913270109</v>
      </c>
      <c r="AG751" s="324">
        <v>77.624641339917474</v>
      </c>
      <c r="AH751" s="324">
        <v>0.10190063306160753</v>
      </c>
      <c r="AI751" s="324">
        <v>0.17709167044884255</v>
      </c>
      <c r="AJ751" s="324">
        <v>0.1864889185496576</v>
      </c>
      <c r="AK751" s="324">
        <v>9.0623655964113325</v>
      </c>
      <c r="AL751" s="324">
        <v>8.1038556979804319</v>
      </c>
      <c r="AM751" s="324">
        <v>10.020875494842235</v>
      </c>
    </row>
    <row r="752" spans="1:39">
      <c r="A752" s="291" t="s">
        <v>903</v>
      </c>
      <c r="B752" s="291">
        <v>1</v>
      </c>
      <c r="C752" s="291" t="s">
        <v>5934</v>
      </c>
      <c r="D752" s="291" t="s">
        <v>5183</v>
      </c>
      <c r="E752" s="291" t="s">
        <v>3160</v>
      </c>
      <c r="F752" s="291" t="s">
        <v>3161</v>
      </c>
      <c r="G752" s="291" t="s">
        <v>3162</v>
      </c>
      <c r="H752" s="291" t="s">
        <v>3163</v>
      </c>
      <c r="I752" s="291" t="s">
        <v>3164</v>
      </c>
      <c r="J752" s="291" t="s">
        <v>148</v>
      </c>
      <c r="K752" s="291">
        <v>39</v>
      </c>
      <c r="L752" s="291">
        <v>3218</v>
      </c>
      <c r="M752" s="291" t="s">
        <v>54</v>
      </c>
      <c r="N752" s="291">
        <v>751</v>
      </c>
      <c r="O752" s="291">
        <v>136.14615384615385</v>
      </c>
      <c r="P752" s="321" t="s">
        <v>3166</v>
      </c>
      <c r="Q752" s="321">
        <v>7210212</v>
      </c>
      <c r="R752" s="321">
        <v>32.510452999999998</v>
      </c>
      <c r="S752" s="321">
        <v>52.540310169999998</v>
      </c>
      <c r="T752" s="321">
        <v>9.5432538147782662</v>
      </c>
      <c r="U752" s="321" t="s">
        <v>149</v>
      </c>
      <c r="V752" s="321">
        <v>0.10576817810246678</v>
      </c>
      <c r="W752" s="321">
        <v>1.8666325676962601</v>
      </c>
      <c r="X752" s="321">
        <v>3.0998480826835499</v>
      </c>
      <c r="Y752" s="321">
        <v>90</v>
      </c>
      <c r="Z752" s="321">
        <v>0.89790999999999999</v>
      </c>
      <c r="AA752" s="321">
        <v>300.55176949999998</v>
      </c>
      <c r="AB752" s="321">
        <v>1.8157195180000001</v>
      </c>
      <c r="AC752" s="322">
        <v>0.68981238095152575</v>
      </c>
      <c r="AD752" s="323">
        <v>1</v>
      </c>
      <c r="AE752" s="322">
        <v>136.14615384615385</v>
      </c>
      <c r="AF752" s="324">
        <v>438.91549979909979</v>
      </c>
      <c r="AG752" s="324">
        <v>77.684054223234909</v>
      </c>
      <c r="AH752" s="324">
        <v>0.10152218937011798</v>
      </c>
      <c r="AI752" s="324">
        <v>0.17699091114073762</v>
      </c>
      <c r="AJ752" s="324">
        <v>0.1864889185496576</v>
      </c>
      <c r="AK752" s="324">
        <v>9.057209409872609</v>
      </c>
      <c r="AL752" s="324">
        <v>8.0992448718978647</v>
      </c>
      <c r="AM752" s="324">
        <v>10.015173947847353</v>
      </c>
    </row>
    <row r="753" spans="1:39">
      <c r="A753" s="291" t="s">
        <v>904</v>
      </c>
      <c r="B753" s="291">
        <v>1</v>
      </c>
      <c r="C753" s="291" t="s">
        <v>5935</v>
      </c>
      <c r="D753" s="291" t="s">
        <v>5183</v>
      </c>
      <c r="E753" s="291" t="s">
        <v>3160</v>
      </c>
      <c r="F753" s="291" t="s">
        <v>3161</v>
      </c>
      <c r="G753" s="291" t="s">
        <v>3162</v>
      </c>
      <c r="H753" s="291" t="s">
        <v>3163</v>
      </c>
      <c r="I753" s="291" t="s">
        <v>3164</v>
      </c>
      <c r="J753" s="291" t="s">
        <v>148</v>
      </c>
      <c r="K753" s="291">
        <v>39</v>
      </c>
      <c r="L753" s="291">
        <v>3218</v>
      </c>
      <c r="M753" s="291" t="s">
        <v>54</v>
      </c>
      <c r="N753" s="291">
        <v>752</v>
      </c>
      <c r="O753" s="291">
        <v>136.32768205128207</v>
      </c>
      <c r="P753" s="321" t="s">
        <v>3166</v>
      </c>
      <c r="Q753" s="321">
        <v>7210212</v>
      </c>
      <c r="R753" s="321">
        <v>32.510452999999998</v>
      </c>
      <c r="S753" s="321">
        <v>52.540310169999998</v>
      </c>
      <c r="T753" s="321">
        <v>9.5432538147782662</v>
      </c>
      <c r="U753" s="321" t="s">
        <v>149</v>
      </c>
      <c r="V753" s="321">
        <v>0.10576817810246678</v>
      </c>
      <c r="W753" s="321">
        <v>1.8666325676962601</v>
      </c>
      <c r="X753" s="321">
        <v>3.0998480826835499</v>
      </c>
      <c r="Y753" s="321">
        <v>90</v>
      </c>
      <c r="Z753" s="321">
        <v>0.89790999999999999</v>
      </c>
      <c r="AA753" s="321">
        <v>300.55176949999998</v>
      </c>
      <c r="AB753" s="321">
        <v>1.8157195180000001</v>
      </c>
      <c r="AC753" s="322">
        <v>0.68981238095152575</v>
      </c>
      <c r="AD753" s="323">
        <v>1</v>
      </c>
      <c r="AE753" s="322">
        <v>136.32768205128207</v>
      </c>
      <c r="AF753" s="324">
        <v>439.50072046549866</v>
      </c>
      <c r="AG753" s="324">
        <v>77.743246060020581</v>
      </c>
      <c r="AH753" s="324">
        <v>0.10114447452771391</v>
      </c>
      <c r="AI753" s="324">
        <v>0.17688991721715169</v>
      </c>
      <c r="AJ753" s="324">
        <v>0.1864889185496576</v>
      </c>
      <c r="AK753" s="324">
        <v>9.0520412172849394</v>
      </c>
      <c r="AL753" s="324">
        <v>8.0946233096242768</v>
      </c>
      <c r="AM753" s="324">
        <v>10.009459124945604</v>
      </c>
    </row>
    <row r="754" spans="1:39">
      <c r="A754" s="291" t="s">
        <v>905</v>
      </c>
      <c r="B754" s="291">
        <v>1</v>
      </c>
      <c r="C754" s="291" t="s">
        <v>5936</v>
      </c>
      <c r="D754" s="291" t="s">
        <v>5183</v>
      </c>
      <c r="E754" s="291" t="s">
        <v>3160</v>
      </c>
      <c r="F754" s="291" t="s">
        <v>3161</v>
      </c>
      <c r="G754" s="291" t="s">
        <v>3162</v>
      </c>
      <c r="H754" s="291" t="s">
        <v>3163</v>
      </c>
      <c r="I754" s="291" t="s">
        <v>3164</v>
      </c>
      <c r="J754" s="291" t="s">
        <v>148</v>
      </c>
      <c r="K754" s="291">
        <v>39</v>
      </c>
      <c r="L754" s="291">
        <v>3218</v>
      </c>
      <c r="M754" s="291" t="s">
        <v>54</v>
      </c>
      <c r="N754" s="291">
        <v>753</v>
      </c>
      <c r="O754" s="291">
        <v>136.50921025641026</v>
      </c>
      <c r="P754" s="321" t="s">
        <v>3166</v>
      </c>
      <c r="Q754" s="321">
        <v>7210212</v>
      </c>
      <c r="R754" s="321">
        <v>32.510452999999998</v>
      </c>
      <c r="S754" s="321">
        <v>52.540310169999998</v>
      </c>
      <c r="T754" s="321">
        <v>9.5432538147782662</v>
      </c>
      <c r="U754" s="321" t="s">
        <v>149</v>
      </c>
      <c r="V754" s="321">
        <v>0.10576817810246678</v>
      </c>
      <c r="W754" s="321">
        <v>1.8666325676962601</v>
      </c>
      <c r="X754" s="321">
        <v>3.0998480826835499</v>
      </c>
      <c r="Y754" s="321">
        <v>90</v>
      </c>
      <c r="Z754" s="321">
        <v>0.89790999999999999</v>
      </c>
      <c r="AA754" s="321">
        <v>300.55176949999998</v>
      </c>
      <c r="AB754" s="321">
        <v>1.8157195180000001</v>
      </c>
      <c r="AC754" s="322">
        <v>0.68981238095152575</v>
      </c>
      <c r="AD754" s="323">
        <v>1</v>
      </c>
      <c r="AE754" s="322">
        <v>136.50921025641026</v>
      </c>
      <c r="AF754" s="324">
        <v>440.08594113189741</v>
      </c>
      <c r="AG754" s="324">
        <v>77.802217278480995</v>
      </c>
      <c r="AH754" s="324">
        <v>0.10076749138628741</v>
      </c>
      <c r="AI754" s="324">
        <v>0.17678869058705746</v>
      </c>
      <c r="AJ754" s="324">
        <v>0.1864889185496576</v>
      </c>
      <c r="AK754" s="324">
        <v>9.0468611163367605</v>
      </c>
      <c r="AL754" s="324">
        <v>8.0899910985157728</v>
      </c>
      <c r="AM754" s="324">
        <v>10.00373113415775</v>
      </c>
    </row>
    <row r="755" spans="1:39">
      <c r="A755" s="291" t="s">
        <v>906</v>
      </c>
      <c r="B755" s="291">
        <v>1</v>
      </c>
      <c r="C755" s="291" t="s">
        <v>5937</v>
      </c>
      <c r="D755" s="291" t="s">
        <v>5183</v>
      </c>
      <c r="E755" s="291" t="s">
        <v>3160</v>
      </c>
      <c r="F755" s="291" t="s">
        <v>3161</v>
      </c>
      <c r="G755" s="291" t="s">
        <v>3162</v>
      </c>
      <c r="H755" s="291" t="s">
        <v>3163</v>
      </c>
      <c r="I755" s="291" t="s">
        <v>3164</v>
      </c>
      <c r="J755" s="291" t="s">
        <v>148</v>
      </c>
      <c r="K755" s="291">
        <v>39</v>
      </c>
      <c r="L755" s="291">
        <v>3218</v>
      </c>
      <c r="M755" s="291" t="s">
        <v>54</v>
      </c>
      <c r="N755" s="291">
        <v>754</v>
      </c>
      <c r="O755" s="291">
        <v>136.69073846153847</v>
      </c>
      <c r="P755" s="321" t="s">
        <v>3166</v>
      </c>
      <c r="Q755" s="321">
        <v>7210212</v>
      </c>
      <c r="R755" s="321">
        <v>32.510452999999998</v>
      </c>
      <c r="S755" s="321">
        <v>52.540310169999998</v>
      </c>
      <c r="T755" s="321">
        <v>9.5432538147782662</v>
      </c>
      <c r="U755" s="321" t="s">
        <v>149</v>
      </c>
      <c r="V755" s="321">
        <v>0.10576817810246678</v>
      </c>
      <c r="W755" s="321">
        <v>1.8666325676962601</v>
      </c>
      <c r="X755" s="321">
        <v>3.0998480826835499</v>
      </c>
      <c r="Y755" s="321">
        <v>90</v>
      </c>
      <c r="Z755" s="321">
        <v>0.89790999999999999</v>
      </c>
      <c r="AA755" s="321">
        <v>300.55176949999998</v>
      </c>
      <c r="AB755" s="321">
        <v>1.8157195180000001</v>
      </c>
      <c r="AC755" s="322">
        <v>0.68981238095152575</v>
      </c>
      <c r="AD755" s="323">
        <v>1</v>
      </c>
      <c r="AE755" s="322">
        <v>136.69073846153847</v>
      </c>
      <c r="AF755" s="324">
        <v>440.67116179829623</v>
      </c>
      <c r="AG755" s="324">
        <v>77.860968308472451</v>
      </c>
      <c r="AH755" s="324">
        <v>0.10039124276485885</v>
      </c>
      <c r="AI755" s="324">
        <v>0.17668723315303064</v>
      </c>
      <c r="AJ755" s="324">
        <v>0.1864889185496576</v>
      </c>
      <c r="AK755" s="324">
        <v>9.0416692043891551</v>
      </c>
      <c r="AL755" s="324">
        <v>8.0853483256357332</v>
      </c>
      <c r="AM755" s="324">
        <v>9.997990083142577</v>
      </c>
    </row>
    <row r="756" spans="1:39">
      <c r="A756" s="291" t="s">
        <v>907</v>
      </c>
      <c r="B756" s="291">
        <v>1</v>
      </c>
      <c r="C756" s="291" t="s">
        <v>5938</v>
      </c>
      <c r="D756" s="291" t="s">
        <v>5183</v>
      </c>
      <c r="E756" s="291" t="s">
        <v>3160</v>
      </c>
      <c r="F756" s="291" t="s">
        <v>3161</v>
      </c>
      <c r="G756" s="291" t="s">
        <v>3162</v>
      </c>
      <c r="H756" s="291" t="s">
        <v>3163</v>
      </c>
      <c r="I756" s="291" t="s">
        <v>3164</v>
      </c>
      <c r="J756" s="291" t="s">
        <v>148</v>
      </c>
      <c r="K756" s="291">
        <v>39</v>
      </c>
      <c r="L756" s="291">
        <v>3218</v>
      </c>
      <c r="M756" s="291" t="s">
        <v>54</v>
      </c>
      <c r="N756" s="291">
        <v>755</v>
      </c>
      <c r="O756" s="291">
        <v>136.87226666666666</v>
      </c>
      <c r="P756" s="321" t="s">
        <v>3166</v>
      </c>
      <c r="Q756" s="321">
        <v>7210212</v>
      </c>
      <c r="R756" s="321">
        <v>32.510452999999998</v>
      </c>
      <c r="S756" s="321">
        <v>52.540310169999998</v>
      </c>
      <c r="T756" s="321">
        <v>9.5432538147782662</v>
      </c>
      <c r="U756" s="321" t="s">
        <v>149</v>
      </c>
      <c r="V756" s="321">
        <v>0.10576817810246678</v>
      </c>
      <c r="W756" s="321">
        <v>1.8666325676962601</v>
      </c>
      <c r="X756" s="321">
        <v>3.0998480826835499</v>
      </c>
      <c r="Y756" s="321">
        <v>90</v>
      </c>
      <c r="Z756" s="321">
        <v>0.89790999999999999</v>
      </c>
      <c r="AA756" s="321">
        <v>300.55176949999998</v>
      </c>
      <c r="AB756" s="321">
        <v>1.8157195180000001</v>
      </c>
      <c r="AC756" s="322">
        <v>0.68981238095152575</v>
      </c>
      <c r="AD756" s="323">
        <v>1</v>
      </c>
      <c r="AE756" s="322">
        <v>136.87226666666666</v>
      </c>
      <c r="AF756" s="324">
        <v>441.25638246469498</v>
      </c>
      <c r="AG756" s="324">
        <v>77.919499581481858</v>
      </c>
      <c r="AH756" s="324">
        <v>0.10001573144979417</v>
      </c>
      <c r="AI756" s="324">
        <v>0.17658554681124916</v>
      </c>
      <c r="AJ756" s="324">
        <v>0.1864889185496576</v>
      </c>
      <c r="AK756" s="324">
        <v>9.0364655784758092</v>
      </c>
      <c r="AL756" s="324">
        <v>8.0806950777547684</v>
      </c>
      <c r="AM756" s="324">
        <v>9.9922360791968483</v>
      </c>
    </row>
    <row r="757" spans="1:39">
      <c r="A757" s="291" t="s">
        <v>908</v>
      </c>
      <c r="B757" s="291">
        <v>1</v>
      </c>
      <c r="C757" s="291" t="s">
        <v>5939</v>
      </c>
      <c r="D757" s="291" t="s">
        <v>5183</v>
      </c>
      <c r="E757" s="291" t="s">
        <v>3160</v>
      </c>
      <c r="F757" s="291" t="s">
        <v>3161</v>
      </c>
      <c r="G757" s="291" t="s">
        <v>3162</v>
      </c>
      <c r="H757" s="291" t="s">
        <v>3163</v>
      </c>
      <c r="I757" s="291" t="s">
        <v>3164</v>
      </c>
      <c r="J757" s="291" t="s">
        <v>148</v>
      </c>
      <c r="K757" s="291">
        <v>39</v>
      </c>
      <c r="L757" s="291">
        <v>3218</v>
      </c>
      <c r="M757" s="291" t="s">
        <v>54</v>
      </c>
      <c r="N757" s="291">
        <v>756</v>
      </c>
      <c r="O757" s="291">
        <v>137.05379487179488</v>
      </c>
      <c r="P757" s="321" t="s">
        <v>3166</v>
      </c>
      <c r="Q757" s="321">
        <v>7210212</v>
      </c>
      <c r="R757" s="321">
        <v>32.510452999999998</v>
      </c>
      <c r="S757" s="321">
        <v>52.540310169999998</v>
      </c>
      <c r="T757" s="321">
        <v>9.5432538147782662</v>
      </c>
      <c r="U757" s="321" t="s">
        <v>149</v>
      </c>
      <c r="V757" s="321">
        <v>0.10576817810246678</v>
      </c>
      <c r="W757" s="321">
        <v>1.8666325676962601</v>
      </c>
      <c r="X757" s="321">
        <v>3.0998480826835499</v>
      </c>
      <c r="Y757" s="321">
        <v>90</v>
      </c>
      <c r="Z757" s="321">
        <v>0.89790999999999999</v>
      </c>
      <c r="AA757" s="321">
        <v>300.55176949999998</v>
      </c>
      <c r="AB757" s="321">
        <v>1.8157195180000001</v>
      </c>
      <c r="AC757" s="322">
        <v>0.68981238095152575</v>
      </c>
      <c r="AD757" s="323">
        <v>1</v>
      </c>
      <c r="AE757" s="322">
        <v>137.05379487179488</v>
      </c>
      <c r="AF757" s="324">
        <v>441.84160313109385</v>
      </c>
      <c r="AG757" s="324">
        <v>77.977811530607582</v>
      </c>
      <c r="AH757" s="324">
        <v>9.9640960194628481E-2</v>
      </c>
      <c r="AI757" s="324">
        <v>0.17648363345149204</v>
      </c>
      <c r="AJ757" s="324">
        <v>0.1864889185496576</v>
      </c>
      <c r="AK757" s="324">
        <v>9.0312503353029552</v>
      </c>
      <c r="AL757" s="324">
        <v>8.0760314413506684</v>
      </c>
      <c r="AM757" s="324">
        <v>9.9864692292552419</v>
      </c>
    </row>
    <row r="758" spans="1:39">
      <c r="A758" s="291" t="s">
        <v>909</v>
      </c>
      <c r="B758" s="291">
        <v>1</v>
      </c>
      <c r="C758" s="291" t="s">
        <v>5940</v>
      </c>
      <c r="D758" s="291" t="s">
        <v>5183</v>
      </c>
      <c r="E758" s="291" t="s">
        <v>3160</v>
      </c>
      <c r="F758" s="291" t="s">
        <v>3161</v>
      </c>
      <c r="G758" s="291" t="s">
        <v>3162</v>
      </c>
      <c r="H758" s="291" t="s">
        <v>3163</v>
      </c>
      <c r="I758" s="291" t="s">
        <v>3164</v>
      </c>
      <c r="J758" s="291" t="s">
        <v>148</v>
      </c>
      <c r="K758" s="291">
        <v>39</v>
      </c>
      <c r="L758" s="291">
        <v>3218</v>
      </c>
      <c r="M758" s="291" t="s">
        <v>54</v>
      </c>
      <c r="N758" s="291">
        <v>757</v>
      </c>
      <c r="O758" s="291">
        <v>137.23532307692309</v>
      </c>
      <c r="P758" s="321" t="s">
        <v>3166</v>
      </c>
      <c r="Q758" s="321">
        <v>7210212</v>
      </c>
      <c r="R758" s="321">
        <v>32.510452999999998</v>
      </c>
      <c r="S758" s="321">
        <v>52.540310169999998</v>
      </c>
      <c r="T758" s="321">
        <v>9.5432538147782662</v>
      </c>
      <c r="U758" s="321" t="s">
        <v>149</v>
      </c>
      <c r="V758" s="321">
        <v>0.10576817810246678</v>
      </c>
      <c r="W758" s="321">
        <v>1.8666325676962601</v>
      </c>
      <c r="X758" s="321">
        <v>3.0998480826835499</v>
      </c>
      <c r="Y758" s="321">
        <v>90</v>
      </c>
      <c r="Z758" s="321">
        <v>0.89790999999999999</v>
      </c>
      <c r="AA758" s="321">
        <v>300.55176949999998</v>
      </c>
      <c r="AB758" s="321">
        <v>1.8157195180000001</v>
      </c>
      <c r="AC758" s="322">
        <v>0.68981238095152575</v>
      </c>
      <c r="AD758" s="323">
        <v>1</v>
      </c>
      <c r="AE758" s="322">
        <v>137.23532307692309</v>
      </c>
      <c r="AF758" s="324">
        <v>442.42682379749266</v>
      </c>
      <c r="AG758" s="324">
        <v>78.035904590540497</v>
      </c>
      <c r="AH758" s="324">
        <v>9.9266931720634499E-2</v>
      </c>
      <c r="AI758" s="324">
        <v>0.17638149495713903</v>
      </c>
      <c r="AJ758" s="324">
        <v>0.1864889185496576</v>
      </c>
      <c r="AK758" s="324">
        <v>9.0260235712493557</v>
      </c>
      <c r="AL758" s="324">
        <v>8.0713575026083895</v>
      </c>
      <c r="AM758" s="324">
        <v>9.9806896398903202</v>
      </c>
    </row>
    <row r="759" spans="1:39">
      <c r="A759" s="291" t="s">
        <v>910</v>
      </c>
      <c r="B759" s="291">
        <v>1</v>
      </c>
      <c r="C759" s="291" t="s">
        <v>5941</v>
      </c>
      <c r="D759" s="291" t="s">
        <v>5183</v>
      </c>
      <c r="E759" s="291" t="s">
        <v>3160</v>
      </c>
      <c r="F759" s="291" t="s">
        <v>3161</v>
      </c>
      <c r="G759" s="291" t="s">
        <v>3162</v>
      </c>
      <c r="H759" s="291" t="s">
        <v>3163</v>
      </c>
      <c r="I759" s="291" t="s">
        <v>3164</v>
      </c>
      <c r="J759" s="291" t="s">
        <v>148</v>
      </c>
      <c r="K759" s="291">
        <v>39</v>
      </c>
      <c r="L759" s="291">
        <v>3218</v>
      </c>
      <c r="M759" s="291" t="s">
        <v>54</v>
      </c>
      <c r="N759" s="291">
        <v>758</v>
      </c>
      <c r="O759" s="291">
        <v>137.41685128205128</v>
      </c>
      <c r="P759" s="321" t="s">
        <v>3166</v>
      </c>
      <c r="Q759" s="321">
        <v>7210212</v>
      </c>
      <c r="R759" s="321">
        <v>32.510452999999998</v>
      </c>
      <c r="S759" s="321">
        <v>52.540310169999998</v>
      </c>
      <c r="T759" s="321">
        <v>9.5432538147782662</v>
      </c>
      <c r="U759" s="321" t="s">
        <v>149</v>
      </c>
      <c r="V759" s="321">
        <v>0.10576817810246678</v>
      </c>
      <c r="W759" s="321">
        <v>1.8666325676962601</v>
      </c>
      <c r="X759" s="321">
        <v>3.0998480826835499</v>
      </c>
      <c r="Y759" s="321">
        <v>90</v>
      </c>
      <c r="Z759" s="321">
        <v>0.89790999999999999</v>
      </c>
      <c r="AA759" s="321">
        <v>300.55176949999998</v>
      </c>
      <c r="AB759" s="321">
        <v>1.8157195180000001</v>
      </c>
      <c r="AC759" s="322">
        <v>0.68981238095152575</v>
      </c>
      <c r="AD759" s="323">
        <v>1</v>
      </c>
      <c r="AE759" s="322">
        <v>137.41685128205128</v>
      </c>
      <c r="AF759" s="324">
        <v>443.01204446389141</v>
      </c>
      <c r="AG759" s="324">
        <v>78.093779197544919</v>
      </c>
      <c r="AH759" s="324">
        <v>9.8893648716410043E-2</v>
      </c>
      <c r="AI759" s="324">
        <v>0.1762791332051698</v>
      </c>
      <c r="AJ759" s="324">
        <v>0.1864889185496576</v>
      </c>
      <c r="AK759" s="324">
        <v>9.0207853823662578</v>
      </c>
      <c r="AL759" s="324">
        <v>8.0666733474200143</v>
      </c>
      <c r="AM759" s="324">
        <v>9.9748974173125013</v>
      </c>
    </row>
    <row r="760" spans="1:39">
      <c r="A760" s="291" t="s">
        <v>911</v>
      </c>
      <c r="B760" s="291">
        <v>1</v>
      </c>
      <c r="C760" s="291" t="s">
        <v>5942</v>
      </c>
      <c r="D760" s="291" t="s">
        <v>5183</v>
      </c>
      <c r="E760" s="291" t="s">
        <v>3160</v>
      </c>
      <c r="F760" s="291" t="s">
        <v>3161</v>
      </c>
      <c r="G760" s="291" t="s">
        <v>3162</v>
      </c>
      <c r="H760" s="291" t="s">
        <v>3163</v>
      </c>
      <c r="I760" s="291" t="s">
        <v>3164</v>
      </c>
      <c r="J760" s="291" t="s">
        <v>148</v>
      </c>
      <c r="K760" s="291">
        <v>39</v>
      </c>
      <c r="L760" s="291">
        <v>3218</v>
      </c>
      <c r="M760" s="291" t="s">
        <v>54</v>
      </c>
      <c r="N760" s="291">
        <v>759</v>
      </c>
      <c r="O760" s="291">
        <v>137.5983794871795</v>
      </c>
      <c r="P760" s="321" t="s">
        <v>3166</v>
      </c>
      <c r="Q760" s="321">
        <v>7210212</v>
      </c>
      <c r="R760" s="321">
        <v>32.510452999999998</v>
      </c>
      <c r="S760" s="321">
        <v>52.540310169999998</v>
      </c>
      <c r="T760" s="321">
        <v>9.5432538147782662</v>
      </c>
      <c r="U760" s="321" t="s">
        <v>149</v>
      </c>
      <c r="V760" s="321">
        <v>0.10576817810246678</v>
      </c>
      <c r="W760" s="321">
        <v>1.8666325676962601</v>
      </c>
      <c r="X760" s="321">
        <v>3.0998480826835499</v>
      </c>
      <c r="Y760" s="321">
        <v>90</v>
      </c>
      <c r="Z760" s="321">
        <v>0.89790999999999999</v>
      </c>
      <c r="AA760" s="321">
        <v>300.55176949999998</v>
      </c>
      <c r="AB760" s="321">
        <v>1.8157195180000001</v>
      </c>
      <c r="AC760" s="322">
        <v>0.68981238095152575</v>
      </c>
      <c r="AD760" s="323">
        <v>1</v>
      </c>
      <c r="AE760" s="322">
        <v>137.5983794871795</v>
      </c>
      <c r="AF760" s="324">
        <v>443.59726513029022</v>
      </c>
      <c r="AG760" s="324">
        <v>78.151435789439802</v>
      </c>
      <c r="AH760" s="324">
        <v>9.8521113838436633E-2</v>
      </c>
      <c r="AI760" s="324">
        <v>0.17617655006616356</v>
      </c>
      <c r="AJ760" s="324">
        <v>0.1864889185496576</v>
      </c>
      <c r="AK760" s="324">
        <v>9.0155358643773766</v>
      </c>
      <c r="AL760" s="324">
        <v>8.0619790613847346</v>
      </c>
      <c r="AM760" s="324">
        <v>9.9690926673700204</v>
      </c>
    </row>
    <row r="761" spans="1:39">
      <c r="A761" s="291" t="s">
        <v>912</v>
      </c>
      <c r="B761" s="291">
        <v>1</v>
      </c>
      <c r="C761" s="291" t="s">
        <v>5943</v>
      </c>
      <c r="D761" s="291" t="s">
        <v>5183</v>
      </c>
      <c r="E761" s="291" t="s">
        <v>3160</v>
      </c>
      <c r="F761" s="291" t="s">
        <v>3161</v>
      </c>
      <c r="G761" s="291" t="s">
        <v>3162</v>
      </c>
      <c r="H761" s="291" t="s">
        <v>3163</v>
      </c>
      <c r="I761" s="291" t="s">
        <v>3164</v>
      </c>
      <c r="J761" s="291" t="s">
        <v>148</v>
      </c>
      <c r="K761" s="291">
        <v>39</v>
      </c>
      <c r="L761" s="291">
        <v>3218</v>
      </c>
      <c r="M761" s="291" t="s">
        <v>54</v>
      </c>
      <c r="N761" s="291">
        <v>760</v>
      </c>
      <c r="O761" s="291">
        <v>137.77990769230769</v>
      </c>
      <c r="P761" s="321" t="s">
        <v>3166</v>
      </c>
      <c r="Q761" s="321">
        <v>7210212</v>
      </c>
      <c r="R761" s="321">
        <v>32.510452999999998</v>
      </c>
      <c r="S761" s="321">
        <v>52.540310169999998</v>
      </c>
      <c r="T761" s="321">
        <v>9.5432538147782662</v>
      </c>
      <c r="U761" s="321" t="s">
        <v>149</v>
      </c>
      <c r="V761" s="321">
        <v>0.10576817810246678</v>
      </c>
      <c r="W761" s="321">
        <v>1.8666325676962601</v>
      </c>
      <c r="X761" s="321">
        <v>3.0998480826835499</v>
      </c>
      <c r="Y761" s="321">
        <v>90</v>
      </c>
      <c r="Z761" s="321">
        <v>0.89790999999999999</v>
      </c>
      <c r="AA761" s="321">
        <v>300.55176949999998</v>
      </c>
      <c r="AB761" s="321">
        <v>1.8157195180000001</v>
      </c>
      <c r="AC761" s="322">
        <v>0.68981238095152575</v>
      </c>
      <c r="AD761" s="323">
        <v>1</v>
      </c>
      <c r="AE761" s="322">
        <v>137.77990769230769</v>
      </c>
      <c r="AF761" s="324">
        <v>444.18248579668898</v>
      </c>
      <c r="AG761" s="324">
        <v>78.208874805579796</v>
      </c>
      <c r="AH761" s="324">
        <v>9.8149329710884151E-2</v>
      </c>
      <c r="AI761" s="324">
        <v>0.1760737474042989</v>
      </c>
      <c r="AJ761" s="324">
        <v>0.1864889185496576</v>
      </c>
      <c r="AK761" s="324">
        <v>9.0102751126788903</v>
      </c>
      <c r="AL761" s="324">
        <v>8.0572747298088441</v>
      </c>
      <c r="AM761" s="324">
        <v>9.9632754955489347</v>
      </c>
    </row>
    <row r="762" spans="1:39">
      <c r="A762" s="291" t="s">
        <v>913</v>
      </c>
      <c r="B762" s="291">
        <v>1</v>
      </c>
      <c r="C762" s="291" t="s">
        <v>5944</v>
      </c>
      <c r="D762" s="291" t="s">
        <v>5183</v>
      </c>
      <c r="E762" s="291" t="s">
        <v>3160</v>
      </c>
      <c r="F762" s="291" t="s">
        <v>3161</v>
      </c>
      <c r="G762" s="291" t="s">
        <v>3162</v>
      </c>
      <c r="H762" s="291" t="s">
        <v>3163</v>
      </c>
      <c r="I762" s="291" t="s">
        <v>3164</v>
      </c>
      <c r="J762" s="291" t="s">
        <v>148</v>
      </c>
      <c r="K762" s="291">
        <v>39</v>
      </c>
      <c r="L762" s="291">
        <v>3218</v>
      </c>
      <c r="M762" s="291" t="s">
        <v>54</v>
      </c>
      <c r="N762" s="291">
        <v>761</v>
      </c>
      <c r="O762" s="291">
        <v>137.9614358974359</v>
      </c>
      <c r="P762" s="321" t="s">
        <v>3166</v>
      </c>
      <c r="Q762" s="321">
        <v>7210212</v>
      </c>
      <c r="R762" s="321">
        <v>32.510452999999998</v>
      </c>
      <c r="S762" s="321">
        <v>52.540310169999998</v>
      </c>
      <c r="T762" s="321">
        <v>9.5432538147782662</v>
      </c>
      <c r="U762" s="321" t="s">
        <v>149</v>
      </c>
      <c r="V762" s="321">
        <v>0.10576817810246678</v>
      </c>
      <c r="W762" s="321">
        <v>1.8666325676962601</v>
      </c>
      <c r="X762" s="321">
        <v>3.0998480826835499</v>
      </c>
      <c r="Y762" s="321">
        <v>90</v>
      </c>
      <c r="Z762" s="321">
        <v>0.89790999999999999</v>
      </c>
      <c r="AA762" s="321">
        <v>300.55176949999998</v>
      </c>
      <c r="AB762" s="321">
        <v>1.8157195180000001</v>
      </c>
      <c r="AC762" s="322">
        <v>0.68981238095152575</v>
      </c>
      <c r="AD762" s="323">
        <v>1</v>
      </c>
      <c r="AE762" s="322">
        <v>137.9614358974359</v>
      </c>
      <c r="AF762" s="324">
        <v>444.76770646308785</v>
      </c>
      <c r="AG762" s="324">
        <v>78.266096686836534</v>
      </c>
      <c r="AH762" s="324">
        <v>9.7778298925855864E-2</v>
      </c>
      <c r="AI762" s="324">
        <v>0.17597072707735356</v>
      </c>
      <c r="AJ762" s="324">
        <v>0.1864889185496576</v>
      </c>
      <c r="AK762" s="324">
        <v>9.0050032223394165</v>
      </c>
      <c r="AL762" s="324">
        <v>8.0525604377057327</v>
      </c>
      <c r="AM762" s="324">
        <v>9.9574460069730986</v>
      </c>
    </row>
    <row r="763" spans="1:39">
      <c r="A763" s="291" t="s">
        <v>914</v>
      </c>
      <c r="B763" s="291">
        <v>1</v>
      </c>
      <c r="C763" s="291" t="s">
        <v>5945</v>
      </c>
      <c r="D763" s="291" t="s">
        <v>5183</v>
      </c>
      <c r="E763" s="291" t="s">
        <v>3160</v>
      </c>
      <c r="F763" s="291" t="s">
        <v>3161</v>
      </c>
      <c r="G763" s="291" t="s">
        <v>3162</v>
      </c>
      <c r="H763" s="291" t="s">
        <v>3163</v>
      </c>
      <c r="I763" s="291" t="s">
        <v>3164</v>
      </c>
      <c r="J763" s="291" t="s">
        <v>148</v>
      </c>
      <c r="K763" s="291">
        <v>39</v>
      </c>
      <c r="L763" s="291">
        <v>3218</v>
      </c>
      <c r="M763" s="291" t="s">
        <v>54</v>
      </c>
      <c r="N763" s="291">
        <v>762</v>
      </c>
      <c r="O763" s="291">
        <v>138.14296410256412</v>
      </c>
      <c r="P763" s="321" t="s">
        <v>3166</v>
      </c>
      <c r="Q763" s="321">
        <v>7210212</v>
      </c>
      <c r="R763" s="321">
        <v>32.510452999999998</v>
      </c>
      <c r="S763" s="321">
        <v>52.540310169999998</v>
      </c>
      <c r="T763" s="321">
        <v>9.5432538147782662</v>
      </c>
      <c r="U763" s="321" t="s">
        <v>149</v>
      </c>
      <c r="V763" s="321">
        <v>0.10576817810246678</v>
      </c>
      <c r="W763" s="321">
        <v>1.8666325676962601</v>
      </c>
      <c r="X763" s="321">
        <v>3.0998480826835499</v>
      </c>
      <c r="Y763" s="321">
        <v>90</v>
      </c>
      <c r="Z763" s="321">
        <v>0.89790999999999999</v>
      </c>
      <c r="AA763" s="321">
        <v>300.55176949999998</v>
      </c>
      <c r="AB763" s="321">
        <v>1.8157195180000001</v>
      </c>
      <c r="AC763" s="322">
        <v>0.68981238095152575</v>
      </c>
      <c r="AD763" s="323">
        <v>1</v>
      </c>
      <c r="AE763" s="322">
        <v>138.14296410256412</v>
      </c>
      <c r="AF763" s="324">
        <v>445.35292712948666</v>
      </c>
      <c r="AG763" s="324">
        <v>78.323101875579852</v>
      </c>
      <c r="AH763" s="324">
        <v>9.7408024043482144E-2</v>
      </c>
      <c r="AI763" s="324">
        <v>0.17586749093670459</v>
      </c>
      <c r="AJ763" s="324">
        <v>0.1864889185496576</v>
      </c>
      <c r="AK763" s="324">
        <v>8.9997202881000344</v>
      </c>
      <c r="AL763" s="324">
        <v>8.0478362697958854</v>
      </c>
      <c r="AM763" s="324">
        <v>9.9516043064041817</v>
      </c>
    </row>
    <row r="764" spans="1:39">
      <c r="A764" s="291" t="s">
        <v>915</v>
      </c>
      <c r="B764" s="291">
        <v>1</v>
      </c>
      <c r="C764" s="291" t="s">
        <v>5946</v>
      </c>
      <c r="D764" s="291" t="s">
        <v>5183</v>
      </c>
      <c r="E764" s="291" t="s">
        <v>3160</v>
      </c>
      <c r="F764" s="291" t="s">
        <v>3161</v>
      </c>
      <c r="G764" s="291" t="s">
        <v>3162</v>
      </c>
      <c r="H764" s="291" t="s">
        <v>3163</v>
      </c>
      <c r="I764" s="291" t="s">
        <v>3164</v>
      </c>
      <c r="J764" s="291" t="s">
        <v>148</v>
      </c>
      <c r="K764" s="291">
        <v>39</v>
      </c>
      <c r="L764" s="291">
        <v>3218</v>
      </c>
      <c r="M764" s="291" t="s">
        <v>54</v>
      </c>
      <c r="N764" s="291">
        <v>763</v>
      </c>
      <c r="O764" s="291">
        <v>138.32449230769231</v>
      </c>
      <c r="P764" s="321" t="s">
        <v>3166</v>
      </c>
      <c r="Q764" s="321">
        <v>7210212</v>
      </c>
      <c r="R764" s="321">
        <v>32.510452999999998</v>
      </c>
      <c r="S764" s="321">
        <v>52.540310169999998</v>
      </c>
      <c r="T764" s="321">
        <v>9.5432538147782662</v>
      </c>
      <c r="U764" s="321" t="s">
        <v>149</v>
      </c>
      <c r="V764" s="321">
        <v>0.10576817810246678</v>
      </c>
      <c r="W764" s="321">
        <v>1.8666325676962601</v>
      </c>
      <c r="X764" s="321">
        <v>3.0998480826835499</v>
      </c>
      <c r="Y764" s="321">
        <v>90</v>
      </c>
      <c r="Z764" s="321">
        <v>0.89790999999999999</v>
      </c>
      <c r="AA764" s="321">
        <v>300.55176949999998</v>
      </c>
      <c r="AB764" s="321">
        <v>1.8157195180000001</v>
      </c>
      <c r="AC764" s="322">
        <v>0.68981238095152575</v>
      </c>
      <c r="AD764" s="323">
        <v>1</v>
      </c>
      <c r="AE764" s="322">
        <v>138.32449230769231</v>
      </c>
      <c r="AF764" s="324">
        <v>445.93814779588541</v>
      </c>
      <c r="AG764" s="324">
        <v>78.379890815659152</v>
      </c>
      <c r="AH764" s="324">
        <v>9.7038507591948486E-2</v>
      </c>
      <c r="AI764" s="324">
        <v>0.17576404082732827</v>
      </c>
      <c r="AJ764" s="324">
        <v>0.1864889185496576</v>
      </c>
      <c r="AK764" s="324">
        <v>8.9944264043742734</v>
      </c>
      <c r="AL764" s="324">
        <v>8.0431023105068853</v>
      </c>
      <c r="AM764" s="324">
        <v>9.9457504982416616</v>
      </c>
    </row>
    <row r="765" spans="1:39">
      <c r="A765" s="291" t="s">
        <v>916</v>
      </c>
      <c r="B765" s="291">
        <v>1</v>
      </c>
      <c r="C765" s="291" t="s">
        <v>5947</v>
      </c>
      <c r="D765" s="291" t="s">
        <v>5183</v>
      </c>
      <c r="E765" s="291" t="s">
        <v>3160</v>
      </c>
      <c r="F765" s="291" t="s">
        <v>3161</v>
      </c>
      <c r="G765" s="291" t="s">
        <v>3162</v>
      </c>
      <c r="H765" s="291" t="s">
        <v>3163</v>
      </c>
      <c r="I765" s="291" t="s">
        <v>3164</v>
      </c>
      <c r="J765" s="291" t="s">
        <v>148</v>
      </c>
      <c r="K765" s="291">
        <v>39</v>
      </c>
      <c r="L765" s="291">
        <v>3218</v>
      </c>
      <c r="M765" s="291" t="s">
        <v>54</v>
      </c>
      <c r="N765" s="291">
        <v>764</v>
      </c>
      <c r="O765" s="291">
        <v>138.50602051282053</v>
      </c>
      <c r="P765" s="321" t="s">
        <v>3166</v>
      </c>
      <c r="Q765" s="321">
        <v>7210212</v>
      </c>
      <c r="R765" s="321">
        <v>32.510452999999998</v>
      </c>
      <c r="S765" s="321">
        <v>52.540310169999998</v>
      </c>
      <c r="T765" s="321">
        <v>9.5432538147782662</v>
      </c>
      <c r="U765" s="321" t="s">
        <v>149</v>
      </c>
      <c r="V765" s="321">
        <v>0.10576817810246678</v>
      </c>
      <c r="W765" s="321">
        <v>1.8666325676962601</v>
      </c>
      <c r="X765" s="321">
        <v>3.0998480826835499</v>
      </c>
      <c r="Y765" s="321">
        <v>90</v>
      </c>
      <c r="Z765" s="321">
        <v>0.89790999999999999</v>
      </c>
      <c r="AA765" s="321">
        <v>300.55176949999998</v>
      </c>
      <c r="AB765" s="321">
        <v>1.8157195180000001</v>
      </c>
      <c r="AC765" s="322">
        <v>0.68981238095152575</v>
      </c>
      <c r="AD765" s="323">
        <v>1</v>
      </c>
      <c r="AE765" s="322">
        <v>138.50602051282053</v>
      </c>
      <c r="AF765" s="324">
        <v>446.52336846228422</v>
      </c>
      <c r="AG765" s="324">
        <v>78.436463952384827</v>
      </c>
      <c r="AH765" s="324">
        <v>9.6669752067712444E-2</v>
      </c>
      <c r="AI765" s="324">
        <v>0.17566037858780059</v>
      </c>
      <c r="AJ765" s="324">
        <v>0.1864889185496576</v>
      </c>
      <c r="AK765" s="324">
        <v>8.9891216652481383</v>
      </c>
      <c r="AL765" s="324">
        <v>8.0383586439734298</v>
      </c>
      <c r="AM765" s="324">
        <v>9.9398846865228467</v>
      </c>
    </row>
    <row r="766" spans="1:39">
      <c r="A766" s="291" t="s">
        <v>917</v>
      </c>
      <c r="B766" s="291">
        <v>1</v>
      </c>
      <c r="C766" s="291" t="s">
        <v>5948</v>
      </c>
      <c r="D766" s="291" t="s">
        <v>5183</v>
      </c>
      <c r="E766" s="291" t="s">
        <v>3160</v>
      </c>
      <c r="F766" s="291" t="s">
        <v>3161</v>
      </c>
      <c r="G766" s="291" t="s">
        <v>3162</v>
      </c>
      <c r="H766" s="291" t="s">
        <v>3163</v>
      </c>
      <c r="I766" s="291" t="s">
        <v>3164</v>
      </c>
      <c r="J766" s="291" t="s">
        <v>148</v>
      </c>
      <c r="K766" s="291">
        <v>39</v>
      </c>
      <c r="L766" s="291">
        <v>3218</v>
      </c>
      <c r="M766" s="291" t="s">
        <v>54</v>
      </c>
      <c r="N766" s="291">
        <v>765</v>
      </c>
      <c r="O766" s="291">
        <v>138.68754871794872</v>
      </c>
      <c r="P766" s="321" t="s">
        <v>3166</v>
      </c>
      <c r="Q766" s="321">
        <v>7210212</v>
      </c>
      <c r="R766" s="321">
        <v>32.510452999999998</v>
      </c>
      <c r="S766" s="321">
        <v>52.540310169999998</v>
      </c>
      <c r="T766" s="321">
        <v>9.5432538147782662</v>
      </c>
      <c r="U766" s="321" t="s">
        <v>149</v>
      </c>
      <c r="V766" s="321">
        <v>0.10576817810246678</v>
      </c>
      <c r="W766" s="321">
        <v>1.8666325676962601</v>
      </c>
      <c r="X766" s="321">
        <v>3.0998480826835499</v>
      </c>
      <c r="Y766" s="321">
        <v>90</v>
      </c>
      <c r="Z766" s="321">
        <v>0.89790999999999999</v>
      </c>
      <c r="AA766" s="321">
        <v>300.55176949999998</v>
      </c>
      <c r="AB766" s="321">
        <v>1.8157195180000001</v>
      </c>
      <c r="AC766" s="322">
        <v>0.68981238095152575</v>
      </c>
      <c r="AD766" s="323">
        <v>1</v>
      </c>
      <c r="AE766" s="322">
        <v>138.68754871794872</v>
      </c>
      <c r="AF766" s="324">
        <v>447.10858912868298</v>
      </c>
      <c r="AG766" s="324">
        <v>78.492821732509725</v>
      </c>
      <c r="AH766" s="324">
        <v>9.6301759935623107E-2</v>
      </c>
      <c r="AI766" s="324">
        <v>0.17555650605029774</v>
      </c>
      <c r="AJ766" s="324">
        <v>0.1864889185496576</v>
      </c>
      <c r="AK766" s="324">
        <v>8.9838061644801357</v>
      </c>
      <c r="AL766" s="324">
        <v>8.0336053540373609</v>
      </c>
      <c r="AM766" s="324">
        <v>9.9340069749229087</v>
      </c>
    </row>
    <row r="767" spans="1:39">
      <c r="A767" s="291" t="s">
        <v>918</v>
      </c>
      <c r="B767" s="291">
        <v>1</v>
      </c>
      <c r="C767" s="291" t="s">
        <v>5949</v>
      </c>
      <c r="D767" s="291" t="s">
        <v>5183</v>
      </c>
      <c r="E767" s="291" t="s">
        <v>3160</v>
      </c>
      <c r="F767" s="291" t="s">
        <v>3161</v>
      </c>
      <c r="G767" s="291" t="s">
        <v>3162</v>
      </c>
      <c r="H767" s="291" t="s">
        <v>3163</v>
      </c>
      <c r="I767" s="291" t="s">
        <v>3164</v>
      </c>
      <c r="J767" s="291" t="s">
        <v>148</v>
      </c>
      <c r="K767" s="291">
        <v>39</v>
      </c>
      <c r="L767" s="291">
        <v>3218</v>
      </c>
      <c r="M767" s="291" t="s">
        <v>54</v>
      </c>
      <c r="N767" s="291">
        <v>766</v>
      </c>
      <c r="O767" s="291">
        <v>138.86907692307693</v>
      </c>
      <c r="P767" s="321" t="s">
        <v>3166</v>
      </c>
      <c r="Q767" s="321">
        <v>7210212</v>
      </c>
      <c r="R767" s="321">
        <v>32.510452999999998</v>
      </c>
      <c r="S767" s="321">
        <v>52.540310169999998</v>
      </c>
      <c r="T767" s="321">
        <v>9.5432538147782662</v>
      </c>
      <c r="U767" s="321" t="s">
        <v>149</v>
      </c>
      <c r="V767" s="321">
        <v>0.10576817810246678</v>
      </c>
      <c r="W767" s="321">
        <v>1.8666325676962601</v>
      </c>
      <c r="X767" s="321">
        <v>3.0998480826835499</v>
      </c>
      <c r="Y767" s="321">
        <v>90</v>
      </c>
      <c r="Z767" s="321">
        <v>0.89790999999999999</v>
      </c>
      <c r="AA767" s="321">
        <v>300.55176949999998</v>
      </c>
      <c r="AB767" s="321">
        <v>1.8157195180000001</v>
      </c>
      <c r="AC767" s="322">
        <v>0.68981238095152575</v>
      </c>
      <c r="AD767" s="323">
        <v>1</v>
      </c>
      <c r="AE767" s="322">
        <v>138.86907692307693</v>
      </c>
      <c r="AF767" s="324">
        <v>447.69380979508185</v>
      </c>
      <c r="AG767" s="324">
        <v>78.548964604210681</v>
      </c>
      <c r="AH767" s="324">
        <v>9.5934533628877328E-2</v>
      </c>
      <c r="AI767" s="324">
        <v>0.17545242504059655</v>
      </c>
      <c r="AJ767" s="324">
        <v>0.1864889185496576</v>
      </c>
      <c r="AK767" s="324">
        <v>8.9784799955012939</v>
      </c>
      <c r="AL767" s="324">
        <v>8.0288425242476773</v>
      </c>
      <c r="AM767" s="324">
        <v>9.9281174667549106</v>
      </c>
    </row>
    <row r="768" spans="1:39">
      <c r="A768" s="291" t="s">
        <v>919</v>
      </c>
      <c r="B768" s="291">
        <v>1</v>
      </c>
      <c r="C768" s="291" t="s">
        <v>5950</v>
      </c>
      <c r="D768" s="291" t="s">
        <v>5183</v>
      </c>
      <c r="E768" s="291" t="s">
        <v>3160</v>
      </c>
      <c r="F768" s="291" t="s">
        <v>3161</v>
      </c>
      <c r="G768" s="291" t="s">
        <v>3162</v>
      </c>
      <c r="H768" s="291" t="s">
        <v>3163</v>
      </c>
      <c r="I768" s="291" t="s">
        <v>3164</v>
      </c>
      <c r="J768" s="291" t="s">
        <v>148</v>
      </c>
      <c r="K768" s="291">
        <v>39</v>
      </c>
      <c r="L768" s="291">
        <v>3218</v>
      </c>
      <c r="M768" s="291" t="s">
        <v>54</v>
      </c>
      <c r="N768" s="291">
        <v>767</v>
      </c>
      <c r="O768" s="291">
        <v>139.05060512820515</v>
      </c>
      <c r="P768" s="321" t="s">
        <v>3166</v>
      </c>
      <c r="Q768" s="321">
        <v>7210212</v>
      </c>
      <c r="R768" s="321">
        <v>32.510452999999998</v>
      </c>
      <c r="S768" s="321">
        <v>52.540310169999998</v>
      </c>
      <c r="T768" s="321">
        <v>9.5432538147782662</v>
      </c>
      <c r="U768" s="321" t="s">
        <v>149</v>
      </c>
      <c r="V768" s="321">
        <v>0.10576817810246678</v>
      </c>
      <c r="W768" s="321">
        <v>1.8666325676962601</v>
      </c>
      <c r="X768" s="321">
        <v>3.0998480826835499</v>
      </c>
      <c r="Y768" s="321">
        <v>90</v>
      </c>
      <c r="Z768" s="321">
        <v>0.89790999999999999</v>
      </c>
      <c r="AA768" s="321">
        <v>300.55176949999998</v>
      </c>
      <c r="AB768" s="321">
        <v>1.8157195180000001</v>
      </c>
      <c r="AC768" s="322">
        <v>0.68981238095152575</v>
      </c>
      <c r="AD768" s="323">
        <v>1</v>
      </c>
      <c r="AE768" s="322">
        <v>139.05060512820515</v>
      </c>
      <c r="AF768" s="324">
        <v>448.27903046148066</v>
      </c>
      <c r="AG768" s="324">
        <v>78.604893017070097</v>
      </c>
      <c r="AH768" s="324">
        <v>9.5568075549304188E-2</v>
      </c>
      <c r="AI768" s="324">
        <v>0.17534813737807525</v>
      </c>
      <c r="AJ768" s="324">
        <v>0.1864889185496576</v>
      </c>
      <c r="AK768" s="324">
        <v>8.9731432514152072</v>
      </c>
      <c r="AL768" s="324">
        <v>8.0240702378605739</v>
      </c>
      <c r="AM768" s="324">
        <v>9.9222162649698387</v>
      </c>
    </row>
    <row r="769" spans="1:39">
      <c r="A769" s="291" t="s">
        <v>920</v>
      </c>
      <c r="B769" s="291">
        <v>1</v>
      </c>
      <c r="C769" s="291" t="s">
        <v>5951</v>
      </c>
      <c r="D769" s="291" t="s">
        <v>5183</v>
      </c>
      <c r="E769" s="291" t="s">
        <v>3160</v>
      </c>
      <c r="F769" s="291" t="s">
        <v>3161</v>
      </c>
      <c r="G769" s="291" t="s">
        <v>3162</v>
      </c>
      <c r="H769" s="291" t="s">
        <v>3163</v>
      </c>
      <c r="I769" s="291" t="s">
        <v>3164</v>
      </c>
      <c r="J769" s="291" t="s">
        <v>148</v>
      </c>
      <c r="K769" s="291">
        <v>39</v>
      </c>
      <c r="L769" s="291">
        <v>3218</v>
      </c>
      <c r="M769" s="291" t="s">
        <v>54</v>
      </c>
      <c r="N769" s="291">
        <v>768</v>
      </c>
      <c r="O769" s="291">
        <v>139.23213333333334</v>
      </c>
      <c r="P769" s="321" t="s">
        <v>3166</v>
      </c>
      <c r="Q769" s="321">
        <v>7210212</v>
      </c>
      <c r="R769" s="321">
        <v>32.510452999999998</v>
      </c>
      <c r="S769" s="321">
        <v>52.540310169999998</v>
      </c>
      <c r="T769" s="321">
        <v>9.5432538147782662</v>
      </c>
      <c r="U769" s="321" t="s">
        <v>149</v>
      </c>
      <c r="V769" s="321">
        <v>0.10576817810246678</v>
      </c>
      <c r="W769" s="321">
        <v>1.8666325676962601</v>
      </c>
      <c r="X769" s="321">
        <v>3.0998480826835499</v>
      </c>
      <c r="Y769" s="321">
        <v>90</v>
      </c>
      <c r="Z769" s="321">
        <v>0.89790999999999999</v>
      </c>
      <c r="AA769" s="321">
        <v>300.55176949999998</v>
      </c>
      <c r="AB769" s="321">
        <v>1.8157195180000001</v>
      </c>
      <c r="AC769" s="322">
        <v>0.68981238095152575</v>
      </c>
      <c r="AD769" s="323">
        <v>1</v>
      </c>
      <c r="AE769" s="322">
        <v>139.23213333333334</v>
      </c>
      <c r="AF769" s="324">
        <v>448.86425112787941</v>
      </c>
      <c r="AG769" s="324">
        <v>78.660607422057595</v>
      </c>
      <c r="AH769" s="324">
        <v>9.5202388067299429E-2</v>
      </c>
      <c r="AI769" s="324">
        <v>0.17524364487571442</v>
      </c>
      <c r="AJ769" s="324">
        <v>0.1864889185496576</v>
      </c>
      <c r="AK769" s="324">
        <v>8.9677960249980764</v>
      </c>
      <c r="AL769" s="324">
        <v>8.019288577839486</v>
      </c>
      <c r="AM769" s="324">
        <v>9.9163034721566667</v>
      </c>
    </row>
    <row r="770" spans="1:39">
      <c r="A770" s="291" t="s">
        <v>921</v>
      </c>
      <c r="B770" s="291">
        <v>1</v>
      </c>
      <c r="C770" s="291" t="s">
        <v>5952</v>
      </c>
      <c r="D770" s="291" t="s">
        <v>5183</v>
      </c>
      <c r="E770" s="291" t="s">
        <v>3160</v>
      </c>
      <c r="F770" s="291" t="s">
        <v>3161</v>
      </c>
      <c r="G770" s="291" t="s">
        <v>3162</v>
      </c>
      <c r="H770" s="291" t="s">
        <v>3163</v>
      </c>
      <c r="I770" s="291" t="s">
        <v>3164</v>
      </c>
      <c r="J770" s="291" t="s">
        <v>148</v>
      </c>
      <c r="K770" s="291">
        <v>39</v>
      </c>
      <c r="L770" s="291">
        <v>3218</v>
      </c>
      <c r="M770" s="291" t="s">
        <v>54</v>
      </c>
      <c r="N770" s="291">
        <v>769</v>
      </c>
      <c r="O770" s="291">
        <v>139.41366153846155</v>
      </c>
      <c r="P770" s="321" t="s">
        <v>3166</v>
      </c>
      <c r="Q770" s="321">
        <v>7210212</v>
      </c>
      <c r="R770" s="321">
        <v>32.510452999999998</v>
      </c>
      <c r="S770" s="321">
        <v>52.540310169999998</v>
      </c>
      <c r="T770" s="321">
        <v>9.5432538147782662</v>
      </c>
      <c r="U770" s="321" t="s">
        <v>149</v>
      </c>
      <c r="V770" s="321">
        <v>0.10576817810246678</v>
      </c>
      <c r="W770" s="321">
        <v>1.8666325676962601</v>
      </c>
      <c r="X770" s="321">
        <v>3.0998480826835499</v>
      </c>
      <c r="Y770" s="321">
        <v>90</v>
      </c>
      <c r="Z770" s="321">
        <v>0.89790999999999999</v>
      </c>
      <c r="AA770" s="321">
        <v>300.55176949999998</v>
      </c>
      <c r="AB770" s="321">
        <v>1.8157195180000001</v>
      </c>
      <c r="AC770" s="322">
        <v>0.68981238095152575</v>
      </c>
      <c r="AD770" s="323">
        <v>1</v>
      </c>
      <c r="AE770" s="322">
        <v>139.41366153846155</v>
      </c>
      <c r="AF770" s="324">
        <v>449.44947179427822</v>
      </c>
      <c r="AG770" s="324">
        <v>78.716108271511828</v>
      </c>
      <c r="AH770" s="324">
        <v>9.4837473522186327E-2</v>
      </c>
      <c r="AI770" s="324">
        <v>0.17513894934009785</v>
      </c>
      <c r="AJ770" s="324">
        <v>0.1864889185496576</v>
      </c>
      <c r="AK770" s="324">
        <v>8.9624384086987625</v>
      </c>
      <c r="AL770" s="324">
        <v>8.0144976268551229</v>
      </c>
      <c r="AM770" s="324">
        <v>9.9103791905424021</v>
      </c>
    </row>
    <row r="771" spans="1:39">
      <c r="A771" s="291" t="s">
        <v>922</v>
      </c>
      <c r="B771" s="291">
        <v>1</v>
      </c>
      <c r="C771" s="291" t="s">
        <v>5953</v>
      </c>
      <c r="D771" s="291" t="s">
        <v>5183</v>
      </c>
      <c r="E771" s="291" t="s">
        <v>3160</v>
      </c>
      <c r="F771" s="291" t="s">
        <v>3161</v>
      </c>
      <c r="G771" s="291" t="s">
        <v>3162</v>
      </c>
      <c r="H771" s="291" t="s">
        <v>3163</v>
      </c>
      <c r="I771" s="291" t="s">
        <v>3164</v>
      </c>
      <c r="J771" s="291" t="s">
        <v>148</v>
      </c>
      <c r="K771" s="291">
        <v>39</v>
      </c>
      <c r="L771" s="291">
        <v>3218</v>
      </c>
      <c r="M771" s="291" t="s">
        <v>54</v>
      </c>
      <c r="N771" s="291">
        <v>770</v>
      </c>
      <c r="O771" s="291">
        <v>139.59518974358974</v>
      </c>
      <c r="P771" s="321" t="s">
        <v>3166</v>
      </c>
      <c r="Q771" s="321">
        <v>7210212</v>
      </c>
      <c r="R771" s="321">
        <v>32.510452999999998</v>
      </c>
      <c r="S771" s="321">
        <v>52.540310169999998</v>
      </c>
      <c r="T771" s="321">
        <v>9.5432538147782662</v>
      </c>
      <c r="U771" s="321" t="s">
        <v>149</v>
      </c>
      <c r="V771" s="321">
        <v>0.10576817810246678</v>
      </c>
      <c r="W771" s="321">
        <v>1.8666325676962601</v>
      </c>
      <c r="X771" s="321">
        <v>3.0998480826835499</v>
      </c>
      <c r="Y771" s="321">
        <v>90</v>
      </c>
      <c r="Z771" s="321">
        <v>0.89790999999999999</v>
      </c>
      <c r="AA771" s="321">
        <v>300.55176949999998</v>
      </c>
      <c r="AB771" s="321">
        <v>1.8157195180000001</v>
      </c>
      <c r="AC771" s="322">
        <v>0.68981238095152575</v>
      </c>
      <c r="AD771" s="323">
        <v>1</v>
      </c>
      <c r="AE771" s="322">
        <v>139.59518974358974</v>
      </c>
      <c r="AF771" s="324">
        <v>450.03469246067698</v>
      </c>
      <c r="AG771" s="324">
        <v>78.771396019122179</v>
      </c>
      <c r="AH771" s="324">
        <v>9.4473334222067121E-2</v>
      </c>
      <c r="AI771" s="324">
        <v>0.1750340525714138</v>
      </c>
      <c r="AJ771" s="324">
        <v>0.1864889185496576</v>
      </c>
      <c r="AK771" s="324">
        <v>8.9570704946388418</v>
      </c>
      <c r="AL771" s="324">
        <v>8.0096974672855303</v>
      </c>
      <c r="AM771" s="324">
        <v>9.9044435219921532</v>
      </c>
    </row>
    <row r="772" spans="1:39">
      <c r="A772" s="291" t="s">
        <v>923</v>
      </c>
      <c r="B772" s="291">
        <v>1</v>
      </c>
      <c r="C772" s="291" t="s">
        <v>5954</v>
      </c>
      <c r="D772" s="291" t="s">
        <v>5183</v>
      </c>
      <c r="E772" s="291" t="s">
        <v>3160</v>
      </c>
      <c r="F772" s="291" t="s">
        <v>3161</v>
      </c>
      <c r="G772" s="291" t="s">
        <v>3162</v>
      </c>
      <c r="H772" s="291" t="s">
        <v>3163</v>
      </c>
      <c r="I772" s="291" t="s">
        <v>3164</v>
      </c>
      <c r="J772" s="291" t="s">
        <v>148</v>
      </c>
      <c r="K772" s="291">
        <v>39</v>
      </c>
      <c r="L772" s="291">
        <v>3218</v>
      </c>
      <c r="M772" s="291" t="s">
        <v>54</v>
      </c>
      <c r="N772" s="291">
        <v>771</v>
      </c>
      <c r="O772" s="291">
        <v>139.77671794871796</v>
      </c>
      <c r="P772" s="321" t="s">
        <v>3166</v>
      </c>
      <c r="Q772" s="321">
        <v>7210212</v>
      </c>
      <c r="R772" s="321">
        <v>32.510452999999998</v>
      </c>
      <c r="S772" s="321">
        <v>52.540310169999998</v>
      </c>
      <c r="T772" s="321">
        <v>9.5432538147782662</v>
      </c>
      <c r="U772" s="321" t="s">
        <v>149</v>
      </c>
      <c r="V772" s="321">
        <v>0.10576817810246678</v>
      </c>
      <c r="W772" s="321">
        <v>1.8666325676962601</v>
      </c>
      <c r="X772" s="321">
        <v>3.0998480826835499</v>
      </c>
      <c r="Y772" s="321">
        <v>90</v>
      </c>
      <c r="Z772" s="321">
        <v>0.89790999999999999</v>
      </c>
      <c r="AA772" s="321">
        <v>300.55176949999998</v>
      </c>
      <c r="AB772" s="321">
        <v>1.8157195180000001</v>
      </c>
      <c r="AC772" s="322">
        <v>0.68981238095152575</v>
      </c>
      <c r="AD772" s="323">
        <v>1</v>
      </c>
      <c r="AE772" s="322">
        <v>139.77671794871796</v>
      </c>
      <c r="AF772" s="324">
        <v>450.61991312707585</v>
      </c>
      <c r="AG772" s="324">
        <v>78.826471119910678</v>
      </c>
      <c r="AH772" s="324">
        <v>9.4109972444073403E-2</v>
      </c>
      <c r="AI772" s="324">
        <v>0.17492895636345621</v>
      </c>
      <c r="AJ772" s="324">
        <v>0.1864889185496576</v>
      </c>
      <c r="AK772" s="324">
        <v>8.9516923746126764</v>
      </c>
      <c r="AL772" s="324">
        <v>8.004888181216149</v>
      </c>
      <c r="AM772" s="324">
        <v>9.8984965680092039</v>
      </c>
    </row>
    <row r="773" spans="1:39">
      <c r="A773" s="291" t="s">
        <v>924</v>
      </c>
      <c r="B773" s="291">
        <v>1</v>
      </c>
      <c r="C773" s="291" t="s">
        <v>5955</v>
      </c>
      <c r="D773" s="291" t="s">
        <v>5183</v>
      </c>
      <c r="E773" s="291" t="s">
        <v>3160</v>
      </c>
      <c r="F773" s="291" t="s">
        <v>3161</v>
      </c>
      <c r="G773" s="291" t="s">
        <v>3162</v>
      </c>
      <c r="H773" s="291" t="s">
        <v>3163</v>
      </c>
      <c r="I773" s="291" t="s">
        <v>3164</v>
      </c>
      <c r="J773" s="291" t="s">
        <v>148</v>
      </c>
      <c r="K773" s="291">
        <v>39</v>
      </c>
      <c r="L773" s="291">
        <v>3218</v>
      </c>
      <c r="M773" s="291" t="s">
        <v>54</v>
      </c>
      <c r="N773" s="291">
        <v>772</v>
      </c>
      <c r="O773" s="291">
        <v>139.95824615384618</v>
      </c>
      <c r="P773" s="321" t="s">
        <v>3166</v>
      </c>
      <c r="Q773" s="321">
        <v>7210212</v>
      </c>
      <c r="R773" s="321">
        <v>32.510452999999998</v>
      </c>
      <c r="S773" s="321">
        <v>52.540310169999998</v>
      </c>
      <c r="T773" s="321">
        <v>9.5432538147782662</v>
      </c>
      <c r="U773" s="321" t="s">
        <v>149</v>
      </c>
      <c r="V773" s="321">
        <v>0.10576817810246678</v>
      </c>
      <c r="W773" s="321">
        <v>1.8666325676962601</v>
      </c>
      <c r="X773" s="321">
        <v>3.0998480826835499</v>
      </c>
      <c r="Y773" s="321">
        <v>90</v>
      </c>
      <c r="Z773" s="321">
        <v>0.89790999999999999</v>
      </c>
      <c r="AA773" s="321">
        <v>300.55176949999998</v>
      </c>
      <c r="AB773" s="321">
        <v>1.8157195180000001</v>
      </c>
      <c r="AC773" s="322">
        <v>0.68981238095152575</v>
      </c>
      <c r="AD773" s="323">
        <v>1</v>
      </c>
      <c r="AE773" s="322">
        <v>139.95824615384618</v>
      </c>
      <c r="AF773" s="324">
        <v>451.20513379347466</v>
      </c>
      <c r="AG773" s="324">
        <v>78.881334030213893</v>
      </c>
      <c r="AH773" s="324">
        <v>9.3747390434476871E-2</v>
      </c>
      <c r="AI773" s="324">
        <v>0.17482366250362613</v>
      </c>
      <c r="AJ773" s="324">
        <v>0.1864889185496576</v>
      </c>
      <c r="AK773" s="324">
        <v>8.9463041400874772</v>
      </c>
      <c r="AL773" s="324">
        <v>8.0000698504398695</v>
      </c>
      <c r="AM773" s="324">
        <v>9.8925384297350867</v>
      </c>
    </row>
    <row r="774" spans="1:39">
      <c r="A774" s="291" t="s">
        <v>925</v>
      </c>
      <c r="B774" s="291">
        <v>1</v>
      </c>
      <c r="C774" s="291" t="s">
        <v>5956</v>
      </c>
      <c r="D774" s="291" t="s">
        <v>5183</v>
      </c>
      <c r="E774" s="291" t="s">
        <v>3160</v>
      </c>
      <c r="F774" s="291" t="s">
        <v>3161</v>
      </c>
      <c r="G774" s="291" t="s">
        <v>3162</v>
      </c>
      <c r="H774" s="291" t="s">
        <v>3163</v>
      </c>
      <c r="I774" s="291" t="s">
        <v>3164</v>
      </c>
      <c r="J774" s="291" t="s">
        <v>148</v>
      </c>
      <c r="K774" s="291">
        <v>39</v>
      </c>
      <c r="L774" s="291">
        <v>3218</v>
      </c>
      <c r="M774" s="291" t="s">
        <v>54</v>
      </c>
      <c r="N774" s="291">
        <v>773</v>
      </c>
      <c r="O774" s="291">
        <v>140.13977435897436</v>
      </c>
      <c r="P774" s="321" t="s">
        <v>3166</v>
      </c>
      <c r="Q774" s="321">
        <v>7210212</v>
      </c>
      <c r="R774" s="321">
        <v>32.510452999999998</v>
      </c>
      <c r="S774" s="321">
        <v>52.540310169999998</v>
      </c>
      <c r="T774" s="321">
        <v>9.5432538147782662</v>
      </c>
      <c r="U774" s="321" t="s">
        <v>149</v>
      </c>
      <c r="V774" s="321">
        <v>0.10576817810246678</v>
      </c>
      <c r="W774" s="321">
        <v>1.8666325676962601</v>
      </c>
      <c r="X774" s="321">
        <v>3.0998480826835499</v>
      </c>
      <c r="Y774" s="321">
        <v>90</v>
      </c>
      <c r="Z774" s="321">
        <v>0.89790999999999999</v>
      </c>
      <c r="AA774" s="321">
        <v>300.55176949999998</v>
      </c>
      <c r="AB774" s="321">
        <v>1.8157195180000001</v>
      </c>
      <c r="AC774" s="322">
        <v>0.68981238095152575</v>
      </c>
      <c r="AD774" s="323">
        <v>1</v>
      </c>
      <c r="AE774" s="322">
        <v>140.13977435897436</v>
      </c>
      <c r="AF774" s="324">
        <v>451.79035445987341</v>
      </c>
      <c r="AG774" s="324">
        <v>78.935985207664928</v>
      </c>
      <c r="AH774" s="324">
        <v>9.338559040872467E-2</v>
      </c>
      <c r="AI774" s="324">
        <v>0.17471817277293328</v>
      </c>
      <c r="AJ774" s="324">
        <v>0.1864889185496576</v>
      </c>
      <c r="AK774" s="324">
        <v>8.9409058822033973</v>
      </c>
      <c r="AL774" s="324">
        <v>7.9952425564571143</v>
      </c>
      <c r="AM774" s="324">
        <v>9.8865692079496785</v>
      </c>
    </row>
    <row r="775" spans="1:39">
      <c r="A775" s="291" t="s">
        <v>926</v>
      </c>
      <c r="B775" s="291">
        <v>1</v>
      </c>
      <c r="C775" s="291" t="s">
        <v>5957</v>
      </c>
      <c r="D775" s="291" t="s">
        <v>5183</v>
      </c>
      <c r="E775" s="291" t="s">
        <v>3160</v>
      </c>
      <c r="F775" s="291" t="s">
        <v>3161</v>
      </c>
      <c r="G775" s="291" t="s">
        <v>3162</v>
      </c>
      <c r="H775" s="291" t="s">
        <v>3163</v>
      </c>
      <c r="I775" s="291" t="s">
        <v>3164</v>
      </c>
      <c r="J775" s="291" t="s">
        <v>148</v>
      </c>
      <c r="K775" s="291">
        <v>39</v>
      </c>
      <c r="L775" s="291">
        <v>3218</v>
      </c>
      <c r="M775" s="291" t="s">
        <v>54</v>
      </c>
      <c r="N775" s="291">
        <v>774</v>
      </c>
      <c r="O775" s="291">
        <v>140.32130256410258</v>
      </c>
      <c r="P775" s="321" t="s">
        <v>3166</v>
      </c>
      <c r="Q775" s="321">
        <v>7210212</v>
      </c>
      <c r="R775" s="321">
        <v>32.510452999999998</v>
      </c>
      <c r="S775" s="321">
        <v>52.540310169999998</v>
      </c>
      <c r="T775" s="321">
        <v>9.5432538147782662</v>
      </c>
      <c r="U775" s="321" t="s">
        <v>149</v>
      </c>
      <c r="V775" s="321">
        <v>0.10576817810246678</v>
      </c>
      <c r="W775" s="321">
        <v>1.8666325676962601</v>
      </c>
      <c r="X775" s="321">
        <v>3.0998480826835499</v>
      </c>
      <c r="Y775" s="321">
        <v>90</v>
      </c>
      <c r="Z775" s="321">
        <v>0.89790999999999999</v>
      </c>
      <c r="AA775" s="321">
        <v>300.55176949999998</v>
      </c>
      <c r="AB775" s="321">
        <v>1.8157195180000001</v>
      </c>
      <c r="AC775" s="322">
        <v>0.68981238095152575</v>
      </c>
      <c r="AD775" s="323">
        <v>1</v>
      </c>
      <c r="AE775" s="322">
        <v>140.32130256410258</v>
      </c>
      <c r="AF775" s="324">
        <v>452.37557512627222</v>
      </c>
      <c r="AG775" s="324">
        <v>78.990425111175526</v>
      </c>
      <c r="AH775" s="324">
        <v>9.302457455167687E-2</v>
      </c>
      <c r="AI775" s="324">
        <v>0.17461248894599762</v>
      </c>
      <c r="AJ775" s="324">
        <v>0.1864889185496576</v>
      </c>
      <c r="AK775" s="324">
        <v>8.9354976917735964</v>
      </c>
      <c r="AL775" s="324">
        <v>7.990406380475906</v>
      </c>
      <c r="AM775" s="324">
        <v>9.8805890030712877</v>
      </c>
    </row>
    <row r="776" spans="1:39">
      <c r="A776" s="291" t="s">
        <v>927</v>
      </c>
      <c r="B776" s="291">
        <v>1</v>
      </c>
      <c r="C776" s="291" t="s">
        <v>5958</v>
      </c>
      <c r="D776" s="291" t="s">
        <v>5183</v>
      </c>
      <c r="E776" s="291" t="s">
        <v>3160</v>
      </c>
      <c r="F776" s="291" t="s">
        <v>3161</v>
      </c>
      <c r="G776" s="291" t="s">
        <v>3162</v>
      </c>
      <c r="H776" s="291" t="s">
        <v>3163</v>
      </c>
      <c r="I776" s="291" t="s">
        <v>3164</v>
      </c>
      <c r="J776" s="291" t="s">
        <v>148</v>
      </c>
      <c r="K776" s="291">
        <v>39</v>
      </c>
      <c r="L776" s="291">
        <v>3218</v>
      </c>
      <c r="M776" s="291" t="s">
        <v>54</v>
      </c>
      <c r="N776" s="291">
        <v>775</v>
      </c>
      <c r="O776" s="291">
        <v>140.50283076923077</v>
      </c>
      <c r="P776" s="321" t="s">
        <v>3166</v>
      </c>
      <c r="Q776" s="321">
        <v>7210212</v>
      </c>
      <c r="R776" s="321">
        <v>32.510452999999998</v>
      </c>
      <c r="S776" s="321">
        <v>52.540310169999998</v>
      </c>
      <c r="T776" s="321">
        <v>9.5432538147782662</v>
      </c>
      <c r="U776" s="321" t="s">
        <v>149</v>
      </c>
      <c r="V776" s="321">
        <v>0.10576817810246678</v>
      </c>
      <c r="W776" s="321">
        <v>1.8666325676962601</v>
      </c>
      <c r="X776" s="321">
        <v>3.0998480826835499</v>
      </c>
      <c r="Y776" s="321">
        <v>90</v>
      </c>
      <c r="Z776" s="321">
        <v>0.89790999999999999</v>
      </c>
      <c r="AA776" s="321">
        <v>300.55176949999998</v>
      </c>
      <c r="AB776" s="321">
        <v>1.8157195180000001</v>
      </c>
      <c r="AC776" s="322">
        <v>0.68981238095152575</v>
      </c>
      <c r="AD776" s="323">
        <v>1</v>
      </c>
      <c r="AE776" s="322">
        <v>140.50283076923077</v>
      </c>
      <c r="AF776" s="324">
        <v>452.96079579267098</v>
      </c>
      <c r="AG776" s="324">
        <v>79.044654200918146</v>
      </c>
      <c r="AH776" s="324">
        <v>9.2664345017627145E-2</v>
      </c>
      <c r="AI776" s="324">
        <v>0.17450661279105142</v>
      </c>
      <c r="AJ776" s="324">
        <v>0.1864889185496576</v>
      </c>
      <c r="AK776" s="324">
        <v>8.9300796592843614</v>
      </c>
      <c r="AL776" s="324">
        <v>7.9855614034119569</v>
      </c>
      <c r="AM776" s="324">
        <v>9.874597915156766</v>
      </c>
    </row>
    <row r="777" spans="1:39">
      <c r="A777" s="291" t="s">
        <v>928</v>
      </c>
      <c r="B777" s="291">
        <v>1</v>
      </c>
      <c r="C777" s="291" t="s">
        <v>5959</v>
      </c>
      <c r="D777" s="291" t="s">
        <v>5183</v>
      </c>
      <c r="E777" s="291" t="s">
        <v>3160</v>
      </c>
      <c r="F777" s="291" t="s">
        <v>3161</v>
      </c>
      <c r="G777" s="291" t="s">
        <v>3162</v>
      </c>
      <c r="H777" s="291" t="s">
        <v>3163</v>
      </c>
      <c r="I777" s="291" t="s">
        <v>3164</v>
      </c>
      <c r="J777" s="291" t="s">
        <v>148</v>
      </c>
      <c r="K777" s="291">
        <v>39</v>
      </c>
      <c r="L777" s="291">
        <v>3218</v>
      </c>
      <c r="M777" s="291" t="s">
        <v>54</v>
      </c>
      <c r="N777" s="291">
        <v>776</v>
      </c>
      <c r="O777" s="291">
        <v>140.68435897435899</v>
      </c>
      <c r="P777" s="321" t="s">
        <v>3166</v>
      </c>
      <c r="Q777" s="321">
        <v>7210212</v>
      </c>
      <c r="R777" s="321">
        <v>32.510452999999998</v>
      </c>
      <c r="S777" s="321">
        <v>52.540310169999998</v>
      </c>
      <c r="T777" s="321">
        <v>9.5432538147782662</v>
      </c>
      <c r="U777" s="321" t="s">
        <v>149</v>
      </c>
      <c r="V777" s="321">
        <v>0.10576817810246678</v>
      </c>
      <c r="W777" s="321">
        <v>1.8666325676962601</v>
      </c>
      <c r="X777" s="321">
        <v>3.0998480826835499</v>
      </c>
      <c r="Y777" s="321">
        <v>90</v>
      </c>
      <c r="Z777" s="321">
        <v>0.89790999999999999</v>
      </c>
      <c r="AA777" s="321">
        <v>300.55176949999998</v>
      </c>
      <c r="AB777" s="321">
        <v>1.8157195180000001</v>
      </c>
      <c r="AC777" s="322">
        <v>0.68981238095152575</v>
      </c>
      <c r="AD777" s="323">
        <v>1</v>
      </c>
      <c r="AE777" s="322">
        <v>140.68435897435899</v>
      </c>
      <c r="AF777" s="324">
        <v>453.54601645906985</v>
      </c>
      <c r="AG777" s="324">
        <v>79.098672938308127</v>
      </c>
      <c r="AH777" s="324">
        <v>9.2304903930312862E-2</v>
      </c>
      <c r="AI777" s="324">
        <v>0.17440054606994077</v>
      </c>
      <c r="AJ777" s="324">
        <v>0.1864889185496576</v>
      </c>
      <c r="AK777" s="324">
        <v>8.924651874895174</v>
      </c>
      <c r="AL777" s="324">
        <v>7.9807077058887463</v>
      </c>
      <c r="AM777" s="324">
        <v>9.8685960439016007</v>
      </c>
    </row>
    <row r="778" spans="1:39">
      <c r="A778" s="291" t="s">
        <v>929</v>
      </c>
      <c r="B778" s="291">
        <v>1</v>
      </c>
      <c r="C778" s="291" t="s">
        <v>5960</v>
      </c>
      <c r="D778" s="291" t="s">
        <v>5183</v>
      </c>
      <c r="E778" s="291" t="s">
        <v>3160</v>
      </c>
      <c r="F778" s="291" t="s">
        <v>3161</v>
      </c>
      <c r="G778" s="291" t="s">
        <v>3162</v>
      </c>
      <c r="H778" s="291" t="s">
        <v>3163</v>
      </c>
      <c r="I778" s="291" t="s">
        <v>3164</v>
      </c>
      <c r="J778" s="291" t="s">
        <v>148</v>
      </c>
      <c r="K778" s="291">
        <v>39</v>
      </c>
      <c r="L778" s="291">
        <v>3218</v>
      </c>
      <c r="M778" s="291" t="s">
        <v>54</v>
      </c>
      <c r="N778" s="291">
        <v>777</v>
      </c>
      <c r="O778" s="291">
        <v>140.86588717948717</v>
      </c>
      <c r="P778" s="321" t="s">
        <v>3166</v>
      </c>
      <c r="Q778" s="321">
        <v>7210212</v>
      </c>
      <c r="R778" s="321">
        <v>32.510452999999998</v>
      </c>
      <c r="S778" s="321">
        <v>52.540310169999998</v>
      </c>
      <c r="T778" s="321">
        <v>9.5432538147782662</v>
      </c>
      <c r="U778" s="321" t="s">
        <v>149</v>
      </c>
      <c r="V778" s="321">
        <v>0.10576817810246678</v>
      </c>
      <c r="W778" s="321">
        <v>1.8666325676962601</v>
      </c>
      <c r="X778" s="321">
        <v>3.0998480826835499</v>
      </c>
      <c r="Y778" s="321">
        <v>90</v>
      </c>
      <c r="Z778" s="321">
        <v>0.89790999999999999</v>
      </c>
      <c r="AA778" s="321">
        <v>300.55176949999998</v>
      </c>
      <c r="AB778" s="321">
        <v>1.8157195180000001</v>
      </c>
      <c r="AC778" s="322">
        <v>0.68981238095152575</v>
      </c>
      <c r="AD778" s="323">
        <v>1</v>
      </c>
      <c r="AE778" s="322">
        <v>140.86588717948717</v>
      </c>
      <c r="AF778" s="324">
        <v>454.1312371254686</v>
      </c>
      <c r="AG778" s="324">
        <v>79.152481785986026</v>
      </c>
      <c r="AH778" s="324">
        <v>9.1946253383395599E-2</v>
      </c>
      <c r="AI778" s="324">
        <v>0.17429429053812823</v>
      </c>
      <c r="AJ778" s="324">
        <v>0.1864889185496576</v>
      </c>
      <c r="AK778" s="324">
        <v>8.9192144284388508</v>
      </c>
      <c r="AL778" s="324">
        <v>7.9758453682376391</v>
      </c>
      <c r="AM778" s="324">
        <v>9.8625834886400625</v>
      </c>
    </row>
    <row r="779" spans="1:39">
      <c r="A779" s="291" t="s">
        <v>930</v>
      </c>
      <c r="B779" s="291">
        <v>1</v>
      </c>
      <c r="C779" s="291" t="s">
        <v>5961</v>
      </c>
      <c r="D779" s="291" t="s">
        <v>5183</v>
      </c>
      <c r="E779" s="291" t="s">
        <v>3160</v>
      </c>
      <c r="F779" s="291" t="s">
        <v>3161</v>
      </c>
      <c r="G779" s="291" t="s">
        <v>3162</v>
      </c>
      <c r="H779" s="291" t="s">
        <v>3163</v>
      </c>
      <c r="I779" s="291" t="s">
        <v>3164</v>
      </c>
      <c r="J779" s="291" t="s">
        <v>148</v>
      </c>
      <c r="K779" s="291">
        <v>39</v>
      </c>
      <c r="L779" s="291">
        <v>3218</v>
      </c>
      <c r="M779" s="291" t="s">
        <v>54</v>
      </c>
      <c r="N779" s="291">
        <v>778</v>
      </c>
      <c r="O779" s="291">
        <v>141.04741538461539</v>
      </c>
      <c r="P779" s="321" t="s">
        <v>3166</v>
      </c>
      <c r="Q779" s="321">
        <v>7210212</v>
      </c>
      <c r="R779" s="321">
        <v>32.510452999999998</v>
      </c>
      <c r="S779" s="321">
        <v>52.540310169999998</v>
      </c>
      <c r="T779" s="321">
        <v>9.5432538147782662</v>
      </c>
      <c r="U779" s="321" t="s">
        <v>149</v>
      </c>
      <c r="V779" s="321">
        <v>0.10576817810246678</v>
      </c>
      <c r="W779" s="321">
        <v>1.8666325676962601</v>
      </c>
      <c r="X779" s="321">
        <v>3.0998480826835499</v>
      </c>
      <c r="Y779" s="321">
        <v>90</v>
      </c>
      <c r="Z779" s="321">
        <v>0.89790999999999999</v>
      </c>
      <c r="AA779" s="321">
        <v>300.55176949999998</v>
      </c>
      <c r="AB779" s="321">
        <v>1.8157195180000001</v>
      </c>
      <c r="AC779" s="322">
        <v>0.68981238095152575</v>
      </c>
      <c r="AD779" s="323">
        <v>1</v>
      </c>
      <c r="AE779" s="322">
        <v>141.04741538461539</v>
      </c>
      <c r="AF779" s="324">
        <v>454.71645779186741</v>
      </c>
      <c r="AG779" s="324">
        <v>79.206081207799869</v>
      </c>
      <c r="AH779" s="324">
        <v>9.1588395440082099E-2</v>
      </c>
      <c r="AI779" s="324">
        <v>0.17418784794469444</v>
      </c>
      <c r="AJ779" s="324">
        <v>0.1864889185496576</v>
      </c>
      <c r="AK779" s="324">
        <v>8.9137674094216255</v>
      </c>
      <c r="AL779" s="324">
        <v>7.9709744704979544</v>
      </c>
      <c r="AM779" s="324">
        <v>9.8565603483452957</v>
      </c>
    </row>
    <row r="780" spans="1:39">
      <c r="A780" s="291" t="s">
        <v>931</v>
      </c>
      <c r="B780" s="291">
        <v>1</v>
      </c>
      <c r="C780" s="291" t="s">
        <v>5962</v>
      </c>
      <c r="D780" s="291" t="s">
        <v>5183</v>
      </c>
      <c r="E780" s="291" t="s">
        <v>3160</v>
      </c>
      <c r="F780" s="291" t="s">
        <v>3161</v>
      </c>
      <c r="G780" s="291" t="s">
        <v>3162</v>
      </c>
      <c r="H780" s="291" t="s">
        <v>3163</v>
      </c>
      <c r="I780" s="291" t="s">
        <v>3164</v>
      </c>
      <c r="J780" s="291" t="s">
        <v>148</v>
      </c>
      <c r="K780" s="291">
        <v>39</v>
      </c>
      <c r="L780" s="291">
        <v>3218</v>
      </c>
      <c r="M780" s="291" t="s">
        <v>54</v>
      </c>
      <c r="N780" s="291">
        <v>779</v>
      </c>
      <c r="O780" s="291">
        <v>141.22894358974361</v>
      </c>
      <c r="P780" s="321" t="s">
        <v>3166</v>
      </c>
      <c r="Q780" s="321">
        <v>7210212</v>
      </c>
      <c r="R780" s="321">
        <v>32.510452999999998</v>
      </c>
      <c r="S780" s="321">
        <v>52.540310169999998</v>
      </c>
      <c r="T780" s="321">
        <v>9.5432538147782662</v>
      </c>
      <c r="U780" s="321" t="s">
        <v>149</v>
      </c>
      <c r="V780" s="321">
        <v>0.10576817810246678</v>
      </c>
      <c r="W780" s="321">
        <v>1.8666325676962601</v>
      </c>
      <c r="X780" s="321">
        <v>3.0998480826835499</v>
      </c>
      <c r="Y780" s="321">
        <v>90</v>
      </c>
      <c r="Z780" s="321">
        <v>0.89790999999999999</v>
      </c>
      <c r="AA780" s="321">
        <v>300.55176949999998</v>
      </c>
      <c r="AB780" s="321">
        <v>1.8157195180000001</v>
      </c>
      <c r="AC780" s="322">
        <v>0.68981238095152575</v>
      </c>
      <c r="AD780" s="323">
        <v>1</v>
      </c>
      <c r="AE780" s="322">
        <v>141.22894358974361</v>
      </c>
      <c r="AF780" s="324">
        <v>455.30167845826628</v>
      </c>
      <c r="AG780" s="324">
        <v>79.259471668787583</v>
      </c>
      <c r="AH780" s="324">
        <v>9.1231332133654988E-2</v>
      </c>
      <c r="AI780" s="324">
        <v>0.17408122003234092</v>
      </c>
      <c r="AJ780" s="324">
        <v>0.1864889185496576</v>
      </c>
      <c r="AK780" s="324">
        <v>8.9083109070232869</v>
      </c>
      <c r="AL780" s="324">
        <v>7.9660950924171008</v>
      </c>
      <c r="AM780" s="324">
        <v>9.8505267216294747</v>
      </c>
    </row>
    <row r="781" spans="1:39">
      <c r="A781" s="291" t="s">
        <v>932</v>
      </c>
      <c r="B781" s="291">
        <v>1</v>
      </c>
      <c r="C781" s="291" t="s">
        <v>5963</v>
      </c>
      <c r="D781" s="291" t="s">
        <v>5183</v>
      </c>
      <c r="E781" s="291" t="s">
        <v>3160</v>
      </c>
      <c r="F781" s="291" t="s">
        <v>3161</v>
      </c>
      <c r="G781" s="291" t="s">
        <v>3162</v>
      </c>
      <c r="H781" s="291" t="s">
        <v>3163</v>
      </c>
      <c r="I781" s="291" t="s">
        <v>3164</v>
      </c>
      <c r="J781" s="291" t="s">
        <v>148</v>
      </c>
      <c r="K781" s="291">
        <v>39</v>
      </c>
      <c r="L781" s="291">
        <v>3218</v>
      </c>
      <c r="M781" s="291" t="s">
        <v>54</v>
      </c>
      <c r="N781" s="291">
        <v>780</v>
      </c>
      <c r="O781" s="291">
        <v>141.4104717948718</v>
      </c>
      <c r="P781" s="321" t="s">
        <v>3166</v>
      </c>
      <c r="Q781" s="321">
        <v>7210212</v>
      </c>
      <c r="R781" s="321">
        <v>32.510452999999998</v>
      </c>
      <c r="S781" s="321">
        <v>52.540310169999998</v>
      </c>
      <c r="T781" s="321">
        <v>9.5432538147782662</v>
      </c>
      <c r="U781" s="321" t="s">
        <v>149</v>
      </c>
      <c r="V781" s="321">
        <v>0.10576817810246678</v>
      </c>
      <c r="W781" s="321">
        <v>1.8666325676962601</v>
      </c>
      <c r="X781" s="321">
        <v>3.0998480826835499</v>
      </c>
      <c r="Y781" s="321">
        <v>90</v>
      </c>
      <c r="Z781" s="321">
        <v>0.89790999999999999</v>
      </c>
      <c r="AA781" s="321">
        <v>300.55176949999998</v>
      </c>
      <c r="AB781" s="321">
        <v>1.8157195180000001</v>
      </c>
      <c r="AC781" s="322">
        <v>0.68981238095152575</v>
      </c>
      <c r="AD781" s="323">
        <v>1</v>
      </c>
      <c r="AE781" s="322">
        <v>141.4104717948718</v>
      </c>
      <c r="AF781" s="324">
        <v>455.88689912466498</v>
      </c>
      <c r="AG781" s="324">
        <v>79.312653635159435</v>
      </c>
      <c r="AH781" s="324">
        <v>9.0875065467391686E-2</v>
      </c>
      <c r="AI781" s="324">
        <v>0.17397440853739235</v>
      </c>
      <c r="AJ781" s="324">
        <v>0.1864889185496576</v>
      </c>
      <c r="AK781" s="324">
        <v>8.9028450100973071</v>
      </c>
      <c r="AL781" s="324">
        <v>7.9612073134506769</v>
      </c>
      <c r="AM781" s="324">
        <v>9.8444827067439356</v>
      </c>
    </row>
    <row r="782" spans="1:39">
      <c r="A782" s="291" t="s">
        <v>933</v>
      </c>
      <c r="B782" s="291">
        <v>1</v>
      </c>
      <c r="C782" s="291" t="s">
        <v>5964</v>
      </c>
      <c r="D782" s="291" t="s">
        <v>5183</v>
      </c>
      <c r="E782" s="291" t="s">
        <v>3160</v>
      </c>
      <c r="F782" s="291" t="s">
        <v>3161</v>
      </c>
      <c r="G782" s="291" t="s">
        <v>3162</v>
      </c>
      <c r="H782" s="291" t="s">
        <v>3163</v>
      </c>
      <c r="I782" s="291" t="s">
        <v>3164</v>
      </c>
      <c r="J782" s="291" t="s">
        <v>148</v>
      </c>
      <c r="K782" s="291">
        <v>39</v>
      </c>
      <c r="L782" s="291">
        <v>3218</v>
      </c>
      <c r="M782" s="291" t="s">
        <v>54</v>
      </c>
      <c r="N782" s="291">
        <v>781</v>
      </c>
      <c r="O782" s="291">
        <v>141.59200000000001</v>
      </c>
      <c r="P782" s="321" t="s">
        <v>3166</v>
      </c>
      <c r="Q782" s="321">
        <v>7210212</v>
      </c>
      <c r="R782" s="321">
        <v>32.510452999999998</v>
      </c>
      <c r="S782" s="321">
        <v>52.540310169999998</v>
      </c>
      <c r="T782" s="321">
        <v>9.5432538147782662</v>
      </c>
      <c r="U782" s="321" t="s">
        <v>149</v>
      </c>
      <c r="V782" s="321">
        <v>0.10576817810246678</v>
      </c>
      <c r="W782" s="321">
        <v>1.8666325676962601</v>
      </c>
      <c r="X782" s="321">
        <v>3.0998480826835499</v>
      </c>
      <c r="Y782" s="321">
        <v>90</v>
      </c>
      <c r="Z782" s="321">
        <v>0.89790999999999999</v>
      </c>
      <c r="AA782" s="321">
        <v>300.55176949999998</v>
      </c>
      <c r="AB782" s="321">
        <v>1.8157195180000001</v>
      </c>
      <c r="AC782" s="322">
        <v>0.68981238095152575</v>
      </c>
      <c r="AD782" s="323">
        <v>1</v>
      </c>
      <c r="AE782" s="322">
        <v>141.59200000000001</v>
      </c>
      <c r="AF782" s="324">
        <v>456.47211979106385</v>
      </c>
      <c r="AG782" s="324">
        <v>79.365627574280609</v>
      </c>
      <c r="AH782" s="324">
        <v>9.0519597414675107E-2</v>
      </c>
      <c r="AI782" s="324">
        <v>0.17386741518979909</v>
      </c>
      <c r="AJ782" s="324">
        <v>0.1864889185496576</v>
      </c>
      <c r="AK782" s="324">
        <v>8.8973698071709553</v>
      </c>
      <c r="AL782" s="324">
        <v>7.9563112127625866</v>
      </c>
      <c r="AM782" s="324">
        <v>9.8384284015793231</v>
      </c>
    </row>
    <row r="783" spans="1:39">
      <c r="A783" s="291" t="s">
        <v>934</v>
      </c>
      <c r="B783" s="291">
        <v>1</v>
      </c>
      <c r="C783" s="291" t="s">
        <v>5965</v>
      </c>
      <c r="D783" s="291" t="s">
        <v>5183</v>
      </c>
      <c r="E783" s="291" t="s">
        <v>3160</v>
      </c>
      <c r="F783" s="291" t="s">
        <v>3161</v>
      </c>
      <c r="G783" s="291" t="s">
        <v>3162</v>
      </c>
      <c r="H783" s="291" t="s">
        <v>3163</v>
      </c>
      <c r="I783" s="291" t="s">
        <v>3164</v>
      </c>
      <c r="J783" s="291" t="s">
        <v>148</v>
      </c>
      <c r="K783" s="291">
        <v>39</v>
      </c>
      <c r="L783" s="291">
        <v>3218</v>
      </c>
      <c r="M783" s="291" t="s">
        <v>54</v>
      </c>
      <c r="N783" s="291">
        <v>782</v>
      </c>
      <c r="O783" s="291">
        <v>141.7735282051282</v>
      </c>
      <c r="P783" s="321" t="s">
        <v>3166</v>
      </c>
      <c r="Q783" s="321">
        <v>7210212</v>
      </c>
      <c r="R783" s="321">
        <v>32.510452999999998</v>
      </c>
      <c r="S783" s="321">
        <v>52.540310169999998</v>
      </c>
      <c r="T783" s="321">
        <v>9.5432538147782662</v>
      </c>
      <c r="U783" s="321" t="s">
        <v>149</v>
      </c>
      <c r="V783" s="321">
        <v>0.10576817810246678</v>
      </c>
      <c r="W783" s="321">
        <v>1.8666325676962601</v>
      </c>
      <c r="X783" s="321">
        <v>3.0998480826835499</v>
      </c>
      <c r="Y783" s="321">
        <v>90</v>
      </c>
      <c r="Z783" s="321">
        <v>0.89790999999999999</v>
      </c>
      <c r="AA783" s="321">
        <v>300.55176949999998</v>
      </c>
      <c r="AB783" s="321">
        <v>1.8157195180000001</v>
      </c>
      <c r="AC783" s="322">
        <v>0.68981238095152575</v>
      </c>
      <c r="AD783" s="323">
        <v>1</v>
      </c>
      <c r="AE783" s="322">
        <v>141.7735282051282</v>
      </c>
      <c r="AF783" s="324">
        <v>457.0573404574626</v>
      </c>
      <c r="AG783" s="324">
        <v>79.418393954653681</v>
      </c>
      <c r="AH783" s="324">
        <v>9.0164929919132636E-2</v>
      </c>
      <c r="AI783" s="324">
        <v>0.17376024171314011</v>
      </c>
      <c r="AJ783" s="324">
        <v>0.1864889185496576</v>
      </c>
      <c r="AK783" s="324">
        <v>8.891885386445459</v>
      </c>
      <c r="AL783" s="324">
        <v>7.951406869225174</v>
      </c>
      <c r="AM783" s="324">
        <v>9.8323639036657458</v>
      </c>
    </row>
    <row r="784" spans="1:39">
      <c r="A784" s="291" t="s">
        <v>935</v>
      </c>
      <c r="B784" s="291">
        <v>1</v>
      </c>
      <c r="C784" s="291" t="s">
        <v>5966</v>
      </c>
      <c r="D784" s="291" t="s">
        <v>5183</v>
      </c>
      <c r="E784" s="291" t="s">
        <v>3160</v>
      </c>
      <c r="F784" s="291" t="s">
        <v>3161</v>
      </c>
      <c r="G784" s="291" t="s">
        <v>3162</v>
      </c>
      <c r="H784" s="291" t="s">
        <v>3163</v>
      </c>
      <c r="I784" s="291" t="s">
        <v>3164</v>
      </c>
      <c r="J784" s="291" t="s">
        <v>148</v>
      </c>
      <c r="K784" s="291">
        <v>39</v>
      </c>
      <c r="L784" s="291">
        <v>3218</v>
      </c>
      <c r="M784" s="291" t="s">
        <v>54</v>
      </c>
      <c r="N784" s="291">
        <v>783</v>
      </c>
      <c r="O784" s="291">
        <v>141.95505641025642</v>
      </c>
      <c r="P784" s="321" t="s">
        <v>3166</v>
      </c>
      <c r="Q784" s="321">
        <v>7210212</v>
      </c>
      <c r="R784" s="321">
        <v>32.510452999999998</v>
      </c>
      <c r="S784" s="321">
        <v>52.540310169999998</v>
      </c>
      <c r="T784" s="321">
        <v>9.5432538147782662</v>
      </c>
      <c r="U784" s="321" t="s">
        <v>149</v>
      </c>
      <c r="V784" s="321">
        <v>0.10576817810246678</v>
      </c>
      <c r="W784" s="321">
        <v>1.8666325676962601</v>
      </c>
      <c r="X784" s="321">
        <v>3.0998480826835499</v>
      </c>
      <c r="Y784" s="321">
        <v>90</v>
      </c>
      <c r="Z784" s="321">
        <v>0.89790999999999999</v>
      </c>
      <c r="AA784" s="321">
        <v>300.55176949999998</v>
      </c>
      <c r="AB784" s="321">
        <v>1.8157195180000001</v>
      </c>
      <c r="AC784" s="322">
        <v>0.68981238095152575</v>
      </c>
      <c r="AD784" s="323">
        <v>1</v>
      </c>
      <c r="AE784" s="322">
        <v>141.95505641025642</v>
      </c>
      <c r="AF784" s="324">
        <v>457.64256112386141</v>
      </c>
      <c r="AG784" s="324">
        <v>79.470953245901413</v>
      </c>
      <c r="AH784" s="324">
        <v>8.9811064894817827E-2</v>
      </c>
      <c r="AI784" s="324">
        <v>0.17365288982462565</v>
      </c>
      <c r="AJ784" s="324">
        <v>0.1864889185496576</v>
      </c>
      <c r="AK784" s="324">
        <v>8.8863918357961413</v>
      </c>
      <c r="AL784" s="324">
        <v>7.9464943614193473</v>
      </c>
      <c r="AM784" s="324">
        <v>9.8262893101729336</v>
      </c>
    </row>
    <row r="785" spans="1:39">
      <c r="A785" s="291" t="s">
        <v>936</v>
      </c>
      <c r="B785" s="291">
        <v>1</v>
      </c>
      <c r="C785" s="291" t="s">
        <v>5967</v>
      </c>
      <c r="D785" s="291" t="s">
        <v>5183</v>
      </c>
      <c r="E785" s="291" t="s">
        <v>3160</v>
      </c>
      <c r="F785" s="291" t="s">
        <v>3161</v>
      </c>
      <c r="G785" s="291" t="s">
        <v>3162</v>
      </c>
      <c r="H785" s="291" t="s">
        <v>3163</v>
      </c>
      <c r="I785" s="291" t="s">
        <v>3164</v>
      </c>
      <c r="J785" s="291" t="s">
        <v>148</v>
      </c>
      <c r="K785" s="291">
        <v>39</v>
      </c>
      <c r="L785" s="291">
        <v>3218</v>
      </c>
      <c r="M785" s="291" t="s">
        <v>54</v>
      </c>
      <c r="N785" s="291">
        <v>784</v>
      </c>
      <c r="O785" s="291">
        <v>142.13658461538463</v>
      </c>
      <c r="P785" s="321" t="s">
        <v>3166</v>
      </c>
      <c r="Q785" s="321">
        <v>7210212</v>
      </c>
      <c r="R785" s="321">
        <v>32.510452999999998</v>
      </c>
      <c r="S785" s="321">
        <v>52.540310169999998</v>
      </c>
      <c r="T785" s="321">
        <v>9.5432538147782662</v>
      </c>
      <c r="U785" s="321" t="s">
        <v>149</v>
      </c>
      <c r="V785" s="321">
        <v>0.10576817810246678</v>
      </c>
      <c r="W785" s="321">
        <v>1.8666325676962601</v>
      </c>
      <c r="X785" s="321">
        <v>3.0998480826835499</v>
      </c>
      <c r="Y785" s="321">
        <v>90</v>
      </c>
      <c r="Z785" s="321">
        <v>0.89790999999999999</v>
      </c>
      <c r="AA785" s="321">
        <v>300.55176949999998</v>
      </c>
      <c r="AB785" s="321">
        <v>1.8157195180000001</v>
      </c>
      <c r="AC785" s="322">
        <v>0.68981238095152575</v>
      </c>
      <c r="AD785" s="323">
        <v>1</v>
      </c>
      <c r="AE785" s="322">
        <v>142.13658461538463</v>
      </c>
      <c r="AF785" s="324">
        <v>458.22778179026028</v>
      </c>
      <c r="AG785" s="324">
        <v>79.523305918749443</v>
      </c>
      <c r="AH785" s="324">
        <v>8.9458004226304316E-2</v>
      </c>
      <c r="AI785" s="324">
        <v>0.17354536123510031</v>
      </c>
      <c r="AJ785" s="324">
        <v>0.1864889185496576</v>
      </c>
      <c r="AK785" s="324">
        <v>8.8808892427725663</v>
      </c>
      <c r="AL785" s="324">
        <v>7.9415737676347149</v>
      </c>
      <c r="AM785" s="324">
        <v>9.8202047179104159</v>
      </c>
    </row>
    <row r="786" spans="1:39">
      <c r="A786" s="291" t="s">
        <v>937</v>
      </c>
      <c r="B786" s="291">
        <v>1</v>
      </c>
      <c r="C786" s="291" t="s">
        <v>5968</v>
      </c>
      <c r="D786" s="291" t="s">
        <v>5183</v>
      </c>
      <c r="E786" s="291" t="s">
        <v>3160</v>
      </c>
      <c r="F786" s="291" t="s">
        <v>3161</v>
      </c>
      <c r="G786" s="291" t="s">
        <v>3162</v>
      </c>
      <c r="H786" s="291" t="s">
        <v>3163</v>
      </c>
      <c r="I786" s="291" t="s">
        <v>3164</v>
      </c>
      <c r="J786" s="291" t="s">
        <v>148</v>
      </c>
      <c r="K786" s="291">
        <v>39</v>
      </c>
      <c r="L786" s="291">
        <v>3218</v>
      </c>
      <c r="M786" s="291" t="s">
        <v>54</v>
      </c>
      <c r="N786" s="291">
        <v>785</v>
      </c>
      <c r="O786" s="291">
        <v>142.31811282051282</v>
      </c>
      <c r="P786" s="321" t="s">
        <v>3166</v>
      </c>
      <c r="Q786" s="321">
        <v>7210212</v>
      </c>
      <c r="R786" s="321">
        <v>32.510452999999998</v>
      </c>
      <c r="S786" s="321">
        <v>52.540310169999998</v>
      </c>
      <c r="T786" s="321">
        <v>9.5432538147782662</v>
      </c>
      <c r="U786" s="321" t="s">
        <v>149</v>
      </c>
      <c r="V786" s="321">
        <v>0.10576817810246678</v>
      </c>
      <c r="W786" s="321">
        <v>1.8666325676962601</v>
      </c>
      <c r="X786" s="321">
        <v>3.0998480826835499</v>
      </c>
      <c r="Y786" s="321">
        <v>90</v>
      </c>
      <c r="Z786" s="321">
        <v>0.89790999999999999</v>
      </c>
      <c r="AA786" s="321">
        <v>300.55176949999998</v>
      </c>
      <c r="AB786" s="321">
        <v>1.8157195180000001</v>
      </c>
      <c r="AC786" s="322">
        <v>0.68981238095152575</v>
      </c>
      <c r="AD786" s="323">
        <v>1</v>
      </c>
      <c r="AE786" s="322">
        <v>142.31811282051282</v>
      </c>
      <c r="AF786" s="324">
        <v>458.81300245665898</v>
      </c>
      <c r="AG786" s="324">
        <v>79.575452445008992</v>
      </c>
      <c r="AH786" s="324">
        <v>8.9105749768621734E-2</v>
      </c>
      <c r="AI786" s="324">
        <v>0.17343765764904615</v>
      </c>
      <c r="AJ786" s="324">
        <v>0.1864889185496576</v>
      </c>
      <c r="AK786" s="324">
        <v>8.8753776945987095</v>
      </c>
      <c r="AL786" s="324">
        <v>7.9366451658697317</v>
      </c>
      <c r="AM786" s="324">
        <v>9.8141102233276865</v>
      </c>
    </row>
    <row r="787" spans="1:39">
      <c r="A787" s="291" t="s">
        <v>938</v>
      </c>
      <c r="B787" s="291">
        <v>1</v>
      </c>
      <c r="C787" s="291" t="s">
        <v>5969</v>
      </c>
      <c r="D787" s="291" t="s">
        <v>5183</v>
      </c>
      <c r="E787" s="291" t="s">
        <v>3160</v>
      </c>
      <c r="F787" s="291" t="s">
        <v>3161</v>
      </c>
      <c r="G787" s="291" t="s">
        <v>3162</v>
      </c>
      <c r="H787" s="291" t="s">
        <v>3163</v>
      </c>
      <c r="I787" s="291" t="s">
        <v>3164</v>
      </c>
      <c r="J787" s="291" t="s">
        <v>148</v>
      </c>
      <c r="K787" s="291">
        <v>39</v>
      </c>
      <c r="L787" s="291">
        <v>3218</v>
      </c>
      <c r="M787" s="291" t="s">
        <v>54</v>
      </c>
      <c r="N787" s="291">
        <v>786</v>
      </c>
      <c r="O787" s="291">
        <v>142.49964102564104</v>
      </c>
      <c r="P787" s="321" t="s">
        <v>3166</v>
      </c>
      <c r="Q787" s="321">
        <v>7210212</v>
      </c>
      <c r="R787" s="321">
        <v>32.510452999999998</v>
      </c>
      <c r="S787" s="321">
        <v>52.540310169999998</v>
      </c>
      <c r="T787" s="321">
        <v>9.5432538147782662</v>
      </c>
      <c r="U787" s="321" t="s">
        <v>149</v>
      </c>
      <c r="V787" s="321">
        <v>0.10576817810246678</v>
      </c>
      <c r="W787" s="321">
        <v>1.8666325676962601</v>
      </c>
      <c r="X787" s="321">
        <v>3.0998480826835499</v>
      </c>
      <c r="Y787" s="321">
        <v>90</v>
      </c>
      <c r="Z787" s="321">
        <v>0.89790999999999999</v>
      </c>
      <c r="AA787" s="321">
        <v>300.55176949999998</v>
      </c>
      <c r="AB787" s="321">
        <v>1.8157195180000001</v>
      </c>
      <c r="AC787" s="322">
        <v>0.68981238095152575</v>
      </c>
      <c r="AD787" s="323">
        <v>1</v>
      </c>
      <c r="AE787" s="322">
        <v>142.49964102564104</v>
      </c>
      <c r="AF787" s="324">
        <v>459.39822312305785</v>
      </c>
      <c r="AG787" s="324">
        <v>79.627393297559934</v>
      </c>
      <c r="AH787" s="324">
        <v>8.8754303347757496E-2</v>
      </c>
      <c r="AI787" s="324">
        <v>0.17332978076458591</v>
      </c>
      <c r="AJ787" s="324">
        <v>0.1864889185496576</v>
      </c>
      <c r="AK787" s="324">
        <v>8.8698572781731233</v>
      </c>
      <c r="AL787" s="324">
        <v>7.9317086338318461</v>
      </c>
      <c r="AM787" s="324">
        <v>9.8080059225143987</v>
      </c>
    </row>
    <row r="788" spans="1:39">
      <c r="A788" s="291" t="s">
        <v>939</v>
      </c>
      <c r="B788" s="291">
        <v>1</v>
      </c>
      <c r="C788" s="291" t="s">
        <v>5970</v>
      </c>
      <c r="D788" s="291" t="s">
        <v>5183</v>
      </c>
      <c r="E788" s="291" t="s">
        <v>3160</v>
      </c>
      <c r="F788" s="291" t="s">
        <v>3161</v>
      </c>
      <c r="G788" s="291" t="s">
        <v>3162</v>
      </c>
      <c r="H788" s="291" t="s">
        <v>3163</v>
      </c>
      <c r="I788" s="291" t="s">
        <v>3164</v>
      </c>
      <c r="J788" s="291" t="s">
        <v>148</v>
      </c>
      <c r="K788" s="291">
        <v>39</v>
      </c>
      <c r="L788" s="291">
        <v>3218</v>
      </c>
      <c r="M788" s="291" t="s">
        <v>54</v>
      </c>
      <c r="N788" s="291">
        <v>787</v>
      </c>
      <c r="O788" s="291">
        <v>142.68116923076923</v>
      </c>
      <c r="P788" s="321" t="s">
        <v>3166</v>
      </c>
      <c r="Q788" s="321">
        <v>7210212</v>
      </c>
      <c r="R788" s="321">
        <v>32.510452999999998</v>
      </c>
      <c r="S788" s="321">
        <v>52.540310169999998</v>
      </c>
      <c r="T788" s="321">
        <v>9.5432538147782662</v>
      </c>
      <c r="U788" s="321" t="s">
        <v>149</v>
      </c>
      <c r="V788" s="321">
        <v>0.10576817810246678</v>
      </c>
      <c r="W788" s="321">
        <v>1.8666325676962601</v>
      </c>
      <c r="X788" s="321">
        <v>3.0998480826835499</v>
      </c>
      <c r="Y788" s="321">
        <v>90</v>
      </c>
      <c r="Z788" s="321">
        <v>0.89790999999999999</v>
      </c>
      <c r="AA788" s="321">
        <v>300.55176949999998</v>
      </c>
      <c r="AB788" s="321">
        <v>1.8157195180000001</v>
      </c>
      <c r="AC788" s="322">
        <v>0.68981238095152575</v>
      </c>
      <c r="AD788" s="323">
        <v>1</v>
      </c>
      <c r="AE788" s="322">
        <v>142.68116923076923</v>
      </c>
      <c r="AF788" s="324">
        <v>459.9834437894566</v>
      </c>
      <c r="AG788" s="324">
        <v>79.67912895033345</v>
      </c>
      <c r="AH788" s="324">
        <v>8.8403666760231328E-2</v>
      </c>
      <c r="AI788" s="324">
        <v>0.17322173227348622</v>
      </c>
      <c r="AJ788" s="324">
        <v>0.1864889185496576</v>
      </c>
      <c r="AK788" s="324">
        <v>8.8643280800690878</v>
      </c>
      <c r="AL788" s="324">
        <v>7.9267642489376433</v>
      </c>
      <c r="AM788" s="324">
        <v>9.8018919112005332</v>
      </c>
    </row>
    <row r="789" spans="1:39">
      <c r="A789" s="291" t="s">
        <v>940</v>
      </c>
      <c r="B789" s="291">
        <v>1</v>
      </c>
      <c r="C789" s="291" t="s">
        <v>5971</v>
      </c>
      <c r="D789" s="291" t="s">
        <v>5183</v>
      </c>
      <c r="E789" s="291" t="s">
        <v>3160</v>
      </c>
      <c r="F789" s="291" t="s">
        <v>3161</v>
      </c>
      <c r="G789" s="291" t="s">
        <v>3162</v>
      </c>
      <c r="H789" s="291" t="s">
        <v>3163</v>
      </c>
      <c r="I789" s="291" t="s">
        <v>3164</v>
      </c>
      <c r="J789" s="291" t="s">
        <v>148</v>
      </c>
      <c r="K789" s="291">
        <v>39</v>
      </c>
      <c r="L789" s="291">
        <v>3218</v>
      </c>
      <c r="M789" s="291" t="s">
        <v>54</v>
      </c>
      <c r="N789" s="291">
        <v>788</v>
      </c>
      <c r="O789" s="291">
        <v>142.86269743589745</v>
      </c>
      <c r="P789" s="321" t="s">
        <v>3166</v>
      </c>
      <c r="Q789" s="321">
        <v>7210212</v>
      </c>
      <c r="R789" s="321">
        <v>32.510452999999998</v>
      </c>
      <c r="S789" s="321">
        <v>52.540310169999998</v>
      </c>
      <c r="T789" s="321">
        <v>9.5432538147782662</v>
      </c>
      <c r="U789" s="321" t="s">
        <v>149</v>
      </c>
      <c r="V789" s="321">
        <v>0.10576817810246678</v>
      </c>
      <c r="W789" s="321">
        <v>1.8666325676962601</v>
      </c>
      <c r="X789" s="321">
        <v>3.0998480826835499</v>
      </c>
      <c r="Y789" s="321">
        <v>90</v>
      </c>
      <c r="Z789" s="321">
        <v>0.89790999999999999</v>
      </c>
      <c r="AA789" s="321">
        <v>300.55176949999998</v>
      </c>
      <c r="AB789" s="321">
        <v>1.8157195180000001</v>
      </c>
      <c r="AC789" s="322">
        <v>0.68981238095152575</v>
      </c>
      <c r="AD789" s="323">
        <v>1</v>
      </c>
      <c r="AE789" s="322">
        <v>142.86269743589745</v>
      </c>
      <c r="AF789" s="324">
        <v>460.56866445585541</v>
      </c>
      <c r="AG789" s="324">
        <v>79.730659878295327</v>
      </c>
      <c r="AH789" s="324">
        <v>8.8053841773866492E-2</v>
      </c>
      <c r="AI789" s="324">
        <v>0.17311351386116142</v>
      </c>
      <c r="AJ789" s="324">
        <v>0.1864889185496576</v>
      </c>
      <c r="AK789" s="324">
        <v>8.858790186534824</v>
      </c>
      <c r="AL789" s="324">
        <v>7.9218120883130245</v>
      </c>
      <c r="AM789" s="324">
        <v>9.7957682847566261</v>
      </c>
    </row>
    <row r="790" spans="1:39">
      <c r="A790" s="291" t="s">
        <v>941</v>
      </c>
      <c r="B790" s="291">
        <v>1</v>
      </c>
      <c r="C790" s="291" t="s">
        <v>5972</v>
      </c>
      <c r="D790" s="291" t="s">
        <v>5183</v>
      </c>
      <c r="E790" s="291" t="s">
        <v>3160</v>
      </c>
      <c r="F790" s="291" t="s">
        <v>3161</v>
      </c>
      <c r="G790" s="291" t="s">
        <v>3162</v>
      </c>
      <c r="H790" s="291" t="s">
        <v>3163</v>
      </c>
      <c r="I790" s="291" t="s">
        <v>3164</v>
      </c>
      <c r="J790" s="291" t="s">
        <v>148</v>
      </c>
      <c r="K790" s="291">
        <v>39</v>
      </c>
      <c r="L790" s="291">
        <v>3218</v>
      </c>
      <c r="M790" s="291" t="s">
        <v>54</v>
      </c>
      <c r="N790" s="291">
        <v>789</v>
      </c>
      <c r="O790" s="291">
        <v>143.04422564102566</v>
      </c>
      <c r="P790" s="321" t="s">
        <v>3166</v>
      </c>
      <c r="Q790" s="321">
        <v>7210212</v>
      </c>
      <c r="R790" s="321">
        <v>32.510452999999998</v>
      </c>
      <c r="S790" s="321">
        <v>52.540310169999998</v>
      </c>
      <c r="T790" s="321">
        <v>9.5432538147782662</v>
      </c>
      <c r="U790" s="321" t="s">
        <v>149</v>
      </c>
      <c r="V790" s="321">
        <v>0.10576817810246678</v>
      </c>
      <c r="W790" s="321">
        <v>1.8666325676962601</v>
      </c>
      <c r="X790" s="321">
        <v>3.0998480826835499</v>
      </c>
      <c r="Y790" s="321">
        <v>90</v>
      </c>
      <c r="Z790" s="321">
        <v>0.89790999999999999</v>
      </c>
      <c r="AA790" s="321">
        <v>300.55176949999998</v>
      </c>
      <c r="AB790" s="321">
        <v>1.8157195180000001</v>
      </c>
      <c r="AC790" s="322">
        <v>0.68981238095152575</v>
      </c>
      <c r="AD790" s="323">
        <v>1</v>
      </c>
      <c r="AE790" s="322">
        <v>143.04422564102566</v>
      </c>
      <c r="AF790" s="324">
        <v>461.15388512225428</v>
      </c>
      <c r="AG790" s="324">
        <v>79.781986557428809</v>
      </c>
      <c r="AH790" s="324">
        <v>8.7704830127271635E-2</v>
      </c>
      <c r="AI790" s="324">
        <v>0.17300512720667677</v>
      </c>
      <c r="AJ790" s="324">
        <v>0.1864889185496576</v>
      </c>
      <c r="AK790" s="324">
        <v>8.8532436834936465</v>
      </c>
      <c r="AL790" s="324">
        <v>7.9168522287933518</v>
      </c>
      <c r="AM790" s="324">
        <v>9.7896351381939422</v>
      </c>
    </row>
    <row r="791" spans="1:39">
      <c r="A791" s="291" t="s">
        <v>942</v>
      </c>
      <c r="B791" s="291">
        <v>1</v>
      </c>
      <c r="C791" s="291" t="s">
        <v>5973</v>
      </c>
      <c r="D791" s="291" t="s">
        <v>5183</v>
      </c>
      <c r="E791" s="291" t="s">
        <v>3160</v>
      </c>
      <c r="F791" s="291" t="s">
        <v>3161</v>
      </c>
      <c r="G791" s="291" t="s">
        <v>3162</v>
      </c>
      <c r="H791" s="291" t="s">
        <v>3163</v>
      </c>
      <c r="I791" s="291" t="s">
        <v>3164</v>
      </c>
      <c r="J791" s="291" t="s">
        <v>148</v>
      </c>
      <c r="K791" s="291">
        <v>39</v>
      </c>
      <c r="L791" s="291">
        <v>3218</v>
      </c>
      <c r="M791" s="291" t="s">
        <v>54</v>
      </c>
      <c r="N791" s="291">
        <v>790</v>
      </c>
      <c r="O791" s="291">
        <v>143.22575384615385</v>
      </c>
      <c r="P791" s="321" t="s">
        <v>3166</v>
      </c>
      <c r="Q791" s="321">
        <v>7210212</v>
      </c>
      <c r="R791" s="321">
        <v>32.510452999999998</v>
      </c>
      <c r="S791" s="321">
        <v>52.540310169999998</v>
      </c>
      <c r="T791" s="321">
        <v>9.5432538147782662</v>
      </c>
      <c r="U791" s="321" t="s">
        <v>149</v>
      </c>
      <c r="V791" s="321">
        <v>0.10576817810246678</v>
      </c>
      <c r="W791" s="321">
        <v>1.8666325676962601</v>
      </c>
      <c r="X791" s="321">
        <v>3.0998480826835499</v>
      </c>
      <c r="Y791" s="321">
        <v>90</v>
      </c>
      <c r="Z791" s="321">
        <v>0.89790999999999999</v>
      </c>
      <c r="AA791" s="321">
        <v>300.55176949999998</v>
      </c>
      <c r="AB791" s="321">
        <v>1.8157195180000001</v>
      </c>
      <c r="AC791" s="322">
        <v>0.68981238095152575</v>
      </c>
      <c r="AD791" s="323">
        <v>1</v>
      </c>
      <c r="AE791" s="322">
        <v>143.22575384615385</v>
      </c>
      <c r="AF791" s="324">
        <v>461.73910578865303</v>
      </c>
      <c r="AG791" s="324">
        <v>79.833109464717865</v>
      </c>
      <c r="AH791" s="324">
        <v>8.7356633530474001E-2</v>
      </c>
      <c r="AI791" s="324">
        <v>0.17289657398275257</v>
      </c>
      <c r="AJ791" s="324">
        <v>0.1864889185496576</v>
      </c>
      <c r="AK791" s="324">
        <v>8.8476886565441752</v>
      </c>
      <c r="AL791" s="324">
        <v>7.9118847469236364</v>
      </c>
      <c r="AM791" s="324">
        <v>9.7834925661647159</v>
      </c>
    </row>
    <row r="792" spans="1:39">
      <c r="A792" s="291" t="s">
        <v>943</v>
      </c>
      <c r="B792" s="291">
        <v>1</v>
      </c>
      <c r="C792" s="291" t="s">
        <v>5974</v>
      </c>
      <c r="D792" s="291" t="s">
        <v>5183</v>
      </c>
      <c r="E792" s="291" t="s">
        <v>3160</v>
      </c>
      <c r="F792" s="291" t="s">
        <v>3161</v>
      </c>
      <c r="G792" s="291" t="s">
        <v>3162</v>
      </c>
      <c r="H792" s="291" t="s">
        <v>3163</v>
      </c>
      <c r="I792" s="291" t="s">
        <v>3164</v>
      </c>
      <c r="J792" s="291" t="s">
        <v>148</v>
      </c>
      <c r="K792" s="291">
        <v>39</v>
      </c>
      <c r="L792" s="291">
        <v>3218</v>
      </c>
      <c r="M792" s="291" t="s">
        <v>54</v>
      </c>
      <c r="N792" s="291">
        <v>791</v>
      </c>
      <c r="O792" s="291">
        <v>143.40728205128207</v>
      </c>
      <c r="P792" s="321" t="s">
        <v>3166</v>
      </c>
      <c r="Q792" s="321">
        <v>7210212</v>
      </c>
      <c r="R792" s="321">
        <v>32.510452999999998</v>
      </c>
      <c r="S792" s="321">
        <v>52.540310169999998</v>
      </c>
      <c r="T792" s="321">
        <v>9.5432538147782662</v>
      </c>
      <c r="U792" s="321" t="s">
        <v>149</v>
      </c>
      <c r="V792" s="321">
        <v>0.10576817810246678</v>
      </c>
      <c r="W792" s="321">
        <v>1.8666325676962601</v>
      </c>
      <c r="X792" s="321">
        <v>3.0998480826835499</v>
      </c>
      <c r="Y792" s="321">
        <v>90</v>
      </c>
      <c r="Z792" s="321">
        <v>0.89790999999999999</v>
      </c>
      <c r="AA792" s="321">
        <v>300.55176949999998</v>
      </c>
      <c r="AB792" s="321">
        <v>1.8157195180000001</v>
      </c>
      <c r="AC792" s="322">
        <v>0.68981238095152575</v>
      </c>
      <c r="AD792" s="323">
        <v>1</v>
      </c>
      <c r="AE792" s="322">
        <v>143.40728205128207</v>
      </c>
      <c r="AF792" s="324">
        <v>462.32432645505185</v>
      </c>
      <c r="AG792" s="324">
        <v>79.884029078130354</v>
      </c>
      <c r="AH792" s="324">
        <v>8.7009253664649136E-2</v>
      </c>
      <c r="AI792" s="324">
        <v>0.17278785585576761</v>
      </c>
      <c r="AJ792" s="324">
        <v>0.1864889185496576</v>
      </c>
      <c r="AK792" s="324">
        <v>8.8421251909605179</v>
      </c>
      <c r="AL792" s="324">
        <v>7.9069097189586968</v>
      </c>
      <c r="AM792" s="324">
        <v>9.7773406629623381</v>
      </c>
    </row>
    <row r="793" spans="1:39">
      <c r="A793" s="291" t="s">
        <v>944</v>
      </c>
      <c r="B793" s="291">
        <v>1</v>
      </c>
      <c r="C793" s="291" t="s">
        <v>5975</v>
      </c>
      <c r="D793" s="291" t="s">
        <v>5183</v>
      </c>
      <c r="E793" s="291" t="s">
        <v>3160</v>
      </c>
      <c r="F793" s="291" t="s">
        <v>3161</v>
      </c>
      <c r="G793" s="291" t="s">
        <v>3162</v>
      </c>
      <c r="H793" s="291" t="s">
        <v>3163</v>
      </c>
      <c r="I793" s="291" t="s">
        <v>3164</v>
      </c>
      <c r="J793" s="291" t="s">
        <v>148</v>
      </c>
      <c r="K793" s="291">
        <v>39</v>
      </c>
      <c r="L793" s="291">
        <v>3218</v>
      </c>
      <c r="M793" s="291" t="s">
        <v>54</v>
      </c>
      <c r="N793" s="291">
        <v>792</v>
      </c>
      <c r="O793" s="291">
        <v>143.58881025641026</v>
      </c>
      <c r="P793" s="321" t="s">
        <v>3166</v>
      </c>
      <c r="Q793" s="321">
        <v>7210212</v>
      </c>
      <c r="R793" s="321">
        <v>32.510452999999998</v>
      </c>
      <c r="S793" s="321">
        <v>52.540310169999998</v>
      </c>
      <c r="T793" s="321">
        <v>9.5432538147782662</v>
      </c>
      <c r="U793" s="321" t="s">
        <v>149</v>
      </c>
      <c r="V793" s="321">
        <v>0.10576817810246678</v>
      </c>
      <c r="W793" s="321">
        <v>1.8666325676962601</v>
      </c>
      <c r="X793" s="321">
        <v>3.0998480826835499</v>
      </c>
      <c r="Y793" s="321">
        <v>90</v>
      </c>
      <c r="Z793" s="321">
        <v>0.89790999999999999</v>
      </c>
      <c r="AA793" s="321">
        <v>300.55176949999998</v>
      </c>
      <c r="AB793" s="321">
        <v>1.8157195180000001</v>
      </c>
      <c r="AC793" s="322">
        <v>0.68981238095152575</v>
      </c>
      <c r="AD793" s="323">
        <v>1</v>
      </c>
      <c r="AE793" s="322">
        <v>143.58881025641026</v>
      </c>
      <c r="AF793" s="324">
        <v>462.9095471214506</v>
      </c>
      <c r="AG793" s="324">
        <v>79.934745876601269</v>
      </c>
      <c r="AH793" s="324">
        <v>8.6662692182436454E-2</v>
      </c>
      <c r="AI793" s="324">
        <v>0.17267897448576341</v>
      </c>
      <c r="AJ793" s="324">
        <v>0.1864889185496576</v>
      </c>
      <c r="AK793" s="324">
        <v>8.836553371692478</v>
      </c>
      <c r="AL793" s="324">
        <v>7.901927220863354</v>
      </c>
      <c r="AM793" s="324">
        <v>9.7711795225216012</v>
      </c>
    </row>
    <row r="794" spans="1:39">
      <c r="A794" s="291" t="s">
        <v>945</v>
      </c>
      <c r="B794" s="291">
        <v>1</v>
      </c>
      <c r="C794" s="291" t="s">
        <v>5976</v>
      </c>
      <c r="D794" s="291" t="s">
        <v>5183</v>
      </c>
      <c r="E794" s="291" t="s">
        <v>3160</v>
      </c>
      <c r="F794" s="291" t="s">
        <v>3161</v>
      </c>
      <c r="G794" s="291" t="s">
        <v>3162</v>
      </c>
      <c r="H794" s="291" t="s">
        <v>3163</v>
      </c>
      <c r="I794" s="291" t="s">
        <v>3164</v>
      </c>
      <c r="J794" s="291" t="s">
        <v>148</v>
      </c>
      <c r="K794" s="291">
        <v>39</v>
      </c>
      <c r="L794" s="291">
        <v>3218</v>
      </c>
      <c r="M794" s="291" t="s">
        <v>54</v>
      </c>
      <c r="N794" s="291">
        <v>793</v>
      </c>
      <c r="O794" s="291">
        <v>143.77033846153847</v>
      </c>
      <c r="P794" s="321" t="s">
        <v>3166</v>
      </c>
      <c r="Q794" s="321">
        <v>7210212</v>
      </c>
      <c r="R794" s="321">
        <v>32.510452999999998</v>
      </c>
      <c r="S794" s="321">
        <v>52.540310169999998</v>
      </c>
      <c r="T794" s="321">
        <v>9.5432538147782662</v>
      </c>
      <c r="U794" s="321" t="s">
        <v>149</v>
      </c>
      <c r="V794" s="321">
        <v>0.10576817810246678</v>
      </c>
      <c r="W794" s="321">
        <v>1.8666325676962601</v>
      </c>
      <c r="X794" s="321">
        <v>3.0998480826835499</v>
      </c>
      <c r="Y794" s="321">
        <v>90</v>
      </c>
      <c r="Z794" s="321">
        <v>0.89790999999999999</v>
      </c>
      <c r="AA794" s="321">
        <v>300.55176949999998</v>
      </c>
      <c r="AB794" s="321">
        <v>1.8157195180000001</v>
      </c>
      <c r="AC794" s="322">
        <v>0.68981238095152575</v>
      </c>
      <c r="AD794" s="323">
        <v>1</v>
      </c>
      <c r="AE794" s="322">
        <v>143.77033846153847</v>
      </c>
      <c r="AF794" s="324">
        <v>463.49476778784941</v>
      </c>
      <c r="AG794" s="324">
        <v>79.985260340016225</v>
      </c>
      <c r="AH794" s="324">
        <v>8.6316950708182502E-2</v>
      </c>
      <c r="AI794" s="324">
        <v>0.17256993152644828</v>
      </c>
      <c r="AJ794" s="324">
        <v>0.1864889185496576</v>
      </c>
      <c r="AK794" s="324">
        <v>8.8309732833657719</v>
      </c>
      <c r="AL794" s="324">
        <v>7.8969373283126147</v>
      </c>
      <c r="AM794" s="324">
        <v>9.76500923841893</v>
      </c>
    </row>
    <row r="795" spans="1:39">
      <c r="A795" s="291" t="s">
        <v>946</v>
      </c>
      <c r="B795" s="291">
        <v>1</v>
      </c>
      <c r="C795" s="291" t="s">
        <v>5977</v>
      </c>
      <c r="D795" s="291" t="s">
        <v>5183</v>
      </c>
      <c r="E795" s="291" t="s">
        <v>3160</v>
      </c>
      <c r="F795" s="291" t="s">
        <v>3161</v>
      </c>
      <c r="G795" s="291" t="s">
        <v>3162</v>
      </c>
      <c r="H795" s="291" t="s">
        <v>3163</v>
      </c>
      <c r="I795" s="291" t="s">
        <v>3164</v>
      </c>
      <c r="J795" s="291" t="s">
        <v>148</v>
      </c>
      <c r="K795" s="291">
        <v>39</v>
      </c>
      <c r="L795" s="291">
        <v>3218</v>
      </c>
      <c r="M795" s="291" t="s">
        <v>54</v>
      </c>
      <c r="N795" s="291">
        <v>794</v>
      </c>
      <c r="O795" s="291">
        <v>143.95186666666669</v>
      </c>
      <c r="P795" s="321" t="s">
        <v>3166</v>
      </c>
      <c r="Q795" s="321">
        <v>7210212</v>
      </c>
      <c r="R795" s="321">
        <v>32.510452999999998</v>
      </c>
      <c r="S795" s="321">
        <v>52.540310169999998</v>
      </c>
      <c r="T795" s="321">
        <v>9.5432538147782662</v>
      </c>
      <c r="U795" s="321" t="s">
        <v>149</v>
      </c>
      <c r="V795" s="321">
        <v>0.10576817810246678</v>
      </c>
      <c r="W795" s="321">
        <v>1.8666325676962601</v>
      </c>
      <c r="X795" s="321">
        <v>3.0998480826835499</v>
      </c>
      <c r="Y795" s="321">
        <v>90</v>
      </c>
      <c r="Z795" s="321">
        <v>0.89790999999999999</v>
      </c>
      <c r="AA795" s="321">
        <v>300.55176949999998</v>
      </c>
      <c r="AB795" s="321">
        <v>1.8157195180000001</v>
      </c>
      <c r="AC795" s="322">
        <v>0.68981238095152575</v>
      </c>
      <c r="AD795" s="323">
        <v>1</v>
      </c>
      <c r="AE795" s="322">
        <v>143.95186666666669</v>
      </c>
      <c r="AF795" s="324">
        <v>464.07998845424828</v>
      </c>
      <c r="AG795" s="324">
        <v>80.035572949194702</v>
      </c>
      <c r="AH795" s="324">
        <v>8.5972030837654936E-2</v>
      </c>
      <c r="AI795" s="324">
        <v>0.17246072862520137</v>
      </c>
      <c r="AJ795" s="324">
        <v>0.1864889185496576</v>
      </c>
      <c r="AK795" s="324">
        <v>8.8253850102822327</v>
      </c>
      <c r="AL795" s="324">
        <v>7.8919401166918606</v>
      </c>
      <c r="AM795" s="324">
        <v>9.7588299038726039</v>
      </c>
    </row>
    <row r="796" spans="1:39">
      <c r="A796" s="291" t="s">
        <v>947</v>
      </c>
      <c r="B796" s="291">
        <v>1</v>
      </c>
      <c r="C796" s="291" t="s">
        <v>5978</v>
      </c>
      <c r="D796" s="291" t="s">
        <v>5183</v>
      </c>
      <c r="E796" s="291" t="s">
        <v>3160</v>
      </c>
      <c r="F796" s="291" t="s">
        <v>3161</v>
      </c>
      <c r="G796" s="291" t="s">
        <v>3162</v>
      </c>
      <c r="H796" s="291" t="s">
        <v>3163</v>
      </c>
      <c r="I796" s="291" t="s">
        <v>3164</v>
      </c>
      <c r="J796" s="291" t="s">
        <v>148</v>
      </c>
      <c r="K796" s="291">
        <v>39</v>
      </c>
      <c r="L796" s="291">
        <v>3218</v>
      </c>
      <c r="M796" s="291" t="s">
        <v>54</v>
      </c>
      <c r="N796" s="291">
        <v>795</v>
      </c>
      <c r="O796" s="291">
        <v>144.13339487179488</v>
      </c>
      <c r="P796" s="321" t="s">
        <v>3166</v>
      </c>
      <c r="Q796" s="321">
        <v>7210212</v>
      </c>
      <c r="R796" s="321">
        <v>32.510452999999998</v>
      </c>
      <c r="S796" s="321">
        <v>52.540310169999998</v>
      </c>
      <c r="T796" s="321">
        <v>9.5432538147782662</v>
      </c>
      <c r="U796" s="321" t="s">
        <v>149</v>
      </c>
      <c r="V796" s="321">
        <v>0.10576817810246678</v>
      </c>
      <c r="W796" s="321">
        <v>1.8666325676962601</v>
      </c>
      <c r="X796" s="321">
        <v>3.0998480826835499</v>
      </c>
      <c r="Y796" s="321">
        <v>90</v>
      </c>
      <c r="Z796" s="321">
        <v>0.89790999999999999</v>
      </c>
      <c r="AA796" s="321">
        <v>300.55176949999998</v>
      </c>
      <c r="AB796" s="321">
        <v>1.8157195180000001</v>
      </c>
      <c r="AC796" s="322">
        <v>0.68981238095152575</v>
      </c>
      <c r="AD796" s="323">
        <v>1</v>
      </c>
      <c r="AE796" s="322">
        <v>144.13339487179488</v>
      </c>
      <c r="AF796" s="324">
        <v>464.66520912064703</v>
      </c>
      <c r="AG796" s="324">
        <v>80.085684185873646</v>
      </c>
      <c r="AH796" s="324">
        <v>8.562793413860699E-2</v>
      </c>
      <c r="AI796" s="324">
        <v>0.17235136742307722</v>
      </c>
      <c r="AJ796" s="324">
        <v>0.1864889185496576</v>
      </c>
      <c r="AK796" s="324">
        <v>8.8197886364200393</v>
      </c>
      <c r="AL796" s="324">
        <v>7.8869356610970511</v>
      </c>
      <c r="AM796" s="324">
        <v>9.7526416117430266</v>
      </c>
    </row>
    <row r="797" spans="1:39">
      <c r="A797" s="291" t="s">
        <v>948</v>
      </c>
      <c r="B797" s="291">
        <v>1</v>
      </c>
      <c r="C797" s="291" t="s">
        <v>5979</v>
      </c>
      <c r="D797" s="291" t="s">
        <v>5183</v>
      </c>
      <c r="E797" s="291" t="s">
        <v>3160</v>
      </c>
      <c r="F797" s="291" t="s">
        <v>3161</v>
      </c>
      <c r="G797" s="291" t="s">
        <v>3162</v>
      </c>
      <c r="H797" s="291" t="s">
        <v>3163</v>
      </c>
      <c r="I797" s="291" t="s">
        <v>3164</v>
      </c>
      <c r="J797" s="291" t="s">
        <v>148</v>
      </c>
      <c r="K797" s="291">
        <v>39</v>
      </c>
      <c r="L797" s="291">
        <v>3218</v>
      </c>
      <c r="M797" s="291" t="s">
        <v>54</v>
      </c>
      <c r="N797" s="291">
        <v>796</v>
      </c>
      <c r="O797" s="291">
        <v>144.31492307692309</v>
      </c>
      <c r="P797" s="321" t="s">
        <v>3166</v>
      </c>
      <c r="Q797" s="321">
        <v>7210212</v>
      </c>
      <c r="R797" s="321">
        <v>32.510452999999998</v>
      </c>
      <c r="S797" s="321">
        <v>52.540310169999998</v>
      </c>
      <c r="T797" s="321">
        <v>9.5432538147782662</v>
      </c>
      <c r="U797" s="321" t="s">
        <v>149</v>
      </c>
      <c r="V797" s="321">
        <v>0.10576817810246678</v>
      </c>
      <c r="W797" s="321">
        <v>1.8666325676962601</v>
      </c>
      <c r="X797" s="321">
        <v>3.0998480826835499</v>
      </c>
      <c r="Y797" s="321">
        <v>90</v>
      </c>
      <c r="Z797" s="321">
        <v>0.89790999999999999</v>
      </c>
      <c r="AA797" s="321">
        <v>300.55176949999998</v>
      </c>
      <c r="AB797" s="321">
        <v>1.8157195180000001</v>
      </c>
      <c r="AC797" s="322">
        <v>0.68981238095152575</v>
      </c>
      <c r="AD797" s="323">
        <v>1</v>
      </c>
      <c r="AE797" s="322">
        <v>144.31492307692309</v>
      </c>
      <c r="AF797" s="324">
        <v>465.25042978704585</v>
      </c>
      <c r="AG797" s="324">
        <v>80.135594532691044</v>
      </c>
      <c r="AH797" s="324">
        <v>8.528466215064591E-2</v>
      </c>
      <c r="AI797" s="324">
        <v>0.17224184955481001</v>
      </c>
      <c r="AJ797" s="324">
        <v>0.1864889185496576</v>
      </c>
      <c r="AK797" s="324">
        <v>8.8141842454339372</v>
      </c>
      <c r="AL797" s="324">
        <v>7.8819240363349241</v>
      </c>
      <c r="AM797" s="324">
        <v>9.7464444545329521</v>
      </c>
    </row>
    <row r="798" spans="1:39">
      <c r="A798" s="291" t="s">
        <v>949</v>
      </c>
      <c r="B798" s="291">
        <v>1</v>
      </c>
      <c r="C798" s="291" t="s">
        <v>5980</v>
      </c>
      <c r="D798" s="291" t="s">
        <v>5183</v>
      </c>
      <c r="E798" s="291" t="s">
        <v>3160</v>
      </c>
      <c r="F798" s="291" t="s">
        <v>3161</v>
      </c>
      <c r="G798" s="291" t="s">
        <v>3162</v>
      </c>
      <c r="H798" s="291" t="s">
        <v>3163</v>
      </c>
      <c r="I798" s="291" t="s">
        <v>3164</v>
      </c>
      <c r="J798" s="291" t="s">
        <v>148</v>
      </c>
      <c r="K798" s="291">
        <v>39</v>
      </c>
      <c r="L798" s="291">
        <v>3218</v>
      </c>
      <c r="M798" s="291" t="s">
        <v>54</v>
      </c>
      <c r="N798" s="291">
        <v>797</v>
      </c>
      <c r="O798" s="291">
        <v>144.49645128205128</v>
      </c>
      <c r="P798" s="321" t="s">
        <v>3166</v>
      </c>
      <c r="Q798" s="321">
        <v>7210212</v>
      </c>
      <c r="R798" s="321">
        <v>32.510452999999998</v>
      </c>
      <c r="S798" s="321">
        <v>52.540310169999998</v>
      </c>
      <c r="T798" s="321">
        <v>9.5432538147782662</v>
      </c>
      <c r="U798" s="321" t="s">
        <v>149</v>
      </c>
      <c r="V798" s="321">
        <v>0.10576817810246678</v>
      </c>
      <c r="W798" s="321">
        <v>1.8666325676962601</v>
      </c>
      <c r="X798" s="321">
        <v>3.0998480826835499</v>
      </c>
      <c r="Y798" s="321">
        <v>90</v>
      </c>
      <c r="Z798" s="321">
        <v>0.89790999999999999</v>
      </c>
      <c r="AA798" s="321">
        <v>300.55176949999998</v>
      </c>
      <c r="AB798" s="321">
        <v>1.8157195180000001</v>
      </c>
      <c r="AC798" s="322">
        <v>0.68981238095152575</v>
      </c>
      <c r="AD798" s="323">
        <v>1</v>
      </c>
      <c r="AE798" s="322">
        <v>144.49645128205128</v>
      </c>
      <c r="AF798" s="324">
        <v>465.8356504534446</v>
      </c>
      <c r="AG798" s="324">
        <v>80.185304473169452</v>
      </c>
      <c r="AH798" s="324">
        <v>8.4942216385326619E-2</v>
      </c>
      <c r="AI798" s="324">
        <v>0.17213217664881819</v>
      </c>
      <c r="AJ798" s="324">
        <v>0.1864889185496576</v>
      </c>
      <c r="AK798" s="324">
        <v>8.8085719206554796</v>
      </c>
      <c r="AL798" s="324">
        <v>7.8769053169232022</v>
      </c>
      <c r="AM798" s="324">
        <v>9.7402385243877561</v>
      </c>
    </row>
    <row r="799" spans="1:39">
      <c r="A799" s="291" t="s">
        <v>950</v>
      </c>
      <c r="B799" s="291">
        <v>1</v>
      </c>
      <c r="C799" s="291" t="s">
        <v>5981</v>
      </c>
      <c r="D799" s="291" t="s">
        <v>5183</v>
      </c>
      <c r="E799" s="291" t="s">
        <v>3160</v>
      </c>
      <c r="F799" s="291" t="s">
        <v>3161</v>
      </c>
      <c r="G799" s="291" t="s">
        <v>3162</v>
      </c>
      <c r="H799" s="291" t="s">
        <v>3163</v>
      </c>
      <c r="I799" s="291" t="s">
        <v>3164</v>
      </c>
      <c r="J799" s="291" t="s">
        <v>148</v>
      </c>
      <c r="K799" s="291">
        <v>39</v>
      </c>
      <c r="L799" s="291">
        <v>3218</v>
      </c>
      <c r="M799" s="291" t="s">
        <v>54</v>
      </c>
      <c r="N799" s="291">
        <v>798</v>
      </c>
      <c r="O799" s="291">
        <v>144.6779794871795</v>
      </c>
      <c r="P799" s="321" t="s">
        <v>3166</v>
      </c>
      <c r="Q799" s="321">
        <v>7210212</v>
      </c>
      <c r="R799" s="321">
        <v>32.510452999999998</v>
      </c>
      <c r="S799" s="321">
        <v>52.540310169999998</v>
      </c>
      <c r="T799" s="321">
        <v>9.5432538147782662</v>
      </c>
      <c r="U799" s="321" t="s">
        <v>149</v>
      </c>
      <c r="V799" s="321">
        <v>0.10576817810246678</v>
      </c>
      <c r="W799" s="321">
        <v>1.8666325676962601</v>
      </c>
      <c r="X799" s="321">
        <v>3.0998480826835499</v>
      </c>
      <c r="Y799" s="321">
        <v>90</v>
      </c>
      <c r="Z799" s="321">
        <v>0.89790999999999999</v>
      </c>
      <c r="AA799" s="321">
        <v>300.55176949999998</v>
      </c>
      <c r="AB799" s="321">
        <v>1.8157195180000001</v>
      </c>
      <c r="AC799" s="322">
        <v>0.68981238095152575</v>
      </c>
      <c r="AD799" s="323">
        <v>1</v>
      </c>
      <c r="AE799" s="322">
        <v>144.6779794871795</v>
      </c>
      <c r="AF799" s="324">
        <v>466.42087111984341</v>
      </c>
      <c r="AG799" s="324">
        <v>80.234814491699794</v>
      </c>
      <c r="AH799" s="324">
        <v>8.4600598326446924E-2</v>
      </c>
      <c r="AI799" s="324">
        <v>0.17202235032720919</v>
      </c>
      <c r="AJ799" s="324">
        <v>0.1864889185496576</v>
      </c>
      <c r="AK799" s="324">
        <v>8.8029517450932566</v>
      </c>
      <c r="AL799" s="324">
        <v>7.8718795770908114</v>
      </c>
      <c r="AM799" s="324">
        <v>9.7340239130957009</v>
      </c>
    </row>
    <row r="800" spans="1:39">
      <c r="A800" s="291" t="s">
        <v>951</v>
      </c>
      <c r="B800" s="291">
        <v>1</v>
      </c>
      <c r="C800" s="291" t="s">
        <v>5982</v>
      </c>
      <c r="D800" s="291" t="s">
        <v>5183</v>
      </c>
      <c r="E800" s="291" t="s">
        <v>3160</v>
      </c>
      <c r="F800" s="291" t="s">
        <v>3161</v>
      </c>
      <c r="G800" s="291" t="s">
        <v>3162</v>
      </c>
      <c r="H800" s="291" t="s">
        <v>3163</v>
      </c>
      <c r="I800" s="291" t="s">
        <v>3164</v>
      </c>
      <c r="J800" s="291" t="s">
        <v>148</v>
      </c>
      <c r="K800" s="291">
        <v>39</v>
      </c>
      <c r="L800" s="291">
        <v>3218</v>
      </c>
      <c r="M800" s="291" t="s">
        <v>54</v>
      </c>
      <c r="N800" s="291">
        <v>799</v>
      </c>
      <c r="O800" s="291">
        <v>144.85950769230769</v>
      </c>
      <c r="P800" s="321" t="s">
        <v>3166</v>
      </c>
      <c r="Q800" s="321">
        <v>7210212</v>
      </c>
      <c r="R800" s="321">
        <v>32.510452999999998</v>
      </c>
      <c r="S800" s="321">
        <v>52.540310169999998</v>
      </c>
      <c r="T800" s="321">
        <v>9.5432538147782662</v>
      </c>
      <c r="U800" s="321" t="s">
        <v>149</v>
      </c>
      <c r="V800" s="321">
        <v>0.10576817810246678</v>
      </c>
      <c r="W800" s="321">
        <v>1.8666325676962601</v>
      </c>
      <c r="X800" s="321">
        <v>3.0998480826835499</v>
      </c>
      <c r="Y800" s="321">
        <v>90</v>
      </c>
      <c r="Z800" s="321">
        <v>0.89790999999999999</v>
      </c>
      <c r="AA800" s="321">
        <v>300.55176949999998</v>
      </c>
      <c r="AB800" s="321">
        <v>1.8157195180000001</v>
      </c>
      <c r="AC800" s="322">
        <v>0.68981238095152575</v>
      </c>
      <c r="AD800" s="323">
        <v>1</v>
      </c>
      <c r="AE800" s="322">
        <v>144.85950769230769</v>
      </c>
      <c r="AF800" s="324">
        <v>467.00609178624217</v>
      </c>
      <c r="AG800" s="324">
        <v>80.284125073525118</v>
      </c>
      <c r="AH800" s="324">
        <v>8.4259809430115254E-2</v>
      </c>
      <c r="AI800" s="324">
        <v>0.17191237220578429</v>
      </c>
      <c r="AJ800" s="324">
        <v>0.1864889185496576</v>
      </c>
      <c r="AK800" s="324">
        <v>8.7973238014331567</v>
      </c>
      <c r="AL800" s="324">
        <v>7.8668468907781044</v>
      </c>
      <c r="AM800" s="324">
        <v>9.7278007120882091</v>
      </c>
    </row>
    <row r="801" spans="1:39">
      <c r="A801" s="291" t="s">
        <v>952</v>
      </c>
      <c r="B801" s="291">
        <v>1</v>
      </c>
      <c r="C801" s="291" t="s">
        <v>5983</v>
      </c>
      <c r="D801" s="291" t="s">
        <v>5183</v>
      </c>
      <c r="E801" s="291" t="s">
        <v>3160</v>
      </c>
      <c r="F801" s="291" t="s">
        <v>3161</v>
      </c>
      <c r="G801" s="291" t="s">
        <v>3162</v>
      </c>
      <c r="H801" s="291" t="s">
        <v>3163</v>
      </c>
      <c r="I801" s="291" t="s">
        <v>3164</v>
      </c>
      <c r="J801" s="291" t="s">
        <v>148</v>
      </c>
      <c r="K801" s="291">
        <v>39</v>
      </c>
      <c r="L801" s="291">
        <v>3218</v>
      </c>
      <c r="M801" s="291" t="s">
        <v>54</v>
      </c>
      <c r="N801" s="291">
        <v>800</v>
      </c>
      <c r="O801" s="291">
        <v>145.0410358974359</v>
      </c>
      <c r="P801" s="321" t="s">
        <v>3166</v>
      </c>
      <c r="Q801" s="321">
        <v>7210212</v>
      </c>
      <c r="R801" s="321">
        <v>32.510452999999998</v>
      </c>
      <c r="S801" s="321">
        <v>52.540310169999998</v>
      </c>
      <c r="T801" s="321">
        <v>9.5432538147782662</v>
      </c>
      <c r="U801" s="321" t="s">
        <v>149</v>
      </c>
      <c r="V801" s="321">
        <v>0.10576817810246678</v>
      </c>
      <c r="W801" s="321">
        <v>1.8666325676962601</v>
      </c>
      <c r="X801" s="321">
        <v>3.0998480826835499</v>
      </c>
      <c r="Y801" s="321">
        <v>90</v>
      </c>
      <c r="Z801" s="321">
        <v>0.89790999999999999</v>
      </c>
      <c r="AA801" s="321">
        <v>300.55176949999998</v>
      </c>
      <c r="AB801" s="321">
        <v>1.8157195180000001</v>
      </c>
      <c r="AC801" s="322">
        <v>0.68981238095152575</v>
      </c>
      <c r="AD801" s="323">
        <v>1</v>
      </c>
      <c r="AE801" s="322">
        <v>145.0410358974359</v>
      </c>
      <c r="AF801" s="324">
        <v>467.59131245264103</v>
      </c>
      <c r="AG801" s="324">
        <v>80.333236704724413</v>
      </c>
      <c r="AH801" s="324">
        <v>8.391985112470797E-2</v>
      </c>
      <c r="AI801" s="324">
        <v>0.17180224389404325</v>
      </c>
      <c r="AJ801" s="324">
        <v>0.1864889185496576</v>
      </c>
      <c r="AK801" s="324">
        <v>8.7916881720385991</v>
      </c>
      <c r="AL801" s="324">
        <v>7.8618073316370696</v>
      </c>
      <c r="AM801" s="324">
        <v>9.7215690124401277</v>
      </c>
    </row>
    <row r="802" spans="1:39">
      <c r="A802" s="291" t="s">
        <v>953</v>
      </c>
      <c r="B802" s="291">
        <v>1</v>
      </c>
      <c r="C802" s="291" t="s">
        <v>5984</v>
      </c>
      <c r="D802" s="291" t="s">
        <v>5183</v>
      </c>
      <c r="E802" s="291" t="s">
        <v>3160</v>
      </c>
      <c r="F802" s="291" t="s">
        <v>3161</v>
      </c>
      <c r="G802" s="291" t="s">
        <v>3162</v>
      </c>
      <c r="H802" s="291" t="s">
        <v>3163</v>
      </c>
      <c r="I802" s="291" t="s">
        <v>3164</v>
      </c>
      <c r="J802" s="291" t="s">
        <v>148</v>
      </c>
      <c r="K802" s="291">
        <v>39</v>
      </c>
      <c r="L802" s="291">
        <v>3218</v>
      </c>
      <c r="M802" s="291" t="s">
        <v>54</v>
      </c>
      <c r="N802" s="291">
        <v>801</v>
      </c>
      <c r="O802" s="291">
        <v>145.22256410256412</v>
      </c>
      <c r="P802" s="321" t="s">
        <v>3166</v>
      </c>
      <c r="Q802" s="321">
        <v>7210212</v>
      </c>
      <c r="R802" s="321">
        <v>32.510452999999998</v>
      </c>
      <c r="S802" s="321">
        <v>52.540310169999998</v>
      </c>
      <c r="T802" s="321">
        <v>9.5432538147782662</v>
      </c>
      <c r="U802" s="321" t="s">
        <v>149</v>
      </c>
      <c r="V802" s="321">
        <v>0.10576817810246678</v>
      </c>
      <c r="W802" s="321">
        <v>1.8666325676962601</v>
      </c>
      <c r="X802" s="321">
        <v>3.0998480826835499</v>
      </c>
      <c r="Y802" s="321">
        <v>90</v>
      </c>
      <c r="Z802" s="321">
        <v>0.89790999999999999</v>
      </c>
      <c r="AA802" s="321">
        <v>300.55176949999998</v>
      </c>
      <c r="AB802" s="321">
        <v>1.8157195180000001</v>
      </c>
      <c r="AC802" s="322">
        <v>0.68981238095152575</v>
      </c>
      <c r="AD802" s="323">
        <v>1</v>
      </c>
      <c r="AE802" s="322">
        <v>145.22256410256412</v>
      </c>
      <c r="AF802" s="324">
        <v>468.17653311903985</v>
      </c>
      <c r="AG802" s="324">
        <v>80.382149872196507</v>
      </c>
      <c r="AH802" s="324">
        <v>8.3580724811178814E-2</v>
      </c>
      <c r="AI802" s="324">
        <v>0.17169196699518965</v>
      </c>
      <c r="AJ802" s="324">
        <v>0.1864889185496576</v>
      </c>
      <c r="AK802" s="324">
        <v>8.7860449389508037</v>
      </c>
      <c r="AL802" s="324">
        <v>7.8567609730315784</v>
      </c>
      <c r="AM802" s="324">
        <v>9.7153289048700291</v>
      </c>
    </row>
    <row r="803" spans="1:39">
      <c r="A803" s="291" t="s">
        <v>954</v>
      </c>
      <c r="B803" s="291">
        <v>1</v>
      </c>
      <c r="C803" s="291" t="s">
        <v>5985</v>
      </c>
      <c r="D803" s="291" t="s">
        <v>5183</v>
      </c>
      <c r="E803" s="291" t="s">
        <v>3160</v>
      </c>
      <c r="F803" s="291" t="s">
        <v>3161</v>
      </c>
      <c r="G803" s="291" t="s">
        <v>3162</v>
      </c>
      <c r="H803" s="291" t="s">
        <v>3163</v>
      </c>
      <c r="I803" s="291" t="s">
        <v>3164</v>
      </c>
      <c r="J803" s="291" t="s">
        <v>148</v>
      </c>
      <c r="K803" s="291">
        <v>39</v>
      </c>
      <c r="L803" s="291">
        <v>3218</v>
      </c>
      <c r="M803" s="291" t="s">
        <v>54</v>
      </c>
      <c r="N803" s="291">
        <v>802</v>
      </c>
      <c r="O803" s="291">
        <v>145.40409230769231</v>
      </c>
      <c r="P803" s="321" t="s">
        <v>3166</v>
      </c>
      <c r="Q803" s="321">
        <v>7210212</v>
      </c>
      <c r="R803" s="321">
        <v>32.510452999999998</v>
      </c>
      <c r="S803" s="321">
        <v>52.540310169999998</v>
      </c>
      <c r="T803" s="321">
        <v>9.5432538147782662</v>
      </c>
      <c r="U803" s="321" t="s">
        <v>149</v>
      </c>
      <c r="V803" s="321">
        <v>0.10576817810246678</v>
      </c>
      <c r="W803" s="321">
        <v>1.8666325676962601</v>
      </c>
      <c r="X803" s="321">
        <v>3.0998480826835499</v>
      </c>
      <c r="Y803" s="321">
        <v>90</v>
      </c>
      <c r="Z803" s="321">
        <v>0.89790999999999999</v>
      </c>
      <c r="AA803" s="321">
        <v>300.55176949999998</v>
      </c>
      <c r="AB803" s="321">
        <v>1.8157195180000001</v>
      </c>
      <c r="AC803" s="322">
        <v>0.68981238095152575</v>
      </c>
      <c r="AD803" s="323">
        <v>1</v>
      </c>
      <c r="AE803" s="322">
        <v>145.40409230769231</v>
      </c>
      <c r="AF803" s="324">
        <v>468.7617537854386</v>
      </c>
      <c r="AG803" s="324">
        <v>80.430865063644077</v>
      </c>
      <c r="AH803" s="324">
        <v>8.3242431863089758E-2</v>
      </c>
      <c r="AI803" s="324">
        <v>0.17158154310613585</v>
      </c>
      <c r="AJ803" s="324">
        <v>0.1864889185496576</v>
      </c>
      <c r="AK803" s="324">
        <v>8.7803941838890509</v>
      </c>
      <c r="AL803" s="324">
        <v>7.8517078880376099</v>
      </c>
      <c r="AM803" s="324">
        <v>9.709080479740491</v>
      </c>
    </row>
    <row r="804" spans="1:39">
      <c r="A804" s="291" t="s">
        <v>955</v>
      </c>
      <c r="B804" s="291">
        <v>1</v>
      </c>
      <c r="C804" s="291" t="s">
        <v>5986</v>
      </c>
      <c r="D804" s="291" t="s">
        <v>5183</v>
      </c>
      <c r="E804" s="291" t="s">
        <v>3160</v>
      </c>
      <c r="F804" s="291" t="s">
        <v>3161</v>
      </c>
      <c r="G804" s="291" t="s">
        <v>3162</v>
      </c>
      <c r="H804" s="291" t="s">
        <v>3163</v>
      </c>
      <c r="I804" s="291" t="s">
        <v>3164</v>
      </c>
      <c r="J804" s="291" t="s">
        <v>148</v>
      </c>
      <c r="K804" s="291">
        <v>39</v>
      </c>
      <c r="L804" s="291">
        <v>3218</v>
      </c>
      <c r="M804" s="291" t="s">
        <v>54</v>
      </c>
      <c r="N804" s="291">
        <v>803</v>
      </c>
      <c r="O804" s="291">
        <v>145.58562051282053</v>
      </c>
      <c r="P804" s="321" t="s">
        <v>3166</v>
      </c>
      <c r="Q804" s="321">
        <v>7210212</v>
      </c>
      <c r="R804" s="321">
        <v>32.510452999999998</v>
      </c>
      <c r="S804" s="321">
        <v>52.540310169999998</v>
      </c>
      <c r="T804" s="321">
        <v>9.5432538147782662</v>
      </c>
      <c r="U804" s="321" t="s">
        <v>149</v>
      </c>
      <c r="V804" s="321">
        <v>0.10576817810246678</v>
      </c>
      <c r="W804" s="321">
        <v>1.8666325676962601</v>
      </c>
      <c r="X804" s="321">
        <v>3.0998480826835499</v>
      </c>
      <c r="Y804" s="321">
        <v>90</v>
      </c>
      <c r="Z804" s="321">
        <v>0.89790999999999999</v>
      </c>
      <c r="AA804" s="321">
        <v>300.55176949999998</v>
      </c>
      <c r="AB804" s="321">
        <v>1.8157195180000001</v>
      </c>
      <c r="AC804" s="322">
        <v>0.68981238095152575</v>
      </c>
      <c r="AD804" s="323">
        <v>1</v>
      </c>
      <c r="AE804" s="322">
        <v>145.58562051282053</v>
      </c>
      <c r="AF804" s="324">
        <v>469.34697445183741</v>
      </c>
      <c r="AG804" s="324">
        <v>80.479382767557723</v>
      </c>
      <c r="AH804" s="324">
        <v>8.2904973626790071E-2</v>
      </c>
      <c r="AI804" s="324">
        <v>0.17147097381750825</v>
      </c>
      <c r="AJ804" s="324">
        <v>0.1864889185496576</v>
      </c>
      <c r="AK804" s="324">
        <v>8.7747359882509457</v>
      </c>
      <c r="AL804" s="324">
        <v>7.846648149443495</v>
      </c>
      <c r="AM804" s="324">
        <v>9.7028238270583973</v>
      </c>
    </row>
    <row r="805" spans="1:39">
      <c r="A805" s="291" t="s">
        <v>956</v>
      </c>
      <c r="B805" s="291">
        <v>1</v>
      </c>
      <c r="C805" s="291" t="s">
        <v>5987</v>
      </c>
      <c r="D805" s="291" t="s">
        <v>5183</v>
      </c>
      <c r="E805" s="291" t="s">
        <v>3160</v>
      </c>
      <c r="F805" s="291" t="s">
        <v>3161</v>
      </c>
      <c r="G805" s="291" t="s">
        <v>3162</v>
      </c>
      <c r="H805" s="291" t="s">
        <v>3163</v>
      </c>
      <c r="I805" s="291" t="s">
        <v>3164</v>
      </c>
      <c r="J805" s="291" t="s">
        <v>148</v>
      </c>
      <c r="K805" s="291">
        <v>39</v>
      </c>
      <c r="L805" s="291">
        <v>3218</v>
      </c>
      <c r="M805" s="291" t="s">
        <v>54</v>
      </c>
      <c r="N805" s="291">
        <v>804</v>
      </c>
      <c r="O805" s="291">
        <v>145.76714871794871</v>
      </c>
      <c r="P805" s="321" t="s">
        <v>3166</v>
      </c>
      <c r="Q805" s="321">
        <v>7210212</v>
      </c>
      <c r="R805" s="321">
        <v>32.510452999999998</v>
      </c>
      <c r="S805" s="321">
        <v>52.540310169999998</v>
      </c>
      <c r="T805" s="321">
        <v>9.5432538147782662</v>
      </c>
      <c r="U805" s="321" t="s">
        <v>149</v>
      </c>
      <c r="V805" s="321">
        <v>0.10576817810246678</v>
      </c>
      <c r="W805" s="321">
        <v>1.8666325676962601</v>
      </c>
      <c r="X805" s="321">
        <v>3.0998480826835499</v>
      </c>
      <c r="Y805" s="321">
        <v>90</v>
      </c>
      <c r="Z805" s="321">
        <v>0.89790999999999999</v>
      </c>
      <c r="AA805" s="321">
        <v>300.55176949999998</v>
      </c>
      <c r="AB805" s="321">
        <v>1.8157195180000001</v>
      </c>
      <c r="AC805" s="322">
        <v>0.68981238095152575</v>
      </c>
      <c r="AD805" s="323">
        <v>1</v>
      </c>
      <c r="AE805" s="322">
        <v>145.76714871794871</v>
      </c>
      <c r="AF805" s="324">
        <v>469.93219511823617</v>
      </c>
      <c r="AG805" s="324">
        <v>80.527703473200077</v>
      </c>
      <c r="AH805" s="324">
        <v>8.2568351421529088E-2</v>
      </c>
      <c r="AI805" s="324">
        <v>0.17136026071365273</v>
      </c>
      <c r="AJ805" s="324">
        <v>0.1864889185496576</v>
      </c>
      <c r="AK805" s="324">
        <v>8.7690704331126987</v>
      </c>
      <c r="AL805" s="324">
        <v>7.8415818297501589</v>
      </c>
      <c r="AM805" s="324">
        <v>9.6965590364752376</v>
      </c>
    </row>
    <row r="806" spans="1:39">
      <c r="A806" s="291" t="s">
        <v>957</v>
      </c>
      <c r="B806" s="291">
        <v>1</v>
      </c>
      <c r="C806" s="291" t="s">
        <v>5988</v>
      </c>
      <c r="D806" s="291" t="s">
        <v>5183</v>
      </c>
      <c r="E806" s="291" t="s">
        <v>3160</v>
      </c>
      <c r="F806" s="291" t="s">
        <v>3161</v>
      </c>
      <c r="G806" s="291" t="s">
        <v>3162</v>
      </c>
      <c r="H806" s="291" t="s">
        <v>3163</v>
      </c>
      <c r="I806" s="291" t="s">
        <v>3164</v>
      </c>
      <c r="J806" s="291" t="s">
        <v>148</v>
      </c>
      <c r="K806" s="291">
        <v>39</v>
      </c>
      <c r="L806" s="291">
        <v>3218</v>
      </c>
      <c r="M806" s="291" t="s">
        <v>54</v>
      </c>
      <c r="N806" s="291">
        <v>805</v>
      </c>
      <c r="O806" s="291">
        <v>145.94867692307693</v>
      </c>
      <c r="P806" s="321" t="s">
        <v>3166</v>
      </c>
      <c r="Q806" s="321">
        <v>7210212</v>
      </c>
      <c r="R806" s="321">
        <v>32.510452999999998</v>
      </c>
      <c r="S806" s="321">
        <v>52.540310169999998</v>
      </c>
      <c r="T806" s="321">
        <v>9.5432538147782662</v>
      </c>
      <c r="U806" s="321" t="s">
        <v>149</v>
      </c>
      <c r="V806" s="321">
        <v>0.10576817810246678</v>
      </c>
      <c r="W806" s="321">
        <v>1.8666325676962601</v>
      </c>
      <c r="X806" s="321">
        <v>3.0998480826835499</v>
      </c>
      <c r="Y806" s="321">
        <v>90</v>
      </c>
      <c r="Z806" s="321">
        <v>0.89790999999999999</v>
      </c>
      <c r="AA806" s="321">
        <v>300.55176949999998</v>
      </c>
      <c r="AB806" s="321">
        <v>1.8157195180000001</v>
      </c>
      <c r="AC806" s="322">
        <v>0.68981238095152575</v>
      </c>
      <c r="AD806" s="323">
        <v>1</v>
      </c>
      <c r="AE806" s="322">
        <v>145.94867692307693</v>
      </c>
      <c r="AF806" s="324">
        <v>470.51741578463503</v>
      </c>
      <c r="AG806" s="324">
        <v>80.575827670589959</v>
      </c>
      <c r="AH806" s="324">
        <v>8.2232566539408358E-2</v>
      </c>
      <c r="AI806" s="324">
        <v>0.17124940537264</v>
      </c>
      <c r="AJ806" s="324">
        <v>0.1864889185496576</v>
      </c>
      <c r="AK806" s="324">
        <v>8.7633975992293998</v>
      </c>
      <c r="AL806" s="324">
        <v>7.8365090011713745</v>
      </c>
      <c r="AM806" s="324">
        <v>9.6902861972874241</v>
      </c>
    </row>
    <row r="807" spans="1:39">
      <c r="A807" s="291" t="s">
        <v>958</v>
      </c>
      <c r="B807" s="291">
        <v>1</v>
      </c>
      <c r="C807" s="291" t="s">
        <v>5989</v>
      </c>
      <c r="D807" s="291" t="s">
        <v>5183</v>
      </c>
      <c r="E807" s="291" t="s">
        <v>3160</v>
      </c>
      <c r="F807" s="291" t="s">
        <v>3161</v>
      </c>
      <c r="G807" s="291" t="s">
        <v>3162</v>
      </c>
      <c r="H807" s="291" t="s">
        <v>3163</v>
      </c>
      <c r="I807" s="291" t="s">
        <v>3164</v>
      </c>
      <c r="J807" s="291" t="s">
        <v>148</v>
      </c>
      <c r="K807" s="291">
        <v>39</v>
      </c>
      <c r="L807" s="291">
        <v>3218</v>
      </c>
      <c r="M807" s="291" t="s">
        <v>54</v>
      </c>
      <c r="N807" s="291">
        <v>806</v>
      </c>
      <c r="O807" s="291">
        <v>146.13020512820515</v>
      </c>
      <c r="P807" s="321" t="s">
        <v>3166</v>
      </c>
      <c r="Q807" s="321">
        <v>7210212</v>
      </c>
      <c r="R807" s="321">
        <v>32.510452999999998</v>
      </c>
      <c r="S807" s="321">
        <v>52.540310169999998</v>
      </c>
      <c r="T807" s="321">
        <v>9.5432538147782662</v>
      </c>
      <c r="U807" s="321" t="s">
        <v>149</v>
      </c>
      <c r="V807" s="321">
        <v>0.10576817810246678</v>
      </c>
      <c r="W807" s="321">
        <v>1.8666325676962601</v>
      </c>
      <c r="X807" s="321">
        <v>3.0998480826835499</v>
      </c>
      <c r="Y807" s="321">
        <v>90</v>
      </c>
      <c r="Z807" s="321">
        <v>0.89790999999999999</v>
      </c>
      <c r="AA807" s="321">
        <v>300.55176949999998</v>
      </c>
      <c r="AB807" s="321">
        <v>1.8157195180000001</v>
      </c>
      <c r="AC807" s="322">
        <v>0.68981238095152575</v>
      </c>
      <c r="AD807" s="323">
        <v>1</v>
      </c>
      <c r="AE807" s="322">
        <v>146.13020512820515</v>
      </c>
      <c r="AF807" s="324">
        <v>471.10263645103385</v>
      </c>
      <c r="AG807" s="324">
        <v>80.623755850486717</v>
      </c>
      <c r="AH807" s="324">
        <v>8.1897620245857797E-2</v>
      </c>
      <c r="AI807" s="324">
        <v>0.17113840936627131</v>
      </c>
      <c r="AJ807" s="324">
        <v>0.1864889185496576</v>
      </c>
      <c r="AK807" s="324">
        <v>8.7577175670353089</v>
      </c>
      <c r="AL807" s="324">
        <v>7.8314297356340159</v>
      </c>
      <c r="AM807" s="324">
        <v>9.6840053984366019</v>
      </c>
    </row>
    <row r="808" spans="1:39">
      <c r="A808" s="291" t="s">
        <v>959</v>
      </c>
      <c r="B808" s="291">
        <v>1</v>
      </c>
      <c r="C808" s="291" t="s">
        <v>5990</v>
      </c>
      <c r="D808" s="291" t="s">
        <v>5183</v>
      </c>
      <c r="E808" s="291" t="s">
        <v>3160</v>
      </c>
      <c r="F808" s="291" t="s">
        <v>3161</v>
      </c>
      <c r="G808" s="291" t="s">
        <v>3162</v>
      </c>
      <c r="H808" s="291" t="s">
        <v>3163</v>
      </c>
      <c r="I808" s="291" t="s">
        <v>3164</v>
      </c>
      <c r="J808" s="291" t="s">
        <v>148</v>
      </c>
      <c r="K808" s="291">
        <v>39</v>
      </c>
      <c r="L808" s="291">
        <v>3218</v>
      </c>
      <c r="M808" s="291" t="s">
        <v>54</v>
      </c>
      <c r="N808" s="291">
        <v>807</v>
      </c>
      <c r="O808" s="291">
        <v>146.31173333333334</v>
      </c>
      <c r="P808" s="321" t="s">
        <v>3166</v>
      </c>
      <c r="Q808" s="321">
        <v>7210212</v>
      </c>
      <c r="R808" s="321">
        <v>32.510452999999998</v>
      </c>
      <c r="S808" s="321">
        <v>52.540310169999998</v>
      </c>
      <c r="T808" s="321">
        <v>9.5432538147782662</v>
      </c>
      <c r="U808" s="321" t="s">
        <v>149</v>
      </c>
      <c r="V808" s="321">
        <v>0.10576817810246678</v>
      </c>
      <c r="W808" s="321">
        <v>1.8666325676962601</v>
      </c>
      <c r="X808" s="321">
        <v>3.0998480826835499</v>
      </c>
      <c r="Y808" s="321">
        <v>90</v>
      </c>
      <c r="Z808" s="321">
        <v>0.89790999999999999</v>
      </c>
      <c r="AA808" s="321">
        <v>300.55176949999998</v>
      </c>
      <c r="AB808" s="321">
        <v>1.8157195180000001</v>
      </c>
      <c r="AC808" s="322">
        <v>0.68981238095152575</v>
      </c>
      <c r="AD808" s="323">
        <v>1</v>
      </c>
      <c r="AE808" s="322">
        <v>146.31173333333334</v>
      </c>
      <c r="AF808" s="324">
        <v>471.6878571174326</v>
      </c>
      <c r="AG808" s="324">
        <v>80.671488504374508</v>
      </c>
      <c r="AH808" s="324">
        <v>8.1563513779378358E-2</v>
      </c>
      <c r="AI808" s="324">
        <v>0.1710272742600841</v>
      </c>
      <c r="AJ808" s="324">
        <v>0.1864889185496576</v>
      </c>
      <c r="AK808" s="324">
        <v>8.752030416644148</v>
      </c>
      <c r="AL808" s="324">
        <v>7.8263441047783227</v>
      </c>
      <c r="AM808" s="324">
        <v>9.6777167285099726</v>
      </c>
    </row>
    <row r="809" spans="1:39">
      <c r="A809" s="291" t="s">
        <v>960</v>
      </c>
      <c r="B809" s="291">
        <v>1</v>
      </c>
      <c r="C809" s="291" t="s">
        <v>5991</v>
      </c>
      <c r="D809" s="291" t="s">
        <v>5183</v>
      </c>
      <c r="E809" s="291" t="s">
        <v>3160</v>
      </c>
      <c r="F809" s="291" t="s">
        <v>3161</v>
      </c>
      <c r="G809" s="291" t="s">
        <v>3162</v>
      </c>
      <c r="H809" s="291" t="s">
        <v>3163</v>
      </c>
      <c r="I809" s="291" t="s">
        <v>3164</v>
      </c>
      <c r="J809" s="291" t="s">
        <v>148</v>
      </c>
      <c r="K809" s="291">
        <v>39</v>
      </c>
      <c r="L809" s="291">
        <v>3218</v>
      </c>
      <c r="M809" s="291" t="s">
        <v>54</v>
      </c>
      <c r="N809" s="291">
        <v>808</v>
      </c>
      <c r="O809" s="291">
        <v>146.49326153846155</v>
      </c>
      <c r="P809" s="321" t="s">
        <v>3166</v>
      </c>
      <c r="Q809" s="321">
        <v>7210212</v>
      </c>
      <c r="R809" s="321">
        <v>32.510452999999998</v>
      </c>
      <c r="S809" s="321">
        <v>52.540310169999998</v>
      </c>
      <c r="T809" s="321">
        <v>9.5432538147782662</v>
      </c>
      <c r="U809" s="321" t="s">
        <v>149</v>
      </c>
      <c r="V809" s="321">
        <v>0.10576817810246678</v>
      </c>
      <c r="W809" s="321">
        <v>1.8666325676962601</v>
      </c>
      <c r="X809" s="321">
        <v>3.0998480826835499</v>
      </c>
      <c r="Y809" s="321">
        <v>90</v>
      </c>
      <c r="Z809" s="321">
        <v>0.89790999999999999</v>
      </c>
      <c r="AA809" s="321">
        <v>300.55176949999998</v>
      </c>
      <c r="AB809" s="321">
        <v>1.8157195180000001</v>
      </c>
      <c r="AC809" s="322">
        <v>0.68981238095152575</v>
      </c>
      <c r="AD809" s="323">
        <v>1</v>
      </c>
      <c r="AE809" s="322">
        <v>146.49326153846155</v>
      </c>
      <c r="AF809" s="324">
        <v>472.27307778383141</v>
      </c>
      <c r="AG809" s="324">
        <v>80.719026124446756</v>
      </c>
      <c r="AH809" s="324">
        <v>8.1230248351913795E-2</v>
      </c>
      <c r="AI809" s="324">
        <v>0.17091600161335774</v>
      </c>
      <c r="AJ809" s="324">
        <v>0.1864889185496576</v>
      </c>
      <c r="AK809" s="324">
        <v>8.7463362278493904</v>
      </c>
      <c r="AL809" s="324">
        <v>7.8212521799581589</v>
      </c>
      <c r="AM809" s="324">
        <v>9.6714202757406227</v>
      </c>
    </row>
    <row r="810" spans="1:39">
      <c r="A810" s="291" t="s">
        <v>961</v>
      </c>
      <c r="B810" s="291">
        <v>1</v>
      </c>
      <c r="C810" s="291" t="s">
        <v>5992</v>
      </c>
      <c r="D810" s="291" t="s">
        <v>5183</v>
      </c>
      <c r="E810" s="291" t="s">
        <v>3160</v>
      </c>
      <c r="F810" s="291" t="s">
        <v>3161</v>
      </c>
      <c r="G810" s="291" t="s">
        <v>3162</v>
      </c>
      <c r="H810" s="291" t="s">
        <v>3163</v>
      </c>
      <c r="I810" s="291" t="s">
        <v>3164</v>
      </c>
      <c r="J810" s="291" t="s">
        <v>148</v>
      </c>
      <c r="K810" s="291">
        <v>39</v>
      </c>
      <c r="L810" s="291">
        <v>3218</v>
      </c>
      <c r="M810" s="291" t="s">
        <v>54</v>
      </c>
      <c r="N810" s="291">
        <v>809</v>
      </c>
      <c r="O810" s="291">
        <v>146.67478974358974</v>
      </c>
      <c r="P810" s="321" t="s">
        <v>3166</v>
      </c>
      <c r="Q810" s="321">
        <v>7210212</v>
      </c>
      <c r="R810" s="321">
        <v>32.510452999999998</v>
      </c>
      <c r="S810" s="321">
        <v>52.540310169999998</v>
      </c>
      <c r="T810" s="321">
        <v>9.5432538147782662</v>
      </c>
      <c r="U810" s="321" t="s">
        <v>149</v>
      </c>
      <c r="V810" s="321">
        <v>0.10576817810246678</v>
      </c>
      <c r="W810" s="321">
        <v>1.8666325676962601</v>
      </c>
      <c r="X810" s="321">
        <v>3.0998480826835499</v>
      </c>
      <c r="Y810" s="321">
        <v>90</v>
      </c>
      <c r="Z810" s="321">
        <v>0.89790999999999999</v>
      </c>
      <c r="AA810" s="321">
        <v>300.55176949999998</v>
      </c>
      <c r="AB810" s="321">
        <v>1.8157195180000001</v>
      </c>
      <c r="AC810" s="322">
        <v>0.68981238095152575</v>
      </c>
      <c r="AD810" s="323">
        <v>1</v>
      </c>
      <c r="AE810" s="322">
        <v>146.67478974358974</v>
      </c>
      <c r="AF810" s="324">
        <v>472.85829845023017</v>
      </c>
      <c r="AG810" s="324">
        <v>80.7663692035906</v>
      </c>
      <c r="AH810" s="324">
        <v>8.089782514888974E-2</v>
      </c>
      <c r="AI810" s="324">
        <v>0.17080459297911954</v>
      </c>
      <c r="AJ810" s="324">
        <v>0.1864889185496576</v>
      </c>
      <c r="AK810" s="324">
        <v>8.7406350801245747</v>
      </c>
      <c r="AL810" s="324">
        <v>7.8161540322412888</v>
      </c>
      <c r="AM810" s="324">
        <v>9.6651161280078597</v>
      </c>
    </row>
    <row r="811" spans="1:39">
      <c r="A811" s="291" t="s">
        <v>962</v>
      </c>
      <c r="B811" s="291">
        <v>1</v>
      </c>
      <c r="C811" s="291" t="s">
        <v>5993</v>
      </c>
      <c r="D811" s="291" t="s">
        <v>5183</v>
      </c>
      <c r="E811" s="291" t="s">
        <v>3160</v>
      </c>
      <c r="F811" s="291" t="s">
        <v>3161</v>
      </c>
      <c r="G811" s="291" t="s">
        <v>3162</v>
      </c>
      <c r="H811" s="291" t="s">
        <v>3163</v>
      </c>
      <c r="I811" s="291" t="s">
        <v>3164</v>
      </c>
      <c r="J811" s="291" t="s">
        <v>148</v>
      </c>
      <c r="K811" s="291">
        <v>39</v>
      </c>
      <c r="L811" s="291">
        <v>3218</v>
      </c>
      <c r="M811" s="291" t="s">
        <v>54</v>
      </c>
      <c r="N811" s="291">
        <v>810</v>
      </c>
      <c r="O811" s="291">
        <v>146.85631794871796</v>
      </c>
      <c r="P811" s="321" t="s">
        <v>3166</v>
      </c>
      <c r="Q811" s="321">
        <v>7210212</v>
      </c>
      <c r="R811" s="321">
        <v>32.510452999999998</v>
      </c>
      <c r="S811" s="321">
        <v>52.540310169999998</v>
      </c>
      <c r="T811" s="321">
        <v>9.5432538147782662</v>
      </c>
      <c r="U811" s="321" t="s">
        <v>149</v>
      </c>
      <c r="V811" s="321">
        <v>0.10576817810246678</v>
      </c>
      <c r="W811" s="321">
        <v>1.8666325676962601</v>
      </c>
      <c r="X811" s="321">
        <v>3.0998480826835499</v>
      </c>
      <c r="Y811" s="321">
        <v>90</v>
      </c>
      <c r="Z811" s="321">
        <v>0.89790999999999999</v>
      </c>
      <c r="AA811" s="321">
        <v>300.55176949999998</v>
      </c>
      <c r="AB811" s="321">
        <v>1.8157195180000001</v>
      </c>
      <c r="AC811" s="322">
        <v>0.68981238095152575</v>
      </c>
      <c r="AD811" s="323">
        <v>1</v>
      </c>
      <c r="AE811" s="322">
        <v>146.85631794871796</v>
      </c>
      <c r="AF811" s="324">
        <v>473.44351911662903</v>
      </c>
      <c r="AG811" s="324">
        <v>80.813518235371447</v>
      </c>
      <c r="AH811" s="324">
        <v>8.0566245329265401E-2</v>
      </c>
      <c r="AI811" s="324">
        <v>0.17069304990415063</v>
      </c>
      <c r="AJ811" s="324">
        <v>0.1864889185496576</v>
      </c>
      <c r="AK811" s="324">
        <v>8.7349270526235951</v>
      </c>
      <c r="AL811" s="324">
        <v>7.8110497324096482</v>
      </c>
      <c r="AM811" s="324">
        <v>9.6588043728375439</v>
      </c>
    </row>
    <row r="812" spans="1:39">
      <c r="A812" s="291" t="s">
        <v>963</v>
      </c>
      <c r="B812" s="291">
        <v>1</v>
      </c>
      <c r="C812" s="291" t="s">
        <v>5994</v>
      </c>
      <c r="D812" s="291" t="s">
        <v>5183</v>
      </c>
      <c r="E812" s="291" t="s">
        <v>3160</v>
      </c>
      <c r="F812" s="291" t="s">
        <v>3161</v>
      </c>
      <c r="G812" s="291" t="s">
        <v>3162</v>
      </c>
      <c r="H812" s="291" t="s">
        <v>3163</v>
      </c>
      <c r="I812" s="291" t="s">
        <v>3164</v>
      </c>
      <c r="J812" s="291" t="s">
        <v>148</v>
      </c>
      <c r="K812" s="291">
        <v>39</v>
      </c>
      <c r="L812" s="291">
        <v>3218</v>
      </c>
      <c r="M812" s="291" t="s">
        <v>54</v>
      </c>
      <c r="N812" s="291">
        <v>811</v>
      </c>
      <c r="O812" s="291">
        <v>147.03784615384617</v>
      </c>
      <c r="P812" s="321" t="s">
        <v>3166</v>
      </c>
      <c r="Q812" s="321">
        <v>7210212</v>
      </c>
      <c r="R812" s="321">
        <v>32.510452999999998</v>
      </c>
      <c r="S812" s="321">
        <v>52.540310169999998</v>
      </c>
      <c r="T812" s="321">
        <v>9.5432538147782662</v>
      </c>
      <c r="U812" s="321" t="s">
        <v>149</v>
      </c>
      <c r="V812" s="321">
        <v>0.10576817810246678</v>
      </c>
      <c r="W812" s="321">
        <v>1.8666325676962601</v>
      </c>
      <c r="X812" s="321">
        <v>3.0998480826835499</v>
      </c>
      <c r="Y812" s="321">
        <v>90</v>
      </c>
      <c r="Z812" s="321">
        <v>0.89790999999999999</v>
      </c>
      <c r="AA812" s="321">
        <v>300.55176949999998</v>
      </c>
      <c r="AB812" s="321">
        <v>1.8157195180000001</v>
      </c>
      <c r="AC812" s="322">
        <v>0.68981238095152575</v>
      </c>
      <c r="AD812" s="323">
        <v>1</v>
      </c>
      <c r="AE812" s="322">
        <v>147.03784615384617</v>
      </c>
      <c r="AF812" s="324">
        <v>474.02873978302785</v>
      </c>
      <c r="AG812" s="324">
        <v>80.860473714017616</v>
      </c>
      <c r="AH812" s="324">
        <v>8.0235510025836523E-2</v>
      </c>
      <c r="AI812" s="324">
        <v>0.1705813739289922</v>
      </c>
      <c r="AJ812" s="324">
        <v>0.1864889185496576</v>
      </c>
      <c r="AK812" s="324">
        <v>8.7292122241810368</v>
      </c>
      <c r="AL812" s="324">
        <v>7.8059393509596262</v>
      </c>
      <c r="AM812" s="324">
        <v>9.6524850974024456</v>
      </c>
    </row>
    <row r="813" spans="1:39">
      <c r="A813" s="291" t="s">
        <v>964</v>
      </c>
      <c r="B813" s="291">
        <v>1</v>
      </c>
      <c r="C813" s="291" t="s">
        <v>5995</v>
      </c>
      <c r="D813" s="291" t="s">
        <v>5183</v>
      </c>
      <c r="E813" s="291" t="s">
        <v>3160</v>
      </c>
      <c r="F813" s="291" t="s">
        <v>3161</v>
      </c>
      <c r="G813" s="291" t="s">
        <v>3162</v>
      </c>
      <c r="H813" s="291" t="s">
        <v>3163</v>
      </c>
      <c r="I813" s="291" t="s">
        <v>3164</v>
      </c>
      <c r="J813" s="291" t="s">
        <v>148</v>
      </c>
      <c r="K813" s="291">
        <v>39</v>
      </c>
      <c r="L813" s="291">
        <v>3218</v>
      </c>
      <c r="M813" s="291" t="s">
        <v>54</v>
      </c>
      <c r="N813" s="291">
        <v>812</v>
      </c>
      <c r="O813" s="291">
        <v>147.21937435897436</v>
      </c>
      <c r="P813" s="321" t="s">
        <v>3166</v>
      </c>
      <c r="Q813" s="321">
        <v>7210212</v>
      </c>
      <c r="R813" s="321">
        <v>32.510452999999998</v>
      </c>
      <c r="S813" s="321">
        <v>52.540310169999998</v>
      </c>
      <c r="T813" s="321">
        <v>9.5432538147782662</v>
      </c>
      <c r="U813" s="321" t="s">
        <v>149</v>
      </c>
      <c r="V813" s="321">
        <v>0.10576817810246678</v>
      </c>
      <c r="W813" s="321">
        <v>1.8666325676962601</v>
      </c>
      <c r="X813" s="321">
        <v>3.0998480826835499</v>
      </c>
      <c r="Y813" s="321">
        <v>90</v>
      </c>
      <c r="Z813" s="321">
        <v>0.89790999999999999</v>
      </c>
      <c r="AA813" s="321">
        <v>300.55176949999998</v>
      </c>
      <c r="AB813" s="321">
        <v>1.8157195180000001</v>
      </c>
      <c r="AC813" s="322">
        <v>0.68981238095152575</v>
      </c>
      <c r="AD813" s="323">
        <v>1</v>
      </c>
      <c r="AE813" s="322">
        <v>147.21937435897436</v>
      </c>
      <c r="AF813" s="324">
        <v>474.6139604494266</v>
      </c>
      <c r="AG813" s="324">
        <v>80.907236134405025</v>
      </c>
      <c r="AH813" s="324">
        <v>7.9905620345175565E-2</v>
      </c>
      <c r="AI813" s="324">
        <v>0.17046956658795176</v>
      </c>
      <c r="AJ813" s="324">
        <v>0.1864889185496576</v>
      </c>
      <c r="AK813" s="324">
        <v>8.7234906733124777</v>
      </c>
      <c r="AL813" s="324">
        <v>7.8008229581023549</v>
      </c>
      <c r="AM813" s="324">
        <v>9.6461583885226005</v>
      </c>
    </row>
    <row r="814" spans="1:39">
      <c r="A814" s="291" t="s">
        <v>965</v>
      </c>
      <c r="B814" s="291">
        <v>1</v>
      </c>
      <c r="C814" s="291" t="s">
        <v>5996</v>
      </c>
      <c r="D814" s="291" t="s">
        <v>5183</v>
      </c>
      <c r="E814" s="291" t="s">
        <v>3160</v>
      </c>
      <c r="F814" s="291" t="s">
        <v>3161</v>
      </c>
      <c r="G814" s="291" t="s">
        <v>3162</v>
      </c>
      <c r="H814" s="291" t="s">
        <v>3163</v>
      </c>
      <c r="I814" s="291" t="s">
        <v>3164</v>
      </c>
      <c r="J814" s="291" t="s">
        <v>148</v>
      </c>
      <c r="K814" s="291">
        <v>39</v>
      </c>
      <c r="L814" s="291">
        <v>3218</v>
      </c>
      <c r="M814" s="291" t="s">
        <v>54</v>
      </c>
      <c r="N814" s="291">
        <v>813</v>
      </c>
      <c r="O814" s="291">
        <v>147.40090256410258</v>
      </c>
      <c r="P814" s="321" t="s">
        <v>3166</v>
      </c>
      <c r="Q814" s="321">
        <v>7210212</v>
      </c>
      <c r="R814" s="321">
        <v>32.510452999999998</v>
      </c>
      <c r="S814" s="321">
        <v>52.540310169999998</v>
      </c>
      <c r="T814" s="321">
        <v>9.5432538147782662</v>
      </c>
      <c r="U814" s="321" t="s">
        <v>149</v>
      </c>
      <c r="V814" s="321">
        <v>0.10576817810246678</v>
      </c>
      <c r="W814" s="321">
        <v>1.8666325676962601</v>
      </c>
      <c r="X814" s="321">
        <v>3.0998480826835499</v>
      </c>
      <c r="Y814" s="321">
        <v>90</v>
      </c>
      <c r="Z814" s="321">
        <v>0.89790999999999999</v>
      </c>
      <c r="AA814" s="321">
        <v>300.55176949999998</v>
      </c>
      <c r="AB814" s="321">
        <v>1.8157195180000001</v>
      </c>
      <c r="AC814" s="322">
        <v>0.68981238095152575</v>
      </c>
      <c r="AD814" s="323">
        <v>1</v>
      </c>
      <c r="AE814" s="322">
        <v>147.40090256410258</v>
      </c>
      <c r="AF814" s="324">
        <v>475.19918111582541</v>
      </c>
      <c r="AG814" s="324">
        <v>80.953805992042007</v>
      </c>
      <c r="AH814" s="324">
        <v>7.9576577367904675E-2</v>
      </c>
      <c r="AI814" s="324">
        <v>0.17035762940910931</v>
      </c>
      <c r="AJ814" s="324">
        <v>0.1864889185496576</v>
      </c>
      <c r="AK814" s="324">
        <v>8.7177624782148193</v>
      </c>
      <c r="AL814" s="324">
        <v>7.7957006237639916</v>
      </c>
      <c r="AM814" s="324">
        <v>9.639824332665647</v>
      </c>
    </row>
    <row r="815" spans="1:39">
      <c r="A815" s="291" t="s">
        <v>966</v>
      </c>
      <c r="B815" s="291">
        <v>1</v>
      </c>
      <c r="C815" s="291" t="s">
        <v>5997</v>
      </c>
      <c r="D815" s="291" t="s">
        <v>5183</v>
      </c>
      <c r="E815" s="291" t="s">
        <v>3160</v>
      </c>
      <c r="F815" s="291" t="s">
        <v>3161</v>
      </c>
      <c r="G815" s="291" t="s">
        <v>3162</v>
      </c>
      <c r="H815" s="291" t="s">
        <v>3163</v>
      </c>
      <c r="I815" s="291" t="s">
        <v>3164</v>
      </c>
      <c r="J815" s="291" t="s">
        <v>148</v>
      </c>
      <c r="K815" s="291">
        <v>39</v>
      </c>
      <c r="L815" s="291">
        <v>3218</v>
      </c>
      <c r="M815" s="291" t="s">
        <v>54</v>
      </c>
      <c r="N815" s="291">
        <v>814</v>
      </c>
      <c r="O815" s="291">
        <v>147.58243076923077</v>
      </c>
      <c r="P815" s="321" t="s">
        <v>3166</v>
      </c>
      <c r="Q815" s="321">
        <v>7210212</v>
      </c>
      <c r="R815" s="321">
        <v>32.510452999999998</v>
      </c>
      <c r="S815" s="321">
        <v>52.540310169999998</v>
      </c>
      <c r="T815" s="321">
        <v>9.5432538147782662</v>
      </c>
      <c r="U815" s="321" t="s">
        <v>149</v>
      </c>
      <c r="V815" s="321">
        <v>0.10576817810246678</v>
      </c>
      <c r="W815" s="321">
        <v>1.8666325676962601</v>
      </c>
      <c r="X815" s="321">
        <v>3.0998480826835499</v>
      </c>
      <c r="Y815" s="321">
        <v>90</v>
      </c>
      <c r="Z815" s="321">
        <v>0.89790999999999999</v>
      </c>
      <c r="AA815" s="321">
        <v>300.55176949999998</v>
      </c>
      <c r="AB815" s="321">
        <v>1.8157195180000001</v>
      </c>
      <c r="AC815" s="322">
        <v>0.68981238095152575</v>
      </c>
      <c r="AD815" s="323">
        <v>1</v>
      </c>
      <c r="AE815" s="322">
        <v>147.58243076923077</v>
      </c>
      <c r="AF815" s="324">
        <v>475.78440178222417</v>
      </c>
      <c r="AG815" s="324">
        <v>81.000183783054069</v>
      </c>
      <c r="AH815" s="324">
        <v>7.9248382148661145E-2</v>
      </c>
      <c r="AI815" s="324">
        <v>0.17024556391432402</v>
      </c>
      <c r="AJ815" s="324">
        <v>0.1864889185496576</v>
      </c>
      <c r="AK815" s="324">
        <v>8.712027716766622</v>
      </c>
      <c r="AL815" s="324">
        <v>7.7905724175860218</v>
      </c>
      <c r="AM815" s="324">
        <v>9.6334830159472205</v>
      </c>
    </row>
    <row r="816" spans="1:39">
      <c r="A816" s="291" t="s">
        <v>967</v>
      </c>
      <c r="B816" s="291">
        <v>1</v>
      </c>
      <c r="C816" s="291" t="s">
        <v>5998</v>
      </c>
      <c r="D816" s="291" t="s">
        <v>5183</v>
      </c>
      <c r="E816" s="291" t="s">
        <v>3160</v>
      </c>
      <c r="F816" s="291" t="s">
        <v>3161</v>
      </c>
      <c r="G816" s="291" t="s">
        <v>3162</v>
      </c>
      <c r="H816" s="291" t="s">
        <v>3163</v>
      </c>
      <c r="I816" s="291" t="s">
        <v>3164</v>
      </c>
      <c r="J816" s="291" t="s">
        <v>148</v>
      </c>
      <c r="K816" s="291">
        <v>39</v>
      </c>
      <c r="L816" s="291">
        <v>3218</v>
      </c>
      <c r="M816" s="291" t="s">
        <v>54</v>
      </c>
      <c r="N816" s="291">
        <v>815</v>
      </c>
      <c r="O816" s="291">
        <v>147.76395897435899</v>
      </c>
      <c r="P816" s="321" t="s">
        <v>3166</v>
      </c>
      <c r="Q816" s="321">
        <v>7210212</v>
      </c>
      <c r="R816" s="321">
        <v>32.510452999999998</v>
      </c>
      <c r="S816" s="321">
        <v>52.540310169999998</v>
      </c>
      <c r="T816" s="321">
        <v>9.5432538147782662</v>
      </c>
      <c r="U816" s="321" t="s">
        <v>149</v>
      </c>
      <c r="V816" s="321">
        <v>0.10576817810246678</v>
      </c>
      <c r="W816" s="321">
        <v>1.8666325676962601</v>
      </c>
      <c r="X816" s="321">
        <v>3.0998480826835499</v>
      </c>
      <c r="Y816" s="321">
        <v>90</v>
      </c>
      <c r="Z816" s="321">
        <v>0.89790999999999999</v>
      </c>
      <c r="AA816" s="321">
        <v>300.55176949999998</v>
      </c>
      <c r="AB816" s="321">
        <v>1.8157195180000001</v>
      </c>
      <c r="AC816" s="322">
        <v>0.68981238095152575</v>
      </c>
      <c r="AD816" s="323">
        <v>1</v>
      </c>
      <c r="AE816" s="322">
        <v>147.76395897435899</v>
      </c>
      <c r="AF816" s="324">
        <v>476.36962244862303</v>
      </c>
      <c r="AG816" s="324">
        <v>81.046370004168836</v>
      </c>
      <c r="AH816" s="324">
        <v>7.8921035716272916E-2</v>
      </c>
      <c r="AI816" s="324">
        <v>0.17013337161924041</v>
      </c>
      <c r="AJ816" s="324">
        <v>0.1864889185496576</v>
      </c>
      <c r="AK816" s="324">
        <v>8.7062864665284181</v>
      </c>
      <c r="AL816" s="324">
        <v>7.7854384089255442</v>
      </c>
      <c r="AM816" s="324">
        <v>9.6271345241312929</v>
      </c>
    </row>
    <row r="817" spans="1:39">
      <c r="A817" s="291" t="s">
        <v>968</v>
      </c>
      <c r="B817" s="291">
        <v>1</v>
      </c>
      <c r="C817" s="291" t="s">
        <v>5999</v>
      </c>
      <c r="D817" s="291" t="s">
        <v>5183</v>
      </c>
      <c r="E817" s="291" t="s">
        <v>3160</v>
      </c>
      <c r="F817" s="291" t="s">
        <v>3161</v>
      </c>
      <c r="G817" s="291" t="s">
        <v>3162</v>
      </c>
      <c r="H817" s="291" t="s">
        <v>3163</v>
      </c>
      <c r="I817" s="291" t="s">
        <v>3164</v>
      </c>
      <c r="J817" s="291" t="s">
        <v>148</v>
      </c>
      <c r="K817" s="291">
        <v>39</v>
      </c>
      <c r="L817" s="291">
        <v>3218</v>
      </c>
      <c r="M817" s="291" t="s">
        <v>54</v>
      </c>
      <c r="N817" s="291">
        <v>816</v>
      </c>
      <c r="O817" s="291">
        <v>147.9454871794872</v>
      </c>
      <c r="P817" s="321" t="s">
        <v>3166</v>
      </c>
      <c r="Q817" s="321">
        <v>7210212</v>
      </c>
      <c r="R817" s="321">
        <v>32.510452999999998</v>
      </c>
      <c r="S817" s="321">
        <v>52.540310169999998</v>
      </c>
      <c r="T817" s="321">
        <v>9.5432538147782662</v>
      </c>
      <c r="U817" s="321" t="s">
        <v>149</v>
      </c>
      <c r="V817" s="321">
        <v>0.10576817810246678</v>
      </c>
      <c r="W817" s="321">
        <v>1.8666325676962601</v>
      </c>
      <c r="X817" s="321">
        <v>3.0998480826835499</v>
      </c>
      <c r="Y817" s="321">
        <v>90</v>
      </c>
      <c r="Z817" s="321">
        <v>0.89790999999999999</v>
      </c>
      <c r="AA817" s="321">
        <v>300.55176949999998</v>
      </c>
      <c r="AB817" s="321">
        <v>1.8157195180000001</v>
      </c>
      <c r="AC817" s="322">
        <v>0.68981238095152575</v>
      </c>
      <c r="AD817" s="323">
        <v>1</v>
      </c>
      <c r="AE817" s="322">
        <v>147.9454871794872</v>
      </c>
      <c r="AF817" s="324">
        <v>476.95484311502184</v>
      </c>
      <c r="AG817" s="324">
        <v>81.092365152701092</v>
      </c>
      <c r="AH817" s="324">
        <v>7.8594539074106948E-2</v>
      </c>
      <c r="AI817" s="324">
        <v>0.17002105403329545</v>
      </c>
      <c r="AJ817" s="324">
        <v>0.1864889185496576</v>
      </c>
      <c r="AK817" s="324">
        <v>8.7005388047430863</v>
      </c>
      <c r="AL817" s="324">
        <v>7.7802986668555958</v>
      </c>
      <c r="AM817" s="324">
        <v>9.6207789426305759</v>
      </c>
    </row>
    <row r="818" spans="1:39">
      <c r="A818" s="291" t="s">
        <v>969</v>
      </c>
      <c r="B818" s="291">
        <v>1</v>
      </c>
      <c r="C818" s="291" t="s">
        <v>6000</v>
      </c>
      <c r="D818" s="291" t="s">
        <v>5183</v>
      </c>
      <c r="E818" s="291" t="s">
        <v>3160</v>
      </c>
      <c r="F818" s="291" t="s">
        <v>3161</v>
      </c>
      <c r="G818" s="291" t="s">
        <v>3162</v>
      </c>
      <c r="H818" s="291" t="s">
        <v>3163</v>
      </c>
      <c r="I818" s="291" t="s">
        <v>3164</v>
      </c>
      <c r="J818" s="291" t="s">
        <v>148</v>
      </c>
      <c r="K818" s="291">
        <v>39</v>
      </c>
      <c r="L818" s="291">
        <v>3218</v>
      </c>
      <c r="M818" s="291" t="s">
        <v>54</v>
      </c>
      <c r="N818" s="291">
        <v>817</v>
      </c>
      <c r="O818" s="291">
        <v>148.12701538461539</v>
      </c>
      <c r="P818" s="321" t="s">
        <v>3166</v>
      </c>
      <c r="Q818" s="321">
        <v>7210212</v>
      </c>
      <c r="R818" s="321">
        <v>32.510452999999998</v>
      </c>
      <c r="S818" s="321">
        <v>52.540310169999998</v>
      </c>
      <c r="T818" s="321">
        <v>9.5432538147782662</v>
      </c>
      <c r="U818" s="321" t="s">
        <v>149</v>
      </c>
      <c r="V818" s="321">
        <v>0.10576817810246678</v>
      </c>
      <c r="W818" s="321">
        <v>1.8666325676962601</v>
      </c>
      <c r="X818" s="321">
        <v>3.0998480826835499</v>
      </c>
      <c r="Y818" s="321">
        <v>90</v>
      </c>
      <c r="Z818" s="321">
        <v>0.89790999999999999</v>
      </c>
      <c r="AA818" s="321">
        <v>300.55176949999998</v>
      </c>
      <c r="AB818" s="321">
        <v>1.8157195180000001</v>
      </c>
      <c r="AC818" s="322">
        <v>0.68981238095152575</v>
      </c>
      <c r="AD818" s="323">
        <v>1</v>
      </c>
      <c r="AE818" s="322">
        <v>148.12701538461539</v>
      </c>
      <c r="AF818" s="324">
        <v>477.5400637814206</v>
      </c>
      <c r="AG818" s="324">
        <v>81.138169726537754</v>
      </c>
      <c r="AH818" s="324">
        <v>7.8268893199769665E-2</v>
      </c>
      <c r="AI818" s="324">
        <v>0.16990861265972498</v>
      </c>
      <c r="AJ818" s="324">
        <v>0.1864889185496576</v>
      </c>
      <c r="AK818" s="324">
        <v>8.6947848083361645</v>
      </c>
      <c r="AL818" s="324">
        <v>7.7751532601654425</v>
      </c>
      <c r="AM818" s="324">
        <v>9.6144163565068865</v>
      </c>
    </row>
    <row r="819" spans="1:39">
      <c r="A819" s="291" t="s">
        <v>970</v>
      </c>
      <c r="B819" s="291">
        <v>1</v>
      </c>
      <c r="C819" s="291" t="s">
        <v>6001</v>
      </c>
      <c r="D819" s="291" t="s">
        <v>5183</v>
      </c>
      <c r="E819" s="291" t="s">
        <v>3160</v>
      </c>
      <c r="F819" s="291" t="s">
        <v>3161</v>
      </c>
      <c r="G819" s="291" t="s">
        <v>3162</v>
      </c>
      <c r="H819" s="291" t="s">
        <v>3163</v>
      </c>
      <c r="I819" s="291" t="s">
        <v>3164</v>
      </c>
      <c r="J819" s="291" t="s">
        <v>148</v>
      </c>
      <c r="K819" s="291">
        <v>39</v>
      </c>
      <c r="L819" s="291">
        <v>3218</v>
      </c>
      <c r="M819" s="291" t="s">
        <v>54</v>
      </c>
      <c r="N819" s="291">
        <v>818</v>
      </c>
      <c r="O819" s="291">
        <v>148.30854358974361</v>
      </c>
      <c r="P819" s="321" t="s">
        <v>3166</v>
      </c>
      <c r="Q819" s="321">
        <v>7210212</v>
      </c>
      <c r="R819" s="321">
        <v>32.510452999999998</v>
      </c>
      <c r="S819" s="321">
        <v>52.540310169999998</v>
      </c>
      <c r="T819" s="321">
        <v>9.5432538147782662</v>
      </c>
      <c r="U819" s="321" t="s">
        <v>149</v>
      </c>
      <c r="V819" s="321">
        <v>0.10576817810246678</v>
      </c>
      <c r="W819" s="321">
        <v>1.8666325676962601</v>
      </c>
      <c r="X819" s="321">
        <v>3.0998480826835499</v>
      </c>
      <c r="Y819" s="321">
        <v>90</v>
      </c>
      <c r="Z819" s="321">
        <v>0.89790999999999999</v>
      </c>
      <c r="AA819" s="321">
        <v>300.55176949999998</v>
      </c>
      <c r="AB819" s="321">
        <v>1.8157195180000001</v>
      </c>
      <c r="AC819" s="322">
        <v>0.68981238095152575</v>
      </c>
      <c r="AD819" s="323">
        <v>1</v>
      </c>
      <c r="AE819" s="322">
        <v>148.30854358974361</v>
      </c>
      <c r="AF819" s="324">
        <v>478.12528444781947</v>
      </c>
      <c r="AG819" s="324">
        <v>81.183784224123073</v>
      </c>
      <c r="AH819" s="324">
        <v>7.7944099045589396E-2</v>
      </c>
      <c r="AI819" s="324">
        <v>0.16979604899557058</v>
      </c>
      <c r="AJ819" s="324">
        <v>0.1864889185496576</v>
      </c>
      <c r="AK819" s="324">
        <v>8.6890245539162176</v>
      </c>
      <c r="AL819" s="324">
        <v>7.7700022573608996</v>
      </c>
      <c r="AM819" s="324">
        <v>9.6080468504715348</v>
      </c>
    </row>
    <row r="820" spans="1:39">
      <c r="A820" s="291" t="s">
        <v>971</v>
      </c>
      <c r="B820" s="291">
        <v>1</v>
      </c>
      <c r="C820" s="291" t="s">
        <v>6002</v>
      </c>
      <c r="D820" s="291" t="s">
        <v>5183</v>
      </c>
      <c r="E820" s="291" t="s">
        <v>3160</v>
      </c>
      <c r="F820" s="291" t="s">
        <v>3161</v>
      </c>
      <c r="G820" s="291" t="s">
        <v>3162</v>
      </c>
      <c r="H820" s="291" t="s">
        <v>3163</v>
      </c>
      <c r="I820" s="291" t="s">
        <v>3164</v>
      </c>
      <c r="J820" s="291" t="s">
        <v>148</v>
      </c>
      <c r="K820" s="291">
        <v>39</v>
      </c>
      <c r="L820" s="291">
        <v>3218</v>
      </c>
      <c r="M820" s="291" t="s">
        <v>54</v>
      </c>
      <c r="N820" s="291">
        <v>819</v>
      </c>
      <c r="O820" s="291">
        <v>148.4900717948718</v>
      </c>
      <c r="P820" s="321" t="s">
        <v>3166</v>
      </c>
      <c r="Q820" s="321">
        <v>7210212</v>
      </c>
      <c r="R820" s="321">
        <v>32.510452999999998</v>
      </c>
      <c r="S820" s="321">
        <v>52.540310169999998</v>
      </c>
      <c r="T820" s="321">
        <v>9.5432538147782662</v>
      </c>
      <c r="U820" s="321" t="s">
        <v>149</v>
      </c>
      <c r="V820" s="321">
        <v>0.10576817810246678</v>
      </c>
      <c r="W820" s="321">
        <v>1.8666325676962601</v>
      </c>
      <c r="X820" s="321">
        <v>3.0998480826835499</v>
      </c>
      <c r="Y820" s="321">
        <v>90</v>
      </c>
      <c r="Z820" s="321">
        <v>0.89790999999999999</v>
      </c>
      <c r="AA820" s="321">
        <v>300.55176949999998</v>
      </c>
      <c r="AB820" s="321">
        <v>1.8157195180000001</v>
      </c>
      <c r="AC820" s="322">
        <v>0.68981238095152575</v>
      </c>
      <c r="AD820" s="323">
        <v>1</v>
      </c>
      <c r="AE820" s="322">
        <v>148.4900717948718</v>
      </c>
      <c r="AF820" s="324">
        <v>478.71050511421817</v>
      </c>
      <c r="AG820" s="324">
        <v>81.229209144443772</v>
      </c>
      <c r="AH820" s="324">
        <v>7.7620157538577886E-2</v>
      </c>
      <c r="AI820" s="324">
        <v>0.16968336453168675</v>
      </c>
      <c r="AJ820" s="324">
        <v>0.1864889185496576</v>
      </c>
      <c r="AK820" s="324">
        <v>8.6832581177751909</v>
      </c>
      <c r="AL820" s="324">
        <v>7.764845726664654</v>
      </c>
      <c r="AM820" s="324">
        <v>9.6016705088857286</v>
      </c>
    </row>
    <row r="821" spans="1:39">
      <c r="A821" s="291" t="s">
        <v>972</v>
      </c>
      <c r="B821" s="291">
        <v>1</v>
      </c>
      <c r="C821" s="291" t="s">
        <v>6003</v>
      </c>
      <c r="D821" s="291" t="s">
        <v>5183</v>
      </c>
      <c r="E821" s="291" t="s">
        <v>3160</v>
      </c>
      <c r="F821" s="291" t="s">
        <v>3161</v>
      </c>
      <c r="G821" s="291" t="s">
        <v>3162</v>
      </c>
      <c r="H821" s="291" t="s">
        <v>3163</v>
      </c>
      <c r="I821" s="291" t="s">
        <v>3164</v>
      </c>
      <c r="J821" s="291" t="s">
        <v>148</v>
      </c>
      <c r="K821" s="291">
        <v>39</v>
      </c>
      <c r="L821" s="291">
        <v>3218</v>
      </c>
      <c r="M821" s="291" t="s">
        <v>54</v>
      </c>
      <c r="N821" s="291">
        <v>820</v>
      </c>
      <c r="O821" s="291">
        <v>148.67160000000001</v>
      </c>
      <c r="P821" s="321" t="s">
        <v>3166</v>
      </c>
      <c r="Q821" s="321">
        <v>7210212</v>
      </c>
      <c r="R821" s="321">
        <v>32.510452999999998</v>
      </c>
      <c r="S821" s="321">
        <v>52.540310169999998</v>
      </c>
      <c r="T821" s="321">
        <v>9.5432538147782662</v>
      </c>
      <c r="U821" s="321" t="s">
        <v>149</v>
      </c>
      <c r="V821" s="321">
        <v>0.10576817810246678</v>
      </c>
      <c r="W821" s="321">
        <v>1.8666325676962601</v>
      </c>
      <c r="X821" s="321">
        <v>3.0998480826835499</v>
      </c>
      <c r="Y821" s="321">
        <v>90</v>
      </c>
      <c r="Z821" s="321">
        <v>0.89790999999999999</v>
      </c>
      <c r="AA821" s="321">
        <v>300.55176949999998</v>
      </c>
      <c r="AB821" s="321">
        <v>1.8157195180000001</v>
      </c>
      <c r="AC821" s="322">
        <v>0.68981238095152575</v>
      </c>
      <c r="AD821" s="323">
        <v>1</v>
      </c>
      <c r="AE821" s="322">
        <v>148.67160000000001</v>
      </c>
      <c r="AF821" s="324">
        <v>479.29572578061703</v>
      </c>
      <c r="AG821" s="324">
        <v>81.274444987014391</v>
      </c>
      <c r="AH821" s="324">
        <v>7.7297069580567535E-2</v>
      </c>
      <c r="AI821" s="324">
        <v>0.16957056075274762</v>
      </c>
      <c r="AJ821" s="324">
        <v>0.1864889185496576</v>
      </c>
      <c r="AK821" s="324">
        <v>8.677485575888765</v>
      </c>
      <c r="AL821" s="324">
        <v>7.7596837360165756</v>
      </c>
      <c r="AM821" s="324">
        <v>9.5952874157609553</v>
      </c>
    </row>
    <row r="822" spans="1:39">
      <c r="A822" s="291" t="s">
        <v>973</v>
      </c>
      <c r="B822" s="291">
        <v>1</v>
      </c>
      <c r="C822" s="291" t="s">
        <v>6004</v>
      </c>
      <c r="D822" s="291" t="s">
        <v>5183</v>
      </c>
      <c r="E822" s="291" t="s">
        <v>3160</v>
      </c>
      <c r="F822" s="291" t="s">
        <v>3161</v>
      </c>
      <c r="G822" s="291" t="s">
        <v>3162</v>
      </c>
      <c r="H822" s="291" t="s">
        <v>3163</v>
      </c>
      <c r="I822" s="291" t="s">
        <v>3164</v>
      </c>
      <c r="J822" s="291" t="s">
        <v>148</v>
      </c>
      <c r="K822" s="291">
        <v>39</v>
      </c>
      <c r="L822" s="291">
        <v>3218</v>
      </c>
      <c r="M822" s="291" t="s">
        <v>54</v>
      </c>
      <c r="N822" s="291">
        <v>821</v>
      </c>
      <c r="O822" s="291">
        <v>148.8531282051282</v>
      </c>
      <c r="P822" s="321" t="s">
        <v>3166</v>
      </c>
      <c r="Q822" s="321">
        <v>7210212</v>
      </c>
      <c r="R822" s="321">
        <v>32.510452999999998</v>
      </c>
      <c r="S822" s="321">
        <v>52.540310169999998</v>
      </c>
      <c r="T822" s="321">
        <v>9.5432538147782662</v>
      </c>
      <c r="U822" s="321" t="s">
        <v>149</v>
      </c>
      <c r="V822" s="321">
        <v>0.10576817810246678</v>
      </c>
      <c r="W822" s="321">
        <v>1.8666325676962601</v>
      </c>
      <c r="X822" s="321">
        <v>3.0998480826835499</v>
      </c>
      <c r="Y822" s="321">
        <v>90</v>
      </c>
      <c r="Z822" s="321">
        <v>0.89790999999999999</v>
      </c>
      <c r="AA822" s="321">
        <v>300.55176949999998</v>
      </c>
      <c r="AB822" s="321">
        <v>1.8157195180000001</v>
      </c>
      <c r="AC822" s="322">
        <v>0.68981238095152575</v>
      </c>
      <c r="AD822" s="323">
        <v>1</v>
      </c>
      <c r="AE822" s="322">
        <v>148.8531282051282</v>
      </c>
      <c r="AF822" s="324">
        <v>479.88094644701579</v>
      </c>
      <c r="AG822" s="324">
        <v>81.31949225186257</v>
      </c>
      <c r="AH822" s="324">
        <v>7.6974836048399498E-2</v>
      </c>
      <c r="AI822" s="324">
        <v>0.16945763913725453</v>
      </c>
      <c r="AJ822" s="324">
        <v>0.1864889185496576</v>
      </c>
      <c r="AK822" s="324">
        <v>8.671707003916735</v>
      </c>
      <c r="AL822" s="324">
        <v>7.7545163530740604</v>
      </c>
      <c r="AM822" s="324">
        <v>9.5888976547594087</v>
      </c>
    </row>
    <row r="823" spans="1:39">
      <c r="A823" s="291" t="s">
        <v>974</v>
      </c>
      <c r="B823" s="291">
        <v>1</v>
      </c>
      <c r="C823" s="291" t="s">
        <v>6005</v>
      </c>
      <c r="D823" s="291" t="s">
        <v>5183</v>
      </c>
      <c r="E823" s="291" t="s">
        <v>3160</v>
      </c>
      <c r="F823" s="291" t="s">
        <v>3161</v>
      </c>
      <c r="G823" s="291" t="s">
        <v>3162</v>
      </c>
      <c r="H823" s="291" t="s">
        <v>3163</v>
      </c>
      <c r="I823" s="291" t="s">
        <v>3164</v>
      </c>
      <c r="J823" s="291" t="s">
        <v>148</v>
      </c>
      <c r="K823" s="291">
        <v>39</v>
      </c>
      <c r="L823" s="291">
        <v>3218</v>
      </c>
      <c r="M823" s="291" t="s">
        <v>54</v>
      </c>
      <c r="N823" s="291">
        <v>822</v>
      </c>
      <c r="O823" s="291">
        <v>149.03465641025642</v>
      </c>
      <c r="P823" s="321" t="s">
        <v>3166</v>
      </c>
      <c r="Q823" s="321">
        <v>7210212</v>
      </c>
      <c r="R823" s="321">
        <v>32.510452999999998</v>
      </c>
      <c r="S823" s="321">
        <v>52.540310169999998</v>
      </c>
      <c r="T823" s="321">
        <v>9.5432538147782662</v>
      </c>
      <c r="U823" s="321" t="s">
        <v>149</v>
      </c>
      <c r="V823" s="321">
        <v>0.10576817810246678</v>
      </c>
      <c r="W823" s="321">
        <v>1.8666325676962601</v>
      </c>
      <c r="X823" s="321">
        <v>3.0998480826835499</v>
      </c>
      <c r="Y823" s="321">
        <v>90</v>
      </c>
      <c r="Z823" s="321">
        <v>0.89790999999999999</v>
      </c>
      <c r="AA823" s="321">
        <v>300.55176949999998</v>
      </c>
      <c r="AB823" s="321">
        <v>1.8157195180000001</v>
      </c>
      <c r="AC823" s="322">
        <v>0.68981238095152575</v>
      </c>
      <c r="AD823" s="323">
        <v>1</v>
      </c>
      <c r="AE823" s="322">
        <v>149.03465641025642</v>
      </c>
      <c r="AF823" s="324">
        <v>480.4661671134146</v>
      </c>
      <c r="AG823" s="324">
        <v>81.364351439514508</v>
      </c>
      <c r="AH823" s="324">
        <v>7.6653457793930735E-2</v>
      </c>
      <c r="AI823" s="324">
        <v>0.16934460115754282</v>
      </c>
      <c r="AJ823" s="324">
        <v>0.1864889185496576</v>
      </c>
      <c r="AK823" s="324">
        <v>8.6659224772033614</v>
      </c>
      <c r="AL823" s="324">
        <v>7.7493436452123454</v>
      </c>
      <c r="AM823" s="324">
        <v>9.5825013091943756</v>
      </c>
    </row>
    <row r="824" spans="1:39">
      <c r="A824" s="291" t="s">
        <v>975</v>
      </c>
      <c r="B824" s="291">
        <v>1</v>
      </c>
      <c r="C824" s="291" t="s">
        <v>6006</v>
      </c>
      <c r="D824" s="291" t="s">
        <v>5183</v>
      </c>
      <c r="E824" s="291" t="s">
        <v>3160</v>
      </c>
      <c r="F824" s="291" t="s">
        <v>3161</v>
      </c>
      <c r="G824" s="291" t="s">
        <v>3162</v>
      </c>
      <c r="H824" s="291" t="s">
        <v>3163</v>
      </c>
      <c r="I824" s="291" t="s">
        <v>3164</v>
      </c>
      <c r="J824" s="291" t="s">
        <v>148</v>
      </c>
      <c r="K824" s="291">
        <v>39</v>
      </c>
      <c r="L824" s="291">
        <v>3218</v>
      </c>
      <c r="M824" s="291" t="s">
        <v>54</v>
      </c>
      <c r="N824" s="291">
        <v>823</v>
      </c>
      <c r="O824" s="291">
        <v>149.21618461538463</v>
      </c>
      <c r="P824" s="321" t="s">
        <v>3166</v>
      </c>
      <c r="Q824" s="321">
        <v>7210212</v>
      </c>
      <c r="R824" s="321">
        <v>32.510452999999998</v>
      </c>
      <c r="S824" s="321">
        <v>52.540310169999998</v>
      </c>
      <c r="T824" s="321">
        <v>9.5432538147782662</v>
      </c>
      <c r="U824" s="321" t="s">
        <v>149</v>
      </c>
      <c r="V824" s="321">
        <v>0.10576817810246678</v>
      </c>
      <c r="W824" s="321">
        <v>1.8666325676962601</v>
      </c>
      <c r="X824" s="321">
        <v>3.0998480826835499</v>
      </c>
      <c r="Y824" s="321">
        <v>90</v>
      </c>
      <c r="Z824" s="321">
        <v>0.89790999999999999</v>
      </c>
      <c r="AA824" s="321">
        <v>300.55176949999998</v>
      </c>
      <c r="AB824" s="321">
        <v>1.8157195180000001</v>
      </c>
      <c r="AC824" s="322">
        <v>0.68981238095152575</v>
      </c>
      <c r="AD824" s="323">
        <v>1</v>
      </c>
      <c r="AE824" s="322">
        <v>149.21618461538463</v>
      </c>
      <c r="AF824" s="324">
        <v>481.05138777981347</v>
      </c>
      <c r="AG824" s="324">
        <v>81.409023050980451</v>
      </c>
      <c r="AH824" s="324">
        <v>7.6332935644307889E-2</v>
      </c>
      <c r="AI824" s="324">
        <v>0.16923144827978948</v>
      </c>
      <c r="AJ824" s="324">
        <v>0.1864889185496576</v>
      </c>
      <c r="AK824" s="324">
        <v>8.6601320707777631</v>
      </c>
      <c r="AL824" s="324">
        <v>7.7441656795248557</v>
      </c>
      <c r="AM824" s="324">
        <v>9.5760984620306697</v>
      </c>
    </row>
    <row r="825" spans="1:39">
      <c r="A825" s="291" t="s">
        <v>976</v>
      </c>
      <c r="B825" s="291">
        <v>1</v>
      </c>
      <c r="C825" s="291" t="s">
        <v>6007</v>
      </c>
      <c r="D825" s="291" t="s">
        <v>5183</v>
      </c>
      <c r="E825" s="291" t="s">
        <v>3160</v>
      </c>
      <c r="F825" s="291" t="s">
        <v>3161</v>
      </c>
      <c r="G825" s="291" t="s">
        <v>3162</v>
      </c>
      <c r="H825" s="291" t="s">
        <v>3163</v>
      </c>
      <c r="I825" s="291" t="s">
        <v>3164</v>
      </c>
      <c r="J825" s="291" t="s">
        <v>148</v>
      </c>
      <c r="K825" s="291">
        <v>39</v>
      </c>
      <c r="L825" s="291">
        <v>3218</v>
      </c>
      <c r="M825" s="291" t="s">
        <v>54</v>
      </c>
      <c r="N825" s="291">
        <v>824</v>
      </c>
      <c r="O825" s="291">
        <v>149.39771282051282</v>
      </c>
      <c r="P825" s="321" t="s">
        <v>3166</v>
      </c>
      <c r="Q825" s="321">
        <v>7210212</v>
      </c>
      <c r="R825" s="321">
        <v>32.510452999999998</v>
      </c>
      <c r="S825" s="321">
        <v>52.540310169999998</v>
      </c>
      <c r="T825" s="321">
        <v>9.5432538147782662</v>
      </c>
      <c r="U825" s="321" t="s">
        <v>149</v>
      </c>
      <c r="V825" s="321">
        <v>0.10576817810246678</v>
      </c>
      <c r="W825" s="321">
        <v>1.8666325676962601</v>
      </c>
      <c r="X825" s="321">
        <v>3.0998480826835499</v>
      </c>
      <c r="Y825" s="321">
        <v>90</v>
      </c>
      <c r="Z825" s="321">
        <v>0.89790999999999999</v>
      </c>
      <c r="AA825" s="321">
        <v>300.55176949999998</v>
      </c>
      <c r="AB825" s="321">
        <v>1.8157195180000001</v>
      </c>
      <c r="AC825" s="322">
        <v>0.68981238095152575</v>
      </c>
      <c r="AD825" s="323">
        <v>1</v>
      </c>
      <c r="AE825" s="322">
        <v>149.39771282051282</v>
      </c>
      <c r="AF825" s="324">
        <v>481.63660844621216</v>
      </c>
      <c r="AG825" s="324">
        <v>81.453507587740219</v>
      </c>
      <c r="AH825" s="324">
        <v>7.6013270401940364E-2</v>
      </c>
      <c r="AI825" s="324">
        <v>0.16911818196402054</v>
      </c>
      <c r="AJ825" s="324">
        <v>0.1864889185496576</v>
      </c>
      <c r="AK825" s="324">
        <v>8.6543358593542941</v>
      </c>
      <c r="AL825" s="324">
        <v>7.7389825228235445</v>
      </c>
      <c r="AM825" s="324">
        <v>9.5696891958850436</v>
      </c>
    </row>
    <row r="826" spans="1:39">
      <c r="A826" s="291" t="s">
        <v>977</v>
      </c>
      <c r="B826" s="291">
        <v>1</v>
      </c>
      <c r="C826" s="291" t="s">
        <v>6008</v>
      </c>
      <c r="D826" s="291" t="s">
        <v>5183</v>
      </c>
      <c r="E826" s="291" t="s">
        <v>3160</v>
      </c>
      <c r="F826" s="291" t="s">
        <v>3161</v>
      </c>
      <c r="G826" s="291" t="s">
        <v>3162</v>
      </c>
      <c r="H826" s="291" t="s">
        <v>3163</v>
      </c>
      <c r="I826" s="291" t="s">
        <v>3164</v>
      </c>
      <c r="J826" s="291" t="s">
        <v>148</v>
      </c>
      <c r="K826" s="291">
        <v>39</v>
      </c>
      <c r="L826" s="291">
        <v>3218</v>
      </c>
      <c r="M826" s="291" t="s">
        <v>54</v>
      </c>
      <c r="N826" s="291">
        <v>825</v>
      </c>
      <c r="O826" s="291">
        <v>149.57924102564104</v>
      </c>
      <c r="P826" s="321" t="s">
        <v>3166</v>
      </c>
      <c r="Q826" s="321">
        <v>7210212</v>
      </c>
      <c r="R826" s="321">
        <v>32.510452999999998</v>
      </c>
      <c r="S826" s="321">
        <v>52.540310169999998</v>
      </c>
      <c r="T826" s="321">
        <v>9.5432538147782662</v>
      </c>
      <c r="U826" s="321" t="s">
        <v>149</v>
      </c>
      <c r="V826" s="321">
        <v>0.10576817810246678</v>
      </c>
      <c r="W826" s="321">
        <v>1.8666325676962601</v>
      </c>
      <c r="X826" s="321">
        <v>3.0998480826835499</v>
      </c>
      <c r="Y826" s="321">
        <v>90</v>
      </c>
      <c r="Z826" s="321">
        <v>0.89790999999999999</v>
      </c>
      <c r="AA826" s="321">
        <v>300.55176949999998</v>
      </c>
      <c r="AB826" s="321">
        <v>1.8157195180000001</v>
      </c>
      <c r="AC826" s="322">
        <v>0.68981238095152575</v>
      </c>
      <c r="AD826" s="323">
        <v>1</v>
      </c>
      <c r="AE826" s="322">
        <v>149.57924102564104</v>
      </c>
      <c r="AF826" s="324">
        <v>482.22182911261103</v>
      </c>
      <c r="AG826" s="324">
        <v>81.497805551728916</v>
      </c>
      <c r="AH826" s="324">
        <v>7.5694462844729762E-2</v>
      </c>
      <c r="AI826" s="324">
        <v>0.16900480366411846</v>
      </c>
      <c r="AJ826" s="324">
        <v>0.1864889185496576</v>
      </c>
      <c r="AK826" s="324">
        <v>8.6485339173329212</v>
      </c>
      <c r="AL826" s="324">
        <v>7.7337942416392282</v>
      </c>
      <c r="AM826" s="324">
        <v>9.5632735930266151</v>
      </c>
    </row>
    <row r="827" spans="1:39">
      <c r="A827" s="291" t="s">
        <v>978</v>
      </c>
      <c r="B827" s="291">
        <v>1</v>
      </c>
      <c r="C827" s="291" t="s">
        <v>6009</v>
      </c>
      <c r="D827" s="291" t="s">
        <v>5183</v>
      </c>
      <c r="E827" s="291" t="s">
        <v>3160</v>
      </c>
      <c r="F827" s="291" t="s">
        <v>3161</v>
      </c>
      <c r="G827" s="291" t="s">
        <v>3162</v>
      </c>
      <c r="H827" s="291" t="s">
        <v>3163</v>
      </c>
      <c r="I827" s="291" t="s">
        <v>3164</v>
      </c>
      <c r="J827" s="291" t="s">
        <v>148</v>
      </c>
      <c r="K827" s="291">
        <v>39</v>
      </c>
      <c r="L827" s="291">
        <v>3218</v>
      </c>
      <c r="M827" s="291" t="s">
        <v>54</v>
      </c>
      <c r="N827" s="291">
        <v>826</v>
      </c>
      <c r="O827" s="291">
        <v>149.76076923076923</v>
      </c>
      <c r="P827" s="321" t="s">
        <v>3166</v>
      </c>
      <c r="Q827" s="321">
        <v>7210212</v>
      </c>
      <c r="R827" s="321">
        <v>32.510452999999998</v>
      </c>
      <c r="S827" s="321">
        <v>52.540310169999998</v>
      </c>
      <c r="T827" s="321">
        <v>9.5432538147782662</v>
      </c>
      <c r="U827" s="321" t="s">
        <v>149</v>
      </c>
      <c r="V827" s="321">
        <v>0.10576817810246678</v>
      </c>
      <c r="W827" s="321">
        <v>1.8666325676962601</v>
      </c>
      <c r="X827" s="321">
        <v>3.0998480826835499</v>
      </c>
      <c r="Y827" s="321">
        <v>90</v>
      </c>
      <c r="Z827" s="321">
        <v>0.89790999999999999</v>
      </c>
      <c r="AA827" s="321">
        <v>300.55176949999998</v>
      </c>
      <c r="AB827" s="321">
        <v>1.8157195180000001</v>
      </c>
      <c r="AC827" s="322">
        <v>0.68981238095152575</v>
      </c>
      <c r="AD827" s="323">
        <v>1</v>
      </c>
      <c r="AE827" s="322">
        <v>149.76076923076923</v>
      </c>
      <c r="AF827" s="324">
        <v>482.80704977900979</v>
      </c>
      <c r="AG827" s="324">
        <v>81.541917445322568</v>
      </c>
      <c r="AH827" s="324">
        <v>7.5376513726182745E-2</v>
      </c>
      <c r="AI827" s="324">
        <v>0.16889131482783007</v>
      </c>
      <c r="AJ827" s="324">
        <v>0.1864889185496576</v>
      </c>
      <c r="AK827" s="324">
        <v>8.6427263187996317</v>
      </c>
      <c r="AL827" s="324">
        <v>7.7286009022219542</v>
      </c>
      <c r="AM827" s="324">
        <v>9.5568517353773075</v>
      </c>
    </row>
    <row r="828" spans="1:39">
      <c r="A828" s="291" t="s">
        <v>979</v>
      </c>
      <c r="B828" s="291">
        <v>1</v>
      </c>
      <c r="C828" s="291" t="s">
        <v>6010</v>
      </c>
      <c r="D828" s="291" t="s">
        <v>5183</v>
      </c>
      <c r="E828" s="291" t="s">
        <v>3160</v>
      </c>
      <c r="F828" s="291" t="s">
        <v>3161</v>
      </c>
      <c r="G828" s="291" t="s">
        <v>3162</v>
      </c>
      <c r="H828" s="291" t="s">
        <v>3163</v>
      </c>
      <c r="I828" s="291" t="s">
        <v>3164</v>
      </c>
      <c r="J828" s="291" t="s">
        <v>148</v>
      </c>
      <c r="K828" s="291">
        <v>39</v>
      </c>
      <c r="L828" s="291">
        <v>3218</v>
      </c>
      <c r="M828" s="291" t="s">
        <v>54</v>
      </c>
      <c r="N828" s="291">
        <v>827</v>
      </c>
      <c r="O828" s="291">
        <v>149.94229743589744</v>
      </c>
      <c r="P828" s="321" t="s">
        <v>3166</v>
      </c>
      <c r="Q828" s="321">
        <v>7210212</v>
      </c>
      <c r="R828" s="321">
        <v>32.510452999999998</v>
      </c>
      <c r="S828" s="321">
        <v>52.540310169999998</v>
      </c>
      <c r="T828" s="321">
        <v>9.5432538147782662</v>
      </c>
      <c r="U828" s="321" t="s">
        <v>149</v>
      </c>
      <c r="V828" s="321">
        <v>0.10576817810246678</v>
      </c>
      <c r="W828" s="321">
        <v>1.8666325676962601</v>
      </c>
      <c r="X828" s="321">
        <v>3.0998480826835499</v>
      </c>
      <c r="Y828" s="321">
        <v>90</v>
      </c>
      <c r="Z828" s="321">
        <v>0.89790999999999999</v>
      </c>
      <c r="AA828" s="321">
        <v>300.55176949999998</v>
      </c>
      <c r="AB828" s="321">
        <v>1.8157195180000001</v>
      </c>
      <c r="AC828" s="322">
        <v>0.68981238095152575</v>
      </c>
      <c r="AD828" s="323">
        <v>1</v>
      </c>
      <c r="AE828" s="322">
        <v>149.94229743589744</v>
      </c>
      <c r="AF828" s="324">
        <v>483.3922704454086</v>
      </c>
      <c r="AG828" s="324">
        <v>81.585843771323937</v>
      </c>
      <c r="AH828" s="324">
        <v>7.5059423775431691E-2</v>
      </c>
      <c r="AI828" s="324">
        <v>0.1687777168967739</v>
      </c>
      <c r="AJ828" s="324">
        <v>0.1864889185496576</v>
      </c>
      <c r="AK828" s="324">
        <v>8.636913137526804</v>
      </c>
      <c r="AL828" s="324">
        <v>7.7234025705413334</v>
      </c>
      <c r="AM828" s="324">
        <v>9.5504237045122746</v>
      </c>
    </row>
    <row r="829" spans="1:39">
      <c r="A829" s="291" t="s">
        <v>980</v>
      </c>
      <c r="B829" s="291">
        <v>1</v>
      </c>
      <c r="C829" s="291" t="s">
        <v>6011</v>
      </c>
      <c r="D829" s="291" t="s">
        <v>5183</v>
      </c>
      <c r="E829" s="291" t="s">
        <v>3160</v>
      </c>
      <c r="F829" s="291" t="s">
        <v>3161</v>
      </c>
      <c r="G829" s="291" t="s">
        <v>3162</v>
      </c>
      <c r="H829" s="291" t="s">
        <v>3163</v>
      </c>
      <c r="I829" s="291" t="s">
        <v>3164</v>
      </c>
      <c r="J829" s="291" t="s">
        <v>148</v>
      </c>
      <c r="K829" s="291">
        <v>39</v>
      </c>
      <c r="L829" s="291">
        <v>3218</v>
      </c>
      <c r="M829" s="291" t="s">
        <v>54</v>
      </c>
      <c r="N829" s="291">
        <v>828</v>
      </c>
      <c r="O829" s="291">
        <v>150.12382564102566</v>
      </c>
      <c r="P829" s="321" t="s">
        <v>3166</v>
      </c>
      <c r="Q829" s="321">
        <v>7210212</v>
      </c>
      <c r="R829" s="321">
        <v>32.510452999999998</v>
      </c>
      <c r="S829" s="321">
        <v>52.540310169999998</v>
      </c>
      <c r="T829" s="321">
        <v>9.5432538147782662</v>
      </c>
      <c r="U829" s="321" t="s">
        <v>149</v>
      </c>
      <c r="V829" s="321">
        <v>0.10576817810246678</v>
      </c>
      <c r="W829" s="321">
        <v>1.8666325676962601</v>
      </c>
      <c r="X829" s="321">
        <v>3.0998480826835499</v>
      </c>
      <c r="Y829" s="321">
        <v>90</v>
      </c>
      <c r="Z829" s="321">
        <v>0.89790999999999999</v>
      </c>
      <c r="AA829" s="321">
        <v>300.55176949999998</v>
      </c>
      <c r="AB829" s="321">
        <v>1.8157195180000001</v>
      </c>
      <c r="AC829" s="322">
        <v>0.68981238095152575</v>
      </c>
      <c r="AD829" s="323">
        <v>1</v>
      </c>
      <c r="AE829" s="322">
        <v>150.12382564102566</v>
      </c>
      <c r="AF829" s="324">
        <v>483.97749111180747</v>
      </c>
      <c r="AG829" s="324">
        <v>81.629585032948398</v>
      </c>
      <c r="AH829" s="324">
        <v>7.4743193697552668E-2</v>
      </c>
      <c r="AI829" s="324">
        <v>0.16866401130644834</v>
      </c>
      <c r="AJ829" s="324">
        <v>0.1864889185496576</v>
      </c>
      <c r="AK829" s="324">
        <v>8.6310944469736324</v>
      </c>
      <c r="AL829" s="324">
        <v>7.718199312286913</v>
      </c>
      <c r="AM829" s="324">
        <v>9.5439895816603517</v>
      </c>
    </row>
    <row r="830" spans="1:39">
      <c r="A830" s="291" t="s">
        <v>981</v>
      </c>
      <c r="B830" s="291">
        <v>1</v>
      </c>
      <c r="C830" s="291" t="s">
        <v>6012</v>
      </c>
      <c r="D830" s="291" t="s">
        <v>5183</v>
      </c>
      <c r="E830" s="291" t="s">
        <v>3160</v>
      </c>
      <c r="F830" s="291" t="s">
        <v>3161</v>
      </c>
      <c r="G830" s="291" t="s">
        <v>3162</v>
      </c>
      <c r="H830" s="291" t="s">
        <v>3163</v>
      </c>
      <c r="I830" s="291" t="s">
        <v>3164</v>
      </c>
      <c r="J830" s="291" t="s">
        <v>148</v>
      </c>
      <c r="K830" s="291">
        <v>39</v>
      </c>
      <c r="L830" s="291">
        <v>3218</v>
      </c>
      <c r="M830" s="291" t="s">
        <v>54</v>
      </c>
      <c r="N830" s="291">
        <v>829</v>
      </c>
      <c r="O830" s="291">
        <v>150.30535384615385</v>
      </c>
      <c r="P830" s="321" t="s">
        <v>3166</v>
      </c>
      <c r="Q830" s="321">
        <v>7210212</v>
      </c>
      <c r="R830" s="321">
        <v>32.510452999999998</v>
      </c>
      <c r="S830" s="321">
        <v>52.540310169999998</v>
      </c>
      <c r="T830" s="321">
        <v>9.5432538147782662</v>
      </c>
      <c r="U830" s="321" t="s">
        <v>149</v>
      </c>
      <c r="V830" s="321">
        <v>0.10576817810246678</v>
      </c>
      <c r="W830" s="321">
        <v>1.8666325676962601</v>
      </c>
      <c r="X830" s="321">
        <v>3.0998480826835499</v>
      </c>
      <c r="Y830" s="321">
        <v>90</v>
      </c>
      <c r="Z830" s="321">
        <v>0.89790999999999999</v>
      </c>
      <c r="AA830" s="321">
        <v>300.55176949999998</v>
      </c>
      <c r="AB830" s="321">
        <v>1.8157195180000001</v>
      </c>
      <c r="AC830" s="322">
        <v>0.68981238095152575</v>
      </c>
      <c r="AD830" s="323">
        <v>1</v>
      </c>
      <c r="AE830" s="322">
        <v>150.30535384615385</v>
      </c>
      <c r="AF830" s="324">
        <v>484.56271177820622</v>
      </c>
      <c r="AG830" s="324">
        <v>81.673141733809814</v>
      </c>
      <c r="AH830" s="324">
        <v>7.4427824173484147E-2</v>
      </c>
      <c r="AI830" s="324">
        <v>0.16855019948623945</v>
      </c>
      <c r="AJ830" s="324">
        <v>0.1864889185496576</v>
      </c>
      <c r="AK830" s="324">
        <v>8.6252703202865231</v>
      </c>
      <c r="AL830" s="324">
        <v>7.7129911928685368</v>
      </c>
      <c r="AM830" s="324">
        <v>9.5375494477045084</v>
      </c>
    </row>
    <row r="831" spans="1:39">
      <c r="A831" s="291" t="s">
        <v>982</v>
      </c>
      <c r="B831" s="291">
        <v>1</v>
      </c>
      <c r="C831" s="291" t="s">
        <v>6013</v>
      </c>
      <c r="D831" s="291" t="s">
        <v>5183</v>
      </c>
      <c r="E831" s="291" t="s">
        <v>3160</v>
      </c>
      <c r="F831" s="291" t="s">
        <v>3161</v>
      </c>
      <c r="G831" s="291" t="s">
        <v>3162</v>
      </c>
      <c r="H831" s="291" t="s">
        <v>3163</v>
      </c>
      <c r="I831" s="291" t="s">
        <v>3164</v>
      </c>
      <c r="J831" s="291" t="s">
        <v>148</v>
      </c>
      <c r="K831" s="291">
        <v>39</v>
      </c>
      <c r="L831" s="291">
        <v>3218</v>
      </c>
      <c r="M831" s="291" t="s">
        <v>54</v>
      </c>
      <c r="N831" s="291">
        <v>830</v>
      </c>
      <c r="O831" s="291">
        <v>150.48688205128207</v>
      </c>
      <c r="P831" s="321" t="s">
        <v>3166</v>
      </c>
      <c r="Q831" s="321">
        <v>7210212</v>
      </c>
      <c r="R831" s="321">
        <v>32.510452999999998</v>
      </c>
      <c r="S831" s="321">
        <v>52.540310169999998</v>
      </c>
      <c r="T831" s="321">
        <v>9.5432538147782662</v>
      </c>
      <c r="U831" s="321" t="s">
        <v>149</v>
      </c>
      <c r="V831" s="321">
        <v>0.10576817810246678</v>
      </c>
      <c r="W831" s="321">
        <v>1.8666325676962601</v>
      </c>
      <c r="X831" s="321">
        <v>3.0998480826835499</v>
      </c>
      <c r="Y831" s="321">
        <v>90</v>
      </c>
      <c r="Z831" s="321">
        <v>0.89790999999999999</v>
      </c>
      <c r="AA831" s="321">
        <v>300.55176949999998</v>
      </c>
      <c r="AB831" s="321">
        <v>1.8157195180000001</v>
      </c>
      <c r="AC831" s="322">
        <v>0.68981238095152575</v>
      </c>
      <c r="AD831" s="323">
        <v>1</v>
      </c>
      <c r="AE831" s="322">
        <v>150.48688205128207</v>
      </c>
      <c r="AF831" s="324">
        <v>485.14793244460503</v>
      </c>
      <c r="AG831" s="324">
        <v>81.716514377906591</v>
      </c>
      <c r="AH831" s="324">
        <v>7.4113315860277917E-2</v>
      </c>
      <c r="AI831" s="324">
        <v>0.16843628285942888</v>
      </c>
      <c r="AJ831" s="324">
        <v>0.1864889185496576</v>
      </c>
      <c r="AK831" s="324">
        <v>8.6194408302994958</v>
      </c>
      <c r="AL831" s="324">
        <v>7.707778277416705</v>
      </c>
      <c r="AM831" s="324">
        <v>9.5311033831822876</v>
      </c>
    </row>
    <row r="832" spans="1:39">
      <c r="A832" s="291" t="s">
        <v>983</v>
      </c>
      <c r="B832" s="291">
        <v>1</v>
      </c>
      <c r="C832" s="291" t="s">
        <v>6014</v>
      </c>
      <c r="D832" s="291" t="s">
        <v>5183</v>
      </c>
      <c r="E832" s="291" t="s">
        <v>3160</v>
      </c>
      <c r="F832" s="291" t="s">
        <v>3161</v>
      </c>
      <c r="G832" s="291" t="s">
        <v>3162</v>
      </c>
      <c r="H832" s="291" t="s">
        <v>3163</v>
      </c>
      <c r="I832" s="291" t="s">
        <v>3164</v>
      </c>
      <c r="J832" s="291" t="s">
        <v>148</v>
      </c>
      <c r="K832" s="291">
        <v>39</v>
      </c>
      <c r="L832" s="291">
        <v>3218</v>
      </c>
      <c r="M832" s="291" t="s">
        <v>54</v>
      </c>
      <c r="N832" s="291">
        <v>831</v>
      </c>
      <c r="O832" s="291">
        <v>150.66841025641025</v>
      </c>
      <c r="P832" s="321" t="s">
        <v>3166</v>
      </c>
      <c r="Q832" s="321">
        <v>7210212</v>
      </c>
      <c r="R832" s="321">
        <v>32.510452999999998</v>
      </c>
      <c r="S832" s="321">
        <v>52.540310169999998</v>
      </c>
      <c r="T832" s="321">
        <v>9.5432538147782662</v>
      </c>
      <c r="U832" s="321" t="s">
        <v>149</v>
      </c>
      <c r="V832" s="321">
        <v>0.10576817810246678</v>
      </c>
      <c r="W832" s="321">
        <v>1.8666325676962601</v>
      </c>
      <c r="X832" s="321">
        <v>3.0998480826835499</v>
      </c>
      <c r="Y832" s="321">
        <v>90</v>
      </c>
      <c r="Z832" s="321">
        <v>0.89790999999999999</v>
      </c>
      <c r="AA832" s="321">
        <v>300.55176949999998</v>
      </c>
      <c r="AB832" s="321">
        <v>1.8157195180000001</v>
      </c>
      <c r="AC832" s="322">
        <v>0.68981238095152575</v>
      </c>
      <c r="AD832" s="323">
        <v>1</v>
      </c>
      <c r="AE832" s="322">
        <v>150.66841025641025</v>
      </c>
      <c r="AF832" s="324">
        <v>485.73315311100379</v>
      </c>
      <c r="AG832" s="324">
        <v>81.7597034696077</v>
      </c>
      <c r="AH832" s="324">
        <v>7.3799669391170997E-2</v>
      </c>
      <c r="AI832" s="324">
        <v>0.16832226284320209</v>
      </c>
      <c r="AJ832" s="324">
        <v>0.1864889185496576</v>
      </c>
      <c r="AK832" s="324">
        <v>8.6136060495346136</v>
      </c>
      <c r="AL832" s="324">
        <v>7.7025606307829504</v>
      </c>
      <c r="AM832" s="324">
        <v>9.524651468286276</v>
      </c>
    </row>
    <row r="833" spans="1:39">
      <c r="A833" s="291" t="s">
        <v>984</v>
      </c>
      <c r="B833" s="291">
        <v>1</v>
      </c>
      <c r="C833" s="291" t="s">
        <v>6015</v>
      </c>
      <c r="D833" s="291" t="s">
        <v>5183</v>
      </c>
      <c r="E833" s="291" t="s">
        <v>3160</v>
      </c>
      <c r="F833" s="291" t="s">
        <v>3161</v>
      </c>
      <c r="G833" s="291" t="s">
        <v>3162</v>
      </c>
      <c r="H833" s="291" t="s">
        <v>3163</v>
      </c>
      <c r="I833" s="291" t="s">
        <v>3164</v>
      </c>
      <c r="J833" s="291" t="s">
        <v>148</v>
      </c>
      <c r="K833" s="291">
        <v>39</v>
      </c>
      <c r="L833" s="291">
        <v>3218</v>
      </c>
      <c r="M833" s="291" t="s">
        <v>54</v>
      </c>
      <c r="N833" s="291">
        <v>832</v>
      </c>
      <c r="O833" s="291">
        <v>150.84993846153847</v>
      </c>
      <c r="P833" s="321" t="s">
        <v>3166</v>
      </c>
      <c r="Q833" s="321">
        <v>7210212</v>
      </c>
      <c r="R833" s="321">
        <v>32.510452999999998</v>
      </c>
      <c r="S833" s="321">
        <v>52.540310169999998</v>
      </c>
      <c r="T833" s="321">
        <v>9.5432538147782662</v>
      </c>
      <c r="U833" s="321" t="s">
        <v>149</v>
      </c>
      <c r="V833" s="321">
        <v>0.10576817810246678</v>
      </c>
      <c r="W833" s="321">
        <v>1.8666325676962601</v>
      </c>
      <c r="X833" s="321">
        <v>3.0998480826835499</v>
      </c>
      <c r="Y833" s="321">
        <v>90</v>
      </c>
      <c r="Z833" s="321">
        <v>0.89790999999999999</v>
      </c>
      <c r="AA833" s="321">
        <v>300.55176949999998</v>
      </c>
      <c r="AB833" s="321">
        <v>1.8157195180000001</v>
      </c>
      <c r="AC833" s="322">
        <v>0.68981238095152575</v>
      </c>
      <c r="AD833" s="323">
        <v>1</v>
      </c>
      <c r="AE833" s="322">
        <v>150.84993846153847</v>
      </c>
      <c r="AF833" s="324">
        <v>486.3183737774026</v>
      </c>
      <c r="AG833" s="324">
        <v>81.802709513638916</v>
      </c>
      <c r="AH833" s="324">
        <v>7.3486885375829675E-2</v>
      </c>
      <c r="AI833" s="324">
        <v>0.16820814084865651</v>
      </c>
      <c r="AJ833" s="324">
        <v>0.1864889185496576</v>
      </c>
      <c r="AK833" s="324">
        <v>8.6077660502023896</v>
      </c>
      <c r="AL833" s="324">
        <v>7.6973383175402157</v>
      </c>
      <c r="AM833" s="324">
        <v>9.5181937828645626</v>
      </c>
    </row>
    <row r="834" spans="1:39">
      <c r="A834" s="291" t="s">
        <v>985</v>
      </c>
      <c r="B834" s="291">
        <v>1</v>
      </c>
      <c r="C834" s="291" t="s">
        <v>6016</v>
      </c>
      <c r="D834" s="291" t="s">
        <v>5183</v>
      </c>
      <c r="E834" s="291" t="s">
        <v>3160</v>
      </c>
      <c r="F834" s="291" t="s">
        <v>3161</v>
      </c>
      <c r="G834" s="291" t="s">
        <v>3162</v>
      </c>
      <c r="H834" s="291" t="s">
        <v>3163</v>
      </c>
      <c r="I834" s="291" t="s">
        <v>3164</v>
      </c>
      <c r="J834" s="291" t="s">
        <v>148</v>
      </c>
      <c r="K834" s="291">
        <v>39</v>
      </c>
      <c r="L834" s="291">
        <v>3218</v>
      </c>
      <c r="M834" s="291" t="s">
        <v>54</v>
      </c>
      <c r="N834" s="291">
        <v>833</v>
      </c>
      <c r="O834" s="291">
        <v>151.03146666666669</v>
      </c>
      <c r="P834" s="321" t="s">
        <v>3166</v>
      </c>
      <c r="Q834" s="321">
        <v>7210212</v>
      </c>
      <c r="R834" s="321">
        <v>32.510452999999998</v>
      </c>
      <c r="S834" s="321">
        <v>52.540310169999998</v>
      </c>
      <c r="T834" s="321">
        <v>9.5432538147782662</v>
      </c>
      <c r="U834" s="321" t="s">
        <v>149</v>
      </c>
      <c r="V834" s="321">
        <v>0.10576817810246678</v>
      </c>
      <c r="W834" s="321">
        <v>1.8666325676962601</v>
      </c>
      <c r="X834" s="321">
        <v>3.0998480826835499</v>
      </c>
      <c r="Y834" s="321">
        <v>90</v>
      </c>
      <c r="Z834" s="321">
        <v>0.89790999999999999</v>
      </c>
      <c r="AA834" s="321">
        <v>300.55176949999998</v>
      </c>
      <c r="AB834" s="321">
        <v>1.8157195180000001</v>
      </c>
      <c r="AC834" s="322">
        <v>0.68981238095152575</v>
      </c>
      <c r="AD834" s="323">
        <v>1</v>
      </c>
      <c r="AE834" s="322">
        <v>151.03146666666669</v>
      </c>
      <c r="AF834" s="324">
        <v>486.90359444380147</v>
      </c>
      <c r="AG834" s="324">
        <v>81.845533015068881</v>
      </c>
      <c r="AH834" s="324">
        <v>7.3174964400141901E-2</v>
      </c>
      <c r="AI834" s="324">
        <v>0.16809391828080972</v>
      </c>
      <c r="AJ834" s="324">
        <v>0.1864889185496576</v>
      </c>
      <c r="AK834" s="324">
        <v>8.6019209042022133</v>
      </c>
      <c r="AL834" s="324">
        <v>7.6921114019832206</v>
      </c>
      <c r="AM834" s="324">
        <v>9.5117304064212043</v>
      </c>
    </row>
    <row r="835" spans="1:39">
      <c r="A835" s="291" t="s">
        <v>986</v>
      </c>
      <c r="B835" s="291">
        <v>1</v>
      </c>
      <c r="C835" s="291" t="s">
        <v>6017</v>
      </c>
      <c r="D835" s="291" t="s">
        <v>5183</v>
      </c>
      <c r="E835" s="291" t="s">
        <v>3160</v>
      </c>
      <c r="F835" s="291" t="s">
        <v>3161</v>
      </c>
      <c r="G835" s="291" t="s">
        <v>3162</v>
      </c>
      <c r="H835" s="291" t="s">
        <v>3163</v>
      </c>
      <c r="I835" s="291" t="s">
        <v>3164</v>
      </c>
      <c r="J835" s="291" t="s">
        <v>148</v>
      </c>
      <c r="K835" s="291">
        <v>39</v>
      </c>
      <c r="L835" s="291">
        <v>3218</v>
      </c>
      <c r="M835" s="291" t="s">
        <v>54</v>
      </c>
      <c r="N835" s="291">
        <v>834</v>
      </c>
      <c r="O835" s="291">
        <v>151.21299487179488</v>
      </c>
      <c r="P835" s="321" t="s">
        <v>3166</v>
      </c>
      <c r="Q835" s="321">
        <v>7210212</v>
      </c>
      <c r="R835" s="321">
        <v>32.510452999999998</v>
      </c>
      <c r="S835" s="321">
        <v>52.540310169999998</v>
      </c>
      <c r="T835" s="321">
        <v>9.5432538147782662</v>
      </c>
      <c r="U835" s="321" t="s">
        <v>149</v>
      </c>
      <c r="V835" s="321">
        <v>0.10576817810246678</v>
      </c>
      <c r="W835" s="321">
        <v>1.8666325676962601</v>
      </c>
      <c r="X835" s="321">
        <v>3.0998480826835499</v>
      </c>
      <c r="Y835" s="321">
        <v>90</v>
      </c>
      <c r="Z835" s="321">
        <v>0.89790999999999999</v>
      </c>
      <c r="AA835" s="321">
        <v>300.55176949999998</v>
      </c>
      <c r="AB835" s="321">
        <v>1.8157195180000001</v>
      </c>
      <c r="AC835" s="322">
        <v>0.68981238095152575</v>
      </c>
      <c r="AD835" s="323">
        <v>1</v>
      </c>
      <c r="AE835" s="322">
        <v>151.21299487179488</v>
      </c>
      <c r="AF835" s="324">
        <v>487.48881511020022</v>
      </c>
      <c r="AG835" s="324">
        <v>81.888174479295557</v>
      </c>
      <c r="AH835" s="324">
        <v>7.2863907026860797E-2</v>
      </c>
      <c r="AI835" s="324">
        <v>0.16797959653860811</v>
      </c>
      <c r="AJ835" s="324">
        <v>0.1864889185496576</v>
      </c>
      <c r="AK835" s="324">
        <v>8.5960706831227913</v>
      </c>
      <c r="AL835" s="324">
        <v>7.6868799481288672</v>
      </c>
      <c r="AM835" s="324">
        <v>9.5052614181167172</v>
      </c>
    </row>
    <row r="836" spans="1:39">
      <c r="A836" s="291" t="s">
        <v>987</v>
      </c>
      <c r="B836" s="291">
        <v>1</v>
      </c>
      <c r="C836" s="291" t="s">
        <v>6018</v>
      </c>
      <c r="D836" s="291" t="s">
        <v>5183</v>
      </c>
      <c r="E836" s="291" t="s">
        <v>3160</v>
      </c>
      <c r="F836" s="291" t="s">
        <v>3161</v>
      </c>
      <c r="G836" s="291" t="s">
        <v>3162</v>
      </c>
      <c r="H836" s="291" t="s">
        <v>3163</v>
      </c>
      <c r="I836" s="291" t="s">
        <v>3164</v>
      </c>
      <c r="J836" s="291" t="s">
        <v>148</v>
      </c>
      <c r="K836" s="291">
        <v>39</v>
      </c>
      <c r="L836" s="291">
        <v>3218</v>
      </c>
      <c r="M836" s="291" t="s">
        <v>54</v>
      </c>
      <c r="N836" s="291">
        <v>835</v>
      </c>
      <c r="O836" s="291">
        <v>151.39452307692309</v>
      </c>
      <c r="P836" s="321" t="s">
        <v>3166</v>
      </c>
      <c r="Q836" s="321">
        <v>7210212</v>
      </c>
      <c r="R836" s="321">
        <v>32.510452999999998</v>
      </c>
      <c r="S836" s="321">
        <v>52.540310169999998</v>
      </c>
      <c r="T836" s="321">
        <v>9.5432538147782662</v>
      </c>
      <c r="U836" s="321" t="s">
        <v>149</v>
      </c>
      <c r="V836" s="321">
        <v>0.10576817810246678</v>
      </c>
      <c r="W836" s="321">
        <v>1.8666325676962601</v>
      </c>
      <c r="X836" s="321">
        <v>3.0998480826835499</v>
      </c>
      <c r="Y836" s="321">
        <v>90</v>
      </c>
      <c r="Z836" s="321">
        <v>0.89790999999999999</v>
      </c>
      <c r="AA836" s="321">
        <v>300.55176949999998</v>
      </c>
      <c r="AB836" s="321">
        <v>1.8157195180000001</v>
      </c>
      <c r="AC836" s="322">
        <v>0.68981238095152575</v>
      </c>
      <c r="AD836" s="323">
        <v>1</v>
      </c>
      <c r="AE836" s="322">
        <v>151.39452307692309</v>
      </c>
      <c r="AF836" s="324">
        <v>488.07403577659903</v>
      </c>
      <c r="AG836" s="324">
        <v>81.930634412032504</v>
      </c>
      <c r="AH836" s="324">
        <v>7.2553713795218452E-2</v>
      </c>
      <c r="AI836" s="324">
        <v>0.16786517701493497</v>
      </c>
      <c r="AJ836" s="324">
        <v>0.1864889185496576</v>
      </c>
      <c r="AK836" s="324">
        <v>8.5902154582425645</v>
      </c>
      <c r="AL836" s="324">
        <v>7.6816440197166012</v>
      </c>
      <c r="AM836" s="324">
        <v>9.4987868967685269</v>
      </c>
    </row>
    <row r="837" spans="1:39">
      <c r="A837" s="291" t="s">
        <v>988</v>
      </c>
      <c r="B837" s="291">
        <v>1</v>
      </c>
      <c r="C837" s="291" t="s">
        <v>6019</v>
      </c>
      <c r="D837" s="291" t="s">
        <v>5183</v>
      </c>
      <c r="E837" s="291" t="s">
        <v>3160</v>
      </c>
      <c r="F837" s="291" t="s">
        <v>3161</v>
      </c>
      <c r="G837" s="291" t="s">
        <v>3162</v>
      </c>
      <c r="H837" s="291" t="s">
        <v>3163</v>
      </c>
      <c r="I837" s="291" t="s">
        <v>3164</v>
      </c>
      <c r="J837" s="291" t="s">
        <v>148</v>
      </c>
      <c r="K837" s="291">
        <v>39</v>
      </c>
      <c r="L837" s="291">
        <v>3218</v>
      </c>
      <c r="M837" s="291" t="s">
        <v>54</v>
      </c>
      <c r="N837" s="291">
        <v>836</v>
      </c>
      <c r="O837" s="291">
        <v>151.57605128205128</v>
      </c>
      <c r="P837" s="321" t="s">
        <v>3166</v>
      </c>
      <c r="Q837" s="321">
        <v>7210212</v>
      </c>
      <c r="R837" s="321">
        <v>32.510452999999998</v>
      </c>
      <c r="S837" s="321">
        <v>52.540310169999998</v>
      </c>
      <c r="T837" s="321">
        <v>9.5432538147782662</v>
      </c>
      <c r="U837" s="321" t="s">
        <v>149</v>
      </c>
      <c r="V837" s="321">
        <v>0.10576817810246678</v>
      </c>
      <c r="W837" s="321">
        <v>1.8666325676962601</v>
      </c>
      <c r="X837" s="321">
        <v>3.0998480826835499</v>
      </c>
      <c r="Y837" s="321">
        <v>90</v>
      </c>
      <c r="Z837" s="321">
        <v>0.89790999999999999</v>
      </c>
      <c r="AA837" s="321">
        <v>300.55176949999998</v>
      </c>
      <c r="AB837" s="321">
        <v>1.8157195180000001</v>
      </c>
      <c r="AC837" s="322">
        <v>0.68981238095152575</v>
      </c>
      <c r="AD837" s="323">
        <v>1</v>
      </c>
      <c r="AE837" s="322">
        <v>151.57605128205128</v>
      </c>
      <c r="AF837" s="324">
        <v>488.65925644299779</v>
      </c>
      <c r="AG837" s="324">
        <v>81.972913319295344</v>
      </c>
      <c r="AH837" s="324">
        <v>7.2244385221407539E-2</v>
      </c>
      <c r="AI837" s="324">
        <v>0.16775066109661937</v>
      </c>
      <c r="AJ837" s="324">
        <v>0.1864889185496576</v>
      </c>
      <c r="AK837" s="324">
        <v>8.5843553005301523</v>
      </c>
      <c r="AL837" s="324">
        <v>7.676403680208824</v>
      </c>
      <c r="AM837" s="324">
        <v>9.4923069208514796</v>
      </c>
    </row>
    <row r="838" spans="1:39">
      <c r="A838" s="291" t="s">
        <v>989</v>
      </c>
      <c r="B838" s="291">
        <v>1</v>
      </c>
      <c r="C838" s="291" t="s">
        <v>6020</v>
      </c>
      <c r="D838" s="291" t="s">
        <v>5183</v>
      </c>
      <c r="E838" s="291" t="s">
        <v>3160</v>
      </c>
      <c r="F838" s="291" t="s">
        <v>3161</v>
      </c>
      <c r="G838" s="291" t="s">
        <v>3162</v>
      </c>
      <c r="H838" s="291" t="s">
        <v>3163</v>
      </c>
      <c r="I838" s="291" t="s">
        <v>3164</v>
      </c>
      <c r="J838" s="291" t="s">
        <v>148</v>
      </c>
      <c r="K838" s="291">
        <v>39</v>
      </c>
      <c r="L838" s="291">
        <v>3218</v>
      </c>
      <c r="M838" s="291" t="s">
        <v>54</v>
      </c>
      <c r="N838" s="291">
        <v>837</v>
      </c>
      <c r="O838" s="291">
        <v>151.7575794871795</v>
      </c>
      <c r="P838" s="321" t="s">
        <v>3166</v>
      </c>
      <c r="Q838" s="321">
        <v>7210212</v>
      </c>
      <c r="R838" s="321">
        <v>32.510452999999998</v>
      </c>
      <c r="S838" s="321">
        <v>52.540310169999998</v>
      </c>
      <c r="T838" s="321">
        <v>9.5432538147782662</v>
      </c>
      <c r="U838" s="321" t="s">
        <v>149</v>
      </c>
      <c r="V838" s="321">
        <v>0.10576817810246678</v>
      </c>
      <c r="W838" s="321">
        <v>1.8666325676962601</v>
      </c>
      <c r="X838" s="321">
        <v>3.0998480826835499</v>
      </c>
      <c r="Y838" s="321">
        <v>90</v>
      </c>
      <c r="Z838" s="321">
        <v>0.89790999999999999</v>
      </c>
      <c r="AA838" s="321">
        <v>300.55176949999998</v>
      </c>
      <c r="AB838" s="321">
        <v>1.8157195180000001</v>
      </c>
      <c r="AC838" s="322">
        <v>0.68981238095152575</v>
      </c>
      <c r="AD838" s="323">
        <v>1</v>
      </c>
      <c r="AE838" s="322">
        <v>151.7575794871795</v>
      </c>
      <c r="AF838" s="324">
        <v>489.2444771093966</v>
      </c>
      <c r="AG838" s="324">
        <v>82.01501170738824</v>
      </c>
      <c r="AH838" s="324">
        <v>7.1935921798439925E-2</v>
      </c>
      <c r="AI838" s="324">
        <v>0.16763605016444452</v>
      </c>
      <c r="AJ838" s="324">
        <v>0.1864889185496576</v>
      </c>
      <c r="AK838" s="324">
        <v>8.5784902806447931</v>
      </c>
      <c r="AL838" s="324">
        <v>7.6711589927912733</v>
      </c>
      <c r="AM838" s="324">
        <v>9.4858215684983112</v>
      </c>
    </row>
    <row r="839" spans="1:39">
      <c r="A839" s="291" t="s">
        <v>990</v>
      </c>
      <c r="B839" s="291">
        <v>1</v>
      </c>
      <c r="C839" s="291" t="s">
        <v>6021</v>
      </c>
      <c r="D839" s="291" t="s">
        <v>5183</v>
      </c>
      <c r="E839" s="291" t="s">
        <v>3160</v>
      </c>
      <c r="F839" s="291" t="s">
        <v>3161</v>
      </c>
      <c r="G839" s="291" t="s">
        <v>3162</v>
      </c>
      <c r="H839" s="291" t="s">
        <v>3163</v>
      </c>
      <c r="I839" s="291" t="s">
        <v>3164</v>
      </c>
      <c r="J839" s="291" t="s">
        <v>148</v>
      </c>
      <c r="K839" s="291">
        <v>39</v>
      </c>
      <c r="L839" s="291">
        <v>3218</v>
      </c>
      <c r="M839" s="291" t="s">
        <v>54</v>
      </c>
      <c r="N839" s="291">
        <v>838</v>
      </c>
      <c r="O839" s="291">
        <v>151.93910769230772</v>
      </c>
      <c r="P839" s="321" t="s">
        <v>3166</v>
      </c>
      <c r="Q839" s="321">
        <v>7210212</v>
      </c>
      <c r="R839" s="321">
        <v>32.510452999999998</v>
      </c>
      <c r="S839" s="321">
        <v>52.540310169999998</v>
      </c>
      <c r="T839" s="321">
        <v>9.5432538147782662</v>
      </c>
      <c r="U839" s="321" t="s">
        <v>149</v>
      </c>
      <c r="V839" s="321">
        <v>0.10576817810246678</v>
      </c>
      <c r="W839" s="321">
        <v>1.8666325676962601</v>
      </c>
      <c r="X839" s="321">
        <v>3.0998480826835499</v>
      </c>
      <c r="Y839" s="321">
        <v>90</v>
      </c>
      <c r="Z839" s="321">
        <v>0.89790999999999999</v>
      </c>
      <c r="AA839" s="321">
        <v>300.55176949999998</v>
      </c>
      <c r="AB839" s="321">
        <v>1.8157195180000001</v>
      </c>
      <c r="AC839" s="322">
        <v>0.68981238095152575</v>
      </c>
      <c r="AD839" s="323">
        <v>1</v>
      </c>
      <c r="AE839" s="322">
        <v>151.93910769230772</v>
      </c>
      <c r="AF839" s="324">
        <v>489.82969777579547</v>
      </c>
      <c r="AG839" s="324">
        <v>82.056930082890545</v>
      </c>
      <c r="AH839" s="324">
        <v>7.1628323996568044E-2</v>
      </c>
      <c r="AI839" s="324">
        <v>0.16752134559315673</v>
      </c>
      <c r="AJ839" s="324">
        <v>0.1864889185496576</v>
      </c>
      <c r="AK839" s="324">
        <v>8.572620468936794</v>
      </c>
      <c r="AL839" s="324">
        <v>7.6659100203734347</v>
      </c>
      <c r="AM839" s="324">
        <v>9.4793309175001532</v>
      </c>
    </row>
    <row r="840" spans="1:39">
      <c r="A840" s="291" t="s">
        <v>991</v>
      </c>
      <c r="B840" s="291">
        <v>1</v>
      </c>
      <c r="C840" s="291" t="s">
        <v>6022</v>
      </c>
      <c r="D840" s="291" t="s">
        <v>5183</v>
      </c>
      <c r="E840" s="291" t="s">
        <v>3160</v>
      </c>
      <c r="F840" s="291" t="s">
        <v>3161</v>
      </c>
      <c r="G840" s="291" t="s">
        <v>3162</v>
      </c>
      <c r="H840" s="291" t="s">
        <v>3163</v>
      </c>
      <c r="I840" s="291" t="s">
        <v>3164</v>
      </c>
      <c r="J840" s="291" t="s">
        <v>148</v>
      </c>
      <c r="K840" s="291">
        <v>39</v>
      </c>
      <c r="L840" s="291">
        <v>3218</v>
      </c>
      <c r="M840" s="291" t="s">
        <v>54</v>
      </c>
      <c r="N840" s="291">
        <v>839</v>
      </c>
      <c r="O840" s="291">
        <v>152.1206358974359</v>
      </c>
      <c r="P840" s="321" t="s">
        <v>3166</v>
      </c>
      <c r="Q840" s="321">
        <v>7210212</v>
      </c>
      <c r="R840" s="321">
        <v>32.510452999999998</v>
      </c>
      <c r="S840" s="321">
        <v>52.540310169999998</v>
      </c>
      <c r="T840" s="321">
        <v>9.5432538147782662</v>
      </c>
      <c r="U840" s="321" t="s">
        <v>149</v>
      </c>
      <c r="V840" s="321">
        <v>0.10576817810246678</v>
      </c>
      <c r="W840" s="321">
        <v>1.8666325676962601</v>
      </c>
      <c r="X840" s="321">
        <v>3.0998480826835499</v>
      </c>
      <c r="Y840" s="321">
        <v>90</v>
      </c>
      <c r="Z840" s="321">
        <v>0.89790999999999999</v>
      </c>
      <c r="AA840" s="321">
        <v>300.55176949999998</v>
      </c>
      <c r="AB840" s="321">
        <v>1.8157195180000001</v>
      </c>
      <c r="AC840" s="322">
        <v>0.68981238095152575</v>
      </c>
      <c r="AD840" s="323">
        <v>1</v>
      </c>
      <c r="AE840" s="322">
        <v>152.1206358974359</v>
      </c>
      <c r="AF840" s="324">
        <v>490.41491844219422</v>
      </c>
      <c r="AG840" s="324">
        <v>82.098668952643393</v>
      </c>
      <c r="AH840" s="324">
        <v>7.1321592263127995E-2</v>
      </c>
      <c r="AI840" s="324">
        <v>0.16740654875147412</v>
      </c>
      <c r="AJ840" s="324">
        <v>0.1864889185496576</v>
      </c>
      <c r="AK840" s="324">
        <v>8.5667459354479831</v>
      </c>
      <c r="AL840" s="324">
        <v>7.6606568255889371</v>
      </c>
      <c r="AM840" s="324">
        <v>9.4728350453070291</v>
      </c>
    </row>
    <row r="841" spans="1:39">
      <c r="A841" s="291" t="s">
        <v>992</v>
      </c>
      <c r="B841" s="291">
        <v>1</v>
      </c>
      <c r="C841" s="291" t="s">
        <v>6023</v>
      </c>
      <c r="D841" s="291" t="s">
        <v>5183</v>
      </c>
      <c r="E841" s="291" t="s">
        <v>3160</v>
      </c>
      <c r="F841" s="291" t="s">
        <v>3161</v>
      </c>
      <c r="G841" s="291" t="s">
        <v>3162</v>
      </c>
      <c r="H841" s="291" t="s">
        <v>3163</v>
      </c>
      <c r="I841" s="291" t="s">
        <v>3164</v>
      </c>
      <c r="J841" s="291" t="s">
        <v>148</v>
      </c>
      <c r="K841" s="291">
        <v>39</v>
      </c>
      <c r="L841" s="291">
        <v>3218</v>
      </c>
      <c r="M841" s="291" t="s">
        <v>54</v>
      </c>
      <c r="N841" s="291">
        <v>840</v>
      </c>
      <c r="O841" s="291">
        <v>152.30216410256412</v>
      </c>
      <c r="P841" s="321" t="s">
        <v>3166</v>
      </c>
      <c r="Q841" s="321">
        <v>7210212</v>
      </c>
      <c r="R841" s="321">
        <v>32.510452999999998</v>
      </c>
      <c r="S841" s="321">
        <v>52.540310169999998</v>
      </c>
      <c r="T841" s="321">
        <v>9.5432538147782662</v>
      </c>
      <c r="U841" s="321" t="s">
        <v>149</v>
      </c>
      <c r="V841" s="321">
        <v>0.10576817810246678</v>
      </c>
      <c r="W841" s="321">
        <v>1.8666325676962601</v>
      </c>
      <c r="X841" s="321">
        <v>3.0998480826835499</v>
      </c>
      <c r="Y841" s="321">
        <v>90</v>
      </c>
      <c r="Z841" s="321">
        <v>0.89790999999999999</v>
      </c>
      <c r="AA841" s="321">
        <v>300.55176949999998</v>
      </c>
      <c r="AB841" s="321">
        <v>1.8157195180000001</v>
      </c>
      <c r="AC841" s="322">
        <v>0.68981238095152575</v>
      </c>
      <c r="AD841" s="323">
        <v>1</v>
      </c>
      <c r="AE841" s="322">
        <v>152.30216410256412</v>
      </c>
      <c r="AF841" s="324">
        <v>491.00013910859303</v>
      </c>
      <c r="AG841" s="324">
        <v>82.140228823736436</v>
      </c>
      <c r="AH841" s="324">
        <v>7.1015727022737465E-2</v>
      </c>
      <c r="AI841" s="324">
        <v>0.16729166100209542</v>
      </c>
      <c r="AJ841" s="324">
        <v>0.1864889185496576</v>
      </c>
      <c r="AK841" s="324">
        <v>8.5608667499121545</v>
      </c>
      <c r="AL841" s="324">
        <v>7.6553994707959587</v>
      </c>
      <c r="AM841" s="324">
        <v>9.4663340290283493</v>
      </c>
    </row>
    <row r="842" spans="1:39">
      <c r="A842" s="291" t="s">
        <v>993</v>
      </c>
      <c r="B842" s="291">
        <v>1</v>
      </c>
      <c r="C842" s="291" t="s">
        <v>6024</v>
      </c>
      <c r="D842" s="291" t="s">
        <v>5183</v>
      </c>
      <c r="E842" s="291" t="s">
        <v>3160</v>
      </c>
      <c r="F842" s="291" t="s">
        <v>3161</v>
      </c>
      <c r="G842" s="291" t="s">
        <v>3162</v>
      </c>
      <c r="H842" s="291" t="s">
        <v>3163</v>
      </c>
      <c r="I842" s="291" t="s">
        <v>3164</v>
      </c>
      <c r="J842" s="291" t="s">
        <v>148</v>
      </c>
      <c r="K842" s="291">
        <v>39</v>
      </c>
      <c r="L842" s="291">
        <v>3218</v>
      </c>
      <c r="M842" s="291" t="s">
        <v>54</v>
      </c>
      <c r="N842" s="291">
        <v>841</v>
      </c>
      <c r="O842" s="291">
        <v>152.48369230769231</v>
      </c>
      <c r="P842" s="321" t="s">
        <v>3166</v>
      </c>
      <c r="Q842" s="321">
        <v>7210212</v>
      </c>
      <c r="R842" s="321">
        <v>32.510452999999998</v>
      </c>
      <c r="S842" s="321">
        <v>52.540310169999998</v>
      </c>
      <c r="T842" s="321">
        <v>9.5432538147782662</v>
      </c>
      <c r="U842" s="321" t="s">
        <v>149</v>
      </c>
      <c r="V842" s="321">
        <v>0.10576817810246678</v>
      </c>
      <c r="W842" s="321">
        <v>1.8666325676962601</v>
      </c>
      <c r="X842" s="321">
        <v>3.0998480826835499</v>
      </c>
      <c r="Y842" s="321">
        <v>90</v>
      </c>
      <c r="Z842" s="321">
        <v>0.89790999999999999</v>
      </c>
      <c r="AA842" s="321">
        <v>300.55176949999998</v>
      </c>
      <c r="AB842" s="321">
        <v>1.8157195180000001</v>
      </c>
      <c r="AC842" s="322">
        <v>0.68981238095152575</v>
      </c>
      <c r="AD842" s="323">
        <v>1</v>
      </c>
      <c r="AE842" s="322">
        <v>152.48369230769231</v>
      </c>
      <c r="AF842" s="324">
        <v>491.58535977499179</v>
      </c>
      <c r="AG842" s="324">
        <v>82.181610203494714</v>
      </c>
      <c r="AH842" s="324">
        <v>7.071072867765299E-2</v>
      </c>
      <c r="AI842" s="324">
        <v>0.16717668370170918</v>
      </c>
      <c r="AJ842" s="324">
        <v>0.1864889185496576</v>
      </c>
      <c r="AK842" s="324">
        <v>8.5549829817555398</v>
      </c>
      <c r="AL842" s="324">
        <v>7.6501380180776479</v>
      </c>
      <c r="AM842" s="324">
        <v>9.4598279454334318</v>
      </c>
    </row>
    <row r="843" spans="1:39">
      <c r="A843" s="291" t="s">
        <v>994</v>
      </c>
      <c r="B843" s="291">
        <v>1</v>
      </c>
      <c r="C843" s="291" t="s">
        <v>6025</v>
      </c>
      <c r="D843" s="291" t="s">
        <v>5183</v>
      </c>
      <c r="E843" s="291" t="s">
        <v>3160</v>
      </c>
      <c r="F843" s="291" t="s">
        <v>3161</v>
      </c>
      <c r="G843" s="291" t="s">
        <v>3162</v>
      </c>
      <c r="H843" s="291" t="s">
        <v>3163</v>
      </c>
      <c r="I843" s="291" t="s">
        <v>3164</v>
      </c>
      <c r="J843" s="291" t="s">
        <v>148</v>
      </c>
      <c r="K843" s="291">
        <v>39</v>
      </c>
      <c r="L843" s="291">
        <v>3218</v>
      </c>
      <c r="M843" s="291" t="s">
        <v>54</v>
      </c>
      <c r="N843" s="291">
        <v>842</v>
      </c>
      <c r="O843" s="291">
        <v>152.66522051282053</v>
      </c>
      <c r="P843" s="321" t="s">
        <v>3166</v>
      </c>
      <c r="Q843" s="321">
        <v>7210212</v>
      </c>
      <c r="R843" s="321">
        <v>32.510452999999998</v>
      </c>
      <c r="S843" s="321">
        <v>52.540310169999998</v>
      </c>
      <c r="T843" s="321">
        <v>9.5432538147782662</v>
      </c>
      <c r="U843" s="321" t="s">
        <v>149</v>
      </c>
      <c r="V843" s="321">
        <v>0.10576817810246678</v>
      </c>
      <c r="W843" s="321">
        <v>1.8666325676962601</v>
      </c>
      <c r="X843" s="321">
        <v>3.0998480826835499</v>
      </c>
      <c r="Y843" s="321">
        <v>90</v>
      </c>
      <c r="Z843" s="321">
        <v>0.89790999999999999</v>
      </c>
      <c r="AA843" s="321">
        <v>300.55176949999998</v>
      </c>
      <c r="AB843" s="321">
        <v>1.8157195180000001</v>
      </c>
      <c r="AC843" s="322">
        <v>0.68981238095152575</v>
      </c>
      <c r="AD843" s="323">
        <v>1</v>
      </c>
      <c r="AE843" s="322">
        <v>152.66522051282053</v>
      </c>
      <c r="AF843" s="324">
        <v>492.1705804413906</v>
      </c>
      <c r="AG843" s="324">
        <v>82.222813599465468</v>
      </c>
      <c r="AH843" s="324">
        <v>7.0406597607534482E-2</v>
      </c>
      <c r="AI843" s="324">
        <v>0.16706161820100268</v>
      </c>
      <c r="AJ843" s="324">
        <v>0.1864889185496576</v>
      </c>
      <c r="AK843" s="324">
        <v>8.5490947000972692</v>
      </c>
      <c r="AL843" s="324">
        <v>7.6448725292425266</v>
      </c>
      <c r="AM843" s="324">
        <v>9.4533168709520119</v>
      </c>
    </row>
    <row r="844" spans="1:39">
      <c r="A844" s="291" t="s">
        <v>995</v>
      </c>
      <c r="B844" s="291">
        <v>1</v>
      </c>
      <c r="C844" s="291" t="s">
        <v>6026</v>
      </c>
      <c r="D844" s="291" t="s">
        <v>5183</v>
      </c>
      <c r="E844" s="291" t="s">
        <v>3160</v>
      </c>
      <c r="F844" s="291" t="s">
        <v>3161</v>
      </c>
      <c r="G844" s="291" t="s">
        <v>3162</v>
      </c>
      <c r="H844" s="291" t="s">
        <v>3163</v>
      </c>
      <c r="I844" s="291" t="s">
        <v>3164</v>
      </c>
      <c r="J844" s="291" t="s">
        <v>148</v>
      </c>
      <c r="K844" s="291">
        <v>39</v>
      </c>
      <c r="L844" s="291">
        <v>3218</v>
      </c>
      <c r="M844" s="291" t="s">
        <v>54</v>
      </c>
      <c r="N844" s="291">
        <v>843</v>
      </c>
      <c r="O844" s="291">
        <v>152.84674871794871</v>
      </c>
      <c r="P844" s="321" t="s">
        <v>3166</v>
      </c>
      <c r="Q844" s="321">
        <v>7210212</v>
      </c>
      <c r="R844" s="321">
        <v>32.510452999999998</v>
      </c>
      <c r="S844" s="321">
        <v>52.540310169999998</v>
      </c>
      <c r="T844" s="321">
        <v>9.5432538147782662</v>
      </c>
      <c r="U844" s="321" t="s">
        <v>149</v>
      </c>
      <c r="V844" s="321">
        <v>0.10576817810246678</v>
      </c>
      <c r="W844" s="321">
        <v>1.8666325676962601</v>
      </c>
      <c r="X844" s="321">
        <v>3.0998480826835499</v>
      </c>
      <c r="Y844" s="321">
        <v>90</v>
      </c>
      <c r="Z844" s="321">
        <v>0.89790999999999999</v>
      </c>
      <c r="AA844" s="321">
        <v>300.55176949999998</v>
      </c>
      <c r="AB844" s="321">
        <v>1.8157195180000001</v>
      </c>
      <c r="AC844" s="322">
        <v>0.68981238095152575</v>
      </c>
      <c r="AD844" s="323">
        <v>1</v>
      </c>
      <c r="AE844" s="322">
        <v>152.84674871794871</v>
      </c>
      <c r="AF844" s="324">
        <v>492.75580110778935</v>
      </c>
      <c r="AG844" s="324">
        <v>82.263839519405082</v>
      </c>
      <c r="AH844" s="324">
        <v>7.010333416978079E-2</v>
      </c>
      <c r="AI844" s="324">
        <v>0.16694646584467107</v>
      </c>
      <c r="AJ844" s="324">
        <v>0.1864889185496576</v>
      </c>
      <c r="AK844" s="324">
        <v>8.5432019737498344</v>
      </c>
      <c r="AL844" s="324">
        <v>7.6396030658249154</v>
      </c>
      <c r="AM844" s="324">
        <v>9.4468008816747524</v>
      </c>
    </row>
    <row r="845" spans="1:39">
      <c r="A845" s="291" t="s">
        <v>996</v>
      </c>
      <c r="B845" s="291">
        <v>1</v>
      </c>
      <c r="C845" s="291" t="s">
        <v>6027</v>
      </c>
      <c r="D845" s="291" t="s">
        <v>5183</v>
      </c>
      <c r="E845" s="291" t="s">
        <v>3160</v>
      </c>
      <c r="F845" s="291" t="s">
        <v>3161</v>
      </c>
      <c r="G845" s="291" t="s">
        <v>3162</v>
      </c>
      <c r="H845" s="291" t="s">
        <v>3163</v>
      </c>
      <c r="I845" s="291" t="s">
        <v>3164</v>
      </c>
      <c r="J845" s="291" t="s">
        <v>148</v>
      </c>
      <c r="K845" s="291">
        <v>39</v>
      </c>
      <c r="L845" s="291">
        <v>3218</v>
      </c>
      <c r="M845" s="291" t="s">
        <v>54</v>
      </c>
      <c r="N845" s="291">
        <v>844</v>
      </c>
      <c r="O845" s="291">
        <v>153.02827692307693</v>
      </c>
      <c r="P845" s="321" t="s">
        <v>3166</v>
      </c>
      <c r="Q845" s="321">
        <v>7210212</v>
      </c>
      <c r="R845" s="321">
        <v>32.510452999999998</v>
      </c>
      <c r="S845" s="321">
        <v>52.540310169999998</v>
      </c>
      <c r="T845" s="321">
        <v>9.5432538147782662</v>
      </c>
      <c r="U845" s="321" t="s">
        <v>149</v>
      </c>
      <c r="V845" s="321">
        <v>0.10576817810246678</v>
      </c>
      <c r="W845" s="321">
        <v>1.8666325676962601</v>
      </c>
      <c r="X845" s="321">
        <v>3.0998480826835499</v>
      </c>
      <c r="Y845" s="321">
        <v>90</v>
      </c>
      <c r="Z845" s="321">
        <v>0.89790999999999999</v>
      </c>
      <c r="AA845" s="321">
        <v>300.55176949999998</v>
      </c>
      <c r="AB845" s="321">
        <v>1.8157195180000001</v>
      </c>
      <c r="AC845" s="322">
        <v>0.68981238095152575</v>
      </c>
      <c r="AD845" s="323">
        <v>1</v>
      </c>
      <c r="AE845" s="322">
        <v>153.02827692307693</v>
      </c>
      <c r="AF845" s="324">
        <v>493.34102177418822</v>
      </c>
      <c r="AG845" s="324">
        <v>82.304688471266132</v>
      </c>
      <c r="AH845" s="324">
        <v>6.9800938699607532E-2</v>
      </c>
      <c r="AI845" s="324">
        <v>0.1668312279714266</v>
      </c>
      <c r="AJ845" s="324">
        <v>0.1864889185496576</v>
      </c>
      <c r="AK845" s="324">
        <v>8.5373048712195594</v>
      </c>
      <c r="AL845" s="324">
        <v>7.6343296890853525</v>
      </c>
      <c r="AM845" s="324">
        <v>9.4402800533537672</v>
      </c>
    </row>
    <row r="846" spans="1:39">
      <c r="A846" s="291" t="s">
        <v>997</v>
      </c>
      <c r="B846" s="291">
        <v>1</v>
      </c>
      <c r="C846" s="291" t="s">
        <v>6028</v>
      </c>
      <c r="D846" s="291" t="s">
        <v>5183</v>
      </c>
      <c r="E846" s="291" t="s">
        <v>3160</v>
      </c>
      <c r="F846" s="291" t="s">
        <v>3161</v>
      </c>
      <c r="G846" s="291" t="s">
        <v>3162</v>
      </c>
      <c r="H846" s="291" t="s">
        <v>3163</v>
      </c>
      <c r="I846" s="291" t="s">
        <v>3164</v>
      </c>
      <c r="J846" s="291" t="s">
        <v>148</v>
      </c>
      <c r="K846" s="291">
        <v>39</v>
      </c>
      <c r="L846" s="291">
        <v>3218</v>
      </c>
      <c r="M846" s="291" t="s">
        <v>54</v>
      </c>
      <c r="N846" s="291">
        <v>845</v>
      </c>
      <c r="O846" s="291">
        <v>153.20980512820515</v>
      </c>
      <c r="P846" s="321" t="s">
        <v>3166</v>
      </c>
      <c r="Q846" s="321">
        <v>7210212</v>
      </c>
      <c r="R846" s="321">
        <v>32.510452999999998</v>
      </c>
      <c r="S846" s="321">
        <v>52.540310169999998</v>
      </c>
      <c r="T846" s="321">
        <v>9.5432538147782662</v>
      </c>
      <c r="U846" s="321" t="s">
        <v>149</v>
      </c>
      <c r="V846" s="321">
        <v>0.10576817810246678</v>
      </c>
      <c r="W846" s="321">
        <v>1.8666325676962601</v>
      </c>
      <c r="X846" s="321">
        <v>3.0998480826835499</v>
      </c>
      <c r="Y846" s="321">
        <v>90</v>
      </c>
      <c r="Z846" s="321">
        <v>0.89790999999999999</v>
      </c>
      <c r="AA846" s="321">
        <v>300.55176949999998</v>
      </c>
      <c r="AB846" s="321">
        <v>1.8157195180000001</v>
      </c>
      <c r="AC846" s="322">
        <v>0.68981238095152575</v>
      </c>
      <c r="AD846" s="323">
        <v>1</v>
      </c>
      <c r="AE846" s="322">
        <v>153.20980512820515</v>
      </c>
      <c r="AF846" s="324">
        <v>493.92624244058703</v>
      </c>
      <c r="AG846" s="324">
        <v>82.34536096318449</v>
      </c>
      <c r="AH846" s="324">
        <v>6.949941151025632E-2</v>
      </c>
      <c r="AI846" s="324">
        <v>0.16671590591400814</v>
      </c>
      <c r="AJ846" s="324">
        <v>0.1864889185496576</v>
      </c>
      <c r="AK846" s="324">
        <v>8.5314034607070965</v>
      </c>
      <c r="AL846" s="324">
        <v>7.6290524600110272</v>
      </c>
      <c r="AM846" s="324">
        <v>9.4337544614031668</v>
      </c>
    </row>
    <row r="847" spans="1:39">
      <c r="A847" s="291" t="s">
        <v>998</v>
      </c>
      <c r="B847" s="291">
        <v>1</v>
      </c>
      <c r="C847" s="291" t="s">
        <v>6029</v>
      </c>
      <c r="D847" s="291" t="s">
        <v>5183</v>
      </c>
      <c r="E847" s="291" t="s">
        <v>3160</v>
      </c>
      <c r="F847" s="291" t="s">
        <v>3161</v>
      </c>
      <c r="G847" s="291" t="s">
        <v>3162</v>
      </c>
      <c r="H847" s="291" t="s">
        <v>3163</v>
      </c>
      <c r="I847" s="291" t="s">
        <v>3164</v>
      </c>
      <c r="J847" s="291" t="s">
        <v>148</v>
      </c>
      <c r="K847" s="291">
        <v>39</v>
      </c>
      <c r="L847" s="291">
        <v>3218</v>
      </c>
      <c r="M847" s="291" t="s">
        <v>54</v>
      </c>
      <c r="N847" s="291">
        <v>846</v>
      </c>
      <c r="O847" s="291">
        <v>153.39133333333334</v>
      </c>
      <c r="P847" s="321" t="s">
        <v>3166</v>
      </c>
      <c r="Q847" s="321">
        <v>7210212</v>
      </c>
      <c r="R847" s="321">
        <v>32.510452999999998</v>
      </c>
      <c r="S847" s="321">
        <v>52.540310169999998</v>
      </c>
      <c r="T847" s="321">
        <v>9.5432538147782662</v>
      </c>
      <c r="U847" s="321" t="s">
        <v>149</v>
      </c>
      <c r="V847" s="321">
        <v>0.10576817810246678</v>
      </c>
      <c r="W847" s="321">
        <v>1.8666325676962601</v>
      </c>
      <c r="X847" s="321">
        <v>3.0998480826835499</v>
      </c>
      <c r="Y847" s="321">
        <v>90</v>
      </c>
      <c r="Z847" s="321">
        <v>0.89790999999999999</v>
      </c>
      <c r="AA847" s="321">
        <v>300.55176949999998</v>
      </c>
      <c r="AB847" s="321">
        <v>1.8157195180000001</v>
      </c>
      <c r="AC847" s="322">
        <v>0.68981238095152575</v>
      </c>
      <c r="AD847" s="323">
        <v>1</v>
      </c>
      <c r="AE847" s="322">
        <v>153.39133333333334</v>
      </c>
      <c r="AF847" s="324">
        <v>494.51146310698579</v>
      </c>
      <c r="AG847" s="324">
        <v>82.38585750346644</v>
      </c>
      <c r="AH847" s="324">
        <v>6.9198752892907278E-2</v>
      </c>
      <c r="AI847" s="324">
        <v>0.1666005009991903</v>
      </c>
      <c r="AJ847" s="324">
        <v>0.1864889185496576</v>
      </c>
      <c r="AK847" s="324">
        <v>8.5254978101078827</v>
      </c>
      <c r="AL847" s="324">
        <v>7.6237714393162017</v>
      </c>
      <c r="AM847" s="324">
        <v>9.4272241808995645</v>
      </c>
    </row>
    <row r="848" spans="1:39">
      <c r="A848" s="291" t="s">
        <v>999</v>
      </c>
      <c r="B848" s="291">
        <v>1</v>
      </c>
      <c r="C848" s="291" t="s">
        <v>6030</v>
      </c>
      <c r="D848" s="291" t="s">
        <v>5183</v>
      </c>
      <c r="E848" s="291" t="s">
        <v>3160</v>
      </c>
      <c r="F848" s="291" t="s">
        <v>3161</v>
      </c>
      <c r="G848" s="291" t="s">
        <v>3162</v>
      </c>
      <c r="H848" s="291" t="s">
        <v>3163</v>
      </c>
      <c r="I848" s="291" t="s">
        <v>3164</v>
      </c>
      <c r="J848" s="291" t="s">
        <v>148</v>
      </c>
      <c r="K848" s="291">
        <v>39</v>
      </c>
      <c r="L848" s="291">
        <v>3218</v>
      </c>
      <c r="M848" s="291" t="s">
        <v>54</v>
      </c>
      <c r="N848" s="291">
        <v>847</v>
      </c>
      <c r="O848" s="291">
        <v>153.57286153846155</v>
      </c>
      <c r="P848" s="321" t="s">
        <v>3166</v>
      </c>
      <c r="Q848" s="321">
        <v>7210212</v>
      </c>
      <c r="R848" s="321">
        <v>32.510452999999998</v>
      </c>
      <c r="S848" s="321">
        <v>52.540310169999998</v>
      </c>
      <c r="T848" s="321">
        <v>9.5432538147782662</v>
      </c>
      <c r="U848" s="321" t="s">
        <v>149</v>
      </c>
      <c r="V848" s="321">
        <v>0.10576817810246678</v>
      </c>
      <c r="W848" s="321">
        <v>1.8666325676962601</v>
      </c>
      <c r="X848" s="321">
        <v>3.0998480826835499</v>
      </c>
      <c r="Y848" s="321">
        <v>90</v>
      </c>
      <c r="Z848" s="321">
        <v>0.89790999999999999</v>
      </c>
      <c r="AA848" s="321">
        <v>300.55176949999998</v>
      </c>
      <c r="AB848" s="321">
        <v>1.8157195180000001</v>
      </c>
      <c r="AC848" s="322">
        <v>0.68981238095152575</v>
      </c>
      <c r="AD848" s="323">
        <v>1</v>
      </c>
      <c r="AE848" s="322">
        <v>153.57286153846155</v>
      </c>
      <c r="AF848" s="324">
        <v>495.0966837733846</v>
      </c>
      <c r="AG848" s="324">
        <v>82.426178600576023</v>
      </c>
      <c r="AH848" s="324">
        <v>6.8898963117111467E-2</v>
      </c>
      <c r="AI848" s="324">
        <v>0.16648501454779305</v>
      </c>
      <c r="AJ848" s="324">
        <v>0.1864889185496576</v>
      </c>
      <c r="AK848" s="324">
        <v>8.5195879870126383</v>
      </c>
      <c r="AL848" s="324">
        <v>7.6184866874426485</v>
      </c>
      <c r="AM848" s="324">
        <v>9.4206892865826273</v>
      </c>
    </row>
    <row r="849" spans="1:39">
      <c r="A849" s="291" t="s">
        <v>1000</v>
      </c>
      <c r="B849" s="291">
        <v>1</v>
      </c>
      <c r="C849" s="291" t="s">
        <v>6031</v>
      </c>
      <c r="D849" s="291" t="s">
        <v>5183</v>
      </c>
      <c r="E849" s="291" t="s">
        <v>3160</v>
      </c>
      <c r="F849" s="291" t="s">
        <v>3161</v>
      </c>
      <c r="G849" s="291" t="s">
        <v>3162</v>
      </c>
      <c r="H849" s="291" t="s">
        <v>3163</v>
      </c>
      <c r="I849" s="291" t="s">
        <v>3164</v>
      </c>
      <c r="J849" s="291" t="s">
        <v>148</v>
      </c>
      <c r="K849" s="291">
        <v>39</v>
      </c>
      <c r="L849" s="291">
        <v>3218</v>
      </c>
      <c r="M849" s="291" t="s">
        <v>54</v>
      </c>
      <c r="N849" s="291">
        <v>848</v>
      </c>
      <c r="O849" s="291">
        <v>153.75438974358974</v>
      </c>
      <c r="P849" s="321" t="s">
        <v>3166</v>
      </c>
      <c r="Q849" s="321">
        <v>7210212</v>
      </c>
      <c r="R849" s="321">
        <v>32.510452999999998</v>
      </c>
      <c r="S849" s="321">
        <v>52.540310169999998</v>
      </c>
      <c r="T849" s="321">
        <v>9.5432538147782662</v>
      </c>
      <c r="U849" s="321" t="s">
        <v>149</v>
      </c>
      <c r="V849" s="321">
        <v>0.10576817810246678</v>
      </c>
      <c r="W849" s="321">
        <v>1.8666325676962601</v>
      </c>
      <c r="X849" s="321">
        <v>3.0998480826835499</v>
      </c>
      <c r="Y849" s="321">
        <v>90</v>
      </c>
      <c r="Z849" s="321">
        <v>0.89790999999999999</v>
      </c>
      <c r="AA849" s="321">
        <v>300.55176949999998</v>
      </c>
      <c r="AB849" s="321">
        <v>1.8157195180000001</v>
      </c>
      <c r="AC849" s="322">
        <v>0.68981238095152575</v>
      </c>
      <c r="AD849" s="323">
        <v>1</v>
      </c>
      <c r="AE849" s="322">
        <v>153.75438974358974</v>
      </c>
      <c r="AF849" s="324">
        <v>495.68190443978335</v>
      </c>
      <c r="AG849" s="324">
        <v>82.466324763122188</v>
      </c>
      <c r="AH849" s="324">
        <v>6.8600042430508448E-2</v>
      </c>
      <c r="AI849" s="324">
        <v>0.16636944787469118</v>
      </c>
      <c r="AJ849" s="324">
        <v>0.1864889185496576</v>
      </c>
      <c r="AK849" s="324">
        <v>8.5136740587078474</v>
      </c>
      <c r="AL849" s="324">
        <v>7.6131982645600846</v>
      </c>
      <c r="AM849" s="324">
        <v>9.4141498528556102</v>
      </c>
    </row>
    <row r="850" spans="1:39">
      <c r="A850" s="291" t="s">
        <v>1001</v>
      </c>
      <c r="B850" s="291">
        <v>1</v>
      </c>
      <c r="C850" s="291" t="s">
        <v>6032</v>
      </c>
      <c r="D850" s="291" t="s">
        <v>5183</v>
      </c>
      <c r="E850" s="291" t="s">
        <v>3160</v>
      </c>
      <c r="F850" s="291" t="s">
        <v>3161</v>
      </c>
      <c r="G850" s="291" t="s">
        <v>3162</v>
      </c>
      <c r="H850" s="291" t="s">
        <v>3163</v>
      </c>
      <c r="I850" s="291" t="s">
        <v>3164</v>
      </c>
      <c r="J850" s="291" t="s">
        <v>148</v>
      </c>
      <c r="K850" s="291">
        <v>39</v>
      </c>
      <c r="L850" s="291">
        <v>3218</v>
      </c>
      <c r="M850" s="291" t="s">
        <v>54</v>
      </c>
      <c r="N850" s="291">
        <v>849</v>
      </c>
      <c r="O850" s="291">
        <v>153.93591794871796</v>
      </c>
      <c r="P850" s="321" t="s">
        <v>3166</v>
      </c>
      <c r="Q850" s="321">
        <v>7210212</v>
      </c>
      <c r="R850" s="321">
        <v>32.510452999999998</v>
      </c>
      <c r="S850" s="321">
        <v>52.540310169999998</v>
      </c>
      <c r="T850" s="321">
        <v>9.5432538147782662</v>
      </c>
      <c r="U850" s="321" t="s">
        <v>149</v>
      </c>
      <c r="V850" s="321">
        <v>0.10576817810246678</v>
      </c>
      <c r="W850" s="321">
        <v>1.8666325676962601</v>
      </c>
      <c r="X850" s="321">
        <v>3.0998480826835499</v>
      </c>
      <c r="Y850" s="321">
        <v>90</v>
      </c>
      <c r="Z850" s="321">
        <v>0.89790999999999999</v>
      </c>
      <c r="AA850" s="321">
        <v>300.55176949999998</v>
      </c>
      <c r="AB850" s="321">
        <v>1.8157195180000001</v>
      </c>
      <c r="AC850" s="322">
        <v>0.68981238095152575</v>
      </c>
      <c r="AD850" s="323">
        <v>1</v>
      </c>
      <c r="AE850" s="322">
        <v>153.93591794871796</v>
      </c>
      <c r="AF850" s="324">
        <v>496.26712510618222</v>
      </c>
      <c r="AG850" s="324">
        <v>82.506296499846357</v>
      </c>
      <c r="AH850" s="324">
        <v>6.8301991059430078E-2</v>
      </c>
      <c r="AI850" s="324">
        <v>0.16625380228882411</v>
      </c>
      <c r="AJ850" s="324">
        <v>0.1864889185496576</v>
      </c>
      <c r="AK850" s="324">
        <v>8.5077560921762636</v>
      </c>
      <c r="AL850" s="324">
        <v>7.6079062305666172</v>
      </c>
      <c r="AM850" s="324">
        <v>9.4076059537859091</v>
      </c>
    </row>
    <row r="851" spans="1:39">
      <c r="A851" s="291" t="s">
        <v>1002</v>
      </c>
      <c r="B851" s="291">
        <v>1</v>
      </c>
      <c r="C851" s="291" t="s">
        <v>6033</v>
      </c>
      <c r="D851" s="291" t="s">
        <v>5183</v>
      </c>
      <c r="E851" s="291" t="s">
        <v>3160</v>
      </c>
      <c r="F851" s="291" t="s">
        <v>3161</v>
      </c>
      <c r="G851" s="291" t="s">
        <v>3162</v>
      </c>
      <c r="H851" s="291" t="s">
        <v>3163</v>
      </c>
      <c r="I851" s="291" t="s">
        <v>3164</v>
      </c>
      <c r="J851" s="291" t="s">
        <v>148</v>
      </c>
      <c r="K851" s="291">
        <v>39</v>
      </c>
      <c r="L851" s="291">
        <v>3218</v>
      </c>
      <c r="M851" s="291" t="s">
        <v>54</v>
      </c>
      <c r="N851" s="291">
        <v>850</v>
      </c>
      <c r="O851" s="291">
        <v>154.11744615384617</v>
      </c>
      <c r="P851" s="321" t="s">
        <v>3166</v>
      </c>
      <c r="Q851" s="321">
        <v>7210212</v>
      </c>
      <c r="R851" s="321">
        <v>32.510452999999998</v>
      </c>
      <c r="S851" s="321">
        <v>52.540310169999998</v>
      </c>
      <c r="T851" s="321">
        <v>9.5432538147782662</v>
      </c>
      <c r="U851" s="321" t="s">
        <v>149</v>
      </c>
      <c r="V851" s="321">
        <v>0.10576817810246678</v>
      </c>
      <c r="W851" s="321">
        <v>1.8666325676962601</v>
      </c>
      <c r="X851" s="321">
        <v>3.0998480826835499</v>
      </c>
      <c r="Y851" s="321">
        <v>90</v>
      </c>
      <c r="Z851" s="321">
        <v>0.89790999999999999</v>
      </c>
      <c r="AA851" s="321">
        <v>300.55176949999998</v>
      </c>
      <c r="AB851" s="321">
        <v>1.8157195180000001</v>
      </c>
      <c r="AC851" s="322">
        <v>0.68981238095152575</v>
      </c>
      <c r="AD851" s="323">
        <v>1</v>
      </c>
      <c r="AE851" s="322">
        <v>154.11744615384617</v>
      </c>
      <c r="AF851" s="324">
        <v>496.85234577258103</v>
      </c>
      <c r="AG851" s="324">
        <v>82.546094319609736</v>
      </c>
      <c r="AH851" s="324">
        <v>6.8004809208596792E-2</v>
      </c>
      <c r="AI851" s="324">
        <v>0.16613807909320547</v>
      </c>
      <c r="AJ851" s="324">
        <v>0.1864889185496576</v>
      </c>
      <c r="AK851" s="324">
        <v>8.5018341540973967</v>
      </c>
      <c r="AL851" s="324">
        <v>7.6026106450891877</v>
      </c>
      <c r="AM851" s="324">
        <v>9.401057663105604</v>
      </c>
    </row>
    <row r="852" spans="1:39">
      <c r="A852" s="291" t="s">
        <v>1003</v>
      </c>
      <c r="B852" s="291">
        <v>1</v>
      </c>
      <c r="C852" s="291" t="s">
        <v>6034</v>
      </c>
      <c r="D852" s="291" t="s">
        <v>5183</v>
      </c>
      <c r="E852" s="291" t="s">
        <v>3160</v>
      </c>
      <c r="F852" s="291" t="s">
        <v>3161</v>
      </c>
      <c r="G852" s="291" t="s">
        <v>3162</v>
      </c>
      <c r="H852" s="291" t="s">
        <v>3163</v>
      </c>
      <c r="I852" s="291" t="s">
        <v>3164</v>
      </c>
      <c r="J852" s="291" t="s">
        <v>148</v>
      </c>
      <c r="K852" s="291">
        <v>39</v>
      </c>
      <c r="L852" s="291">
        <v>3218</v>
      </c>
      <c r="M852" s="291" t="s">
        <v>54</v>
      </c>
      <c r="N852" s="291">
        <v>851</v>
      </c>
      <c r="O852" s="291">
        <v>154.29897435897436</v>
      </c>
      <c r="P852" s="321" t="s">
        <v>3166</v>
      </c>
      <c r="Q852" s="321">
        <v>7210212</v>
      </c>
      <c r="R852" s="321">
        <v>32.510452999999998</v>
      </c>
      <c r="S852" s="321">
        <v>52.540310169999998</v>
      </c>
      <c r="T852" s="321">
        <v>9.5432538147782662</v>
      </c>
      <c r="U852" s="321" t="s">
        <v>149</v>
      </c>
      <c r="V852" s="321">
        <v>0.10576817810246678</v>
      </c>
      <c r="W852" s="321">
        <v>1.8666325676962601</v>
      </c>
      <c r="X852" s="321">
        <v>3.0998480826835499</v>
      </c>
      <c r="Y852" s="321">
        <v>90</v>
      </c>
      <c r="Z852" s="321">
        <v>0.89790999999999999</v>
      </c>
      <c r="AA852" s="321">
        <v>300.55176949999998</v>
      </c>
      <c r="AB852" s="321">
        <v>1.8157195180000001</v>
      </c>
      <c r="AC852" s="322">
        <v>0.68981238095152575</v>
      </c>
      <c r="AD852" s="323">
        <v>1</v>
      </c>
      <c r="AE852" s="322">
        <v>154.29897435897436</v>
      </c>
      <c r="AF852" s="324">
        <v>497.43756643897979</v>
      </c>
      <c r="AG852" s="324">
        <v>82.585718731380894</v>
      </c>
      <c r="AH852" s="324">
        <v>6.7708497061445938E-2</v>
      </c>
      <c r="AI852" s="324">
        <v>0.16602227958493282</v>
      </c>
      <c r="AJ852" s="324">
        <v>0.1864889185496576</v>
      </c>
      <c r="AK852" s="324">
        <v>8.4959083108480122</v>
      </c>
      <c r="AL852" s="324">
        <v>7.5973115674840122</v>
      </c>
      <c r="AM852" s="324">
        <v>9.3945050542120132</v>
      </c>
    </row>
    <row r="853" spans="1:39">
      <c r="A853" s="291" t="s">
        <v>1004</v>
      </c>
      <c r="B853" s="291">
        <v>1</v>
      </c>
      <c r="C853" s="291" t="s">
        <v>6035</v>
      </c>
      <c r="D853" s="291" t="s">
        <v>5183</v>
      </c>
      <c r="E853" s="291" t="s">
        <v>3160</v>
      </c>
      <c r="F853" s="291" t="s">
        <v>3161</v>
      </c>
      <c r="G853" s="291" t="s">
        <v>3162</v>
      </c>
      <c r="H853" s="291" t="s">
        <v>3163</v>
      </c>
      <c r="I853" s="291" t="s">
        <v>3164</v>
      </c>
      <c r="J853" s="291" t="s">
        <v>148</v>
      </c>
      <c r="K853" s="291">
        <v>39</v>
      </c>
      <c r="L853" s="291">
        <v>3218</v>
      </c>
      <c r="M853" s="291" t="s">
        <v>54</v>
      </c>
      <c r="N853" s="291">
        <v>852</v>
      </c>
      <c r="O853" s="291">
        <v>154.48050256410258</v>
      </c>
      <c r="P853" s="321" t="s">
        <v>3166</v>
      </c>
      <c r="Q853" s="321">
        <v>7210212</v>
      </c>
      <c r="R853" s="321">
        <v>32.510452999999998</v>
      </c>
      <c r="S853" s="321">
        <v>52.540310169999998</v>
      </c>
      <c r="T853" s="321">
        <v>9.5432538147782662</v>
      </c>
      <c r="U853" s="321" t="s">
        <v>149</v>
      </c>
      <c r="V853" s="321">
        <v>0.10576817810246678</v>
      </c>
      <c r="W853" s="321">
        <v>1.8666325676962601</v>
      </c>
      <c r="X853" s="321">
        <v>3.0998480826835499</v>
      </c>
      <c r="Y853" s="321">
        <v>90</v>
      </c>
      <c r="Z853" s="321">
        <v>0.89790999999999999</v>
      </c>
      <c r="AA853" s="321">
        <v>300.55176949999998</v>
      </c>
      <c r="AB853" s="321">
        <v>1.8157195180000001</v>
      </c>
      <c r="AC853" s="322">
        <v>0.68981238095152575</v>
      </c>
      <c r="AD853" s="323">
        <v>1</v>
      </c>
      <c r="AE853" s="322">
        <v>154.48050256410258</v>
      </c>
      <c r="AF853" s="324">
        <v>498.02278710537865</v>
      </c>
      <c r="AG853" s="324">
        <v>82.625170244223455</v>
      </c>
      <c r="AH853" s="324">
        <v>6.7413054780386145E-2</v>
      </c>
      <c r="AI853" s="324">
        <v>0.16590640505519771</v>
      </c>
      <c r="AJ853" s="324">
        <v>0.1864889185496576</v>
      </c>
      <c r="AK853" s="324">
        <v>8.4899786285026462</v>
      </c>
      <c r="AL853" s="324">
        <v>7.5920090568370417</v>
      </c>
      <c r="AM853" s="324">
        <v>9.3879482001682515</v>
      </c>
    </row>
    <row r="854" spans="1:39">
      <c r="A854" s="291" t="s">
        <v>1005</v>
      </c>
      <c r="B854" s="291">
        <v>1</v>
      </c>
      <c r="C854" s="291" t="s">
        <v>6036</v>
      </c>
      <c r="D854" s="291" t="s">
        <v>5183</v>
      </c>
      <c r="E854" s="291" t="s">
        <v>3160</v>
      </c>
      <c r="F854" s="291" t="s">
        <v>3161</v>
      </c>
      <c r="G854" s="291" t="s">
        <v>3162</v>
      </c>
      <c r="H854" s="291" t="s">
        <v>3163</v>
      </c>
      <c r="I854" s="291" t="s">
        <v>3164</v>
      </c>
      <c r="J854" s="291" t="s">
        <v>148</v>
      </c>
      <c r="K854" s="291">
        <v>39</v>
      </c>
      <c r="L854" s="291">
        <v>3218</v>
      </c>
      <c r="M854" s="291" t="s">
        <v>54</v>
      </c>
      <c r="N854" s="291">
        <v>853</v>
      </c>
      <c r="O854" s="291">
        <v>154.66203076923077</v>
      </c>
      <c r="P854" s="321" t="s">
        <v>3166</v>
      </c>
      <c r="Q854" s="321">
        <v>7210212</v>
      </c>
      <c r="R854" s="321">
        <v>32.510452999999998</v>
      </c>
      <c r="S854" s="321">
        <v>52.540310169999998</v>
      </c>
      <c r="T854" s="321">
        <v>9.5432538147782662</v>
      </c>
      <c r="U854" s="321" t="s">
        <v>149</v>
      </c>
      <c r="V854" s="321">
        <v>0.10576817810246678</v>
      </c>
      <c r="W854" s="321">
        <v>1.8666325676962601</v>
      </c>
      <c r="X854" s="321">
        <v>3.0998480826835499</v>
      </c>
      <c r="Y854" s="321">
        <v>90</v>
      </c>
      <c r="Z854" s="321">
        <v>0.89790999999999999</v>
      </c>
      <c r="AA854" s="321">
        <v>300.55176949999998</v>
      </c>
      <c r="AB854" s="321">
        <v>1.8157195180000001</v>
      </c>
      <c r="AC854" s="322">
        <v>0.68981238095152575</v>
      </c>
      <c r="AD854" s="323">
        <v>1</v>
      </c>
      <c r="AE854" s="322">
        <v>154.66203076923077</v>
      </c>
      <c r="AF854" s="324">
        <v>498.60800777177735</v>
      </c>
      <c r="AG854" s="324">
        <v>82.664449367283623</v>
      </c>
      <c r="AH854" s="324">
        <v>6.7118482506577787E-2</v>
      </c>
      <c r="AI854" s="324">
        <v>0.1657904567892956</v>
      </c>
      <c r="AJ854" s="324">
        <v>0.1864889185496576</v>
      </c>
      <c r="AK854" s="324">
        <v>8.4840451728341133</v>
      </c>
      <c r="AL854" s="324">
        <v>7.5867031719644205</v>
      </c>
      <c r="AM854" s="324">
        <v>9.3813871737038053</v>
      </c>
    </row>
    <row r="855" spans="1:39">
      <c r="A855" s="291" t="s">
        <v>1006</v>
      </c>
      <c r="B855" s="291">
        <v>1</v>
      </c>
      <c r="C855" s="291" t="s">
        <v>6037</v>
      </c>
      <c r="D855" s="291" t="s">
        <v>5183</v>
      </c>
      <c r="E855" s="291" t="s">
        <v>3160</v>
      </c>
      <c r="F855" s="291" t="s">
        <v>3161</v>
      </c>
      <c r="G855" s="291" t="s">
        <v>3162</v>
      </c>
      <c r="H855" s="291" t="s">
        <v>3163</v>
      </c>
      <c r="I855" s="291" t="s">
        <v>3164</v>
      </c>
      <c r="J855" s="291" t="s">
        <v>148</v>
      </c>
      <c r="K855" s="291">
        <v>39</v>
      </c>
      <c r="L855" s="291">
        <v>3218</v>
      </c>
      <c r="M855" s="291" t="s">
        <v>54</v>
      </c>
      <c r="N855" s="291">
        <v>854</v>
      </c>
      <c r="O855" s="291">
        <v>154.84355897435898</v>
      </c>
      <c r="P855" s="321" t="s">
        <v>3166</v>
      </c>
      <c r="Q855" s="321">
        <v>7210212</v>
      </c>
      <c r="R855" s="321">
        <v>32.510452999999998</v>
      </c>
      <c r="S855" s="321">
        <v>52.540310169999998</v>
      </c>
      <c r="T855" s="321">
        <v>9.5432538147782662</v>
      </c>
      <c r="U855" s="321" t="s">
        <v>149</v>
      </c>
      <c r="V855" s="321">
        <v>0.10576817810246678</v>
      </c>
      <c r="W855" s="321">
        <v>1.8666325676962601</v>
      </c>
      <c r="X855" s="321">
        <v>3.0998480826835499</v>
      </c>
      <c r="Y855" s="321">
        <v>90</v>
      </c>
      <c r="Z855" s="321">
        <v>0.89790999999999999</v>
      </c>
      <c r="AA855" s="321">
        <v>300.55176949999998</v>
      </c>
      <c r="AB855" s="321">
        <v>1.8157195180000001</v>
      </c>
      <c r="AC855" s="322">
        <v>0.68981238095152575</v>
      </c>
      <c r="AD855" s="323">
        <v>1</v>
      </c>
      <c r="AE855" s="322">
        <v>154.84355897435898</v>
      </c>
      <c r="AF855" s="324">
        <v>499.19322843817622</v>
      </c>
      <c r="AG855" s="324">
        <v>82.703556609778047</v>
      </c>
      <c r="AH855" s="324">
        <v>6.6824780360319372E-2</v>
      </c>
      <c r="AI855" s="324">
        <v>0.16567443606663559</v>
      </c>
      <c r="AJ855" s="324">
        <v>0.1864889185496576</v>
      </c>
      <c r="AK855" s="324">
        <v>8.4781080093139991</v>
      </c>
      <c r="AL855" s="324">
        <v>7.5813939714129255</v>
      </c>
      <c r="AM855" s="324">
        <v>9.3748220472150727</v>
      </c>
    </row>
    <row r="856" spans="1:39">
      <c r="A856" s="291" t="s">
        <v>1007</v>
      </c>
      <c r="B856" s="291">
        <v>1</v>
      </c>
      <c r="C856" s="291" t="s">
        <v>6038</v>
      </c>
      <c r="D856" s="291" t="s">
        <v>5183</v>
      </c>
      <c r="E856" s="291" t="s">
        <v>3160</v>
      </c>
      <c r="F856" s="291" t="s">
        <v>3161</v>
      </c>
      <c r="G856" s="291" t="s">
        <v>3162</v>
      </c>
      <c r="H856" s="291" t="s">
        <v>3163</v>
      </c>
      <c r="I856" s="291" t="s">
        <v>3164</v>
      </c>
      <c r="J856" s="291" t="s">
        <v>148</v>
      </c>
      <c r="K856" s="291">
        <v>39</v>
      </c>
      <c r="L856" s="291">
        <v>3218</v>
      </c>
      <c r="M856" s="291" t="s">
        <v>54</v>
      </c>
      <c r="N856" s="291">
        <v>855</v>
      </c>
      <c r="O856" s="291">
        <v>155.0250871794872</v>
      </c>
      <c r="P856" s="321" t="s">
        <v>3166</v>
      </c>
      <c r="Q856" s="321">
        <v>7210212</v>
      </c>
      <c r="R856" s="321">
        <v>32.510452999999998</v>
      </c>
      <c r="S856" s="321">
        <v>52.540310169999998</v>
      </c>
      <c r="T856" s="321">
        <v>9.5432538147782662</v>
      </c>
      <c r="U856" s="321" t="s">
        <v>149</v>
      </c>
      <c r="V856" s="321">
        <v>0.10576817810246678</v>
      </c>
      <c r="W856" s="321">
        <v>1.8666325676962601</v>
      </c>
      <c r="X856" s="321">
        <v>3.0998480826835499</v>
      </c>
      <c r="Y856" s="321">
        <v>90</v>
      </c>
      <c r="Z856" s="321">
        <v>0.89790999999999999</v>
      </c>
      <c r="AA856" s="321">
        <v>300.55176949999998</v>
      </c>
      <c r="AB856" s="321">
        <v>1.8157195180000001</v>
      </c>
      <c r="AC856" s="322">
        <v>0.68981238095152575</v>
      </c>
      <c r="AD856" s="323">
        <v>1</v>
      </c>
      <c r="AE856" s="322">
        <v>155.0250871794872</v>
      </c>
      <c r="AF856" s="324">
        <v>499.77844910457503</v>
      </c>
      <c r="AG856" s="324">
        <v>82.742492480981582</v>
      </c>
      <c r="AH856" s="324">
        <v>6.6531948441138772E-2</v>
      </c>
      <c r="AI856" s="324">
        <v>0.16555834416075094</v>
      </c>
      <c r="AJ856" s="324">
        <v>0.1864889185496576</v>
      </c>
      <c r="AK856" s="324">
        <v>8.4721672031132087</v>
      </c>
      <c r="AL856" s="324">
        <v>7.5760815134604522</v>
      </c>
      <c r="AM856" s="324">
        <v>9.3682528927659643</v>
      </c>
    </row>
    <row r="857" spans="1:39">
      <c r="A857" s="291" t="s">
        <v>1008</v>
      </c>
      <c r="B857" s="291">
        <v>1</v>
      </c>
      <c r="C857" s="291" t="s">
        <v>6039</v>
      </c>
      <c r="D857" s="291" t="s">
        <v>5183</v>
      </c>
      <c r="E857" s="291" t="s">
        <v>3160</v>
      </c>
      <c r="F857" s="291" t="s">
        <v>3161</v>
      </c>
      <c r="G857" s="291" t="s">
        <v>3162</v>
      </c>
      <c r="H857" s="291" t="s">
        <v>3163</v>
      </c>
      <c r="I857" s="291" t="s">
        <v>3164</v>
      </c>
      <c r="J857" s="291" t="s">
        <v>148</v>
      </c>
      <c r="K857" s="291">
        <v>39</v>
      </c>
      <c r="L857" s="291">
        <v>3218</v>
      </c>
      <c r="M857" s="291" t="s">
        <v>54</v>
      </c>
      <c r="N857" s="291">
        <v>856</v>
      </c>
      <c r="O857" s="291">
        <v>155.20661538461539</v>
      </c>
      <c r="P857" s="321" t="s">
        <v>3166</v>
      </c>
      <c r="Q857" s="321">
        <v>7210212</v>
      </c>
      <c r="R857" s="321">
        <v>32.510452999999998</v>
      </c>
      <c r="S857" s="321">
        <v>52.540310169999998</v>
      </c>
      <c r="T857" s="321">
        <v>9.5432538147782662</v>
      </c>
      <c r="U857" s="321" t="s">
        <v>149</v>
      </c>
      <c r="V857" s="321">
        <v>0.10576817810246678</v>
      </c>
      <c r="W857" s="321">
        <v>1.8666325676962601</v>
      </c>
      <c r="X857" s="321">
        <v>3.0998480826835499</v>
      </c>
      <c r="Y857" s="321">
        <v>90</v>
      </c>
      <c r="Z857" s="321">
        <v>0.89790999999999999</v>
      </c>
      <c r="AA857" s="321">
        <v>300.55176949999998</v>
      </c>
      <c r="AB857" s="321">
        <v>1.8157195180000001</v>
      </c>
      <c r="AC857" s="322">
        <v>0.68981238095152575</v>
      </c>
      <c r="AD857" s="323">
        <v>1</v>
      </c>
      <c r="AE857" s="322">
        <v>155.20661538461539</v>
      </c>
      <c r="AF857" s="324">
        <v>500.36366977097379</v>
      </c>
      <c r="AG857" s="324">
        <v>82.781257490215211</v>
      </c>
      <c r="AH857" s="324">
        <v>6.623998682783222E-2</v>
      </c>
      <c r="AI857" s="324">
        <v>0.16544218233930894</v>
      </c>
      <c r="AJ857" s="324">
        <v>0.1864889185496576</v>
      </c>
      <c r="AK857" s="324">
        <v>8.4662228191024624</v>
      </c>
      <c r="AL857" s="324">
        <v>7.5707658561164637</v>
      </c>
      <c r="AM857" s="324">
        <v>9.3616797820884603</v>
      </c>
    </row>
    <row r="858" spans="1:39">
      <c r="A858" s="291" t="s">
        <v>1009</v>
      </c>
      <c r="B858" s="291">
        <v>1</v>
      </c>
      <c r="C858" s="291" t="s">
        <v>6040</v>
      </c>
      <c r="D858" s="291" t="s">
        <v>5183</v>
      </c>
      <c r="E858" s="291" t="s">
        <v>3160</v>
      </c>
      <c r="F858" s="291" t="s">
        <v>3161</v>
      </c>
      <c r="G858" s="291" t="s">
        <v>3162</v>
      </c>
      <c r="H858" s="291" t="s">
        <v>3163</v>
      </c>
      <c r="I858" s="291" t="s">
        <v>3164</v>
      </c>
      <c r="J858" s="291" t="s">
        <v>148</v>
      </c>
      <c r="K858" s="291">
        <v>39</v>
      </c>
      <c r="L858" s="291">
        <v>3218</v>
      </c>
      <c r="M858" s="291" t="s">
        <v>54</v>
      </c>
      <c r="N858" s="291">
        <v>857</v>
      </c>
      <c r="O858" s="291">
        <v>155.38814358974361</v>
      </c>
      <c r="P858" s="321" t="s">
        <v>3166</v>
      </c>
      <c r="Q858" s="321">
        <v>7210212</v>
      </c>
      <c r="R858" s="321">
        <v>32.510452999999998</v>
      </c>
      <c r="S858" s="321">
        <v>52.540310169999998</v>
      </c>
      <c r="T858" s="321">
        <v>9.5432538147782662</v>
      </c>
      <c r="U858" s="321" t="s">
        <v>149</v>
      </c>
      <c r="V858" s="321">
        <v>0.10576817810246678</v>
      </c>
      <c r="W858" s="321">
        <v>1.8666325676962601</v>
      </c>
      <c r="X858" s="321">
        <v>3.0998480826835499</v>
      </c>
      <c r="Y858" s="321">
        <v>90</v>
      </c>
      <c r="Z858" s="321">
        <v>0.89790999999999999</v>
      </c>
      <c r="AA858" s="321">
        <v>300.55176949999998</v>
      </c>
      <c r="AB858" s="321">
        <v>1.8157195180000001</v>
      </c>
      <c r="AC858" s="322">
        <v>0.68981238095152575</v>
      </c>
      <c r="AD858" s="323">
        <v>1</v>
      </c>
      <c r="AE858" s="322">
        <v>155.38814358974361</v>
      </c>
      <c r="AF858" s="324">
        <v>500.94889043737265</v>
      </c>
      <c r="AG858" s="324">
        <v>82.819852146834009</v>
      </c>
      <c r="AH858" s="324">
        <v>6.5948895578635161E-2</v>
      </c>
      <c r="AI858" s="324">
        <v>0.16532595186412122</v>
      </c>
      <c r="AJ858" s="324">
        <v>0.1864889185496576</v>
      </c>
      <c r="AK858" s="324">
        <v>8.4602749218528288</v>
      </c>
      <c r="AL858" s="324">
        <v>7.5654470571224648</v>
      </c>
      <c r="AM858" s="324">
        <v>9.3551027865831919</v>
      </c>
    </row>
    <row r="859" spans="1:39">
      <c r="A859" s="291" t="s">
        <v>1010</v>
      </c>
      <c r="B859" s="291">
        <v>1</v>
      </c>
      <c r="C859" s="291" t="s">
        <v>6041</v>
      </c>
      <c r="D859" s="291" t="s">
        <v>5183</v>
      </c>
      <c r="E859" s="291" t="s">
        <v>3160</v>
      </c>
      <c r="F859" s="291" t="s">
        <v>3161</v>
      </c>
      <c r="G859" s="291" t="s">
        <v>3162</v>
      </c>
      <c r="H859" s="291" t="s">
        <v>3163</v>
      </c>
      <c r="I859" s="291" t="s">
        <v>3164</v>
      </c>
      <c r="J859" s="291" t="s">
        <v>148</v>
      </c>
      <c r="K859" s="291">
        <v>39</v>
      </c>
      <c r="L859" s="291">
        <v>3218</v>
      </c>
      <c r="M859" s="291" t="s">
        <v>54</v>
      </c>
      <c r="N859" s="291">
        <v>858</v>
      </c>
      <c r="O859" s="291">
        <v>155.56967179487179</v>
      </c>
      <c r="P859" s="321" t="s">
        <v>3166</v>
      </c>
      <c r="Q859" s="321">
        <v>7210212</v>
      </c>
      <c r="R859" s="321">
        <v>32.510452999999998</v>
      </c>
      <c r="S859" s="321">
        <v>52.540310169999998</v>
      </c>
      <c r="T859" s="321">
        <v>9.5432538147782662</v>
      </c>
      <c r="U859" s="321" t="s">
        <v>149</v>
      </c>
      <c r="V859" s="321">
        <v>0.10576817810246678</v>
      </c>
      <c r="W859" s="321">
        <v>1.8666325676962601</v>
      </c>
      <c r="X859" s="321">
        <v>3.0998480826835499</v>
      </c>
      <c r="Y859" s="321">
        <v>90</v>
      </c>
      <c r="Z859" s="321">
        <v>0.89790999999999999</v>
      </c>
      <c r="AA859" s="321">
        <v>300.55176949999998</v>
      </c>
      <c r="AB859" s="321">
        <v>1.8157195180000001</v>
      </c>
      <c r="AC859" s="322">
        <v>0.68981238095152575</v>
      </c>
      <c r="AD859" s="323">
        <v>1</v>
      </c>
      <c r="AE859" s="322">
        <v>155.56967179487179</v>
      </c>
      <c r="AF859" s="324">
        <v>501.53411110377135</v>
      </c>
      <c r="AG859" s="324">
        <v>82.858276960215136</v>
      </c>
      <c r="AH859" s="324">
        <v>6.5658674731334507E-2</v>
      </c>
      <c r="AI859" s="324">
        <v>0.16520965399115417</v>
      </c>
      <c r="AJ859" s="324">
        <v>0.1864889185496576</v>
      </c>
      <c r="AK859" s="324">
        <v>8.4543235756362538</v>
      </c>
      <c r="AL859" s="324">
        <v>7.5601251739524749</v>
      </c>
      <c r="AM859" s="324">
        <v>9.3485219773200345</v>
      </c>
    </row>
    <row r="860" spans="1:39">
      <c r="A860" s="291" t="s">
        <v>1011</v>
      </c>
      <c r="B860" s="291">
        <v>1</v>
      </c>
      <c r="C860" s="291" t="s">
        <v>6042</v>
      </c>
      <c r="D860" s="291" t="s">
        <v>5183</v>
      </c>
      <c r="E860" s="291" t="s">
        <v>3160</v>
      </c>
      <c r="F860" s="291" t="s">
        <v>3161</v>
      </c>
      <c r="G860" s="291" t="s">
        <v>3162</v>
      </c>
      <c r="H860" s="291" t="s">
        <v>3163</v>
      </c>
      <c r="I860" s="291" t="s">
        <v>3164</v>
      </c>
      <c r="J860" s="291" t="s">
        <v>148</v>
      </c>
      <c r="K860" s="291">
        <v>39</v>
      </c>
      <c r="L860" s="291">
        <v>3218</v>
      </c>
      <c r="M860" s="291" t="s">
        <v>54</v>
      </c>
      <c r="N860" s="291">
        <v>859</v>
      </c>
      <c r="O860" s="291">
        <v>155.75120000000001</v>
      </c>
      <c r="P860" s="321" t="s">
        <v>3166</v>
      </c>
      <c r="Q860" s="321">
        <v>7210212</v>
      </c>
      <c r="R860" s="321">
        <v>32.510452999999998</v>
      </c>
      <c r="S860" s="321">
        <v>52.540310169999998</v>
      </c>
      <c r="T860" s="321">
        <v>9.5432538147782662</v>
      </c>
      <c r="U860" s="321" t="s">
        <v>149</v>
      </c>
      <c r="V860" s="321">
        <v>0.10576817810246678</v>
      </c>
      <c r="W860" s="321">
        <v>1.8666325676962601</v>
      </c>
      <c r="X860" s="321">
        <v>3.0998480826835499</v>
      </c>
      <c r="Y860" s="321">
        <v>90</v>
      </c>
      <c r="Z860" s="321">
        <v>0.89790999999999999</v>
      </c>
      <c r="AA860" s="321">
        <v>300.55176949999998</v>
      </c>
      <c r="AB860" s="321">
        <v>1.8157195180000001</v>
      </c>
      <c r="AC860" s="322">
        <v>0.68981238095152575</v>
      </c>
      <c r="AD860" s="323">
        <v>1</v>
      </c>
      <c r="AE860" s="322">
        <v>155.75120000000001</v>
      </c>
      <c r="AF860" s="324">
        <v>502.11933177017022</v>
      </c>
      <c r="AG860" s="324">
        <v>82.896532439746068</v>
      </c>
      <c r="AH860" s="324">
        <v>6.5369324303489379E-2</v>
      </c>
      <c r="AI860" s="324">
        <v>0.16509328997053915</v>
      </c>
      <c r="AJ860" s="324">
        <v>0.1864889185496576</v>
      </c>
      <c r="AK860" s="324">
        <v>8.448368844426092</v>
      </c>
      <c r="AL860" s="324">
        <v>7.554800263813501</v>
      </c>
      <c r="AM860" s="324">
        <v>9.3419374250386813</v>
      </c>
    </row>
    <row r="861" spans="1:39">
      <c r="A861" s="291" t="s">
        <v>1012</v>
      </c>
      <c r="B861" s="291">
        <v>1</v>
      </c>
      <c r="C861" s="291" t="s">
        <v>6043</v>
      </c>
      <c r="D861" s="291" t="s">
        <v>5183</v>
      </c>
      <c r="E861" s="291" t="s">
        <v>3160</v>
      </c>
      <c r="F861" s="291" t="s">
        <v>3161</v>
      </c>
      <c r="G861" s="291" t="s">
        <v>3162</v>
      </c>
      <c r="H861" s="291" t="s">
        <v>3163</v>
      </c>
      <c r="I861" s="291" t="s">
        <v>3164</v>
      </c>
      <c r="J861" s="291" t="s">
        <v>148</v>
      </c>
      <c r="K861" s="291">
        <v>39</v>
      </c>
      <c r="L861" s="291">
        <v>3218</v>
      </c>
      <c r="M861" s="291" t="s">
        <v>54</v>
      </c>
      <c r="N861" s="291">
        <v>860</v>
      </c>
      <c r="O861" s="291">
        <v>155.93272820512823</v>
      </c>
      <c r="P861" s="321" t="s">
        <v>3166</v>
      </c>
      <c r="Q861" s="321">
        <v>7210212</v>
      </c>
      <c r="R861" s="321">
        <v>32.510452999999998</v>
      </c>
      <c r="S861" s="321">
        <v>52.540310169999998</v>
      </c>
      <c r="T861" s="321">
        <v>9.5432538147782662</v>
      </c>
      <c r="U861" s="321" t="s">
        <v>149</v>
      </c>
      <c r="V861" s="321">
        <v>0.10576817810246678</v>
      </c>
      <c r="W861" s="321">
        <v>1.8666325676962601</v>
      </c>
      <c r="X861" s="321">
        <v>3.0998480826835499</v>
      </c>
      <c r="Y861" s="321">
        <v>90</v>
      </c>
      <c r="Z861" s="321">
        <v>0.89790999999999999</v>
      </c>
      <c r="AA861" s="321">
        <v>300.55176949999998</v>
      </c>
      <c r="AB861" s="321">
        <v>1.8157195180000001</v>
      </c>
      <c r="AC861" s="322">
        <v>0.68981238095152575</v>
      </c>
      <c r="AD861" s="323">
        <v>1</v>
      </c>
      <c r="AE861" s="322">
        <v>155.93272820512823</v>
      </c>
      <c r="AF861" s="324">
        <v>502.70455243656903</v>
      </c>
      <c r="AG861" s="324">
        <v>82.934619094812618</v>
      </c>
      <c r="AH861" s="324">
        <v>6.5080844292322373E-2</v>
      </c>
      <c r="AI861" s="324">
        <v>0.16497686104658313</v>
      </c>
      <c r="AJ861" s="324">
        <v>0.1864889185496576</v>
      </c>
      <c r="AK861" s="324">
        <v>8.4424107918976361</v>
      </c>
      <c r="AL861" s="324">
        <v>7.5494723836460187</v>
      </c>
      <c r="AM861" s="324">
        <v>9.3353492001492526</v>
      </c>
    </row>
    <row r="862" spans="1:39">
      <c r="A862" s="291" t="s">
        <v>1013</v>
      </c>
      <c r="B862" s="291">
        <v>1</v>
      </c>
      <c r="C862" s="291" t="s">
        <v>6044</v>
      </c>
      <c r="D862" s="291" t="s">
        <v>5183</v>
      </c>
      <c r="E862" s="291" t="s">
        <v>3160</v>
      </c>
      <c r="F862" s="291" t="s">
        <v>3161</v>
      </c>
      <c r="G862" s="291" t="s">
        <v>3162</v>
      </c>
      <c r="H862" s="291" t="s">
        <v>3163</v>
      </c>
      <c r="I862" s="291" t="s">
        <v>3164</v>
      </c>
      <c r="J862" s="291" t="s">
        <v>148</v>
      </c>
      <c r="K862" s="291">
        <v>39</v>
      </c>
      <c r="L862" s="291">
        <v>3218</v>
      </c>
      <c r="M862" s="291" t="s">
        <v>54</v>
      </c>
      <c r="N862" s="291">
        <v>861</v>
      </c>
      <c r="O862" s="291">
        <v>156.11425641025642</v>
      </c>
      <c r="P862" s="321" t="s">
        <v>3166</v>
      </c>
      <c r="Q862" s="321">
        <v>7210212</v>
      </c>
      <c r="R862" s="321">
        <v>32.510452999999998</v>
      </c>
      <c r="S862" s="321">
        <v>52.540310169999998</v>
      </c>
      <c r="T862" s="321">
        <v>9.5432538147782662</v>
      </c>
      <c r="U862" s="321" t="s">
        <v>149</v>
      </c>
      <c r="V862" s="321">
        <v>0.10576817810246678</v>
      </c>
      <c r="W862" s="321">
        <v>1.8666325676962601</v>
      </c>
      <c r="X862" s="321">
        <v>3.0998480826835499</v>
      </c>
      <c r="Y862" s="321">
        <v>90</v>
      </c>
      <c r="Z862" s="321">
        <v>0.89790999999999999</v>
      </c>
      <c r="AA862" s="321">
        <v>300.55176949999998</v>
      </c>
      <c r="AB862" s="321">
        <v>1.8157195180000001</v>
      </c>
      <c r="AC862" s="322">
        <v>0.68981238095152575</v>
      </c>
      <c r="AD862" s="323">
        <v>1</v>
      </c>
      <c r="AE862" s="322">
        <v>156.11425641025642</v>
      </c>
      <c r="AF862" s="324">
        <v>503.28977310296779</v>
      </c>
      <c r="AG862" s="324">
        <v>82.972537434787341</v>
      </c>
      <c r="AH862" s="324">
        <v>6.4793234675152064E-2</v>
      </c>
      <c r="AI862" s="324">
        <v>0.16486036845777916</v>
      </c>
      <c r="AJ862" s="324">
        <v>0.1864889185496576</v>
      </c>
      <c r="AK862" s="324">
        <v>8.4364494814286655</v>
      </c>
      <c r="AL862" s="324">
        <v>7.5441415901244548</v>
      </c>
      <c r="AM862" s="324">
        <v>9.328757372732877</v>
      </c>
    </row>
    <row r="863" spans="1:39">
      <c r="A863" s="291" t="s">
        <v>1014</v>
      </c>
      <c r="B863" s="291">
        <v>1</v>
      </c>
      <c r="C863" s="291" t="s">
        <v>6045</v>
      </c>
      <c r="D863" s="291" t="s">
        <v>5183</v>
      </c>
      <c r="E863" s="291" t="s">
        <v>3160</v>
      </c>
      <c r="F863" s="291" t="s">
        <v>3161</v>
      </c>
      <c r="G863" s="291" t="s">
        <v>3162</v>
      </c>
      <c r="H863" s="291" t="s">
        <v>3163</v>
      </c>
      <c r="I863" s="291" t="s">
        <v>3164</v>
      </c>
      <c r="J863" s="291" t="s">
        <v>148</v>
      </c>
      <c r="K863" s="291">
        <v>39</v>
      </c>
      <c r="L863" s="291">
        <v>3218</v>
      </c>
      <c r="M863" s="291" t="s">
        <v>54</v>
      </c>
      <c r="N863" s="291">
        <v>862</v>
      </c>
      <c r="O863" s="291">
        <v>156.29578461538463</v>
      </c>
      <c r="P863" s="321" t="s">
        <v>3166</v>
      </c>
      <c r="Q863" s="321">
        <v>7210212</v>
      </c>
      <c r="R863" s="321">
        <v>32.510452999999998</v>
      </c>
      <c r="S863" s="321">
        <v>52.540310169999998</v>
      </c>
      <c r="T863" s="321">
        <v>9.5432538147782662</v>
      </c>
      <c r="U863" s="321" t="s">
        <v>149</v>
      </c>
      <c r="V863" s="321">
        <v>0.10576817810246678</v>
      </c>
      <c r="W863" s="321">
        <v>1.8666325676962601</v>
      </c>
      <c r="X863" s="321">
        <v>3.0998480826835499</v>
      </c>
      <c r="Y863" s="321">
        <v>90</v>
      </c>
      <c r="Z863" s="321">
        <v>0.89790999999999999</v>
      </c>
      <c r="AA863" s="321">
        <v>300.55176949999998</v>
      </c>
      <c r="AB863" s="321">
        <v>1.8157195180000001</v>
      </c>
      <c r="AC863" s="322">
        <v>0.68981238095152575</v>
      </c>
      <c r="AD863" s="323">
        <v>1</v>
      </c>
      <c r="AE863" s="322">
        <v>156.29578461538463</v>
      </c>
      <c r="AF863" s="324">
        <v>503.87499376936665</v>
      </c>
      <c r="AG863" s="324">
        <v>83.010287969017739</v>
      </c>
      <c r="AH863" s="324">
        <v>6.4506495409148892E-2</v>
      </c>
      <c r="AI863" s="324">
        <v>0.16474381343681674</v>
      </c>
      <c r="AJ863" s="324">
        <v>0.1864889185496576</v>
      </c>
      <c r="AK863" s="324">
        <v>8.4304849760999758</v>
      </c>
      <c r="AL863" s="324">
        <v>7.5388079396576622</v>
      </c>
      <c r="AM863" s="324">
        <v>9.3221620125422877</v>
      </c>
    </row>
    <row r="864" spans="1:39">
      <c r="A864" s="291" t="s">
        <v>1015</v>
      </c>
      <c r="B864" s="291">
        <v>1</v>
      </c>
      <c r="C864" s="291" t="s">
        <v>6046</v>
      </c>
      <c r="D864" s="291" t="s">
        <v>5183</v>
      </c>
      <c r="E864" s="291" t="s">
        <v>3160</v>
      </c>
      <c r="F864" s="291" t="s">
        <v>3161</v>
      </c>
      <c r="G864" s="291" t="s">
        <v>3162</v>
      </c>
      <c r="H864" s="291" t="s">
        <v>3163</v>
      </c>
      <c r="I864" s="291" t="s">
        <v>3164</v>
      </c>
      <c r="J864" s="291" t="s">
        <v>148</v>
      </c>
      <c r="K864" s="291">
        <v>39</v>
      </c>
      <c r="L864" s="291">
        <v>3218</v>
      </c>
      <c r="M864" s="291" t="s">
        <v>54</v>
      </c>
      <c r="N864" s="291">
        <v>863</v>
      </c>
      <c r="O864" s="291">
        <v>156.47731282051282</v>
      </c>
      <c r="P864" s="321" t="s">
        <v>3166</v>
      </c>
      <c r="Q864" s="321">
        <v>7210212</v>
      </c>
      <c r="R864" s="321">
        <v>32.510452999999998</v>
      </c>
      <c r="S864" s="321">
        <v>52.540310169999998</v>
      </c>
      <c r="T864" s="321">
        <v>9.5432538147782662</v>
      </c>
      <c r="U864" s="321" t="s">
        <v>149</v>
      </c>
      <c r="V864" s="321">
        <v>0.10576817810246678</v>
      </c>
      <c r="W864" s="321">
        <v>1.8666325676962601</v>
      </c>
      <c r="X864" s="321">
        <v>3.0998480826835499</v>
      </c>
      <c r="Y864" s="321">
        <v>90</v>
      </c>
      <c r="Z864" s="321">
        <v>0.89790999999999999</v>
      </c>
      <c r="AA864" s="321">
        <v>300.55176949999998</v>
      </c>
      <c r="AB864" s="321">
        <v>1.8157195180000001</v>
      </c>
      <c r="AC864" s="322">
        <v>0.68981238095152575</v>
      </c>
      <c r="AD864" s="323">
        <v>1</v>
      </c>
      <c r="AE864" s="322">
        <v>156.47731282051282</v>
      </c>
      <c r="AF864" s="324">
        <v>504.46021443576535</v>
      </c>
      <c r="AG864" s="324">
        <v>83.047871206814776</v>
      </c>
      <c r="AH864" s="324">
        <v>6.4220626431931674E-2</v>
      </c>
      <c r="AI864" s="324">
        <v>0.16462719721059299</v>
      </c>
      <c r="AJ864" s="324">
        <v>0.1864889185496576</v>
      </c>
      <c r="AK864" s="324">
        <v>8.4245173386959404</v>
      </c>
      <c r="AL864" s="324">
        <v>7.5334714883894289</v>
      </c>
      <c r="AM864" s="324">
        <v>9.3155631890024537</v>
      </c>
    </row>
    <row r="865" spans="1:39">
      <c r="A865" s="291" t="s">
        <v>1016</v>
      </c>
      <c r="B865" s="291">
        <v>1</v>
      </c>
      <c r="C865" s="291" t="s">
        <v>6047</v>
      </c>
      <c r="D865" s="291" t="s">
        <v>5183</v>
      </c>
      <c r="E865" s="291" t="s">
        <v>3160</v>
      </c>
      <c r="F865" s="291" t="s">
        <v>3161</v>
      </c>
      <c r="G865" s="291" t="s">
        <v>3162</v>
      </c>
      <c r="H865" s="291" t="s">
        <v>3163</v>
      </c>
      <c r="I865" s="291" t="s">
        <v>3164</v>
      </c>
      <c r="J865" s="291" t="s">
        <v>148</v>
      </c>
      <c r="K865" s="291">
        <v>39</v>
      </c>
      <c r="L865" s="291">
        <v>3218</v>
      </c>
      <c r="M865" s="291" t="s">
        <v>54</v>
      </c>
      <c r="N865" s="291">
        <v>864</v>
      </c>
      <c r="O865" s="291">
        <v>156.65884102564104</v>
      </c>
      <c r="P865" s="321" t="s">
        <v>3166</v>
      </c>
      <c r="Q865" s="321">
        <v>7210212</v>
      </c>
      <c r="R865" s="321">
        <v>32.510452999999998</v>
      </c>
      <c r="S865" s="321">
        <v>52.540310169999998</v>
      </c>
      <c r="T865" s="321">
        <v>9.5432538147782662</v>
      </c>
      <c r="U865" s="321" t="s">
        <v>149</v>
      </c>
      <c r="V865" s="321">
        <v>0.10576817810246678</v>
      </c>
      <c r="W865" s="321">
        <v>1.8666325676962601</v>
      </c>
      <c r="X865" s="321">
        <v>3.0998480826835499</v>
      </c>
      <c r="Y865" s="321">
        <v>90</v>
      </c>
      <c r="Z865" s="321">
        <v>0.89790999999999999</v>
      </c>
      <c r="AA865" s="321">
        <v>300.55176949999998</v>
      </c>
      <c r="AB865" s="321">
        <v>1.8157195180000001</v>
      </c>
      <c r="AC865" s="322">
        <v>0.68981238095152575</v>
      </c>
      <c r="AD865" s="323">
        <v>1</v>
      </c>
      <c r="AE865" s="322">
        <v>156.65884102564104</v>
      </c>
      <c r="AF865" s="324">
        <v>505.04543510216422</v>
      </c>
      <c r="AG865" s="324">
        <v>83.085287657441256</v>
      </c>
      <c r="AH865" s="324">
        <v>6.3935627661136946E-2</v>
      </c>
      <c r="AI865" s="324">
        <v>0.16451052100022281</v>
      </c>
      <c r="AJ865" s="324">
        <v>0.1864889185496576</v>
      </c>
      <c r="AK865" s="324">
        <v>8.4185466317050448</v>
      </c>
      <c r="AL865" s="324">
        <v>7.5281322921989435</v>
      </c>
      <c r="AM865" s="324">
        <v>9.3089609712111461</v>
      </c>
    </row>
    <row r="866" spans="1:39">
      <c r="A866" s="291" t="s">
        <v>1017</v>
      </c>
      <c r="B866" s="291">
        <v>1</v>
      </c>
      <c r="C866" s="291" t="s">
        <v>6048</v>
      </c>
      <c r="D866" s="291" t="s">
        <v>5183</v>
      </c>
      <c r="E866" s="291" t="s">
        <v>3160</v>
      </c>
      <c r="F866" s="291" t="s">
        <v>3161</v>
      </c>
      <c r="G866" s="291" t="s">
        <v>3162</v>
      </c>
      <c r="H866" s="291" t="s">
        <v>3163</v>
      </c>
      <c r="I866" s="291" t="s">
        <v>3164</v>
      </c>
      <c r="J866" s="291" t="s">
        <v>148</v>
      </c>
      <c r="K866" s="291">
        <v>39</v>
      </c>
      <c r="L866" s="291">
        <v>3218</v>
      </c>
      <c r="M866" s="291" t="s">
        <v>54</v>
      </c>
      <c r="N866" s="291">
        <v>865</v>
      </c>
      <c r="O866" s="291">
        <v>156.84036923076923</v>
      </c>
      <c r="P866" s="321" t="s">
        <v>3166</v>
      </c>
      <c r="Q866" s="321">
        <v>7210212</v>
      </c>
      <c r="R866" s="321">
        <v>32.510452999999998</v>
      </c>
      <c r="S866" s="321">
        <v>52.540310169999998</v>
      </c>
      <c r="T866" s="321">
        <v>9.5432538147782662</v>
      </c>
      <c r="U866" s="321" t="s">
        <v>149</v>
      </c>
      <c r="V866" s="321">
        <v>0.10576817810246678</v>
      </c>
      <c r="W866" s="321">
        <v>1.8666325676962601</v>
      </c>
      <c r="X866" s="321">
        <v>3.0998480826835499</v>
      </c>
      <c r="Y866" s="321">
        <v>90</v>
      </c>
      <c r="Z866" s="321">
        <v>0.89790999999999999</v>
      </c>
      <c r="AA866" s="321">
        <v>300.55176949999998</v>
      </c>
      <c r="AB866" s="321">
        <v>1.8157195180000001</v>
      </c>
      <c r="AC866" s="322">
        <v>0.68981238095152575</v>
      </c>
      <c r="AD866" s="323">
        <v>1</v>
      </c>
      <c r="AE866" s="322">
        <v>156.84036923076923</v>
      </c>
      <c r="AF866" s="324">
        <v>505.63065576856297</v>
      </c>
      <c r="AG866" s="324">
        <v>83.122537830100441</v>
      </c>
      <c r="AH866" s="324">
        <v>6.3651498995087832E-2</v>
      </c>
      <c r="AI866" s="324">
        <v>0.1643937860210502</v>
      </c>
      <c r="AJ866" s="324">
        <v>0.1864889185496576</v>
      </c>
      <c r="AK866" s="324">
        <v>8.4125729173204533</v>
      </c>
      <c r="AL866" s="324">
        <v>7.5227904067013149</v>
      </c>
      <c r="AM866" s="324">
        <v>9.3023554279395917</v>
      </c>
    </row>
    <row r="867" spans="1:39">
      <c r="A867" s="291" t="s">
        <v>1018</v>
      </c>
      <c r="B867" s="291">
        <v>1</v>
      </c>
      <c r="C867" s="291" t="s">
        <v>6049</v>
      </c>
      <c r="D867" s="291" t="s">
        <v>5183</v>
      </c>
      <c r="E867" s="291" t="s">
        <v>3160</v>
      </c>
      <c r="F867" s="291" t="s">
        <v>3161</v>
      </c>
      <c r="G867" s="291" t="s">
        <v>3162</v>
      </c>
      <c r="H867" s="291" t="s">
        <v>3163</v>
      </c>
      <c r="I867" s="291" t="s">
        <v>3164</v>
      </c>
      <c r="J867" s="291" t="s">
        <v>148</v>
      </c>
      <c r="K867" s="291">
        <v>39</v>
      </c>
      <c r="L867" s="291">
        <v>3218</v>
      </c>
      <c r="M867" s="291" t="s">
        <v>54</v>
      </c>
      <c r="N867" s="291">
        <v>866</v>
      </c>
      <c r="O867" s="291">
        <v>157.02189743589744</v>
      </c>
      <c r="P867" s="321" t="s">
        <v>3166</v>
      </c>
      <c r="Q867" s="321">
        <v>7210212</v>
      </c>
      <c r="R867" s="321">
        <v>32.510452999999998</v>
      </c>
      <c r="S867" s="321">
        <v>52.540310169999998</v>
      </c>
      <c r="T867" s="321">
        <v>9.5432538147782662</v>
      </c>
      <c r="U867" s="321" t="s">
        <v>149</v>
      </c>
      <c r="V867" s="321">
        <v>0.10576817810246678</v>
      </c>
      <c r="W867" s="321">
        <v>1.8666325676962601</v>
      </c>
      <c r="X867" s="321">
        <v>3.0998480826835499</v>
      </c>
      <c r="Y867" s="321">
        <v>90</v>
      </c>
      <c r="Z867" s="321">
        <v>0.89790999999999999</v>
      </c>
      <c r="AA867" s="321">
        <v>300.55176949999998</v>
      </c>
      <c r="AB867" s="321">
        <v>1.8157195180000001</v>
      </c>
      <c r="AC867" s="322">
        <v>0.68981238095152575</v>
      </c>
      <c r="AD867" s="323">
        <v>1</v>
      </c>
      <c r="AE867" s="322">
        <v>157.02189743589744</v>
      </c>
      <c r="AF867" s="324">
        <v>506.21587643496179</v>
      </c>
      <c r="AG867" s="324">
        <v>83.15962223392458</v>
      </c>
      <c r="AH867" s="324">
        <v>6.3368240312393062E-2</v>
      </c>
      <c r="AI867" s="324">
        <v>0.1642769934826587</v>
      </c>
      <c r="AJ867" s="324">
        <v>0.1864889185496576</v>
      </c>
      <c r="AK867" s="324">
        <v>8.4065962574405493</v>
      </c>
      <c r="AL867" s="324">
        <v>7.517445887248047</v>
      </c>
      <c r="AM867" s="324">
        <v>9.2957466276330525</v>
      </c>
    </row>
    <row r="868" spans="1:39">
      <c r="A868" s="291" t="s">
        <v>1019</v>
      </c>
      <c r="B868" s="291">
        <v>1</v>
      </c>
      <c r="C868" s="291" t="s">
        <v>6050</v>
      </c>
      <c r="D868" s="291" t="s">
        <v>5183</v>
      </c>
      <c r="E868" s="291" t="s">
        <v>3160</v>
      </c>
      <c r="F868" s="291" t="s">
        <v>3161</v>
      </c>
      <c r="G868" s="291" t="s">
        <v>3162</v>
      </c>
      <c r="H868" s="291" t="s">
        <v>3163</v>
      </c>
      <c r="I868" s="291" t="s">
        <v>3164</v>
      </c>
      <c r="J868" s="291" t="s">
        <v>148</v>
      </c>
      <c r="K868" s="291">
        <v>39</v>
      </c>
      <c r="L868" s="291">
        <v>3218</v>
      </c>
      <c r="M868" s="291" t="s">
        <v>54</v>
      </c>
      <c r="N868" s="291">
        <v>867</v>
      </c>
      <c r="O868" s="291">
        <v>157.20342564102566</v>
      </c>
      <c r="P868" s="321" t="s">
        <v>3166</v>
      </c>
      <c r="Q868" s="321">
        <v>7210212</v>
      </c>
      <c r="R868" s="321">
        <v>32.510452999999998</v>
      </c>
      <c r="S868" s="321">
        <v>52.540310169999998</v>
      </c>
      <c r="T868" s="321">
        <v>9.5432538147782662</v>
      </c>
      <c r="U868" s="321" t="s">
        <v>149</v>
      </c>
      <c r="V868" s="321">
        <v>0.10576817810246678</v>
      </c>
      <c r="W868" s="321">
        <v>1.8666325676962601</v>
      </c>
      <c r="X868" s="321">
        <v>3.0998480826835499</v>
      </c>
      <c r="Y868" s="321">
        <v>90</v>
      </c>
      <c r="Z868" s="321">
        <v>0.89790999999999999</v>
      </c>
      <c r="AA868" s="321">
        <v>300.55176949999998</v>
      </c>
      <c r="AB868" s="321">
        <v>1.8157195180000001</v>
      </c>
      <c r="AC868" s="322">
        <v>0.68981238095152575</v>
      </c>
      <c r="AD868" s="323">
        <v>1</v>
      </c>
      <c r="AE868" s="322">
        <v>157.20342564102566</v>
      </c>
      <c r="AF868" s="324">
        <v>506.80109710136065</v>
      </c>
      <c r="AG868" s="324">
        <v>83.196541377963698</v>
      </c>
      <c r="AH868" s="324">
        <v>6.3085851472570398E-2</v>
      </c>
      <c r="AI868" s="324">
        <v>0.16416014458888262</v>
      </c>
      <c r="AJ868" s="324">
        <v>0.1864889185496576</v>
      </c>
      <c r="AK868" s="324">
        <v>8.4006167136695122</v>
      </c>
      <c r="AL868" s="324">
        <v>7.5120987889275552</v>
      </c>
      <c r="AM868" s="324">
        <v>9.2891346384114684</v>
      </c>
    </row>
    <row r="869" spans="1:39">
      <c r="A869" s="291" t="s">
        <v>1020</v>
      </c>
      <c r="B869" s="291">
        <v>1</v>
      </c>
      <c r="C869" s="291" t="s">
        <v>6051</v>
      </c>
      <c r="D869" s="291" t="s">
        <v>5183</v>
      </c>
      <c r="E869" s="291" t="s">
        <v>3160</v>
      </c>
      <c r="F869" s="291" t="s">
        <v>3161</v>
      </c>
      <c r="G869" s="291" t="s">
        <v>3162</v>
      </c>
      <c r="H869" s="291" t="s">
        <v>3163</v>
      </c>
      <c r="I869" s="291" t="s">
        <v>3164</v>
      </c>
      <c r="J869" s="291" t="s">
        <v>148</v>
      </c>
      <c r="K869" s="291">
        <v>39</v>
      </c>
      <c r="L869" s="291">
        <v>3218</v>
      </c>
      <c r="M869" s="291" t="s">
        <v>54</v>
      </c>
      <c r="N869" s="291">
        <v>868</v>
      </c>
      <c r="O869" s="291">
        <v>157.38495384615385</v>
      </c>
      <c r="P869" s="321" t="s">
        <v>3166</v>
      </c>
      <c r="Q869" s="321">
        <v>7210212</v>
      </c>
      <c r="R869" s="321">
        <v>32.510452999999998</v>
      </c>
      <c r="S869" s="321">
        <v>52.540310169999998</v>
      </c>
      <c r="T869" s="321">
        <v>9.5432538147782662</v>
      </c>
      <c r="U869" s="321" t="s">
        <v>149</v>
      </c>
      <c r="V869" s="321">
        <v>0.10576817810246678</v>
      </c>
      <c r="W869" s="321">
        <v>1.8666325676962601</v>
      </c>
      <c r="X869" s="321">
        <v>3.0998480826835499</v>
      </c>
      <c r="Y869" s="321">
        <v>90</v>
      </c>
      <c r="Z869" s="321">
        <v>0.89790999999999999</v>
      </c>
      <c r="AA869" s="321">
        <v>300.55176949999998</v>
      </c>
      <c r="AB869" s="321">
        <v>1.8157195180000001</v>
      </c>
      <c r="AC869" s="322">
        <v>0.68981238095152575</v>
      </c>
      <c r="AD869" s="323">
        <v>1</v>
      </c>
      <c r="AE869" s="322">
        <v>157.38495384615385</v>
      </c>
      <c r="AF869" s="324">
        <v>507.38631776775941</v>
      </c>
      <c r="AG869" s="324">
        <v>83.233295771174284</v>
      </c>
      <c r="AH869" s="324">
        <v>6.2804332315808092E-2</v>
      </c>
      <c r="AI869" s="324">
        <v>0.16404324053781794</v>
      </c>
      <c r="AJ869" s="324">
        <v>0.1864889185496576</v>
      </c>
      <c r="AK869" s="324">
        <v>8.3946343473178668</v>
      </c>
      <c r="AL869" s="324">
        <v>7.5067491665656654</v>
      </c>
      <c r="AM869" s="324">
        <v>9.2825195280700683</v>
      </c>
    </row>
    <row r="870" spans="1:39">
      <c r="A870" s="291" t="s">
        <v>1021</v>
      </c>
      <c r="B870" s="291">
        <v>1</v>
      </c>
      <c r="C870" s="291" t="s">
        <v>6052</v>
      </c>
      <c r="D870" s="291" t="s">
        <v>5183</v>
      </c>
      <c r="E870" s="291" t="s">
        <v>3160</v>
      </c>
      <c r="F870" s="291" t="s">
        <v>3161</v>
      </c>
      <c r="G870" s="291" t="s">
        <v>3162</v>
      </c>
      <c r="H870" s="291" t="s">
        <v>3163</v>
      </c>
      <c r="I870" s="291" t="s">
        <v>3164</v>
      </c>
      <c r="J870" s="291" t="s">
        <v>148</v>
      </c>
      <c r="K870" s="291">
        <v>39</v>
      </c>
      <c r="L870" s="291">
        <v>3218</v>
      </c>
      <c r="M870" s="291" t="s">
        <v>54</v>
      </c>
      <c r="N870" s="291">
        <v>869</v>
      </c>
      <c r="O870" s="291">
        <v>157.56648205128207</v>
      </c>
      <c r="P870" s="321" t="s">
        <v>3166</v>
      </c>
      <c r="Q870" s="321">
        <v>7210212</v>
      </c>
      <c r="R870" s="321">
        <v>32.510452999999998</v>
      </c>
      <c r="S870" s="321">
        <v>52.540310169999998</v>
      </c>
      <c r="T870" s="321">
        <v>9.5432538147782662</v>
      </c>
      <c r="U870" s="321" t="s">
        <v>149</v>
      </c>
      <c r="V870" s="321">
        <v>0.10576817810246678</v>
      </c>
      <c r="W870" s="321">
        <v>1.8666325676962601</v>
      </c>
      <c r="X870" s="321">
        <v>3.0998480826835499</v>
      </c>
      <c r="Y870" s="321">
        <v>90</v>
      </c>
      <c r="Z870" s="321">
        <v>0.89790999999999999</v>
      </c>
      <c r="AA870" s="321">
        <v>300.55176949999998</v>
      </c>
      <c r="AB870" s="321">
        <v>1.8157195180000001</v>
      </c>
      <c r="AC870" s="322">
        <v>0.68981238095152575</v>
      </c>
      <c r="AD870" s="323">
        <v>1</v>
      </c>
      <c r="AE870" s="322">
        <v>157.56648205128207</v>
      </c>
      <c r="AF870" s="324">
        <v>507.97153843415822</v>
      </c>
      <c r="AG870" s="324">
        <v>83.269885922408179</v>
      </c>
      <c r="AH870" s="324">
        <v>6.2523682663250202E-2</v>
      </c>
      <c r="AI870" s="324">
        <v>0.16392628252183342</v>
      </c>
      <c r="AJ870" s="324">
        <v>0.1864889185496576</v>
      </c>
      <c r="AK870" s="324">
        <v>8.3886492194030637</v>
      </c>
      <c r="AL870" s="324">
        <v>7.5013970747261203</v>
      </c>
      <c r="AM870" s="324">
        <v>9.2759013640800045</v>
      </c>
    </row>
    <row r="871" spans="1:39">
      <c r="A871" s="291" t="s">
        <v>1022</v>
      </c>
      <c r="B871" s="291">
        <v>1</v>
      </c>
      <c r="C871" s="291" t="s">
        <v>6053</v>
      </c>
      <c r="D871" s="291" t="s">
        <v>5183</v>
      </c>
      <c r="E871" s="291" t="s">
        <v>3160</v>
      </c>
      <c r="F871" s="291" t="s">
        <v>3161</v>
      </c>
      <c r="G871" s="291" t="s">
        <v>3162</v>
      </c>
      <c r="H871" s="291" t="s">
        <v>3163</v>
      </c>
      <c r="I871" s="291" t="s">
        <v>3164</v>
      </c>
      <c r="J871" s="291" t="s">
        <v>148</v>
      </c>
      <c r="K871" s="291">
        <v>39</v>
      </c>
      <c r="L871" s="291">
        <v>3218</v>
      </c>
      <c r="M871" s="291" t="s">
        <v>54</v>
      </c>
      <c r="N871" s="291">
        <v>870</v>
      </c>
      <c r="O871" s="291">
        <v>157.74801025641025</v>
      </c>
      <c r="P871" s="321" t="s">
        <v>3166</v>
      </c>
      <c r="Q871" s="321">
        <v>7210212</v>
      </c>
      <c r="R871" s="321">
        <v>32.510452999999998</v>
      </c>
      <c r="S871" s="321">
        <v>52.540310169999998</v>
      </c>
      <c r="T871" s="321">
        <v>9.5432538147782662</v>
      </c>
      <c r="U871" s="321" t="s">
        <v>149</v>
      </c>
      <c r="V871" s="321">
        <v>0.10576817810246678</v>
      </c>
      <c r="W871" s="321">
        <v>1.8666325676962601</v>
      </c>
      <c r="X871" s="321">
        <v>3.0998480826835499</v>
      </c>
      <c r="Y871" s="321">
        <v>90</v>
      </c>
      <c r="Z871" s="321">
        <v>0.89790999999999999</v>
      </c>
      <c r="AA871" s="321">
        <v>300.55176949999998</v>
      </c>
      <c r="AB871" s="321">
        <v>1.8157195180000001</v>
      </c>
      <c r="AC871" s="322">
        <v>0.68981238095152575</v>
      </c>
      <c r="AD871" s="323">
        <v>1</v>
      </c>
      <c r="AE871" s="322">
        <v>157.74801025641025</v>
      </c>
      <c r="AF871" s="324">
        <v>508.55675910055697</v>
      </c>
      <c r="AG871" s="324">
        <v>83.306312340401405</v>
      </c>
      <c r="AH871" s="324">
        <v>6.2243902317021538E-2</v>
      </c>
      <c r="AI871" s="324">
        <v>0.16380927172758161</v>
      </c>
      <c r="AJ871" s="324">
        <v>0.1864889185496576</v>
      </c>
      <c r="AK871" s="324">
        <v>8.3826613906500302</v>
      </c>
      <c r="AL871" s="324">
        <v>7.4960425677110853</v>
      </c>
      <c r="AM871" s="324">
        <v>9.2692802135889742</v>
      </c>
    </row>
    <row r="872" spans="1:39">
      <c r="A872" s="291" t="s">
        <v>1023</v>
      </c>
      <c r="B872" s="291">
        <v>1</v>
      </c>
      <c r="C872" s="291" t="s">
        <v>6054</v>
      </c>
      <c r="D872" s="291" t="s">
        <v>5183</v>
      </c>
      <c r="E872" s="291" t="s">
        <v>3160</v>
      </c>
      <c r="F872" s="291" t="s">
        <v>3161</v>
      </c>
      <c r="G872" s="291" t="s">
        <v>3162</v>
      </c>
      <c r="H872" s="291" t="s">
        <v>3163</v>
      </c>
      <c r="I872" s="291" t="s">
        <v>3164</v>
      </c>
      <c r="J872" s="291" t="s">
        <v>148</v>
      </c>
      <c r="K872" s="291">
        <v>39</v>
      </c>
      <c r="L872" s="291">
        <v>3218</v>
      </c>
      <c r="M872" s="291" t="s">
        <v>54</v>
      </c>
      <c r="N872" s="291">
        <v>871</v>
      </c>
      <c r="O872" s="291">
        <v>157.92953846153847</v>
      </c>
      <c r="P872" s="321" t="s">
        <v>3166</v>
      </c>
      <c r="Q872" s="321">
        <v>7210212</v>
      </c>
      <c r="R872" s="321">
        <v>32.510452999999998</v>
      </c>
      <c r="S872" s="321">
        <v>52.540310169999998</v>
      </c>
      <c r="T872" s="321">
        <v>9.5432538147782662</v>
      </c>
      <c r="U872" s="321" t="s">
        <v>149</v>
      </c>
      <c r="V872" s="321">
        <v>0.10576817810246678</v>
      </c>
      <c r="W872" s="321">
        <v>1.8666325676962601</v>
      </c>
      <c r="X872" s="321">
        <v>3.0998480826835499</v>
      </c>
      <c r="Y872" s="321">
        <v>90</v>
      </c>
      <c r="Z872" s="321">
        <v>0.89790999999999999</v>
      </c>
      <c r="AA872" s="321">
        <v>300.55176949999998</v>
      </c>
      <c r="AB872" s="321">
        <v>1.8157195180000001</v>
      </c>
      <c r="AC872" s="322">
        <v>0.68981238095152575</v>
      </c>
      <c r="AD872" s="323">
        <v>1</v>
      </c>
      <c r="AE872" s="322">
        <v>157.92953846153847</v>
      </c>
      <c r="AF872" s="324">
        <v>509.14197976695579</v>
      </c>
      <c r="AG872" s="324">
        <v>83.34257553376321</v>
      </c>
      <c r="AH872" s="324">
        <v>6.1964991060470147E-2</v>
      </c>
      <c r="AI872" s="324">
        <v>0.16369220933601022</v>
      </c>
      <c r="AJ872" s="324">
        <v>0.1864889185496576</v>
      </c>
      <c r="AK872" s="324">
        <v>8.3766709214917601</v>
      </c>
      <c r="AL872" s="324">
        <v>7.4906856995616646</v>
      </c>
      <c r="AM872" s="324">
        <v>9.2626561434218555</v>
      </c>
    </row>
    <row r="873" spans="1:39">
      <c r="A873" s="291" t="s">
        <v>1024</v>
      </c>
      <c r="B873" s="291">
        <v>1</v>
      </c>
      <c r="C873" s="291" t="s">
        <v>6055</v>
      </c>
      <c r="D873" s="291" t="s">
        <v>5183</v>
      </c>
      <c r="E873" s="291" t="s">
        <v>3160</v>
      </c>
      <c r="F873" s="291" t="s">
        <v>3161</v>
      </c>
      <c r="G873" s="291" t="s">
        <v>3162</v>
      </c>
      <c r="H873" s="291" t="s">
        <v>3163</v>
      </c>
      <c r="I873" s="291" t="s">
        <v>3164</v>
      </c>
      <c r="J873" s="291" t="s">
        <v>148</v>
      </c>
      <c r="K873" s="291">
        <v>39</v>
      </c>
      <c r="L873" s="291">
        <v>3218</v>
      </c>
      <c r="M873" s="291" t="s">
        <v>54</v>
      </c>
      <c r="N873" s="291">
        <v>872</v>
      </c>
      <c r="O873" s="291">
        <v>158.11106666666669</v>
      </c>
      <c r="P873" s="321" t="s">
        <v>3166</v>
      </c>
      <c r="Q873" s="321">
        <v>7210212</v>
      </c>
      <c r="R873" s="321">
        <v>32.510452999999998</v>
      </c>
      <c r="S873" s="321">
        <v>52.540310169999998</v>
      </c>
      <c r="T873" s="321">
        <v>9.5432538147782662</v>
      </c>
      <c r="U873" s="321" t="s">
        <v>149</v>
      </c>
      <c r="V873" s="321">
        <v>0.10576817810246678</v>
      </c>
      <c r="W873" s="321">
        <v>1.8666325676962601</v>
      </c>
      <c r="X873" s="321">
        <v>3.0998480826835499</v>
      </c>
      <c r="Y873" s="321">
        <v>90</v>
      </c>
      <c r="Z873" s="321">
        <v>0.89790999999999999</v>
      </c>
      <c r="AA873" s="321">
        <v>300.55176949999998</v>
      </c>
      <c r="AB873" s="321">
        <v>1.8157195180000001</v>
      </c>
      <c r="AC873" s="322">
        <v>0.68981238095152575</v>
      </c>
      <c r="AD873" s="323">
        <v>1</v>
      </c>
      <c r="AE873" s="322">
        <v>158.11106666666669</v>
      </c>
      <c r="AF873" s="324">
        <v>509.72720043335465</v>
      </c>
      <c r="AG873" s="324">
        <v>83.378676010965094</v>
      </c>
      <c r="AH873" s="324">
        <v>6.1686948658234007E-2</v>
      </c>
      <c r="AI873" s="324">
        <v>0.16357509652237326</v>
      </c>
      <c r="AJ873" s="324">
        <v>0.1864889185496576</v>
      </c>
      <c r="AK873" s="324">
        <v>8.3706778720698836</v>
      </c>
      <c r="AL873" s="324">
        <v>7.4853265240584186</v>
      </c>
      <c r="AM873" s="324">
        <v>9.2560292200813485</v>
      </c>
    </row>
    <row r="874" spans="1:39">
      <c r="A874" s="291" t="s">
        <v>1025</v>
      </c>
      <c r="B874" s="291">
        <v>1</v>
      </c>
      <c r="C874" s="291" t="s">
        <v>6056</v>
      </c>
      <c r="D874" s="291" t="s">
        <v>5183</v>
      </c>
      <c r="E874" s="291" t="s">
        <v>3160</v>
      </c>
      <c r="F874" s="291" t="s">
        <v>3161</v>
      </c>
      <c r="G874" s="291" t="s">
        <v>3162</v>
      </c>
      <c r="H874" s="291" t="s">
        <v>3163</v>
      </c>
      <c r="I874" s="291" t="s">
        <v>3164</v>
      </c>
      <c r="J874" s="291" t="s">
        <v>148</v>
      </c>
      <c r="K874" s="291">
        <v>39</v>
      </c>
      <c r="L874" s="291">
        <v>3218</v>
      </c>
      <c r="M874" s="291" t="s">
        <v>54</v>
      </c>
      <c r="N874" s="291">
        <v>873</v>
      </c>
      <c r="O874" s="291">
        <v>158.29259487179488</v>
      </c>
      <c r="P874" s="321" t="s">
        <v>3166</v>
      </c>
      <c r="Q874" s="321">
        <v>7210212</v>
      </c>
      <c r="R874" s="321">
        <v>32.510452999999998</v>
      </c>
      <c r="S874" s="321">
        <v>52.540310169999998</v>
      </c>
      <c r="T874" s="321">
        <v>9.5432538147782662</v>
      </c>
      <c r="U874" s="321" t="s">
        <v>149</v>
      </c>
      <c r="V874" s="321">
        <v>0.10576817810246678</v>
      </c>
      <c r="W874" s="321">
        <v>1.8666325676962601</v>
      </c>
      <c r="X874" s="321">
        <v>3.0998480826835499</v>
      </c>
      <c r="Y874" s="321">
        <v>90</v>
      </c>
      <c r="Z874" s="321">
        <v>0.89790999999999999</v>
      </c>
      <c r="AA874" s="321">
        <v>300.55176949999998</v>
      </c>
      <c r="AB874" s="321">
        <v>1.8157195180000001</v>
      </c>
      <c r="AC874" s="322">
        <v>0.68981238095152575</v>
      </c>
      <c r="AD874" s="323">
        <v>1</v>
      </c>
      <c r="AE874" s="322">
        <v>158.29259487179488</v>
      </c>
      <c r="AF874" s="324">
        <v>510.31242109975341</v>
      </c>
      <c r="AG874" s="324">
        <v>83.414614280329928</v>
      </c>
      <c r="AH874" s="324">
        <v>6.1409774856356181E-2</v>
      </c>
      <c r="AI874" s="324">
        <v>0.16345793445624252</v>
      </c>
      <c r="AJ874" s="324">
        <v>0.1864889185496576</v>
      </c>
      <c r="AK874" s="324">
        <v>8.3646823022352521</v>
      </c>
      <c r="AL874" s="324">
        <v>7.479965094721881</v>
      </c>
      <c r="AM874" s="324">
        <v>9.2493995097486224</v>
      </c>
    </row>
    <row r="875" spans="1:39">
      <c r="A875" s="291" t="s">
        <v>1026</v>
      </c>
      <c r="B875" s="291">
        <v>1</v>
      </c>
      <c r="C875" s="291" t="s">
        <v>6057</v>
      </c>
      <c r="D875" s="291" t="s">
        <v>5183</v>
      </c>
      <c r="E875" s="291" t="s">
        <v>3160</v>
      </c>
      <c r="F875" s="291" t="s">
        <v>3161</v>
      </c>
      <c r="G875" s="291" t="s">
        <v>3162</v>
      </c>
      <c r="H875" s="291" t="s">
        <v>3163</v>
      </c>
      <c r="I875" s="291" t="s">
        <v>3164</v>
      </c>
      <c r="J875" s="291" t="s">
        <v>148</v>
      </c>
      <c r="K875" s="291">
        <v>39</v>
      </c>
      <c r="L875" s="291">
        <v>3218</v>
      </c>
      <c r="M875" s="291" t="s">
        <v>54</v>
      </c>
      <c r="N875" s="291">
        <v>874</v>
      </c>
      <c r="O875" s="291">
        <v>158.47412307692309</v>
      </c>
      <c r="P875" s="321" t="s">
        <v>3166</v>
      </c>
      <c r="Q875" s="321">
        <v>7210212</v>
      </c>
      <c r="R875" s="321">
        <v>32.510452999999998</v>
      </c>
      <c r="S875" s="321">
        <v>52.540310169999998</v>
      </c>
      <c r="T875" s="321">
        <v>9.5432538147782662</v>
      </c>
      <c r="U875" s="321" t="s">
        <v>149</v>
      </c>
      <c r="V875" s="321">
        <v>0.10576817810246678</v>
      </c>
      <c r="W875" s="321">
        <v>1.8666325676962601</v>
      </c>
      <c r="X875" s="321">
        <v>3.0998480826835499</v>
      </c>
      <c r="Y875" s="321">
        <v>90</v>
      </c>
      <c r="Z875" s="321">
        <v>0.89790999999999999</v>
      </c>
      <c r="AA875" s="321">
        <v>300.55176949999998</v>
      </c>
      <c r="AB875" s="321">
        <v>1.8157195180000001</v>
      </c>
      <c r="AC875" s="322">
        <v>0.68981238095152575</v>
      </c>
      <c r="AD875" s="323">
        <v>1</v>
      </c>
      <c r="AE875" s="322">
        <v>158.47412307692309</v>
      </c>
      <c r="AF875" s="324">
        <v>510.89764176615222</v>
      </c>
      <c r="AG875" s="324">
        <v>83.450390850021108</v>
      </c>
      <c r="AH875" s="324">
        <v>6.1133469382298092E-2</v>
      </c>
      <c r="AI875" s="324">
        <v>0.16334072430151864</v>
      </c>
      <c r="AJ875" s="324">
        <v>0.1864889185496576</v>
      </c>
      <c r="AK875" s="324">
        <v>8.358684271548503</v>
      </c>
      <c r="AL875" s="324">
        <v>7.4746014648130732</v>
      </c>
      <c r="AM875" s="324">
        <v>9.2427670782839328</v>
      </c>
    </row>
    <row r="876" spans="1:39">
      <c r="A876" s="291" t="s">
        <v>1027</v>
      </c>
      <c r="B876" s="291">
        <v>1</v>
      </c>
      <c r="C876" s="291" t="s">
        <v>6058</v>
      </c>
      <c r="D876" s="291" t="s">
        <v>5183</v>
      </c>
      <c r="E876" s="291" t="s">
        <v>3160</v>
      </c>
      <c r="F876" s="291" t="s">
        <v>3161</v>
      </c>
      <c r="G876" s="291" t="s">
        <v>3162</v>
      </c>
      <c r="H876" s="291" t="s">
        <v>3163</v>
      </c>
      <c r="I876" s="291" t="s">
        <v>3164</v>
      </c>
      <c r="J876" s="291" t="s">
        <v>148</v>
      </c>
      <c r="K876" s="291">
        <v>39</v>
      </c>
      <c r="L876" s="291">
        <v>3218</v>
      </c>
      <c r="M876" s="291" t="s">
        <v>54</v>
      </c>
      <c r="N876" s="291">
        <v>875</v>
      </c>
      <c r="O876" s="291">
        <v>158.65565128205128</v>
      </c>
      <c r="P876" s="321" t="s">
        <v>3166</v>
      </c>
      <c r="Q876" s="321">
        <v>7210212</v>
      </c>
      <c r="R876" s="321">
        <v>32.510452999999998</v>
      </c>
      <c r="S876" s="321">
        <v>52.540310169999998</v>
      </c>
      <c r="T876" s="321">
        <v>9.5432538147782662</v>
      </c>
      <c r="U876" s="321" t="s">
        <v>149</v>
      </c>
      <c r="V876" s="321">
        <v>0.10576817810246678</v>
      </c>
      <c r="W876" s="321">
        <v>1.8666325676962601</v>
      </c>
      <c r="X876" s="321">
        <v>3.0998480826835499</v>
      </c>
      <c r="Y876" s="321">
        <v>90</v>
      </c>
      <c r="Z876" s="321">
        <v>0.89790999999999999</v>
      </c>
      <c r="AA876" s="321">
        <v>300.55176949999998</v>
      </c>
      <c r="AB876" s="321">
        <v>1.8157195180000001</v>
      </c>
      <c r="AC876" s="322">
        <v>0.68981238095152575</v>
      </c>
      <c r="AD876" s="323">
        <v>1</v>
      </c>
      <c r="AE876" s="322">
        <v>158.65565128205128</v>
      </c>
      <c r="AF876" s="324">
        <v>511.48286243255097</v>
      </c>
      <c r="AG876" s="324">
        <v>83.486006228031883</v>
      </c>
      <c r="AH876" s="324">
        <v>6.0858031945350374E-2</v>
      </c>
      <c r="AI876" s="324">
        <v>0.16322346721644296</v>
      </c>
      <c r="AJ876" s="324">
        <v>0.1864889185496576</v>
      </c>
      <c r="AK876" s="324">
        <v>8.3526838392806724</v>
      </c>
      <c r="AL876" s="324">
        <v>7.469235687334038</v>
      </c>
      <c r="AM876" s="324">
        <v>9.2361319912273068</v>
      </c>
    </row>
    <row r="877" spans="1:39">
      <c r="A877" s="291" t="s">
        <v>1028</v>
      </c>
      <c r="B877" s="291">
        <v>1</v>
      </c>
      <c r="C877" s="291" t="s">
        <v>6059</v>
      </c>
      <c r="D877" s="291" t="s">
        <v>5183</v>
      </c>
      <c r="E877" s="291" t="s">
        <v>3160</v>
      </c>
      <c r="F877" s="291" t="s">
        <v>3161</v>
      </c>
      <c r="G877" s="291" t="s">
        <v>3162</v>
      </c>
      <c r="H877" s="291" t="s">
        <v>3163</v>
      </c>
      <c r="I877" s="291" t="s">
        <v>3164</v>
      </c>
      <c r="J877" s="291" t="s">
        <v>148</v>
      </c>
      <c r="K877" s="291">
        <v>39</v>
      </c>
      <c r="L877" s="291">
        <v>3218</v>
      </c>
      <c r="M877" s="291" t="s">
        <v>54</v>
      </c>
      <c r="N877" s="291">
        <v>876</v>
      </c>
      <c r="O877" s="291">
        <v>158.8371794871795</v>
      </c>
      <c r="P877" s="321" t="s">
        <v>3166</v>
      </c>
      <c r="Q877" s="321">
        <v>7210212</v>
      </c>
      <c r="R877" s="321">
        <v>32.510452999999998</v>
      </c>
      <c r="S877" s="321">
        <v>52.540310169999998</v>
      </c>
      <c r="T877" s="321">
        <v>9.5432538147782662</v>
      </c>
      <c r="U877" s="321" t="s">
        <v>149</v>
      </c>
      <c r="V877" s="321">
        <v>0.10576817810246678</v>
      </c>
      <c r="W877" s="321">
        <v>1.8666325676962601</v>
      </c>
      <c r="X877" s="321">
        <v>3.0998480826835499</v>
      </c>
      <c r="Y877" s="321">
        <v>90</v>
      </c>
      <c r="Z877" s="321">
        <v>0.89790999999999999</v>
      </c>
      <c r="AA877" s="321">
        <v>300.55176949999998</v>
      </c>
      <c r="AB877" s="321">
        <v>1.8157195180000001</v>
      </c>
      <c r="AC877" s="322">
        <v>0.68981238095152575</v>
      </c>
      <c r="AD877" s="323">
        <v>1</v>
      </c>
      <c r="AE877" s="322">
        <v>158.8371794871795</v>
      </c>
      <c r="AF877" s="324">
        <v>512.06808309894984</v>
      </c>
      <c r="AG877" s="324">
        <v>83.521460922174626</v>
      </c>
      <c r="AH877" s="324">
        <v>6.0583462236410708E-2</v>
      </c>
      <c r="AI877" s="324">
        <v>0.16310616435360861</v>
      </c>
      <c r="AJ877" s="324">
        <v>0.1864889185496576</v>
      </c>
      <c r="AK877" s="324">
        <v>8.3466810644137563</v>
      </c>
      <c r="AL877" s="324">
        <v>7.4638678150283546</v>
      </c>
      <c r="AM877" s="324">
        <v>9.2294943137991563</v>
      </c>
    </row>
    <row r="878" spans="1:39">
      <c r="A878" s="291" t="s">
        <v>1029</v>
      </c>
      <c r="B878" s="291">
        <v>1</v>
      </c>
      <c r="C878" s="291" t="s">
        <v>6060</v>
      </c>
      <c r="D878" s="291" t="s">
        <v>5183</v>
      </c>
      <c r="E878" s="291" t="s">
        <v>3160</v>
      </c>
      <c r="F878" s="291" t="s">
        <v>3161</v>
      </c>
      <c r="G878" s="291" t="s">
        <v>3162</v>
      </c>
      <c r="H878" s="291" t="s">
        <v>3163</v>
      </c>
      <c r="I878" s="291" t="s">
        <v>3164</v>
      </c>
      <c r="J878" s="291" t="s">
        <v>148</v>
      </c>
      <c r="K878" s="291">
        <v>39</v>
      </c>
      <c r="L878" s="291">
        <v>3218</v>
      </c>
      <c r="M878" s="291" t="s">
        <v>54</v>
      </c>
      <c r="N878" s="291">
        <v>877</v>
      </c>
      <c r="O878" s="291">
        <v>159.01870769230771</v>
      </c>
      <c r="P878" s="321" t="s">
        <v>3166</v>
      </c>
      <c r="Q878" s="321">
        <v>7210212</v>
      </c>
      <c r="R878" s="321">
        <v>32.510452999999998</v>
      </c>
      <c r="S878" s="321">
        <v>52.540310169999998</v>
      </c>
      <c r="T878" s="321">
        <v>9.5432538147782662</v>
      </c>
      <c r="U878" s="321" t="s">
        <v>149</v>
      </c>
      <c r="V878" s="321">
        <v>0.10576817810246678</v>
      </c>
      <c r="W878" s="321">
        <v>1.8666325676962601</v>
      </c>
      <c r="X878" s="321">
        <v>3.0998480826835499</v>
      </c>
      <c r="Y878" s="321">
        <v>90</v>
      </c>
      <c r="Z878" s="321">
        <v>0.89790999999999999</v>
      </c>
      <c r="AA878" s="321">
        <v>300.55176949999998</v>
      </c>
      <c r="AB878" s="321">
        <v>1.8157195180000001</v>
      </c>
      <c r="AC878" s="322">
        <v>0.68981238095152575</v>
      </c>
      <c r="AD878" s="323">
        <v>1</v>
      </c>
      <c r="AE878" s="322">
        <v>159.01870769230771</v>
      </c>
      <c r="AF878" s="324">
        <v>512.6533037653486</v>
      </c>
      <c r="AG878" s="324">
        <v>83.556755440070276</v>
      </c>
      <c r="AH878" s="324">
        <v>6.0309759928405392E-2</v>
      </c>
      <c r="AI878" s="324">
        <v>0.16298881685997255</v>
      </c>
      <c r="AJ878" s="324">
        <v>0.1864889185496576</v>
      </c>
      <c r="AK878" s="324">
        <v>8.3406760056413294</v>
      </c>
      <c r="AL878" s="324">
        <v>7.4584979003816851</v>
      </c>
      <c r="AM878" s="324">
        <v>9.2228541109009718</v>
      </c>
    </row>
    <row r="879" spans="1:39">
      <c r="A879" s="291" t="s">
        <v>1030</v>
      </c>
      <c r="B879" s="291">
        <v>1</v>
      </c>
      <c r="C879" s="291" t="s">
        <v>6061</v>
      </c>
      <c r="D879" s="291" t="s">
        <v>5183</v>
      </c>
      <c r="E879" s="291" t="s">
        <v>3160</v>
      </c>
      <c r="F879" s="291" t="s">
        <v>3161</v>
      </c>
      <c r="G879" s="291" t="s">
        <v>3162</v>
      </c>
      <c r="H879" s="291" t="s">
        <v>3163</v>
      </c>
      <c r="I879" s="291" t="s">
        <v>3164</v>
      </c>
      <c r="J879" s="291" t="s">
        <v>148</v>
      </c>
      <c r="K879" s="291">
        <v>39</v>
      </c>
      <c r="L879" s="291">
        <v>3218</v>
      </c>
      <c r="M879" s="291" t="s">
        <v>54</v>
      </c>
      <c r="N879" s="291">
        <v>878</v>
      </c>
      <c r="O879" s="291">
        <v>159.2002358974359</v>
      </c>
      <c r="P879" s="321" t="s">
        <v>3166</v>
      </c>
      <c r="Q879" s="321">
        <v>7210212</v>
      </c>
      <c r="R879" s="321">
        <v>32.510452999999998</v>
      </c>
      <c r="S879" s="321">
        <v>52.540310169999998</v>
      </c>
      <c r="T879" s="321">
        <v>9.5432538147782662</v>
      </c>
      <c r="U879" s="321" t="s">
        <v>149</v>
      </c>
      <c r="V879" s="321">
        <v>0.10576817810246678</v>
      </c>
      <c r="W879" s="321">
        <v>1.8666325676962601</v>
      </c>
      <c r="X879" s="321">
        <v>3.0998480826835499</v>
      </c>
      <c r="Y879" s="321">
        <v>90</v>
      </c>
      <c r="Z879" s="321">
        <v>0.89790999999999999</v>
      </c>
      <c r="AA879" s="321">
        <v>300.55176949999998</v>
      </c>
      <c r="AB879" s="321">
        <v>1.8157195180000001</v>
      </c>
      <c r="AC879" s="322">
        <v>0.68981238095152575</v>
      </c>
      <c r="AD879" s="323">
        <v>1</v>
      </c>
      <c r="AE879" s="322">
        <v>159.2002358974359</v>
      </c>
      <c r="AF879" s="324">
        <v>513.23852443174735</v>
      </c>
      <c r="AG879" s="324">
        <v>83.591890289137808</v>
      </c>
      <c r="AH879" s="324">
        <v>6.0036924676190546E-2</v>
      </c>
      <c r="AI879" s="324">
        <v>0.16287142587686676</v>
      </c>
      <c r="AJ879" s="324">
        <v>0.1864889185496576</v>
      </c>
      <c r="AK879" s="324">
        <v>8.334668721369118</v>
      </c>
      <c r="AL879" s="324">
        <v>7.4531259956222904</v>
      </c>
      <c r="AM879" s="324">
        <v>9.2162114471159473</v>
      </c>
    </row>
    <row r="880" spans="1:39">
      <c r="A880" s="291" t="s">
        <v>1031</v>
      </c>
      <c r="B880" s="291">
        <v>1</v>
      </c>
      <c r="C880" s="291" t="s">
        <v>6062</v>
      </c>
      <c r="D880" s="291" t="s">
        <v>5183</v>
      </c>
      <c r="E880" s="291" t="s">
        <v>3160</v>
      </c>
      <c r="F880" s="291" t="s">
        <v>3161</v>
      </c>
      <c r="G880" s="291" t="s">
        <v>3162</v>
      </c>
      <c r="H880" s="291" t="s">
        <v>3163</v>
      </c>
      <c r="I880" s="291" t="s">
        <v>3164</v>
      </c>
      <c r="J880" s="291" t="s">
        <v>148</v>
      </c>
      <c r="K880" s="291">
        <v>39</v>
      </c>
      <c r="L880" s="291">
        <v>3218</v>
      </c>
      <c r="M880" s="291" t="s">
        <v>54</v>
      </c>
      <c r="N880" s="291">
        <v>879</v>
      </c>
      <c r="O880" s="291">
        <v>159.38176410256412</v>
      </c>
      <c r="P880" s="321" t="s">
        <v>3166</v>
      </c>
      <c r="Q880" s="321">
        <v>7210212</v>
      </c>
      <c r="R880" s="321">
        <v>32.510452999999998</v>
      </c>
      <c r="S880" s="321">
        <v>52.540310169999998</v>
      </c>
      <c r="T880" s="321">
        <v>9.5432538147782662</v>
      </c>
      <c r="U880" s="321" t="s">
        <v>149</v>
      </c>
      <c r="V880" s="321">
        <v>0.10576817810246678</v>
      </c>
      <c r="W880" s="321">
        <v>1.8666325676962601</v>
      </c>
      <c r="X880" s="321">
        <v>3.0998480826835499</v>
      </c>
      <c r="Y880" s="321">
        <v>90</v>
      </c>
      <c r="Z880" s="321">
        <v>0.89790999999999999</v>
      </c>
      <c r="AA880" s="321">
        <v>300.55176949999998</v>
      </c>
      <c r="AB880" s="321">
        <v>1.8157195180000001</v>
      </c>
      <c r="AC880" s="322">
        <v>0.68981238095152575</v>
      </c>
      <c r="AD880" s="323">
        <v>1</v>
      </c>
      <c r="AE880" s="322">
        <v>159.38176410256412</v>
      </c>
      <c r="AF880" s="324">
        <v>513.82374509814622</v>
      </c>
      <c r="AG880" s="324">
        <v>83.626865976583744</v>
      </c>
      <c r="AH880" s="324">
        <v>5.9764956116736989E-2</v>
      </c>
      <c r="AI880" s="324">
        <v>0.16275399254001011</v>
      </c>
      <c r="AJ880" s="324">
        <v>0.1864889185496576</v>
      </c>
      <c r="AK880" s="324">
        <v>8.3286592697156099</v>
      </c>
      <c r="AL880" s="324">
        <v>7.4477521527215673</v>
      </c>
      <c r="AM880" s="324">
        <v>9.2095663867096516</v>
      </c>
    </row>
    <row r="881" spans="1:39">
      <c r="A881" s="291" t="s">
        <v>1032</v>
      </c>
      <c r="B881" s="291">
        <v>1</v>
      </c>
      <c r="C881" s="291" t="s">
        <v>6063</v>
      </c>
      <c r="D881" s="291" t="s">
        <v>5183</v>
      </c>
      <c r="E881" s="291" t="s">
        <v>3160</v>
      </c>
      <c r="F881" s="291" t="s">
        <v>3161</v>
      </c>
      <c r="G881" s="291" t="s">
        <v>3162</v>
      </c>
      <c r="H881" s="291" t="s">
        <v>3163</v>
      </c>
      <c r="I881" s="291" t="s">
        <v>3164</v>
      </c>
      <c r="J881" s="291" t="s">
        <v>148</v>
      </c>
      <c r="K881" s="291">
        <v>39</v>
      </c>
      <c r="L881" s="291">
        <v>3218</v>
      </c>
      <c r="M881" s="291" t="s">
        <v>54</v>
      </c>
      <c r="N881" s="291">
        <v>880</v>
      </c>
      <c r="O881" s="291">
        <v>159.56329230769231</v>
      </c>
      <c r="P881" s="321" t="s">
        <v>3166</v>
      </c>
      <c r="Q881" s="321">
        <v>7210212</v>
      </c>
      <c r="R881" s="321">
        <v>32.510452999999998</v>
      </c>
      <c r="S881" s="321">
        <v>52.540310169999998</v>
      </c>
      <c r="T881" s="321">
        <v>9.5432538147782662</v>
      </c>
      <c r="U881" s="321" t="s">
        <v>149</v>
      </c>
      <c r="V881" s="321">
        <v>0.10576817810246678</v>
      </c>
      <c r="W881" s="321">
        <v>1.8666325676962601</v>
      </c>
      <c r="X881" s="321">
        <v>3.0998480826835499</v>
      </c>
      <c r="Y881" s="321">
        <v>90</v>
      </c>
      <c r="Z881" s="321">
        <v>0.89790999999999999</v>
      </c>
      <c r="AA881" s="321">
        <v>300.55176949999998</v>
      </c>
      <c r="AB881" s="321">
        <v>1.8157195180000001</v>
      </c>
      <c r="AC881" s="322">
        <v>0.68981238095152575</v>
      </c>
      <c r="AD881" s="323">
        <v>1</v>
      </c>
      <c r="AE881" s="322">
        <v>159.56329230769231</v>
      </c>
      <c r="AF881" s="324">
        <v>514.40896576454497</v>
      </c>
      <c r="AG881" s="324">
        <v>83.661683009391837</v>
      </c>
      <c r="AH881" s="324">
        <v>5.9493853869420806E-2</v>
      </c>
      <c r="AI881" s="324">
        <v>0.16263651797952025</v>
      </c>
      <c r="AJ881" s="324">
        <v>0.1864889185496576</v>
      </c>
      <c r="AK881" s="324">
        <v>8.3226477085126529</v>
      </c>
      <c r="AL881" s="324">
        <v>7.4423764233945997</v>
      </c>
      <c r="AM881" s="324">
        <v>9.202918993630707</v>
      </c>
    </row>
    <row r="882" spans="1:39">
      <c r="A882" s="291" t="s">
        <v>1033</v>
      </c>
      <c r="B882" s="291">
        <v>1</v>
      </c>
      <c r="C882" s="291" t="s">
        <v>6064</v>
      </c>
      <c r="D882" s="291" t="s">
        <v>5183</v>
      </c>
      <c r="E882" s="291" t="s">
        <v>3160</v>
      </c>
      <c r="F882" s="291" t="s">
        <v>3161</v>
      </c>
      <c r="G882" s="291" t="s">
        <v>3162</v>
      </c>
      <c r="H882" s="291" t="s">
        <v>3163</v>
      </c>
      <c r="I882" s="291" t="s">
        <v>3164</v>
      </c>
      <c r="J882" s="291" t="s">
        <v>148</v>
      </c>
      <c r="K882" s="291">
        <v>39</v>
      </c>
      <c r="L882" s="291">
        <v>3218</v>
      </c>
      <c r="M882" s="291" t="s">
        <v>54</v>
      </c>
      <c r="N882" s="291">
        <v>881</v>
      </c>
      <c r="O882" s="291">
        <v>159.74482051282052</v>
      </c>
      <c r="P882" s="321" t="s">
        <v>3166</v>
      </c>
      <c r="Q882" s="321">
        <v>7210212</v>
      </c>
      <c r="R882" s="321">
        <v>32.510452999999998</v>
      </c>
      <c r="S882" s="321">
        <v>52.540310169999998</v>
      </c>
      <c r="T882" s="321">
        <v>9.5432538147782662</v>
      </c>
      <c r="U882" s="321" t="s">
        <v>149</v>
      </c>
      <c r="V882" s="321">
        <v>0.10576817810246678</v>
      </c>
      <c r="W882" s="321">
        <v>1.8666325676962601</v>
      </c>
      <c r="X882" s="321">
        <v>3.0998480826835499</v>
      </c>
      <c r="Y882" s="321">
        <v>90</v>
      </c>
      <c r="Z882" s="321">
        <v>0.89790999999999999</v>
      </c>
      <c r="AA882" s="321">
        <v>300.55176949999998</v>
      </c>
      <c r="AB882" s="321">
        <v>1.8157195180000001</v>
      </c>
      <c r="AC882" s="322">
        <v>0.68981238095152575</v>
      </c>
      <c r="AD882" s="323">
        <v>1</v>
      </c>
      <c r="AE882" s="322">
        <v>159.74482051282052</v>
      </c>
      <c r="AF882" s="324">
        <v>514.99418643094384</v>
      </c>
      <c r="AG882" s="324">
        <v>83.696341894312667</v>
      </c>
      <c r="AH882" s="324">
        <v>5.9223617535761851E-2</v>
      </c>
      <c r="AI882" s="324">
        <v>0.16251900331992505</v>
      </c>
      <c r="AJ882" s="324">
        <v>0.1864889185496576</v>
      </c>
      <c r="AK882" s="324">
        <v>8.3166340953060569</v>
      </c>
      <c r="AL882" s="324">
        <v>7.4369988591006777</v>
      </c>
      <c r="AM882" s="324">
        <v>9.1962693315114361</v>
      </c>
    </row>
    <row r="883" spans="1:39">
      <c r="A883" s="291" t="s">
        <v>1034</v>
      </c>
      <c r="B883" s="291">
        <v>1</v>
      </c>
      <c r="C883" s="291" t="s">
        <v>6065</v>
      </c>
      <c r="D883" s="291" t="s">
        <v>5183</v>
      </c>
      <c r="E883" s="291" t="s">
        <v>3160</v>
      </c>
      <c r="F883" s="291" t="s">
        <v>3161</v>
      </c>
      <c r="G883" s="291" t="s">
        <v>3162</v>
      </c>
      <c r="H883" s="291" t="s">
        <v>3163</v>
      </c>
      <c r="I883" s="291" t="s">
        <v>3164</v>
      </c>
      <c r="J883" s="291" t="s">
        <v>148</v>
      </c>
      <c r="K883" s="291">
        <v>39</v>
      </c>
      <c r="L883" s="291">
        <v>3218</v>
      </c>
      <c r="M883" s="291" t="s">
        <v>54</v>
      </c>
      <c r="N883" s="291">
        <v>882</v>
      </c>
      <c r="O883" s="291">
        <v>159.92634871794874</v>
      </c>
      <c r="P883" s="321" t="s">
        <v>3166</v>
      </c>
      <c r="Q883" s="321">
        <v>7210212</v>
      </c>
      <c r="R883" s="321">
        <v>32.510452999999998</v>
      </c>
      <c r="S883" s="321">
        <v>52.540310169999998</v>
      </c>
      <c r="T883" s="321">
        <v>9.5432538147782662</v>
      </c>
      <c r="U883" s="321" t="s">
        <v>149</v>
      </c>
      <c r="V883" s="321">
        <v>0.10576817810246678</v>
      </c>
      <c r="W883" s="321">
        <v>1.8666325676962601</v>
      </c>
      <c r="X883" s="321">
        <v>3.0998480826835499</v>
      </c>
      <c r="Y883" s="321">
        <v>90</v>
      </c>
      <c r="Z883" s="321">
        <v>0.89790999999999999</v>
      </c>
      <c r="AA883" s="321">
        <v>300.55176949999998</v>
      </c>
      <c r="AB883" s="321">
        <v>1.8157195180000001</v>
      </c>
      <c r="AC883" s="322">
        <v>0.68981238095152575</v>
      </c>
      <c r="AD883" s="323">
        <v>1</v>
      </c>
      <c r="AE883" s="322">
        <v>159.92634871794874</v>
      </c>
      <c r="AF883" s="324">
        <v>515.5794070973426</v>
      </c>
      <c r="AG883" s="324">
        <v>83.730843137853483</v>
      </c>
      <c r="AH883" s="324">
        <v>5.8954246700010163E-2</v>
      </c>
      <c r="AI883" s="324">
        <v>0.16240144968017489</v>
      </c>
      <c r="AJ883" s="324">
        <v>0.1864889185496576</v>
      </c>
      <c r="AK883" s="324">
        <v>8.3106184873562032</v>
      </c>
      <c r="AL883" s="324">
        <v>7.4316195110438592</v>
      </c>
      <c r="AM883" s="324">
        <v>9.1896174636685473</v>
      </c>
    </row>
    <row r="884" spans="1:39">
      <c r="A884" s="291" t="s">
        <v>1035</v>
      </c>
      <c r="B884" s="291">
        <v>1</v>
      </c>
      <c r="C884" s="291" t="s">
        <v>6066</v>
      </c>
      <c r="D884" s="291" t="s">
        <v>5183</v>
      </c>
      <c r="E884" s="291" t="s">
        <v>3160</v>
      </c>
      <c r="F884" s="291" t="s">
        <v>3161</v>
      </c>
      <c r="G884" s="291" t="s">
        <v>3162</v>
      </c>
      <c r="H884" s="291" t="s">
        <v>3163</v>
      </c>
      <c r="I884" s="291" t="s">
        <v>3164</v>
      </c>
      <c r="J884" s="291" t="s">
        <v>148</v>
      </c>
      <c r="K884" s="291">
        <v>39</v>
      </c>
      <c r="L884" s="291">
        <v>3218</v>
      </c>
      <c r="M884" s="291" t="s">
        <v>54</v>
      </c>
      <c r="N884" s="291">
        <v>883</v>
      </c>
      <c r="O884" s="291">
        <v>160.10787692307693</v>
      </c>
      <c r="P884" s="321" t="s">
        <v>3166</v>
      </c>
      <c r="Q884" s="321">
        <v>7210212</v>
      </c>
      <c r="R884" s="321">
        <v>32.510452999999998</v>
      </c>
      <c r="S884" s="321">
        <v>52.540310169999998</v>
      </c>
      <c r="T884" s="321">
        <v>9.5432538147782662</v>
      </c>
      <c r="U884" s="321" t="s">
        <v>149</v>
      </c>
      <c r="V884" s="321">
        <v>0.10576817810246678</v>
      </c>
      <c r="W884" s="321">
        <v>1.8666325676962601</v>
      </c>
      <c r="X884" s="321">
        <v>3.0998480826835499</v>
      </c>
      <c r="Y884" s="321">
        <v>90</v>
      </c>
      <c r="Z884" s="321">
        <v>0.89790999999999999</v>
      </c>
      <c r="AA884" s="321">
        <v>300.55176949999998</v>
      </c>
      <c r="AB884" s="321">
        <v>1.8157195180000001</v>
      </c>
      <c r="AC884" s="322">
        <v>0.68981238095152575</v>
      </c>
      <c r="AD884" s="323">
        <v>1</v>
      </c>
      <c r="AE884" s="322">
        <v>160.10787692307693</v>
      </c>
      <c r="AF884" s="324">
        <v>516.16462776374135</v>
      </c>
      <c r="AG884" s="324">
        <v>83.765187246267971</v>
      </c>
      <c r="AH884" s="324">
        <v>5.8685740928851433E-2</v>
      </c>
      <c r="AI884" s="324">
        <v>0.16228385817365412</v>
      </c>
      <c r="AJ884" s="324">
        <v>0.1864889185496576</v>
      </c>
      <c r="AK884" s="324">
        <v>8.3046009416386486</v>
      </c>
      <c r="AL884" s="324">
        <v>7.4262384301734992</v>
      </c>
      <c r="AM884" s="324">
        <v>9.1829634531037989</v>
      </c>
    </row>
    <row r="885" spans="1:39">
      <c r="A885" s="291" t="s">
        <v>1036</v>
      </c>
      <c r="B885" s="291">
        <v>1</v>
      </c>
      <c r="C885" s="291" t="s">
        <v>6067</v>
      </c>
      <c r="D885" s="291" t="s">
        <v>5183</v>
      </c>
      <c r="E885" s="291" t="s">
        <v>3160</v>
      </c>
      <c r="F885" s="291" t="s">
        <v>3161</v>
      </c>
      <c r="G885" s="291" t="s">
        <v>3162</v>
      </c>
      <c r="H885" s="291" t="s">
        <v>3163</v>
      </c>
      <c r="I885" s="291" t="s">
        <v>3164</v>
      </c>
      <c r="J885" s="291" t="s">
        <v>148</v>
      </c>
      <c r="K885" s="291">
        <v>39</v>
      </c>
      <c r="L885" s="291">
        <v>3218</v>
      </c>
      <c r="M885" s="291" t="s">
        <v>54</v>
      </c>
      <c r="N885" s="291">
        <v>884</v>
      </c>
      <c r="O885" s="291">
        <v>160.28940512820515</v>
      </c>
      <c r="P885" s="321" t="s">
        <v>3166</v>
      </c>
      <c r="Q885" s="321">
        <v>7210212</v>
      </c>
      <c r="R885" s="321">
        <v>32.510452999999998</v>
      </c>
      <c r="S885" s="321">
        <v>52.540310169999998</v>
      </c>
      <c r="T885" s="321">
        <v>9.5432538147782662</v>
      </c>
      <c r="U885" s="321" t="s">
        <v>149</v>
      </c>
      <c r="V885" s="321">
        <v>0.10576817810246678</v>
      </c>
      <c r="W885" s="321">
        <v>1.8666325676962601</v>
      </c>
      <c r="X885" s="321">
        <v>3.0998480826835499</v>
      </c>
      <c r="Y885" s="321">
        <v>90</v>
      </c>
      <c r="Z885" s="321">
        <v>0.89790999999999999</v>
      </c>
      <c r="AA885" s="321">
        <v>300.55176949999998</v>
      </c>
      <c r="AB885" s="321">
        <v>1.8157195180000001</v>
      </c>
      <c r="AC885" s="322">
        <v>0.68981238095152575</v>
      </c>
      <c r="AD885" s="323">
        <v>1</v>
      </c>
      <c r="AE885" s="322">
        <v>160.28940512820515</v>
      </c>
      <c r="AF885" s="324">
        <v>516.74984843014022</v>
      </c>
      <c r="AG885" s="324">
        <v>83.799374725546215</v>
      </c>
      <c r="AH885" s="324">
        <v>5.8418099771862325E-2</v>
      </c>
      <c r="AI885" s="324">
        <v>0.1621662299081934</v>
      </c>
      <c r="AJ885" s="324">
        <v>0.1864889185496576</v>
      </c>
      <c r="AK885" s="324">
        <v>8.2985815148447468</v>
      </c>
      <c r="AL885" s="324">
        <v>7.4208556671848083</v>
      </c>
      <c r="AM885" s="324">
        <v>9.1763073625046836</v>
      </c>
    </row>
    <row r="886" spans="1:39">
      <c r="A886" s="291" t="s">
        <v>1037</v>
      </c>
      <c r="B886" s="291">
        <v>1</v>
      </c>
      <c r="C886" s="291" t="s">
        <v>6068</v>
      </c>
      <c r="D886" s="291" t="s">
        <v>5183</v>
      </c>
      <c r="E886" s="291" t="s">
        <v>3160</v>
      </c>
      <c r="F886" s="291" t="s">
        <v>3161</v>
      </c>
      <c r="G886" s="291" t="s">
        <v>3162</v>
      </c>
      <c r="H886" s="291" t="s">
        <v>3163</v>
      </c>
      <c r="I886" s="291" t="s">
        <v>3164</v>
      </c>
      <c r="J886" s="291" t="s">
        <v>148</v>
      </c>
      <c r="K886" s="291">
        <v>39</v>
      </c>
      <c r="L886" s="291">
        <v>3218</v>
      </c>
      <c r="M886" s="291" t="s">
        <v>54</v>
      </c>
      <c r="N886" s="291">
        <v>885</v>
      </c>
      <c r="O886" s="291">
        <v>160.47093333333333</v>
      </c>
      <c r="P886" s="321" t="s">
        <v>3166</v>
      </c>
      <c r="Q886" s="321">
        <v>7210212</v>
      </c>
      <c r="R886" s="321">
        <v>32.510452999999998</v>
      </c>
      <c r="S886" s="321">
        <v>52.540310169999998</v>
      </c>
      <c r="T886" s="321">
        <v>9.5432538147782662</v>
      </c>
      <c r="U886" s="321" t="s">
        <v>149</v>
      </c>
      <c r="V886" s="321">
        <v>0.10576817810246678</v>
      </c>
      <c r="W886" s="321">
        <v>1.8666325676962601</v>
      </c>
      <c r="X886" s="321">
        <v>3.0998480826835499</v>
      </c>
      <c r="Y886" s="321">
        <v>90</v>
      </c>
      <c r="Z886" s="321">
        <v>0.89790999999999999</v>
      </c>
      <c r="AA886" s="321">
        <v>300.55176949999998</v>
      </c>
      <c r="AB886" s="321">
        <v>1.8157195180000001</v>
      </c>
      <c r="AC886" s="322">
        <v>0.68981238095152575</v>
      </c>
      <c r="AD886" s="323">
        <v>1</v>
      </c>
      <c r="AE886" s="322">
        <v>160.47093333333333</v>
      </c>
      <c r="AF886" s="324">
        <v>517.33506909653897</v>
      </c>
      <c r="AG886" s="324">
        <v>83.83340608140459</v>
      </c>
      <c r="AH886" s="324">
        <v>5.8151322761363949E-2</v>
      </c>
      <c r="AI886" s="324">
        <v>0.16204856598608161</v>
      </c>
      <c r="AJ886" s="324">
        <v>0.1864889185496576</v>
      </c>
      <c r="AK886" s="324">
        <v>8.2925602633822582</v>
      </c>
      <c r="AL886" s="324">
        <v>7.4154712725194036</v>
      </c>
      <c r="AM886" s="324">
        <v>9.1696492542451118</v>
      </c>
    </row>
    <row r="887" spans="1:39">
      <c r="A887" s="291" t="s">
        <v>1038</v>
      </c>
      <c r="B887" s="291">
        <v>1</v>
      </c>
      <c r="C887" s="291" t="s">
        <v>6069</v>
      </c>
      <c r="D887" s="291" t="s">
        <v>5183</v>
      </c>
      <c r="E887" s="291" t="s">
        <v>3160</v>
      </c>
      <c r="F887" s="291" t="s">
        <v>3161</v>
      </c>
      <c r="G887" s="291" t="s">
        <v>3162</v>
      </c>
      <c r="H887" s="291" t="s">
        <v>3163</v>
      </c>
      <c r="I887" s="291" t="s">
        <v>3164</v>
      </c>
      <c r="J887" s="291" t="s">
        <v>148</v>
      </c>
      <c r="K887" s="291">
        <v>39</v>
      </c>
      <c r="L887" s="291">
        <v>3218</v>
      </c>
      <c r="M887" s="291" t="s">
        <v>54</v>
      </c>
      <c r="N887" s="291">
        <v>886</v>
      </c>
      <c r="O887" s="291">
        <v>160.65246153846155</v>
      </c>
      <c r="P887" s="321" t="s">
        <v>3166</v>
      </c>
      <c r="Q887" s="321">
        <v>7210212</v>
      </c>
      <c r="R887" s="321">
        <v>32.510452999999998</v>
      </c>
      <c r="S887" s="321">
        <v>52.540310169999998</v>
      </c>
      <c r="T887" s="321">
        <v>9.5432538147782662</v>
      </c>
      <c r="U887" s="321" t="s">
        <v>149</v>
      </c>
      <c r="V887" s="321">
        <v>0.10576817810246678</v>
      </c>
      <c r="W887" s="321">
        <v>1.8666325676962601</v>
      </c>
      <c r="X887" s="321">
        <v>3.0998480826835499</v>
      </c>
      <c r="Y887" s="321">
        <v>90</v>
      </c>
      <c r="Z887" s="321">
        <v>0.89790999999999999</v>
      </c>
      <c r="AA887" s="321">
        <v>300.55176949999998</v>
      </c>
      <c r="AB887" s="321">
        <v>1.8157195180000001</v>
      </c>
      <c r="AC887" s="322">
        <v>0.68981238095152575</v>
      </c>
      <c r="AD887" s="323">
        <v>1</v>
      </c>
      <c r="AE887" s="322">
        <v>160.65246153846155</v>
      </c>
      <c r="AF887" s="324">
        <v>517.92028976293784</v>
      </c>
      <c r="AG887" s="324">
        <v>83.86728181927586</v>
      </c>
      <c r="AH887" s="324">
        <v>5.7885409412697188E-2</v>
      </c>
      <c r="AI887" s="324">
        <v>0.16193086750407779</v>
      </c>
      <c r="AJ887" s="324">
        <v>0.1864889185496576</v>
      </c>
      <c r="AK887" s="324">
        <v>8.2865372433759639</v>
      </c>
      <c r="AL887" s="324">
        <v>7.4100852963658506</v>
      </c>
      <c r="AM887" s="324">
        <v>9.1629891903860781</v>
      </c>
    </row>
    <row r="888" spans="1:39">
      <c r="A888" s="291" t="s">
        <v>1039</v>
      </c>
      <c r="B888" s="291">
        <v>1</v>
      </c>
      <c r="C888" s="291" t="s">
        <v>6070</v>
      </c>
      <c r="D888" s="291" t="s">
        <v>5183</v>
      </c>
      <c r="E888" s="291" t="s">
        <v>3160</v>
      </c>
      <c r="F888" s="291" t="s">
        <v>3161</v>
      </c>
      <c r="G888" s="291" t="s">
        <v>3162</v>
      </c>
      <c r="H888" s="291" t="s">
        <v>3163</v>
      </c>
      <c r="I888" s="291" t="s">
        <v>3164</v>
      </c>
      <c r="J888" s="291" t="s">
        <v>148</v>
      </c>
      <c r="K888" s="291">
        <v>39</v>
      </c>
      <c r="L888" s="291">
        <v>3218</v>
      </c>
      <c r="M888" s="291" t="s">
        <v>54</v>
      </c>
      <c r="N888" s="291">
        <v>887</v>
      </c>
      <c r="O888" s="291">
        <v>160.83398974358974</v>
      </c>
      <c r="P888" s="321" t="s">
        <v>3166</v>
      </c>
      <c r="Q888" s="321">
        <v>7210212</v>
      </c>
      <c r="R888" s="321">
        <v>32.510452999999998</v>
      </c>
      <c r="S888" s="321">
        <v>52.540310169999998</v>
      </c>
      <c r="T888" s="321">
        <v>9.5432538147782662</v>
      </c>
      <c r="U888" s="321" t="s">
        <v>149</v>
      </c>
      <c r="V888" s="321">
        <v>0.10576817810246678</v>
      </c>
      <c r="W888" s="321">
        <v>1.8666325676962601</v>
      </c>
      <c r="X888" s="321">
        <v>3.0998480826835499</v>
      </c>
      <c r="Y888" s="321">
        <v>90</v>
      </c>
      <c r="Z888" s="321">
        <v>0.89790999999999999</v>
      </c>
      <c r="AA888" s="321">
        <v>300.55176949999998</v>
      </c>
      <c r="AB888" s="321">
        <v>1.8157195180000001</v>
      </c>
      <c r="AC888" s="322">
        <v>0.68981238095152575</v>
      </c>
      <c r="AD888" s="323">
        <v>1</v>
      </c>
      <c r="AE888" s="322">
        <v>160.83398974358974</v>
      </c>
      <c r="AF888" s="324">
        <v>518.5055104293366</v>
      </c>
      <c r="AG888" s="324">
        <v>83.901002444299252</v>
      </c>
      <c r="AH888" s="324">
        <v>5.7620359224319545E-2</v>
      </c>
      <c r="AI888" s="324">
        <v>0.16181313555342344</v>
      </c>
      <c r="AJ888" s="324">
        <v>0.1864889185496576</v>
      </c>
      <c r="AK888" s="324">
        <v>8.2805125106682986</v>
      </c>
      <c r="AL888" s="324">
        <v>7.4046977886602292</v>
      </c>
      <c r="AM888" s="324">
        <v>9.1563272326763681</v>
      </c>
    </row>
    <row r="889" spans="1:39">
      <c r="A889" s="291" t="s">
        <v>1040</v>
      </c>
      <c r="B889" s="291">
        <v>1</v>
      </c>
      <c r="C889" s="291" t="s">
        <v>6071</v>
      </c>
      <c r="D889" s="291" t="s">
        <v>5183</v>
      </c>
      <c r="E889" s="291" t="s">
        <v>3160</v>
      </c>
      <c r="F889" s="291" t="s">
        <v>3161</v>
      </c>
      <c r="G889" s="291" t="s">
        <v>3162</v>
      </c>
      <c r="H889" s="291" t="s">
        <v>3163</v>
      </c>
      <c r="I889" s="291" t="s">
        <v>3164</v>
      </c>
      <c r="J889" s="291" t="s">
        <v>148</v>
      </c>
      <c r="K889" s="291">
        <v>39</v>
      </c>
      <c r="L889" s="291">
        <v>3218</v>
      </c>
      <c r="M889" s="291" t="s">
        <v>54</v>
      </c>
      <c r="N889" s="291">
        <v>888</v>
      </c>
      <c r="O889" s="291">
        <v>161.01551794871796</v>
      </c>
      <c r="P889" s="321" t="s">
        <v>3166</v>
      </c>
      <c r="Q889" s="321">
        <v>7210212</v>
      </c>
      <c r="R889" s="321">
        <v>32.510452999999998</v>
      </c>
      <c r="S889" s="321">
        <v>52.540310169999998</v>
      </c>
      <c r="T889" s="321">
        <v>9.5432538147782662</v>
      </c>
      <c r="U889" s="321" t="s">
        <v>149</v>
      </c>
      <c r="V889" s="321">
        <v>0.10576817810246678</v>
      </c>
      <c r="W889" s="321">
        <v>1.8666325676962601</v>
      </c>
      <c r="X889" s="321">
        <v>3.0998480826835499</v>
      </c>
      <c r="Y889" s="321">
        <v>90</v>
      </c>
      <c r="Z889" s="321">
        <v>0.89790999999999999</v>
      </c>
      <c r="AA889" s="321">
        <v>300.55176949999998</v>
      </c>
      <c r="AB889" s="321">
        <v>1.8157195180000001</v>
      </c>
      <c r="AC889" s="322">
        <v>0.68981238095152575</v>
      </c>
      <c r="AD889" s="323">
        <v>1</v>
      </c>
      <c r="AE889" s="322">
        <v>161.01551794871796</v>
      </c>
      <c r="AF889" s="324">
        <v>519.09073109573535</v>
      </c>
      <c r="AG889" s="324">
        <v>83.934568461310647</v>
      </c>
      <c r="AH889" s="324">
        <v>5.735617167785452E-2</v>
      </c>
      <c r="AI889" s="324">
        <v>0.16169537121985458</v>
      </c>
      <c r="AJ889" s="324">
        <v>0.1864889185496576</v>
      </c>
      <c r="AK889" s="324">
        <v>8.2744861208199563</v>
      </c>
      <c r="AL889" s="324">
        <v>7.3993087990866817</v>
      </c>
      <c r="AM889" s="324">
        <v>9.1496634425532317</v>
      </c>
    </row>
    <row r="890" spans="1:39">
      <c r="A890" s="291" t="s">
        <v>1041</v>
      </c>
      <c r="B890" s="291">
        <v>1</v>
      </c>
      <c r="C890" s="291" t="s">
        <v>6072</v>
      </c>
      <c r="D890" s="291" t="s">
        <v>5183</v>
      </c>
      <c r="E890" s="291" t="s">
        <v>3160</v>
      </c>
      <c r="F890" s="291" t="s">
        <v>3161</v>
      </c>
      <c r="G890" s="291" t="s">
        <v>3162</v>
      </c>
      <c r="H890" s="291" t="s">
        <v>3163</v>
      </c>
      <c r="I890" s="291" t="s">
        <v>3164</v>
      </c>
      <c r="J890" s="291" t="s">
        <v>148</v>
      </c>
      <c r="K890" s="291">
        <v>39</v>
      </c>
      <c r="L890" s="291">
        <v>3218</v>
      </c>
      <c r="M890" s="291" t="s">
        <v>54</v>
      </c>
      <c r="N890" s="291">
        <v>889</v>
      </c>
      <c r="O890" s="291">
        <v>161.19704615384617</v>
      </c>
      <c r="P890" s="321" t="s">
        <v>3166</v>
      </c>
      <c r="Q890" s="321">
        <v>7210212</v>
      </c>
      <c r="R890" s="321">
        <v>32.510452999999998</v>
      </c>
      <c r="S890" s="321">
        <v>52.540310169999998</v>
      </c>
      <c r="T890" s="321">
        <v>9.5432538147782662</v>
      </c>
      <c r="U890" s="321" t="s">
        <v>149</v>
      </c>
      <c r="V890" s="321">
        <v>0.10576817810246678</v>
      </c>
      <c r="W890" s="321">
        <v>1.8666325676962601</v>
      </c>
      <c r="X890" s="321">
        <v>3.0998480826835499</v>
      </c>
      <c r="Y890" s="321">
        <v>90</v>
      </c>
      <c r="Z890" s="321">
        <v>0.89790999999999999</v>
      </c>
      <c r="AA890" s="321">
        <v>300.55176949999998</v>
      </c>
      <c r="AB890" s="321">
        <v>1.8157195180000001</v>
      </c>
      <c r="AC890" s="322">
        <v>0.68981238095152575</v>
      </c>
      <c r="AD890" s="323">
        <v>1</v>
      </c>
      <c r="AE890" s="322">
        <v>161.19704615384617</v>
      </c>
      <c r="AF890" s="324">
        <v>519.67595176213422</v>
      </c>
      <c r="AG890" s="324">
        <v>83.967980374832848</v>
      </c>
      <c r="AH890" s="324">
        <v>5.7092846238325695E-2</v>
      </c>
      <c r="AI890" s="324">
        <v>0.16157757558361413</v>
      </c>
      <c r="AJ890" s="324">
        <v>0.1864889185496576</v>
      </c>
      <c r="AK890" s="324">
        <v>8.2684581291105363</v>
      </c>
      <c r="AL890" s="324">
        <v>7.3939183770779842</v>
      </c>
      <c r="AM890" s="324">
        <v>9.1429978811430903</v>
      </c>
    </row>
    <row r="891" spans="1:39">
      <c r="A891" s="291" t="s">
        <v>1042</v>
      </c>
      <c r="B891" s="291">
        <v>1</v>
      </c>
      <c r="C891" s="291" t="s">
        <v>6073</v>
      </c>
      <c r="D891" s="291" t="s">
        <v>5183</v>
      </c>
      <c r="E891" s="291" t="s">
        <v>3160</v>
      </c>
      <c r="F891" s="291" t="s">
        <v>3161</v>
      </c>
      <c r="G891" s="291" t="s">
        <v>3162</v>
      </c>
      <c r="H891" s="291" t="s">
        <v>3163</v>
      </c>
      <c r="I891" s="291" t="s">
        <v>3164</v>
      </c>
      <c r="J891" s="291" t="s">
        <v>148</v>
      </c>
      <c r="K891" s="291">
        <v>39</v>
      </c>
      <c r="L891" s="291">
        <v>3218</v>
      </c>
      <c r="M891" s="291" t="s">
        <v>54</v>
      </c>
      <c r="N891" s="291">
        <v>890</v>
      </c>
      <c r="O891" s="291">
        <v>161.37857435897436</v>
      </c>
      <c r="P891" s="321" t="s">
        <v>3166</v>
      </c>
      <c r="Q891" s="321">
        <v>7210212</v>
      </c>
      <c r="R891" s="321">
        <v>32.510452999999998</v>
      </c>
      <c r="S891" s="321">
        <v>52.540310169999998</v>
      </c>
      <c r="T891" s="321">
        <v>9.5432538147782662</v>
      </c>
      <c r="U891" s="321" t="s">
        <v>149</v>
      </c>
      <c r="V891" s="321">
        <v>0.10576817810246678</v>
      </c>
      <c r="W891" s="321">
        <v>1.8666325676962601</v>
      </c>
      <c r="X891" s="321">
        <v>3.0998480826835499</v>
      </c>
      <c r="Y891" s="321">
        <v>90</v>
      </c>
      <c r="Z891" s="321">
        <v>0.89790999999999999</v>
      </c>
      <c r="AA891" s="321">
        <v>300.55176949999998</v>
      </c>
      <c r="AB891" s="321">
        <v>1.8157195180000001</v>
      </c>
      <c r="AC891" s="322">
        <v>0.68981238095152575</v>
      </c>
      <c r="AD891" s="323">
        <v>1</v>
      </c>
      <c r="AE891" s="322">
        <v>161.37857435897436</v>
      </c>
      <c r="AF891" s="324">
        <v>520.26117242853297</v>
      </c>
      <c r="AG891" s="324">
        <v>84.001238689065886</v>
      </c>
      <c r="AH891" s="324">
        <v>5.6830382354228846E-2</v>
      </c>
      <c r="AI891" s="324">
        <v>0.16145974971946409</v>
      </c>
      <c r="AJ891" s="324">
        <v>0.1864889185496576</v>
      </c>
      <c r="AK891" s="324">
        <v>8.2624285905391606</v>
      </c>
      <c r="AL891" s="324">
        <v>7.3885265718161008</v>
      </c>
      <c r="AM891" s="324">
        <v>9.1363306092622203</v>
      </c>
    </row>
    <row r="892" spans="1:39">
      <c r="A892" s="291" t="s">
        <v>1043</v>
      </c>
      <c r="B892" s="291">
        <v>1</v>
      </c>
      <c r="C892" s="291" t="s">
        <v>6074</v>
      </c>
      <c r="D892" s="291" t="s">
        <v>5183</v>
      </c>
      <c r="E892" s="291" t="s">
        <v>3160</v>
      </c>
      <c r="F892" s="291" t="s">
        <v>3161</v>
      </c>
      <c r="G892" s="291" t="s">
        <v>3162</v>
      </c>
      <c r="H892" s="291" t="s">
        <v>3163</v>
      </c>
      <c r="I892" s="291" t="s">
        <v>3164</v>
      </c>
      <c r="J892" s="291" t="s">
        <v>148</v>
      </c>
      <c r="K892" s="291">
        <v>39</v>
      </c>
      <c r="L892" s="291">
        <v>3218</v>
      </c>
      <c r="M892" s="291" t="s">
        <v>54</v>
      </c>
      <c r="N892" s="291">
        <v>891</v>
      </c>
      <c r="O892" s="291">
        <v>161.56010256410258</v>
      </c>
      <c r="P892" s="321" t="s">
        <v>3166</v>
      </c>
      <c r="Q892" s="321">
        <v>7210212</v>
      </c>
      <c r="R892" s="321">
        <v>32.510452999999998</v>
      </c>
      <c r="S892" s="321">
        <v>52.540310169999998</v>
      </c>
      <c r="T892" s="321">
        <v>9.5432538147782662</v>
      </c>
      <c r="U892" s="321" t="s">
        <v>149</v>
      </c>
      <c r="V892" s="321">
        <v>0.10576817810246678</v>
      </c>
      <c r="W892" s="321">
        <v>1.8666325676962601</v>
      </c>
      <c r="X892" s="321">
        <v>3.0998480826835499</v>
      </c>
      <c r="Y892" s="321">
        <v>90</v>
      </c>
      <c r="Z892" s="321">
        <v>0.89790999999999999</v>
      </c>
      <c r="AA892" s="321">
        <v>300.55176949999998</v>
      </c>
      <c r="AB892" s="321">
        <v>1.8157195180000001</v>
      </c>
      <c r="AC892" s="322">
        <v>0.68981238095152575</v>
      </c>
      <c r="AD892" s="323">
        <v>1</v>
      </c>
      <c r="AE892" s="322">
        <v>161.56010256410258</v>
      </c>
      <c r="AF892" s="324">
        <v>520.84639309493184</v>
      </c>
      <c r="AG892" s="324">
        <v>84.034343907877386</v>
      </c>
      <c r="AH892" s="324">
        <v>5.6568779457518405E-2</v>
      </c>
      <c r="AI892" s="324">
        <v>0.16134189469669785</v>
      </c>
      <c r="AJ892" s="324">
        <v>0.1864889185496576</v>
      </c>
      <c r="AK892" s="324">
        <v>8.2563975598251016</v>
      </c>
      <c r="AL892" s="324">
        <v>7.3831334322327482</v>
      </c>
      <c r="AM892" s="324">
        <v>9.129661687417455</v>
      </c>
    </row>
    <row r="893" spans="1:39">
      <c r="A893" s="291" t="s">
        <v>1044</v>
      </c>
      <c r="B893" s="291">
        <v>1</v>
      </c>
      <c r="C893" s="291" t="s">
        <v>6075</v>
      </c>
      <c r="D893" s="291" t="s">
        <v>5183</v>
      </c>
      <c r="E893" s="291" t="s">
        <v>3160</v>
      </c>
      <c r="F893" s="291" t="s">
        <v>3161</v>
      </c>
      <c r="G893" s="291" t="s">
        <v>3162</v>
      </c>
      <c r="H893" s="291" t="s">
        <v>3163</v>
      </c>
      <c r="I893" s="291" t="s">
        <v>3164</v>
      </c>
      <c r="J893" s="291" t="s">
        <v>148</v>
      </c>
      <c r="K893" s="291">
        <v>39</v>
      </c>
      <c r="L893" s="291">
        <v>3218</v>
      </c>
      <c r="M893" s="291" t="s">
        <v>54</v>
      </c>
      <c r="N893" s="291">
        <v>892</v>
      </c>
      <c r="O893" s="291">
        <v>161.74163076923077</v>
      </c>
      <c r="P893" s="321" t="s">
        <v>3166</v>
      </c>
      <c r="Q893" s="321">
        <v>7210212</v>
      </c>
      <c r="R893" s="321">
        <v>32.510452999999998</v>
      </c>
      <c r="S893" s="321">
        <v>52.540310169999998</v>
      </c>
      <c r="T893" s="321">
        <v>9.5432538147782662</v>
      </c>
      <c r="U893" s="321" t="s">
        <v>149</v>
      </c>
      <c r="V893" s="321">
        <v>0.10576817810246678</v>
      </c>
      <c r="W893" s="321">
        <v>1.8666325676962601</v>
      </c>
      <c r="X893" s="321">
        <v>3.0998480826835499</v>
      </c>
      <c r="Y893" s="321">
        <v>90</v>
      </c>
      <c r="Z893" s="321">
        <v>0.89790999999999999</v>
      </c>
      <c r="AA893" s="321">
        <v>300.55176949999998</v>
      </c>
      <c r="AB893" s="321">
        <v>1.8157195180000001</v>
      </c>
      <c r="AC893" s="322">
        <v>0.68981238095152575</v>
      </c>
      <c r="AD893" s="323">
        <v>1</v>
      </c>
      <c r="AE893" s="322">
        <v>161.74163076923077</v>
      </c>
      <c r="AF893" s="324">
        <v>521.4316137613306</v>
      </c>
      <c r="AG893" s="324">
        <v>84.06729653479303</v>
      </c>
      <c r="AH893" s="324">
        <v>5.6308036963943306E-2</v>
      </c>
      <c r="AI893" s="324">
        <v>0.16122401157915267</v>
      </c>
      <c r="AJ893" s="324">
        <v>0.1864889185496576</v>
      </c>
      <c r="AK893" s="324">
        <v>8.2503650914084243</v>
      </c>
      <c r="AL893" s="324">
        <v>7.3777390070099633</v>
      </c>
      <c r="AM893" s="324">
        <v>9.1229911758068862</v>
      </c>
    </row>
    <row r="894" spans="1:39">
      <c r="A894" s="291" t="s">
        <v>1045</v>
      </c>
      <c r="B894" s="291">
        <v>1</v>
      </c>
      <c r="C894" s="291" t="s">
        <v>6076</v>
      </c>
      <c r="D894" s="291" t="s">
        <v>5183</v>
      </c>
      <c r="E894" s="291" t="s">
        <v>3160</v>
      </c>
      <c r="F894" s="291" t="s">
        <v>3161</v>
      </c>
      <c r="G894" s="291" t="s">
        <v>3162</v>
      </c>
      <c r="H894" s="291" t="s">
        <v>3163</v>
      </c>
      <c r="I894" s="291" t="s">
        <v>3164</v>
      </c>
      <c r="J894" s="291" t="s">
        <v>148</v>
      </c>
      <c r="K894" s="291">
        <v>39</v>
      </c>
      <c r="L894" s="291">
        <v>3218</v>
      </c>
      <c r="M894" s="291" t="s">
        <v>54</v>
      </c>
      <c r="N894" s="291">
        <v>893</v>
      </c>
      <c r="O894" s="291">
        <v>161.92315897435898</v>
      </c>
      <c r="P894" s="321" t="s">
        <v>3166</v>
      </c>
      <c r="Q894" s="321">
        <v>7210212</v>
      </c>
      <c r="R894" s="321">
        <v>32.510452999999998</v>
      </c>
      <c r="S894" s="321">
        <v>52.540310169999998</v>
      </c>
      <c r="T894" s="321">
        <v>9.5432538147782662</v>
      </c>
      <c r="U894" s="321" t="s">
        <v>149</v>
      </c>
      <c r="V894" s="321">
        <v>0.10576817810246678</v>
      </c>
      <c r="W894" s="321">
        <v>1.8666325676962601</v>
      </c>
      <c r="X894" s="321">
        <v>3.0998480826835499</v>
      </c>
      <c r="Y894" s="321">
        <v>90</v>
      </c>
      <c r="Z894" s="321">
        <v>0.89790999999999999</v>
      </c>
      <c r="AA894" s="321">
        <v>300.55176949999998</v>
      </c>
      <c r="AB894" s="321">
        <v>1.8157195180000001</v>
      </c>
      <c r="AC894" s="322">
        <v>0.68981238095152575</v>
      </c>
      <c r="AD894" s="323">
        <v>1</v>
      </c>
      <c r="AE894" s="322">
        <v>161.92315897435898</v>
      </c>
      <c r="AF894" s="324">
        <v>522.01683442772935</v>
      </c>
      <c r="AG894" s="324">
        <v>84.100097072987111</v>
      </c>
      <c r="AH894" s="324">
        <v>5.6048154273027312E-2</v>
      </c>
      <c r="AI894" s="324">
        <v>0.16110610142522205</v>
      </c>
      <c r="AJ894" s="324">
        <v>0.1864889185496576</v>
      </c>
      <c r="AK894" s="324">
        <v>8.2443312394506219</v>
      </c>
      <c r="AL894" s="324">
        <v>7.3723433445806776</v>
      </c>
      <c r="AM894" s="324">
        <v>9.1163191343205661</v>
      </c>
    </row>
    <row r="895" spans="1:39">
      <c r="A895" s="291" t="s">
        <v>1046</v>
      </c>
      <c r="B895" s="291">
        <v>1</v>
      </c>
      <c r="C895" s="291" t="s">
        <v>6077</v>
      </c>
      <c r="D895" s="291" t="s">
        <v>5183</v>
      </c>
      <c r="E895" s="291" t="s">
        <v>3160</v>
      </c>
      <c r="F895" s="291" t="s">
        <v>3161</v>
      </c>
      <c r="G895" s="291" t="s">
        <v>3162</v>
      </c>
      <c r="H895" s="291" t="s">
        <v>3163</v>
      </c>
      <c r="I895" s="291" t="s">
        <v>3164</v>
      </c>
      <c r="J895" s="291" t="s">
        <v>148</v>
      </c>
      <c r="K895" s="291">
        <v>39</v>
      </c>
      <c r="L895" s="291">
        <v>3218</v>
      </c>
      <c r="M895" s="291" t="s">
        <v>54</v>
      </c>
      <c r="N895" s="291">
        <v>894</v>
      </c>
      <c r="O895" s="291">
        <v>162.1046871794872</v>
      </c>
      <c r="P895" s="321" t="s">
        <v>3166</v>
      </c>
      <c r="Q895" s="321">
        <v>7210212</v>
      </c>
      <c r="R895" s="321">
        <v>32.510452999999998</v>
      </c>
      <c r="S895" s="321">
        <v>52.540310169999998</v>
      </c>
      <c r="T895" s="321">
        <v>9.5432538147782662</v>
      </c>
      <c r="U895" s="321" t="s">
        <v>149</v>
      </c>
      <c r="V895" s="321">
        <v>0.10576817810246678</v>
      </c>
      <c r="W895" s="321">
        <v>1.8666325676962601</v>
      </c>
      <c r="X895" s="321">
        <v>3.0998480826835499</v>
      </c>
      <c r="Y895" s="321">
        <v>90</v>
      </c>
      <c r="Z895" s="321">
        <v>0.89790999999999999</v>
      </c>
      <c r="AA895" s="321">
        <v>300.55176949999998</v>
      </c>
      <c r="AB895" s="321">
        <v>1.8157195180000001</v>
      </c>
      <c r="AC895" s="322">
        <v>0.68981238095152575</v>
      </c>
      <c r="AD895" s="323">
        <v>1</v>
      </c>
      <c r="AE895" s="322">
        <v>162.1046871794872</v>
      </c>
      <c r="AF895" s="324">
        <v>522.60205509412822</v>
      </c>
      <c r="AG895" s="324">
        <v>84.13274602527315</v>
      </c>
      <c r="AH895" s="324">
        <v>5.5789130768300603E-2</v>
      </c>
      <c r="AI895" s="324">
        <v>0.16098816528786827</v>
      </c>
      <c r="AJ895" s="324">
        <v>0.1864889185496576</v>
      </c>
      <c r="AK895" s="324">
        <v>8.2382960578352495</v>
      </c>
      <c r="AL895" s="324">
        <v>7.3669464931292801</v>
      </c>
      <c r="AM895" s="324">
        <v>9.1096456225412172</v>
      </c>
    </row>
    <row r="896" spans="1:39">
      <c r="A896" s="291" t="s">
        <v>1047</v>
      </c>
      <c r="B896" s="291">
        <v>1</v>
      </c>
      <c r="C896" s="291" t="s">
        <v>6078</v>
      </c>
      <c r="D896" s="291" t="s">
        <v>5183</v>
      </c>
      <c r="E896" s="291" t="s">
        <v>3160</v>
      </c>
      <c r="F896" s="291" t="s">
        <v>3161</v>
      </c>
      <c r="G896" s="291" t="s">
        <v>3162</v>
      </c>
      <c r="H896" s="291" t="s">
        <v>3163</v>
      </c>
      <c r="I896" s="291" t="s">
        <v>3164</v>
      </c>
      <c r="J896" s="291" t="s">
        <v>148</v>
      </c>
      <c r="K896" s="291">
        <v>39</v>
      </c>
      <c r="L896" s="291">
        <v>3218</v>
      </c>
      <c r="M896" s="291" t="s">
        <v>54</v>
      </c>
      <c r="N896" s="291">
        <v>895</v>
      </c>
      <c r="O896" s="291">
        <v>162.28621538461539</v>
      </c>
      <c r="P896" s="321" t="s">
        <v>3166</v>
      </c>
      <c r="Q896" s="321">
        <v>7210212</v>
      </c>
      <c r="R896" s="321">
        <v>32.510452999999998</v>
      </c>
      <c r="S896" s="321">
        <v>52.540310169999998</v>
      </c>
      <c r="T896" s="321">
        <v>9.5432538147782662</v>
      </c>
      <c r="U896" s="321" t="s">
        <v>149</v>
      </c>
      <c r="V896" s="321">
        <v>0.10576817810246678</v>
      </c>
      <c r="W896" s="321">
        <v>1.8666325676962601</v>
      </c>
      <c r="X896" s="321">
        <v>3.0998480826835499</v>
      </c>
      <c r="Y896" s="321">
        <v>90</v>
      </c>
      <c r="Z896" s="321">
        <v>0.89790999999999999</v>
      </c>
      <c r="AA896" s="321">
        <v>300.55176949999998</v>
      </c>
      <c r="AB896" s="321">
        <v>1.8157195180000001</v>
      </c>
      <c r="AC896" s="322">
        <v>0.68981238095152575</v>
      </c>
      <c r="AD896" s="323">
        <v>1</v>
      </c>
      <c r="AE896" s="322">
        <v>162.28621538461539</v>
      </c>
      <c r="AF896" s="324">
        <v>523.18727576052697</v>
      </c>
      <c r="AG896" s="324">
        <v>84.165243894094445</v>
      </c>
      <c r="AH896" s="324">
        <v>5.5530965817177598E-2</v>
      </c>
      <c r="AI896" s="324">
        <v>0.16087020421463483</v>
      </c>
      <c r="AJ896" s="324">
        <v>0.1864889185496576</v>
      </c>
      <c r="AK896" s="324">
        <v>8.2322596001685664</v>
      </c>
      <c r="AL896" s="324">
        <v>7.3615485005921952</v>
      </c>
      <c r="AM896" s="324">
        <v>9.1029706997449367</v>
      </c>
    </row>
    <row r="897" spans="1:39">
      <c r="A897" s="291" t="s">
        <v>1048</v>
      </c>
      <c r="B897" s="291">
        <v>1</v>
      </c>
      <c r="C897" s="291" t="s">
        <v>6079</v>
      </c>
      <c r="D897" s="291" t="s">
        <v>5183</v>
      </c>
      <c r="E897" s="291" t="s">
        <v>3160</v>
      </c>
      <c r="F897" s="291" t="s">
        <v>3161</v>
      </c>
      <c r="G897" s="291" t="s">
        <v>3162</v>
      </c>
      <c r="H897" s="291" t="s">
        <v>3163</v>
      </c>
      <c r="I897" s="291" t="s">
        <v>3164</v>
      </c>
      <c r="J897" s="291" t="s">
        <v>148</v>
      </c>
      <c r="K897" s="291">
        <v>39</v>
      </c>
      <c r="L897" s="291">
        <v>3218</v>
      </c>
      <c r="M897" s="291" t="s">
        <v>54</v>
      </c>
      <c r="N897" s="291">
        <v>896</v>
      </c>
      <c r="O897" s="291">
        <v>162.46774358974361</v>
      </c>
      <c r="P897" s="321" t="s">
        <v>3166</v>
      </c>
      <c r="Q897" s="321">
        <v>7210212</v>
      </c>
      <c r="R897" s="321">
        <v>32.510452999999998</v>
      </c>
      <c r="S897" s="321">
        <v>52.540310169999998</v>
      </c>
      <c r="T897" s="321">
        <v>9.5432538147782662</v>
      </c>
      <c r="U897" s="321" t="s">
        <v>149</v>
      </c>
      <c r="V897" s="321">
        <v>0.10576817810246678</v>
      </c>
      <c r="W897" s="321">
        <v>1.8666325676962601</v>
      </c>
      <c r="X897" s="321">
        <v>3.0998480826835499</v>
      </c>
      <c r="Y897" s="321">
        <v>90</v>
      </c>
      <c r="Z897" s="321">
        <v>0.89790999999999999</v>
      </c>
      <c r="AA897" s="321">
        <v>300.55176949999998</v>
      </c>
      <c r="AB897" s="321">
        <v>1.8157195180000001</v>
      </c>
      <c r="AC897" s="322">
        <v>0.68981238095152575</v>
      </c>
      <c r="AD897" s="323">
        <v>1</v>
      </c>
      <c r="AE897" s="322">
        <v>162.46774358974361</v>
      </c>
      <c r="AF897" s="324">
        <v>523.77249642692584</v>
      </c>
      <c r="AG897" s="324">
        <v>84.197591181514952</v>
      </c>
      <c r="AH897" s="324">
        <v>5.5273658771407309E-2</v>
      </c>
      <c r="AI897" s="324">
        <v>0.16075221924765914</v>
      </c>
      <c r="AJ897" s="324">
        <v>0.1864889185496576</v>
      </c>
      <c r="AK897" s="324">
        <v>8.2262219197801869</v>
      </c>
      <c r="AL897" s="324">
        <v>7.3561494146584607</v>
      </c>
      <c r="AM897" s="324">
        <v>9.0962944249019149</v>
      </c>
    </row>
    <row r="898" spans="1:39">
      <c r="A898" s="291" t="s">
        <v>1049</v>
      </c>
      <c r="B898" s="291">
        <v>1</v>
      </c>
      <c r="C898" s="291" t="s">
        <v>6080</v>
      </c>
      <c r="D898" s="291" t="s">
        <v>5183</v>
      </c>
      <c r="E898" s="291" t="s">
        <v>3160</v>
      </c>
      <c r="F898" s="291" t="s">
        <v>3161</v>
      </c>
      <c r="G898" s="291" t="s">
        <v>3162</v>
      </c>
      <c r="H898" s="291" t="s">
        <v>3163</v>
      </c>
      <c r="I898" s="291" t="s">
        <v>3164</v>
      </c>
      <c r="J898" s="291" t="s">
        <v>148</v>
      </c>
      <c r="K898" s="291">
        <v>39</v>
      </c>
      <c r="L898" s="291">
        <v>3218</v>
      </c>
      <c r="M898" s="291" t="s">
        <v>54</v>
      </c>
      <c r="N898" s="291">
        <v>897</v>
      </c>
      <c r="O898" s="291">
        <v>162.64927179487179</v>
      </c>
      <c r="P898" s="321" t="s">
        <v>3166</v>
      </c>
      <c r="Q898" s="321">
        <v>7210212</v>
      </c>
      <c r="R898" s="321">
        <v>32.510452999999998</v>
      </c>
      <c r="S898" s="321">
        <v>52.540310169999998</v>
      </c>
      <c r="T898" s="321">
        <v>9.5432538147782662</v>
      </c>
      <c r="U898" s="321" t="s">
        <v>149</v>
      </c>
      <c r="V898" s="321">
        <v>0.10576817810246678</v>
      </c>
      <c r="W898" s="321">
        <v>1.8666325676962601</v>
      </c>
      <c r="X898" s="321">
        <v>3.0998480826835499</v>
      </c>
      <c r="Y898" s="321">
        <v>90</v>
      </c>
      <c r="Z898" s="321">
        <v>0.89790999999999999</v>
      </c>
      <c r="AA898" s="321">
        <v>300.55176949999998</v>
      </c>
      <c r="AB898" s="321">
        <v>1.8157195180000001</v>
      </c>
      <c r="AC898" s="322">
        <v>0.68981238095152575</v>
      </c>
      <c r="AD898" s="323">
        <v>1</v>
      </c>
      <c r="AE898" s="322">
        <v>162.64927179487179</v>
      </c>
      <c r="AF898" s="324">
        <v>524.3577170933246</v>
      </c>
      <c r="AG898" s="324">
        <v>84.229788389209972</v>
      </c>
      <c r="AH898" s="324">
        <v>5.5017208966919778E-2</v>
      </c>
      <c r="AI898" s="324">
        <v>0.16063421142368511</v>
      </c>
      <c r="AJ898" s="324">
        <v>0.1864889185496576</v>
      </c>
      <c r="AK898" s="324">
        <v>8.2201830697237224</v>
      </c>
      <c r="AL898" s="324">
        <v>7.3507492827703009</v>
      </c>
      <c r="AM898" s="324">
        <v>9.0896168566771429</v>
      </c>
    </row>
    <row r="899" spans="1:39">
      <c r="A899" s="291" t="s">
        <v>1050</v>
      </c>
      <c r="B899" s="291">
        <v>1</v>
      </c>
      <c r="C899" s="291" t="s">
        <v>6081</v>
      </c>
      <c r="D899" s="291" t="s">
        <v>5183</v>
      </c>
      <c r="E899" s="291" t="s">
        <v>3160</v>
      </c>
      <c r="F899" s="291" t="s">
        <v>3161</v>
      </c>
      <c r="G899" s="291" t="s">
        <v>3162</v>
      </c>
      <c r="H899" s="291" t="s">
        <v>3163</v>
      </c>
      <c r="I899" s="291" t="s">
        <v>3164</v>
      </c>
      <c r="J899" s="291" t="s">
        <v>148</v>
      </c>
      <c r="K899" s="291">
        <v>39</v>
      </c>
      <c r="L899" s="291">
        <v>3218</v>
      </c>
      <c r="M899" s="291" t="s">
        <v>54</v>
      </c>
      <c r="N899" s="291">
        <v>898</v>
      </c>
      <c r="O899" s="291">
        <v>162.83080000000001</v>
      </c>
      <c r="P899" s="321" t="s">
        <v>3166</v>
      </c>
      <c r="Q899" s="321">
        <v>7210212</v>
      </c>
      <c r="R899" s="321">
        <v>32.510452999999998</v>
      </c>
      <c r="S899" s="321">
        <v>52.540310169999998</v>
      </c>
      <c r="T899" s="321">
        <v>9.5432538147782662</v>
      </c>
      <c r="U899" s="321" t="s">
        <v>149</v>
      </c>
      <c r="V899" s="321">
        <v>0.10576817810246678</v>
      </c>
      <c r="W899" s="321">
        <v>1.8666325676962601</v>
      </c>
      <c r="X899" s="321">
        <v>3.0998480826835499</v>
      </c>
      <c r="Y899" s="321">
        <v>90</v>
      </c>
      <c r="Z899" s="321">
        <v>0.89790999999999999</v>
      </c>
      <c r="AA899" s="321">
        <v>300.55176949999998</v>
      </c>
      <c r="AB899" s="321">
        <v>1.8157195180000001</v>
      </c>
      <c r="AC899" s="322">
        <v>0.68981238095152575</v>
      </c>
      <c r="AD899" s="323">
        <v>1</v>
      </c>
      <c r="AE899" s="322">
        <v>162.83080000000001</v>
      </c>
      <c r="AF899" s="324">
        <v>524.94293775972335</v>
      </c>
      <c r="AG899" s="324">
        <v>84.26183601845716</v>
      </c>
      <c r="AH899" s="324">
        <v>5.4761615724198694E-2</v>
      </c>
      <c r="AI899" s="324">
        <v>0.16051618177407589</v>
      </c>
      <c r="AJ899" s="324">
        <v>0.1864889185496576</v>
      </c>
      <c r="AK899" s="324">
        <v>8.2141431027774274</v>
      </c>
      <c r="AL899" s="324">
        <v>7.3453481521237149</v>
      </c>
      <c r="AM899" s="324">
        <v>9.082938053431139</v>
      </c>
    </row>
    <row r="900" spans="1:39">
      <c r="A900" s="291" t="s">
        <v>1051</v>
      </c>
      <c r="B900" s="291">
        <v>1</v>
      </c>
      <c r="C900" s="291" t="s">
        <v>6082</v>
      </c>
      <c r="D900" s="291" t="s">
        <v>5183</v>
      </c>
      <c r="E900" s="291" t="s">
        <v>3160</v>
      </c>
      <c r="F900" s="291" t="s">
        <v>3161</v>
      </c>
      <c r="G900" s="291" t="s">
        <v>3162</v>
      </c>
      <c r="H900" s="291" t="s">
        <v>3163</v>
      </c>
      <c r="I900" s="291" t="s">
        <v>3164</v>
      </c>
      <c r="J900" s="291" t="s">
        <v>148</v>
      </c>
      <c r="K900" s="291">
        <v>39</v>
      </c>
      <c r="L900" s="291">
        <v>3218</v>
      </c>
      <c r="M900" s="291" t="s">
        <v>54</v>
      </c>
      <c r="N900" s="291">
        <v>899</v>
      </c>
      <c r="O900" s="291">
        <v>163.01232820512823</v>
      </c>
      <c r="P900" s="321" t="s">
        <v>3166</v>
      </c>
      <c r="Q900" s="321">
        <v>7210212</v>
      </c>
      <c r="R900" s="321">
        <v>32.510452999999998</v>
      </c>
      <c r="S900" s="321">
        <v>52.540310169999998</v>
      </c>
      <c r="T900" s="321">
        <v>9.5432538147782662</v>
      </c>
      <c r="U900" s="321" t="s">
        <v>149</v>
      </c>
      <c r="V900" s="321">
        <v>0.10576817810246678</v>
      </c>
      <c r="W900" s="321">
        <v>1.8666325676962601</v>
      </c>
      <c r="X900" s="321">
        <v>3.0998480826835499</v>
      </c>
      <c r="Y900" s="321">
        <v>90</v>
      </c>
      <c r="Z900" s="321">
        <v>0.89790999999999999</v>
      </c>
      <c r="AA900" s="321">
        <v>300.55176949999998</v>
      </c>
      <c r="AB900" s="321">
        <v>1.8157195180000001</v>
      </c>
      <c r="AC900" s="322">
        <v>0.68981238095152575</v>
      </c>
      <c r="AD900" s="323">
        <v>1</v>
      </c>
      <c r="AE900" s="322">
        <v>163.01232820512823</v>
      </c>
      <c r="AF900" s="324">
        <v>525.52815842612222</v>
      </c>
      <c r="AG900" s="324">
        <v>84.293734570127256</v>
      </c>
      <c r="AH900" s="324">
        <v>5.4506878347927647E-2</v>
      </c>
      <c r="AI900" s="324">
        <v>0.16039813132482628</v>
      </c>
      <c r="AJ900" s="324">
        <v>0.1864889185496576</v>
      </c>
      <c r="AK900" s="324">
        <v>8.2081020714448467</v>
      </c>
      <c r="AL900" s="324">
        <v>7.3399460696690406</v>
      </c>
      <c r="AM900" s="324">
        <v>9.0762580732206519</v>
      </c>
    </row>
    <row r="901" spans="1:39">
      <c r="A901" s="291" t="s">
        <v>1052</v>
      </c>
      <c r="B901" s="291">
        <v>1</v>
      </c>
      <c r="C901" s="291" t="s">
        <v>6083</v>
      </c>
      <c r="D901" s="291" t="s">
        <v>5183</v>
      </c>
      <c r="E901" s="291" t="s">
        <v>3160</v>
      </c>
      <c r="F901" s="291" t="s">
        <v>3161</v>
      </c>
      <c r="G901" s="291" t="s">
        <v>3162</v>
      </c>
      <c r="H901" s="291" t="s">
        <v>3163</v>
      </c>
      <c r="I901" s="291" t="s">
        <v>3164</v>
      </c>
      <c r="J901" s="291" t="s">
        <v>148</v>
      </c>
      <c r="K901" s="291">
        <v>39</v>
      </c>
      <c r="L901" s="291">
        <v>3218</v>
      </c>
      <c r="M901" s="291" t="s">
        <v>54</v>
      </c>
      <c r="N901" s="291">
        <v>900</v>
      </c>
      <c r="O901" s="291">
        <v>163.19385641025642</v>
      </c>
      <c r="P901" s="321" t="s">
        <v>3166</v>
      </c>
      <c r="Q901" s="321">
        <v>7210212</v>
      </c>
      <c r="R901" s="321">
        <v>32.510452999999998</v>
      </c>
      <c r="S901" s="321">
        <v>52.540310169999998</v>
      </c>
      <c r="T901" s="321">
        <v>9.5432538147782662</v>
      </c>
      <c r="U901" s="321" t="s">
        <v>149</v>
      </c>
      <c r="V901" s="321">
        <v>0.10576817810246678</v>
      </c>
      <c r="W901" s="321">
        <v>1.8666325676962601</v>
      </c>
      <c r="X901" s="321">
        <v>3.0998480826835499</v>
      </c>
      <c r="Y901" s="321">
        <v>90</v>
      </c>
      <c r="Z901" s="321">
        <v>0.89790999999999999</v>
      </c>
      <c r="AA901" s="321">
        <v>300.55176949999998</v>
      </c>
      <c r="AB901" s="321">
        <v>1.8157195180000001</v>
      </c>
      <c r="AC901" s="322">
        <v>0.68981238095152575</v>
      </c>
      <c r="AD901" s="323">
        <v>1</v>
      </c>
      <c r="AE901" s="322">
        <v>163.19385641025642</v>
      </c>
      <c r="AF901" s="324">
        <v>526.11337909252097</v>
      </c>
      <c r="AG901" s="324">
        <v>84.325484544675319</v>
      </c>
      <c r="AH901" s="324">
        <v>5.4252996127839306E-2</v>
      </c>
      <c r="AI901" s="324">
        <v>0.16028006109657603</v>
      </c>
      <c r="AJ901" s="324">
        <v>0.1864889185496576</v>
      </c>
      <c r="AK901" s="324">
        <v>8.2020600279554845</v>
      </c>
      <c r="AL901" s="324">
        <v>7.3345430821115656</v>
      </c>
      <c r="AM901" s="324">
        <v>9.0695769737994052</v>
      </c>
    </row>
    <row r="902" spans="1:39">
      <c r="A902" s="291" t="s">
        <v>1053</v>
      </c>
      <c r="B902" s="291">
        <v>1</v>
      </c>
      <c r="C902" s="291" t="s">
        <v>6084</v>
      </c>
      <c r="D902" s="291" t="s">
        <v>5183</v>
      </c>
      <c r="E902" s="291" t="s">
        <v>3160</v>
      </c>
      <c r="F902" s="291" t="s">
        <v>3161</v>
      </c>
      <c r="G902" s="291" t="s">
        <v>3162</v>
      </c>
      <c r="H902" s="291" t="s">
        <v>3163</v>
      </c>
      <c r="I902" s="291" t="s">
        <v>3164</v>
      </c>
      <c r="J902" s="291" t="s">
        <v>148</v>
      </c>
      <c r="K902" s="291">
        <v>39</v>
      </c>
      <c r="L902" s="291">
        <v>3218</v>
      </c>
      <c r="M902" s="291" t="s">
        <v>54</v>
      </c>
      <c r="N902" s="291">
        <v>901</v>
      </c>
      <c r="O902" s="291">
        <v>163.37538461538463</v>
      </c>
      <c r="P902" s="321" t="s">
        <v>3166</v>
      </c>
      <c r="Q902" s="321">
        <v>7210212</v>
      </c>
      <c r="R902" s="321">
        <v>32.510452999999998</v>
      </c>
      <c r="S902" s="321">
        <v>52.540310169999998</v>
      </c>
      <c r="T902" s="321">
        <v>9.5432538147782662</v>
      </c>
      <c r="U902" s="321" t="s">
        <v>149</v>
      </c>
      <c r="V902" s="321">
        <v>0.10576817810246678</v>
      </c>
      <c r="W902" s="321">
        <v>1.8666325676962601</v>
      </c>
      <c r="X902" s="321">
        <v>3.0998480826835499</v>
      </c>
      <c r="Y902" s="321">
        <v>90</v>
      </c>
      <c r="Z902" s="321">
        <v>0.89790999999999999</v>
      </c>
      <c r="AA902" s="321">
        <v>300.55176949999998</v>
      </c>
      <c r="AB902" s="321">
        <v>1.8157195180000001</v>
      </c>
      <c r="AC902" s="322">
        <v>0.68981238095152575</v>
      </c>
      <c r="AD902" s="323">
        <v>1</v>
      </c>
      <c r="AE902" s="322">
        <v>163.37538461538463</v>
      </c>
      <c r="AF902" s="324">
        <v>526.69859975891984</v>
      </c>
      <c r="AG902" s="324">
        <v>84.357086442131632</v>
      </c>
      <c r="AH902" s="324">
        <v>5.399996833805127E-2</v>
      </c>
      <c r="AI902" s="324">
        <v>0.16016197210462207</v>
      </c>
      <c r="AJ902" s="324">
        <v>0.1864889185496576</v>
      </c>
      <c r="AK902" s="324">
        <v>8.1960170242654407</v>
      </c>
      <c r="AL902" s="324">
        <v>7.3291392359120842</v>
      </c>
      <c r="AM902" s="324">
        <v>9.0628948126187989</v>
      </c>
    </row>
    <row r="903" spans="1:39">
      <c r="A903" s="291" t="s">
        <v>1054</v>
      </c>
      <c r="B903" s="291">
        <v>1</v>
      </c>
      <c r="C903" s="291" t="s">
        <v>6085</v>
      </c>
      <c r="D903" s="291" t="s">
        <v>5183</v>
      </c>
      <c r="E903" s="291" t="s">
        <v>3160</v>
      </c>
      <c r="F903" s="291" t="s">
        <v>3161</v>
      </c>
      <c r="G903" s="291" t="s">
        <v>3162</v>
      </c>
      <c r="H903" s="291" t="s">
        <v>3163</v>
      </c>
      <c r="I903" s="291" t="s">
        <v>3164</v>
      </c>
      <c r="J903" s="291" t="s">
        <v>148</v>
      </c>
      <c r="K903" s="291">
        <v>39</v>
      </c>
      <c r="L903" s="291">
        <v>3218</v>
      </c>
      <c r="M903" s="291" t="s">
        <v>54</v>
      </c>
      <c r="N903" s="291">
        <v>902</v>
      </c>
      <c r="O903" s="291">
        <v>163.55691282051282</v>
      </c>
      <c r="P903" s="321" t="s">
        <v>3166</v>
      </c>
      <c r="Q903" s="321">
        <v>7210212</v>
      </c>
      <c r="R903" s="321">
        <v>32.510452999999998</v>
      </c>
      <c r="S903" s="321">
        <v>52.540310169999998</v>
      </c>
      <c r="T903" s="321">
        <v>9.5432538147782662</v>
      </c>
      <c r="U903" s="321" t="s">
        <v>149</v>
      </c>
      <c r="V903" s="321">
        <v>0.10576817810246678</v>
      </c>
      <c r="W903" s="321">
        <v>1.8666325676962601</v>
      </c>
      <c r="X903" s="321">
        <v>3.0998480826835499</v>
      </c>
      <c r="Y903" s="321">
        <v>90</v>
      </c>
      <c r="Z903" s="321">
        <v>0.89790999999999999</v>
      </c>
      <c r="AA903" s="321">
        <v>300.55176949999998</v>
      </c>
      <c r="AB903" s="321">
        <v>1.8157195180000001</v>
      </c>
      <c r="AC903" s="322">
        <v>0.68981238095152575</v>
      </c>
      <c r="AD903" s="323">
        <v>1</v>
      </c>
      <c r="AE903" s="322">
        <v>163.55691282051282</v>
      </c>
      <c r="AF903" s="324">
        <v>527.28382042531859</v>
      </c>
      <c r="AG903" s="324">
        <v>84.388540762092944</v>
      </c>
      <c r="AH903" s="324">
        <v>5.3747794237807171E-2</v>
      </c>
      <c r="AI903" s="324">
        <v>0.16004386535893195</v>
      </c>
      <c r="AJ903" s="324">
        <v>0.1864889185496576</v>
      </c>
      <c r="AK903" s="324">
        <v>8.1899731120580874</v>
      </c>
      <c r="AL903" s="324">
        <v>7.3237345772875138</v>
      </c>
      <c r="AM903" s="324">
        <v>9.0562116468286629</v>
      </c>
    </row>
    <row r="904" spans="1:39">
      <c r="A904" s="291" t="s">
        <v>1055</v>
      </c>
      <c r="B904" s="291">
        <v>1</v>
      </c>
      <c r="C904" s="291" t="s">
        <v>6086</v>
      </c>
      <c r="D904" s="291" t="s">
        <v>5183</v>
      </c>
      <c r="E904" s="291" t="s">
        <v>3160</v>
      </c>
      <c r="F904" s="291" t="s">
        <v>3161</v>
      </c>
      <c r="G904" s="291" t="s">
        <v>3162</v>
      </c>
      <c r="H904" s="291" t="s">
        <v>3163</v>
      </c>
      <c r="I904" s="291" t="s">
        <v>3164</v>
      </c>
      <c r="J904" s="291" t="s">
        <v>148</v>
      </c>
      <c r="K904" s="291">
        <v>39</v>
      </c>
      <c r="L904" s="291">
        <v>3218</v>
      </c>
      <c r="M904" s="291" t="s">
        <v>54</v>
      </c>
      <c r="N904" s="291">
        <v>903</v>
      </c>
      <c r="O904" s="291">
        <v>163.73844102564104</v>
      </c>
      <c r="P904" s="321" t="s">
        <v>3166</v>
      </c>
      <c r="Q904" s="321">
        <v>7210212</v>
      </c>
      <c r="R904" s="321">
        <v>32.510452999999998</v>
      </c>
      <c r="S904" s="321">
        <v>52.540310169999998</v>
      </c>
      <c r="T904" s="321">
        <v>9.5432538147782662</v>
      </c>
      <c r="U904" s="321" t="s">
        <v>149</v>
      </c>
      <c r="V904" s="321">
        <v>0.10576817810246678</v>
      </c>
      <c r="W904" s="321">
        <v>1.8666325676962601</v>
      </c>
      <c r="X904" s="321">
        <v>3.0998480826835499</v>
      </c>
      <c r="Y904" s="321">
        <v>90</v>
      </c>
      <c r="Z904" s="321">
        <v>0.89790999999999999</v>
      </c>
      <c r="AA904" s="321">
        <v>300.55176949999998</v>
      </c>
      <c r="AB904" s="321">
        <v>1.8157195180000001</v>
      </c>
      <c r="AC904" s="322">
        <v>0.68981238095152575</v>
      </c>
      <c r="AD904" s="323">
        <v>1</v>
      </c>
      <c r="AE904" s="322">
        <v>163.73844102564104</v>
      </c>
      <c r="AF904" s="324">
        <v>527.86904109171735</v>
      </c>
      <c r="AG904" s="324">
        <v>84.419848003713668</v>
      </c>
      <c r="AH904" s="324">
        <v>5.3496473071221726E-2</v>
      </c>
      <c r="AI904" s="324">
        <v>0.15992574186415623</v>
      </c>
      <c r="AJ904" s="324">
        <v>0.1864889185496576</v>
      </c>
      <c r="AK904" s="324">
        <v>8.1839283427447143</v>
      </c>
      <c r="AL904" s="324">
        <v>7.3183291522114651</v>
      </c>
      <c r="AM904" s="324">
        <v>9.0495275332779634</v>
      </c>
    </row>
    <row r="905" spans="1:39">
      <c r="A905" s="291" t="s">
        <v>1056</v>
      </c>
      <c r="B905" s="291">
        <v>1</v>
      </c>
      <c r="C905" s="291" t="s">
        <v>6087</v>
      </c>
      <c r="D905" s="291" t="s">
        <v>5183</v>
      </c>
      <c r="E905" s="291" t="s">
        <v>3160</v>
      </c>
      <c r="F905" s="291" t="s">
        <v>3161</v>
      </c>
      <c r="G905" s="291" t="s">
        <v>3162</v>
      </c>
      <c r="H905" s="291" t="s">
        <v>3163</v>
      </c>
      <c r="I905" s="291" t="s">
        <v>3164</v>
      </c>
      <c r="J905" s="291" t="s">
        <v>148</v>
      </c>
      <c r="K905" s="291">
        <v>39</v>
      </c>
      <c r="L905" s="291">
        <v>3218</v>
      </c>
      <c r="M905" s="291" t="s">
        <v>54</v>
      </c>
      <c r="N905" s="291">
        <v>904</v>
      </c>
      <c r="O905" s="291">
        <v>163.91996923076925</v>
      </c>
      <c r="P905" s="321" t="s">
        <v>3166</v>
      </c>
      <c r="Q905" s="321">
        <v>7210212</v>
      </c>
      <c r="R905" s="321">
        <v>32.510452999999998</v>
      </c>
      <c r="S905" s="321">
        <v>52.540310169999998</v>
      </c>
      <c r="T905" s="321">
        <v>9.5432538147782662</v>
      </c>
      <c r="U905" s="321" t="s">
        <v>149</v>
      </c>
      <c r="V905" s="321">
        <v>0.10576817810246678</v>
      </c>
      <c r="W905" s="321">
        <v>1.8666325676962601</v>
      </c>
      <c r="X905" s="321">
        <v>3.0998480826835499</v>
      </c>
      <c r="Y905" s="321">
        <v>90</v>
      </c>
      <c r="Z905" s="321">
        <v>0.89790999999999999</v>
      </c>
      <c r="AA905" s="321">
        <v>300.55176949999998</v>
      </c>
      <c r="AB905" s="321">
        <v>1.8157195180000001</v>
      </c>
      <c r="AC905" s="322">
        <v>0.68981238095152575</v>
      </c>
      <c r="AD905" s="323">
        <v>1</v>
      </c>
      <c r="AE905" s="322">
        <v>163.91996923076925</v>
      </c>
      <c r="AF905" s="324">
        <v>528.45426175811622</v>
      </c>
      <c r="AG905" s="324">
        <v>84.451008665697131</v>
      </c>
      <c r="AH905" s="324">
        <v>5.3246004067507284E-2</v>
      </c>
      <c r="AI905" s="324">
        <v>0.15980760261964166</v>
      </c>
      <c r="AJ905" s="324">
        <v>0.1864889185496576</v>
      </c>
      <c r="AK905" s="324">
        <v>8.1778827674651922</v>
      </c>
      <c r="AL905" s="324">
        <v>7.3129230064148389</v>
      </c>
      <c r="AM905" s="324">
        <v>9.0428425285155445</v>
      </c>
    </row>
    <row r="906" spans="1:39">
      <c r="A906" s="291" t="s">
        <v>1057</v>
      </c>
      <c r="B906" s="291">
        <v>1</v>
      </c>
      <c r="C906" s="291" t="s">
        <v>6088</v>
      </c>
      <c r="D906" s="291" t="s">
        <v>5183</v>
      </c>
      <c r="E906" s="291" t="s">
        <v>3160</v>
      </c>
      <c r="F906" s="291" t="s">
        <v>3161</v>
      </c>
      <c r="G906" s="291" t="s">
        <v>3162</v>
      </c>
      <c r="H906" s="291" t="s">
        <v>3163</v>
      </c>
      <c r="I906" s="291" t="s">
        <v>3164</v>
      </c>
      <c r="J906" s="291" t="s">
        <v>148</v>
      </c>
      <c r="K906" s="291">
        <v>39</v>
      </c>
      <c r="L906" s="291">
        <v>3218</v>
      </c>
      <c r="M906" s="291" t="s">
        <v>54</v>
      </c>
      <c r="N906" s="291">
        <v>905</v>
      </c>
      <c r="O906" s="291">
        <v>164.10149743589744</v>
      </c>
      <c r="P906" s="321" t="s">
        <v>3166</v>
      </c>
      <c r="Q906" s="321">
        <v>7210212</v>
      </c>
      <c r="R906" s="321">
        <v>32.510452999999998</v>
      </c>
      <c r="S906" s="321">
        <v>52.540310169999998</v>
      </c>
      <c r="T906" s="321">
        <v>9.5432538147782662</v>
      </c>
      <c r="U906" s="321" t="s">
        <v>149</v>
      </c>
      <c r="V906" s="321">
        <v>0.10576817810246678</v>
      </c>
      <c r="W906" s="321">
        <v>1.8666325676962601</v>
      </c>
      <c r="X906" s="321">
        <v>3.0998480826835499</v>
      </c>
      <c r="Y906" s="321">
        <v>90</v>
      </c>
      <c r="Z906" s="321">
        <v>0.89790999999999999</v>
      </c>
      <c r="AA906" s="321">
        <v>300.55176949999998</v>
      </c>
      <c r="AB906" s="321">
        <v>1.8157195180000001</v>
      </c>
      <c r="AC906" s="322">
        <v>0.68981238095152575</v>
      </c>
      <c r="AD906" s="323">
        <v>1</v>
      </c>
      <c r="AE906" s="322">
        <v>164.10149743589744</v>
      </c>
      <c r="AF906" s="324">
        <v>529.03948242451497</v>
      </c>
      <c r="AG906" s="324">
        <v>84.482023246286943</v>
      </c>
      <c r="AH906" s="324">
        <v>5.2996386441143059E-2</v>
      </c>
      <c r="AI906" s="324">
        <v>0.1596894486194442</v>
      </c>
      <c r="AJ906" s="324">
        <v>0.1864889185496576</v>
      </c>
      <c r="AK906" s="324">
        <v>8.1718364370886469</v>
      </c>
      <c r="AL906" s="324">
        <v>7.3075161853864268</v>
      </c>
      <c r="AM906" s="324">
        <v>9.0361566887908662</v>
      </c>
    </row>
    <row r="907" spans="1:39">
      <c r="A907" s="291" t="s">
        <v>1058</v>
      </c>
      <c r="B907" s="291">
        <v>1</v>
      </c>
      <c r="C907" s="291" t="s">
        <v>6089</v>
      </c>
      <c r="D907" s="291" t="s">
        <v>5183</v>
      </c>
      <c r="E907" s="291" t="s">
        <v>3160</v>
      </c>
      <c r="F907" s="291" t="s">
        <v>3161</v>
      </c>
      <c r="G907" s="291" t="s">
        <v>3162</v>
      </c>
      <c r="H907" s="291" t="s">
        <v>3163</v>
      </c>
      <c r="I907" s="291" t="s">
        <v>3164</v>
      </c>
      <c r="J907" s="291" t="s">
        <v>148</v>
      </c>
      <c r="K907" s="291">
        <v>39</v>
      </c>
      <c r="L907" s="291">
        <v>3218</v>
      </c>
      <c r="M907" s="291" t="s">
        <v>54</v>
      </c>
      <c r="N907" s="291">
        <v>906</v>
      </c>
      <c r="O907" s="291">
        <v>164.28302564102566</v>
      </c>
      <c r="P907" s="321" t="s">
        <v>3166</v>
      </c>
      <c r="Q907" s="321">
        <v>7210212</v>
      </c>
      <c r="R907" s="321">
        <v>32.510452999999998</v>
      </c>
      <c r="S907" s="321">
        <v>52.540310169999998</v>
      </c>
      <c r="T907" s="321">
        <v>9.5432538147782662</v>
      </c>
      <c r="U907" s="321" t="s">
        <v>149</v>
      </c>
      <c r="V907" s="321">
        <v>0.10576817810246678</v>
      </c>
      <c r="W907" s="321">
        <v>1.8666325676962601</v>
      </c>
      <c r="X907" s="321">
        <v>3.0998480826835499</v>
      </c>
      <c r="Y907" s="321">
        <v>90</v>
      </c>
      <c r="Z907" s="321">
        <v>0.89790999999999999</v>
      </c>
      <c r="AA907" s="321">
        <v>300.55176949999998</v>
      </c>
      <c r="AB907" s="321">
        <v>1.8157195180000001</v>
      </c>
      <c r="AC907" s="322">
        <v>0.68981238095152575</v>
      </c>
      <c r="AD907" s="323">
        <v>1</v>
      </c>
      <c r="AE907" s="322">
        <v>164.28302564102566</v>
      </c>
      <c r="AF907" s="324">
        <v>529.62470309091384</v>
      </c>
      <c r="AG907" s="324">
        <v>84.51289224325842</v>
      </c>
      <c r="AH907" s="324">
        <v>5.2747619391893395E-2</v>
      </c>
      <c r="AI907" s="324">
        <v>0.15957128085234193</v>
      </c>
      <c r="AJ907" s="324">
        <v>0.1864889185496576</v>
      </c>
      <c r="AK907" s="324">
        <v>8.16578940221412</v>
      </c>
      <c r="AL907" s="324">
        <v>7.3021087343735012</v>
      </c>
      <c r="AM907" s="324">
        <v>9.0294700700547388</v>
      </c>
    </row>
    <row r="908" spans="1:39">
      <c r="A908" s="291" t="s">
        <v>1059</v>
      </c>
      <c r="B908" s="291">
        <v>1</v>
      </c>
      <c r="C908" s="291" t="s">
        <v>6090</v>
      </c>
      <c r="D908" s="291" t="s">
        <v>5183</v>
      </c>
      <c r="E908" s="291" t="s">
        <v>3160</v>
      </c>
      <c r="F908" s="291" t="s">
        <v>3161</v>
      </c>
      <c r="G908" s="291" t="s">
        <v>3162</v>
      </c>
      <c r="H908" s="291" t="s">
        <v>3163</v>
      </c>
      <c r="I908" s="291" t="s">
        <v>3164</v>
      </c>
      <c r="J908" s="291" t="s">
        <v>148</v>
      </c>
      <c r="K908" s="291">
        <v>39</v>
      </c>
      <c r="L908" s="291">
        <v>3218</v>
      </c>
      <c r="M908" s="291" t="s">
        <v>54</v>
      </c>
      <c r="N908" s="291">
        <v>907</v>
      </c>
      <c r="O908" s="291">
        <v>164.46455384615385</v>
      </c>
      <c r="P908" s="321" t="s">
        <v>3166</v>
      </c>
      <c r="Q908" s="321">
        <v>7210212</v>
      </c>
      <c r="R908" s="321">
        <v>32.510452999999998</v>
      </c>
      <c r="S908" s="321">
        <v>52.540310169999998</v>
      </c>
      <c r="T908" s="321">
        <v>9.5432538147782662</v>
      </c>
      <c r="U908" s="321" t="s">
        <v>149</v>
      </c>
      <c r="V908" s="321">
        <v>0.10576817810246678</v>
      </c>
      <c r="W908" s="321">
        <v>1.8666325676962601</v>
      </c>
      <c r="X908" s="321">
        <v>3.0998480826835499</v>
      </c>
      <c r="Y908" s="321">
        <v>90</v>
      </c>
      <c r="Z908" s="321">
        <v>0.89790999999999999</v>
      </c>
      <c r="AA908" s="321">
        <v>300.55176949999998</v>
      </c>
      <c r="AB908" s="321">
        <v>1.8157195180000001</v>
      </c>
      <c r="AC908" s="322">
        <v>0.68981238095152575</v>
      </c>
      <c r="AD908" s="323">
        <v>1</v>
      </c>
      <c r="AE908" s="322">
        <v>164.46455384615385</v>
      </c>
      <c r="AF908" s="324">
        <v>530.20992375731259</v>
      </c>
      <c r="AG908" s="324">
        <v>84.543616153910051</v>
      </c>
      <c r="AH908" s="324">
        <v>5.2499702105010954E-2</v>
      </c>
      <c r="AI908" s="324">
        <v>0.1594531003018482</v>
      </c>
      <c r="AJ908" s="324">
        <v>0.1864889185496576</v>
      </c>
      <c r="AK908" s="324">
        <v>8.1597417131712362</v>
      </c>
      <c r="AL908" s="324">
        <v>7.2967006983824136</v>
      </c>
      <c r="AM908" s="324">
        <v>9.0227827279600596</v>
      </c>
    </row>
    <row r="909" spans="1:39">
      <c r="A909" s="291" t="s">
        <v>1060</v>
      </c>
      <c r="B909" s="291">
        <v>1</v>
      </c>
      <c r="C909" s="291" t="s">
        <v>6091</v>
      </c>
      <c r="D909" s="291" t="s">
        <v>5183</v>
      </c>
      <c r="E909" s="291" t="s">
        <v>3160</v>
      </c>
      <c r="F909" s="291" t="s">
        <v>3161</v>
      </c>
      <c r="G909" s="291" t="s">
        <v>3162</v>
      </c>
      <c r="H909" s="291" t="s">
        <v>3163</v>
      </c>
      <c r="I909" s="291" t="s">
        <v>3164</v>
      </c>
      <c r="J909" s="291" t="s">
        <v>148</v>
      </c>
      <c r="K909" s="291">
        <v>39</v>
      </c>
      <c r="L909" s="291">
        <v>3218</v>
      </c>
      <c r="M909" s="291" t="s">
        <v>54</v>
      </c>
      <c r="N909" s="291">
        <v>908</v>
      </c>
      <c r="O909" s="291">
        <v>164.64608205128206</v>
      </c>
      <c r="P909" s="321" t="s">
        <v>3166</v>
      </c>
      <c r="Q909" s="321">
        <v>7210212</v>
      </c>
      <c r="R909" s="321">
        <v>32.510452999999998</v>
      </c>
      <c r="S909" s="321">
        <v>52.540310169999998</v>
      </c>
      <c r="T909" s="321">
        <v>9.5432538147782662</v>
      </c>
      <c r="U909" s="321" t="s">
        <v>149</v>
      </c>
      <c r="V909" s="321">
        <v>0.10576817810246678</v>
      </c>
      <c r="W909" s="321">
        <v>1.8666325676962601</v>
      </c>
      <c r="X909" s="321">
        <v>3.0998480826835499</v>
      </c>
      <c r="Y909" s="321">
        <v>90</v>
      </c>
      <c r="Z909" s="321">
        <v>0.89790999999999999</v>
      </c>
      <c r="AA909" s="321">
        <v>300.55176949999998</v>
      </c>
      <c r="AB909" s="321">
        <v>1.8157195180000001</v>
      </c>
      <c r="AC909" s="322">
        <v>0.68981238095152575</v>
      </c>
      <c r="AD909" s="323">
        <v>1</v>
      </c>
      <c r="AE909" s="322">
        <v>164.64608205128206</v>
      </c>
      <c r="AF909" s="324">
        <v>530.79514442371135</v>
      </c>
      <c r="AG909" s="324">
        <v>84.574195475055063</v>
      </c>
      <c r="AH909" s="324">
        <v>5.2252633751276825E-2</v>
      </c>
      <c r="AI909" s="324">
        <v>0.15933490794622465</v>
      </c>
      <c r="AJ909" s="324">
        <v>0.1864889185496576</v>
      </c>
      <c r="AK909" s="324">
        <v>8.1536934200208773</v>
      </c>
      <c r="AL909" s="324">
        <v>7.2912921221791969</v>
      </c>
      <c r="AM909" s="324">
        <v>9.0160947178625559</v>
      </c>
    </row>
    <row r="910" spans="1:39">
      <c r="A910" s="291" t="s">
        <v>1061</v>
      </c>
      <c r="B910" s="291">
        <v>1</v>
      </c>
      <c r="C910" s="291" t="s">
        <v>6092</v>
      </c>
      <c r="D910" s="291" t="s">
        <v>5183</v>
      </c>
      <c r="E910" s="291" t="s">
        <v>3160</v>
      </c>
      <c r="F910" s="291" t="s">
        <v>3161</v>
      </c>
      <c r="G910" s="291" t="s">
        <v>3162</v>
      </c>
      <c r="H910" s="291" t="s">
        <v>3163</v>
      </c>
      <c r="I910" s="291" t="s">
        <v>3164</v>
      </c>
      <c r="J910" s="291" t="s">
        <v>148</v>
      </c>
      <c r="K910" s="291">
        <v>39</v>
      </c>
      <c r="L910" s="291">
        <v>3218</v>
      </c>
      <c r="M910" s="291" t="s">
        <v>54</v>
      </c>
      <c r="N910" s="291">
        <v>909</v>
      </c>
      <c r="O910" s="291">
        <v>164.82761025641025</v>
      </c>
      <c r="P910" s="321" t="s">
        <v>3166</v>
      </c>
      <c r="Q910" s="321">
        <v>7210212</v>
      </c>
      <c r="R910" s="321">
        <v>32.510452999999998</v>
      </c>
      <c r="S910" s="321">
        <v>52.540310169999998</v>
      </c>
      <c r="T910" s="321">
        <v>9.5432538147782662</v>
      </c>
      <c r="U910" s="321" t="s">
        <v>149</v>
      </c>
      <c r="V910" s="321">
        <v>0.10576817810246678</v>
      </c>
      <c r="W910" s="321">
        <v>1.8666325676962601</v>
      </c>
      <c r="X910" s="321">
        <v>3.0998480826835499</v>
      </c>
      <c r="Y910" s="321">
        <v>90</v>
      </c>
      <c r="Z910" s="321">
        <v>0.89790999999999999</v>
      </c>
      <c r="AA910" s="321">
        <v>300.55176949999998</v>
      </c>
      <c r="AB910" s="321">
        <v>1.8157195180000001</v>
      </c>
      <c r="AC910" s="322">
        <v>0.68981238095152575</v>
      </c>
      <c r="AD910" s="323">
        <v>1</v>
      </c>
      <c r="AE910" s="322">
        <v>164.82761025641025</v>
      </c>
      <c r="AF910" s="324">
        <v>531.3803650901101</v>
      </c>
      <c r="AG910" s="324">
        <v>84.604630703013029</v>
      </c>
      <c r="AH910" s="324">
        <v>5.2006413487161882E-2</v>
      </c>
      <c r="AI910" s="324">
        <v>0.15921670475849442</v>
      </c>
      <c r="AJ910" s="324">
        <v>0.1864889185496576</v>
      </c>
      <c r="AK910" s="324">
        <v>8.147644572555846</v>
      </c>
      <c r="AL910" s="324">
        <v>7.2858830502901615</v>
      </c>
      <c r="AM910" s="324">
        <v>9.0094060948215287</v>
      </c>
    </row>
    <row r="911" spans="1:39">
      <c r="A911" s="291" t="s">
        <v>1062</v>
      </c>
      <c r="B911" s="291">
        <v>1</v>
      </c>
      <c r="C911" s="291" t="s">
        <v>6093</v>
      </c>
      <c r="D911" s="291" t="s">
        <v>5183</v>
      </c>
      <c r="E911" s="291" t="s">
        <v>3160</v>
      </c>
      <c r="F911" s="291" t="s">
        <v>3161</v>
      </c>
      <c r="G911" s="291" t="s">
        <v>3162</v>
      </c>
      <c r="H911" s="291" t="s">
        <v>3163</v>
      </c>
      <c r="I911" s="291" t="s">
        <v>3164</v>
      </c>
      <c r="J911" s="291" t="s">
        <v>148</v>
      </c>
      <c r="K911" s="291">
        <v>39</v>
      </c>
      <c r="L911" s="291">
        <v>3218</v>
      </c>
      <c r="M911" s="291" t="s">
        <v>54</v>
      </c>
      <c r="N911" s="291">
        <v>910</v>
      </c>
      <c r="O911" s="291">
        <v>165.00913846153847</v>
      </c>
      <c r="P911" s="321" t="s">
        <v>3166</v>
      </c>
      <c r="Q911" s="321">
        <v>7210212</v>
      </c>
      <c r="R911" s="321">
        <v>32.510452999999998</v>
      </c>
      <c r="S911" s="321">
        <v>52.540310169999998</v>
      </c>
      <c r="T911" s="321">
        <v>9.5432538147782662</v>
      </c>
      <c r="U911" s="321" t="s">
        <v>149</v>
      </c>
      <c r="V911" s="321">
        <v>0.10576817810246678</v>
      </c>
      <c r="W911" s="321">
        <v>1.8666325676962601</v>
      </c>
      <c r="X911" s="321">
        <v>3.0998480826835499</v>
      </c>
      <c r="Y911" s="321">
        <v>90</v>
      </c>
      <c r="Z911" s="321">
        <v>0.89790999999999999</v>
      </c>
      <c r="AA911" s="321">
        <v>300.55176949999998</v>
      </c>
      <c r="AB911" s="321">
        <v>1.8157195180000001</v>
      </c>
      <c r="AC911" s="322">
        <v>0.68981238095152575</v>
      </c>
      <c r="AD911" s="323">
        <v>1</v>
      </c>
      <c r="AE911" s="322">
        <v>165.00913846153847</v>
      </c>
      <c r="AF911" s="324">
        <v>531.96558575650897</v>
      </c>
      <c r="AG911" s="324">
        <v>84.634922333601565</v>
      </c>
      <c r="AH911" s="324">
        <v>5.1761040454935493E-2</v>
      </c>
      <c r="AI911" s="324">
        <v>0.15909849170645526</v>
      </c>
      <c r="AJ911" s="324">
        <v>0.1864889185496576</v>
      </c>
      <c r="AK911" s="324">
        <v>8.1415952203015518</v>
      </c>
      <c r="AL911" s="324">
        <v>7.2804735270025045</v>
      </c>
      <c r="AM911" s="324">
        <v>9.0027169136005973</v>
      </c>
    </row>
    <row r="912" spans="1:39">
      <c r="A912" s="291" t="s">
        <v>1063</v>
      </c>
      <c r="B912" s="291">
        <v>1</v>
      </c>
      <c r="C912" s="291" t="s">
        <v>6094</v>
      </c>
      <c r="D912" s="291" t="s">
        <v>5183</v>
      </c>
      <c r="E912" s="291" t="s">
        <v>3160</v>
      </c>
      <c r="F912" s="291" t="s">
        <v>3161</v>
      </c>
      <c r="G912" s="291" t="s">
        <v>3162</v>
      </c>
      <c r="H912" s="291" t="s">
        <v>3163</v>
      </c>
      <c r="I912" s="291" t="s">
        <v>3164</v>
      </c>
      <c r="J912" s="291" t="s">
        <v>148</v>
      </c>
      <c r="K912" s="291">
        <v>39</v>
      </c>
      <c r="L912" s="291">
        <v>3218</v>
      </c>
      <c r="M912" s="291" t="s">
        <v>54</v>
      </c>
      <c r="N912" s="291">
        <v>911</v>
      </c>
      <c r="O912" s="291">
        <v>165.19066666666669</v>
      </c>
      <c r="P912" s="321" t="s">
        <v>3166</v>
      </c>
      <c r="Q912" s="321">
        <v>7210212</v>
      </c>
      <c r="R912" s="321">
        <v>32.510452999999998</v>
      </c>
      <c r="S912" s="321">
        <v>52.540310169999998</v>
      </c>
      <c r="T912" s="321">
        <v>9.5432538147782662</v>
      </c>
      <c r="U912" s="321" t="s">
        <v>149</v>
      </c>
      <c r="V912" s="321">
        <v>0.10576817810246678</v>
      </c>
      <c r="W912" s="321">
        <v>1.8666325676962601</v>
      </c>
      <c r="X912" s="321">
        <v>3.0998480826835499</v>
      </c>
      <c r="Y912" s="321">
        <v>90</v>
      </c>
      <c r="Z912" s="321">
        <v>0.89790999999999999</v>
      </c>
      <c r="AA912" s="321">
        <v>300.55176949999998</v>
      </c>
      <c r="AB912" s="321">
        <v>1.8157195180000001</v>
      </c>
      <c r="AC912" s="322">
        <v>0.68981238095152575</v>
      </c>
      <c r="AD912" s="323">
        <v>1</v>
      </c>
      <c r="AE912" s="322">
        <v>165.19066666666669</v>
      </c>
      <c r="AF912" s="324">
        <v>532.55080642290784</v>
      </c>
      <c r="AG912" s="324">
        <v>84.665070862128104</v>
      </c>
      <c r="AH912" s="324">
        <v>5.1516513782837434E-2</v>
      </c>
      <c r="AI912" s="324">
        <v>0.15898026975269305</v>
      </c>
      <c r="AJ912" s="324">
        <v>0.1864889185496576</v>
      </c>
      <c r="AK912" s="324">
        <v>8.1355454125166915</v>
      </c>
      <c r="AL912" s="324">
        <v>7.2750635963649195</v>
      </c>
      <c r="AM912" s="324">
        <v>8.9960272286684635</v>
      </c>
    </row>
    <row r="913" spans="1:39">
      <c r="A913" s="291" t="s">
        <v>1064</v>
      </c>
      <c r="B913" s="291">
        <v>1</v>
      </c>
      <c r="C913" s="291" t="s">
        <v>6095</v>
      </c>
      <c r="D913" s="291" t="s">
        <v>5183</v>
      </c>
      <c r="E913" s="291" t="s">
        <v>3160</v>
      </c>
      <c r="F913" s="291" t="s">
        <v>3161</v>
      </c>
      <c r="G913" s="291" t="s">
        <v>3162</v>
      </c>
      <c r="H913" s="291" t="s">
        <v>3163</v>
      </c>
      <c r="I913" s="291" t="s">
        <v>3164</v>
      </c>
      <c r="J913" s="291" t="s">
        <v>148</v>
      </c>
      <c r="K913" s="291">
        <v>39</v>
      </c>
      <c r="L913" s="291">
        <v>3218</v>
      </c>
      <c r="M913" s="291" t="s">
        <v>54</v>
      </c>
      <c r="N913" s="291">
        <v>912</v>
      </c>
      <c r="O913" s="291">
        <v>165.37219487179487</v>
      </c>
      <c r="P913" s="321" t="s">
        <v>3166</v>
      </c>
      <c r="Q913" s="321">
        <v>7210212</v>
      </c>
      <c r="R913" s="321">
        <v>32.510452999999998</v>
      </c>
      <c r="S913" s="321">
        <v>52.540310169999998</v>
      </c>
      <c r="T913" s="321">
        <v>9.5432538147782662</v>
      </c>
      <c r="U913" s="321" t="s">
        <v>149</v>
      </c>
      <c r="V913" s="321">
        <v>0.10576817810246678</v>
      </c>
      <c r="W913" s="321">
        <v>1.8666325676962601</v>
      </c>
      <c r="X913" s="321">
        <v>3.0998480826835499</v>
      </c>
      <c r="Y913" s="321">
        <v>90</v>
      </c>
      <c r="Z913" s="321">
        <v>0.89790999999999999</v>
      </c>
      <c r="AA913" s="321">
        <v>300.55176949999998</v>
      </c>
      <c r="AB913" s="321">
        <v>1.8157195180000001</v>
      </c>
      <c r="AC913" s="322">
        <v>0.68981238095152575</v>
      </c>
      <c r="AD913" s="323">
        <v>1</v>
      </c>
      <c r="AE913" s="322">
        <v>165.37219487179487</v>
      </c>
      <c r="AF913" s="324">
        <v>533.13602708930659</v>
      </c>
      <c r="AG913" s="324">
        <v>84.695076783381623</v>
      </c>
      <c r="AH913" s="324">
        <v>5.1272832584954534E-2</v>
      </c>
      <c r="AI913" s="324">
        <v>0.15886203985459454</v>
      </c>
      <c r="AJ913" s="324">
        <v>0.1864889185496576</v>
      </c>
      <c r="AK913" s="324">
        <v>8.1294951981939079</v>
      </c>
      <c r="AL913" s="324">
        <v>7.2696533021881864</v>
      </c>
      <c r="AM913" s="324">
        <v>8.9893370941996302</v>
      </c>
    </row>
    <row r="914" spans="1:39">
      <c r="A914" s="291" t="s">
        <v>1065</v>
      </c>
      <c r="B914" s="291">
        <v>1</v>
      </c>
      <c r="C914" s="291" t="s">
        <v>6096</v>
      </c>
      <c r="D914" s="291" t="s">
        <v>5183</v>
      </c>
      <c r="E914" s="291" t="s">
        <v>3160</v>
      </c>
      <c r="F914" s="291" t="s">
        <v>3161</v>
      </c>
      <c r="G914" s="291" t="s">
        <v>3162</v>
      </c>
      <c r="H914" s="291" t="s">
        <v>3163</v>
      </c>
      <c r="I914" s="291" t="s">
        <v>3164</v>
      </c>
      <c r="J914" s="291" t="s">
        <v>148</v>
      </c>
      <c r="K914" s="291">
        <v>39</v>
      </c>
      <c r="L914" s="291">
        <v>3218</v>
      </c>
      <c r="M914" s="291" t="s">
        <v>54</v>
      </c>
      <c r="N914" s="291">
        <v>913</v>
      </c>
      <c r="O914" s="291">
        <v>165.55372307692309</v>
      </c>
      <c r="P914" s="321" t="s">
        <v>3166</v>
      </c>
      <c r="Q914" s="321">
        <v>7210212</v>
      </c>
      <c r="R914" s="321">
        <v>32.510452999999998</v>
      </c>
      <c r="S914" s="321">
        <v>52.540310169999998</v>
      </c>
      <c r="T914" s="321">
        <v>9.5432538147782662</v>
      </c>
      <c r="U914" s="321" t="s">
        <v>149</v>
      </c>
      <c r="V914" s="321">
        <v>0.10576817810246678</v>
      </c>
      <c r="W914" s="321">
        <v>1.8666325676962601</v>
      </c>
      <c r="X914" s="321">
        <v>3.0998480826835499</v>
      </c>
      <c r="Y914" s="321">
        <v>90</v>
      </c>
      <c r="Z914" s="321">
        <v>0.89790999999999999</v>
      </c>
      <c r="AA914" s="321">
        <v>300.55176949999998</v>
      </c>
      <c r="AB914" s="321">
        <v>1.8157195180000001</v>
      </c>
      <c r="AC914" s="322">
        <v>0.68981238095152575</v>
      </c>
      <c r="AD914" s="323">
        <v>1</v>
      </c>
      <c r="AE914" s="322">
        <v>165.55372307692309</v>
      </c>
      <c r="AF914" s="324">
        <v>533.72124775570546</v>
      </c>
      <c r="AG914" s="324">
        <v>84.724940591624659</v>
      </c>
      <c r="AH914" s="324">
        <v>5.102999596169689E-2</v>
      </c>
      <c r="AI914" s="324">
        <v>0.15874380296436108</v>
      </c>
      <c r="AJ914" s="324">
        <v>0.1864889185496576</v>
      </c>
      <c r="AK914" s="324">
        <v>8.1234446260604898</v>
      </c>
      <c r="AL914" s="324">
        <v>7.2642426880457966</v>
      </c>
      <c r="AM914" s="324">
        <v>8.982646564075182</v>
      </c>
    </row>
    <row r="915" spans="1:39">
      <c r="A915" s="291" t="s">
        <v>1066</v>
      </c>
      <c r="B915" s="291">
        <v>1</v>
      </c>
      <c r="C915" s="291" t="s">
        <v>6097</v>
      </c>
      <c r="D915" s="291" t="s">
        <v>5183</v>
      </c>
      <c r="E915" s="291" t="s">
        <v>3160</v>
      </c>
      <c r="F915" s="291" t="s">
        <v>3161</v>
      </c>
      <c r="G915" s="291" t="s">
        <v>3162</v>
      </c>
      <c r="H915" s="291" t="s">
        <v>3163</v>
      </c>
      <c r="I915" s="291" t="s">
        <v>3164</v>
      </c>
      <c r="J915" s="291" t="s">
        <v>148</v>
      </c>
      <c r="K915" s="291">
        <v>39</v>
      </c>
      <c r="L915" s="291">
        <v>3218</v>
      </c>
      <c r="M915" s="291" t="s">
        <v>54</v>
      </c>
      <c r="N915" s="291">
        <v>914</v>
      </c>
      <c r="O915" s="291">
        <v>165.73525128205128</v>
      </c>
      <c r="P915" s="321" t="s">
        <v>3166</v>
      </c>
      <c r="Q915" s="321">
        <v>7210212</v>
      </c>
      <c r="R915" s="321">
        <v>32.510452999999998</v>
      </c>
      <c r="S915" s="321">
        <v>52.540310169999998</v>
      </c>
      <c r="T915" s="321">
        <v>9.5432538147782662</v>
      </c>
      <c r="U915" s="321" t="s">
        <v>149</v>
      </c>
      <c r="V915" s="321">
        <v>0.10576817810246678</v>
      </c>
      <c r="W915" s="321">
        <v>1.8666325676962601</v>
      </c>
      <c r="X915" s="321">
        <v>3.0998480826835499</v>
      </c>
      <c r="Y915" s="321">
        <v>90</v>
      </c>
      <c r="Z915" s="321">
        <v>0.89790999999999999</v>
      </c>
      <c r="AA915" s="321">
        <v>300.55176949999998</v>
      </c>
      <c r="AB915" s="321">
        <v>1.8157195180000001</v>
      </c>
      <c r="AC915" s="322">
        <v>0.68981238095152575</v>
      </c>
      <c r="AD915" s="323">
        <v>1</v>
      </c>
      <c r="AE915" s="322">
        <v>165.73525128205128</v>
      </c>
      <c r="AF915" s="324">
        <v>534.3064684221041</v>
      </c>
      <c r="AG915" s="324">
        <v>84.754662780585122</v>
      </c>
      <c r="AH915" s="324">
        <v>5.0788002999567157E-2</v>
      </c>
      <c r="AI915" s="324">
        <v>0.15862556002902181</v>
      </c>
      <c r="AJ915" s="324">
        <v>0.1864889185496576</v>
      </c>
      <c r="AK915" s="324">
        <v>8.1173937445790436</v>
      </c>
      <c r="AL915" s="324">
        <v>7.2588317972745573</v>
      </c>
      <c r="AM915" s="324">
        <v>8.975955691883529</v>
      </c>
    </row>
    <row r="916" spans="1:39">
      <c r="A916" s="291" t="s">
        <v>1067</v>
      </c>
      <c r="B916" s="291">
        <v>1</v>
      </c>
      <c r="C916" s="291" t="s">
        <v>6098</v>
      </c>
      <c r="D916" s="291" t="s">
        <v>5183</v>
      </c>
      <c r="E916" s="291" t="s">
        <v>3160</v>
      </c>
      <c r="F916" s="291" t="s">
        <v>3161</v>
      </c>
      <c r="G916" s="291" t="s">
        <v>3162</v>
      </c>
      <c r="H916" s="291" t="s">
        <v>3163</v>
      </c>
      <c r="I916" s="291" t="s">
        <v>3164</v>
      </c>
      <c r="J916" s="291" t="s">
        <v>148</v>
      </c>
      <c r="K916" s="291">
        <v>39</v>
      </c>
      <c r="L916" s="291">
        <v>3218</v>
      </c>
      <c r="M916" s="291" t="s">
        <v>54</v>
      </c>
      <c r="N916" s="291">
        <v>915</v>
      </c>
      <c r="O916" s="291">
        <v>165.9167794871795</v>
      </c>
      <c r="P916" s="321" t="s">
        <v>3166</v>
      </c>
      <c r="Q916" s="321">
        <v>7210212</v>
      </c>
      <c r="R916" s="321">
        <v>32.510452999999998</v>
      </c>
      <c r="S916" s="321">
        <v>52.540310169999998</v>
      </c>
      <c r="T916" s="321">
        <v>9.5432538147782662</v>
      </c>
      <c r="U916" s="321" t="s">
        <v>149</v>
      </c>
      <c r="V916" s="321">
        <v>0.10576817810246678</v>
      </c>
      <c r="W916" s="321">
        <v>1.8666325676962601</v>
      </c>
      <c r="X916" s="321">
        <v>3.0998480826835499</v>
      </c>
      <c r="Y916" s="321">
        <v>90</v>
      </c>
      <c r="Z916" s="321">
        <v>0.89790999999999999</v>
      </c>
      <c r="AA916" s="321">
        <v>300.55176949999998</v>
      </c>
      <c r="AB916" s="321">
        <v>1.8157195180000001</v>
      </c>
      <c r="AC916" s="322">
        <v>0.68981238095152575</v>
      </c>
      <c r="AD916" s="323">
        <v>1</v>
      </c>
      <c r="AE916" s="322">
        <v>165.9167794871795</v>
      </c>
      <c r="AF916" s="324">
        <v>534.89168908850297</v>
      </c>
      <c r="AG916" s="324">
        <v>84.784243843448465</v>
      </c>
      <c r="AH916" s="324">
        <v>5.0546852771569326E-2</v>
      </c>
      <c r="AI916" s="324">
        <v>0.1585073119904469</v>
      </c>
      <c r="AJ916" s="324">
        <v>0.1864889185496576</v>
      </c>
      <c r="AK916" s="324">
        <v>8.1113426019481771</v>
      </c>
      <c r="AL916" s="324">
        <v>7.2534206729751958</v>
      </c>
      <c r="AM916" s="324">
        <v>8.9692645309211585</v>
      </c>
    </row>
    <row r="917" spans="1:39">
      <c r="A917" s="291" t="s">
        <v>1068</v>
      </c>
      <c r="B917" s="291">
        <v>1</v>
      </c>
      <c r="C917" s="291" t="s">
        <v>6099</v>
      </c>
      <c r="D917" s="291" t="s">
        <v>5183</v>
      </c>
      <c r="E917" s="291" t="s">
        <v>3160</v>
      </c>
      <c r="F917" s="291" t="s">
        <v>3161</v>
      </c>
      <c r="G917" s="291" t="s">
        <v>3162</v>
      </c>
      <c r="H917" s="291" t="s">
        <v>3163</v>
      </c>
      <c r="I917" s="291" t="s">
        <v>3164</v>
      </c>
      <c r="J917" s="291" t="s">
        <v>148</v>
      </c>
      <c r="K917" s="291">
        <v>39</v>
      </c>
      <c r="L917" s="291">
        <v>3218</v>
      </c>
      <c r="M917" s="291" t="s">
        <v>54</v>
      </c>
      <c r="N917" s="291">
        <v>916</v>
      </c>
      <c r="O917" s="291">
        <v>166.09830769230771</v>
      </c>
      <c r="P917" s="321" t="s">
        <v>3166</v>
      </c>
      <c r="Q917" s="321">
        <v>7210212</v>
      </c>
      <c r="R917" s="321">
        <v>32.510452999999998</v>
      </c>
      <c r="S917" s="321">
        <v>52.540310169999998</v>
      </c>
      <c r="T917" s="321">
        <v>9.5432538147782662</v>
      </c>
      <c r="U917" s="321" t="s">
        <v>149</v>
      </c>
      <c r="V917" s="321">
        <v>0.10576817810246678</v>
      </c>
      <c r="W917" s="321">
        <v>1.8666325676962601</v>
      </c>
      <c r="X917" s="321">
        <v>3.0998480826835499</v>
      </c>
      <c r="Y917" s="321">
        <v>90</v>
      </c>
      <c r="Z917" s="321">
        <v>0.89790999999999999</v>
      </c>
      <c r="AA917" s="321">
        <v>300.55176949999998</v>
      </c>
      <c r="AB917" s="321">
        <v>1.8157195180000001</v>
      </c>
      <c r="AC917" s="322">
        <v>0.68981238095152575</v>
      </c>
      <c r="AD917" s="323">
        <v>1</v>
      </c>
      <c r="AE917" s="322">
        <v>166.09830769230771</v>
      </c>
      <c r="AF917" s="324">
        <v>535.47690975490184</v>
      </c>
      <c r="AG917" s="324">
        <v>84.81368427284967</v>
      </c>
      <c r="AH917" s="324">
        <v>5.0306544337140192E-2</v>
      </c>
      <c r="AI917" s="324">
        <v>0.1583890597853613</v>
      </c>
      <c r="AJ917" s="324">
        <v>0.1864889185496576</v>
      </c>
      <c r="AK917" s="324">
        <v>8.1052912461031994</v>
      </c>
      <c r="AL917" s="324">
        <v>7.2480093580129905</v>
      </c>
      <c r="AM917" s="324">
        <v>8.9625731341934074</v>
      </c>
    </row>
    <row r="918" spans="1:39">
      <c r="A918" s="291" t="s">
        <v>1069</v>
      </c>
      <c r="B918" s="291">
        <v>1</v>
      </c>
      <c r="C918" s="291" t="s">
        <v>6100</v>
      </c>
      <c r="D918" s="291" t="s">
        <v>5183</v>
      </c>
      <c r="E918" s="291" t="s">
        <v>3160</v>
      </c>
      <c r="F918" s="291" t="s">
        <v>3161</v>
      </c>
      <c r="G918" s="291" t="s">
        <v>3162</v>
      </c>
      <c r="H918" s="291" t="s">
        <v>3163</v>
      </c>
      <c r="I918" s="291" t="s">
        <v>3164</v>
      </c>
      <c r="J918" s="291" t="s">
        <v>148</v>
      </c>
      <c r="K918" s="291">
        <v>39</v>
      </c>
      <c r="L918" s="291">
        <v>3218</v>
      </c>
      <c r="M918" s="291" t="s">
        <v>54</v>
      </c>
      <c r="N918" s="291">
        <v>917</v>
      </c>
      <c r="O918" s="291">
        <v>166.2798358974359</v>
      </c>
      <c r="P918" s="321" t="s">
        <v>3166</v>
      </c>
      <c r="Q918" s="321">
        <v>7210212</v>
      </c>
      <c r="R918" s="321">
        <v>32.510452999999998</v>
      </c>
      <c r="S918" s="321">
        <v>52.540310169999998</v>
      </c>
      <c r="T918" s="321">
        <v>9.5432538147782662</v>
      </c>
      <c r="U918" s="321" t="s">
        <v>149</v>
      </c>
      <c r="V918" s="321">
        <v>0.10576817810246678</v>
      </c>
      <c r="W918" s="321">
        <v>1.8666325676962601</v>
      </c>
      <c r="X918" s="321">
        <v>3.0998480826835499</v>
      </c>
      <c r="Y918" s="321">
        <v>90</v>
      </c>
      <c r="Z918" s="321">
        <v>0.89790999999999999</v>
      </c>
      <c r="AA918" s="321">
        <v>300.55176949999998</v>
      </c>
      <c r="AB918" s="321">
        <v>1.8157195180000001</v>
      </c>
      <c r="AC918" s="322">
        <v>0.68981238095152575</v>
      </c>
      <c r="AD918" s="323">
        <v>1</v>
      </c>
      <c r="AE918" s="322">
        <v>166.2798358974359</v>
      </c>
      <c r="AF918" s="324">
        <v>536.06213042130059</v>
      </c>
      <c r="AG918" s="324">
        <v>84.842984560865347</v>
      </c>
      <c r="AH918" s="324">
        <v>5.0067076742146062E-2</v>
      </c>
      <c r="AI918" s="324">
        <v>0.15827080434535781</v>
      </c>
      <c r="AJ918" s="324">
        <v>0.1864889185496576</v>
      </c>
      <c r="AK918" s="324">
        <v>8.0992397247167887</v>
      </c>
      <c r="AL918" s="324">
        <v>7.2425978950183696</v>
      </c>
      <c r="AM918" s="324">
        <v>8.9558815544152086</v>
      </c>
    </row>
    <row r="919" spans="1:39">
      <c r="A919" s="291" t="s">
        <v>1070</v>
      </c>
      <c r="B919" s="291">
        <v>1</v>
      </c>
      <c r="C919" s="291" t="s">
        <v>6101</v>
      </c>
      <c r="D919" s="291" t="s">
        <v>5183</v>
      </c>
      <c r="E919" s="291" t="s">
        <v>3160</v>
      </c>
      <c r="F919" s="291" t="s">
        <v>3161</v>
      </c>
      <c r="G919" s="291" t="s">
        <v>3162</v>
      </c>
      <c r="H919" s="291" t="s">
        <v>3163</v>
      </c>
      <c r="I919" s="291" t="s">
        <v>3164</v>
      </c>
      <c r="J919" s="291" t="s">
        <v>148</v>
      </c>
      <c r="K919" s="291">
        <v>39</v>
      </c>
      <c r="L919" s="291">
        <v>3218</v>
      </c>
      <c r="M919" s="291" t="s">
        <v>54</v>
      </c>
      <c r="N919" s="291">
        <v>918</v>
      </c>
      <c r="O919" s="291">
        <v>166.46136410256412</v>
      </c>
      <c r="P919" s="321" t="s">
        <v>3166</v>
      </c>
      <c r="Q919" s="321">
        <v>7210212</v>
      </c>
      <c r="R919" s="321">
        <v>32.510452999999998</v>
      </c>
      <c r="S919" s="321">
        <v>52.540310169999998</v>
      </c>
      <c r="T919" s="321">
        <v>9.5432538147782662</v>
      </c>
      <c r="U919" s="321" t="s">
        <v>149</v>
      </c>
      <c r="V919" s="321">
        <v>0.10576817810246678</v>
      </c>
      <c r="W919" s="321">
        <v>1.8666325676962601</v>
      </c>
      <c r="X919" s="321">
        <v>3.0998480826835499</v>
      </c>
      <c r="Y919" s="321">
        <v>90</v>
      </c>
      <c r="Z919" s="321">
        <v>0.89790999999999999</v>
      </c>
      <c r="AA919" s="321">
        <v>300.55176949999998</v>
      </c>
      <c r="AB919" s="321">
        <v>1.8157195180000001</v>
      </c>
      <c r="AC919" s="322">
        <v>0.68981238095152575</v>
      </c>
      <c r="AD919" s="323">
        <v>1</v>
      </c>
      <c r="AE919" s="322">
        <v>166.46136410256412</v>
      </c>
      <c r="AF919" s="324">
        <v>536.64735108769946</v>
      </c>
      <c r="AG919" s="324">
        <v>84.872145199006113</v>
      </c>
      <c r="AH919" s="324">
        <v>4.9828449019418429E-2</v>
      </c>
      <c r="AI919" s="324">
        <v>0.15815254659691075</v>
      </c>
      <c r="AJ919" s="324">
        <v>0.1864889185496576</v>
      </c>
      <c r="AK919" s="324">
        <v>8.0931880851996993</v>
      </c>
      <c r="AL919" s="324">
        <v>7.2371863263875351</v>
      </c>
      <c r="AM919" s="324">
        <v>8.9491898440118636</v>
      </c>
    </row>
    <row r="920" spans="1:39">
      <c r="A920" s="291" t="s">
        <v>1071</v>
      </c>
      <c r="B920" s="291">
        <v>1</v>
      </c>
      <c r="C920" s="291" t="s">
        <v>6102</v>
      </c>
      <c r="D920" s="291" t="s">
        <v>5183</v>
      </c>
      <c r="E920" s="291" t="s">
        <v>3160</v>
      </c>
      <c r="F920" s="291" t="s">
        <v>3161</v>
      </c>
      <c r="G920" s="291" t="s">
        <v>3162</v>
      </c>
      <c r="H920" s="291" t="s">
        <v>3163</v>
      </c>
      <c r="I920" s="291" t="s">
        <v>3164</v>
      </c>
      <c r="J920" s="291" t="s">
        <v>148</v>
      </c>
      <c r="K920" s="291">
        <v>39</v>
      </c>
      <c r="L920" s="291">
        <v>3218</v>
      </c>
      <c r="M920" s="291" t="s">
        <v>54</v>
      </c>
      <c r="N920" s="291">
        <v>919</v>
      </c>
      <c r="O920" s="291">
        <v>166.64289230769231</v>
      </c>
      <c r="P920" s="321" t="s">
        <v>3166</v>
      </c>
      <c r="Q920" s="321">
        <v>7210212</v>
      </c>
      <c r="R920" s="321">
        <v>32.510452999999998</v>
      </c>
      <c r="S920" s="321">
        <v>52.540310169999998</v>
      </c>
      <c r="T920" s="321">
        <v>9.5432538147782662</v>
      </c>
      <c r="U920" s="321" t="s">
        <v>149</v>
      </c>
      <c r="V920" s="321">
        <v>0.10576817810246678</v>
      </c>
      <c r="W920" s="321">
        <v>1.8666325676962601</v>
      </c>
      <c r="X920" s="321">
        <v>3.0998480826835499</v>
      </c>
      <c r="Y920" s="321">
        <v>90</v>
      </c>
      <c r="Z920" s="321">
        <v>0.89790999999999999</v>
      </c>
      <c r="AA920" s="321">
        <v>300.55176949999998</v>
      </c>
      <c r="AB920" s="321">
        <v>1.8157195180000001</v>
      </c>
      <c r="AC920" s="322">
        <v>0.68981238095152575</v>
      </c>
      <c r="AD920" s="323">
        <v>1</v>
      </c>
      <c r="AE920" s="322">
        <v>166.64289230769231</v>
      </c>
      <c r="AF920" s="324">
        <v>537.2325717540981</v>
      </c>
      <c r="AG920" s="324">
        <v>84.90116667820871</v>
      </c>
      <c r="AH920" s="324">
        <v>4.9590660188389396E-2</v>
      </c>
      <c r="AI920" s="324">
        <v>0.15803428746138951</v>
      </c>
      <c r="AJ920" s="324">
        <v>0.1864889185496576</v>
      </c>
      <c r="AK920" s="324">
        <v>8.0871363747014424</v>
      </c>
      <c r="AL920" s="324">
        <v>7.2317746942830823</v>
      </c>
      <c r="AM920" s="324">
        <v>8.9424980551198026</v>
      </c>
    </row>
    <row r="921" spans="1:39">
      <c r="A921" s="291" t="s">
        <v>1072</v>
      </c>
      <c r="B921" s="291">
        <v>1</v>
      </c>
      <c r="C921" s="291" t="s">
        <v>6103</v>
      </c>
      <c r="D921" s="291" t="s">
        <v>5183</v>
      </c>
      <c r="E921" s="291" t="s">
        <v>3160</v>
      </c>
      <c r="F921" s="291" t="s">
        <v>3161</v>
      </c>
      <c r="G921" s="291" t="s">
        <v>3162</v>
      </c>
      <c r="H921" s="291" t="s">
        <v>3163</v>
      </c>
      <c r="I921" s="291" t="s">
        <v>3164</v>
      </c>
      <c r="J921" s="291" t="s">
        <v>148</v>
      </c>
      <c r="K921" s="291">
        <v>39</v>
      </c>
      <c r="L921" s="291">
        <v>3218</v>
      </c>
      <c r="M921" s="291" t="s">
        <v>54</v>
      </c>
      <c r="N921" s="291">
        <v>920</v>
      </c>
      <c r="O921" s="291">
        <v>166.82442051282052</v>
      </c>
      <c r="P921" s="321" t="s">
        <v>3166</v>
      </c>
      <c r="Q921" s="321">
        <v>7210212</v>
      </c>
      <c r="R921" s="321">
        <v>32.510452999999998</v>
      </c>
      <c r="S921" s="321">
        <v>52.540310169999998</v>
      </c>
      <c r="T921" s="321">
        <v>9.5432538147782662</v>
      </c>
      <c r="U921" s="321" t="s">
        <v>149</v>
      </c>
      <c r="V921" s="321">
        <v>0.10576817810246678</v>
      </c>
      <c r="W921" s="321">
        <v>1.8666325676962601</v>
      </c>
      <c r="X921" s="321">
        <v>3.0998480826835499</v>
      </c>
      <c r="Y921" s="321">
        <v>90</v>
      </c>
      <c r="Z921" s="321">
        <v>0.89790999999999999</v>
      </c>
      <c r="AA921" s="321">
        <v>300.55176949999998</v>
      </c>
      <c r="AB921" s="321">
        <v>1.8157195180000001</v>
      </c>
      <c r="AC921" s="322">
        <v>0.68981238095152575</v>
      </c>
      <c r="AD921" s="323">
        <v>1</v>
      </c>
      <c r="AE921" s="322">
        <v>166.82442051282052</v>
      </c>
      <c r="AF921" s="324">
        <v>537.81779242049697</v>
      </c>
      <c r="AG921" s="324">
        <v>84.930049488828459</v>
      </c>
      <c r="AH921" s="324">
        <v>4.9353709255480889E-2</v>
      </c>
      <c r="AI921" s="324">
        <v>0.15791602785507186</v>
      </c>
      <c r="AJ921" s="324">
        <v>0.1864889185496576</v>
      </c>
      <c r="AK921" s="324">
        <v>8.0810846401109799</v>
      </c>
      <c r="AL921" s="324">
        <v>7.2263630406346122</v>
      </c>
      <c r="AM921" s="324">
        <v>8.9358062395873468</v>
      </c>
    </row>
    <row r="922" spans="1:39">
      <c r="A922" s="291" t="s">
        <v>1073</v>
      </c>
      <c r="B922" s="291">
        <v>1</v>
      </c>
      <c r="C922" s="291" t="s">
        <v>6104</v>
      </c>
      <c r="D922" s="291" t="s">
        <v>5183</v>
      </c>
      <c r="E922" s="291" t="s">
        <v>3160</v>
      </c>
      <c r="F922" s="291" t="s">
        <v>3161</v>
      </c>
      <c r="G922" s="291" t="s">
        <v>3162</v>
      </c>
      <c r="H922" s="291" t="s">
        <v>3163</v>
      </c>
      <c r="I922" s="291" t="s">
        <v>3164</v>
      </c>
      <c r="J922" s="291" t="s">
        <v>148</v>
      </c>
      <c r="K922" s="291">
        <v>39</v>
      </c>
      <c r="L922" s="291">
        <v>3218</v>
      </c>
      <c r="M922" s="291" t="s">
        <v>54</v>
      </c>
      <c r="N922" s="291">
        <v>921</v>
      </c>
      <c r="O922" s="291">
        <v>167.00594871794874</v>
      </c>
      <c r="P922" s="321" t="s">
        <v>3166</v>
      </c>
      <c r="Q922" s="321">
        <v>7210212</v>
      </c>
      <c r="R922" s="321">
        <v>32.510452999999998</v>
      </c>
      <c r="S922" s="321">
        <v>52.540310169999998</v>
      </c>
      <c r="T922" s="321">
        <v>9.5432538147782662</v>
      </c>
      <c r="U922" s="321" t="s">
        <v>149</v>
      </c>
      <c r="V922" s="321">
        <v>0.10576817810246678</v>
      </c>
      <c r="W922" s="321">
        <v>1.8666325676962601</v>
      </c>
      <c r="X922" s="321">
        <v>3.0998480826835499</v>
      </c>
      <c r="Y922" s="321">
        <v>90</v>
      </c>
      <c r="Z922" s="321">
        <v>0.89790999999999999</v>
      </c>
      <c r="AA922" s="321">
        <v>300.55176949999998</v>
      </c>
      <c r="AB922" s="321">
        <v>1.8157195180000001</v>
      </c>
      <c r="AC922" s="322">
        <v>0.68981238095152575</v>
      </c>
      <c r="AD922" s="323">
        <v>1</v>
      </c>
      <c r="AE922" s="322">
        <v>167.00594871794874</v>
      </c>
      <c r="AF922" s="324">
        <v>538.40301308689584</v>
      </c>
      <c r="AG922" s="324">
        <v>84.958794120631651</v>
      </c>
      <c r="AH922" s="324">
        <v>4.9117595214248785E-2</v>
      </c>
      <c r="AI922" s="324">
        <v>0.1577977686891579</v>
      </c>
      <c r="AJ922" s="324">
        <v>0.1864889185496576</v>
      </c>
      <c r="AK922" s="324">
        <v>8.0750329280574267</v>
      </c>
      <c r="AL922" s="324">
        <v>7.2209514071393652</v>
      </c>
      <c r="AM922" s="324">
        <v>8.9291144489754899</v>
      </c>
    </row>
    <row r="923" spans="1:39">
      <c r="A923" s="291" t="s">
        <v>1074</v>
      </c>
      <c r="B923" s="291">
        <v>1</v>
      </c>
      <c r="C923" s="291" t="s">
        <v>6105</v>
      </c>
      <c r="D923" s="291" t="s">
        <v>5183</v>
      </c>
      <c r="E923" s="291" t="s">
        <v>3160</v>
      </c>
      <c r="F923" s="291" t="s">
        <v>3161</v>
      </c>
      <c r="G923" s="291" t="s">
        <v>3162</v>
      </c>
      <c r="H923" s="291" t="s">
        <v>3163</v>
      </c>
      <c r="I923" s="291" t="s">
        <v>3164</v>
      </c>
      <c r="J923" s="291" t="s">
        <v>148</v>
      </c>
      <c r="K923" s="291">
        <v>39</v>
      </c>
      <c r="L923" s="291">
        <v>3218</v>
      </c>
      <c r="M923" s="291" t="s">
        <v>54</v>
      </c>
      <c r="N923" s="291">
        <v>922</v>
      </c>
      <c r="O923" s="291">
        <v>167.18747692307693</v>
      </c>
      <c r="P923" s="321" t="s">
        <v>3166</v>
      </c>
      <c r="Q923" s="321">
        <v>7210212</v>
      </c>
      <c r="R923" s="321">
        <v>32.510452999999998</v>
      </c>
      <c r="S923" s="321">
        <v>52.540310169999998</v>
      </c>
      <c r="T923" s="321">
        <v>9.5432538147782662</v>
      </c>
      <c r="U923" s="321" t="s">
        <v>149</v>
      </c>
      <c r="V923" s="321">
        <v>0.10576817810246678</v>
      </c>
      <c r="W923" s="321">
        <v>1.8666325676962601</v>
      </c>
      <c r="X923" s="321">
        <v>3.0998480826835499</v>
      </c>
      <c r="Y923" s="321">
        <v>90</v>
      </c>
      <c r="Z923" s="321">
        <v>0.89790999999999999</v>
      </c>
      <c r="AA923" s="321">
        <v>300.55176949999998</v>
      </c>
      <c r="AB923" s="321">
        <v>1.8157195180000001</v>
      </c>
      <c r="AC923" s="322">
        <v>0.68981238095152575</v>
      </c>
      <c r="AD923" s="323">
        <v>1</v>
      </c>
      <c r="AE923" s="322">
        <v>167.18747692307693</v>
      </c>
      <c r="AF923" s="324">
        <v>538.98823375329459</v>
      </c>
      <c r="AG923" s="324">
        <v>84.987401062787953</v>
      </c>
      <c r="AH923" s="324">
        <v>4.8882317045190075E-2</v>
      </c>
      <c r="AI923" s="324">
        <v>0.15767951086978338</v>
      </c>
      <c r="AJ923" s="324">
        <v>0.1864889185496576</v>
      </c>
      <c r="AK923" s="324">
        <v>8.0689812849107447</v>
      </c>
      <c r="AL923" s="324">
        <v>7.2155398352628337</v>
      </c>
      <c r="AM923" s="324">
        <v>8.9224227345586549</v>
      </c>
    </row>
    <row r="924" spans="1:39">
      <c r="A924" s="291" t="s">
        <v>1075</v>
      </c>
      <c r="B924" s="291">
        <v>1</v>
      </c>
      <c r="C924" s="291" t="s">
        <v>6106</v>
      </c>
      <c r="D924" s="291" t="s">
        <v>5183</v>
      </c>
      <c r="E924" s="291" t="s">
        <v>3160</v>
      </c>
      <c r="F924" s="291" t="s">
        <v>3161</v>
      </c>
      <c r="G924" s="291" t="s">
        <v>3162</v>
      </c>
      <c r="H924" s="291" t="s">
        <v>3163</v>
      </c>
      <c r="I924" s="291" t="s">
        <v>3164</v>
      </c>
      <c r="J924" s="291" t="s">
        <v>148</v>
      </c>
      <c r="K924" s="291">
        <v>39</v>
      </c>
      <c r="L924" s="291">
        <v>3218</v>
      </c>
      <c r="M924" s="291" t="s">
        <v>54</v>
      </c>
      <c r="N924" s="291">
        <v>923</v>
      </c>
      <c r="O924" s="291">
        <v>167.36900512820515</v>
      </c>
      <c r="P924" s="321" t="s">
        <v>3166</v>
      </c>
      <c r="Q924" s="321">
        <v>7210212</v>
      </c>
      <c r="R924" s="321">
        <v>32.510452999999998</v>
      </c>
      <c r="S924" s="321">
        <v>52.540310169999998</v>
      </c>
      <c r="T924" s="321">
        <v>9.5432538147782662</v>
      </c>
      <c r="U924" s="321" t="s">
        <v>149</v>
      </c>
      <c r="V924" s="321">
        <v>0.10576817810246678</v>
      </c>
      <c r="W924" s="321">
        <v>1.8666325676962601</v>
      </c>
      <c r="X924" s="321">
        <v>3.0998480826835499</v>
      </c>
      <c r="Y924" s="321">
        <v>90</v>
      </c>
      <c r="Z924" s="321">
        <v>0.89790999999999999</v>
      </c>
      <c r="AA924" s="321">
        <v>300.55176949999998</v>
      </c>
      <c r="AB924" s="321">
        <v>1.8157195180000001</v>
      </c>
      <c r="AC924" s="322">
        <v>0.68981238095152575</v>
      </c>
      <c r="AD924" s="323">
        <v>1</v>
      </c>
      <c r="AE924" s="322">
        <v>167.36900512820515</v>
      </c>
      <c r="AF924" s="324">
        <v>539.57345441969346</v>
      </c>
      <c r="AG924" s="324">
        <v>85.015870803863038</v>
      </c>
      <c r="AH924" s="324">
        <v>4.8647873716204451E-2</v>
      </c>
      <c r="AI924" s="324">
        <v>0.15756125529803328</v>
      </c>
      <c r="AJ924" s="324">
        <v>0.1864889185496576</v>
      </c>
      <c r="AK924" s="324">
        <v>8.0629297567824256</v>
      </c>
      <c r="AL924" s="324">
        <v>7.2101283662393829</v>
      </c>
      <c r="AM924" s="324">
        <v>8.9157311473254683</v>
      </c>
    </row>
    <row r="925" spans="1:39">
      <c r="A925" s="291" t="s">
        <v>1076</v>
      </c>
      <c r="B925" s="291">
        <v>1</v>
      </c>
      <c r="C925" s="291" t="s">
        <v>6107</v>
      </c>
      <c r="D925" s="291" t="s">
        <v>5183</v>
      </c>
      <c r="E925" s="291" t="s">
        <v>3160</v>
      </c>
      <c r="F925" s="291" t="s">
        <v>3161</v>
      </c>
      <c r="G925" s="291" t="s">
        <v>3162</v>
      </c>
      <c r="H925" s="291" t="s">
        <v>3163</v>
      </c>
      <c r="I925" s="291" t="s">
        <v>3164</v>
      </c>
      <c r="J925" s="291" t="s">
        <v>148</v>
      </c>
      <c r="K925" s="291">
        <v>39</v>
      </c>
      <c r="L925" s="291">
        <v>3218</v>
      </c>
      <c r="M925" s="291" t="s">
        <v>54</v>
      </c>
      <c r="N925" s="291">
        <v>924</v>
      </c>
      <c r="O925" s="291">
        <v>167.55053333333333</v>
      </c>
      <c r="P925" s="321" t="s">
        <v>3166</v>
      </c>
      <c r="Q925" s="321">
        <v>7210212</v>
      </c>
      <c r="R925" s="321">
        <v>32.510452999999998</v>
      </c>
      <c r="S925" s="321">
        <v>52.540310169999998</v>
      </c>
      <c r="T925" s="321">
        <v>9.5432538147782662</v>
      </c>
      <c r="U925" s="321" t="s">
        <v>149</v>
      </c>
      <c r="V925" s="321">
        <v>0.10576817810246678</v>
      </c>
      <c r="W925" s="321">
        <v>1.8666325676962601</v>
      </c>
      <c r="X925" s="321">
        <v>3.0998480826835499</v>
      </c>
      <c r="Y925" s="321">
        <v>90</v>
      </c>
      <c r="Z925" s="321">
        <v>0.89790999999999999</v>
      </c>
      <c r="AA925" s="321">
        <v>300.55176949999998</v>
      </c>
      <c r="AB925" s="321">
        <v>1.8157195180000001</v>
      </c>
      <c r="AC925" s="322">
        <v>0.68981238095152575</v>
      </c>
      <c r="AD925" s="323">
        <v>1</v>
      </c>
      <c r="AE925" s="322">
        <v>167.55053333333333</v>
      </c>
      <c r="AF925" s="324">
        <v>540.15867508609222</v>
      </c>
      <c r="AG925" s="324">
        <v>85.044203831811146</v>
      </c>
      <c r="AH925" s="324">
        <v>4.8414264182533778E-2</v>
      </c>
      <c r="AI925" s="324">
        <v>0.1574430028699558</v>
      </c>
      <c r="AJ925" s="324">
        <v>0.1864889185496576</v>
      </c>
      <c r="AK925" s="324">
        <v>8.0568783895262168</v>
      </c>
      <c r="AL925" s="324">
        <v>7.2047170410728922</v>
      </c>
      <c r="AM925" s="324">
        <v>8.9090397379795423</v>
      </c>
    </row>
    <row r="926" spans="1:39">
      <c r="A926" s="291" t="s">
        <v>1077</v>
      </c>
      <c r="B926" s="291">
        <v>1</v>
      </c>
      <c r="C926" s="291" t="s">
        <v>6108</v>
      </c>
      <c r="D926" s="291" t="s">
        <v>5183</v>
      </c>
      <c r="E926" s="291" t="s">
        <v>3160</v>
      </c>
      <c r="F926" s="291" t="s">
        <v>3161</v>
      </c>
      <c r="G926" s="291" t="s">
        <v>3162</v>
      </c>
      <c r="H926" s="291" t="s">
        <v>3163</v>
      </c>
      <c r="I926" s="291" t="s">
        <v>3164</v>
      </c>
      <c r="J926" s="291" t="s">
        <v>148</v>
      </c>
      <c r="K926" s="291">
        <v>39</v>
      </c>
      <c r="L926" s="291">
        <v>3218</v>
      </c>
      <c r="M926" s="291" t="s">
        <v>54</v>
      </c>
      <c r="N926" s="291">
        <v>925</v>
      </c>
      <c r="O926" s="291">
        <v>167.73206153846155</v>
      </c>
      <c r="P926" s="321" t="s">
        <v>3166</v>
      </c>
      <c r="Q926" s="321">
        <v>7210212</v>
      </c>
      <c r="R926" s="321">
        <v>32.510452999999998</v>
      </c>
      <c r="S926" s="321">
        <v>52.540310169999998</v>
      </c>
      <c r="T926" s="321">
        <v>9.5432538147782662</v>
      </c>
      <c r="U926" s="321" t="s">
        <v>149</v>
      </c>
      <c r="V926" s="321">
        <v>0.10576817810246678</v>
      </c>
      <c r="W926" s="321">
        <v>1.8666325676962601</v>
      </c>
      <c r="X926" s="321">
        <v>3.0998480826835499</v>
      </c>
      <c r="Y926" s="321">
        <v>90</v>
      </c>
      <c r="Z926" s="321">
        <v>0.89790999999999999</v>
      </c>
      <c r="AA926" s="321">
        <v>300.55176949999998</v>
      </c>
      <c r="AB926" s="321">
        <v>1.8157195180000001</v>
      </c>
      <c r="AC926" s="322">
        <v>0.68981238095152575</v>
      </c>
      <c r="AD926" s="323">
        <v>1</v>
      </c>
      <c r="AE926" s="322">
        <v>167.73206153846155</v>
      </c>
      <c r="AF926" s="324">
        <v>540.74389575249097</v>
      </c>
      <c r="AG926" s="324">
        <v>85.072400633967774</v>
      </c>
      <c r="AH926" s="324">
        <v>4.8181487386872252E-2</v>
      </c>
      <c r="AI926" s="324">
        <v>0.15732475447657587</v>
      </c>
      <c r="AJ926" s="324">
        <v>0.1864889185496576</v>
      </c>
      <c r="AK926" s="324">
        <v>8.0508272287388056</v>
      </c>
      <c r="AL926" s="324">
        <v>7.1993059005373707</v>
      </c>
      <c r="AM926" s="324">
        <v>8.9023485569402414</v>
      </c>
    </row>
    <row r="927" spans="1:39">
      <c r="A927" s="291" t="s">
        <v>1078</v>
      </c>
      <c r="B927" s="291">
        <v>1</v>
      </c>
      <c r="C927" s="291" t="s">
        <v>6109</v>
      </c>
      <c r="D927" s="291" t="s">
        <v>5183</v>
      </c>
      <c r="E927" s="291" t="s">
        <v>3160</v>
      </c>
      <c r="F927" s="291" t="s">
        <v>3161</v>
      </c>
      <c r="G927" s="291" t="s">
        <v>3162</v>
      </c>
      <c r="H927" s="291" t="s">
        <v>3163</v>
      </c>
      <c r="I927" s="291" t="s">
        <v>3164</v>
      </c>
      <c r="J927" s="291" t="s">
        <v>148</v>
      </c>
      <c r="K927" s="291">
        <v>39</v>
      </c>
      <c r="L927" s="291">
        <v>3218</v>
      </c>
      <c r="M927" s="291" t="s">
        <v>54</v>
      </c>
      <c r="N927" s="291">
        <v>926</v>
      </c>
      <c r="O927" s="291">
        <v>167.91358974358977</v>
      </c>
      <c r="P927" s="321" t="s">
        <v>3166</v>
      </c>
      <c r="Q927" s="321">
        <v>7210212</v>
      </c>
      <c r="R927" s="321">
        <v>32.510452999999998</v>
      </c>
      <c r="S927" s="321">
        <v>52.540310169999998</v>
      </c>
      <c r="T927" s="321">
        <v>9.5432538147782662</v>
      </c>
      <c r="U927" s="321" t="s">
        <v>149</v>
      </c>
      <c r="V927" s="321">
        <v>0.10576817810246678</v>
      </c>
      <c r="W927" s="321">
        <v>1.8666325676962601</v>
      </c>
      <c r="X927" s="321">
        <v>3.0998480826835499</v>
      </c>
      <c r="Y927" s="321">
        <v>90</v>
      </c>
      <c r="Z927" s="321">
        <v>0.89790999999999999</v>
      </c>
      <c r="AA927" s="321">
        <v>300.55176949999998</v>
      </c>
      <c r="AB927" s="321">
        <v>1.8157195180000001</v>
      </c>
      <c r="AC927" s="322">
        <v>0.68981238095152575</v>
      </c>
      <c r="AD927" s="323">
        <v>1</v>
      </c>
      <c r="AE927" s="322">
        <v>167.91358974358977</v>
      </c>
      <c r="AF927" s="324">
        <v>541.32911641888984</v>
      </c>
      <c r="AG927" s="324">
        <v>85.100461697042419</v>
      </c>
      <c r="AH927" s="324">
        <v>4.7949542259533996E-2</v>
      </c>
      <c r="AI927" s="324">
        <v>0.15720651100390878</v>
      </c>
      <c r="AJ927" s="324">
        <v>0.1864889185496576</v>
      </c>
      <c r="AK927" s="324">
        <v>8.0447763197605209</v>
      </c>
      <c r="AL927" s="324">
        <v>7.1938949851775824</v>
      </c>
      <c r="AM927" s="324">
        <v>8.8956576543434593</v>
      </c>
    </row>
    <row r="928" spans="1:39">
      <c r="A928" s="291" t="s">
        <v>1079</v>
      </c>
      <c r="B928" s="291">
        <v>1</v>
      </c>
      <c r="C928" s="291" t="s">
        <v>6110</v>
      </c>
      <c r="D928" s="291" t="s">
        <v>5183</v>
      </c>
      <c r="E928" s="291" t="s">
        <v>3160</v>
      </c>
      <c r="F928" s="291" t="s">
        <v>3161</v>
      </c>
      <c r="G928" s="291" t="s">
        <v>3162</v>
      </c>
      <c r="H928" s="291" t="s">
        <v>3163</v>
      </c>
      <c r="I928" s="291" t="s">
        <v>3164</v>
      </c>
      <c r="J928" s="291" t="s">
        <v>148</v>
      </c>
      <c r="K928" s="291">
        <v>39</v>
      </c>
      <c r="L928" s="291">
        <v>3218</v>
      </c>
      <c r="M928" s="291" t="s">
        <v>54</v>
      </c>
      <c r="N928" s="291">
        <v>927</v>
      </c>
      <c r="O928" s="291">
        <v>168.09511794871796</v>
      </c>
      <c r="P928" s="321" t="s">
        <v>3166</v>
      </c>
      <c r="Q928" s="321">
        <v>7210212</v>
      </c>
      <c r="R928" s="321">
        <v>32.510452999999998</v>
      </c>
      <c r="S928" s="321">
        <v>52.540310169999998</v>
      </c>
      <c r="T928" s="321">
        <v>9.5432538147782662</v>
      </c>
      <c r="U928" s="321" t="s">
        <v>149</v>
      </c>
      <c r="V928" s="321">
        <v>0.10576817810246678</v>
      </c>
      <c r="W928" s="321">
        <v>1.8666325676962601</v>
      </c>
      <c r="X928" s="321">
        <v>3.0998480826835499</v>
      </c>
      <c r="Y928" s="321">
        <v>90</v>
      </c>
      <c r="Z928" s="321">
        <v>0.89790999999999999</v>
      </c>
      <c r="AA928" s="321">
        <v>300.55176949999998</v>
      </c>
      <c r="AB928" s="321">
        <v>1.8157195180000001</v>
      </c>
      <c r="AC928" s="322">
        <v>0.68981238095152575</v>
      </c>
      <c r="AD928" s="323">
        <v>1</v>
      </c>
      <c r="AE928" s="322">
        <v>168.09511794871796</v>
      </c>
      <c r="AF928" s="324">
        <v>541.91433708528859</v>
      </c>
      <c r="AG928" s="324">
        <v>85.128387507111313</v>
      </c>
      <c r="AH928" s="324">
        <v>4.7718427718452375E-2</v>
      </c>
      <c r="AI928" s="324">
        <v>0.15708827333297418</v>
      </c>
      <c r="AJ928" s="324">
        <v>0.1864889185496576</v>
      </c>
      <c r="AK928" s="324">
        <v>8.038725707676047</v>
      </c>
      <c r="AL928" s="324">
        <v>7.1884843353096874</v>
      </c>
      <c r="AM928" s="324">
        <v>8.8889670800424057</v>
      </c>
    </row>
    <row r="929" spans="1:39">
      <c r="A929" s="291" t="s">
        <v>1080</v>
      </c>
      <c r="B929" s="291">
        <v>1</v>
      </c>
      <c r="C929" s="291" t="s">
        <v>6111</v>
      </c>
      <c r="D929" s="291" t="s">
        <v>5183</v>
      </c>
      <c r="E929" s="291" t="s">
        <v>3160</v>
      </c>
      <c r="F929" s="291" t="s">
        <v>3161</v>
      </c>
      <c r="G929" s="291" t="s">
        <v>3162</v>
      </c>
      <c r="H929" s="291" t="s">
        <v>3163</v>
      </c>
      <c r="I929" s="291" t="s">
        <v>3164</v>
      </c>
      <c r="J929" s="291" t="s">
        <v>148</v>
      </c>
      <c r="K929" s="291">
        <v>39</v>
      </c>
      <c r="L929" s="291">
        <v>3218</v>
      </c>
      <c r="M929" s="291" t="s">
        <v>54</v>
      </c>
      <c r="N929" s="291">
        <v>928</v>
      </c>
      <c r="O929" s="291">
        <v>168.27664615384617</v>
      </c>
      <c r="P929" s="321" t="s">
        <v>3166</v>
      </c>
      <c r="Q929" s="321">
        <v>7210212</v>
      </c>
      <c r="R929" s="321">
        <v>32.510452999999998</v>
      </c>
      <c r="S929" s="321">
        <v>52.540310169999998</v>
      </c>
      <c r="T929" s="321">
        <v>9.5432538147782662</v>
      </c>
      <c r="U929" s="321" t="s">
        <v>149</v>
      </c>
      <c r="V929" s="321">
        <v>0.10576817810246678</v>
      </c>
      <c r="W929" s="321">
        <v>1.8666325676962601</v>
      </c>
      <c r="X929" s="321">
        <v>3.0998480826835499</v>
      </c>
      <c r="Y929" s="321">
        <v>90</v>
      </c>
      <c r="Z929" s="321">
        <v>0.89790999999999999</v>
      </c>
      <c r="AA929" s="321">
        <v>300.55176949999998</v>
      </c>
      <c r="AB929" s="321">
        <v>1.8157195180000001</v>
      </c>
      <c r="AC929" s="322">
        <v>0.68981238095152575</v>
      </c>
      <c r="AD929" s="323">
        <v>1</v>
      </c>
      <c r="AE929" s="322">
        <v>168.27664615384617</v>
      </c>
      <c r="AF929" s="324">
        <v>542.49955775168746</v>
      </c>
      <c r="AG929" s="324">
        <v>85.156178549610374</v>
      </c>
      <c r="AH929" s="324">
        <v>4.7488142669451332E-2</v>
      </c>
      <c r="AI929" s="324">
        <v>0.15697004233980963</v>
      </c>
      <c r="AJ929" s="324">
        <v>0.1864889185496576</v>
      </c>
      <c r="AK929" s="324">
        <v>8.0326754373151186</v>
      </c>
      <c r="AL929" s="324">
        <v>7.1830739910218622</v>
      </c>
      <c r="AM929" s="324">
        <v>8.8822768836083732</v>
      </c>
    </row>
    <row r="930" spans="1:39">
      <c r="A930" s="291" t="s">
        <v>1081</v>
      </c>
      <c r="B930" s="291">
        <v>1</v>
      </c>
      <c r="C930" s="291" t="s">
        <v>6112</v>
      </c>
      <c r="D930" s="291" t="s">
        <v>5183</v>
      </c>
      <c r="E930" s="291" t="s">
        <v>3160</v>
      </c>
      <c r="F930" s="291" t="s">
        <v>3161</v>
      </c>
      <c r="G930" s="291" t="s">
        <v>3162</v>
      </c>
      <c r="H930" s="291" t="s">
        <v>3163</v>
      </c>
      <c r="I930" s="291" t="s">
        <v>3164</v>
      </c>
      <c r="J930" s="291" t="s">
        <v>148</v>
      </c>
      <c r="K930" s="291">
        <v>39</v>
      </c>
      <c r="L930" s="291">
        <v>3218</v>
      </c>
      <c r="M930" s="291" t="s">
        <v>54</v>
      </c>
      <c r="N930" s="291">
        <v>929</v>
      </c>
      <c r="O930" s="291">
        <v>168.45817435897436</v>
      </c>
      <c r="P930" s="321" t="s">
        <v>3166</v>
      </c>
      <c r="Q930" s="321">
        <v>7210212</v>
      </c>
      <c r="R930" s="321">
        <v>32.510452999999998</v>
      </c>
      <c r="S930" s="321">
        <v>52.540310169999998</v>
      </c>
      <c r="T930" s="321">
        <v>9.5432538147782662</v>
      </c>
      <c r="U930" s="321" t="s">
        <v>149</v>
      </c>
      <c r="V930" s="321">
        <v>0.10576817810246678</v>
      </c>
      <c r="W930" s="321">
        <v>1.8666325676962601</v>
      </c>
      <c r="X930" s="321">
        <v>3.0998480826835499</v>
      </c>
      <c r="Y930" s="321">
        <v>90</v>
      </c>
      <c r="Z930" s="321">
        <v>0.89790999999999999</v>
      </c>
      <c r="AA930" s="321">
        <v>300.55176949999998</v>
      </c>
      <c r="AB930" s="321">
        <v>1.8157195180000001</v>
      </c>
      <c r="AC930" s="322">
        <v>0.68981238095152575</v>
      </c>
      <c r="AD930" s="323">
        <v>1</v>
      </c>
      <c r="AE930" s="322">
        <v>168.45817435897436</v>
      </c>
      <c r="AF930" s="324">
        <v>543.08477841808622</v>
      </c>
      <c r="AG930" s="324">
        <v>85.183835309328103</v>
      </c>
      <c r="AH930" s="324">
        <v>4.725868600628752E-2</v>
      </c>
      <c r="AI930" s="324">
        <v>0.15685181889548472</v>
      </c>
      <c r="AJ930" s="324">
        <v>0.1864889185496576</v>
      </c>
      <c r="AK930" s="324">
        <v>8.0266255532532433</v>
      </c>
      <c r="AL930" s="324">
        <v>7.1776639921749421</v>
      </c>
      <c r="AM930" s="324">
        <v>8.8755871143315428</v>
      </c>
    </row>
    <row r="931" spans="1:39">
      <c r="A931" s="291" t="s">
        <v>1082</v>
      </c>
      <c r="B931" s="291">
        <v>1</v>
      </c>
      <c r="C931" s="291" t="s">
        <v>6113</v>
      </c>
      <c r="D931" s="291" t="s">
        <v>5183</v>
      </c>
      <c r="E931" s="291" t="s">
        <v>3160</v>
      </c>
      <c r="F931" s="291" t="s">
        <v>3161</v>
      </c>
      <c r="G931" s="291" t="s">
        <v>3162</v>
      </c>
      <c r="H931" s="291" t="s">
        <v>3163</v>
      </c>
      <c r="I931" s="291" t="s">
        <v>3164</v>
      </c>
      <c r="J931" s="291" t="s">
        <v>148</v>
      </c>
      <c r="K931" s="291">
        <v>39</v>
      </c>
      <c r="L931" s="291">
        <v>3218</v>
      </c>
      <c r="M931" s="291" t="s">
        <v>54</v>
      </c>
      <c r="N931" s="291">
        <v>930</v>
      </c>
      <c r="O931" s="291">
        <v>168.63970256410258</v>
      </c>
      <c r="P931" s="321" t="s">
        <v>3166</v>
      </c>
      <c r="Q931" s="321">
        <v>7210212</v>
      </c>
      <c r="R931" s="321">
        <v>32.510452999999998</v>
      </c>
      <c r="S931" s="321">
        <v>52.540310169999998</v>
      </c>
      <c r="T931" s="321">
        <v>9.5432538147782662</v>
      </c>
      <c r="U931" s="321" t="s">
        <v>149</v>
      </c>
      <c r="V931" s="321">
        <v>0.10576817810246678</v>
      </c>
      <c r="W931" s="321">
        <v>1.8666325676962601</v>
      </c>
      <c r="X931" s="321">
        <v>3.0998480826835499</v>
      </c>
      <c r="Y931" s="321">
        <v>90</v>
      </c>
      <c r="Z931" s="321">
        <v>0.89790999999999999</v>
      </c>
      <c r="AA931" s="321">
        <v>300.55176949999998</v>
      </c>
      <c r="AB931" s="321">
        <v>1.8157195180000001</v>
      </c>
      <c r="AC931" s="322">
        <v>0.68981238095152575</v>
      </c>
      <c r="AD931" s="323">
        <v>1</v>
      </c>
      <c r="AE931" s="322">
        <v>168.63970256410258</v>
      </c>
      <c r="AF931" s="324">
        <v>543.66999908448497</v>
      </c>
      <c r="AG931" s="324">
        <v>85.21135827039852</v>
      </c>
      <c r="AH931" s="324">
        <v>4.7030056610584306E-2</v>
      </c>
      <c r="AI931" s="324">
        <v>0.15673360386611454</v>
      </c>
      <c r="AJ931" s="324">
        <v>0.1864889185496576</v>
      </c>
      <c r="AK931" s="324">
        <v>8.0205760998123896</v>
      </c>
      <c r="AL931" s="324">
        <v>7.1722543784030446</v>
      </c>
      <c r="AM931" s="324">
        <v>8.8688978212217364</v>
      </c>
    </row>
    <row r="932" spans="1:39">
      <c r="A932" s="291" t="s">
        <v>1083</v>
      </c>
      <c r="B932" s="291">
        <v>1</v>
      </c>
      <c r="C932" s="291" t="s">
        <v>6114</v>
      </c>
      <c r="D932" s="291" t="s">
        <v>5183</v>
      </c>
      <c r="E932" s="291" t="s">
        <v>3160</v>
      </c>
      <c r="F932" s="291" t="s">
        <v>3161</v>
      </c>
      <c r="G932" s="291" t="s">
        <v>3162</v>
      </c>
      <c r="H932" s="291" t="s">
        <v>3163</v>
      </c>
      <c r="I932" s="291" t="s">
        <v>3164</v>
      </c>
      <c r="J932" s="291" t="s">
        <v>148</v>
      </c>
      <c r="K932" s="291">
        <v>39</v>
      </c>
      <c r="L932" s="291">
        <v>3218</v>
      </c>
      <c r="M932" s="291" t="s">
        <v>54</v>
      </c>
      <c r="N932" s="291">
        <v>931</v>
      </c>
      <c r="O932" s="291">
        <v>168.82123076923077</v>
      </c>
      <c r="P932" s="321" t="s">
        <v>3166</v>
      </c>
      <c r="Q932" s="321">
        <v>7210212</v>
      </c>
      <c r="R932" s="321">
        <v>32.510452999999998</v>
      </c>
      <c r="S932" s="321">
        <v>52.540310169999998</v>
      </c>
      <c r="T932" s="321">
        <v>9.5432538147782662</v>
      </c>
      <c r="U932" s="321" t="s">
        <v>149</v>
      </c>
      <c r="V932" s="321">
        <v>0.10576817810246678</v>
      </c>
      <c r="W932" s="321">
        <v>1.8666325676962601</v>
      </c>
      <c r="X932" s="321">
        <v>3.0998480826835499</v>
      </c>
      <c r="Y932" s="321">
        <v>90</v>
      </c>
      <c r="Z932" s="321">
        <v>0.89790999999999999</v>
      </c>
      <c r="AA932" s="321">
        <v>300.55176949999998</v>
      </c>
      <c r="AB932" s="321">
        <v>1.8157195180000001</v>
      </c>
      <c r="AC932" s="322">
        <v>0.68981238095152575</v>
      </c>
      <c r="AD932" s="323">
        <v>1</v>
      </c>
      <c r="AE932" s="322">
        <v>168.82123076923077</v>
      </c>
      <c r="AF932" s="324">
        <v>544.25521975088373</v>
      </c>
      <c r="AG932" s="324">
        <v>85.238747916294329</v>
      </c>
      <c r="AH932" s="324">
        <v>4.680225335232191E-2</v>
      </c>
      <c r="AI932" s="324">
        <v>0.15661539811287392</v>
      </c>
      <c r="AJ932" s="324">
        <v>0.1864889185496576</v>
      </c>
      <c r="AK932" s="324">
        <v>8.0145271210617199</v>
      </c>
      <c r="AL932" s="324">
        <v>7.1668451891142135</v>
      </c>
      <c r="AM932" s="324">
        <v>8.8622090530092272</v>
      </c>
    </row>
    <row r="933" spans="1:39">
      <c r="A933" s="291" t="s">
        <v>1084</v>
      </c>
      <c r="B933" s="291">
        <v>1</v>
      </c>
      <c r="C933" s="291" t="s">
        <v>6115</v>
      </c>
      <c r="D933" s="291" t="s">
        <v>5183</v>
      </c>
      <c r="E933" s="291" t="s">
        <v>3160</v>
      </c>
      <c r="F933" s="291" t="s">
        <v>3161</v>
      </c>
      <c r="G933" s="291" t="s">
        <v>3162</v>
      </c>
      <c r="H933" s="291" t="s">
        <v>3163</v>
      </c>
      <c r="I933" s="291" t="s">
        <v>3164</v>
      </c>
      <c r="J933" s="291" t="s">
        <v>148</v>
      </c>
      <c r="K933" s="291">
        <v>39</v>
      </c>
      <c r="L933" s="291">
        <v>3218</v>
      </c>
      <c r="M933" s="291" t="s">
        <v>54</v>
      </c>
      <c r="N933" s="291">
        <v>932</v>
      </c>
      <c r="O933" s="291">
        <v>169.00275897435898</v>
      </c>
      <c r="P933" s="321" t="s">
        <v>3166</v>
      </c>
      <c r="Q933" s="321">
        <v>7210212</v>
      </c>
      <c r="R933" s="321">
        <v>32.510452999999998</v>
      </c>
      <c r="S933" s="321">
        <v>52.540310169999998</v>
      </c>
      <c r="T933" s="321">
        <v>9.5432538147782662</v>
      </c>
      <c r="U933" s="321" t="s">
        <v>149</v>
      </c>
      <c r="V933" s="321">
        <v>0.10576817810246678</v>
      </c>
      <c r="W933" s="321">
        <v>1.8666325676962601</v>
      </c>
      <c r="X933" s="321">
        <v>3.0998480826835499</v>
      </c>
      <c r="Y933" s="321">
        <v>90</v>
      </c>
      <c r="Z933" s="321">
        <v>0.89790999999999999</v>
      </c>
      <c r="AA933" s="321">
        <v>300.55176949999998</v>
      </c>
      <c r="AB933" s="321">
        <v>1.8157195180000001</v>
      </c>
      <c r="AC933" s="322">
        <v>0.68981238095152575</v>
      </c>
      <c r="AD933" s="323">
        <v>1</v>
      </c>
      <c r="AE933" s="322">
        <v>169.00275897435898</v>
      </c>
      <c r="AF933" s="324">
        <v>544.84044041728259</v>
      </c>
      <c r="AG933" s="324">
        <v>85.266004729819898</v>
      </c>
      <c r="AH933" s="324">
        <v>4.6575275089466503E-2</v>
      </c>
      <c r="AI933" s="324">
        <v>0.15649720249201093</v>
      </c>
      <c r="AJ933" s="324">
        <v>0.1864889185496576</v>
      </c>
      <c r="AK933" s="324">
        <v>8.008478660818275</v>
      </c>
      <c r="AL933" s="324">
        <v>7.1614364634910421</v>
      </c>
      <c r="AM933" s="324">
        <v>8.8555208581455069</v>
      </c>
    </row>
    <row r="934" spans="1:39">
      <c r="A934" s="291" t="s">
        <v>1085</v>
      </c>
      <c r="B934" s="291">
        <v>1</v>
      </c>
      <c r="C934" s="291" t="s">
        <v>6116</v>
      </c>
      <c r="D934" s="291" t="s">
        <v>5183</v>
      </c>
      <c r="E934" s="291" t="s">
        <v>3160</v>
      </c>
      <c r="F934" s="291" t="s">
        <v>3161</v>
      </c>
      <c r="G934" s="291" t="s">
        <v>3162</v>
      </c>
      <c r="H934" s="291" t="s">
        <v>3163</v>
      </c>
      <c r="I934" s="291" t="s">
        <v>3164</v>
      </c>
      <c r="J934" s="291" t="s">
        <v>148</v>
      </c>
      <c r="K934" s="291">
        <v>39</v>
      </c>
      <c r="L934" s="291">
        <v>3218</v>
      </c>
      <c r="M934" s="291" t="s">
        <v>54</v>
      </c>
      <c r="N934" s="291">
        <v>933</v>
      </c>
      <c r="O934" s="291">
        <v>169.1842871794872</v>
      </c>
      <c r="P934" s="321" t="s">
        <v>3166</v>
      </c>
      <c r="Q934" s="321">
        <v>7210212</v>
      </c>
      <c r="R934" s="321">
        <v>32.510452999999998</v>
      </c>
      <c r="S934" s="321">
        <v>52.540310169999998</v>
      </c>
      <c r="T934" s="321">
        <v>9.5432538147782662</v>
      </c>
      <c r="U934" s="321" t="s">
        <v>149</v>
      </c>
      <c r="V934" s="321">
        <v>0.10576817810246678</v>
      </c>
      <c r="W934" s="321">
        <v>1.8666325676962601</v>
      </c>
      <c r="X934" s="321">
        <v>3.0998480826835499</v>
      </c>
      <c r="Y934" s="321">
        <v>90</v>
      </c>
      <c r="Z934" s="321">
        <v>0.89790999999999999</v>
      </c>
      <c r="AA934" s="321">
        <v>300.55176949999998</v>
      </c>
      <c r="AB934" s="321">
        <v>1.8157195180000001</v>
      </c>
      <c r="AC934" s="322">
        <v>0.68981238095152575</v>
      </c>
      <c r="AD934" s="323">
        <v>1</v>
      </c>
      <c r="AE934" s="322">
        <v>169.1842871794872</v>
      </c>
      <c r="AF934" s="324">
        <v>545.42566108368146</v>
      </c>
      <c r="AG934" s="324">
        <v>85.293129193104591</v>
      </c>
      <c r="AH934" s="324">
        <v>4.6349120668622783E-2</v>
      </c>
      <c r="AI934" s="324">
        <v>0.15637901785486139</v>
      </c>
      <c r="AJ934" s="324">
        <v>0.1864889185496576</v>
      </c>
      <c r="AK934" s="324">
        <v>8.0024307626477178</v>
      </c>
      <c r="AL934" s="324">
        <v>7.1560282404913345</v>
      </c>
      <c r="AM934" s="324">
        <v>8.8488332848041011</v>
      </c>
    </row>
    <row r="935" spans="1:39">
      <c r="A935" s="291" t="s">
        <v>1086</v>
      </c>
      <c r="B935" s="291">
        <v>1</v>
      </c>
      <c r="C935" s="291" t="s">
        <v>6117</v>
      </c>
      <c r="D935" s="291" t="s">
        <v>5183</v>
      </c>
      <c r="E935" s="291" t="s">
        <v>3160</v>
      </c>
      <c r="F935" s="291" t="s">
        <v>3161</v>
      </c>
      <c r="G935" s="291" t="s">
        <v>3162</v>
      </c>
      <c r="H935" s="291" t="s">
        <v>3163</v>
      </c>
      <c r="I935" s="291" t="s">
        <v>3164</v>
      </c>
      <c r="J935" s="291" t="s">
        <v>148</v>
      </c>
      <c r="K935" s="291">
        <v>39</v>
      </c>
      <c r="L935" s="291">
        <v>3218</v>
      </c>
      <c r="M935" s="291" t="s">
        <v>54</v>
      </c>
      <c r="N935" s="291">
        <v>934</v>
      </c>
      <c r="O935" s="291">
        <v>169.36581538461539</v>
      </c>
      <c r="P935" s="321" t="s">
        <v>3166</v>
      </c>
      <c r="Q935" s="321">
        <v>7210212</v>
      </c>
      <c r="R935" s="321">
        <v>32.510452999999998</v>
      </c>
      <c r="S935" s="321">
        <v>52.540310169999998</v>
      </c>
      <c r="T935" s="321">
        <v>9.5432538147782662</v>
      </c>
      <c r="U935" s="321" t="s">
        <v>149</v>
      </c>
      <c r="V935" s="321">
        <v>0.10576817810246678</v>
      </c>
      <c r="W935" s="321">
        <v>1.8666325676962601</v>
      </c>
      <c r="X935" s="321">
        <v>3.0998480826835499</v>
      </c>
      <c r="Y935" s="321">
        <v>90</v>
      </c>
      <c r="Z935" s="321">
        <v>0.89790999999999999</v>
      </c>
      <c r="AA935" s="321">
        <v>300.55176949999998</v>
      </c>
      <c r="AB935" s="321">
        <v>1.8157195180000001</v>
      </c>
      <c r="AC935" s="322">
        <v>0.68981238095152575</v>
      </c>
      <c r="AD935" s="323">
        <v>1</v>
      </c>
      <c r="AE935" s="322">
        <v>169.36581538461539</v>
      </c>
      <c r="AF935" s="324">
        <v>546.01088175008022</v>
      </c>
      <c r="AG935" s="324">
        <v>85.320121787595866</v>
      </c>
      <c r="AH935" s="324">
        <v>4.6123788924575672E-2</v>
      </c>
      <c r="AI935" s="324">
        <v>0.15626084504786214</v>
      </c>
      <c r="AJ935" s="324">
        <v>0.1864889185496576</v>
      </c>
      <c r="AK935" s="324">
        <v>7.9963834698650187</v>
      </c>
      <c r="AL935" s="324">
        <v>7.1506205588487139</v>
      </c>
      <c r="AM935" s="324">
        <v>8.8421463808813243</v>
      </c>
    </row>
    <row r="936" spans="1:39">
      <c r="A936" s="291" t="s">
        <v>1087</v>
      </c>
      <c r="B936" s="291">
        <v>1</v>
      </c>
      <c r="C936" s="291" t="s">
        <v>6118</v>
      </c>
      <c r="D936" s="291" t="s">
        <v>5183</v>
      </c>
      <c r="E936" s="291" t="s">
        <v>3160</v>
      </c>
      <c r="F936" s="291" t="s">
        <v>3161</v>
      </c>
      <c r="G936" s="291" t="s">
        <v>3162</v>
      </c>
      <c r="H936" s="291" t="s">
        <v>3163</v>
      </c>
      <c r="I936" s="291" t="s">
        <v>3164</v>
      </c>
      <c r="J936" s="291" t="s">
        <v>148</v>
      </c>
      <c r="K936" s="291">
        <v>39</v>
      </c>
      <c r="L936" s="291">
        <v>3218</v>
      </c>
      <c r="M936" s="291" t="s">
        <v>54</v>
      </c>
      <c r="N936" s="291">
        <v>935</v>
      </c>
      <c r="O936" s="291">
        <v>169.5473435897436</v>
      </c>
      <c r="P936" s="321" t="s">
        <v>3166</v>
      </c>
      <c r="Q936" s="321">
        <v>7210212</v>
      </c>
      <c r="R936" s="321">
        <v>32.510452999999998</v>
      </c>
      <c r="S936" s="321">
        <v>52.540310169999998</v>
      </c>
      <c r="T936" s="321">
        <v>9.5432538147782662</v>
      </c>
      <c r="U936" s="321" t="s">
        <v>149</v>
      </c>
      <c r="V936" s="321">
        <v>0.10576817810246678</v>
      </c>
      <c r="W936" s="321">
        <v>1.8666325676962601</v>
      </c>
      <c r="X936" s="321">
        <v>3.0998480826835499</v>
      </c>
      <c r="Y936" s="321">
        <v>90</v>
      </c>
      <c r="Z936" s="321">
        <v>0.89790999999999999</v>
      </c>
      <c r="AA936" s="321">
        <v>300.55176949999998</v>
      </c>
      <c r="AB936" s="321">
        <v>1.8157195180000001</v>
      </c>
      <c r="AC936" s="322">
        <v>0.68981238095152575</v>
      </c>
      <c r="AD936" s="323">
        <v>1</v>
      </c>
      <c r="AE936" s="322">
        <v>169.5473435897436</v>
      </c>
      <c r="AF936" s="324">
        <v>546.59610241647897</v>
      </c>
      <c r="AG936" s="324">
        <v>85.346982994052681</v>
      </c>
      <c r="AH936" s="324">
        <v>4.5899278680825009E-2</v>
      </c>
      <c r="AI936" s="324">
        <v>0.15614268491256555</v>
      </c>
      <c r="AJ936" s="324">
        <v>0.1864889185496576</v>
      </c>
      <c r="AK936" s="324">
        <v>7.9903368255351923</v>
      </c>
      <c r="AL936" s="324">
        <v>7.1452134570732868</v>
      </c>
      <c r="AM936" s="324">
        <v>8.8354601939970969</v>
      </c>
    </row>
    <row r="937" spans="1:39">
      <c r="A937" s="291" t="s">
        <v>1088</v>
      </c>
      <c r="B937" s="291">
        <v>1</v>
      </c>
      <c r="C937" s="291" t="s">
        <v>6119</v>
      </c>
      <c r="D937" s="291" t="s">
        <v>5183</v>
      </c>
      <c r="E937" s="291" t="s">
        <v>3160</v>
      </c>
      <c r="F937" s="291" t="s">
        <v>3161</v>
      </c>
      <c r="G937" s="291" t="s">
        <v>3162</v>
      </c>
      <c r="H937" s="291" t="s">
        <v>3163</v>
      </c>
      <c r="I937" s="291" t="s">
        <v>3164</v>
      </c>
      <c r="J937" s="291" t="s">
        <v>148</v>
      </c>
      <c r="K937" s="291">
        <v>39</v>
      </c>
      <c r="L937" s="291">
        <v>3218</v>
      </c>
      <c r="M937" s="291" t="s">
        <v>54</v>
      </c>
      <c r="N937" s="291">
        <v>936</v>
      </c>
      <c r="O937" s="291">
        <v>169.72887179487179</v>
      </c>
      <c r="P937" s="321" t="s">
        <v>3166</v>
      </c>
      <c r="Q937" s="321">
        <v>7210212</v>
      </c>
      <c r="R937" s="321">
        <v>32.510452999999998</v>
      </c>
      <c r="S937" s="321">
        <v>52.540310169999998</v>
      </c>
      <c r="T937" s="321">
        <v>9.5432538147782662</v>
      </c>
      <c r="U937" s="321" t="s">
        <v>149</v>
      </c>
      <c r="V937" s="321">
        <v>0.10576817810246678</v>
      </c>
      <c r="W937" s="321">
        <v>1.8666325676962601</v>
      </c>
      <c r="X937" s="321">
        <v>3.0998480826835499</v>
      </c>
      <c r="Y937" s="321">
        <v>90</v>
      </c>
      <c r="Z937" s="321">
        <v>0.89790999999999999</v>
      </c>
      <c r="AA937" s="321">
        <v>300.55176949999998</v>
      </c>
      <c r="AB937" s="321">
        <v>1.8157195180000001</v>
      </c>
      <c r="AC937" s="322">
        <v>0.68981238095152575</v>
      </c>
      <c r="AD937" s="323">
        <v>1</v>
      </c>
      <c r="AE937" s="322">
        <v>169.72887179487179</v>
      </c>
      <c r="AF937" s="324">
        <v>547.18132308287773</v>
      </c>
      <c r="AG937" s="324">
        <v>85.373713292538838</v>
      </c>
      <c r="AH937" s="324">
        <v>4.5675588749533189E-2</v>
      </c>
      <c r="AI937" s="324">
        <v>0.15602453828565321</v>
      </c>
      <c r="AJ937" s="324">
        <v>0.1864889185496576</v>
      </c>
      <c r="AK937" s="324">
        <v>7.9842908724739967</v>
      </c>
      <c r="AL937" s="324">
        <v>7.1398069734522664</v>
      </c>
      <c r="AM937" s="324">
        <v>8.8287747714957252</v>
      </c>
    </row>
    <row r="938" spans="1:39">
      <c r="A938" s="291" t="s">
        <v>1089</v>
      </c>
      <c r="B938" s="291">
        <v>1</v>
      </c>
      <c r="C938" s="291" t="s">
        <v>6120</v>
      </c>
      <c r="D938" s="291" t="s">
        <v>5183</v>
      </c>
      <c r="E938" s="291" t="s">
        <v>3160</v>
      </c>
      <c r="F938" s="291" t="s">
        <v>3161</v>
      </c>
      <c r="G938" s="291" t="s">
        <v>3162</v>
      </c>
      <c r="H938" s="291" t="s">
        <v>3163</v>
      </c>
      <c r="I938" s="291" t="s">
        <v>3164</v>
      </c>
      <c r="J938" s="291" t="s">
        <v>148</v>
      </c>
      <c r="K938" s="291">
        <v>39</v>
      </c>
      <c r="L938" s="291">
        <v>3218</v>
      </c>
      <c r="M938" s="291" t="s">
        <v>54</v>
      </c>
      <c r="N938" s="291">
        <v>937</v>
      </c>
      <c r="O938" s="291">
        <v>169.91040000000001</v>
      </c>
      <c r="P938" s="321" t="s">
        <v>3166</v>
      </c>
      <c r="Q938" s="321">
        <v>7210212</v>
      </c>
      <c r="R938" s="321">
        <v>32.510452999999998</v>
      </c>
      <c r="S938" s="321">
        <v>52.540310169999998</v>
      </c>
      <c r="T938" s="321">
        <v>9.5432538147782662</v>
      </c>
      <c r="U938" s="321" t="s">
        <v>149</v>
      </c>
      <c r="V938" s="321">
        <v>0.10576817810246678</v>
      </c>
      <c r="W938" s="321">
        <v>1.8666325676962601</v>
      </c>
      <c r="X938" s="321">
        <v>3.0998480826835499</v>
      </c>
      <c r="Y938" s="321">
        <v>90</v>
      </c>
      <c r="Z938" s="321">
        <v>0.89790999999999999</v>
      </c>
      <c r="AA938" s="321">
        <v>300.55176949999998</v>
      </c>
      <c r="AB938" s="321">
        <v>1.8157195180000001</v>
      </c>
      <c r="AC938" s="322">
        <v>0.68981238095152575</v>
      </c>
      <c r="AD938" s="323">
        <v>1</v>
      </c>
      <c r="AE938" s="322">
        <v>169.91040000000001</v>
      </c>
      <c r="AF938" s="324">
        <v>547.76654374927659</v>
      </c>
      <c r="AG938" s="324">
        <v>85.400313162416396</v>
      </c>
      <c r="AH938" s="324">
        <v>4.545271793157752E-2</v>
      </c>
      <c r="AI938" s="324">
        <v>0.15590640599895014</v>
      </c>
      <c r="AJ938" s="324">
        <v>0.1864889185496576</v>
      </c>
      <c r="AK938" s="324">
        <v>7.9782456532486652</v>
      </c>
      <c r="AL938" s="324">
        <v>7.1344011460506289</v>
      </c>
      <c r="AM938" s="324">
        <v>8.8220901604467024</v>
      </c>
    </row>
    <row r="939" spans="1:39">
      <c r="A939" s="291" t="s">
        <v>1090</v>
      </c>
      <c r="B939" s="291">
        <v>1</v>
      </c>
      <c r="C939" s="291" t="s">
        <v>6121</v>
      </c>
      <c r="D939" s="291" t="s">
        <v>5183</v>
      </c>
      <c r="E939" s="291" t="s">
        <v>3160</v>
      </c>
      <c r="F939" s="291" t="s">
        <v>3161</v>
      </c>
      <c r="G939" s="291" t="s">
        <v>3162</v>
      </c>
      <c r="H939" s="291" t="s">
        <v>3163</v>
      </c>
      <c r="I939" s="291" t="s">
        <v>3164</v>
      </c>
      <c r="J939" s="291" t="s">
        <v>148</v>
      </c>
      <c r="K939" s="291">
        <v>39</v>
      </c>
      <c r="L939" s="291">
        <v>3218</v>
      </c>
      <c r="M939" s="291" t="s">
        <v>54</v>
      </c>
      <c r="N939" s="291">
        <v>938</v>
      </c>
      <c r="O939" s="291">
        <v>170.09192820512823</v>
      </c>
      <c r="P939" s="321" t="s">
        <v>3166</v>
      </c>
      <c r="Q939" s="321">
        <v>7210212</v>
      </c>
      <c r="R939" s="321">
        <v>32.510452999999998</v>
      </c>
      <c r="S939" s="321">
        <v>52.540310169999998</v>
      </c>
      <c r="T939" s="321">
        <v>9.5432538147782662</v>
      </c>
      <c r="U939" s="321" t="s">
        <v>149</v>
      </c>
      <c r="V939" s="321">
        <v>0.10576817810246678</v>
      </c>
      <c r="W939" s="321">
        <v>1.8666325676962601</v>
      </c>
      <c r="X939" s="321">
        <v>3.0998480826835499</v>
      </c>
      <c r="Y939" s="321">
        <v>90</v>
      </c>
      <c r="Z939" s="321">
        <v>0.89790999999999999</v>
      </c>
      <c r="AA939" s="321">
        <v>300.55176949999998</v>
      </c>
      <c r="AB939" s="321">
        <v>1.8157195180000001</v>
      </c>
      <c r="AC939" s="322">
        <v>0.68981238095152575</v>
      </c>
      <c r="AD939" s="323">
        <v>1</v>
      </c>
      <c r="AE939" s="322">
        <v>170.09192820512823</v>
      </c>
      <c r="AF939" s="324">
        <v>548.35176441567546</v>
      </c>
      <c r="AG939" s="324">
        <v>85.426783082339171</v>
      </c>
      <c r="AH939" s="324">
        <v>4.5230665016764544E-2</v>
      </c>
      <c r="AI939" s="324">
        <v>0.15578828887943871</v>
      </c>
      <c r="AJ939" s="324">
        <v>0.1864889185496576</v>
      </c>
      <c r="AK939" s="324">
        <v>7.9722012101786186</v>
      </c>
      <c r="AL939" s="324">
        <v>7.1289960127117444</v>
      </c>
      <c r="AM939" s="324">
        <v>8.8154064076454919</v>
      </c>
    </row>
    <row r="940" spans="1:39">
      <c r="A940" s="291" t="s">
        <v>1091</v>
      </c>
      <c r="B940" s="291">
        <v>1</v>
      </c>
      <c r="C940" s="291" t="s">
        <v>6122</v>
      </c>
      <c r="D940" s="291" t="s">
        <v>5183</v>
      </c>
      <c r="E940" s="291" t="s">
        <v>3160</v>
      </c>
      <c r="F940" s="291" t="s">
        <v>3161</v>
      </c>
      <c r="G940" s="291" t="s">
        <v>3162</v>
      </c>
      <c r="H940" s="291" t="s">
        <v>3163</v>
      </c>
      <c r="I940" s="291" t="s">
        <v>3164</v>
      </c>
      <c r="J940" s="291" t="s">
        <v>148</v>
      </c>
      <c r="K940" s="291">
        <v>39</v>
      </c>
      <c r="L940" s="291">
        <v>3218</v>
      </c>
      <c r="M940" s="291" t="s">
        <v>54</v>
      </c>
      <c r="N940" s="291">
        <v>939</v>
      </c>
      <c r="O940" s="291">
        <v>170.27345641025641</v>
      </c>
      <c r="P940" s="321" t="s">
        <v>3166</v>
      </c>
      <c r="Q940" s="321">
        <v>7210212</v>
      </c>
      <c r="R940" s="321">
        <v>32.510452999999998</v>
      </c>
      <c r="S940" s="321">
        <v>52.540310169999998</v>
      </c>
      <c r="T940" s="321">
        <v>9.5432538147782662</v>
      </c>
      <c r="U940" s="321" t="s">
        <v>149</v>
      </c>
      <c r="V940" s="321">
        <v>0.10576817810246678</v>
      </c>
      <c r="W940" s="321">
        <v>1.8666325676962601</v>
      </c>
      <c r="X940" s="321">
        <v>3.0998480826835499</v>
      </c>
      <c r="Y940" s="321">
        <v>90</v>
      </c>
      <c r="Z940" s="321">
        <v>0.89790999999999999</v>
      </c>
      <c r="AA940" s="321">
        <v>300.55176949999998</v>
      </c>
      <c r="AB940" s="321">
        <v>1.8157195180000001</v>
      </c>
      <c r="AC940" s="322">
        <v>0.68981238095152575</v>
      </c>
      <c r="AD940" s="323">
        <v>1</v>
      </c>
      <c r="AE940" s="322">
        <v>170.27345641025641</v>
      </c>
      <c r="AF940" s="324">
        <v>548.93698508207422</v>
      </c>
      <c r="AG940" s="324">
        <v>85.453123530246316</v>
      </c>
      <c r="AH940" s="324">
        <v>4.5009428783907117E-2</v>
      </c>
      <c r="AI940" s="324">
        <v>0.15567018774927291</v>
      </c>
      <c r="AJ940" s="324">
        <v>0.1864889185496576</v>
      </c>
      <c r="AK940" s="324">
        <v>7.9661575853361892</v>
      </c>
      <c r="AL940" s="324">
        <v>7.1235916110580346</v>
      </c>
      <c r="AM940" s="324">
        <v>8.8087235596143447</v>
      </c>
    </row>
    <row r="941" spans="1:39">
      <c r="A941" s="291" t="s">
        <v>1092</v>
      </c>
      <c r="B941" s="291">
        <v>1</v>
      </c>
      <c r="C941" s="291" t="s">
        <v>6123</v>
      </c>
      <c r="D941" s="291" t="s">
        <v>5183</v>
      </c>
      <c r="E941" s="291" t="s">
        <v>3160</v>
      </c>
      <c r="F941" s="291" t="s">
        <v>3161</v>
      </c>
      <c r="G941" s="291" t="s">
        <v>3162</v>
      </c>
      <c r="H941" s="291" t="s">
        <v>3163</v>
      </c>
      <c r="I941" s="291" t="s">
        <v>3164</v>
      </c>
      <c r="J941" s="291" t="s">
        <v>148</v>
      </c>
      <c r="K941" s="291">
        <v>39</v>
      </c>
      <c r="L941" s="291">
        <v>3218</v>
      </c>
      <c r="M941" s="291" t="s">
        <v>54</v>
      </c>
      <c r="N941" s="291">
        <v>940</v>
      </c>
      <c r="O941" s="291">
        <v>170.45498461538463</v>
      </c>
      <c r="P941" s="321" t="s">
        <v>3166</v>
      </c>
      <c r="Q941" s="321">
        <v>7210212</v>
      </c>
      <c r="R941" s="321">
        <v>32.510452999999998</v>
      </c>
      <c r="S941" s="321">
        <v>52.540310169999998</v>
      </c>
      <c r="T941" s="321">
        <v>9.5432538147782662</v>
      </c>
      <c r="U941" s="321" t="s">
        <v>149</v>
      </c>
      <c r="V941" s="321">
        <v>0.10576817810246678</v>
      </c>
      <c r="W941" s="321">
        <v>1.8666325676962601</v>
      </c>
      <c r="X941" s="321">
        <v>3.0998480826835499</v>
      </c>
      <c r="Y941" s="321">
        <v>90</v>
      </c>
      <c r="Z941" s="321">
        <v>0.89790999999999999</v>
      </c>
      <c r="AA941" s="321">
        <v>300.55176949999998</v>
      </c>
      <c r="AB941" s="321">
        <v>1.8157195180000001</v>
      </c>
      <c r="AC941" s="322">
        <v>0.68981238095152575</v>
      </c>
      <c r="AD941" s="323">
        <v>1</v>
      </c>
      <c r="AE941" s="322">
        <v>170.45498461538463</v>
      </c>
      <c r="AF941" s="324">
        <v>549.52220574847297</v>
      </c>
      <c r="AG941" s="324">
        <v>85.479334983355869</v>
      </c>
      <c r="AH941" s="324">
        <v>4.4789008000776238E-2</v>
      </c>
      <c r="AI941" s="324">
        <v>0.15555210342579209</v>
      </c>
      <c r="AJ941" s="324">
        <v>0.1864889185496576</v>
      </c>
      <c r="AK941" s="324">
        <v>7.9601148205473331</v>
      </c>
      <c r="AL941" s="324">
        <v>7.1181879784915969</v>
      </c>
      <c r="AM941" s="324">
        <v>8.8020416626030684</v>
      </c>
    </row>
    <row r="942" spans="1:39">
      <c r="A942" s="291" t="s">
        <v>1093</v>
      </c>
      <c r="B942" s="291">
        <v>1</v>
      </c>
      <c r="C942" s="291" t="s">
        <v>6124</v>
      </c>
      <c r="D942" s="291" t="s">
        <v>5183</v>
      </c>
      <c r="E942" s="291" t="s">
        <v>3160</v>
      </c>
      <c r="F942" s="291" t="s">
        <v>3161</v>
      </c>
      <c r="G942" s="291" t="s">
        <v>3162</v>
      </c>
      <c r="H942" s="291" t="s">
        <v>3163</v>
      </c>
      <c r="I942" s="291" t="s">
        <v>3164</v>
      </c>
      <c r="J942" s="291" t="s">
        <v>148</v>
      </c>
      <c r="K942" s="291">
        <v>39</v>
      </c>
      <c r="L942" s="291">
        <v>3218</v>
      </c>
      <c r="M942" s="291" t="s">
        <v>54</v>
      </c>
      <c r="N942" s="291">
        <v>941</v>
      </c>
      <c r="O942" s="291">
        <v>170.63651282051282</v>
      </c>
      <c r="P942" s="321" t="s">
        <v>3166</v>
      </c>
      <c r="Q942" s="321">
        <v>7210212</v>
      </c>
      <c r="R942" s="321">
        <v>32.510452999999998</v>
      </c>
      <c r="S942" s="321">
        <v>52.540310169999998</v>
      </c>
      <c r="T942" s="321">
        <v>9.5432538147782662</v>
      </c>
      <c r="U942" s="321" t="s">
        <v>149</v>
      </c>
      <c r="V942" s="321">
        <v>0.10576817810246678</v>
      </c>
      <c r="W942" s="321">
        <v>1.8666325676962601</v>
      </c>
      <c r="X942" s="321">
        <v>3.0998480826835499</v>
      </c>
      <c r="Y942" s="321">
        <v>90</v>
      </c>
      <c r="Z942" s="321">
        <v>0.89790999999999999</v>
      </c>
      <c r="AA942" s="321">
        <v>300.55176949999998</v>
      </c>
      <c r="AB942" s="321">
        <v>1.8157195180000001</v>
      </c>
      <c r="AC942" s="322">
        <v>0.68981238095152575</v>
      </c>
      <c r="AD942" s="323">
        <v>1</v>
      </c>
      <c r="AE942" s="322">
        <v>170.63651282051282</v>
      </c>
      <c r="AF942" s="324">
        <v>550.10742641487172</v>
      </c>
      <c r="AG942" s="324">
        <v>85.505417918158543</v>
      </c>
      <c r="AH942" s="324">
        <v>4.456940142455762E-2</v>
      </c>
      <c r="AI942" s="324">
        <v>0.15543403672153547</v>
      </c>
      <c r="AJ942" s="324">
        <v>0.1864889185496576</v>
      </c>
      <c r="AK942" s="324">
        <v>7.9540729573923628</v>
      </c>
      <c r="AL942" s="324">
        <v>7.1127851521948724</v>
      </c>
      <c r="AM942" s="324">
        <v>8.7953607625898531</v>
      </c>
    </row>
    <row r="943" spans="1:39">
      <c r="A943" s="291" t="s">
        <v>1094</v>
      </c>
      <c r="B943" s="291">
        <v>1</v>
      </c>
      <c r="C943" s="291" t="s">
        <v>6125</v>
      </c>
      <c r="D943" s="291" t="s">
        <v>5183</v>
      </c>
      <c r="E943" s="291" t="s">
        <v>3160</v>
      </c>
      <c r="F943" s="291" t="s">
        <v>3161</v>
      </c>
      <c r="G943" s="291" t="s">
        <v>3162</v>
      </c>
      <c r="H943" s="291" t="s">
        <v>3163</v>
      </c>
      <c r="I943" s="291" t="s">
        <v>3164</v>
      </c>
      <c r="J943" s="291" t="s">
        <v>148</v>
      </c>
      <c r="K943" s="291">
        <v>39</v>
      </c>
      <c r="L943" s="291">
        <v>3218</v>
      </c>
      <c r="M943" s="291" t="s">
        <v>54</v>
      </c>
      <c r="N943" s="291">
        <v>942</v>
      </c>
      <c r="O943" s="291">
        <v>170.81804102564104</v>
      </c>
      <c r="P943" s="321" t="s">
        <v>3166</v>
      </c>
      <c r="Q943" s="321">
        <v>7210212</v>
      </c>
      <c r="R943" s="321">
        <v>32.510452999999998</v>
      </c>
      <c r="S943" s="321">
        <v>52.540310169999998</v>
      </c>
      <c r="T943" s="321">
        <v>9.5432538147782662</v>
      </c>
      <c r="U943" s="321" t="s">
        <v>149</v>
      </c>
      <c r="V943" s="321">
        <v>0.10576817810246678</v>
      </c>
      <c r="W943" s="321">
        <v>1.8666325676962601</v>
      </c>
      <c r="X943" s="321">
        <v>3.0998480826835499</v>
      </c>
      <c r="Y943" s="321">
        <v>90</v>
      </c>
      <c r="Z943" s="321">
        <v>0.89790999999999999</v>
      </c>
      <c r="AA943" s="321">
        <v>300.55176949999998</v>
      </c>
      <c r="AB943" s="321">
        <v>1.8157195180000001</v>
      </c>
      <c r="AC943" s="322">
        <v>0.68981238095152575</v>
      </c>
      <c r="AD943" s="323">
        <v>1</v>
      </c>
      <c r="AE943" s="322">
        <v>170.81804102564104</v>
      </c>
      <c r="AF943" s="324">
        <v>550.69264708127059</v>
      </c>
      <c r="AG943" s="324">
        <v>85.531372810411384</v>
      </c>
      <c r="AH943" s="324">
        <v>4.4350607801589378E-2</v>
      </c>
      <c r="AI943" s="324">
        <v>0.15531598844425601</v>
      </c>
      <c r="AJ943" s="324">
        <v>0.1864889185496576</v>
      </c>
      <c r="AK943" s="324">
        <v>7.9480320372066675</v>
      </c>
      <c r="AL943" s="324">
        <v>7.1073831691312801</v>
      </c>
      <c r="AM943" s="324">
        <v>8.7886809052820531</v>
      </c>
    </row>
    <row r="944" spans="1:39">
      <c r="A944" s="291" t="s">
        <v>1095</v>
      </c>
      <c r="B944" s="291">
        <v>1</v>
      </c>
      <c r="C944" s="291" t="s">
        <v>6126</v>
      </c>
      <c r="D944" s="291" t="s">
        <v>5183</v>
      </c>
      <c r="E944" s="291" t="s">
        <v>3160</v>
      </c>
      <c r="F944" s="291" t="s">
        <v>3161</v>
      </c>
      <c r="G944" s="291" t="s">
        <v>3162</v>
      </c>
      <c r="H944" s="291" t="s">
        <v>3163</v>
      </c>
      <c r="I944" s="291" t="s">
        <v>3164</v>
      </c>
      <c r="J944" s="291" t="s">
        <v>148</v>
      </c>
      <c r="K944" s="291">
        <v>39</v>
      </c>
      <c r="L944" s="291">
        <v>3218</v>
      </c>
      <c r="M944" s="291" t="s">
        <v>54</v>
      </c>
      <c r="N944" s="291">
        <v>943</v>
      </c>
      <c r="O944" s="291">
        <v>170.99956923076925</v>
      </c>
      <c r="P944" s="321" t="s">
        <v>3166</v>
      </c>
      <c r="Q944" s="321">
        <v>7210212</v>
      </c>
      <c r="R944" s="321">
        <v>32.510452999999998</v>
      </c>
      <c r="S944" s="321">
        <v>52.540310169999998</v>
      </c>
      <c r="T944" s="321">
        <v>9.5432538147782662</v>
      </c>
      <c r="U944" s="321" t="s">
        <v>149</v>
      </c>
      <c r="V944" s="321">
        <v>0.10576817810246678</v>
      </c>
      <c r="W944" s="321">
        <v>1.8666325676962601</v>
      </c>
      <c r="X944" s="321">
        <v>3.0998480826835499</v>
      </c>
      <c r="Y944" s="321">
        <v>90</v>
      </c>
      <c r="Z944" s="321">
        <v>0.89790999999999999</v>
      </c>
      <c r="AA944" s="321">
        <v>300.55176949999998</v>
      </c>
      <c r="AB944" s="321">
        <v>1.8157195180000001</v>
      </c>
      <c r="AC944" s="322">
        <v>0.68981238095152575</v>
      </c>
      <c r="AD944" s="323">
        <v>1</v>
      </c>
      <c r="AE944" s="322">
        <v>170.99956923076925</v>
      </c>
      <c r="AF944" s="324">
        <v>551.27786774766946</v>
      </c>
      <c r="AG944" s="324">
        <v>85.557200135131552</v>
      </c>
      <c r="AH944" s="324">
        <v>4.4132625867599619E-2</v>
      </c>
      <c r="AI944" s="324">
        <v>0.1551979593969347</v>
      </c>
      <c r="AJ944" s="324">
        <v>0.1864889185496576</v>
      </c>
      <c r="AK944" s="324">
        <v>7.9419921010814338</v>
      </c>
      <c r="AL944" s="324">
        <v>7.1019820660458688</v>
      </c>
      <c r="AM944" s="324">
        <v>8.7820021361170006</v>
      </c>
    </row>
    <row r="945" spans="1:39">
      <c r="A945" s="291" t="s">
        <v>1096</v>
      </c>
      <c r="B945" s="291">
        <v>1</v>
      </c>
      <c r="C945" s="291" t="s">
        <v>6127</v>
      </c>
      <c r="D945" s="291" t="s">
        <v>5183</v>
      </c>
      <c r="E945" s="291" t="s">
        <v>3160</v>
      </c>
      <c r="F945" s="291" t="s">
        <v>3161</v>
      </c>
      <c r="G945" s="291" t="s">
        <v>3162</v>
      </c>
      <c r="H945" s="291" t="s">
        <v>3163</v>
      </c>
      <c r="I945" s="291" t="s">
        <v>3164</v>
      </c>
      <c r="J945" s="291" t="s">
        <v>148</v>
      </c>
      <c r="K945" s="291">
        <v>39</v>
      </c>
      <c r="L945" s="291">
        <v>3218</v>
      </c>
      <c r="M945" s="291" t="s">
        <v>54</v>
      </c>
      <c r="N945" s="291">
        <v>944</v>
      </c>
      <c r="O945" s="291">
        <v>171.18109743589744</v>
      </c>
      <c r="P945" s="321" t="s">
        <v>3166</v>
      </c>
      <c r="Q945" s="321">
        <v>7210212</v>
      </c>
      <c r="R945" s="321">
        <v>32.510452999999998</v>
      </c>
      <c r="S945" s="321">
        <v>52.540310169999998</v>
      </c>
      <c r="T945" s="321">
        <v>9.5432538147782662</v>
      </c>
      <c r="U945" s="321" t="s">
        <v>149</v>
      </c>
      <c r="V945" s="321">
        <v>0.10576817810246678</v>
      </c>
      <c r="W945" s="321">
        <v>1.8666325676962601</v>
      </c>
      <c r="X945" s="321">
        <v>3.0998480826835499</v>
      </c>
      <c r="Y945" s="321">
        <v>90</v>
      </c>
      <c r="Z945" s="321">
        <v>0.89790999999999999</v>
      </c>
      <c r="AA945" s="321">
        <v>300.55176949999998</v>
      </c>
      <c r="AB945" s="321">
        <v>1.8157195180000001</v>
      </c>
      <c r="AC945" s="322">
        <v>0.68981238095152575</v>
      </c>
      <c r="AD945" s="323">
        <v>1</v>
      </c>
      <c r="AE945" s="322">
        <v>171.18109743589744</v>
      </c>
      <c r="AF945" s="324">
        <v>551.86308841406822</v>
      </c>
      <c r="AG945" s="324">
        <v>85.58290036659028</v>
      </c>
      <c r="AH945" s="324">
        <v>4.3915454347978812E-2</v>
      </c>
      <c r="AI945" s="324">
        <v>0.15507995037779479</v>
      </c>
      <c r="AJ945" s="324">
        <v>0.1864889185496576</v>
      </c>
      <c r="AK945" s="324">
        <v>7.9359531898643834</v>
      </c>
      <c r="AL945" s="324">
        <v>7.0965818794659672</v>
      </c>
      <c r="AM945" s="324">
        <v>8.7753245002627995</v>
      </c>
    </row>
    <row r="946" spans="1:39">
      <c r="A946" s="291" t="s">
        <v>1097</v>
      </c>
      <c r="B946" s="291">
        <v>1</v>
      </c>
      <c r="C946" s="291" t="s">
        <v>6128</v>
      </c>
      <c r="D946" s="291" t="s">
        <v>5183</v>
      </c>
      <c r="E946" s="291" t="s">
        <v>3160</v>
      </c>
      <c r="F946" s="291" t="s">
        <v>3161</v>
      </c>
      <c r="G946" s="291" t="s">
        <v>3162</v>
      </c>
      <c r="H946" s="291" t="s">
        <v>3163</v>
      </c>
      <c r="I946" s="291" t="s">
        <v>3164</v>
      </c>
      <c r="J946" s="291" t="s">
        <v>148</v>
      </c>
      <c r="K946" s="291">
        <v>39</v>
      </c>
      <c r="L946" s="291">
        <v>3218</v>
      </c>
      <c r="M946" s="291" t="s">
        <v>54</v>
      </c>
      <c r="N946" s="291">
        <v>945</v>
      </c>
      <c r="O946" s="291">
        <v>171.36262564102566</v>
      </c>
      <c r="P946" s="321" t="s">
        <v>3166</v>
      </c>
      <c r="Q946" s="321">
        <v>7210212</v>
      </c>
      <c r="R946" s="321">
        <v>32.510452999999998</v>
      </c>
      <c r="S946" s="321">
        <v>52.540310169999998</v>
      </c>
      <c r="T946" s="321">
        <v>9.5432538147782662</v>
      </c>
      <c r="U946" s="321" t="s">
        <v>149</v>
      </c>
      <c r="V946" s="321">
        <v>0.10576817810246678</v>
      </c>
      <c r="W946" s="321">
        <v>1.8666325676962601</v>
      </c>
      <c r="X946" s="321">
        <v>3.0998480826835499</v>
      </c>
      <c r="Y946" s="321">
        <v>90</v>
      </c>
      <c r="Z946" s="321">
        <v>0.89790999999999999</v>
      </c>
      <c r="AA946" s="321">
        <v>300.55176949999998</v>
      </c>
      <c r="AB946" s="321">
        <v>1.8157195180000001</v>
      </c>
      <c r="AC946" s="322">
        <v>0.68981238095152575</v>
      </c>
      <c r="AD946" s="323">
        <v>1</v>
      </c>
      <c r="AE946" s="322">
        <v>171.36262564102566</v>
      </c>
      <c r="AF946" s="324">
        <v>552.44830908046697</v>
      </c>
      <c r="AG946" s="324">
        <v>85.608473978306691</v>
      </c>
      <c r="AH946" s="324">
        <v>4.3699091957537385E-2</v>
      </c>
      <c r="AI946" s="324">
        <v>0.15496196218031572</v>
      </c>
      <c r="AJ946" s="324">
        <v>0.1864889185496576</v>
      </c>
      <c r="AK946" s="324">
        <v>7.9299153441604782</v>
      </c>
      <c r="AL946" s="324">
        <v>7.0911826457018279</v>
      </c>
      <c r="AM946" s="324">
        <v>8.7686480426191284</v>
      </c>
    </row>
    <row r="947" spans="1:39">
      <c r="A947" s="291" t="s">
        <v>1098</v>
      </c>
      <c r="B947" s="291">
        <v>1</v>
      </c>
      <c r="C947" s="291" t="s">
        <v>6129</v>
      </c>
      <c r="D947" s="291" t="s">
        <v>5183</v>
      </c>
      <c r="E947" s="291" t="s">
        <v>3160</v>
      </c>
      <c r="F947" s="291" t="s">
        <v>3161</v>
      </c>
      <c r="G947" s="291" t="s">
        <v>3162</v>
      </c>
      <c r="H947" s="291" t="s">
        <v>3163</v>
      </c>
      <c r="I947" s="291" t="s">
        <v>3164</v>
      </c>
      <c r="J947" s="291" t="s">
        <v>148</v>
      </c>
      <c r="K947" s="291">
        <v>39</v>
      </c>
      <c r="L947" s="291">
        <v>3218</v>
      </c>
      <c r="M947" s="291" t="s">
        <v>54</v>
      </c>
      <c r="N947" s="291">
        <v>946</v>
      </c>
      <c r="O947" s="291">
        <v>171.54415384615385</v>
      </c>
      <c r="P947" s="321" t="s">
        <v>3166</v>
      </c>
      <c r="Q947" s="321">
        <v>7210212</v>
      </c>
      <c r="R947" s="321">
        <v>32.510452999999998</v>
      </c>
      <c r="S947" s="321">
        <v>52.540310169999998</v>
      </c>
      <c r="T947" s="321">
        <v>9.5432538147782662</v>
      </c>
      <c r="U947" s="321" t="s">
        <v>149</v>
      </c>
      <c r="V947" s="321">
        <v>0.10576817810246678</v>
      </c>
      <c r="W947" s="321">
        <v>1.8666325676962601</v>
      </c>
      <c r="X947" s="321">
        <v>3.0998480826835499</v>
      </c>
      <c r="Y947" s="321">
        <v>90</v>
      </c>
      <c r="Z947" s="321">
        <v>0.89790999999999999</v>
      </c>
      <c r="AA947" s="321">
        <v>300.55176949999998</v>
      </c>
      <c r="AB947" s="321">
        <v>1.8157195180000001</v>
      </c>
      <c r="AC947" s="322">
        <v>0.68981238095152575</v>
      </c>
      <c r="AD947" s="323">
        <v>1</v>
      </c>
      <c r="AE947" s="322">
        <v>171.54415384615385</v>
      </c>
      <c r="AF947" s="324">
        <v>553.03352974686572</v>
      </c>
      <c r="AG947" s="324">
        <v>85.633921443041856</v>
      </c>
      <c r="AH947" s="324">
        <v>4.3483537400961204E-2</v>
      </c>
      <c r="AI947" s="324">
        <v>0.15484399559324763</v>
      </c>
      <c r="AJ947" s="324">
        <v>0.1864889185496576</v>
      </c>
      <c r="AK947" s="324">
        <v>7.9238786043326686</v>
      </c>
      <c r="AL947" s="324">
        <v>7.0857844008472846</v>
      </c>
      <c r="AM947" s="324">
        <v>8.7619728078180525</v>
      </c>
    </row>
    <row r="948" spans="1:39">
      <c r="A948" s="291" t="s">
        <v>1099</v>
      </c>
      <c r="B948" s="291">
        <v>1</v>
      </c>
      <c r="C948" s="291" t="s">
        <v>6130</v>
      </c>
      <c r="D948" s="291" t="s">
        <v>5183</v>
      </c>
      <c r="E948" s="291" t="s">
        <v>3160</v>
      </c>
      <c r="F948" s="291" t="s">
        <v>3161</v>
      </c>
      <c r="G948" s="291" t="s">
        <v>3162</v>
      </c>
      <c r="H948" s="291" t="s">
        <v>3163</v>
      </c>
      <c r="I948" s="291" t="s">
        <v>3164</v>
      </c>
      <c r="J948" s="291" t="s">
        <v>148</v>
      </c>
      <c r="K948" s="291">
        <v>39</v>
      </c>
      <c r="L948" s="291">
        <v>3218</v>
      </c>
      <c r="M948" s="291" t="s">
        <v>54</v>
      </c>
      <c r="N948" s="291">
        <v>947</v>
      </c>
      <c r="O948" s="291">
        <v>171.72568205128206</v>
      </c>
      <c r="P948" s="321" t="s">
        <v>3166</v>
      </c>
      <c r="Q948" s="321">
        <v>7210212</v>
      </c>
      <c r="R948" s="321">
        <v>32.510452999999998</v>
      </c>
      <c r="S948" s="321">
        <v>52.540310169999998</v>
      </c>
      <c r="T948" s="321">
        <v>9.5432538147782662</v>
      </c>
      <c r="U948" s="321" t="s">
        <v>149</v>
      </c>
      <c r="V948" s="321">
        <v>0.10576817810246678</v>
      </c>
      <c r="W948" s="321">
        <v>1.8666325676962601</v>
      </c>
      <c r="X948" s="321">
        <v>3.0998480826835499</v>
      </c>
      <c r="Y948" s="321">
        <v>90</v>
      </c>
      <c r="Z948" s="321">
        <v>0.89790999999999999</v>
      </c>
      <c r="AA948" s="321">
        <v>300.55176949999998</v>
      </c>
      <c r="AB948" s="321">
        <v>1.8157195180000001</v>
      </c>
      <c r="AC948" s="322">
        <v>0.68981238095152575</v>
      </c>
      <c r="AD948" s="323">
        <v>1</v>
      </c>
      <c r="AE948" s="322">
        <v>171.72568205128206</v>
      </c>
      <c r="AF948" s="324">
        <v>553.61875041326459</v>
      </c>
      <c r="AG948" s="324">
        <v>85.659243232792832</v>
      </c>
      <c r="AH948" s="324">
        <v>4.3268789372720329E-2</v>
      </c>
      <c r="AI948" s="324">
        <v>0.15472605140062548</v>
      </c>
      <c r="AJ948" s="324">
        <v>0.1864889185496576</v>
      </c>
      <c r="AK948" s="324">
        <v>7.9178430105026116</v>
      </c>
      <c r="AL948" s="324">
        <v>7.0803871807803995</v>
      </c>
      <c r="AM948" s="324">
        <v>8.7552988402248246</v>
      </c>
    </row>
    <row r="949" spans="1:39">
      <c r="A949" s="291" t="s">
        <v>1100</v>
      </c>
      <c r="B949" s="291">
        <v>1</v>
      </c>
      <c r="C949" s="291" t="s">
        <v>6131</v>
      </c>
      <c r="D949" s="291" t="s">
        <v>5183</v>
      </c>
      <c r="E949" s="291" t="s">
        <v>3160</v>
      </c>
      <c r="F949" s="291" t="s">
        <v>3161</v>
      </c>
      <c r="G949" s="291" t="s">
        <v>3162</v>
      </c>
      <c r="H949" s="291" t="s">
        <v>3163</v>
      </c>
      <c r="I949" s="291" t="s">
        <v>3164</v>
      </c>
      <c r="J949" s="291" t="s">
        <v>148</v>
      </c>
      <c r="K949" s="291">
        <v>39</v>
      </c>
      <c r="L949" s="291">
        <v>3218</v>
      </c>
      <c r="M949" s="291" t="s">
        <v>54</v>
      </c>
      <c r="N949" s="291">
        <v>948</v>
      </c>
      <c r="O949" s="291">
        <v>171.90721025641028</v>
      </c>
      <c r="P949" s="321" t="s">
        <v>3166</v>
      </c>
      <c r="Q949" s="321">
        <v>7210212</v>
      </c>
      <c r="R949" s="321">
        <v>32.510452999999998</v>
      </c>
      <c r="S949" s="321">
        <v>52.540310169999998</v>
      </c>
      <c r="T949" s="321">
        <v>9.5432538147782662</v>
      </c>
      <c r="U949" s="321" t="s">
        <v>149</v>
      </c>
      <c r="V949" s="321">
        <v>0.10576817810246678</v>
      </c>
      <c r="W949" s="321">
        <v>1.8666325676962601</v>
      </c>
      <c r="X949" s="321">
        <v>3.0998480826835499</v>
      </c>
      <c r="Y949" s="321">
        <v>90</v>
      </c>
      <c r="Z949" s="321">
        <v>0.89790999999999999</v>
      </c>
      <c r="AA949" s="321">
        <v>300.55176949999998</v>
      </c>
      <c r="AB949" s="321">
        <v>1.8157195180000001</v>
      </c>
      <c r="AC949" s="322">
        <v>0.68981238095152575</v>
      </c>
      <c r="AD949" s="323">
        <v>1</v>
      </c>
      <c r="AE949" s="322">
        <v>171.90721025641028</v>
      </c>
      <c r="AF949" s="324">
        <v>554.20397107966346</v>
      </c>
      <c r="AG949" s="324">
        <v>85.6844398187867</v>
      </c>
      <c r="AH949" s="324">
        <v>4.3054846557135533E-2</v>
      </c>
      <c r="AI949" s="324">
        <v>0.15460813038178337</v>
      </c>
      <c r="AJ949" s="324">
        <v>0.1864889185496576</v>
      </c>
      <c r="AK949" s="324">
        <v>7.9118086025514076</v>
      </c>
      <c r="AL949" s="324">
        <v>7.0749910211641209</v>
      </c>
      <c r="AM949" s="324">
        <v>8.7486261839386934</v>
      </c>
    </row>
    <row r="950" spans="1:39">
      <c r="A950" s="291" t="s">
        <v>1101</v>
      </c>
      <c r="B950" s="291">
        <v>1</v>
      </c>
      <c r="C950" s="291" t="s">
        <v>6132</v>
      </c>
      <c r="D950" s="291" t="s">
        <v>5183</v>
      </c>
      <c r="E950" s="291" t="s">
        <v>3160</v>
      </c>
      <c r="F950" s="291" t="s">
        <v>3161</v>
      </c>
      <c r="G950" s="291" t="s">
        <v>3162</v>
      </c>
      <c r="H950" s="291" t="s">
        <v>3163</v>
      </c>
      <c r="I950" s="291" t="s">
        <v>3164</v>
      </c>
      <c r="J950" s="291" t="s">
        <v>148</v>
      </c>
      <c r="K950" s="291">
        <v>39</v>
      </c>
      <c r="L950" s="291">
        <v>3218</v>
      </c>
      <c r="M950" s="291" t="s">
        <v>54</v>
      </c>
      <c r="N950" s="291">
        <v>949</v>
      </c>
      <c r="O950" s="291">
        <v>172.08873846153847</v>
      </c>
      <c r="P950" s="321" t="s">
        <v>3166</v>
      </c>
      <c r="Q950" s="321">
        <v>7210212</v>
      </c>
      <c r="R950" s="321">
        <v>32.510452999999998</v>
      </c>
      <c r="S950" s="321">
        <v>52.540310169999998</v>
      </c>
      <c r="T950" s="321">
        <v>9.5432538147782662</v>
      </c>
      <c r="U950" s="321" t="s">
        <v>149</v>
      </c>
      <c r="V950" s="321">
        <v>0.10576817810246678</v>
      </c>
      <c r="W950" s="321">
        <v>1.8666325676962601</v>
      </c>
      <c r="X950" s="321">
        <v>3.0998480826835499</v>
      </c>
      <c r="Y950" s="321">
        <v>90</v>
      </c>
      <c r="Z950" s="321">
        <v>0.89790999999999999</v>
      </c>
      <c r="AA950" s="321">
        <v>300.55176949999998</v>
      </c>
      <c r="AB950" s="321">
        <v>1.8157195180000001</v>
      </c>
      <c r="AC950" s="322">
        <v>0.68981238095152575</v>
      </c>
      <c r="AD950" s="323">
        <v>1</v>
      </c>
      <c r="AE950" s="322">
        <v>172.08873846153847</v>
      </c>
      <c r="AF950" s="324">
        <v>554.78919174606222</v>
      </c>
      <c r="AG950" s="324">
        <v>85.709511671474772</v>
      </c>
      <c r="AH950" s="324">
        <v>4.2841707628603204E-2</v>
      </c>
      <c r="AI950" s="324">
        <v>0.15449023331136863</v>
      </c>
      <c r="AJ950" s="324">
        <v>0.1864889185496576</v>
      </c>
      <c r="AK950" s="324">
        <v>7.9057754201203183</v>
      </c>
      <c r="AL950" s="324">
        <v>7.0695959574469276</v>
      </c>
      <c r="AM950" s="324">
        <v>8.7419548827937081</v>
      </c>
    </row>
    <row r="951" spans="1:39">
      <c r="A951" s="291" t="s">
        <v>1102</v>
      </c>
      <c r="B951" s="291">
        <v>1</v>
      </c>
      <c r="C951" s="291" t="s">
        <v>6133</v>
      </c>
      <c r="D951" s="291" t="s">
        <v>5183</v>
      </c>
      <c r="E951" s="291" t="s">
        <v>3160</v>
      </c>
      <c r="F951" s="291" t="s">
        <v>3161</v>
      </c>
      <c r="G951" s="291" t="s">
        <v>3162</v>
      </c>
      <c r="H951" s="291" t="s">
        <v>3163</v>
      </c>
      <c r="I951" s="291" t="s">
        <v>3164</v>
      </c>
      <c r="J951" s="291" t="s">
        <v>148</v>
      </c>
      <c r="K951" s="291">
        <v>39</v>
      </c>
      <c r="L951" s="291">
        <v>3218</v>
      </c>
      <c r="M951" s="291" t="s">
        <v>54</v>
      </c>
      <c r="N951" s="291">
        <v>950</v>
      </c>
      <c r="O951" s="291">
        <v>172.27026666666669</v>
      </c>
      <c r="P951" s="321" t="s">
        <v>3166</v>
      </c>
      <c r="Q951" s="321">
        <v>7210212</v>
      </c>
      <c r="R951" s="321">
        <v>32.510452999999998</v>
      </c>
      <c r="S951" s="321">
        <v>52.540310169999998</v>
      </c>
      <c r="T951" s="321">
        <v>9.5432538147782662</v>
      </c>
      <c r="U951" s="321" t="s">
        <v>149</v>
      </c>
      <c r="V951" s="321">
        <v>0.10576817810246678</v>
      </c>
      <c r="W951" s="321">
        <v>1.8666325676962601</v>
      </c>
      <c r="X951" s="321">
        <v>3.0998480826835499</v>
      </c>
      <c r="Y951" s="321">
        <v>90</v>
      </c>
      <c r="Z951" s="321">
        <v>0.89790999999999999</v>
      </c>
      <c r="AA951" s="321">
        <v>300.55176949999998</v>
      </c>
      <c r="AB951" s="321">
        <v>1.8157195180000001</v>
      </c>
      <c r="AC951" s="322">
        <v>0.68981238095152575</v>
      </c>
      <c r="AD951" s="323">
        <v>1</v>
      </c>
      <c r="AE951" s="322">
        <v>172.27026666666669</v>
      </c>
      <c r="AF951" s="324">
        <v>555.37441241246097</v>
      </c>
      <c r="AG951" s="324">
        <v>85.734459260526904</v>
      </c>
      <c r="AH951" s="324">
        <v>4.2629371251790012E-2</v>
      </c>
      <c r="AI951" s="324">
        <v>0.15437236095935641</v>
      </c>
      <c r="AJ951" s="324">
        <v>0.1864889185496576</v>
      </c>
      <c r="AK951" s="324">
        <v>7.899743502611515</v>
      </c>
      <c r="AL951" s="324">
        <v>7.0642020248634951</v>
      </c>
      <c r="AM951" s="324">
        <v>8.735284980359534</v>
      </c>
    </row>
    <row r="952" spans="1:39">
      <c r="A952" s="291" t="s">
        <v>1103</v>
      </c>
      <c r="B952" s="291">
        <v>1</v>
      </c>
      <c r="C952" s="291" t="s">
        <v>6134</v>
      </c>
      <c r="D952" s="291" t="s">
        <v>5183</v>
      </c>
      <c r="E952" s="291" t="s">
        <v>3160</v>
      </c>
      <c r="F952" s="291" t="s">
        <v>3161</v>
      </c>
      <c r="G952" s="291" t="s">
        <v>3162</v>
      </c>
      <c r="H952" s="291" t="s">
        <v>3163</v>
      </c>
      <c r="I952" s="291" t="s">
        <v>3164</v>
      </c>
      <c r="J952" s="291" t="s">
        <v>148</v>
      </c>
      <c r="K952" s="291">
        <v>39</v>
      </c>
      <c r="L952" s="291">
        <v>3218</v>
      </c>
      <c r="M952" s="291" t="s">
        <v>54</v>
      </c>
      <c r="N952" s="291">
        <v>951</v>
      </c>
      <c r="O952" s="291">
        <v>172.45179487179487</v>
      </c>
      <c r="P952" s="321" t="s">
        <v>3166</v>
      </c>
      <c r="Q952" s="321">
        <v>7210212</v>
      </c>
      <c r="R952" s="321">
        <v>32.510452999999998</v>
      </c>
      <c r="S952" s="321">
        <v>52.540310169999998</v>
      </c>
      <c r="T952" s="321">
        <v>9.5432538147782662</v>
      </c>
      <c r="U952" s="321" t="s">
        <v>149</v>
      </c>
      <c r="V952" s="321">
        <v>0.10576817810246678</v>
      </c>
      <c r="W952" s="321">
        <v>1.8666325676962601</v>
      </c>
      <c r="X952" s="321">
        <v>3.0998480826835499</v>
      </c>
      <c r="Y952" s="321">
        <v>90</v>
      </c>
      <c r="Z952" s="321">
        <v>0.89790999999999999</v>
      </c>
      <c r="AA952" s="321">
        <v>300.55176949999998</v>
      </c>
      <c r="AB952" s="321">
        <v>1.8157195180000001</v>
      </c>
      <c r="AC952" s="322">
        <v>0.68981238095152575</v>
      </c>
      <c r="AD952" s="323">
        <v>1</v>
      </c>
      <c r="AE952" s="322">
        <v>172.45179487179487</v>
      </c>
      <c r="AF952" s="324">
        <v>555.95963307885972</v>
      </c>
      <c r="AG952" s="324">
        <v>85.759283054825588</v>
      </c>
      <c r="AH952" s="324">
        <v>4.2417836081285978E-2</v>
      </c>
      <c r="AI952" s="324">
        <v>0.15425451409106372</v>
      </c>
      <c r="AJ952" s="324">
        <v>0.1864889185496576</v>
      </c>
      <c r="AK952" s="324">
        <v>7.8937128891887962</v>
      </c>
      <c r="AL952" s="324">
        <v>7.0588092584353372</v>
      </c>
      <c r="AM952" s="324">
        <v>8.7286165199422534</v>
      </c>
    </row>
    <row r="953" spans="1:39">
      <c r="A953" s="291" t="s">
        <v>1104</v>
      </c>
      <c r="B953" s="291">
        <v>1</v>
      </c>
      <c r="C953" s="291" t="s">
        <v>6135</v>
      </c>
      <c r="D953" s="291" t="s">
        <v>5183</v>
      </c>
      <c r="E953" s="291" t="s">
        <v>3160</v>
      </c>
      <c r="F953" s="291" t="s">
        <v>3161</v>
      </c>
      <c r="G953" s="291" t="s">
        <v>3162</v>
      </c>
      <c r="H953" s="291" t="s">
        <v>3163</v>
      </c>
      <c r="I953" s="291" t="s">
        <v>3164</v>
      </c>
      <c r="J953" s="291" t="s">
        <v>148</v>
      </c>
      <c r="K953" s="291">
        <v>39</v>
      </c>
      <c r="L953" s="291">
        <v>3218</v>
      </c>
      <c r="M953" s="291" t="s">
        <v>54</v>
      </c>
      <c r="N953" s="291">
        <v>952</v>
      </c>
      <c r="O953" s="291">
        <v>172.63332307692309</v>
      </c>
      <c r="P953" s="321" t="s">
        <v>3166</v>
      </c>
      <c r="Q953" s="321">
        <v>7210212</v>
      </c>
      <c r="R953" s="321">
        <v>32.510452999999998</v>
      </c>
      <c r="S953" s="321">
        <v>52.540310169999998</v>
      </c>
      <c r="T953" s="321">
        <v>9.5432538147782662</v>
      </c>
      <c r="U953" s="321" t="s">
        <v>149</v>
      </c>
      <c r="V953" s="321">
        <v>0.10576817810246678</v>
      </c>
      <c r="W953" s="321">
        <v>1.8666325676962601</v>
      </c>
      <c r="X953" s="321">
        <v>3.0998480826835499</v>
      </c>
      <c r="Y953" s="321">
        <v>90</v>
      </c>
      <c r="Z953" s="321">
        <v>0.89790999999999999</v>
      </c>
      <c r="AA953" s="321">
        <v>300.55176949999998</v>
      </c>
      <c r="AB953" s="321">
        <v>1.8157195180000001</v>
      </c>
      <c r="AC953" s="322">
        <v>0.68981238095152575</v>
      </c>
      <c r="AD953" s="323">
        <v>1</v>
      </c>
      <c r="AE953" s="322">
        <v>172.63332307692309</v>
      </c>
      <c r="AF953" s="324">
        <v>556.54485374525859</v>
      </c>
      <c r="AG953" s="324">
        <v>85.78398352246046</v>
      </c>
      <c r="AH953" s="324">
        <v>4.2207100762291359E-2</v>
      </c>
      <c r="AI953" s="324">
        <v>0.15413669346716385</v>
      </c>
      <c r="AJ953" s="324">
        <v>0.1864889185496576</v>
      </c>
      <c r="AK953" s="324">
        <v>7.8876836187783264</v>
      </c>
      <c r="AL953" s="324">
        <v>7.05341769297147</v>
      </c>
      <c r="AM953" s="324">
        <v>8.7219495445851827</v>
      </c>
    </row>
    <row r="954" spans="1:39">
      <c r="A954" s="291" t="s">
        <v>1105</v>
      </c>
      <c r="B954" s="291">
        <v>1</v>
      </c>
      <c r="C954" s="291" t="s">
        <v>6136</v>
      </c>
      <c r="D954" s="291" t="s">
        <v>5183</v>
      </c>
      <c r="E954" s="291" t="s">
        <v>3160</v>
      </c>
      <c r="F954" s="291" t="s">
        <v>3161</v>
      </c>
      <c r="G954" s="291" t="s">
        <v>3162</v>
      </c>
      <c r="H954" s="291" t="s">
        <v>3163</v>
      </c>
      <c r="I954" s="291" t="s">
        <v>3164</v>
      </c>
      <c r="J954" s="291" t="s">
        <v>148</v>
      </c>
      <c r="K954" s="291">
        <v>39</v>
      </c>
      <c r="L954" s="291">
        <v>3218</v>
      </c>
      <c r="M954" s="291" t="s">
        <v>54</v>
      </c>
      <c r="N954" s="291">
        <v>953</v>
      </c>
      <c r="O954" s="291">
        <v>172.81485128205128</v>
      </c>
      <c r="P954" s="321" t="s">
        <v>3166</v>
      </c>
      <c r="Q954" s="321">
        <v>7210212</v>
      </c>
      <c r="R954" s="321">
        <v>32.510452999999998</v>
      </c>
      <c r="S954" s="321">
        <v>52.540310169999998</v>
      </c>
      <c r="T954" s="321">
        <v>9.5432538147782662</v>
      </c>
      <c r="U954" s="321" t="s">
        <v>149</v>
      </c>
      <c r="V954" s="321">
        <v>0.10576817810246678</v>
      </c>
      <c r="W954" s="321">
        <v>1.8666325676962601</v>
      </c>
      <c r="X954" s="321">
        <v>3.0998480826835499</v>
      </c>
      <c r="Y954" s="321">
        <v>90</v>
      </c>
      <c r="Z954" s="321">
        <v>0.89790999999999999</v>
      </c>
      <c r="AA954" s="321">
        <v>300.55176949999998</v>
      </c>
      <c r="AB954" s="321">
        <v>1.8157195180000001</v>
      </c>
      <c r="AC954" s="322">
        <v>0.68981238095152575</v>
      </c>
      <c r="AD954" s="323">
        <v>1</v>
      </c>
      <c r="AE954" s="322">
        <v>172.81485128205128</v>
      </c>
      <c r="AF954" s="324">
        <v>557.13007441165735</v>
      </c>
      <c r="AG954" s="324">
        <v>85.808561130722623</v>
      </c>
      <c r="AH954" s="324">
        <v>4.1997163930326063E-2</v>
      </c>
      <c r="AI954" s="324">
        <v>0.15401889984370079</v>
      </c>
      <c r="AJ954" s="324">
        <v>0.1864889185496576</v>
      </c>
      <c r="AK954" s="324">
        <v>7.8816557300693724</v>
      </c>
      <c r="AL954" s="324">
        <v>7.0480273630690666</v>
      </c>
      <c r="AM954" s="324">
        <v>8.7152840970696772</v>
      </c>
    </row>
    <row r="955" spans="1:39">
      <c r="A955" s="291" t="s">
        <v>1106</v>
      </c>
      <c r="B955" s="291">
        <v>1</v>
      </c>
      <c r="C955" s="291" t="s">
        <v>6137</v>
      </c>
      <c r="D955" s="291" t="s">
        <v>5183</v>
      </c>
      <c r="E955" s="291" t="s">
        <v>3160</v>
      </c>
      <c r="F955" s="291" t="s">
        <v>3161</v>
      </c>
      <c r="G955" s="291" t="s">
        <v>3162</v>
      </c>
      <c r="H955" s="291" t="s">
        <v>3163</v>
      </c>
      <c r="I955" s="291" t="s">
        <v>3164</v>
      </c>
      <c r="J955" s="291" t="s">
        <v>148</v>
      </c>
      <c r="K955" s="291">
        <v>39</v>
      </c>
      <c r="L955" s="291">
        <v>3218</v>
      </c>
      <c r="M955" s="291" t="s">
        <v>54</v>
      </c>
      <c r="N955" s="291">
        <v>954</v>
      </c>
      <c r="O955" s="291">
        <v>172.9963794871795</v>
      </c>
      <c r="P955" s="321" t="s">
        <v>3166</v>
      </c>
      <c r="Q955" s="321">
        <v>7210212</v>
      </c>
      <c r="R955" s="321">
        <v>32.510452999999998</v>
      </c>
      <c r="S955" s="321">
        <v>52.540310169999998</v>
      </c>
      <c r="T955" s="321">
        <v>9.5432538147782662</v>
      </c>
      <c r="U955" s="321" t="s">
        <v>149</v>
      </c>
      <c r="V955" s="321">
        <v>0.10576817810246678</v>
      </c>
      <c r="W955" s="321">
        <v>1.8666325676962601</v>
      </c>
      <c r="X955" s="321">
        <v>3.0998480826835499</v>
      </c>
      <c r="Y955" s="321">
        <v>90</v>
      </c>
      <c r="Z955" s="321">
        <v>0.89790999999999999</v>
      </c>
      <c r="AA955" s="321">
        <v>300.55176949999998</v>
      </c>
      <c r="AB955" s="321">
        <v>1.8157195180000001</v>
      </c>
      <c r="AC955" s="322">
        <v>0.68981238095152575</v>
      </c>
      <c r="AD955" s="323">
        <v>1</v>
      </c>
      <c r="AE955" s="322">
        <v>172.9963794871795</v>
      </c>
      <c r="AF955" s="324">
        <v>557.71529507805622</v>
      </c>
      <c r="AG955" s="324">
        <v>85.833016346099143</v>
      </c>
      <c r="AH955" s="324">
        <v>4.1788024211455194E-2</v>
      </c>
      <c r="AI955" s="324">
        <v>0.15390113397210345</v>
      </c>
      <c r="AJ955" s="324">
        <v>0.1864889185496576</v>
      </c>
      <c r="AK955" s="324">
        <v>7.8756292615150345</v>
      </c>
      <c r="AL955" s="324">
        <v>7.0426383031141135</v>
      </c>
      <c r="AM955" s="324">
        <v>8.7086202199159555</v>
      </c>
    </row>
    <row r="956" spans="1:39">
      <c r="A956" s="291" t="s">
        <v>1107</v>
      </c>
      <c r="B956" s="291">
        <v>1</v>
      </c>
      <c r="C956" s="291" t="s">
        <v>6138</v>
      </c>
      <c r="D956" s="291" t="s">
        <v>5183</v>
      </c>
      <c r="E956" s="291" t="s">
        <v>3160</v>
      </c>
      <c r="F956" s="291" t="s">
        <v>3161</v>
      </c>
      <c r="G956" s="291" t="s">
        <v>3162</v>
      </c>
      <c r="H956" s="291" t="s">
        <v>3163</v>
      </c>
      <c r="I956" s="291" t="s">
        <v>3164</v>
      </c>
      <c r="J956" s="291" t="s">
        <v>148</v>
      </c>
      <c r="K956" s="291">
        <v>39</v>
      </c>
      <c r="L956" s="291">
        <v>3218</v>
      </c>
      <c r="M956" s="291" t="s">
        <v>54</v>
      </c>
      <c r="N956" s="291">
        <v>955</v>
      </c>
      <c r="O956" s="291">
        <v>173.17790769230771</v>
      </c>
      <c r="P956" s="321" t="s">
        <v>3166</v>
      </c>
      <c r="Q956" s="321">
        <v>7210212</v>
      </c>
      <c r="R956" s="321">
        <v>32.510452999999998</v>
      </c>
      <c r="S956" s="321">
        <v>52.540310169999998</v>
      </c>
      <c r="T956" s="321">
        <v>9.5432538147782662</v>
      </c>
      <c r="U956" s="321" t="s">
        <v>149</v>
      </c>
      <c r="V956" s="321">
        <v>0.10576817810246678</v>
      </c>
      <c r="W956" s="321">
        <v>1.8666325676962601</v>
      </c>
      <c r="X956" s="321">
        <v>3.0998480826835499</v>
      </c>
      <c r="Y956" s="321">
        <v>90</v>
      </c>
      <c r="Z956" s="321">
        <v>0.89790999999999999</v>
      </c>
      <c r="AA956" s="321">
        <v>300.55176949999998</v>
      </c>
      <c r="AB956" s="321">
        <v>1.8157195180000001</v>
      </c>
      <c r="AC956" s="322">
        <v>0.68981238095152575</v>
      </c>
      <c r="AD956" s="323">
        <v>1</v>
      </c>
      <c r="AE956" s="322">
        <v>173.17790769230771</v>
      </c>
      <c r="AF956" s="324">
        <v>558.30051574445497</v>
      </c>
      <c r="AG956" s="324">
        <v>85.857349634267521</v>
      </c>
      <c r="AH956" s="324">
        <v>4.1579680222363073E-2</v>
      </c>
      <c r="AI956" s="324">
        <v>0.15378339659920018</v>
      </c>
      <c r="AJ956" s="324">
        <v>0.1864889185496576</v>
      </c>
      <c r="AK956" s="324">
        <v>7.8696042513329845</v>
      </c>
      <c r="AL956" s="324">
        <v>7.0372505472820679</v>
      </c>
      <c r="AM956" s="324">
        <v>8.7019579553839019</v>
      </c>
    </row>
    <row r="957" spans="1:39">
      <c r="A957" s="291" t="s">
        <v>1108</v>
      </c>
      <c r="B957" s="291">
        <v>1</v>
      </c>
      <c r="C957" s="291" t="s">
        <v>6139</v>
      </c>
      <c r="D957" s="291" t="s">
        <v>5183</v>
      </c>
      <c r="E957" s="291" t="s">
        <v>3160</v>
      </c>
      <c r="F957" s="291" t="s">
        <v>3161</v>
      </c>
      <c r="G957" s="291" t="s">
        <v>3162</v>
      </c>
      <c r="H957" s="291" t="s">
        <v>3163</v>
      </c>
      <c r="I957" s="291" t="s">
        <v>3164</v>
      </c>
      <c r="J957" s="291" t="s">
        <v>148</v>
      </c>
      <c r="K957" s="291">
        <v>39</v>
      </c>
      <c r="L957" s="291">
        <v>3218</v>
      </c>
      <c r="M957" s="291" t="s">
        <v>54</v>
      </c>
      <c r="N957" s="291">
        <v>956</v>
      </c>
      <c r="O957" s="291">
        <v>173.3594358974359</v>
      </c>
      <c r="P957" s="321" t="s">
        <v>3166</v>
      </c>
      <c r="Q957" s="321">
        <v>7210212</v>
      </c>
      <c r="R957" s="321">
        <v>32.510452999999998</v>
      </c>
      <c r="S957" s="321">
        <v>52.540310169999998</v>
      </c>
      <c r="T957" s="321">
        <v>9.5432538147782662</v>
      </c>
      <c r="U957" s="321" t="s">
        <v>149</v>
      </c>
      <c r="V957" s="321">
        <v>0.10576817810246678</v>
      </c>
      <c r="W957" s="321">
        <v>1.8666325676962601</v>
      </c>
      <c r="X957" s="321">
        <v>3.0998480826835499</v>
      </c>
      <c r="Y957" s="321">
        <v>90</v>
      </c>
      <c r="Z957" s="321">
        <v>0.89790999999999999</v>
      </c>
      <c r="AA957" s="321">
        <v>300.55176949999998</v>
      </c>
      <c r="AB957" s="321">
        <v>1.8157195180000001</v>
      </c>
      <c r="AC957" s="322">
        <v>0.68981238095152575</v>
      </c>
      <c r="AD957" s="323">
        <v>1</v>
      </c>
      <c r="AE957" s="322">
        <v>173.3594358974359</v>
      </c>
      <c r="AF957" s="324">
        <v>558.88573641085372</v>
      </c>
      <c r="AG957" s="324">
        <v>85.881561460090325</v>
      </c>
      <c r="AH957" s="324">
        <v>4.137213057049819E-2</v>
      </c>
      <c r="AI957" s="324">
        <v>0.15366568846723297</v>
      </c>
      <c r="AJ957" s="324">
        <v>0.1864889185496576</v>
      </c>
      <c r="AK957" s="324">
        <v>7.8635807375061972</v>
      </c>
      <c r="AL957" s="324">
        <v>7.0318641295385147</v>
      </c>
      <c r="AM957" s="324">
        <v>8.6952973454738807</v>
      </c>
    </row>
    <row r="958" spans="1:39">
      <c r="A958" s="291" t="s">
        <v>1109</v>
      </c>
      <c r="B958" s="291">
        <v>1</v>
      </c>
      <c r="C958" s="291" t="s">
        <v>6140</v>
      </c>
      <c r="D958" s="291" t="s">
        <v>5183</v>
      </c>
      <c r="E958" s="291" t="s">
        <v>3160</v>
      </c>
      <c r="F958" s="291" t="s">
        <v>3161</v>
      </c>
      <c r="G958" s="291" t="s">
        <v>3162</v>
      </c>
      <c r="H958" s="291" t="s">
        <v>3163</v>
      </c>
      <c r="I958" s="291" t="s">
        <v>3164</v>
      </c>
      <c r="J958" s="291" t="s">
        <v>148</v>
      </c>
      <c r="K958" s="291">
        <v>39</v>
      </c>
      <c r="L958" s="291">
        <v>3218</v>
      </c>
      <c r="M958" s="291" t="s">
        <v>54</v>
      </c>
      <c r="N958" s="291">
        <v>957</v>
      </c>
      <c r="O958" s="291">
        <v>173.54096410256412</v>
      </c>
      <c r="P958" s="321" t="s">
        <v>3166</v>
      </c>
      <c r="Q958" s="321">
        <v>7210212</v>
      </c>
      <c r="R958" s="321">
        <v>32.510452999999998</v>
      </c>
      <c r="S958" s="321">
        <v>52.540310169999998</v>
      </c>
      <c r="T958" s="321">
        <v>9.5432538147782662</v>
      </c>
      <c r="U958" s="321" t="s">
        <v>149</v>
      </c>
      <c r="V958" s="321">
        <v>0.10576817810246678</v>
      </c>
      <c r="W958" s="321">
        <v>1.8666325676962601</v>
      </c>
      <c r="X958" s="321">
        <v>3.0998480826835499</v>
      </c>
      <c r="Y958" s="321">
        <v>90</v>
      </c>
      <c r="Z958" s="321">
        <v>0.89790999999999999</v>
      </c>
      <c r="AA958" s="321">
        <v>300.55176949999998</v>
      </c>
      <c r="AB958" s="321">
        <v>1.8157195180000001</v>
      </c>
      <c r="AC958" s="322">
        <v>0.68981238095152575</v>
      </c>
      <c r="AD958" s="323">
        <v>1</v>
      </c>
      <c r="AE958" s="322">
        <v>173.54096410256412</v>
      </c>
      <c r="AF958" s="324">
        <v>559.47095707725259</v>
      </c>
      <c r="AG958" s="324">
        <v>85.905652287609811</v>
      </c>
      <c r="AH958" s="324">
        <v>4.1165373854154565E-2</v>
      </c>
      <c r="AI958" s="324">
        <v>0.153548010313872</v>
      </c>
      <c r="AJ958" s="324">
        <v>0.1864889185496576</v>
      </c>
      <c r="AK958" s="324">
        <v>7.857558757783691</v>
      </c>
      <c r="AL958" s="324">
        <v>7.0264790836398276</v>
      </c>
      <c r="AM958" s="324">
        <v>8.6886384319275543</v>
      </c>
    </row>
    <row r="959" spans="1:39">
      <c r="A959" s="291" t="s">
        <v>1110</v>
      </c>
      <c r="B959" s="291">
        <v>1</v>
      </c>
      <c r="C959" s="291" t="s">
        <v>6141</v>
      </c>
      <c r="D959" s="291" t="s">
        <v>5183</v>
      </c>
      <c r="E959" s="291" t="s">
        <v>3160</v>
      </c>
      <c r="F959" s="291" t="s">
        <v>3161</v>
      </c>
      <c r="G959" s="291" t="s">
        <v>3162</v>
      </c>
      <c r="H959" s="291" t="s">
        <v>3163</v>
      </c>
      <c r="I959" s="291" t="s">
        <v>3164</v>
      </c>
      <c r="J959" s="291" t="s">
        <v>148</v>
      </c>
      <c r="K959" s="291">
        <v>39</v>
      </c>
      <c r="L959" s="291">
        <v>3218</v>
      </c>
      <c r="M959" s="291" t="s">
        <v>54</v>
      </c>
      <c r="N959" s="291">
        <v>958</v>
      </c>
      <c r="O959" s="291">
        <v>173.72249230769231</v>
      </c>
      <c r="P959" s="321" t="s">
        <v>3166</v>
      </c>
      <c r="Q959" s="321">
        <v>7210212</v>
      </c>
      <c r="R959" s="321">
        <v>32.510452999999998</v>
      </c>
      <c r="S959" s="321">
        <v>52.540310169999998</v>
      </c>
      <c r="T959" s="321">
        <v>9.5432538147782662</v>
      </c>
      <c r="U959" s="321" t="s">
        <v>149</v>
      </c>
      <c r="V959" s="321">
        <v>0.10576817810246678</v>
      </c>
      <c r="W959" s="321">
        <v>1.8666325676962601</v>
      </c>
      <c r="X959" s="321">
        <v>3.0998480826835499</v>
      </c>
      <c r="Y959" s="321">
        <v>90</v>
      </c>
      <c r="Z959" s="321">
        <v>0.89790999999999999</v>
      </c>
      <c r="AA959" s="321">
        <v>300.55176949999998</v>
      </c>
      <c r="AB959" s="321">
        <v>1.8157195180000001</v>
      </c>
      <c r="AC959" s="322">
        <v>0.68981238095152575</v>
      </c>
      <c r="AD959" s="323">
        <v>1</v>
      </c>
      <c r="AE959" s="322">
        <v>173.72249230769231</v>
      </c>
      <c r="AF959" s="324">
        <v>560.05617774365135</v>
      </c>
      <c r="AG959" s="324">
        <v>85.929622580042604</v>
      </c>
      <c r="AH959" s="324">
        <v>4.0959408662544002E-2</v>
      </c>
      <c r="AI959" s="324">
        <v>0.15343036287223005</v>
      </c>
      <c r="AJ959" s="324">
        <v>0.1864889185496576</v>
      </c>
      <c r="AK959" s="324">
        <v>7.8515383496812685</v>
      </c>
      <c r="AL959" s="324">
        <v>7.0210954431338317</v>
      </c>
      <c r="AM959" s="324">
        <v>8.6819812562287062</v>
      </c>
    </row>
    <row r="960" spans="1:39">
      <c r="A960" s="291" t="s">
        <v>1111</v>
      </c>
      <c r="B960" s="291">
        <v>1</v>
      </c>
      <c r="C960" s="291" t="s">
        <v>6142</v>
      </c>
      <c r="D960" s="291" t="s">
        <v>5183</v>
      </c>
      <c r="E960" s="291" t="s">
        <v>3160</v>
      </c>
      <c r="F960" s="291" t="s">
        <v>3161</v>
      </c>
      <c r="G960" s="291" t="s">
        <v>3162</v>
      </c>
      <c r="H960" s="291" t="s">
        <v>3163</v>
      </c>
      <c r="I960" s="291" t="s">
        <v>3164</v>
      </c>
      <c r="J960" s="291" t="s">
        <v>148</v>
      </c>
      <c r="K960" s="291">
        <v>39</v>
      </c>
      <c r="L960" s="291">
        <v>3218</v>
      </c>
      <c r="M960" s="291" t="s">
        <v>54</v>
      </c>
      <c r="N960" s="291">
        <v>959</v>
      </c>
      <c r="O960" s="291">
        <v>173.90402051282052</v>
      </c>
      <c r="P960" s="321" t="s">
        <v>3166</v>
      </c>
      <c r="Q960" s="321">
        <v>7210212</v>
      </c>
      <c r="R960" s="321">
        <v>32.510452999999998</v>
      </c>
      <c r="S960" s="321">
        <v>52.540310169999998</v>
      </c>
      <c r="T960" s="321">
        <v>9.5432538147782662</v>
      </c>
      <c r="U960" s="321" t="s">
        <v>149</v>
      </c>
      <c r="V960" s="321">
        <v>0.10576817810246678</v>
      </c>
      <c r="W960" s="321">
        <v>1.8666325676962601</v>
      </c>
      <c r="X960" s="321">
        <v>3.0998480826835499</v>
      </c>
      <c r="Y960" s="321">
        <v>90</v>
      </c>
      <c r="Z960" s="321">
        <v>0.89790999999999999</v>
      </c>
      <c r="AA960" s="321">
        <v>300.55176949999998</v>
      </c>
      <c r="AB960" s="321">
        <v>1.8157195180000001</v>
      </c>
      <c r="AC960" s="322">
        <v>0.68981238095152575</v>
      </c>
      <c r="AD960" s="323">
        <v>1</v>
      </c>
      <c r="AE960" s="322">
        <v>173.90402051282052</v>
      </c>
      <c r="AF960" s="324">
        <v>560.64139841005021</v>
      </c>
      <c r="AG960" s="324">
        <v>85.95347279977446</v>
      </c>
      <c r="AH960" s="324">
        <v>4.0754233575886291E-2</v>
      </c>
      <c r="AI960" s="324">
        <v>0.15331274687087687</v>
      </c>
      <c r="AJ960" s="324">
        <v>0.1864889185496576</v>
      </c>
      <c r="AK960" s="324">
        <v>7.8455195504822486</v>
      </c>
      <c r="AL960" s="324">
        <v>7.0157132413604568</v>
      </c>
      <c r="AM960" s="324">
        <v>8.6753258596040403</v>
      </c>
    </row>
    <row r="961" spans="1:39">
      <c r="A961" s="291" t="s">
        <v>1112</v>
      </c>
      <c r="B961" s="291">
        <v>1</v>
      </c>
      <c r="C961" s="291" t="s">
        <v>6143</v>
      </c>
      <c r="D961" s="291" t="s">
        <v>5183</v>
      </c>
      <c r="E961" s="291" t="s">
        <v>3160</v>
      </c>
      <c r="F961" s="291" t="s">
        <v>3161</v>
      </c>
      <c r="G961" s="291" t="s">
        <v>3162</v>
      </c>
      <c r="H961" s="291" t="s">
        <v>3163</v>
      </c>
      <c r="I961" s="291" t="s">
        <v>3164</v>
      </c>
      <c r="J961" s="291" t="s">
        <v>148</v>
      </c>
      <c r="K961" s="291">
        <v>39</v>
      </c>
      <c r="L961" s="291">
        <v>3218</v>
      </c>
      <c r="M961" s="291" t="s">
        <v>54</v>
      </c>
      <c r="N961" s="291">
        <v>960</v>
      </c>
      <c r="O961" s="291">
        <v>174.08554871794874</v>
      </c>
      <c r="P961" s="321" t="s">
        <v>3166</v>
      </c>
      <c r="Q961" s="321">
        <v>7210212</v>
      </c>
      <c r="R961" s="321">
        <v>32.510452999999998</v>
      </c>
      <c r="S961" s="321">
        <v>52.540310169999998</v>
      </c>
      <c r="T961" s="321">
        <v>9.5432538147782662</v>
      </c>
      <c r="U961" s="321" t="s">
        <v>149</v>
      </c>
      <c r="V961" s="321">
        <v>0.10576817810246678</v>
      </c>
      <c r="W961" s="321">
        <v>1.8666325676962601</v>
      </c>
      <c r="X961" s="321">
        <v>3.0998480826835499</v>
      </c>
      <c r="Y961" s="321">
        <v>90</v>
      </c>
      <c r="Z961" s="321">
        <v>0.89790999999999999</v>
      </c>
      <c r="AA961" s="321">
        <v>300.55176949999998</v>
      </c>
      <c r="AB961" s="321">
        <v>1.8157195180000001</v>
      </c>
      <c r="AC961" s="322">
        <v>0.68981238095152575</v>
      </c>
      <c r="AD961" s="323">
        <v>1</v>
      </c>
      <c r="AE961" s="322">
        <v>174.08554871794874</v>
      </c>
      <c r="AF961" s="324">
        <v>561.22661907644897</v>
      </c>
      <c r="AG961" s="324">
        <v>85.977203408355052</v>
      </c>
      <c r="AH961" s="324">
        <v>4.0549847165553078E-2</v>
      </c>
      <c r="AI961" s="324">
        <v>0.15319516303385361</v>
      </c>
      <c r="AJ961" s="324">
        <v>0.1864889185496576</v>
      </c>
      <c r="AK961" s="324">
        <v>7.839502397238209</v>
      </c>
      <c r="AL961" s="324">
        <v>7.0103325114524031</v>
      </c>
      <c r="AM961" s="324">
        <v>8.6686722830240157</v>
      </c>
    </row>
    <row r="962" spans="1:39">
      <c r="A962" s="291" t="s">
        <v>1113</v>
      </c>
      <c r="B962" s="291">
        <v>1</v>
      </c>
      <c r="C962" s="291" t="s">
        <v>6144</v>
      </c>
      <c r="D962" s="291" t="s">
        <v>5183</v>
      </c>
      <c r="E962" s="291" t="s">
        <v>3160</v>
      </c>
      <c r="F962" s="291" t="s">
        <v>3161</v>
      </c>
      <c r="G962" s="291" t="s">
        <v>3162</v>
      </c>
      <c r="H962" s="291" t="s">
        <v>3163</v>
      </c>
      <c r="I962" s="291" t="s">
        <v>3164</v>
      </c>
      <c r="J962" s="291" t="s">
        <v>148</v>
      </c>
      <c r="K962" s="291">
        <v>39</v>
      </c>
      <c r="L962" s="291">
        <v>3218</v>
      </c>
      <c r="M962" s="291" t="s">
        <v>54</v>
      </c>
      <c r="N962" s="291">
        <v>961</v>
      </c>
      <c r="O962" s="291">
        <v>174.26707692307693</v>
      </c>
      <c r="P962" s="321" t="s">
        <v>3166</v>
      </c>
      <c r="Q962" s="321">
        <v>7210212</v>
      </c>
      <c r="R962" s="321">
        <v>32.510452999999998</v>
      </c>
      <c r="S962" s="321">
        <v>52.540310169999998</v>
      </c>
      <c r="T962" s="321">
        <v>9.5432538147782662</v>
      </c>
      <c r="U962" s="321" t="s">
        <v>149</v>
      </c>
      <c r="V962" s="321">
        <v>0.10576817810246678</v>
      </c>
      <c r="W962" s="321">
        <v>1.8666325676962601</v>
      </c>
      <c r="X962" s="321">
        <v>3.0998480826835499</v>
      </c>
      <c r="Y962" s="321">
        <v>90</v>
      </c>
      <c r="Z962" s="321">
        <v>0.89790999999999999</v>
      </c>
      <c r="AA962" s="321">
        <v>300.55176949999998</v>
      </c>
      <c r="AB962" s="321">
        <v>1.8157195180000001</v>
      </c>
      <c r="AC962" s="322">
        <v>0.68981238095152575</v>
      </c>
      <c r="AD962" s="323">
        <v>1</v>
      </c>
      <c r="AE962" s="322">
        <v>174.26707692307693</v>
      </c>
      <c r="AF962" s="324">
        <v>561.81183974284772</v>
      </c>
      <c r="AG962" s="324">
        <v>86.000814866492888</v>
      </c>
      <c r="AH962" s="324">
        <v>4.0346247994167202E-2</v>
      </c>
      <c r="AI962" s="324">
        <v>0.15307761208068726</v>
      </c>
      <c r="AJ962" s="324">
        <v>0.1864889185496576</v>
      </c>
      <c r="AK962" s="324">
        <v>7.833486926769722</v>
      </c>
      <c r="AL962" s="324">
        <v>7.0049532863357973</v>
      </c>
      <c r="AM962" s="324">
        <v>8.6620205672036477</v>
      </c>
    </row>
    <row r="963" spans="1:39">
      <c r="A963" s="291" t="s">
        <v>1114</v>
      </c>
      <c r="B963" s="291">
        <v>1</v>
      </c>
      <c r="C963" s="291" t="s">
        <v>6145</v>
      </c>
      <c r="D963" s="291" t="s">
        <v>5183</v>
      </c>
      <c r="E963" s="291" t="s">
        <v>3160</v>
      </c>
      <c r="F963" s="291" t="s">
        <v>3161</v>
      </c>
      <c r="G963" s="291" t="s">
        <v>3162</v>
      </c>
      <c r="H963" s="291" t="s">
        <v>3163</v>
      </c>
      <c r="I963" s="291" t="s">
        <v>3164</v>
      </c>
      <c r="J963" s="291" t="s">
        <v>148</v>
      </c>
      <c r="K963" s="291">
        <v>39</v>
      </c>
      <c r="L963" s="291">
        <v>3218</v>
      </c>
      <c r="M963" s="291" t="s">
        <v>54</v>
      </c>
      <c r="N963" s="291">
        <v>962</v>
      </c>
      <c r="O963" s="291">
        <v>174.44860512820514</v>
      </c>
      <c r="P963" s="321" t="s">
        <v>3166</v>
      </c>
      <c r="Q963" s="321">
        <v>7210212</v>
      </c>
      <c r="R963" s="321">
        <v>32.510452999999998</v>
      </c>
      <c r="S963" s="321">
        <v>52.540310169999998</v>
      </c>
      <c r="T963" s="321">
        <v>9.5432538147782662</v>
      </c>
      <c r="U963" s="321" t="s">
        <v>149</v>
      </c>
      <c r="V963" s="321">
        <v>0.10576817810246678</v>
      </c>
      <c r="W963" s="321">
        <v>1.8666325676962601</v>
      </c>
      <c r="X963" s="321">
        <v>3.0998480826835499</v>
      </c>
      <c r="Y963" s="321">
        <v>90</v>
      </c>
      <c r="Z963" s="321">
        <v>0.89790999999999999</v>
      </c>
      <c r="AA963" s="321">
        <v>300.55176949999998</v>
      </c>
      <c r="AB963" s="321">
        <v>1.8157195180000001</v>
      </c>
      <c r="AC963" s="322">
        <v>0.68981238095152575</v>
      </c>
      <c r="AD963" s="323">
        <v>1</v>
      </c>
      <c r="AE963" s="322">
        <v>174.44860512820514</v>
      </c>
      <c r="AF963" s="324">
        <v>562.39706040924659</v>
      </c>
      <c r="AG963" s="324">
        <v>86.024307634050203</v>
      </c>
      <c r="AH963" s="324">
        <v>4.0143434615657822E-2</v>
      </c>
      <c r="AI963" s="324">
        <v>0.15296009472640523</v>
      </c>
      <c r="AJ963" s="324">
        <v>0.1864889185496576</v>
      </c>
      <c r="AK963" s="324">
        <v>7.8274731756671008</v>
      </c>
      <c r="AL963" s="324">
        <v>6.9995755987308614</v>
      </c>
      <c r="AM963" s="324">
        <v>8.655370752603341</v>
      </c>
    </row>
    <row r="964" spans="1:39">
      <c r="A964" s="291" t="s">
        <v>1115</v>
      </c>
      <c r="B964" s="291">
        <v>1</v>
      </c>
      <c r="C964" s="291" t="s">
        <v>6146</v>
      </c>
      <c r="D964" s="291" t="s">
        <v>5183</v>
      </c>
      <c r="E964" s="291" t="s">
        <v>3160</v>
      </c>
      <c r="F964" s="291" t="s">
        <v>3161</v>
      </c>
      <c r="G964" s="291" t="s">
        <v>3162</v>
      </c>
      <c r="H964" s="291" t="s">
        <v>3163</v>
      </c>
      <c r="I964" s="291" t="s">
        <v>3164</v>
      </c>
      <c r="J964" s="291" t="s">
        <v>148</v>
      </c>
      <c r="K964" s="291">
        <v>39</v>
      </c>
      <c r="L964" s="291">
        <v>3218</v>
      </c>
      <c r="M964" s="291" t="s">
        <v>54</v>
      </c>
      <c r="N964" s="291">
        <v>963</v>
      </c>
      <c r="O964" s="291">
        <v>174.63013333333333</v>
      </c>
      <c r="P964" s="321" t="s">
        <v>3166</v>
      </c>
      <c r="Q964" s="321">
        <v>7210212</v>
      </c>
      <c r="R964" s="321">
        <v>32.510452999999998</v>
      </c>
      <c r="S964" s="321">
        <v>52.540310169999998</v>
      </c>
      <c r="T964" s="321">
        <v>9.5432538147782662</v>
      </c>
      <c r="U964" s="321" t="s">
        <v>149</v>
      </c>
      <c r="V964" s="321">
        <v>0.10576817810246678</v>
      </c>
      <c r="W964" s="321">
        <v>1.8666325676962601</v>
      </c>
      <c r="X964" s="321">
        <v>3.0998480826835499</v>
      </c>
      <c r="Y964" s="321">
        <v>90</v>
      </c>
      <c r="Z964" s="321">
        <v>0.89790999999999999</v>
      </c>
      <c r="AA964" s="321">
        <v>300.55176949999998</v>
      </c>
      <c r="AB964" s="321">
        <v>1.8157195180000001</v>
      </c>
      <c r="AC964" s="322">
        <v>0.68981238095152575</v>
      </c>
      <c r="AD964" s="323">
        <v>1</v>
      </c>
      <c r="AE964" s="322">
        <v>174.63013333333333</v>
      </c>
      <c r="AF964" s="324">
        <v>562.98228107564535</v>
      </c>
      <c r="AG964" s="324">
        <v>86.047682170037945</v>
      </c>
      <c r="AH964" s="324">
        <v>3.9941405575405528E-2</v>
      </c>
      <c r="AI964" s="324">
        <v>0.15284261168154972</v>
      </c>
      <c r="AJ964" s="324">
        <v>0.1864889185496576</v>
      </c>
      <c r="AK964" s="324">
        <v>7.8214611802911369</v>
      </c>
      <c r="AL964" s="324">
        <v>6.9941994811525738</v>
      </c>
      <c r="AM964" s="324">
        <v>8.6487228794297</v>
      </c>
    </row>
    <row r="965" spans="1:39">
      <c r="A965" s="291" t="s">
        <v>1116</v>
      </c>
      <c r="B965" s="291">
        <v>1</v>
      </c>
      <c r="C965" s="291" t="s">
        <v>6147</v>
      </c>
      <c r="D965" s="291" t="s">
        <v>5183</v>
      </c>
      <c r="E965" s="291" t="s">
        <v>3160</v>
      </c>
      <c r="F965" s="291" t="s">
        <v>3161</v>
      </c>
      <c r="G965" s="291" t="s">
        <v>3162</v>
      </c>
      <c r="H965" s="291" t="s">
        <v>3163</v>
      </c>
      <c r="I965" s="291" t="s">
        <v>3164</v>
      </c>
      <c r="J965" s="291" t="s">
        <v>148</v>
      </c>
      <c r="K965" s="291">
        <v>39</v>
      </c>
      <c r="L965" s="291">
        <v>3218</v>
      </c>
      <c r="M965" s="291" t="s">
        <v>54</v>
      </c>
      <c r="N965" s="291">
        <v>964</v>
      </c>
      <c r="O965" s="291">
        <v>174.81166153846155</v>
      </c>
      <c r="P965" s="321" t="s">
        <v>3166</v>
      </c>
      <c r="Q965" s="321">
        <v>7210212</v>
      </c>
      <c r="R965" s="321">
        <v>32.510452999999998</v>
      </c>
      <c r="S965" s="321">
        <v>52.540310169999998</v>
      </c>
      <c r="T965" s="321">
        <v>9.5432538147782662</v>
      </c>
      <c r="U965" s="321" t="s">
        <v>149</v>
      </c>
      <c r="V965" s="321">
        <v>0.10576817810246678</v>
      </c>
      <c r="W965" s="321">
        <v>1.8666325676962601</v>
      </c>
      <c r="X965" s="321">
        <v>3.0998480826835499</v>
      </c>
      <c r="Y965" s="321">
        <v>90</v>
      </c>
      <c r="Z965" s="321">
        <v>0.89790999999999999</v>
      </c>
      <c r="AA965" s="321">
        <v>300.55176949999998</v>
      </c>
      <c r="AB965" s="321">
        <v>1.8157195180000001</v>
      </c>
      <c r="AC965" s="322">
        <v>0.68981238095152575</v>
      </c>
      <c r="AD965" s="323">
        <v>1</v>
      </c>
      <c r="AE965" s="322">
        <v>174.81166153846155</v>
      </c>
      <c r="AF965" s="324">
        <v>563.56750174204421</v>
      </c>
      <c r="AG965" s="324">
        <v>86.070938932610801</v>
      </c>
      <c r="AH965" s="324">
        <v>3.9740159410237362E-2</v>
      </c>
      <c r="AI965" s="324">
        <v>0.15272516365219219</v>
      </c>
      <c r="AJ965" s="324">
        <v>0.1864889185496576</v>
      </c>
      <c r="AK965" s="324">
        <v>7.8154509767738372</v>
      </c>
      <c r="AL965" s="324">
        <v>6.9888249659113244</v>
      </c>
      <c r="AM965" s="324">
        <v>8.6420769876363508</v>
      </c>
    </row>
    <row r="966" spans="1:39">
      <c r="A966" s="291" t="s">
        <v>1117</v>
      </c>
      <c r="B966" s="291">
        <v>1</v>
      </c>
      <c r="C966" s="291" t="s">
        <v>6148</v>
      </c>
      <c r="D966" s="291" t="s">
        <v>5183</v>
      </c>
      <c r="E966" s="291" t="s">
        <v>3160</v>
      </c>
      <c r="F966" s="291" t="s">
        <v>3161</v>
      </c>
      <c r="G966" s="291" t="s">
        <v>3162</v>
      </c>
      <c r="H966" s="291" t="s">
        <v>3163</v>
      </c>
      <c r="I966" s="291" t="s">
        <v>3164</v>
      </c>
      <c r="J966" s="291" t="s">
        <v>148</v>
      </c>
      <c r="K966" s="291">
        <v>39</v>
      </c>
      <c r="L966" s="291">
        <v>3218</v>
      </c>
      <c r="M966" s="291" t="s">
        <v>54</v>
      </c>
      <c r="N966" s="291">
        <v>965</v>
      </c>
      <c r="O966" s="291">
        <v>174.99318974358977</v>
      </c>
      <c r="P966" s="321" t="s">
        <v>3166</v>
      </c>
      <c r="Q966" s="321">
        <v>7210212</v>
      </c>
      <c r="R966" s="321">
        <v>32.510452999999998</v>
      </c>
      <c r="S966" s="321">
        <v>52.540310169999998</v>
      </c>
      <c r="T966" s="321">
        <v>9.5432538147782662</v>
      </c>
      <c r="U966" s="321" t="s">
        <v>149</v>
      </c>
      <c r="V966" s="321">
        <v>0.10576817810246678</v>
      </c>
      <c r="W966" s="321">
        <v>1.8666325676962601</v>
      </c>
      <c r="X966" s="321">
        <v>3.0998480826835499</v>
      </c>
      <c r="Y966" s="321">
        <v>90</v>
      </c>
      <c r="Z966" s="321">
        <v>0.89790999999999999</v>
      </c>
      <c r="AA966" s="321">
        <v>300.55176949999998</v>
      </c>
      <c r="AB966" s="321">
        <v>1.8157195180000001</v>
      </c>
      <c r="AC966" s="322">
        <v>0.68981238095152575</v>
      </c>
      <c r="AD966" s="323">
        <v>1</v>
      </c>
      <c r="AE966" s="322">
        <v>174.99318974358977</v>
      </c>
      <c r="AF966" s="324">
        <v>564.15272240844297</v>
      </c>
      <c r="AG966" s="324">
        <v>86.094078379062296</v>
      </c>
      <c r="AH966" s="324">
        <v>3.9539694648664844E-2</v>
      </c>
      <c r="AI966" s="324">
        <v>0.15260775133994786</v>
      </c>
      <c r="AJ966" s="324">
        <v>0.1864889185496576</v>
      </c>
      <c r="AK966" s="324">
        <v>7.809442601019172</v>
      </c>
      <c r="AL966" s="324">
        <v>6.9834520851135844</v>
      </c>
      <c r="AM966" s="324">
        <v>8.6354331169247587</v>
      </c>
    </row>
    <row r="967" spans="1:39">
      <c r="A967" s="291" t="s">
        <v>1118</v>
      </c>
      <c r="B967" s="291">
        <v>1</v>
      </c>
      <c r="C967" s="291" t="s">
        <v>6149</v>
      </c>
      <c r="D967" s="291" t="s">
        <v>5183</v>
      </c>
      <c r="E967" s="291" t="s">
        <v>3160</v>
      </c>
      <c r="F967" s="291" t="s">
        <v>3161</v>
      </c>
      <c r="G967" s="291" t="s">
        <v>3162</v>
      </c>
      <c r="H967" s="291" t="s">
        <v>3163</v>
      </c>
      <c r="I967" s="291" t="s">
        <v>3164</v>
      </c>
      <c r="J967" s="291" t="s">
        <v>148</v>
      </c>
      <c r="K967" s="291">
        <v>39</v>
      </c>
      <c r="L967" s="291">
        <v>3218</v>
      </c>
      <c r="M967" s="291" t="s">
        <v>54</v>
      </c>
      <c r="N967" s="291">
        <v>966</v>
      </c>
      <c r="O967" s="291">
        <v>175.17471794871796</v>
      </c>
      <c r="P967" s="321" t="s">
        <v>3166</v>
      </c>
      <c r="Q967" s="321">
        <v>7210212</v>
      </c>
      <c r="R967" s="321">
        <v>32.510452999999998</v>
      </c>
      <c r="S967" s="321">
        <v>52.540310169999998</v>
      </c>
      <c r="T967" s="321">
        <v>9.5432538147782662</v>
      </c>
      <c r="U967" s="321" t="s">
        <v>149</v>
      </c>
      <c r="V967" s="321">
        <v>0.10576817810246678</v>
      </c>
      <c r="W967" s="321">
        <v>1.8666325676962601</v>
      </c>
      <c r="X967" s="321">
        <v>3.0998480826835499</v>
      </c>
      <c r="Y967" s="321">
        <v>90</v>
      </c>
      <c r="Z967" s="321">
        <v>0.89790999999999999</v>
      </c>
      <c r="AA967" s="321">
        <v>300.55176949999998</v>
      </c>
      <c r="AB967" s="321">
        <v>1.8157195180000001</v>
      </c>
      <c r="AC967" s="322">
        <v>0.68981238095152575</v>
      </c>
      <c r="AD967" s="323">
        <v>1</v>
      </c>
      <c r="AE967" s="322">
        <v>175.17471794871796</v>
      </c>
      <c r="AF967" s="324">
        <v>564.73794307484172</v>
      </c>
      <c r="AG967" s="324">
        <v>86.117100965820029</v>
      </c>
      <c r="AH967" s="324">
        <v>3.9340009811010608E-2</v>
      </c>
      <c r="AI967" s="324">
        <v>0.15249037544199043</v>
      </c>
      <c r="AJ967" s="324">
        <v>0.1864889185496576</v>
      </c>
      <c r="AK967" s="324">
        <v>7.803436088703819</v>
      </c>
      <c r="AL967" s="324">
        <v>6.978080870662577</v>
      </c>
      <c r="AM967" s="324">
        <v>8.628791306745061</v>
      </c>
    </row>
    <row r="968" spans="1:39">
      <c r="A968" s="291" t="s">
        <v>1119</v>
      </c>
      <c r="B968" s="291">
        <v>1</v>
      </c>
      <c r="C968" s="291" t="s">
        <v>6150</v>
      </c>
      <c r="D968" s="291" t="s">
        <v>5183</v>
      </c>
      <c r="E968" s="291" t="s">
        <v>3160</v>
      </c>
      <c r="F968" s="291" t="s">
        <v>3161</v>
      </c>
      <c r="G968" s="291" t="s">
        <v>3162</v>
      </c>
      <c r="H968" s="291" t="s">
        <v>3163</v>
      </c>
      <c r="I968" s="291" t="s">
        <v>3164</v>
      </c>
      <c r="J968" s="291" t="s">
        <v>148</v>
      </c>
      <c r="K968" s="291">
        <v>39</v>
      </c>
      <c r="L968" s="291">
        <v>3218</v>
      </c>
      <c r="M968" s="291" t="s">
        <v>54</v>
      </c>
      <c r="N968" s="291">
        <v>967</v>
      </c>
      <c r="O968" s="291">
        <v>175.35624615384617</v>
      </c>
      <c r="P968" s="321" t="s">
        <v>3166</v>
      </c>
      <c r="Q968" s="321">
        <v>7210212</v>
      </c>
      <c r="R968" s="321">
        <v>32.510452999999998</v>
      </c>
      <c r="S968" s="321">
        <v>52.540310169999998</v>
      </c>
      <c r="T968" s="321">
        <v>9.5432538147782662</v>
      </c>
      <c r="U968" s="321" t="s">
        <v>149</v>
      </c>
      <c r="V968" s="321">
        <v>0.10576817810246678</v>
      </c>
      <c r="W968" s="321">
        <v>1.8666325676962601</v>
      </c>
      <c r="X968" s="321">
        <v>3.0998480826835499</v>
      </c>
      <c r="Y968" s="321">
        <v>90</v>
      </c>
      <c r="Z968" s="321">
        <v>0.89790999999999999</v>
      </c>
      <c r="AA968" s="321">
        <v>300.55176949999998</v>
      </c>
      <c r="AB968" s="321">
        <v>1.8157195180000001</v>
      </c>
      <c r="AC968" s="322">
        <v>0.68981238095152575</v>
      </c>
      <c r="AD968" s="323">
        <v>1</v>
      </c>
      <c r="AE968" s="322">
        <v>175.35624615384617</v>
      </c>
      <c r="AF968" s="324">
        <v>565.32316374124059</v>
      </c>
      <c r="AG968" s="324">
        <v>86.140007148440716</v>
      </c>
      <c r="AH968" s="324">
        <v>3.9141103409145825E-2</v>
      </c>
      <c r="AI968" s="324">
        <v>0.15237303665106613</v>
      </c>
      <c r="AJ968" s="324">
        <v>0.1864889185496576</v>
      </c>
      <c r="AK968" s="324">
        <v>7.797431475277893</v>
      </c>
      <c r="AL968" s="324">
        <v>6.9727113542589203</v>
      </c>
      <c r="AM968" s="324">
        <v>8.6221515962968667</v>
      </c>
    </row>
    <row r="969" spans="1:39">
      <c r="A969" s="291" t="s">
        <v>1120</v>
      </c>
      <c r="B969" s="291">
        <v>1</v>
      </c>
      <c r="C969" s="291" t="s">
        <v>6151</v>
      </c>
      <c r="D969" s="291" t="s">
        <v>5183</v>
      </c>
      <c r="E969" s="291" t="s">
        <v>3160</v>
      </c>
      <c r="F969" s="291" t="s">
        <v>3161</v>
      </c>
      <c r="G969" s="291" t="s">
        <v>3162</v>
      </c>
      <c r="H969" s="291" t="s">
        <v>3163</v>
      </c>
      <c r="I969" s="291" t="s">
        <v>3164</v>
      </c>
      <c r="J969" s="291" t="s">
        <v>148</v>
      </c>
      <c r="K969" s="291">
        <v>39</v>
      </c>
      <c r="L969" s="291">
        <v>3218</v>
      </c>
      <c r="M969" s="291" t="s">
        <v>54</v>
      </c>
      <c r="N969" s="291">
        <v>968</v>
      </c>
      <c r="O969" s="291">
        <v>175.53777435897436</v>
      </c>
      <c r="P969" s="321" t="s">
        <v>3166</v>
      </c>
      <c r="Q969" s="321">
        <v>7210212</v>
      </c>
      <c r="R969" s="321">
        <v>32.510452999999998</v>
      </c>
      <c r="S969" s="321">
        <v>52.540310169999998</v>
      </c>
      <c r="T969" s="321">
        <v>9.5432538147782662</v>
      </c>
      <c r="U969" s="321" t="s">
        <v>149</v>
      </c>
      <c r="V969" s="321">
        <v>0.10576817810246678</v>
      </c>
      <c r="W969" s="321">
        <v>1.8666325676962601</v>
      </c>
      <c r="X969" s="321">
        <v>3.0998480826835499</v>
      </c>
      <c r="Y969" s="321">
        <v>90</v>
      </c>
      <c r="Z969" s="321">
        <v>0.89790999999999999</v>
      </c>
      <c r="AA969" s="321">
        <v>300.55176949999998</v>
      </c>
      <c r="AB969" s="321">
        <v>1.8157195180000001</v>
      </c>
      <c r="AC969" s="322">
        <v>0.68981238095152575</v>
      </c>
      <c r="AD969" s="323">
        <v>1</v>
      </c>
      <c r="AE969" s="322">
        <v>175.53777435897436</v>
      </c>
      <c r="AF969" s="324">
        <v>565.90838440763935</v>
      </c>
      <c r="AG969" s="324">
        <v>86.1627973816056</v>
      </c>
      <c r="AH969" s="324">
        <v>3.8942973947121005E-2</v>
      </c>
      <c r="AI969" s="324">
        <v>0.15225573565550882</v>
      </c>
      <c r="AJ969" s="324">
        <v>0.1864889185496576</v>
      </c>
      <c r="AK969" s="324">
        <v>7.7914287959657091</v>
      </c>
      <c r="AL969" s="324">
        <v>6.9673435674013193</v>
      </c>
      <c r="AM969" s="324">
        <v>8.6155140245300981</v>
      </c>
    </row>
    <row r="970" spans="1:39">
      <c r="A970" s="291" t="s">
        <v>1121</v>
      </c>
      <c r="B970" s="291">
        <v>1</v>
      </c>
      <c r="C970" s="291" t="s">
        <v>6152</v>
      </c>
      <c r="D970" s="291" t="s">
        <v>5183</v>
      </c>
      <c r="E970" s="291" t="s">
        <v>3160</v>
      </c>
      <c r="F970" s="291" t="s">
        <v>3161</v>
      </c>
      <c r="G970" s="291" t="s">
        <v>3162</v>
      </c>
      <c r="H970" s="291" t="s">
        <v>3163</v>
      </c>
      <c r="I970" s="291" t="s">
        <v>3164</v>
      </c>
      <c r="J970" s="291" t="s">
        <v>148</v>
      </c>
      <c r="K970" s="291">
        <v>39</v>
      </c>
      <c r="L970" s="291">
        <v>3218</v>
      </c>
      <c r="M970" s="291" t="s">
        <v>54</v>
      </c>
      <c r="N970" s="291">
        <v>969</v>
      </c>
      <c r="O970" s="291">
        <v>175.71930256410258</v>
      </c>
      <c r="P970" s="321" t="s">
        <v>3166</v>
      </c>
      <c r="Q970" s="321">
        <v>7210212</v>
      </c>
      <c r="R970" s="321">
        <v>32.510452999999998</v>
      </c>
      <c r="S970" s="321">
        <v>52.540310169999998</v>
      </c>
      <c r="T970" s="321">
        <v>9.5432538147782662</v>
      </c>
      <c r="U970" s="321" t="s">
        <v>149</v>
      </c>
      <c r="V970" s="321">
        <v>0.10576817810246678</v>
      </c>
      <c r="W970" s="321">
        <v>1.8666325676962601</v>
      </c>
      <c r="X970" s="321">
        <v>3.0998480826835499</v>
      </c>
      <c r="Y970" s="321">
        <v>90</v>
      </c>
      <c r="Z970" s="321">
        <v>0.89790999999999999</v>
      </c>
      <c r="AA970" s="321">
        <v>300.55176949999998</v>
      </c>
      <c r="AB970" s="321">
        <v>1.8157195180000001</v>
      </c>
      <c r="AC970" s="322">
        <v>0.68981238095152575</v>
      </c>
      <c r="AD970" s="323">
        <v>1</v>
      </c>
      <c r="AE970" s="322">
        <v>175.71930256410258</v>
      </c>
      <c r="AF970" s="324">
        <v>566.49360507403821</v>
      </c>
      <c r="AG970" s="324">
        <v>86.185472119115715</v>
      </c>
      <c r="AH970" s="324">
        <v>3.8745619920847275E-2</v>
      </c>
      <c r="AI970" s="324">
        <v>0.15213847313925399</v>
      </c>
      <c r="AJ970" s="324">
        <v>0.1864889185496576</v>
      </c>
      <c r="AK970" s="324">
        <v>7.7854280857665055</v>
      </c>
      <c r="AL970" s="324">
        <v>6.9619775413872063</v>
      </c>
      <c r="AM970" s="324">
        <v>8.6088786301458047</v>
      </c>
    </row>
    <row r="971" spans="1:39">
      <c r="A971" s="291" t="s">
        <v>1122</v>
      </c>
      <c r="B971" s="291">
        <v>1</v>
      </c>
      <c r="C971" s="291" t="s">
        <v>6153</v>
      </c>
      <c r="D971" s="291" t="s">
        <v>5183</v>
      </c>
      <c r="E971" s="291" t="s">
        <v>3160</v>
      </c>
      <c r="F971" s="291" t="s">
        <v>3161</v>
      </c>
      <c r="G971" s="291" t="s">
        <v>3162</v>
      </c>
      <c r="H971" s="291" t="s">
        <v>3163</v>
      </c>
      <c r="I971" s="291" t="s">
        <v>3164</v>
      </c>
      <c r="J971" s="291" t="s">
        <v>148</v>
      </c>
      <c r="K971" s="291">
        <v>39</v>
      </c>
      <c r="L971" s="291">
        <v>3218</v>
      </c>
      <c r="M971" s="291" t="s">
        <v>54</v>
      </c>
      <c r="N971" s="291">
        <v>970</v>
      </c>
      <c r="O971" s="291">
        <v>175.90083076923079</v>
      </c>
      <c r="P971" s="321" t="s">
        <v>3166</v>
      </c>
      <c r="Q971" s="321">
        <v>7210212</v>
      </c>
      <c r="R971" s="321">
        <v>32.510452999999998</v>
      </c>
      <c r="S971" s="321">
        <v>52.540310169999998</v>
      </c>
      <c r="T971" s="321">
        <v>9.5432538147782662</v>
      </c>
      <c r="U971" s="321" t="s">
        <v>149</v>
      </c>
      <c r="V971" s="321">
        <v>0.10576817810246678</v>
      </c>
      <c r="W971" s="321">
        <v>1.8666325676962601</v>
      </c>
      <c r="X971" s="321">
        <v>3.0998480826835499</v>
      </c>
      <c r="Y971" s="321">
        <v>90</v>
      </c>
      <c r="Z971" s="321">
        <v>0.89790999999999999</v>
      </c>
      <c r="AA971" s="321">
        <v>300.55176949999998</v>
      </c>
      <c r="AB971" s="321">
        <v>1.8157195180000001</v>
      </c>
      <c r="AC971" s="322">
        <v>0.68981238095152575</v>
      </c>
      <c r="AD971" s="323">
        <v>1</v>
      </c>
      <c r="AE971" s="322">
        <v>175.90083076923079</v>
      </c>
      <c r="AF971" s="324">
        <v>567.07882574043697</v>
      </c>
      <c r="AG971" s="324">
        <v>86.208031813887217</v>
      </c>
      <c r="AH971" s="324">
        <v>3.8549039818307235E-2</v>
      </c>
      <c r="AI971" s="324">
        <v>0.15202124978185363</v>
      </c>
      <c r="AJ971" s="324">
        <v>0.1864889185496576</v>
      </c>
      <c r="AK971" s="324">
        <v>7.779429379455201</v>
      </c>
      <c r="AL971" s="324">
        <v>6.9566133073134209</v>
      </c>
      <c r="AM971" s="324">
        <v>8.602245451596982</v>
      </c>
    </row>
    <row r="972" spans="1:39">
      <c r="A972" s="291" t="s">
        <v>1123</v>
      </c>
      <c r="B972" s="291">
        <v>1</v>
      </c>
      <c r="C972" s="291" t="s">
        <v>6154</v>
      </c>
      <c r="D972" s="291" t="s">
        <v>5183</v>
      </c>
      <c r="E972" s="291" t="s">
        <v>3160</v>
      </c>
      <c r="F972" s="291" t="s">
        <v>3161</v>
      </c>
      <c r="G972" s="291" t="s">
        <v>3162</v>
      </c>
      <c r="H972" s="291" t="s">
        <v>3163</v>
      </c>
      <c r="I972" s="291" t="s">
        <v>3164</v>
      </c>
      <c r="J972" s="291" t="s">
        <v>148</v>
      </c>
      <c r="K972" s="291">
        <v>39</v>
      </c>
      <c r="L972" s="291">
        <v>3218</v>
      </c>
      <c r="M972" s="291" t="s">
        <v>54</v>
      </c>
      <c r="N972" s="291">
        <v>971</v>
      </c>
      <c r="O972" s="291">
        <v>176.08235897435898</v>
      </c>
      <c r="P972" s="321" t="s">
        <v>3166</v>
      </c>
      <c r="Q972" s="321">
        <v>7210212</v>
      </c>
      <c r="R972" s="321">
        <v>32.510452999999998</v>
      </c>
      <c r="S972" s="321">
        <v>52.540310169999998</v>
      </c>
      <c r="T972" s="321">
        <v>9.5432538147782662</v>
      </c>
      <c r="U972" s="321" t="s">
        <v>149</v>
      </c>
      <c r="V972" s="321">
        <v>0.10576817810246678</v>
      </c>
      <c r="W972" s="321">
        <v>1.8666325676962601</v>
      </c>
      <c r="X972" s="321">
        <v>3.0998480826835499</v>
      </c>
      <c r="Y972" s="321">
        <v>90</v>
      </c>
      <c r="Z972" s="321">
        <v>0.89790999999999999</v>
      </c>
      <c r="AA972" s="321">
        <v>300.55176949999998</v>
      </c>
      <c r="AB972" s="321">
        <v>1.8157195180000001</v>
      </c>
      <c r="AC972" s="322">
        <v>0.68981238095152575</v>
      </c>
      <c r="AD972" s="323">
        <v>1</v>
      </c>
      <c r="AE972" s="322">
        <v>176.08235897435898</v>
      </c>
      <c r="AF972" s="324">
        <v>567.66404640683572</v>
      </c>
      <c r="AG972" s="324">
        <v>86.230476917946945</v>
      </c>
      <c r="AH972" s="324">
        <v>3.8353232119854433E-2</v>
      </c>
      <c r="AI972" s="324">
        <v>0.15190406625849076</v>
      </c>
      <c r="AJ972" s="324">
        <v>0.1864889185496576</v>
      </c>
      <c r="AK972" s="324">
        <v>7.7734327115831414</v>
      </c>
      <c r="AL972" s="324">
        <v>6.951250896076874</v>
      </c>
      <c r="AM972" s="324">
        <v>8.595614527089408</v>
      </c>
    </row>
    <row r="973" spans="1:39">
      <c r="A973" s="291" t="s">
        <v>1124</v>
      </c>
      <c r="B973" s="291">
        <v>1</v>
      </c>
      <c r="C973" s="291" t="s">
        <v>6155</v>
      </c>
      <c r="D973" s="291" t="s">
        <v>5183</v>
      </c>
      <c r="E973" s="291" t="s">
        <v>3160</v>
      </c>
      <c r="F973" s="291" t="s">
        <v>3161</v>
      </c>
      <c r="G973" s="291" t="s">
        <v>3162</v>
      </c>
      <c r="H973" s="291" t="s">
        <v>3163</v>
      </c>
      <c r="I973" s="291" t="s">
        <v>3164</v>
      </c>
      <c r="J973" s="291" t="s">
        <v>148</v>
      </c>
      <c r="K973" s="291">
        <v>39</v>
      </c>
      <c r="L973" s="291">
        <v>3218</v>
      </c>
      <c r="M973" s="291" t="s">
        <v>54</v>
      </c>
      <c r="N973" s="291">
        <v>972</v>
      </c>
      <c r="O973" s="291">
        <v>176.2638871794872</v>
      </c>
      <c r="P973" s="321" t="s">
        <v>3166</v>
      </c>
      <c r="Q973" s="321">
        <v>7210212</v>
      </c>
      <c r="R973" s="321">
        <v>32.510452999999998</v>
      </c>
      <c r="S973" s="321">
        <v>52.540310169999998</v>
      </c>
      <c r="T973" s="321">
        <v>9.5432538147782662</v>
      </c>
      <c r="U973" s="321" t="s">
        <v>149</v>
      </c>
      <c r="V973" s="321">
        <v>0.10576817810246678</v>
      </c>
      <c r="W973" s="321">
        <v>1.8666325676962601</v>
      </c>
      <c r="X973" s="321">
        <v>3.0998480826835499</v>
      </c>
      <c r="Y973" s="321">
        <v>90</v>
      </c>
      <c r="Z973" s="321">
        <v>0.89790999999999999</v>
      </c>
      <c r="AA973" s="321">
        <v>300.55176949999998</v>
      </c>
      <c r="AB973" s="321">
        <v>1.8157195180000001</v>
      </c>
      <c r="AC973" s="322">
        <v>0.68981238095152575</v>
      </c>
      <c r="AD973" s="323">
        <v>1</v>
      </c>
      <c r="AE973" s="322">
        <v>176.2638871794872</v>
      </c>
      <c r="AF973" s="324">
        <v>568.24926707323459</v>
      </c>
      <c r="AG973" s="324">
        <v>86.252807882427746</v>
      </c>
      <c r="AH973" s="324">
        <v>3.8158195297876063E-2</v>
      </c>
      <c r="AI973" s="324">
        <v>0.15178692323999371</v>
      </c>
      <c r="AJ973" s="324">
        <v>0.1864889185496576</v>
      </c>
      <c r="AK973" s="324">
        <v>7.7674381164788278</v>
      </c>
      <c r="AL973" s="324">
        <v>6.9458903383752055</v>
      </c>
      <c r="AM973" s="324">
        <v>8.58898589458245</v>
      </c>
    </row>
    <row r="974" spans="1:39">
      <c r="A974" s="291" t="s">
        <v>1125</v>
      </c>
      <c r="B974" s="291">
        <v>1</v>
      </c>
      <c r="C974" s="291" t="s">
        <v>6156</v>
      </c>
      <c r="D974" s="291" t="s">
        <v>5183</v>
      </c>
      <c r="E974" s="291" t="s">
        <v>3160</v>
      </c>
      <c r="F974" s="291" t="s">
        <v>3161</v>
      </c>
      <c r="G974" s="291" t="s">
        <v>3162</v>
      </c>
      <c r="H974" s="291" t="s">
        <v>3163</v>
      </c>
      <c r="I974" s="291" t="s">
        <v>3164</v>
      </c>
      <c r="J974" s="291" t="s">
        <v>148</v>
      </c>
      <c r="K974" s="291">
        <v>39</v>
      </c>
      <c r="L974" s="291">
        <v>3218</v>
      </c>
      <c r="M974" s="291" t="s">
        <v>54</v>
      </c>
      <c r="N974" s="291">
        <v>973</v>
      </c>
      <c r="O974" s="291">
        <v>176.44541538461539</v>
      </c>
      <c r="P974" s="321" t="s">
        <v>3166</v>
      </c>
      <c r="Q974" s="321">
        <v>7210212</v>
      </c>
      <c r="R974" s="321">
        <v>32.510452999999998</v>
      </c>
      <c r="S974" s="321">
        <v>52.540310169999998</v>
      </c>
      <c r="T974" s="321">
        <v>9.5432538147782662</v>
      </c>
      <c r="U974" s="321" t="s">
        <v>149</v>
      </c>
      <c r="V974" s="321">
        <v>0.10576817810246678</v>
      </c>
      <c r="W974" s="321">
        <v>1.8666325676962601</v>
      </c>
      <c r="X974" s="321">
        <v>3.0998480826835499</v>
      </c>
      <c r="Y974" s="321">
        <v>90</v>
      </c>
      <c r="Z974" s="321">
        <v>0.89790999999999999</v>
      </c>
      <c r="AA974" s="321">
        <v>300.55176949999998</v>
      </c>
      <c r="AB974" s="321">
        <v>1.8157195180000001</v>
      </c>
      <c r="AC974" s="322">
        <v>0.68981238095152575</v>
      </c>
      <c r="AD974" s="323">
        <v>1</v>
      </c>
      <c r="AE974" s="322">
        <v>176.44541538461539</v>
      </c>
      <c r="AF974" s="324">
        <v>568.83448773963335</v>
      </c>
      <c r="AG974" s="324">
        <v>86.275025157564144</v>
      </c>
      <c r="AH974" s="324">
        <v>3.7963927817375127E-2</v>
      </c>
      <c r="AI974" s="324">
        <v>0.15166982139285112</v>
      </c>
      <c r="AJ974" s="324">
        <v>0.1864889185496576</v>
      </c>
      <c r="AK974" s="324">
        <v>7.7614456282486834</v>
      </c>
      <c r="AL974" s="324">
        <v>6.9405316647074642</v>
      </c>
      <c r="AM974" s="324">
        <v>8.5823595917899027</v>
      </c>
    </row>
    <row r="975" spans="1:39">
      <c r="A975" s="291" t="s">
        <v>1126</v>
      </c>
      <c r="B975" s="291">
        <v>1</v>
      </c>
      <c r="C975" s="291" t="s">
        <v>6157</v>
      </c>
      <c r="D975" s="291" t="s">
        <v>5183</v>
      </c>
      <c r="E975" s="291" t="s">
        <v>3160</v>
      </c>
      <c r="F975" s="291" t="s">
        <v>3161</v>
      </c>
      <c r="G975" s="291" t="s">
        <v>3162</v>
      </c>
      <c r="H975" s="291" t="s">
        <v>3163</v>
      </c>
      <c r="I975" s="291" t="s">
        <v>3164</v>
      </c>
      <c r="J975" s="291" t="s">
        <v>148</v>
      </c>
      <c r="K975" s="291">
        <v>39</v>
      </c>
      <c r="L975" s="291">
        <v>3218</v>
      </c>
      <c r="M975" s="291" t="s">
        <v>54</v>
      </c>
      <c r="N975" s="291">
        <v>974</v>
      </c>
      <c r="O975" s="291">
        <v>176.6269435897436</v>
      </c>
      <c r="P975" s="321" t="s">
        <v>3166</v>
      </c>
      <c r="Q975" s="321">
        <v>7210212</v>
      </c>
      <c r="R975" s="321">
        <v>32.510452999999998</v>
      </c>
      <c r="S975" s="321">
        <v>52.540310169999998</v>
      </c>
      <c r="T975" s="321">
        <v>9.5432538147782662</v>
      </c>
      <c r="U975" s="321" t="s">
        <v>149</v>
      </c>
      <c r="V975" s="321">
        <v>0.10576817810246678</v>
      </c>
      <c r="W975" s="321">
        <v>1.8666325676962601</v>
      </c>
      <c r="X975" s="321">
        <v>3.0998480826835499</v>
      </c>
      <c r="Y975" s="321">
        <v>90</v>
      </c>
      <c r="Z975" s="321">
        <v>0.89790999999999999</v>
      </c>
      <c r="AA975" s="321">
        <v>300.55176949999998</v>
      </c>
      <c r="AB975" s="321">
        <v>1.8157195180000001</v>
      </c>
      <c r="AC975" s="322">
        <v>0.68981238095152575</v>
      </c>
      <c r="AD975" s="323">
        <v>1</v>
      </c>
      <c r="AE975" s="322">
        <v>176.6269435897436</v>
      </c>
      <c r="AF975" s="324">
        <v>569.41970840603221</v>
      </c>
      <c r="AG975" s="324">
        <v>86.297129192687862</v>
      </c>
      <c r="AH975" s="324">
        <v>3.7770428135653733E-2</v>
      </c>
      <c r="AI975" s="324">
        <v>0.15155276137922602</v>
      </c>
      <c r="AJ975" s="324">
        <v>0.1864889185496576</v>
      </c>
      <c r="AK975" s="324">
        <v>7.7554552807777783</v>
      </c>
      <c r="AL975" s="324">
        <v>6.9351749053747573</v>
      </c>
      <c r="AM975" s="324">
        <v>8.5757356561807985</v>
      </c>
    </row>
    <row r="976" spans="1:39">
      <c r="A976" s="291" t="s">
        <v>1127</v>
      </c>
      <c r="B976" s="291">
        <v>1</v>
      </c>
      <c r="C976" s="291" t="s">
        <v>6158</v>
      </c>
      <c r="D976" s="291" t="s">
        <v>5183</v>
      </c>
      <c r="E976" s="291" t="s">
        <v>3160</v>
      </c>
      <c r="F976" s="291" t="s">
        <v>3161</v>
      </c>
      <c r="G976" s="291" t="s">
        <v>3162</v>
      </c>
      <c r="H976" s="291" t="s">
        <v>3163</v>
      </c>
      <c r="I976" s="291" t="s">
        <v>3164</v>
      </c>
      <c r="J976" s="291" t="s">
        <v>148</v>
      </c>
      <c r="K976" s="291">
        <v>39</v>
      </c>
      <c r="L976" s="291">
        <v>3218</v>
      </c>
      <c r="M976" s="291" t="s">
        <v>54</v>
      </c>
      <c r="N976" s="291">
        <v>975</v>
      </c>
      <c r="O976" s="291">
        <v>176.80847179487179</v>
      </c>
      <c r="P976" s="321" t="s">
        <v>3166</v>
      </c>
      <c r="Q976" s="321">
        <v>7210212</v>
      </c>
      <c r="R976" s="321">
        <v>32.510452999999998</v>
      </c>
      <c r="S976" s="321">
        <v>52.540310169999998</v>
      </c>
      <c r="T976" s="321">
        <v>9.5432538147782662</v>
      </c>
      <c r="U976" s="321" t="s">
        <v>149</v>
      </c>
      <c r="V976" s="321">
        <v>0.10576817810246678</v>
      </c>
      <c r="W976" s="321">
        <v>1.8666325676962601</v>
      </c>
      <c r="X976" s="321">
        <v>3.0998480826835499</v>
      </c>
      <c r="Y976" s="321">
        <v>90</v>
      </c>
      <c r="Z976" s="321">
        <v>0.89790999999999999</v>
      </c>
      <c r="AA976" s="321">
        <v>300.55176949999998</v>
      </c>
      <c r="AB976" s="321">
        <v>1.8157195180000001</v>
      </c>
      <c r="AC976" s="322">
        <v>0.68981238095152575</v>
      </c>
      <c r="AD976" s="323">
        <v>1</v>
      </c>
      <c r="AE976" s="322">
        <v>176.80847179487179</v>
      </c>
      <c r="AF976" s="324">
        <v>570.00492907243097</v>
      </c>
      <c r="AG976" s="324">
        <v>86.319120436223514</v>
      </c>
      <c r="AH976" s="324">
        <v>3.7577694702715242E-2</v>
      </c>
      <c r="AI976" s="324">
        <v>0.15143574385697089</v>
      </c>
      <c r="AJ976" s="324">
        <v>0.1864889185496576</v>
      </c>
      <c r="AK976" s="324">
        <v>7.749467107730597</v>
      </c>
      <c r="AL976" s="324">
        <v>6.9298200904809386</v>
      </c>
      <c r="AM976" s="324">
        <v>8.5691141249802545</v>
      </c>
    </row>
    <row r="977" spans="1:39">
      <c r="A977" s="291" t="s">
        <v>1128</v>
      </c>
      <c r="B977" s="291">
        <v>1</v>
      </c>
      <c r="C977" s="291" t="s">
        <v>6159</v>
      </c>
      <c r="D977" s="291" t="s">
        <v>5183</v>
      </c>
      <c r="E977" s="291" t="s">
        <v>3160</v>
      </c>
      <c r="F977" s="291" t="s">
        <v>3161</v>
      </c>
      <c r="G977" s="291" t="s">
        <v>3162</v>
      </c>
      <c r="H977" s="291" t="s">
        <v>3163</v>
      </c>
      <c r="I977" s="291" t="s">
        <v>3164</v>
      </c>
      <c r="J977" s="291" t="s">
        <v>148</v>
      </c>
      <c r="K977" s="291">
        <v>39</v>
      </c>
      <c r="L977" s="291">
        <v>3218</v>
      </c>
      <c r="M977" s="291" t="s">
        <v>54</v>
      </c>
      <c r="N977" s="291">
        <v>976</v>
      </c>
      <c r="O977" s="291">
        <v>176.99</v>
      </c>
      <c r="P977" s="321" t="s">
        <v>3166</v>
      </c>
      <c r="Q977" s="321">
        <v>7210212</v>
      </c>
      <c r="R977" s="321">
        <v>32.510452999999998</v>
      </c>
      <c r="S977" s="321">
        <v>52.540310169999998</v>
      </c>
      <c r="T977" s="321">
        <v>9.5432538147782662</v>
      </c>
      <c r="U977" s="321" t="s">
        <v>149</v>
      </c>
      <c r="V977" s="321">
        <v>0.10576817810246678</v>
      </c>
      <c r="W977" s="321">
        <v>1.8666325676962601</v>
      </c>
      <c r="X977" s="321">
        <v>3.0998480826835499</v>
      </c>
      <c r="Y977" s="321">
        <v>90</v>
      </c>
      <c r="Z977" s="321">
        <v>0.89790999999999999</v>
      </c>
      <c r="AA977" s="321">
        <v>300.55176949999998</v>
      </c>
      <c r="AB977" s="321">
        <v>1.8157195180000001</v>
      </c>
      <c r="AC977" s="322">
        <v>0.68981238095152575</v>
      </c>
      <c r="AD977" s="323">
        <v>1</v>
      </c>
      <c r="AE977" s="322">
        <v>176.99</v>
      </c>
      <c r="AF977" s="324">
        <v>570.59014973882972</v>
      </c>
      <c r="AG977" s="324">
        <v>86.340999335684245</v>
      </c>
      <c r="AH977" s="324">
        <v>3.7385725961056757E-2</v>
      </c>
      <c r="AI977" s="324">
        <v>0.15131876947964176</v>
      </c>
      <c r="AJ977" s="324">
        <v>0.1864889185496576</v>
      </c>
      <c r="AK977" s="324">
        <v>7.743481142551758</v>
      </c>
      <c r="AL977" s="324">
        <v>6.9244672499332509</v>
      </c>
      <c r="AM977" s="324">
        <v>8.5624950351702651</v>
      </c>
    </row>
    <row r="978" spans="1:39">
      <c r="A978" s="291" t="s">
        <v>1129</v>
      </c>
      <c r="B978" s="291">
        <v>1</v>
      </c>
      <c r="C978" s="291" t="s">
        <v>6160</v>
      </c>
      <c r="D978" s="291" t="s">
        <v>5183</v>
      </c>
      <c r="E978" s="291" t="s">
        <v>3160</v>
      </c>
      <c r="F978" s="291" t="s">
        <v>3161</v>
      </c>
      <c r="G978" s="291" t="s">
        <v>3162</v>
      </c>
      <c r="H978" s="291" t="s">
        <v>3163</v>
      </c>
      <c r="I978" s="291" t="s">
        <v>3164</v>
      </c>
      <c r="J978" s="291" t="s">
        <v>148</v>
      </c>
      <c r="K978" s="291">
        <v>39</v>
      </c>
      <c r="L978" s="291">
        <v>3218</v>
      </c>
      <c r="M978" s="291" t="s">
        <v>54</v>
      </c>
      <c r="N978" s="291">
        <v>977</v>
      </c>
      <c r="O978" s="291">
        <v>177.17152820512823</v>
      </c>
      <c r="P978" s="321" t="s">
        <v>3166</v>
      </c>
      <c r="Q978" s="321">
        <v>7210212</v>
      </c>
      <c r="R978" s="321">
        <v>32.510452999999998</v>
      </c>
      <c r="S978" s="321">
        <v>52.540310169999998</v>
      </c>
      <c r="T978" s="321">
        <v>9.5432538147782662</v>
      </c>
      <c r="U978" s="321" t="s">
        <v>149</v>
      </c>
      <c r="V978" s="321">
        <v>0.10576817810246678</v>
      </c>
      <c r="W978" s="321">
        <v>1.8666325676962601</v>
      </c>
      <c r="X978" s="321">
        <v>3.0998480826835499</v>
      </c>
      <c r="Y978" s="321">
        <v>90</v>
      </c>
      <c r="Z978" s="321">
        <v>0.89790999999999999</v>
      </c>
      <c r="AA978" s="321">
        <v>300.55176949999998</v>
      </c>
      <c r="AB978" s="321">
        <v>1.8157195180000001</v>
      </c>
      <c r="AC978" s="322">
        <v>0.68981238095152575</v>
      </c>
      <c r="AD978" s="323">
        <v>1</v>
      </c>
      <c r="AE978" s="322">
        <v>177.17152820512823</v>
      </c>
      <c r="AF978" s="324">
        <v>571.17537040522859</v>
      </c>
      <c r="AG978" s="324">
        <v>86.362766337667608</v>
      </c>
      <c r="AH978" s="324">
        <v>3.7194520346155432E-2</v>
      </c>
      <c r="AI978" s="324">
        <v>0.15120183889651317</v>
      </c>
      <c r="AJ978" s="324">
        <v>0.1864889185496576</v>
      </c>
      <c r="AK978" s="324">
        <v>7.7374974184667851</v>
      </c>
      <c r="AL978" s="324">
        <v>6.919116413443013</v>
      </c>
      <c r="AM978" s="324">
        <v>8.5558784234905563</v>
      </c>
    </row>
    <row r="979" spans="1:39">
      <c r="A979" s="291" t="s">
        <v>1130</v>
      </c>
      <c r="B979" s="291">
        <v>1</v>
      </c>
      <c r="C979" s="291" t="s">
        <v>6161</v>
      </c>
      <c r="D979" s="291" t="s">
        <v>5183</v>
      </c>
      <c r="E979" s="291" t="s">
        <v>3160</v>
      </c>
      <c r="F979" s="291" t="s">
        <v>3161</v>
      </c>
      <c r="G979" s="291" t="s">
        <v>3162</v>
      </c>
      <c r="H979" s="291" t="s">
        <v>3163</v>
      </c>
      <c r="I979" s="291" t="s">
        <v>3164</v>
      </c>
      <c r="J979" s="291" t="s">
        <v>148</v>
      </c>
      <c r="K979" s="291">
        <v>39</v>
      </c>
      <c r="L979" s="291">
        <v>3218</v>
      </c>
      <c r="M979" s="291" t="s">
        <v>54</v>
      </c>
      <c r="N979" s="291">
        <v>978</v>
      </c>
      <c r="O979" s="291">
        <v>177.35305641025641</v>
      </c>
      <c r="P979" s="321" t="s">
        <v>3166</v>
      </c>
      <c r="Q979" s="321">
        <v>7210212</v>
      </c>
      <c r="R979" s="321">
        <v>32.510452999999998</v>
      </c>
      <c r="S979" s="321">
        <v>52.540310169999998</v>
      </c>
      <c r="T979" s="321">
        <v>9.5432538147782662</v>
      </c>
      <c r="U979" s="321" t="s">
        <v>149</v>
      </c>
      <c r="V979" s="321">
        <v>0.10576817810246678</v>
      </c>
      <c r="W979" s="321">
        <v>1.8666325676962601</v>
      </c>
      <c r="X979" s="321">
        <v>3.0998480826835499</v>
      </c>
      <c r="Y979" s="321">
        <v>90</v>
      </c>
      <c r="Z979" s="321">
        <v>0.89790999999999999</v>
      </c>
      <c r="AA979" s="321">
        <v>300.55176949999998</v>
      </c>
      <c r="AB979" s="321">
        <v>1.8157195180000001</v>
      </c>
      <c r="AC979" s="322">
        <v>0.68981238095152575</v>
      </c>
      <c r="AD979" s="323">
        <v>1</v>
      </c>
      <c r="AE979" s="322">
        <v>177.35305641025641</v>
      </c>
      <c r="AF979" s="324">
        <v>571.76059107162735</v>
      </c>
      <c r="AG979" s="324">
        <v>86.384421887851246</v>
      </c>
      <c r="AH979" s="324">
        <v>3.7004076286128014E-2</v>
      </c>
      <c r="AI979" s="324">
        <v>0.15108495275259262</v>
      </c>
      <c r="AJ979" s="324">
        <v>0.1864889185496576</v>
      </c>
      <c r="AK979" s="324">
        <v>7.7315159684828414</v>
      </c>
      <c r="AL979" s="324">
        <v>6.913767610526282</v>
      </c>
      <c r="AM979" s="324">
        <v>8.5492643264394008</v>
      </c>
    </row>
    <row r="980" spans="1:39">
      <c r="A980" s="291" t="s">
        <v>1131</v>
      </c>
      <c r="B980" s="291">
        <v>1</v>
      </c>
      <c r="C980" s="291" t="s">
        <v>6162</v>
      </c>
      <c r="D980" s="291" t="s">
        <v>5183</v>
      </c>
      <c r="E980" s="291" t="s">
        <v>3160</v>
      </c>
      <c r="F980" s="291" t="s">
        <v>3161</v>
      </c>
      <c r="G980" s="291" t="s">
        <v>3162</v>
      </c>
      <c r="H980" s="291" t="s">
        <v>3163</v>
      </c>
      <c r="I980" s="291" t="s">
        <v>3164</v>
      </c>
      <c r="J980" s="291" t="s">
        <v>148</v>
      </c>
      <c r="K980" s="291">
        <v>39</v>
      </c>
      <c r="L980" s="291">
        <v>3218</v>
      </c>
      <c r="M980" s="291" t="s">
        <v>54</v>
      </c>
      <c r="N980" s="291">
        <v>979</v>
      </c>
      <c r="O980" s="291">
        <v>177.53458461538463</v>
      </c>
      <c r="P980" s="321" t="s">
        <v>3166</v>
      </c>
      <c r="Q980" s="321">
        <v>7210212</v>
      </c>
      <c r="R980" s="321">
        <v>32.510452999999998</v>
      </c>
      <c r="S980" s="321">
        <v>52.540310169999998</v>
      </c>
      <c r="T980" s="321">
        <v>9.5432538147782662</v>
      </c>
      <c r="U980" s="321" t="s">
        <v>149</v>
      </c>
      <c r="V980" s="321">
        <v>0.10576817810246678</v>
      </c>
      <c r="W980" s="321">
        <v>1.8666325676962601</v>
      </c>
      <c r="X980" s="321">
        <v>3.0998480826835499</v>
      </c>
      <c r="Y980" s="321">
        <v>90</v>
      </c>
      <c r="Z980" s="321">
        <v>0.89790999999999999</v>
      </c>
      <c r="AA980" s="321">
        <v>300.55176949999998</v>
      </c>
      <c r="AB980" s="321">
        <v>1.8157195180000001</v>
      </c>
      <c r="AC980" s="322">
        <v>0.68981238095152575</v>
      </c>
      <c r="AD980" s="323">
        <v>1</v>
      </c>
      <c r="AE980" s="322">
        <v>177.53458461538463</v>
      </c>
      <c r="AF980" s="324">
        <v>572.34581173802621</v>
      </c>
      <c r="AG980" s="324">
        <v>86.40596643098884</v>
      </c>
      <c r="AH980" s="324">
        <v>3.68143922021201E-2</v>
      </c>
      <c r="AI980" s="324">
        <v>0.15096811168863505</v>
      </c>
      <c r="AJ980" s="324">
        <v>0.1864889185496576</v>
      </c>
      <c r="AK980" s="324">
        <v>7.7255368253894732</v>
      </c>
      <c r="AL980" s="324">
        <v>6.9084208705045134</v>
      </c>
      <c r="AM980" s="324">
        <v>8.5426527802744339</v>
      </c>
    </row>
    <row r="981" spans="1:39">
      <c r="A981" s="291" t="s">
        <v>1132</v>
      </c>
      <c r="B981" s="291">
        <v>1</v>
      </c>
      <c r="C981" s="291" t="s">
        <v>6163</v>
      </c>
      <c r="D981" s="291" t="s">
        <v>5183</v>
      </c>
      <c r="E981" s="291" t="s">
        <v>3160</v>
      </c>
      <c r="F981" s="291" t="s">
        <v>3161</v>
      </c>
      <c r="G981" s="291" t="s">
        <v>3162</v>
      </c>
      <c r="H981" s="291" t="s">
        <v>3163</v>
      </c>
      <c r="I981" s="291" t="s">
        <v>3164</v>
      </c>
      <c r="J981" s="291" t="s">
        <v>148</v>
      </c>
      <c r="K981" s="291">
        <v>39</v>
      </c>
      <c r="L981" s="291">
        <v>3218</v>
      </c>
      <c r="M981" s="291" t="s">
        <v>54</v>
      </c>
      <c r="N981" s="291">
        <v>980</v>
      </c>
      <c r="O981" s="291">
        <v>177.71611282051282</v>
      </c>
      <c r="P981" s="321" t="s">
        <v>3166</v>
      </c>
      <c r="Q981" s="321">
        <v>7210212</v>
      </c>
      <c r="R981" s="321">
        <v>32.510452999999998</v>
      </c>
      <c r="S981" s="321">
        <v>52.540310169999998</v>
      </c>
      <c r="T981" s="321">
        <v>9.5432538147782662</v>
      </c>
      <c r="U981" s="321" t="s">
        <v>149</v>
      </c>
      <c r="V981" s="321">
        <v>0.10576817810246678</v>
      </c>
      <c r="W981" s="321">
        <v>1.8666325676962601</v>
      </c>
      <c r="X981" s="321">
        <v>3.0998480826835499</v>
      </c>
      <c r="Y981" s="321">
        <v>90</v>
      </c>
      <c r="Z981" s="321">
        <v>0.89790999999999999</v>
      </c>
      <c r="AA981" s="321">
        <v>300.55176949999998</v>
      </c>
      <c r="AB981" s="321">
        <v>1.8157195180000001</v>
      </c>
      <c r="AC981" s="322">
        <v>0.68981238095152575</v>
      </c>
      <c r="AD981" s="323">
        <v>1</v>
      </c>
      <c r="AE981" s="322">
        <v>177.71611282051282</v>
      </c>
      <c r="AF981" s="324">
        <v>572.93103240442497</v>
      </c>
      <c r="AG981" s="324">
        <v>86.427400410905989</v>
      </c>
      <c r="AH981" s="324">
        <v>3.6625466508292757E-2</v>
      </c>
      <c r="AI981" s="324">
        <v>0.1508513163411577</v>
      </c>
      <c r="AJ981" s="324">
        <v>0.1864889185496576</v>
      </c>
      <c r="AK981" s="324">
        <v>7.7195600217593698</v>
      </c>
      <c r="AL981" s="324">
        <v>6.9030762225052422</v>
      </c>
      <c r="AM981" s="324">
        <v>8.5360438210134983</v>
      </c>
    </row>
    <row r="982" spans="1:39">
      <c r="A982" s="291" t="s">
        <v>1133</v>
      </c>
      <c r="B982" s="291">
        <v>1</v>
      </c>
      <c r="C982" s="291" t="s">
        <v>6164</v>
      </c>
      <c r="D982" s="291" t="s">
        <v>5183</v>
      </c>
      <c r="E982" s="291" t="s">
        <v>3160</v>
      </c>
      <c r="F982" s="291" t="s">
        <v>3161</v>
      </c>
      <c r="G982" s="291" t="s">
        <v>3162</v>
      </c>
      <c r="H982" s="291" t="s">
        <v>3163</v>
      </c>
      <c r="I982" s="291" t="s">
        <v>3164</v>
      </c>
      <c r="J982" s="291" t="s">
        <v>148</v>
      </c>
      <c r="K982" s="291">
        <v>39</v>
      </c>
      <c r="L982" s="291">
        <v>3218</v>
      </c>
      <c r="M982" s="291" t="s">
        <v>54</v>
      </c>
      <c r="N982" s="291">
        <v>981</v>
      </c>
      <c r="O982" s="291">
        <v>177.89764102564104</v>
      </c>
      <c r="P982" s="321" t="s">
        <v>3166</v>
      </c>
      <c r="Q982" s="321">
        <v>7210212</v>
      </c>
      <c r="R982" s="321">
        <v>32.510452999999998</v>
      </c>
      <c r="S982" s="321">
        <v>52.540310169999998</v>
      </c>
      <c r="T982" s="321">
        <v>9.5432538147782662</v>
      </c>
      <c r="U982" s="321" t="s">
        <v>149</v>
      </c>
      <c r="V982" s="321">
        <v>0.10576817810246678</v>
      </c>
      <c r="W982" s="321">
        <v>1.8666325676962601</v>
      </c>
      <c r="X982" s="321">
        <v>3.0998480826835499</v>
      </c>
      <c r="Y982" s="321">
        <v>90</v>
      </c>
      <c r="Z982" s="321">
        <v>0.89790999999999999</v>
      </c>
      <c r="AA982" s="321">
        <v>300.55176949999998</v>
      </c>
      <c r="AB982" s="321">
        <v>1.8157195180000001</v>
      </c>
      <c r="AC982" s="322">
        <v>0.68981238095152575</v>
      </c>
      <c r="AD982" s="323">
        <v>1</v>
      </c>
      <c r="AE982" s="322">
        <v>177.89764102564104</v>
      </c>
      <c r="AF982" s="324">
        <v>573.51625307082372</v>
      </c>
      <c r="AG982" s="324">
        <v>86.448724270496214</v>
      </c>
      <c r="AH982" s="324">
        <v>3.6437297611933428E-2</v>
      </c>
      <c r="AI982" s="324">
        <v>0.15073456734245444</v>
      </c>
      <c r="AJ982" s="324">
        <v>0.1864889185496576</v>
      </c>
      <c r="AK982" s="324">
        <v>7.7135855899490977</v>
      </c>
      <c r="AL982" s="324">
        <v>6.8977336954627404</v>
      </c>
      <c r="AM982" s="324">
        <v>8.529437484435455</v>
      </c>
    </row>
    <row r="983" spans="1:39">
      <c r="A983" s="291" t="s">
        <v>1134</v>
      </c>
      <c r="B983" s="291">
        <v>1</v>
      </c>
      <c r="C983" s="291" t="s">
        <v>6165</v>
      </c>
      <c r="D983" s="291" t="s">
        <v>5183</v>
      </c>
      <c r="E983" s="291" t="s">
        <v>3160</v>
      </c>
      <c r="F983" s="291" t="s">
        <v>3161</v>
      </c>
      <c r="G983" s="291" t="s">
        <v>3162</v>
      </c>
      <c r="H983" s="291" t="s">
        <v>3163</v>
      </c>
      <c r="I983" s="291" t="s">
        <v>3164</v>
      </c>
      <c r="J983" s="291" t="s">
        <v>148</v>
      </c>
      <c r="K983" s="291">
        <v>39</v>
      </c>
      <c r="L983" s="291">
        <v>3218</v>
      </c>
      <c r="M983" s="291" t="s">
        <v>54</v>
      </c>
      <c r="N983" s="291">
        <v>982</v>
      </c>
      <c r="O983" s="291">
        <v>178.07916923076925</v>
      </c>
      <c r="P983" s="321" t="s">
        <v>3166</v>
      </c>
      <c r="Q983" s="321">
        <v>7210212</v>
      </c>
      <c r="R983" s="321">
        <v>32.510452999999998</v>
      </c>
      <c r="S983" s="321">
        <v>52.540310169999998</v>
      </c>
      <c r="T983" s="321">
        <v>9.5432538147782662</v>
      </c>
      <c r="U983" s="321" t="s">
        <v>149</v>
      </c>
      <c r="V983" s="321">
        <v>0.10576817810246678</v>
      </c>
      <c r="W983" s="321">
        <v>1.8666325676962601</v>
      </c>
      <c r="X983" s="321">
        <v>3.0998480826835499</v>
      </c>
      <c r="Y983" s="321">
        <v>90</v>
      </c>
      <c r="Z983" s="321">
        <v>0.89790999999999999</v>
      </c>
      <c r="AA983" s="321">
        <v>300.55176949999998</v>
      </c>
      <c r="AB983" s="321">
        <v>1.8157195180000001</v>
      </c>
      <c r="AC983" s="322">
        <v>0.68981238095152575</v>
      </c>
      <c r="AD983" s="323">
        <v>1</v>
      </c>
      <c r="AE983" s="322">
        <v>178.07916923076925</v>
      </c>
      <c r="AF983" s="324">
        <v>574.10147373722259</v>
      </c>
      <c r="AG983" s="324">
        <v>86.46993845171697</v>
      </c>
      <c r="AH983" s="324">
        <v>3.6249883913527618E-2</v>
      </c>
      <c r="AI983" s="324">
        <v>0.15061786532061044</v>
      </c>
      <c r="AJ983" s="324">
        <v>0.1864889185496576</v>
      </c>
      <c r="AK983" s="324">
        <v>7.7076135620998478</v>
      </c>
      <c r="AL983" s="324">
        <v>6.8923933181186827</v>
      </c>
      <c r="AM983" s="324">
        <v>8.5228338060810138</v>
      </c>
    </row>
    <row r="984" spans="1:39">
      <c r="A984" s="291" t="s">
        <v>1135</v>
      </c>
      <c r="B984" s="291">
        <v>1</v>
      </c>
      <c r="C984" s="291" t="s">
        <v>6166</v>
      </c>
      <c r="D984" s="291" t="s">
        <v>5183</v>
      </c>
      <c r="E984" s="291" t="s">
        <v>3160</v>
      </c>
      <c r="F984" s="291" t="s">
        <v>3161</v>
      </c>
      <c r="G984" s="291" t="s">
        <v>3162</v>
      </c>
      <c r="H984" s="291" t="s">
        <v>3163</v>
      </c>
      <c r="I984" s="291" t="s">
        <v>3164</v>
      </c>
      <c r="J984" s="291" t="s">
        <v>148</v>
      </c>
      <c r="K984" s="291">
        <v>39</v>
      </c>
      <c r="L984" s="291">
        <v>3218</v>
      </c>
      <c r="M984" s="291" t="s">
        <v>54</v>
      </c>
      <c r="N984" s="291">
        <v>983</v>
      </c>
      <c r="O984" s="291">
        <v>178.26069743589744</v>
      </c>
      <c r="P984" s="321" t="s">
        <v>3166</v>
      </c>
      <c r="Q984" s="321">
        <v>7210212</v>
      </c>
      <c r="R984" s="321">
        <v>32.510452999999998</v>
      </c>
      <c r="S984" s="321">
        <v>52.540310169999998</v>
      </c>
      <c r="T984" s="321">
        <v>9.5432538147782662</v>
      </c>
      <c r="U984" s="321" t="s">
        <v>149</v>
      </c>
      <c r="V984" s="321">
        <v>0.10576817810246678</v>
      </c>
      <c r="W984" s="321">
        <v>1.8666325676962601</v>
      </c>
      <c r="X984" s="321">
        <v>3.0998480826835499</v>
      </c>
      <c r="Y984" s="321">
        <v>90</v>
      </c>
      <c r="Z984" s="321">
        <v>0.89790999999999999</v>
      </c>
      <c r="AA984" s="321">
        <v>300.55176949999998</v>
      </c>
      <c r="AB984" s="321">
        <v>1.8157195180000001</v>
      </c>
      <c r="AC984" s="322">
        <v>0.68981238095152575</v>
      </c>
      <c r="AD984" s="323">
        <v>1</v>
      </c>
      <c r="AE984" s="322">
        <v>178.26069743589744</v>
      </c>
      <c r="AF984" s="324">
        <v>574.68669440362135</v>
      </c>
      <c r="AG984" s="324">
        <v>86.491043395585692</v>
      </c>
      <c r="AH984" s="324">
        <v>3.6063223806831218E-2</v>
      </c>
      <c r="AI984" s="324">
        <v>0.15050121089951701</v>
      </c>
      <c r="AJ984" s="324">
        <v>0.1864889185496576</v>
      </c>
      <c r="AK984" s="324">
        <v>7.7016439701381989</v>
      </c>
      <c r="AL984" s="324">
        <v>6.8870551190228326</v>
      </c>
      <c r="AM984" s="324">
        <v>8.5162328212535652</v>
      </c>
    </row>
    <row r="985" spans="1:39">
      <c r="A985" s="291" t="s">
        <v>1136</v>
      </c>
      <c r="B985" s="291">
        <v>1</v>
      </c>
      <c r="C985" s="291" t="s">
        <v>6167</v>
      </c>
      <c r="D985" s="291" t="s">
        <v>5183</v>
      </c>
      <c r="E985" s="291" t="s">
        <v>3160</v>
      </c>
      <c r="F985" s="291" t="s">
        <v>3161</v>
      </c>
      <c r="G985" s="291" t="s">
        <v>3162</v>
      </c>
      <c r="H985" s="291" t="s">
        <v>3163</v>
      </c>
      <c r="I985" s="291" t="s">
        <v>3164</v>
      </c>
      <c r="J985" s="291" t="s">
        <v>148</v>
      </c>
      <c r="K985" s="291">
        <v>39</v>
      </c>
      <c r="L985" s="291">
        <v>3218</v>
      </c>
      <c r="M985" s="291" t="s">
        <v>54</v>
      </c>
      <c r="N985" s="291">
        <v>984</v>
      </c>
      <c r="O985" s="291">
        <v>178.44222564102566</v>
      </c>
      <c r="P985" s="321" t="s">
        <v>3166</v>
      </c>
      <c r="Q985" s="321">
        <v>7210212</v>
      </c>
      <c r="R985" s="321">
        <v>32.510452999999998</v>
      </c>
      <c r="S985" s="321">
        <v>52.540310169999998</v>
      </c>
      <c r="T985" s="321">
        <v>9.5432538147782662</v>
      </c>
      <c r="U985" s="321" t="s">
        <v>149</v>
      </c>
      <c r="V985" s="321">
        <v>0.10576817810246678</v>
      </c>
      <c r="W985" s="321">
        <v>1.8666325676962601</v>
      </c>
      <c r="X985" s="321">
        <v>3.0998480826835499</v>
      </c>
      <c r="Y985" s="321">
        <v>90</v>
      </c>
      <c r="Z985" s="321">
        <v>0.89790999999999999</v>
      </c>
      <c r="AA985" s="321">
        <v>300.55176949999998</v>
      </c>
      <c r="AB985" s="321">
        <v>1.8157195180000001</v>
      </c>
      <c r="AC985" s="322">
        <v>0.68981238095152575</v>
      </c>
      <c r="AD985" s="323">
        <v>1</v>
      </c>
      <c r="AE985" s="322">
        <v>178.44222564102566</v>
      </c>
      <c r="AF985" s="324">
        <v>575.27191507002021</v>
      </c>
      <c r="AG985" s="324">
        <v>86.512039542175998</v>
      </c>
      <c r="AH985" s="324">
        <v>3.5877315679067344E-2</v>
      </c>
      <c r="AI985" s="324">
        <v>0.15038460469888582</v>
      </c>
      <c r="AJ985" s="324">
        <v>0.1864889185496576</v>
      </c>
      <c r="AK985" s="324">
        <v>7.6956768457768439</v>
      </c>
      <c r="AL985" s="324">
        <v>6.8817191265336879</v>
      </c>
      <c r="AM985" s="324">
        <v>8.5096345650199989</v>
      </c>
    </row>
    <row r="986" spans="1:39">
      <c r="A986" s="291" t="s">
        <v>1137</v>
      </c>
      <c r="B986" s="291">
        <v>1</v>
      </c>
      <c r="C986" s="291" t="s">
        <v>6168</v>
      </c>
      <c r="D986" s="291" t="s">
        <v>5183</v>
      </c>
      <c r="E986" s="291" t="s">
        <v>3160</v>
      </c>
      <c r="F986" s="291" t="s">
        <v>3161</v>
      </c>
      <c r="G986" s="291" t="s">
        <v>3162</v>
      </c>
      <c r="H986" s="291" t="s">
        <v>3163</v>
      </c>
      <c r="I986" s="291" t="s">
        <v>3164</v>
      </c>
      <c r="J986" s="291" t="s">
        <v>148</v>
      </c>
      <c r="K986" s="291">
        <v>39</v>
      </c>
      <c r="L986" s="291">
        <v>3218</v>
      </c>
      <c r="M986" s="291" t="s">
        <v>54</v>
      </c>
      <c r="N986" s="291">
        <v>985</v>
      </c>
      <c r="O986" s="291">
        <v>178.62375384615385</v>
      </c>
      <c r="P986" s="321" t="s">
        <v>3166</v>
      </c>
      <c r="Q986" s="321">
        <v>7210212</v>
      </c>
      <c r="R986" s="321">
        <v>32.510452999999998</v>
      </c>
      <c r="S986" s="321">
        <v>52.540310169999998</v>
      </c>
      <c r="T986" s="321">
        <v>9.5432538147782662</v>
      </c>
      <c r="U986" s="321" t="s">
        <v>149</v>
      </c>
      <c r="V986" s="321">
        <v>0.10576817810246678</v>
      </c>
      <c r="W986" s="321">
        <v>1.8666325676962601</v>
      </c>
      <c r="X986" s="321">
        <v>3.0998480826835499</v>
      </c>
      <c r="Y986" s="321">
        <v>90</v>
      </c>
      <c r="Z986" s="321">
        <v>0.89790999999999999</v>
      </c>
      <c r="AA986" s="321">
        <v>300.55176949999998</v>
      </c>
      <c r="AB986" s="321">
        <v>1.8157195180000001</v>
      </c>
      <c r="AC986" s="322">
        <v>0.68981238095152575</v>
      </c>
      <c r="AD986" s="323">
        <v>1</v>
      </c>
      <c r="AE986" s="322">
        <v>178.62375384615385</v>
      </c>
      <c r="AF986" s="324">
        <v>575.85713573641897</v>
      </c>
      <c r="AG986" s="324">
        <v>86.532927330613745</v>
      </c>
      <c r="AH986" s="324">
        <v>3.5692157910764521E-2</v>
      </c>
      <c r="AI986" s="324">
        <v>0.15026804733426374</v>
      </c>
      <c r="AJ986" s="324">
        <v>0.1864889185496576</v>
      </c>
      <c r="AK986" s="324">
        <v>7.6897122205153492</v>
      </c>
      <c r="AL986" s="324">
        <v>6.8763853688191663</v>
      </c>
      <c r="AM986" s="324">
        <v>8.5030390722115321</v>
      </c>
    </row>
    <row r="987" spans="1:39">
      <c r="A987" s="291" t="s">
        <v>1138</v>
      </c>
      <c r="B987" s="291">
        <v>1</v>
      </c>
      <c r="C987" s="291" t="s">
        <v>6169</v>
      </c>
      <c r="D987" s="291" t="s">
        <v>5183</v>
      </c>
      <c r="E987" s="291" t="s">
        <v>3160</v>
      </c>
      <c r="F987" s="291" t="s">
        <v>3161</v>
      </c>
      <c r="G987" s="291" t="s">
        <v>3162</v>
      </c>
      <c r="H987" s="291" t="s">
        <v>3163</v>
      </c>
      <c r="I987" s="291" t="s">
        <v>3164</v>
      </c>
      <c r="J987" s="291" t="s">
        <v>148</v>
      </c>
      <c r="K987" s="291">
        <v>39</v>
      </c>
      <c r="L987" s="291">
        <v>3218</v>
      </c>
      <c r="M987" s="291" t="s">
        <v>54</v>
      </c>
      <c r="N987" s="291">
        <v>986</v>
      </c>
      <c r="O987" s="291">
        <v>178.80528205128206</v>
      </c>
      <c r="P987" s="321" t="s">
        <v>3166</v>
      </c>
      <c r="Q987" s="321">
        <v>7210212</v>
      </c>
      <c r="R987" s="321">
        <v>32.510452999999998</v>
      </c>
      <c r="S987" s="321">
        <v>52.540310169999998</v>
      </c>
      <c r="T987" s="321">
        <v>9.5432538147782662</v>
      </c>
      <c r="U987" s="321" t="s">
        <v>149</v>
      </c>
      <c r="V987" s="321">
        <v>0.10576817810246678</v>
      </c>
      <c r="W987" s="321">
        <v>1.8666325676962601</v>
      </c>
      <c r="X987" s="321">
        <v>3.0998480826835499</v>
      </c>
      <c r="Y987" s="321">
        <v>90</v>
      </c>
      <c r="Z987" s="321">
        <v>0.89790999999999999</v>
      </c>
      <c r="AA987" s="321">
        <v>300.55176949999998</v>
      </c>
      <c r="AB987" s="321">
        <v>1.8157195180000001</v>
      </c>
      <c r="AC987" s="322">
        <v>0.68981238095152575</v>
      </c>
      <c r="AD987" s="323">
        <v>1</v>
      </c>
      <c r="AE987" s="322">
        <v>178.80528205128206</v>
      </c>
      <c r="AF987" s="324">
        <v>576.44235640281784</v>
      </c>
      <c r="AG987" s="324">
        <v>86.553707199073443</v>
      </c>
      <c r="AH987" s="324">
        <v>3.5507748876276231E-2</v>
      </c>
      <c r="AI987" s="324">
        <v>0.15015153941704751</v>
      </c>
      <c r="AJ987" s="324">
        <v>0.1864889185496576</v>
      </c>
      <c r="AK987" s="324">
        <v>7.6837501256409038</v>
      </c>
      <c r="AL987" s="324">
        <v>6.8710538738572646</v>
      </c>
      <c r="AM987" s="324">
        <v>8.496446377424542</v>
      </c>
    </row>
    <row r="988" spans="1:39">
      <c r="A988" s="291" t="s">
        <v>1139</v>
      </c>
      <c r="B988" s="291">
        <v>1</v>
      </c>
      <c r="C988" s="291" t="s">
        <v>6170</v>
      </c>
      <c r="D988" s="291" t="s">
        <v>5183</v>
      </c>
      <c r="E988" s="291" t="s">
        <v>3160</v>
      </c>
      <c r="F988" s="291" t="s">
        <v>3161</v>
      </c>
      <c r="G988" s="291" t="s">
        <v>3162</v>
      </c>
      <c r="H988" s="291" t="s">
        <v>3163</v>
      </c>
      <c r="I988" s="291" t="s">
        <v>3164</v>
      </c>
      <c r="J988" s="291" t="s">
        <v>148</v>
      </c>
      <c r="K988" s="291">
        <v>39</v>
      </c>
      <c r="L988" s="291">
        <v>3218</v>
      </c>
      <c r="M988" s="291" t="s">
        <v>54</v>
      </c>
      <c r="N988" s="291">
        <v>987</v>
      </c>
      <c r="O988" s="291">
        <v>178.98681025641028</v>
      </c>
      <c r="P988" s="321" t="s">
        <v>3166</v>
      </c>
      <c r="Q988" s="321">
        <v>7210212</v>
      </c>
      <c r="R988" s="321">
        <v>32.510452999999998</v>
      </c>
      <c r="S988" s="321">
        <v>52.540310169999998</v>
      </c>
      <c r="T988" s="321">
        <v>9.5432538147782662</v>
      </c>
      <c r="U988" s="321" t="s">
        <v>149</v>
      </c>
      <c r="V988" s="321">
        <v>0.10576817810246678</v>
      </c>
      <c r="W988" s="321">
        <v>1.8666325676962601</v>
      </c>
      <c r="X988" s="321">
        <v>3.0998480826835499</v>
      </c>
      <c r="Y988" s="321">
        <v>90</v>
      </c>
      <c r="Z988" s="321">
        <v>0.89790999999999999</v>
      </c>
      <c r="AA988" s="321">
        <v>300.55176949999998</v>
      </c>
      <c r="AB988" s="321">
        <v>1.8157195180000001</v>
      </c>
      <c r="AC988" s="322">
        <v>0.68981238095152575</v>
      </c>
      <c r="AD988" s="323">
        <v>1</v>
      </c>
      <c r="AE988" s="322">
        <v>178.98681025641028</v>
      </c>
      <c r="AF988" s="324">
        <v>577.02757706921659</v>
      </c>
      <c r="AG988" s="324">
        <v>86.574379584774363</v>
      </c>
      <c r="AH988" s="324">
        <v>3.5324086943357896E-2</v>
      </c>
      <c r="AI988" s="324">
        <v>0.15003508155449813</v>
      </c>
      <c r="AJ988" s="324">
        <v>0.1864889185496576</v>
      </c>
      <c r="AK988" s="324">
        <v>7.6777905922290604</v>
      </c>
      <c r="AL988" s="324">
        <v>6.8657246694367329</v>
      </c>
      <c r="AM988" s="324">
        <v>8.4898565150213869</v>
      </c>
    </row>
    <row r="989" spans="1:39">
      <c r="A989" s="291" t="s">
        <v>1140</v>
      </c>
      <c r="B989" s="291">
        <v>1</v>
      </c>
      <c r="C989" s="291" t="s">
        <v>6171</v>
      </c>
      <c r="D989" s="291" t="s">
        <v>5183</v>
      </c>
      <c r="E989" s="291" t="s">
        <v>3160</v>
      </c>
      <c r="F989" s="291" t="s">
        <v>3161</v>
      </c>
      <c r="G989" s="291" t="s">
        <v>3162</v>
      </c>
      <c r="H989" s="291" t="s">
        <v>3163</v>
      </c>
      <c r="I989" s="291" t="s">
        <v>3164</v>
      </c>
      <c r="J989" s="291" t="s">
        <v>148</v>
      </c>
      <c r="K989" s="291">
        <v>39</v>
      </c>
      <c r="L989" s="291">
        <v>3218</v>
      </c>
      <c r="M989" s="291" t="s">
        <v>54</v>
      </c>
      <c r="N989" s="291">
        <v>988</v>
      </c>
      <c r="O989" s="291">
        <v>179.16833846153847</v>
      </c>
      <c r="P989" s="321" t="s">
        <v>3166</v>
      </c>
      <c r="Q989" s="321">
        <v>7210212</v>
      </c>
      <c r="R989" s="321">
        <v>32.510452999999998</v>
      </c>
      <c r="S989" s="321">
        <v>52.540310169999998</v>
      </c>
      <c r="T989" s="321">
        <v>9.5432538147782662</v>
      </c>
      <c r="U989" s="321" t="s">
        <v>149</v>
      </c>
      <c r="V989" s="321">
        <v>0.10576817810246678</v>
      </c>
      <c r="W989" s="321">
        <v>1.8666325676962601</v>
      </c>
      <c r="X989" s="321">
        <v>3.0998480826835499</v>
      </c>
      <c r="Y989" s="321">
        <v>90</v>
      </c>
      <c r="Z989" s="321">
        <v>0.89790999999999999</v>
      </c>
      <c r="AA989" s="321">
        <v>300.55176949999998</v>
      </c>
      <c r="AB989" s="321">
        <v>1.8157195180000001</v>
      </c>
      <c r="AC989" s="322">
        <v>0.68981238095152575</v>
      </c>
      <c r="AD989" s="323">
        <v>1</v>
      </c>
      <c r="AE989" s="322">
        <v>179.16833846153847</v>
      </c>
      <c r="AF989" s="324">
        <v>577.61279773561535</v>
      </c>
      <c r="AG989" s="324">
        <v>86.59494492397701</v>
      </c>
      <c r="AH989" s="324">
        <v>3.5141170473694437E-2</v>
      </c>
      <c r="AI989" s="324">
        <v>0.14991867434975567</v>
      </c>
      <c r="AJ989" s="324">
        <v>0.1864889185496576</v>
      </c>
      <c r="AK989" s="324">
        <v>7.6718336511444862</v>
      </c>
      <c r="AL989" s="324">
        <v>6.8603977831577385</v>
      </c>
      <c r="AM989" s="324">
        <v>8.4832695191312357</v>
      </c>
    </row>
    <row r="990" spans="1:39">
      <c r="A990" s="291" t="s">
        <v>1141</v>
      </c>
      <c r="B990" s="291">
        <v>1</v>
      </c>
      <c r="C990" s="291" t="s">
        <v>6172</v>
      </c>
      <c r="D990" s="291" t="s">
        <v>5183</v>
      </c>
      <c r="E990" s="291" t="s">
        <v>3160</v>
      </c>
      <c r="F990" s="291" t="s">
        <v>3161</v>
      </c>
      <c r="G990" s="291" t="s">
        <v>3162</v>
      </c>
      <c r="H990" s="291" t="s">
        <v>3163</v>
      </c>
      <c r="I990" s="291" t="s">
        <v>3164</v>
      </c>
      <c r="J990" s="291" t="s">
        <v>148</v>
      </c>
      <c r="K990" s="291">
        <v>39</v>
      </c>
      <c r="L990" s="291">
        <v>3218</v>
      </c>
      <c r="M990" s="291" t="s">
        <v>54</v>
      </c>
      <c r="N990" s="291">
        <v>989</v>
      </c>
      <c r="O990" s="291">
        <v>179.34986666666668</v>
      </c>
      <c r="P990" s="321" t="s">
        <v>3166</v>
      </c>
      <c r="Q990" s="321">
        <v>7210212</v>
      </c>
      <c r="R990" s="321">
        <v>32.510452999999998</v>
      </c>
      <c r="S990" s="321">
        <v>52.540310169999998</v>
      </c>
      <c r="T990" s="321">
        <v>9.5432538147782662</v>
      </c>
      <c r="U990" s="321" t="s">
        <v>149</v>
      </c>
      <c r="V990" s="321">
        <v>0.10576817810246678</v>
      </c>
      <c r="W990" s="321">
        <v>1.8666325676962601</v>
      </c>
      <c r="X990" s="321">
        <v>3.0998480826835499</v>
      </c>
      <c r="Y990" s="321">
        <v>90</v>
      </c>
      <c r="Z990" s="321">
        <v>0.89790999999999999</v>
      </c>
      <c r="AA990" s="321">
        <v>300.55176949999998</v>
      </c>
      <c r="AB990" s="321">
        <v>1.8157195180000001</v>
      </c>
      <c r="AC990" s="322">
        <v>0.68981238095152575</v>
      </c>
      <c r="AD990" s="323">
        <v>1</v>
      </c>
      <c r="AE990" s="322">
        <v>179.34986666666668</v>
      </c>
      <c r="AF990" s="324">
        <v>578.19801840201421</v>
      </c>
      <c r="AG990" s="324">
        <v>86.615403651979435</v>
      </c>
      <c r="AH990" s="324">
        <v>3.4958997822678015E-2</v>
      </c>
      <c r="AI990" s="324">
        <v>0.14980231840185376</v>
      </c>
      <c r="AJ990" s="324">
        <v>0.1864889185496576</v>
      </c>
      <c r="AK990" s="324">
        <v>7.6658793330417128</v>
      </c>
      <c r="AL990" s="324">
        <v>6.8550732424325371</v>
      </c>
      <c r="AM990" s="324">
        <v>8.4766854236508884</v>
      </c>
    </row>
    <row r="991" spans="1:39">
      <c r="A991" s="291" t="s">
        <v>1142</v>
      </c>
      <c r="B991" s="291">
        <v>1</v>
      </c>
      <c r="C991" s="291" t="s">
        <v>6173</v>
      </c>
      <c r="D991" s="291" t="s">
        <v>5183</v>
      </c>
      <c r="E991" s="291" t="s">
        <v>3160</v>
      </c>
      <c r="F991" s="291" t="s">
        <v>3161</v>
      </c>
      <c r="G991" s="291" t="s">
        <v>3162</v>
      </c>
      <c r="H991" s="291" t="s">
        <v>3163</v>
      </c>
      <c r="I991" s="291" t="s">
        <v>3164</v>
      </c>
      <c r="J991" s="291" t="s">
        <v>148</v>
      </c>
      <c r="K991" s="291">
        <v>39</v>
      </c>
      <c r="L991" s="291">
        <v>3218</v>
      </c>
      <c r="M991" s="291" t="s">
        <v>54</v>
      </c>
      <c r="N991" s="291">
        <v>990</v>
      </c>
      <c r="O991" s="291">
        <v>179.53139487179487</v>
      </c>
      <c r="P991" s="321" t="s">
        <v>3166</v>
      </c>
      <c r="Q991" s="321">
        <v>7210212</v>
      </c>
      <c r="R991" s="321">
        <v>32.510452999999998</v>
      </c>
      <c r="S991" s="321">
        <v>52.540310169999998</v>
      </c>
      <c r="T991" s="321">
        <v>9.5432538147782662</v>
      </c>
      <c r="U991" s="321" t="s">
        <v>149</v>
      </c>
      <c r="V991" s="321">
        <v>0.10576817810246678</v>
      </c>
      <c r="W991" s="321">
        <v>1.8666325676962601</v>
      </c>
      <c r="X991" s="321">
        <v>3.0998480826835499</v>
      </c>
      <c r="Y991" s="321">
        <v>90</v>
      </c>
      <c r="Z991" s="321">
        <v>0.89790999999999999</v>
      </c>
      <c r="AA991" s="321">
        <v>300.55176949999998</v>
      </c>
      <c r="AB991" s="321">
        <v>1.8157195180000001</v>
      </c>
      <c r="AC991" s="322">
        <v>0.68981238095152575</v>
      </c>
      <c r="AD991" s="323">
        <v>1</v>
      </c>
      <c r="AE991" s="322">
        <v>179.53139487179487</v>
      </c>
      <c r="AF991" s="324">
        <v>578.78323906841297</v>
      </c>
      <c r="AG991" s="324">
        <v>86.635756203113658</v>
      </c>
      <c r="AH991" s="324">
        <v>3.4777567339626052E-2</v>
      </c>
      <c r="AI991" s="324">
        <v>0.14968601430573422</v>
      </c>
      <c r="AJ991" s="324">
        <v>0.1864889185496576</v>
      </c>
      <c r="AK991" s="324">
        <v>7.6599276683658752</v>
      </c>
      <c r="AL991" s="324">
        <v>6.8497510744861394</v>
      </c>
      <c r="AM991" s="324">
        <v>8.4701042622456093</v>
      </c>
    </row>
    <row r="992" spans="1:39">
      <c r="A992" s="291" t="s">
        <v>1143</v>
      </c>
      <c r="B992" s="291">
        <v>1</v>
      </c>
      <c r="C992" s="291" t="s">
        <v>6174</v>
      </c>
      <c r="D992" s="291" t="s">
        <v>5183</v>
      </c>
      <c r="E992" s="291" t="s">
        <v>3160</v>
      </c>
      <c r="F992" s="291" t="s">
        <v>3161</v>
      </c>
      <c r="G992" s="291" t="s">
        <v>3162</v>
      </c>
      <c r="H992" s="291" t="s">
        <v>3163</v>
      </c>
      <c r="I992" s="291" t="s">
        <v>3164</v>
      </c>
      <c r="J992" s="291" t="s">
        <v>148</v>
      </c>
      <c r="K992" s="291">
        <v>39</v>
      </c>
      <c r="L992" s="291">
        <v>3218</v>
      </c>
      <c r="M992" s="291" t="s">
        <v>54</v>
      </c>
      <c r="N992" s="291">
        <v>991</v>
      </c>
      <c r="O992" s="291">
        <v>179.71292307692309</v>
      </c>
      <c r="P992" s="321" t="s">
        <v>3166</v>
      </c>
      <c r="Q992" s="321">
        <v>7210212</v>
      </c>
      <c r="R992" s="321">
        <v>32.510452999999998</v>
      </c>
      <c r="S992" s="321">
        <v>52.540310169999998</v>
      </c>
      <c r="T992" s="321">
        <v>9.5432538147782662</v>
      </c>
      <c r="U992" s="321" t="s">
        <v>149</v>
      </c>
      <c r="V992" s="321">
        <v>0.10576817810246678</v>
      </c>
      <c r="W992" s="321">
        <v>1.8666325676962601</v>
      </c>
      <c r="X992" s="321">
        <v>3.0998480826835499</v>
      </c>
      <c r="Y992" s="321">
        <v>90</v>
      </c>
      <c r="Z992" s="321">
        <v>0.89790999999999999</v>
      </c>
      <c r="AA992" s="321">
        <v>300.55176949999998</v>
      </c>
      <c r="AB992" s="321">
        <v>1.8157195180000001</v>
      </c>
      <c r="AC992" s="322">
        <v>0.68981238095152575</v>
      </c>
      <c r="AD992" s="323">
        <v>1</v>
      </c>
      <c r="AE992" s="322">
        <v>179.71292307692309</v>
      </c>
      <c r="AF992" s="324">
        <v>579.36845973481184</v>
      </c>
      <c r="AG992" s="324">
        <v>86.656003010742296</v>
      </c>
      <c r="AH992" s="324">
        <v>3.4596877368029175E-2</v>
      </c>
      <c r="AI992" s="324">
        <v>0.1495697626522618</v>
      </c>
      <c r="AJ992" s="324">
        <v>0.1864889185496576</v>
      </c>
      <c r="AK992" s="324">
        <v>7.6539786873534741</v>
      </c>
      <c r="AL992" s="324">
        <v>6.844431306356987</v>
      </c>
      <c r="AM992" s="324">
        <v>8.463526068349962</v>
      </c>
    </row>
    <row r="993" spans="1:39">
      <c r="A993" s="291" t="s">
        <v>1144</v>
      </c>
      <c r="B993" s="291">
        <v>1</v>
      </c>
      <c r="C993" s="291" t="s">
        <v>6175</v>
      </c>
      <c r="D993" s="291" t="s">
        <v>5183</v>
      </c>
      <c r="E993" s="291" t="s">
        <v>3160</v>
      </c>
      <c r="F993" s="291" t="s">
        <v>3161</v>
      </c>
      <c r="G993" s="291" t="s">
        <v>3162</v>
      </c>
      <c r="H993" s="291" t="s">
        <v>3163</v>
      </c>
      <c r="I993" s="291" t="s">
        <v>3164</v>
      </c>
      <c r="J993" s="291" t="s">
        <v>148</v>
      </c>
      <c r="K993" s="291">
        <v>39</v>
      </c>
      <c r="L993" s="291">
        <v>3218</v>
      </c>
      <c r="M993" s="291" t="s">
        <v>54</v>
      </c>
      <c r="N993" s="291">
        <v>992</v>
      </c>
      <c r="O993" s="291">
        <v>179.89445128205131</v>
      </c>
      <c r="P993" s="321" t="s">
        <v>3166</v>
      </c>
      <c r="Q993" s="321">
        <v>7210212</v>
      </c>
      <c r="R993" s="321">
        <v>32.510452999999998</v>
      </c>
      <c r="S993" s="321">
        <v>52.540310169999998</v>
      </c>
      <c r="T993" s="321">
        <v>9.5432538147782662</v>
      </c>
      <c r="U993" s="321" t="s">
        <v>149</v>
      </c>
      <c r="V993" s="321">
        <v>0.10576817810246678</v>
      </c>
      <c r="W993" s="321">
        <v>1.8666325676962601</v>
      </c>
      <c r="X993" s="321">
        <v>3.0998480826835499</v>
      </c>
      <c r="Y993" s="321">
        <v>90</v>
      </c>
      <c r="Z993" s="321">
        <v>0.89790999999999999</v>
      </c>
      <c r="AA993" s="321">
        <v>300.55176949999998</v>
      </c>
      <c r="AB993" s="321">
        <v>1.8157195180000001</v>
      </c>
      <c r="AC993" s="322">
        <v>0.68981238095152575</v>
      </c>
      <c r="AD993" s="323">
        <v>1</v>
      </c>
      <c r="AE993" s="322">
        <v>179.89445128205131</v>
      </c>
      <c r="AF993" s="324">
        <v>579.95368040121059</v>
      </c>
      <c r="AG993" s="324">
        <v>86.67614450725489</v>
      </c>
      <c r="AH993" s="324">
        <v>3.4416926245167061E-2</v>
      </c>
      <c r="AI993" s="324">
        <v>0.14945356402823848</v>
      </c>
      <c r="AJ993" s="324">
        <v>0.1864889185496576</v>
      </c>
      <c r="AK993" s="324">
        <v>7.6480324200331067</v>
      </c>
      <c r="AL993" s="324">
        <v>6.8391139648976047</v>
      </c>
      <c r="AM993" s="324">
        <v>8.4569508751686087</v>
      </c>
    </row>
    <row r="994" spans="1:39">
      <c r="A994" s="291" t="s">
        <v>1145</v>
      </c>
      <c r="B994" s="291">
        <v>1</v>
      </c>
      <c r="C994" s="291" t="s">
        <v>6176</v>
      </c>
      <c r="D994" s="291" t="s">
        <v>5183</v>
      </c>
      <c r="E994" s="291" t="s">
        <v>3160</v>
      </c>
      <c r="F994" s="291" t="s">
        <v>3161</v>
      </c>
      <c r="G994" s="291" t="s">
        <v>3162</v>
      </c>
      <c r="H994" s="291" t="s">
        <v>3163</v>
      </c>
      <c r="I994" s="291" t="s">
        <v>3164</v>
      </c>
      <c r="J994" s="291" t="s">
        <v>148</v>
      </c>
      <c r="K994" s="291">
        <v>39</v>
      </c>
      <c r="L994" s="291">
        <v>3218</v>
      </c>
      <c r="M994" s="291" t="s">
        <v>54</v>
      </c>
      <c r="N994" s="291">
        <v>993</v>
      </c>
      <c r="O994" s="291">
        <v>180.0759794871795</v>
      </c>
      <c r="P994" s="321" t="s">
        <v>3166</v>
      </c>
      <c r="Q994" s="321">
        <v>7210212</v>
      </c>
      <c r="R994" s="321">
        <v>32.510452999999998</v>
      </c>
      <c r="S994" s="321">
        <v>52.540310169999998</v>
      </c>
      <c r="T994" s="321">
        <v>9.5432538147782662</v>
      </c>
      <c r="U994" s="321" t="s">
        <v>149</v>
      </c>
      <c r="V994" s="321">
        <v>0.10576817810246678</v>
      </c>
      <c r="W994" s="321">
        <v>1.8666325676962601</v>
      </c>
      <c r="X994" s="321">
        <v>3.0998480826835499</v>
      </c>
      <c r="Y994" s="321">
        <v>90</v>
      </c>
      <c r="Z994" s="321">
        <v>0.89790999999999999</v>
      </c>
      <c r="AA994" s="321">
        <v>300.55176949999998</v>
      </c>
      <c r="AB994" s="321">
        <v>1.8157195180000001</v>
      </c>
      <c r="AC994" s="322">
        <v>0.68981238095152575</v>
      </c>
      <c r="AD994" s="323">
        <v>1</v>
      </c>
      <c r="AE994" s="322">
        <v>180.0759794871795</v>
      </c>
      <c r="AF994" s="324">
        <v>580.53890106760934</v>
      </c>
      <c r="AG994" s="324">
        <v>86.69618112406468</v>
      </c>
      <c r="AH994" s="324">
        <v>3.4237712302760057E-2</v>
      </c>
      <c r="AI994" s="324">
        <v>0.14933741901641845</v>
      </c>
      <c r="AJ994" s="324">
        <v>0.1864889185496576</v>
      </c>
      <c r="AK994" s="324">
        <v>7.6420888962262277</v>
      </c>
      <c r="AL994" s="324">
        <v>6.8337990767752883</v>
      </c>
      <c r="AM994" s="324">
        <v>8.4503787156771679</v>
      </c>
    </row>
    <row r="995" spans="1:39">
      <c r="A995" s="291" t="s">
        <v>1146</v>
      </c>
      <c r="B995" s="291">
        <v>1</v>
      </c>
      <c r="C995" s="291" t="s">
        <v>6177</v>
      </c>
      <c r="D995" s="291" t="s">
        <v>5183</v>
      </c>
      <c r="E995" s="291" t="s">
        <v>3160</v>
      </c>
      <c r="F995" s="291" t="s">
        <v>3161</v>
      </c>
      <c r="G995" s="291" t="s">
        <v>3162</v>
      </c>
      <c r="H995" s="291" t="s">
        <v>3163</v>
      </c>
      <c r="I995" s="291" t="s">
        <v>3164</v>
      </c>
      <c r="J995" s="291" t="s">
        <v>148</v>
      </c>
      <c r="K995" s="291">
        <v>39</v>
      </c>
      <c r="L995" s="291">
        <v>3218</v>
      </c>
      <c r="M995" s="291" t="s">
        <v>54</v>
      </c>
      <c r="N995" s="291">
        <v>994</v>
      </c>
      <c r="O995" s="291">
        <v>180.25750769230771</v>
      </c>
      <c r="P995" s="321" t="s">
        <v>3166</v>
      </c>
      <c r="Q995" s="321">
        <v>7210212</v>
      </c>
      <c r="R995" s="321">
        <v>32.510452999999998</v>
      </c>
      <c r="S995" s="321">
        <v>52.540310169999998</v>
      </c>
      <c r="T995" s="321">
        <v>9.5432538147782662</v>
      </c>
      <c r="U995" s="321" t="s">
        <v>149</v>
      </c>
      <c r="V995" s="321">
        <v>0.10576817810246678</v>
      </c>
      <c r="W995" s="321">
        <v>1.8666325676962601</v>
      </c>
      <c r="X995" s="321">
        <v>3.0998480826835499</v>
      </c>
      <c r="Y995" s="321">
        <v>90</v>
      </c>
      <c r="Z995" s="321">
        <v>0.89790999999999999</v>
      </c>
      <c r="AA995" s="321">
        <v>300.55176949999998</v>
      </c>
      <c r="AB995" s="321">
        <v>1.8157195180000001</v>
      </c>
      <c r="AC995" s="322">
        <v>0.68981238095152575</v>
      </c>
      <c r="AD995" s="323">
        <v>1</v>
      </c>
      <c r="AE995" s="322">
        <v>180.25750769230771</v>
      </c>
      <c r="AF995" s="324">
        <v>581.12412173400821</v>
      </c>
      <c r="AG995" s="324">
        <v>86.716113291605197</v>
      </c>
      <c r="AH995" s="324">
        <v>3.4059233866720891E-2</v>
      </c>
      <c r="AI995" s="324">
        <v>0.14922132819552247</v>
      </c>
      <c r="AJ995" s="324">
        <v>0.1864889185496576</v>
      </c>
      <c r="AK995" s="324">
        <v>7.6361481455478906</v>
      </c>
      <c r="AL995" s="324">
        <v>6.8284866684727596</v>
      </c>
      <c r="AM995" s="324">
        <v>8.4438096226230215</v>
      </c>
    </row>
    <row r="996" spans="1:39">
      <c r="A996" s="291" t="s">
        <v>1147</v>
      </c>
      <c r="B996" s="291">
        <v>1</v>
      </c>
      <c r="C996" s="291" t="s">
        <v>6178</v>
      </c>
      <c r="D996" s="291" t="s">
        <v>5183</v>
      </c>
      <c r="E996" s="291" t="s">
        <v>3160</v>
      </c>
      <c r="F996" s="291" t="s">
        <v>3161</v>
      </c>
      <c r="G996" s="291" t="s">
        <v>3162</v>
      </c>
      <c r="H996" s="291" t="s">
        <v>3163</v>
      </c>
      <c r="I996" s="291" t="s">
        <v>3164</v>
      </c>
      <c r="J996" s="291" t="s">
        <v>148</v>
      </c>
      <c r="K996" s="291">
        <v>39</v>
      </c>
      <c r="L996" s="291">
        <v>3218</v>
      </c>
      <c r="M996" s="291" t="s">
        <v>54</v>
      </c>
      <c r="N996" s="291">
        <v>995</v>
      </c>
      <c r="O996" s="291">
        <v>180.4390358974359</v>
      </c>
      <c r="P996" s="321" t="s">
        <v>3166</v>
      </c>
      <c r="Q996" s="321">
        <v>7210212</v>
      </c>
      <c r="R996" s="321">
        <v>32.510452999999998</v>
      </c>
      <c r="S996" s="321">
        <v>52.540310169999998</v>
      </c>
      <c r="T996" s="321">
        <v>9.5432538147782662</v>
      </c>
      <c r="U996" s="321" t="s">
        <v>149</v>
      </c>
      <c r="V996" s="321">
        <v>0.10576817810246678</v>
      </c>
      <c r="W996" s="321">
        <v>1.8666325676962601</v>
      </c>
      <c r="X996" s="321">
        <v>3.0998480826835499</v>
      </c>
      <c r="Y996" s="321">
        <v>90</v>
      </c>
      <c r="Z996" s="321">
        <v>0.89790999999999999</v>
      </c>
      <c r="AA996" s="321">
        <v>300.55176949999998</v>
      </c>
      <c r="AB996" s="321">
        <v>1.8157195180000001</v>
      </c>
      <c r="AC996" s="322">
        <v>0.68981238095152575</v>
      </c>
      <c r="AD996" s="323">
        <v>1</v>
      </c>
      <c r="AE996" s="322">
        <v>180.4390358974359</v>
      </c>
      <c r="AF996" s="324">
        <v>581.70934240040697</v>
      </c>
      <c r="AG996" s="324">
        <v>86.735941439326865</v>
      </c>
      <c r="AH996" s="324">
        <v>3.3881489257178404E-2</v>
      </c>
      <c r="AI996" s="324">
        <v>0.14910529214025253</v>
      </c>
      <c r="AJ996" s="324">
        <v>0.1864889185496576</v>
      </c>
      <c r="AK996" s="324">
        <v>7.630210197407493</v>
      </c>
      <c r="AL996" s="324">
        <v>6.8231767662888387</v>
      </c>
      <c r="AM996" s="324">
        <v>8.4372436285261472</v>
      </c>
    </row>
    <row r="997" spans="1:39">
      <c r="A997" s="291" t="s">
        <v>1148</v>
      </c>
      <c r="B997" s="291">
        <v>1</v>
      </c>
      <c r="C997" s="291" t="s">
        <v>6179</v>
      </c>
      <c r="D997" s="291" t="s">
        <v>5183</v>
      </c>
      <c r="E997" s="291" t="s">
        <v>3160</v>
      </c>
      <c r="F997" s="291" t="s">
        <v>3161</v>
      </c>
      <c r="G997" s="291" t="s">
        <v>3162</v>
      </c>
      <c r="H997" s="291" t="s">
        <v>3163</v>
      </c>
      <c r="I997" s="291" t="s">
        <v>3164</v>
      </c>
      <c r="J997" s="291" t="s">
        <v>148</v>
      </c>
      <c r="K997" s="291">
        <v>39</v>
      </c>
      <c r="L997" s="291">
        <v>3218</v>
      </c>
      <c r="M997" s="291" t="s">
        <v>54</v>
      </c>
      <c r="N997" s="291">
        <v>996</v>
      </c>
      <c r="O997" s="291">
        <v>180.62056410256412</v>
      </c>
      <c r="P997" s="321" t="s">
        <v>3166</v>
      </c>
      <c r="Q997" s="321">
        <v>7210212</v>
      </c>
      <c r="R997" s="321">
        <v>32.510452999999998</v>
      </c>
      <c r="S997" s="321">
        <v>52.540310169999998</v>
      </c>
      <c r="T997" s="321">
        <v>9.5432538147782662</v>
      </c>
      <c r="U997" s="321" t="s">
        <v>149</v>
      </c>
      <c r="V997" s="321">
        <v>0.10576817810246678</v>
      </c>
      <c r="W997" s="321">
        <v>1.8666325676962601</v>
      </c>
      <c r="X997" s="321">
        <v>3.0998480826835499</v>
      </c>
      <c r="Y997" s="321">
        <v>90</v>
      </c>
      <c r="Z997" s="321">
        <v>0.89790999999999999</v>
      </c>
      <c r="AA997" s="321">
        <v>300.55176949999998</v>
      </c>
      <c r="AB997" s="321">
        <v>1.8157195180000001</v>
      </c>
      <c r="AC997" s="322">
        <v>0.68981238095152575</v>
      </c>
      <c r="AD997" s="323">
        <v>1</v>
      </c>
      <c r="AE997" s="322">
        <v>180.62056410256412</v>
      </c>
      <c r="AF997" s="324">
        <v>582.29456306680584</v>
      </c>
      <c r="AG997" s="324">
        <v>86.755665995693889</v>
      </c>
      <c r="AH997" s="324">
        <v>3.3704476788897257E-2</v>
      </c>
      <c r="AI997" s="324">
        <v>0.14898931142130642</v>
      </c>
      <c r="AJ997" s="324">
        <v>0.1864889185496576</v>
      </c>
      <c r="AK997" s="324">
        <v>7.6242750810095261</v>
      </c>
      <c r="AL997" s="324">
        <v>6.8178693963391108</v>
      </c>
      <c r="AM997" s="324">
        <v>8.4306807656799414</v>
      </c>
    </row>
    <row r="998" spans="1:39">
      <c r="A998" s="291" t="s">
        <v>1149</v>
      </c>
      <c r="B998" s="291">
        <v>1</v>
      </c>
      <c r="C998" s="291" t="s">
        <v>6180</v>
      </c>
      <c r="D998" s="291" t="s">
        <v>5183</v>
      </c>
      <c r="E998" s="291" t="s">
        <v>3160</v>
      </c>
      <c r="F998" s="291" t="s">
        <v>3161</v>
      </c>
      <c r="G998" s="291" t="s">
        <v>3162</v>
      </c>
      <c r="H998" s="291" t="s">
        <v>3163</v>
      </c>
      <c r="I998" s="291" t="s">
        <v>3164</v>
      </c>
      <c r="J998" s="291" t="s">
        <v>148</v>
      </c>
      <c r="K998" s="291">
        <v>39</v>
      </c>
      <c r="L998" s="291">
        <v>3218</v>
      </c>
      <c r="M998" s="291" t="s">
        <v>54</v>
      </c>
      <c r="N998" s="291">
        <v>997</v>
      </c>
      <c r="O998" s="291">
        <v>180.80209230769231</v>
      </c>
      <c r="P998" s="321" t="s">
        <v>3166</v>
      </c>
      <c r="Q998" s="321">
        <v>7210212</v>
      </c>
      <c r="R998" s="321">
        <v>32.510452999999998</v>
      </c>
      <c r="S998" s="321">
        <v>52.540310169999998</v>
      </c>
      <c r="T998" s="321">
        <v>9.5432538147782662</v>
      </c>
      <c r="U998" s="321" t="s">
        <v>149</v>
      </c>
      <c r="V998" s="321">
        <v>0.10576817810246678</v>
      </c>
      <c r="W998" s="321">
        <v>1.8666325676962601</v>
      </c>
      <c r="X998" s="321">
        <v>3.0998480826835499</v>
      </c>
      <c r="Y998" s="321">
        <v>90</v>
      </c>
      <c r="Z998" s="321">
        <v>0.89790999999999999</v>
      </c>
      <c r="AA998" s="321">
        <v>300.55176949999998</v>
      </c>
      <c r="AB998" s="321">
        <v>1.8157195180000001</v>
      </c>
      <c r="AC998" s="322">
        <v>0.68981238095152575</v>
      </c>
      <c r="AD998" s="323">
        <v>1</v>
      </c>
      <c r="AE998" s="322">
        <v>180.80209230769231</v>
      </c>
      <c r="AF998" s="324">
        <v>582.87978373320448</v>
      </c>
      <c r="AG998" s="324">
        <v>86.775287388180914</v>
      </c>
      <c r="AH998" s="324">
        <v>3.3528194770994786E-2</v>
      </c>
      <c r="AI998" s="324">
        <v>0.14887338660539248</v>
      </c>
      <c r="AJ998" s="324">
        <v>0.1864889185496576</v>
      </c>
      <c r="AK998" s="324">
        <v>7.6183428253543273</v>
      </c>
      <c r="AL998" s="324">
        <v>6.8125645845566005</v>
      </c>
      <c r="AM998" s="324">
        <v>8.424121066152054</v>
      </c>
    </row>
    <row r="999" spans="1:39">
      <c r="A999" s="291" t="s">
        <v>1150</v>
      </c>
      <c r="B999" s="291">
        <v>1</v>
      </c>
      <c r="C999" s="291" t="s">
        <v>6181</v>
      </c>
      <c r="D999" s="291" t="s">
        <v>5183</v>
      </c>
      <c r="E999" s="291" t="s">
        <v>3160</v>
      </c>
      <c r="F999" s="291" t="s">
        <v>3161</v>
      </c>
      <c r="G999" s="291" t="s">
        <v>3162</v>
      </c>
      <c r="H999" s="291" t="s">
        <v>3163</v>
      </c>
      <c r="I999" s="291" t="s">
        <v>3164</v>
      </c>
      <c r="J999" s="291" t="s">
        <v>148</v>
      </c>
      <c r="K999" s="291">
        <v>39</v>
      </c>
      <c r="L999" s="291">
        <v>3218</v>
      </c>
      <c r="M999" s="291" t="s">
        <v>54</v>
      </c>
      <c r="N999" s="291">
        <v>998</v>
      </c>
      <c r="O999" s="291">
        <v>180.98362051282052</v>
      </c>
      <c r="P999" s="321" t="s">
        <v>3166</v>
      </c>
      <c r="Q999" s="321">
        <v>7210212</v>
      </c>
      <c r="R999" s="321">
        <v>32.510452999999998</v>
      </c>
      <c r="S999" s="321">
        <v>52.540310169999998</v>
      </c>
      <c r="T999" s="321">
        <v>9.5432538147782662</v>
      </c>
      <c r="U999" s="321" t="s">
        <v>149</v>
      </c>
      <c r="V999" s="321">
        <v>0.10576817810246678</v>
      </c>
      <c r="W999" s="321">
        <v>1.8666325676962601</v>
      </c>
      <c r="X999" s="321">
        <v>3.0998480826835499</v>
      </c>
      <c r="Y999" s="321">
        <v>90</v>
      </c>
      <c r="Z999" s="321">
        <v>0.89790999999999999</v>
      </c>
      <c r="AA999" s="321">
        <v>300.55176949999998</v>
      </c>
      <c r="AB999" s="321">
        <v>1.8157195180000001</v>
      </c>
      <c r="AC999" s="322">
        <v>0.68981238095152575</v>
      </c>
      <c r="AD999" s="323">
        <v>1</v>
      </c>
      <c r="AE999" s="322">
        <v>180.98362051282052</v>
      </c>
      <c r="AF999" s="324">
        <v>583.46500439960334</v>
      </c>
      <c r="AG999" s="324">
        <v>86.794806043269986</v>
      </c>
      <c r="AH999" s="324">
        <v>3.3352641507313346E-2</v>
      </c>
      <c r="AI999" s="324">
        <v>0.14875751825524394</v>
      </c>
      <c r="AJ999" s="324">
        <v>0.1864889185496576</v>
      </c>
      <c r="AK999" s="324">
        <v>7.6124134592388133</v>
      </c>
      <c r="AL999" s="324">
        <v>6.8072623566924273</v>
      </c>
      <c r="AM999" s="324">
        <v>8.4175645617852002</v>
      </c>
    </row>
    <row r="1000" spans="1:39">
      <c r="A1000" s="291" t="s">
        <v>1151</v>
      </c>
      <c r="B1000" s="291">
        <v>1</v>
      </c>
      <c r="C1000" s="291" t="s">
        <v>6182</v>
      </c>
      <c r="D1000" s="291" t="s">
        <v>5183</v>
      </c>
      <c r="E1000" s="291" t="s">
        <v>3160</v>
      </c>
      <c r="F1000" s="291" t="s">
        <v>3161</v>
      </c>
      <c r="G1000" s="291" t="s">
        <v>3162</v>
      </c>
      <c r="H1000" s="291" t="s">
        <v>3163</v>
      </c>
      <c r="I1000" s="291" t="s">
        <v>3164</v>
      </c>
      <c r="J1000" s="291" t="s">
        <v>148</v>
      </c>
      <c r="K1000" s="291">
        <v>39</v>
      </c>
      <c r="L1000" s="291">
        <v>3218</v>
      </c>
      <c r="M1000" s="291" t="s">
        <v>54</v>
      </c>
      <c r="N1000" s="291">
        <v>999</v>
      </c>
      <c r="O1000" s="291">
        <v>181.16514871794874</v>
      </c>
      <c r="P1000" s="321" t="s">
        <v>3166</v>
      </c>
      <c r="Q1000" s="321">
        <v>7210212</v>
      </c>
      <c r="R1000" s="321">
        <v>32.510452999999998</v>
      </c>
      <c r="S1000" s="321">
        <v>52.540310169999998</v>
      </c>
      <c r="T1000" s="321">
        <v>9.5432538147782662</v>
      </c>
      <c r="U1000" s="321" t="s">
        <v>149</v>
      </c>
      <c r="V1000" s="321">
        <v>0.10576817810246678</v>
      </c>
      <c r="W1000" s="321">
        <v>1.8666325676962601</v>
      </c>
      <c r="X1000" s="321">
        <v>3.0998480826835499</v>
      </c>
      <c r="Y1000" s="321">
        <v>90</v>
      </c>
      <c r="Z1000" s="321">
        <v>0.89790999999999999</v>
      </c>
      <c r="AA1000" s="321">
        <v>300.55176949999998</v>
      </c>
      <c r="AB1000" s="321">
        <v>1.8157195180000001</v>
      </c>
      <c r="AC1000" s="322">
        <v>0.68981238095152575</v>
      </c>
      <c r="AD1000" s="323">
        <v>1</v>
      </c>
      <c r="AE1000" s="322">
        <v>181.16514871794874</v>
      </c>
      <c r="AF1000" s="324">
        <v>584.05022506600221</v>
      </c>
      <c r="AG1000" s="324">
        <v>86.814222386447327</v>
      </c>
      <c r="AH1000" s="324">
        <v>3.3177815296267836E-2</v>
      </c>
      <c r="AI1000" s="324">
        <v>0.14864170692963374</v>
      </c>
      <c r="AJ1000" s="324">
        <v>0.1864889185496576</v>
      </c>
      <c r="AK1000" s="324">
        <v>7.6064870112572418</v>
      </c>
      <c r="AL1000" s="324">
        <v>6.8019627383164858</v>
      </c>
      <c r="AM1000" s="324">
        <v>8.4110112841979987</v>
      </c>
    </row>
    <row r="1001" spans="1:39">
      <c r="A1001" s="291" t="s">
        <v>1152</v>
      </c>
      <c r="B1001" s="291">
        <v>1</v>
      </c>
      <c r="C1001" s="291" t="s">
        <v>6183</v>
      </c>
      <c r="D1001" s="291" t="s">
        <v>5183</v>
      </c>
      <c r="E1001" s="291" t="s">
        <v>3160</v>
      </c>
      <c r="F1001" s="291" t="s">
        <v>3161</v>
      </c>
      <c r="G1001" s="291" t="s">
        <v>3162</v>
      </c>
      <c r="H1001" s="291" t="s">
        <v>3163</v>
      </c>
      <c r="I1001" s="291" t="s">
        <v>3164</v>
      </c>
      <c r="J1001" s="291" t="s">
        <v>148</v>
      </c>
      <c r="K1001" s="291">
        <v>39</v>
      </c>
      <c r="L1001" s="291">
        <v>3218</v>
      </c>
      <c r="M1001" s="291" t="s">
        <v>54</v>
      </c>
      <c r="N1001" s="291">
        <v>1000</v>
      </c>
      <c r="O1001" s="291">
        <v>181.34667692307693</v>
      </c>
      <c r="P1001" s="321" t="s">
        <v>3166</v>
      </c>
      <c r="Q1001" s="321">
        <v>7210212</v>
      </c>
      <c r="R1001" s="321">
        <v>32.510452999999998</v>
      </c>
      <c r="S1001" s="321">
        <v>52.540310169999998</v>
      </c>
      <c r="T1001" s="321">
        <v>9.5432538147782662</v>
      </c>
      <c r="U1001" s="321" t="s">
        <v>149</v>
      </c>
      <c r="V1001" s="321">
        <v>0.10576817810246678</v>
      </c>
      <c r="W1001" s="321">
        <v>1.8666325676962601</v>
      </c>
      <c r="X1001" s="321">
        <v>3.0998480826835499</v>
      </c>
      <c r="Y1001" s="321">
        <v>90</v>
      </c>
      <c r="Z1001" s="321">
        <v>0.89790999999999999</v>
      </c>
      <c r="AA1001" s="321">
        <v>300.55176949999998</v>
      </c>
      <c r="AB1001" s="321">
        <v>1.8157195180000001</v>
      </c>
      <c r="AC1001" s="322">
        <v>0.68981238095152575</v>
      </c>
      <c r="AD1001" s="323">
        <v>1</v>
      </c>
      <c r="AE1001" s="322">
        <v>181.34667692307693</v>
      </c>
      <c r="AF1001" s="324">
        <v>584.63544573240097</v>
      </c>
      <c r="AG1001" s="324">
        <v>86.833536842200346</v>
      </c>
      <c r="AH1001" s="324">
        <v>3.3003714431128026E-2</v>
      </c>
      <c r="AI1001" s="324">
        <v>0.14852595318338899</v>
      </c>
      <c r="AJ1001" s="324">
        <v>0.1864889185496576</v>
      </c>
      <c r="AK1001" s="324">
        <v>7.6005635098019475</v>
      </c>
      <c r="AL1001" s="324">
        <v>6.7966657548181049</v>
      </c>
      <c r="AM1001" s="324">
        <v>8.404461264785791</v>
      </c>
    </row>
    <row r="1002" spans="1:39">
      <c r="A1002" s="291" t="s">
        <v>1153</v>
      </c>
      <c r="B1002" s="291">
        <v>1</v>
      </c>
      <c r="C1002" s="291" t="s">
        <v>6184</v>
      </c>
      <c r="D1002" s="291" t="s">
        <v>5183</v>
      </c>
      <c r="E1002" s="291" t="s">
        <v>3160</v>
      </c>
      <c r="F1002" s="291" t="s">
        <v>3161</v>
      </c>
      <c r="G1002" s="291" t="s">
        <v>3162</v>
      </c>
      <c r="H1002" s="291" t="s">
        <v>3163</v>
      </c>
      <c r="I1002" s="291" t="s">
        <v>3164</v>
      </c>
      <c r="J1002" s="291" t="s">
        <v>148</v>
      </c>
      <c r="K1002" s="291">
        <v>39</v>
      </c>
      <c r="L1002" s="291">
        <v>3218</v>
      </c>
      <c r="M1002" s="291" t="s">
        <v>54</v>
      </c>
      <c r="N1002" s="291">
        <v>1001</v>
      </c>
      <c r="O1002" s="291">
        <v>181.52820512820514</v>
      </c>
      <c r="P1002" s="321" t="s">
        <v>3166</v>
      </c>
      <c r="Q1002" s="321">
        <v>7210212</v>
      </c>
      <c r="R1002" s="321">
        <v>32.510452999999998</v>
      </c>
      <c r="S1002" s="321">
        <v>52.540310169999998</v>
      </c>
      <c r="T1002" s="321">
        <v>9.5432538147782662</v>
      </c>
      <c r="U1002" s="321" t="s">
        <v>149</v>
      </c>
      <c r="V1002" s="321">
        <v>0.10576817810246678</v>
      </c>
      <c r="W1002" s="321">
        <v>1.8666325676962601</v>
      </c>
      <c r="X1002" s="321">
        <v>3.0998480826835499</v>
      </c>
      <c r="Y1002" s="321">
        <v>90</v>
      </c>
      <c r="Z1002" s="321">
        <v>0.89790999999999999</v>
      </c>
      <c r="AA1002" s="321">
        <v>300.55176949999998</v>
      </c>
      <c r="AB1002" s="321">
        <v>1.8157195180000001</v>
      </c>
      <c r="AC1002" s="322">
        <v>0.68981238095152575</v>
      </c>
      <c r="AD1002" s="323">
        <v>1</v>
      </c>
      <c r="AE1002" s="322">
        <v>181.52820512820514</v>
      </c>
      <c r="AF1002" s="324">
        <v>585.22066639879984</v>
      </c>
      <c r="AG1002" s="324">
        <v>86.852749834014588</v>
      </c>
      <c r="AH1002" s="324">
        <v>3.2830337199930268E-2</v>
      </c>
      <c r="AI1002" s="324">
        <v>0.14841025756740553</v>
      </c>
      <c r="AJ1002" s="324">
        <v>0.1864889185496576</v>
      </c>
      <c r="AK1002" s="324">
        <v>7.5946429830640909</v>
      </c>
      <c r="AL1002" s="324">
        <v>6.7913714314067182</v>
      </c>
      <c r="AM1002" s="324">
        <v>8.3979145347214637</v>
      </c>
    </row>
    <row r="1003" spans="1:39">
      <c r="A1003" s="291" t="s">
        <v>1154</v>
      </c>
      <c r="B1003" s="291">
        <v>2</v>
      </c>
      <c r="C1003" s="291" t="s">
        <v>3181</v>
      </c>
      <c r="D1003" s="291" t="s">
        <v>3176</v>
      </c>
      <c r="E1003" s="291" t="s">
        <v>3160</v>
      </c>
      <c r="F1003" s="291" t="s">
        <v>3161</v>
      </c>
      <c r="G1003" s="291" t="s">
        <v>3162</v>
      </c>
      <c r="H1003" s="291" t="s">
        <v>3163</v>
      </c>
      <c r="I1003" s="291" t="s">
        <v>3164</v>
      </c>
      <c r="J1003" s="291" t="s">
        <v>65</v>
      </c>
      <c r="K1003" s="291">
        <v>40</v>
      </c>
      <c r="L1003" s="291">
        <v>58627677.160000004</v>
      </c>
      <c r="M1003" s="291" t="s">
        <v>58</v>
      </c>
      <c r="N1003" s="291">
        <v>1</v>
      </c>
      <c r="O1003" s="291">
        <v>0</v>
      </c>
      <c r="P1003" s="321" t="s">
        <v>3170</v>
      </c>
      <c r="Q1003" s="321">
        <v>18000000</v>
      </c>
      <c r="R1003" s="321">
        <v>32.510452999999998</v>
      </c>
      <c r="S1003" s="321">
        <v>52.540310169999998</v>
      </c>
      <c r="T1003" s="321">
        <v>129.30958598434512</v>
      </c>
      <c r="U1003" s="321" t="s">
        <v>150</v>
      </c>
      <c r="V1003" s="321">
        <v>0.19363482238155294</v>
      </c>
      <c r="W1003" s="321">
        <v>1.16897852116378</v>
      </c>
      <c r="X1003" s="321">
        <v>2</v>
      </c>
      <c r="Y1003" s="321">
        <v>45.178175227930097</v>
      </c>
      <c r="Z1003" s="321">
        <v>0.44807999999999998</v>
      </c>
      <c r="AA1003" s="321">
        <v>99.589996400000004</v>
      </c>
      <c r="AB1003" s="321">
        <v>1.4448949600000001</v>
      </c>
      <c r="AC1003" s="322">
        <v>0.55269378283894455</v>
      </c>
      <c r="AD1003" s="323">
        <v>180000</v>
      </c>
      <c r="AE1003" s="322">
        <v>0</v>
      </c>
      <c r="AF1003" s="324">
        <v>0</v>
      </c>
      <c r="AG1003" s="324">
        <v>0</v>
      </c>
      <c r="AH1003" s="324">
        <v>0</v>
      </c>
      <c r="AI1003" s="324">
        <v>0</v>
      </c>
      <c r="AJ1003" s="324">
        <v>0.20410585919709992</v>
      </c>
      <c r="AK1003" s="324">
        <v>0</v>
      </c>
      <c r="AL1003" s="324">
        <v>0</v>
      </c>
      <c r="AM1003" s="324">
        <v>0</v>
      </c>
    </row>
    <row r="1004" spans="1:39">
      <c r="A1004" s="291" t="s">
        <v>1155</v>
      </c>
      <c r="B1004" s="291">
        <v>2</v>
      </c>
      <c r="C1004" s="291" t="s">
        <v>3182</v>
      </c>
      <c r="D1004" s="291" t="s">
        <v>3176</v>
      </c>
      <c r="E1004" s="291" t="s">
        <v>3160</v>
      </c>
      <c r="F1004" s="291" t="s">
        <v>3161</v>
      </c>
      <c r="G1004" s="291" t="s">
        <v>3162</v>
      </c>
      <c r="H1004" s="291" t="s">
        <v>3163</v>
      </c>
      <c r="I1004" s="291" t="s">
        <v>3164</v>
      </c>
      <c r="J1004" s="291" t="s">
        <v>65</v>
      </c>
      <c r="K1004" s="291">
        <v>40</v>
      </c>
      <c r="L1004" s="291">
        <v>58627677.160000004</v>
      </c>
      <c r="M1004" s="291" t="s">
        <v>58</v>
      </c>
      <c r="N1004" s="291">
        <v>2</v>
      </c>
      <c r="O1004" s="291">
        <v>9673.5667314000002</v>
      </c>
      <c r="P1004" s="321" t="s">
        <v>3170</v>
      </c>
      <c r="Q1004" s="321">
        <v>18000000</v>
      </c>
      <c r="R1004" s="321">
        <v>32.510452999999998</v>
      </c>
      <c r="S1004" s="321">
        <v>52.540310169999998</v>
      </c>
      <c r="T1004" s="321">
        <v>129.30958598434512</v>
      </c>
      <c r="U1004" s="321" t="s">
        <v>150</v>
      </c>
      <c r="V1004" s="321">
        <v>0.19363482238155294</v>
      </c>
      <c r="W1004" s="321">
        <v>1.16897852116378</v>
      </c>
      <c r="X1004" s="321">
        <v>2</v>
      </c>
      <c r="Y1004" s="321">
        <v>45.178175227930097</v>
      </c>
      <c r="Z1004" s="321">
        <v>0.44807999999999998</v>
      </c>
      <c r="AA1004" s="321">
        <v>99.589996400000004</v>
      </c>
      <c r="AB1004" s="321">
        <v>1.4448949600000001</v>
      </c>
      <c r="AC1004" s="322">
        <v>0.55269378283894455</v>
      </c>
      <c r="AD1004" s="323">
        <v>180000</v>
      </c>
      <c r="AE1004" s="322">
        <v>5.3742037396666671E-2</v>
      </c>
      <c r="AF1004" s="324">
        <v>0.12014596563793457</v>
      </c>
      <c r="AG1004" s="324">
        <v>2.7414488089072746E-3</v>
      </c>
      <c r="AH1004" s="324">
        <v>2.2817651798386285E-2</v>
      </c>
      <c r="AI1004" s="324">
        <v>2.2817651798386285E-2</v>
      </c>
      <c r="AJ1004" s="324">
        <v>0.20410585919709992</v>
      </c>
      <c r="AK1004" s="324">
        <v>14.455935360165308</v>
      </c>
      <c r="AL1004" s="324">
        <v>11.656762884340489</v>
      </c>
      <c r="AM1004" s="324">
        <v>17.255107835990128</v>
      </c>
    </row>
    <row r="1005" spans="1:39">
      <c r="A1005" s="291" t="s">
        <v>1156</v>
      </c>
      <c r="B1005" s="291">
        <v>2</v>
      </c>
      <c r="C1005" s="291" t="s">
        <v>3183</v>
      </c>
      <c r="D1005" s="291" t="s">
        <v>3176</v>
      </c>
      <c r="E1005" s="291" t="s">
        <v>3160</v>
      </c>
      <c r="F1005" s="291" t="s">
        <v>3161</v>
      </c>
      <c r="G1005" s="291" t="s">
        <v>3162</v>
      </c>
      <c r="H1005" s="291" t="s">
        <v>3163</v>
      </c>
      <c r="I1005" s="291" t="s">
        <v>3164</v>
      </c>
      <c r="J1005" s="291" t="s">
        <v>65</v>
      </c>
      <c r="K1005" s="291">
        <v>40</v>
      </c>
      <c r="L1005" s="291">
        <v>58627677.160000004</v>
      </c>
      <c r="M1005" s="291" t="s">
        <v>58</v>
      </c>
      <c r="N1005" s="291">
        <v>3</v>
      </c>
      <c r="O1005" s="291">
        <v>19347.1334628</v>
      </c>
      <c r="P1005" s="321" t="s">
        <v>3170</v>
      </c>
      <c r="Q1005" s="321">
        <v>18000000</v>
      </c>
      <c r="R1005" s="321">
        <v>32.510452999999998</v>
      </c>
      <c r="S1005" s="321">
        <v>52.540310169999998</v>
      </c>
      <c r="T1005" s="321">
        <v>129.30958598434512</v>
      </c>
      <c r="U1005" s="321" t="s">
        <v>150</v>
      </c>
      <c r="V1005" s="321">
        <v>0.19363482238155294</v>
      </c>
      <c r="W1005" s="321">
        <v>1.16897852116378</v>
      </c>
      <c r="X1005" s="321">
        <v>2</v>
      </c>
      <c r="Y1005" s="321">
        <v>45.178175227930097</v>
      </c>
      <c r="Z1005" s="321">
        <v>0.44807999999999998</v>
      </c>
      <c r="AA1005" s="321">
        <v>99.589996400000004</v>
      </c>
      <c r="AB1005" s="321">
        <v>1.4448949600000001</v>
      </c>
      <c r="AC1005" s="322">
        <v>0.55269378283894455</v>
      </c>
      <c r="AD1005" s="323">
        <v>180000</v>
      </c>
      <c r="AE1005" s="322">
        <v>0.10748407479333334</v>
      </c>
      <c r="AF1005" s="324">
        <v>0.24029193127586915</v>
      </c>
      <c r="AG1005" s="324">
        <v>7.463012483918177E-3</v>
      </c>
      <c r="AH1005" s="324">
        <v>3.9298561961202703E-2</v>
      </c>
      <c r="AI1005" s="324">
        <v>3.1058106879794493E-2</v>
      </c>
      <c r="AJ1005" s="324">
        <v>0.20410585919709992</v>
      </c>
      <c r="AK1005" s="324">
        <v>19.676607804803432</v>
      </c>
      <c r="AL1005" s="324">
        <v>15.866531347448841</v>
      </c>
      <c r="AM1005" s="324">
        <v>23.486684262158025</v>
      </c>
    </row>
    <row r="1006" spans="1:39">
      <c r="A1006" s="291" t="s">
        <v>1157</v>
      </c>
      <c r="B1006" s="291">
        <v>2</v>
      </c>
      <c r="C1006" s="291" t="s">
        <v>3184</v>
      </c>
      <c r="D1006" s="291" t="s">
        <v>3176</v>
      </c>
      <c r="E1006" s="291" t="s">
        <v>3160</v>
      </c>
      <c r="F1006" s="291" t="s">
        <v>3161</v>
      </c>
      <c r="G1006" s="291" t="s">
        <v>3162</v>
      </c>
      <c r="H1006" s="291" t="s">
        <v>3163</v>
      </c>
      <c r="I1006" s="291" t="s">
        <v>3164</v>
      </c>
      <c r="J1006" s="291" t="s">
        <v>65</v>
      </c>
      <c r="K1006" s="291">
        <v>40</v>
      </c>
      <c r="L1006" s="291">
        <v>58627677.160000004</v>
      </c>
      <c r="M1006" s="291" t="s">
        <v>58</v>
      </c>
      <c r="N1006" s="291">
        <v>4</v>
      </c>
      <c r="O1006" s="291">
        <v>29020.700194199999</v>
      </c>
      <c r="P1006" s="321" t="s">
        <v>3170</v>
      </c>
      <c r="Q1006" s="321">
        <v>18000000</v>
      </c>
      <c r="R1006" s="321">
        <v>32.510452999999998</v>
      </c>
      <c r="S1006" s="321">
        <v>52.540310169999998</v>
      </c>
      <c r="T1006" s="321">
        <v>129.30958598434512</v>
      </c>
      <c r="U1006" s="321" t="s">
        <v>150</v>
      </c>
      <c r="V1006" s="321">
        <v>0.19363482238155294</v>
      </c>
      <c r="W1006" s="321">
        <v>1.16897852116378</v>
      </c>
      <c r="X1006" s="321">
        <v>2</v>
      </c>
      <c r="Y1006" s="321">
        <v>45.178175227930097</v>
      </c>
      <c r="Z1006" s="321">
        <v>0.44807999999999998</v>
      </c>
      <c r="AA1006" s="321">
        <v>99.589996400000004</v>
      </c>
      <c r="AB1006" s="321">
        <v>1.4448949600000001</v>
      </c>
      <c r="AC1006" s="322">
        <v>0.55269378283894455</v>
      </c>
      <c r="AD1006" s="323">
        <v>180000</v>
      </c>
      <c r="AE1006" s="322">
        <v>0.16122611218999999</v>
      </c>
      <c r="AF1006" s="324">
        <v>0.36043789691380368</v>
      </c>
      <c r="AG1006" s="324">
        <v>1.3406609745102159E-2</v>
      </c>
      <c r="AH1006" s="324">
        <v>4.9469803081822063E-2</v>
      </c>
      <c r="AI1006" s="324">
        <v>3.7195338947137016E-2</v>
      </c>
      <c r="AJ1006" s="324">
        <v>0.20410585919709992</v>
      </c>
      <c r="AK1006" s="324">
        <v>23.564800631994864</v>
      </c>
      <c r="AL1006" s="324">
        <v>19.001834647161832</v>
      </c>
      <c r="AM1006" s="324">
        <v>28.127766616827895</v>
      </c>
    </row>
    <row r="1007" spans="1:39">
      <c r="A1007" s="291" t="s">
        <v>1158</v>
      </c>
      <c r="B1007" s="291">
        <v>2</v>
      </c>
      <c r="C1007" s="291" t="s">
        <v>3185</v>
      </c>
      <c r="D1007" s="291" t="s">
        <v>3176</v>
      </c>
      <c r="E1007" s="291" t="s">
        <v>3160</v>
      </c>
      <c r="F1007" s="291" t="s">
        <v>3161</v>
      </c>
      <c r="G1007" s="291" t="s">
        <v>3162</v>
      </c>
      <c r="H1007" s="291" t="s">
        <v>3163</v>
      </c>
      <c r="I1007" s="291" t="s">
        <v>3164</v>
      </c>
      <c r="J1007" s="291" t="s">
        <v>65</v>
      </c>
      <c r="K1007" s="291">
        <v>40</v>
      </c>
      <c r="L1007" s="291">
        <v>58627677.160000004</v>
      </c>
      <c r="M1007" s="291" t="s">
        <v>58</v>
      </c>
      <c r="N1007" s="291">
        <v>5</v>
      </c>
      <c r="O1007" s="291">
        <v>38694.266925600001</v>
      </c>
      <c r="P1007" s="321" t="s">
        <v>3170</v>
      </c>
      <c r="Q1007" s="321">
        <v>18000000</v>
      </c>
      <c r="R1007" s="321">
        <v>32.510452999999998</v>
      </c>
      <c r="S1007" s="321">
        <v>52.540310169999998</v>
      </c>
      <c r="T1007" s="321">
        <v>129.30958598434512</v>
      </c>
      <c r="U1007" s="321" t="s">
        <v>150</v>
      </c>
      <c r="V1007" s="321">
        <v>0.19363482238155294</v>
      </c>
      <c r="W1007" s="321">
        <v>1.16897852116378</v>
      </c>
      <c r="X1007" s="321">
        <v>2</v>
      </c>
      <c r="Y1007" s="321">
        <v>45.178175227930097</v>
      </c>
      <c r="Z1007" s="321">
        <v>0.44807999999999998</v>
      </c>
      <c r="AA1007" s="321">
        <v>99.589996400000004</v>
      </c>
      <c r="AB1007" s="321">
        <v>1.4448949600000001</v>
      </c>
      <c r="AC1007" s="322">
        <v>0.55269378283894455</v>
      </c>
      <c r="AD1007" s="323">
        <v>180000</v>
      </c>
      <c r="AE1007" s="322">
        <v>0.21496814958666668</v>
      </c>
      <c r="AF1007" s="324">
        <v>0.48058386255173829</v>
      </c>
      <c r="AG1007" s="324">
        <v>2.0314638804110451E-2</v>
      </c>
      <c r="AH1007" s="324">
        <v>5.7496970641743854E-2</v>
      </c>
      <c r="AI1007" s="324">
        <v>4.2270746870788724E-2</v>
      </c>
      <c r="AJ1007" s="324">
        <v>0.20410585919709992</v>
      </c>
      <c r="AK1007" s="324">
        <v>26.780283518624273</v>
      </c>
      <c r="AL1007" s="324">
        <v>21.594688076167834</v>
      </c>
      <c r="AM1007" s="324">
        <v>31.965878961080715</v>
      </c>
    </row>
    <row r="1008" spans="1:39">
      <c r="A1008" s="291" t="s">
        <v>1159</v>
      </c>
      <c r="B1008" s="291">
        <v>2</v>
      </c>
      <c r="C1008" s="291" t="s">
        <v>3186</v>
      </c>
      <c r="D1008" s="291" t="s">
        <v>3176</v>
      </c>
      <c r="E1008" s="291" t="s">
        <v>3160</v>
      </c>
      <c r="F1008" s="291" t="s">
        <v>3161</v>
      </c>
      <c r="G1008" s="291" t="s">
        <v>3162</v>
      </c>
      <c r="H1008" s="291" t="s">
        <v>3163</v>
      </c>
      <c r="I1008" s="291" t="s">
        <v>3164</v>
      </c>
      <c r="J1008" s="291" t="s">
        <v>65</v>
      </c>
      <c r="K1008" s="291">
        <v>40</v>
      </c>
      <c r="L1008" s="291">
        <v>58627677.160000004</v>
      </c>
      <c r="M1008" s="291" t="s">
        <v>58</v>
      </c>
      <c r="N1008" s="291">
        <v>6</v>
      </c>
      <c r="O1008" s="291">
        <v>48367.833657000003</v>
      </c>
      <c r="P1008" s="321" t="s">
        <v>3170</v>
      </c>
      <c r="Q1008" s="321">
        <v>18000000</v>
      </c>
      <c r="R1008" s="321">
        <v>32.510452999999998</v>
      </c>
      <c r="S1008" s="321">
        <v>52.540310169999998</v>
      </c>
      <c r="T1008" s="321">
        <v>129.30958598434512</v>
      </c>
      <c r="U1008" s="321" t="s">
        <v>150</v>
      </c>
      <c r="V1008" s="321">
        <v>0.19363482238155294</v>
      </c>
      <c r="W1008" s="321">
        <v>1.16897852116378</v>
      </c>
      <c r="X1008" s="321">
        <v>2</v>
      </c>
      <c r="Y1008" s="321">
        <v>45.178175227930097</v>
      </c>
      <c r="Z1008" s="321">
        <v>0.44807999999999998</v>
      </c>
      <c r="AA1008" s="321">
        <v>99.589996400000004</v>
      </c>
      <c r="AB1008" s="321">
        <v>1.4448949600000001</v>
      </c>
      <c r="AC1008" s="322">
        <v>0.55269378283894455</v>
      </c>
      <c r="AD1008" s="323">
        <v>180000</v>
      </c>
      <c r="AE1008" s="322">
        <v>0.26871018698333338</v>
      </c>
      <c r="AF1008" s="324">
        <v>0.60072982818967291</v>
      </c>
      <c r="AG1008" s="324">
        <v>2.8041209381315779E-2</v>
      </c>
      <c r="AH1008" s="324">
        <v>6.4309862892023381E-2</v>
      </c>
      <c r="AI1008" s="324">
        <v>4.6678570075035661E-2</v>
      </c>
      <c r="AJ1008" s="324">
        <v>0.20410585919709992</v>
      </c>
      <c r="AK1008" s="324">
        <v>29.572823604810392</v>
      </c>
      <c r="AL1008" s="324">
        <v>23.846495158771937</v>
      </c>
      <c r="AM1008" s="324">
        <v>35.299152050848846</v>
      </c>
    </row>
    <row r="1009" spans="1:39">
      <c r="A1009" s="291" t="s">
        <v>1160</v>
      </c>
      <c r="B1009" s="291">
        <v>2</v>
      </c>
      <c r="C1009" s="291" t="s">
        <v>3187</v>
      </c>
      <c r="D1009" s="291" t="s">
        <v>3176</v>
      </c>
      <c r="E1009" s="291" t="s">
        <v>3160</v>
      </c>
      <c r="F1009" s="291" t="s">
        <v>3161</v>
      </c>
      <c r="G1009" s="291" t="s">
        <v>3162</v>
      </c>
      <c r="H1009" s="291" t="s">
        <v>3163</v>
      </c>
      <c r="I1009" s="291" t="s">
        <v>3164</v>
      </c>
      <c r="J1009" s="291" t="s">
        <v>65</v>
      </c>
      <c r="K1009" s="291">
        <v>40</v>
      </c>
      <c r="L1009" s="291">
        <v>58627677.160000004</v>
      </c>
      <c r="M1009" s="291" t="s">
        <v>58</v>
      </c>
      <c r="N1009" s="291">
        <v>7</v>
      </c>
      <c r="O1009" s="291">
        <v>58041.400388400005</v>
      </c>
      <c r="P1009" s="321" t="s">
        <v>3170</v>
      </c>
      <c r="Q1009" s="321">
        <v>18000000</v>
      </c>
      <c r="R1009" s="321">
        <v>32.510452999999998</v>
      </c>
      <c r="S1009" s="321">
        <v>52.540310169999998</v>
      </c>
      <c r="T1009" s="321">
        <v>129.30958598434512</v>
      </c>
      <c r="U1009" s="321" t="s">
        <v>150</v>
      </c>
      <c r="V1009" s="321">
        <v>0.19363482238155294</v>
      </c>
      <c r="W1009" s="321">
        <v>1.16897852116378</v>
      </c>
      <c r="X1009" s="321">
        <v>2</v>
      </c>
      <c r="Y1009" s="321">
        <v>45.178175227930097</v>
      </c>
      <c r="Z1009" s="321">
        <v>0.44807999999999998</v>
      </c>
      <c r="AA1009" s="321">
        <v>99.589996400000004</v>
      </c>
      <c r="AB1009" s="321">
        <v>1.4448949600000001</v>
      </c>
      <c r="AC1009" s="322">
        <v>0.55269378283894455</v>
      </c>
      <c r="AD1009" s="323">
        <v>180000</v>
      </c>
      <c r="AE1009" s="322">
        <v>0.32245222438000004</v>
      </c>
      <c r="AF1009" s="324">
        <v>0.72087579382760747</v>
      </c>
      <c r="AG1009" s="324">
        <v>3.6489229612911615E-2</v>
      </c>
      <c r="AH1009" s="324">
        <v>7.0314639253508837E-2</v>
      </c>
      <c r="AI1009" s="324">
        <v>5.0617914938114524E-2</v>
      </c>
      <c r="AJ1009" s="324">
        <v>0.20410585919709992</v>
      </c>
      <c r="AK1009" s="324">
        <v>32.068563096553127</v>
      </c>
      <c r="AL1009" s="324">
        <v>25.85897257732044</v>
      </c>
      <c r="AM1009" s="324">
        <v>38.278153615785818</v>
      </c>
    </row>
    <row r="1010" spans="1:39">
      <c r="A1010" s="291" t="s">
        <v>1161</v>
      </c>
      <c r="B1010" s="291">
        <v>2</v>
      </c>
      <c r="C1010" s="291" t="s">
        <v>3188</v>
      </c>
      <c r="D1010" s="291" t="s">
        <v>3176</v>
      </c>
      <c r="E1010" s="291" t="s">
        <v>3160</v>
      </c>
      <c r="F1010" s="291" t="s">
        <v>3161</v>
      </c>
      <c r="G1010" s="291" t="s">
        <v>3162</v>
      </c>
      <c r="H1010" s="291" t="s">
        <v>3163</v>
      </c>
      <c r="I1010" s="291" t="s">
        <v>3164</v>
      </c>
      <c r="J1010" s="291" t="s">
        <v>65</v>
      </c>
      <c r="K1010" s="291">
        <v>40</v>
      </c>
      <c r="L1010" s="291">
        <v>58627677.160000004</v>
      </c>
      <c r="M1010" s="291" t="s">
        <v>58</v>
      </c>
      <c r="N1010" s="291">
        <v>8</v>
      </c>
      <c r="O1010" s="291">
        <v>67714.9671198</v>
      </c>
      <c r="P1010" s="321" t="s">
        <v>3170</v>
      </c>
      <c r="Q1010" s="321">
        <v>18000000</v>
      </c>
      <c r="R1010" s="321">
        <v>32.510452999999998</v>
      </c>
      <c r="S1010" s="321">
        <v>52.540310169999998</v>
      </c>
      <c r="T1010" s="321">
        <v>129.30958598434512</v>
      </c>
      <c r="U1010" s="321" t="s">
        <v>150</v>
      </c>
      <c r="V1010" s="321">
        <v>0.19363482238155294</v>
      </c>
      <c r="W1010" s="321">
        <v>1.16897852116378</v>
      </c>
      <c r="X1010" s="321">
        <v>2</v>
      </c>
      <c r="Y1010" s="321">
        <v>45.178175227930097</v>
      </c>
      <c r="Z1010" s="321">
        <v>0.44807999999999998</v>
      </c>
      <c r="AA1010" s="321">
        <v>99.589996400000004</v>
      </c>
      <c r="AB1010" s="321">
        <v>1.4448949600000001</v>
      </c>
      <c r="AC1010" s="322">
        <v>0.55269378283894455</v>
      </c>
      <c r="AD1010" s="323">
        <v>180000</v>
      </c>
      <c r="AE1010" s="322">
        <v>0.37619426177666665</v>
      </c>
      <c r="AF1010" s="324">
        <v>0.84102175946554192</v>
      </c>
      <c r="AG1010" s="324">
        <v>4.5588153977522965E-2</v>
      </c>
      <c r="AH1010" s="324">
        <v>7.5732250486307537E-2</v>
      </c>
      <c r="AI1010" s="324">
        <v>5.4205677159284947E-2</v>
      </c>
      <c r="AJ1010" s="324">
        <v>0.20410585919709992</v>
      </c>
      <c r="AK1010" s="324">
        <v>34.341560301311539</v>
      </c>
      <c r="AL1010" s="324">
        <v>27.691838372061692</v>
      </c>
      <c r="AM1010" s="324">
        <v>40.991282230561389</v>
      </c>
    </row>
    <row r="1011" spans="1:39">
      <c r="A1011" s="291" t="s">
        <v>1162</v>
      </c>
      <c r="B1011" s="291">
        <v>2</v>
      </c>
      <c r="C1011" s="291" t="s">
        <v>3189</v>
      </c>
      <c r="D1011" s="291" t="s">
        <v>3176</v>
      </c>
      <c r="E1011" s="291" t="s">
        <v>3160</v>
      </c>
      <c r="F1011" s="291" t="s">
        <v>3161</v>
      </c>
      <c r="G1011" s="291" t="s">
        <v>3162</v>
      </c>
      <c r="H1011" s="291" t="s">
        <v>3163</v>
      </c>
      <c r="I1011" s="291" t="s">
        <v>3164</v>
      </c>
      <c r="J1011" s="291" t="s">
        <v>65</v>
      </c>
      <c r="K1011" s="291">
        <v>40</v>
      </c>
      <c r="L1011" s="291">
        <v>58627677.160000004</v>
      </c>
      <c r="M1011" s="291" t="s">
        <v>58</v>
      </c>
      <c r="N1011" s="291">
        <v>9</v>
      </c>
      <c r="O1011" s="291">
        <v>77388.533851200002</v>
      </c>
      <c r="P1011" s="321" t="s">
        <v>3170</v>
      </c>
      <c r="Q1011" s="321">
        <v>18000000</v>
      </c>
      <c r="R1011" s="321">
        <v>32.510452999999998</v>
      </c>
      <c r="S1011" s="321">
        <v>52.540310169999998</v>
      </c>
      <c r="T1011" s="321">
        <v>129.30958598434512</v>
      </c>
      <c r="U1011" s="321" t="s">
        <v>150</v>
      </c>
      <c r="V1011" s="321">
        <v>0.19363482238155294</v>
      </c>
      <c r="W1011" s="321">
        <v>1.16897852116378</v>
      </c>
      <c r="X1011" s="321">
        <v>2</v>
      </c>
      <c r="Y1011" s="321">
        <v>45.178175227930097</v>
      </c>
      <c r="Z1011" s="321">
        <v>0.44807999999999998</v>
      </c>
      <c r="AA1011" s="321">
        <v>99.589996400000004</v>
      </c>
      <c r="AB1011" s="321">
        <v>1.4448949600000001</v>
      </c>
      <c r="AC1011" s="322">
        <v>0.55269378283894455</v>
      </c>
      <c r="AD1011" s="323">
        <v>180000</v>
      </c>
      <c r="AE1011" s="322">
        <v>0.42993629917333337</v>
      </c>
      <c r="AF1011" s="324">
        <v>0.96116772510347659</v>
      </c>
      <c r="AG1011" s="324">
        <v>5.528376769361313E-2</v>
      </c>
      <c r="AH1011" s="324">
        <v>8.0698620753595157E-2</v>
      </c>
      <c r="AI1011" s="324">
        <v>5.7517295108573729E-2</v>
      </c>
      <c r="AJ1011" s="324">
        <v>0.20410585919709992</v>
      </c>
      <c r="AK1011" s="324">
        <v>36.439608577070899</v>
      </c>
      <c r="AL1011" s="324">
        <v>29.383631442596464</v>
      </c>
      <c r="AM1011" s="324">
        <v>43.495585711545338</v>
      </c>
    </row>
    <row r="1012" spans="1:39">
      <c r="A1012" s="291" t="s">
        <v>1163</v>
      </c>
      <c r="B1012" s="291">
        <v>2</v>
      </c>
      <c r="C1012" s="291" t="s">
        <v>3190</v>
      </c>
      <c r="D1012" s="291" t="s">
        <v>3176</v>
      </c>
      <c r="E1012" s="291" t="s">
        <v>3160</v>
      </c>
      <c r="F1012" s="291" t="s">
        <v>3161</v>
      </c>
      <c r="G1012" s="291" t="s">
        <v>3162</v>
      </c>
      <c r="H1012" s="291" t="s">
        <v>3163</v>
      </c>
      <c r="I1012" s="291" t="s">
        <v>3164</v>
      </c>
      <c r="J1012" s="291" t="s">
        <v>65</v>
      </c>
      <c r="K1012" s="291">
        <v>40</v>
      </c>
      <c r="L1012" s="291">
        <v>58627677.160000004</v>
      </c>
      <c r="M1012" s="291" t="s">
        <v>58</v>
      </c>
      <c r="N1012" s="291">
        <v>10</v>
      </c>
      <c r="O1012" s="291">
        <v>87062.100582600004</v>
      </c>
      <c r="P1012" s="321" t="s">
        <v>3170</v>
      </c>
      <c r="Q1012" s="321">
        <v>18000000</v>
      </c>
      <c r="R1012" s="321">
        <v>32.510452999999998</v>
      </c>
      <c r="S1012" s="321">
        <v>52.540310169999998</v>
      </c>
      <c r="T1012" s="321">
        <v>129.30958598434512</v>
      </c>
      <c r="U1012" s="321" t="s">
        <v>150</v>
      </c>
      <c r="V1012" s="321">
        <v>0.19363482238155294</v>
      </c>
      <c r="W1012" s="321">
        <v>1.16897852116378</v>
      </c>
      <c r="X1012" s="321">
        <v>2</v>
      </c>
      <c r="Y1012" s="321">
        <v>45.178175227930097</v>
      </c>
      <c r="Z1012" s="321">
        <v>0.44807999999999998</v>
      </c>
      <c r="AA1012" s="321">
        <v>99.589996400000004</v>
      </c>
      <c r="AB1012" s="321">
        <v>1.4448949600000001</v>
      </c>
      <c r="AC1012" s="322">
        <v>0.55269378283894455</v>
      </c>
      <c r="AD1012" s="323">
        <v>180000</v>
      </c>
      <c r="AE1012" s="322">
        <v>0.48367833657000003</v>
      </c>
      <c r="AF1012" s="324">
        <v>1.0813136907414111</v>
      </c>
      <c r="AG1012" s="324">
        <v>6.553274185236678E-2</v>
      </c>
      <c r="AH1012" s="324">
        <v>8.5304355450764022E-2</v>
      </c>
      <c r="AI1012" s="324">
        <v>6.0604746257705983E-2</v>
      </c>
      <c r="AJ1012" s="324">
        <v>0.20410585919709992</v>
      </c>
      <c r="AK1012" s="324">
        <v>38.39563782293223</v>
      </c>
      <c r="AL1012" s="324">
        <v>30.960905312862312</v>
      </c>
      <c r="AM1012" s="324">
        <v>45.830370333002151</v>
      </c>
    </row>
    <row r="1013" spans="1:39">
      <c r="A1013" s="291" t="s">
        <v>1164</v>
      </c>
      <c r="B1013" s="291">
        <v>2</v>
      </c>
      <c r="C1013" s="291" t="s">
        <v>3191</v>
      </c>
      <c r="D1013" s="291" t="s">
        <v>3176</v>
      </c>
      <c r="E1013" s="291" t="s">
        <v>3160</v>
      </c>
      <c r="F1013" s="291" t="s">
        <v>3161</v>
      </c>
      <c r="G1013" s="291" t="s">
        <v>3162</v>
      </c>
      <c r="H1013" s="291" t="s">
        <v>3163</v>
      </c>
      <c r="I1013" s="291" t="s">
        <v>3164</v>
      </c>
      <c r="J1013" s="291" t="s">
        <v>65</v>
      </c>
      <c r="K1013" s="291">
        <v>40</v>
      </c>
      <c r="L1013" s="291">
        <v>58627677.160000004</v>
      </c>
      <c r="M1013" s="291" t="s">
        <v>58</v>
      </c>
      <c r="N1013" s="291">
        <v>11</v>
      </c>
      <c r="O1013" s="291">
        <v>96735.667314000006</v>
      </c>
      <c r="P1013" s="321" t="s">
        <v>3170</v>
      </c>
      <c r="Q1013" s="321">
        <v>18000000</v>
      </c>
      <c r="R1013" s="321">
        <v>32.510452999999998</v>
      </c>
      <c r="S1013" s="321">
        <v>52.540310169999998</v>
      </c>
      <c r="T1013" s="321">
        <v>129.30958598434512</v>
      </c>
      <c r="U1013" s="321" t="s">
        <v>150</v>
      </c>
      <c r="V1013" s="321">
        <v>0.19363482238155294</v>
      </c>
      <c r="W1013" s="321">
        <v>1.16897852116378</v>
      </c>
      <c r="X1013" s="321">
        <v>2</v>
      </c>
      <c r="Y1013" s="321">
        <v>45.178175227930097</v>
      </c>
      <c r="Z1013" s="321">
        <v>0.44807999999999998</v>
      </c>
      <c r="AA1013" s="321">
        <v>99.589996400000004</v>
      </c>
      <c r="AB1013" s="321">
        <v>1.4448949600000001</v>
      </c>
      <c r="AC1013" s="322">
        <v>0.55269378283894455</v>
      </c>
      <c r="AD1013" s="323">
        <v>180000</v>
      </c>
      <c r="AE1013" s="322">
        <v>0.53742037396666675</v>
      </c>
      <c r="AF1013" s="324">
        <v>1.2014596563793458</v>
      </c>
      <c r="AG1013" s="324">
        <v>7.6299429199681301E-2</v>
      </c>
      <c r="AH1013" s="324">
        <v>8.9613390596571696E-2</v>
      </c>
      <c r="AI1013" s="324">
        <v>6.3505610691592551E-2</v>
      </c>
      <c r="AJ1013" s="324">
        <v>0.20410585919709992</v>
      </c>
      <c r="AK1013" s="324">
        <v>40.233456592163883</v>
      </c>
      <c r="AL1013" s="324">
        <v>32.442858371144311</v>
      </c>
      <c r="AM1013" s="324">
        <v>48.024054813183461</v>
      </c>
    </row>
    <row r="1014" spans="1:39">
      <c r="A1014" s="291" t="s">
        <v>1165</v>
      </c>
      <c r="B1014" s="291">
        <v>2</v>
      </c>
      <c r="C1014" s="291" t="s">
        <v>3192</v>
      </c>
      <c r="D1014" s="291" t="s">
        <v>3176</v>
      </c>
      <c r="E1014" s="291" t="s">
        <v>3160</v>
      </c>
      <c r="F1014" s="291" t="s">
        <v>3161</v>
      </c>
      <c r="G1014" s="291" t="s">
        <v>3162</v>
      </c>
      <c r="H1014" s="291" t="s">
        <v>3163</v>
      </c>
      <c r="I1014" s="291" t="s">
        <v>3164</v>
      </c>
      <c r="J1014" s="291" t="s">
        <v>65</v>
      </c>
      <c r="K1014" s="291">
        <v>40</v>
      </c>
      <c r="L1014" s="291">
        <v>58627677.160000004</v>
      </c>
      <c r="M1014" s="291" t="s">
        <v>58</v>
      </c>
      <c r="N1014" s="291">
        <v>12</v>
      </c>
      <c r="O1014" s="291">
        <v>106409.23404540001</v>
      </c>
      <c r="P1014" s="321" t="s">
        <v>3170</v>
      </c>
      <c r="Q1014" s="321">
        <v>18000000</v>
      </c>
      <c r="R1014" s="321">
        <v>32.510452999999998</v>
      </c>
      <c r="S1014" s="321">
        <v>52.540310169999998</v>
      </c>
      <c r="T1014" s="321">
        <v>129.30958598434512</v>
      </c>
      <c r="U1014" s="321" t="s">
        <v>150</v>
      </c>
      <c r="V1014" s="321">
        <v>0.19363482238155294</v>
      </c>
      <c r="W1014" s="321">
        <v>1.16897852116378</v>
      </c>
      <c r="X1014" s="321">
        <v>2</v>
      </c>
      <c r="Y1014" s="321">
        <v>45.178175227930097</v>
      </c>
      <c r="Z1014" s="321">
        <v>0.44807999999999998</v>
      </c>
      <c r="AA1014" s="321">
        <v>99.589996400000004</v>
      </c>
      <c r="AB1014" s="321">
        <v>1.4448949600000001</v>
      </c>
      <c r="AC1014" s="322">
        <v>0.55269378283894455</v>
      </c>
      <c r="AD1014" s="323">
        <v>180000</v>
      </c>
      <c r="AE1014" s="322">
        <v>0.59116241136333336</v>
      </c>
      <c r="AF1014" s="324">
        <v>1.3216056220172803</v>
      </c>
      <c r="AG1014" s="324">
        <v>8.7553839379557713E-2</v>
      </c>
      <c r="AH1014" s="324">
        <v>9.3672809737050264E-2</v>
      </c>
      <c r="AI1014" s="324">
        <v>6.6248083332088703E-2</v>
      </c>
      <c r="AJ1014" s="324">
        <v>0.20410585919709992</v>
      </c>
      <c r="AK1014" s="324">
        <v>41.970927545280894</v>
      </c>
      <c r="AL1014" s="324">
        <v>33.843894444861405</v>
      </c>
      <c r="AM1014" s="324">
        <v>50.09796064570039</v>
      </c>
    </row>
    <row r="1015" spans="1:39">
      <c r="A1015" s="291" t="s">
        <v>1166</v>
      </c>
      <c r="B1015" s="291">
        <v>2</v>
      </c>
      <c r="C1015" s="291" t="s">
        <v>3193</v>
      </c>
      <c r="D1015" s="291" t="s">
        <v>3176</v>
      </c>
      <c r="E1015" s="291" t="s">
        <v>3160</v>
      </c>
      <c r="F1015" s="291" t="s">
        <v>3161</v>
      </c>
      <c r="G1015" s="291" t="s">
        <v>3162</v>
      </c>
      <c r="H1015" s="291" t="s">
        <v>3163</v>
      </c>
      <c r="I1015" s="291" t="s">
        <v>3164</v>
      </c>
      <c r="J1015" s="291" t="s">
        <v>65</v>
      </c>
      <c r="K1015" s="291">
        <v>40</v>
      </c>
      <c r="L1015" s="291">
        <v>58627677.160000004</v>
      </c>
      <c r="M1015" s="291" t="s">
        <v>58</v>
      </c>
      <c r="N1015" s="291">
        <v>13</v>
      </c>
      <c r="O1015" s="291">
        <v>116082.80077680001</v>
      </c>
      <c r="P1015" s="321" t="s">
        <v>3170</v>
      </c>
      <c r="Q1015" s="321">
        <v>18000000</v>
      </c>
      <c r="R1015" s="321">
        <v>32.510452999999998</v>
      </c>
      <c r="S1015" s="321">
        <v>52.540310169999998</v>
      </c>
      <c r="T1015" s="321">
        <v>129.30958598434512</v>
      </c>
      <c r="U1015" s="321" t="s">
        <v>150</v>
      </c>
      <c r="V1015" s="321">
        <v>0.19363482238155294</v>
      </c>
      <c r="W1015" s="321">
        <v>1.16897852116378</v>
      </c>
      <c r="X1015" s="321">
        <v>2</v>
      </c>
      <c r="Y1015" s="321">
        <v>45.178175227930097</v>
      </c>
      <c r="Z1015" s="321">
        <v>0.44807999999999998</v>
      </c>
      <c r="AA1015" s="321">
        <v>99.589996400000004</v>
      </c>
      <c r="AB1015" s="321">
        <v>1.4448949600000001</v>
      </c>
      <c r="AC1015" s="322">
        <v>0.55269378283894455</v>
      </c>
      <c r="AD1015" s="323">
        <v>180000</v>
      </c>
      <c r="AE1015" s="322">
        <v>0.64490444876000008</v>
      </c>
      <c r="AF1015" s="324">
        <v>1.4417515876552149</v>
      </c>
      <c r="AG1015" s="324">
        <v>9.9270288639486767E-2</v>
      </c>
      <c r="AH1015" s="324">
        <v>9.7518457633751152E-2</v>
      </c>
      <c r="AI1015" s="324">
        <v>6.8853947857227246E-2</v>
      </c>
      <c r="AJ1015" s="324">
        <v>0.20410585919709992</v>
      </c>
      <c r="AK1015" s="324">
        <v>43.621851552080521</v>
      </c>
      <c r="AL1015" s="324">
        <v>35.175142074838945</v>
      </c>
      <c r="AM1015" s="324">
        <v>52.068561029322105</v>
      </c>
    </row>
    <row r="1016" spans="1:39">
      <c r="A1016" s="291" t="s">
        <v>1167</v>
      </c>
      <c r="B1016" s="291">
        <v>2</v>
      </c>
      <c r="C1016" s="291" t="s">
        <v>3194</v>
      </c>
      <c r="D1016" s="291" t="s">
        <v>3176</v>
      </c>
      <c r="E1016" s="291" t="s">
        <v>3160</v>
      </c>
      <c r="F1016" s="291" t="s">
        <v>3161</v>
      </c>
      <c r="G1016" s="291" t="s">
        <v>3162</v>
      </c>
      <c r="H1016" s="291" t="s">
        <v>3163</v>
      </c>
      <c r="I1016" s="291" t="s">
        <v>3164</v>
      </c>
      <c r="J1016" s="291" t="s">
        <v>65</v>
      </c>
      <c r="K1016" s="291">
        <v>40</v>
      </c>
      <c r="L1016" s="291">
        <v>58627677.160000004</v>
      </c>
      <c r="M1016" s="291" t="s">
        <v>58</v>
      </c>
      <c r="N1016" s="291">
        <v>14</v>
      </c>
      <c r="O1016" s="291">
        <v>125756.36750820001</v>
      </c>
      <c r="P1016" s="321" t="s">
        <v>3170</v>
      </c>
      <c r="Q1016" s="321">
        <v>18000000</v>
      </c>
      <c r="R1016" s="321">
        <v>32.510452999999998</v>
      </c>
      <c r="S1016" s="321">
        <v>52.540310169999998</v>
      </c>
      <c r="T1016" s="321">
        <v>129.30958598434512</v>
      </c>
      <c r="U1016" s="321" t="s">
        <v>150</v>
      </c>
      <c r="V1016" s="321">
        <v>0.19363482238155294</v>
      </c>
      <c r="W1016" s="321">
        <v>1.16897852116378</v>
      </c>
      <c r="X1016" s="321">
        <v>2</v>
      </c>
      <c r="Y1016" s="321">
        <v>45.178175227930097</v>
      </c>
      <c r="Z1016" s="321">
        <v>0.44807999999999998</v>
      </c>
      <c r="AA1016" s="321">
        <v>99.589996400000004</v>
      </c>
      <c r="AB1016" s="321">
        <v>1.4448949600000001</v>
      </c>
      <c r="AC1016" s="322">
        <v>0.55269378283894455</v>
      </c>
      <c r="AD1016" s="323">
        <v>180000</v>
      </c>
      <c r="AE1016" s="322">
        <v>0.69864648615666669</v>
      </c>
      <c r="AF1016" s="324">
        <v>1.5618975532931494</v>
      </c>
      <c r="AG1016" s="324">
        <v>0.11142646039238503</v>
      </c>
      <c r="AH1016" s="324">
        <v>0.10117835990874187</v>
      </c>
      <c r="AI1016" s="324">
        <v>7.1340441091959139E-2</v>
      </c>
      <c r="AJ1016" s="324">
        <v>0.20410585919709992</v>
      </c>
      <c r="AK1016" s="324">
        <v>45.197148861040013</v>
      </c>
      <c r="AL1016" s="324">
        <v>36.445406969179928</v>
      </c>
      <c r="AM1016" s="324">
        <v>53.948890752900105</v>
      </c>
    </row>
    <row r="1017" spans="1:39">
      <c r="A1017" s="291" t="s">
        <v>1168</v>
      </c>
      <c r="B1017" s="291">
        <v>2</v>
      </c>
      <c r="C1017" s="291" t="s">
        <v>3195</v>
      </c>
      <c r="D1017" s="291" t="s">
        <v>3176</v>
      </c>
      <c r="E1017" s="291" t="s">
        <v>3160</v>
      </c>
      <c r="F1017" s="291" t="s">
        <v>3161</v>
      </c>
      <c r="G1017" s="291" t="s">
        <v>3162</v>
      </c>
      <c r="H1017" s="291" t="s">
        <v>3163</v>
      </c>
      <c r="I1017" s="291" t="s">
        <v>3164</v>
      </c>
      <c r="J1017" s="291" t="s">
        <v>65</v>
      </c>
      <c r="K1017" s="291">
        <v>40</v>
      </c>
      <c r="L1017" s="291">
        <v>58627677.160000004</v>
      </c>
      <c r="M1017" s="291" t="s">
        <v>58</v>
      </c>
      <c r="N1017" s="291">
        <v>15</v>
      </c>
      <c r="O1017" s="291">
        <v>135429.9342396</v>
      </c>
      <c r="P1017" s="321" t="s">
        <v>3170</v>
      </c>
      <c r="Q1017" s="321">
        <v>18000000</v>
      </c>
      <c r="R1017" s="321">
        <v>32.510452999999998</v>
      </c>
      <c r="S1017" s="321">
        <v>52.540310169999998</v>
      </c>
      <c r="T1017" s="321">
        <v>129.30958598434512</v>
      </c>
      <c r="U1017" s="321" t="s">
        <v>150</v>
      </c>
      <c r="V1017" s="321">
        <v>0.19363482238155294</v>
      </c>
      <c r="W1017" s="321">
        <v>1.16897852116378</v>
      </c>
      <c r="X1017" s="321">
        <v>2</v>
      </c>
      <c r="Y1017" s="321">
        <v>45.178175227930097</v>
      </c>
      <c r="Z1017" s="321">
        <v>0.44807999999999998</v>
      </c>
      <c r="AA1017" s="321">
        <v>99.589996400000004</v>
      </c>
      <c r="AB1017" s="321">
        <v>1.4448949600000001</v>
      </c>
      <c r="AC1017" s="322">
        <v>0.55269378283894455</v>
      </c>
      <c r="AD1017" s="323">
        <v>180000</v>
      </c>
      <c r="AE1017" s="322">
        <v>0.7523885235533333</v>
      </c>
      <c r="AF1017" s="324">
        <v>1.6820435189310838</v>
      </c>
      <c r="AG1017" s="324">
        <v>0.12400272889354284</v>
      </c>
      <c r="AH1017" s="324">
        <v>0.10467491300587646</v>
      </c>
      <c r="AI1017" s="324">
        <v>7.3721474800096082E-2</v>
      </c>
      <c r="AJ1017" s="324">
        <v>0.20410585919709992</v>
      </c>
      <c r="AK1017" s="324">
        <v>46.705633155538564</v>
      </c>
      <c r="AL1017" s="324">
        <v>37.661796175247886</v>
      </c>
      <c r="AM1017" s="324">
        <v>55.749470135829249</v>
      </c>
    </row>
    <row r="1018" spans="1:39">
      <c r="A1018" s="291" t="s">
        <v>1169</v>
      </c>
      <c r="B1018" s="291">
        <v>2</v>
      </c>
      <c r="C1018" s="291" t="s">
        <v>3196</v>
      </c>
      <c r="D1018" s="291" t="s">
        <v>3176</v>
      </c>
      <c r="E1018" s="291" t="s">
        <v>3160</v>
      </c>
      <c r="F1018" s="291" t="s">
        <v>3161</v>
      </c>
      <c r="G1018" s="291" t="s">
        <v>3162</v>
      </c>
      <c r="H1018" s="291" t="s">
        <v>3163</v>
      </c>
      <c r="I1018" s="291" t="s">
        <v>3164</v>
      </c>
      <c r="J1018" s="291" t="s">
        <v>65</v>
      </c>
      <c r="K1018" s="291">
        <v>40</v>
      </c>
      <c r="L1018" s="291">
        <v>58627677.160000004</v>
      </c>
      <c r="M1018" s="291" t="s">
        <v>58</v>
      </c>
      <c r="N1018" s="291">
        <v>16</v>
      </c>
      <c r="O1018" s="291">
        <v>145103.500971</v>
      </c>
      <c r="P1018" s="321" t="s">
        <v>3170</v>
      </c>
      <c r="Q1018" s="321">
        <v>18000000</v>
      </c>
      <c r="R1018" s="321">
        <v>32.510452999999998</v>
      </c>
      <c r="S1018" s="321">
        <v>52.540310169999998</v>
      </c>
      <c r="T1018" s="321">
        <v>129.30958598434512</v>
      </c>
      <c r="U1018" s="321" t="s">
        <v>150</v>
      </c>
      <c r="V1018" s="321">
        <v>0.19363482238155294</v>
      </c>
      <c r="W1018" s="321">
        <v>1.16897852116378</v>
      </c>
      <c r="X1018" s="321">
        <v>2</v>
      </c>
      <c r="Y1018" s="321">
        <v>45.178175227930097</v>
      </c>
      <c r="Z1018" s="321">
        <v>0.44807999999999998</v>
      </c>
      <c r="AA1018" s="321">
        <v>99.589996400000004</v>
      </c>
      <c r="AB1018" s="321">
        <v>1.4448949600000001</v>
      </c>
      <c r="AC1018" s="322">
        <v>0.55269378283894455</v>
      </c>
      <c r="AD1018" s="323">
        <v>180000</v>
      </c>
      <c r="AE1018" s="322">
        <v>0.80613056095000002</v>
      </c>
      <c r="AF1018" s="324">
        <v>1.8021894845690185</v>
      </c>
      <c r="AG1018" s="324">
        <v>0.13698165840692469</v>
      </c>
      <c r="AH1018" s="324">
        <v>0.10802634482538052</v>
      </c>
      <c r="AI1018" s="324">
        <v>7.6008466135115055E-2</v>
      </c>
      <c r="AJ1018" s="324">
        <v>0.20410585919709992</v>
      </c>
      <c r="AK1018" s="324">
        <v>48.15453767912458</v>
      </c>
      <c r="AL1018" s="324">
        <v>38.830142328761497</v>
      </c>
      <c r="AM1018" s="324">
        <v>57.478933029487671</v>
      </c>
    </row>
    <row r="1019" spans="1:39">
      <c r="A1019" s="291" t="s">
        <v>1170</v>
      </c>
      <c r="B1019" s="291">
        <v>2</v>
      </c>
      <c r="C1019" s="291" t="s">
        <v>3197</v>
      </c>
      <c r="D1019" s="291" t="s">
        <v>3176</v>
      </c>
      <c r="E1019" s="291" t="s">
        <v>3160</v>
      </c>
      <c r="F1019" s="291" t="s">
        <v>3161</v>
      </c>
      <c r="G1019" s="291" t="s">
        <v>3162</v>
      </c>
      <c r="H1019" s="291" t="s">
        <v>3163</v>
      </c>
      <c r="I1019" s="291" t="s">
        <v>3164</v>
      </c>
      <c r="J1019" s="291" t="s">
        <v>65</v>
      </c>
      <c r="K1019" s="291">
        <v>40</v>
      </c>
      <c r="L1019" s="291">
        <v>58627677.160000004</v>
      </c>
      <c r="M1019" s="291" t="s">
        <v>58</v>
      </c>
      <c r="N1019" s="291">
        <v>17</v>
      </c>
      <c r="O1019" s="291">
        <v>154777.0677024</v>
      </c>
      <c r="P1019" s="321" t="s">
        <v>3170</v>
      </c>
      <c r="Q1019" s="321">
        <v>18000000</v>
      </c>
      <c r="R1019" s="321">
        <v>32.510452999999998</v>
      </c>
      <c r="S1019" s="321">
        <v>52.540310169999998</v>
      </c>
      <c r="T1019" s="321">
        <v>129.30958598434512</v>
      </c>
      <c r="U1019" s="321" t="s">
        <v>150</v>
      </c>
      <c r="V1019" s="321">
        <v>0.19363482238155294</v>
      </c>
      <c r="W1019" s="321">
        <v>1.16897852116378</v>
      </c>
      <c r="X1019" s="321">
        <v>2</v>
      </c>
      <c r="Y1019" s="321">
        <v>45.178175227930097</v>
      </c>
      <c r="Z1019" s="321">
        <v>0.44807999999999998</v>
      </c>
      <c r="AA1019" s="321">
        <v>99.589996400000004</v>
      </c>
      <c r="AB1019" s="321">
        <v>1.4448949600000001</v>
      </c>
      <c r="AC1019" s="322">
        <v>0.55269378283894455</v>
      </c>
      <c r="AD1019" s="323">
        <v>180000</v>
      </c>
      <c r="AE1019" s="322">
        <v>0.85987259834666674</v>
      </c>
      <c r="AF1019" s="324">
        <v>1.9223354502069532</v>
      </c>
      <c r="AG1019" s="324">
        <v>0.1503476234309376</v>
      </c>
      <c r="AH1019" s="324">
        <v>0.1112477223271221</v>
      </c>
      <c r="AI1019" s="324">
        <v>7.821091964711549E-2</v>
      </c>
      <c r="AJ1019" s="324">
        <v>0.20410585919709992</v>
      </c>
      <c r="AK1019" s="324">
        <v>49.549883961229689</v>
      </c>
      <c r="AL1019" s="324">
        <v>39.955300981370428</v>
      </c>
      <c r="AM1019" s="324">
        <v>59.144466941088965</v>
      </c>
    </row>
    <row r="1020" spans="1:39">
      <c r="A1020" s="291" t="s">
        <v>1171</v>
      </c>
      <c r="B1020" s="291">
        <v>2</v>
      </c>
      <c r="C1020" s="291" t="s">
        <v>3198</v>
      </c>
      <c r="D1020" s="291" t="s">
        <v>3176</v>
      </c>
      <c r="E1020" s="291" t="s">
        <v>3160</v>
      </c>
      <c r="F1020" s="291" t="s">
        <v>3161</v>
      </c>
      <c r="G1020" s="291" t="s">
        <v>3162</v>
      </c>
      <c r="H1020" s="291" t="s">
        <v>3163</v>
      </c>
      <c r="I1020" s="291" t="s">
        <v>3164</v>
      </c>
      <c r="J1020" s="291" t="s">
        <v>65</v>
      </c>
      <c r="K1020" s="291">
        <v>40</v>
      </c>
      <c r="L1020" s="291">
        <v>58627677.160000004</v>
      </c>
      <c r="M1020" s="291" t="s">
        <v>58</v>
      </c>
      <c r="N1020" s="291">
        <v>18</v>
      </c>
      <c r="O1020" s="291">
        <v>164450.63443380001</v>
      </c>
      <c r="P1020" s="321" t="s">
        <v>3170</v>
      </c>
      <c r="Q1020" s="321">
        <v>18000000</v>
      </c>
      <c r="R1020" s="321">
        <v>32.510452999999998</v>
      </c>
      <c r="S1020" s="321">
        <v>52.540310169999998</v>
      </c>
      <c r="T1020" s="321">
        <v>129.30958598434512</v>
      </c>
      <c r="U1020" s="321" t="s">
        <v>150</v>
      </c>
      <c r="V1020" s="321">
        <v>0.19363482238155294</v>
      </c>
      <c r="W1020" s="321">
        <v>1.16897852116378</v>
      </c>
      <c r="X1020" s="321">
        <v>2</v>
      </c>
      <c r="Y1020" s="321">
        <v>45.178175227930097</v>
      </c>
      <c r="Z1020" s="321">
        <v>0.44807999999999998</v>
      </c>
      <c r="AA1020" s="321">
        <v>99.589996400000004</v>
      </c>
      <c r="AB1020" s="321">
        <v>1.4448949600000001</v>
      </c>
      <c r="AC1020" s="322">
        <v>0.55269378283894455</v>
      </c>
      <c r="AD1020" s="323">
        <v>180000</v>
      </c>
      <c r="AE1020" s="322">
        <v>0.91361463574333335</v>
      </c>
      <c r="AF1020" s="324">
        <v>2.0424814158448878</v>
      </c>
      <c r="AG1020" s="324">
        <v>0.1640865148459362</v>
      </c>
      <c r="AH1020" s="324">
        <v>0.11435166667519547</v>
      </c>
      <c r="AI1020" s="324">
        <v>8.0336845942884913E-2</v>
      </c>
      <c r="AJ1020" s="324">
        <v>0.20410585919709992</v>
      </c>
      <c r="AK1020" s="324">
        <v>50.896747055805086</v>
      </c>
      <c r="AL1020" s="324">
        <v>41.041364479855446</v>
      </c>
      <c r="AM1020" s="324">
        <v>60.752129631754741</v>
      </c>
    </row>
    <row r="1021" spans="1:39">
      <c r="A1021" s="291" t="s">
        <v>1172</v>
      </c>
      <c r="B1021" s="291">
        <v>2</v>
      </c>
      <c r="C1021" s="291" t="s">
        <v>3199</v>
      </c>
      <c r="D1021" s="291" t="s">
        <v>3176</v>
      </c>
      <c r="E1021" s="291" t="s">
        <v>3160</v>
      </c>
      <c r="F1021" s="291" t="s">
        <v>3161</v>
      </c>
      <c r="G1021" s="291" t="s">
        <v>3162</v>
      </c>
      <c r="H1021" s="291" t="s">
        <v>3163</v>
      </c>
      <c r="I1021" s="291" t="s">
        <v>3164</v>
      </c>
      <c r="J1021" s="291" t="s">
        <v>65</v>
      </c>
      <c r="K1021" s="291">
        <v>40</v>
      </c>
      <c r="L1021" s="291">
        <v>58627677.160000004</v>
      </c>
      <c r="M1021" s="291" t="s">
        <v>58</v>
      </c>
      <c r="N1021" s="291">
        <v>19</v>
      </c>
      <c r="O1021" s="291">
        <v>174124.20116520001</v>
      </c>
      <c r="P1021" s="321" t="s">
        <v>3170</v>
      </c>
      <c r="Q1021" s="321">
        <v>18000000</v>
      </c>
      <c r="R1021" s="321">
        <v>32.510452999999998</v>
      </c>
      <c r="S1021" s="321">
        <v>52.540310169999998</v>
      </c>
      <c r="T1021" s="321">
        <v>129.30958598434512</v>
      </c>
      <c r="U1021" s="321" t="s">
        <v>150</v>
      </c>
      <c r="V1021" s="321">
        <v>0.19363482238155294</v>
      </c>
      <c r="W1021" s="321">
        <v>1.16897852116378</v>
      </c>
      <c r="X1021" s="321">
        <v>2</v>
      </c>
      <c r="Y1021" s="321">
        <v>45.178175227930097</v>
      </c>
      <c r="Z1021" s="321">
        <v>0.44807999999999998</v>
      </c>
      <c r="AA1021" s="321">
        <v>99.589996400000004</v>
      </c>
      <c r="AB1021" s="321">
        <v>1.4448949600000001</v>
      </c>
      <c r="AC1021" s="322">
        <v>0.55269378283894455</v>
      </c>
      <c r="AD1021" s="323">
        <v>180000</v>
      </c>
      <c r="AE1021" s="322">
        <v>0.96735667314000007</v>
      </c>
      <c r="AF1021" s="324">
        <v>2.1626273814828223</v>
      </c>
      <c r="AG1021" s="324">
        <v>0.17818550854724427</v>
      </c>
      <c r="AH1021" s="324">
        <v>0.1173488733179444</v>
      </c>
      <c r="AI1021" s="324">
        <v>8.2393069685943759E-2</v>
      </c>
      <c r="AJ1021" s="324">
        <v>0.20410585919709992</v>
      </c>
      <c r="AK1021" s="324">
        <v>52.199450672213068</v>
      </c>
      <c r="AL1021" s="324">
        <v>42.091819312884461</v>
      </c>
      <c r="AM1021" s="324">
        <v>62.307082031541682</v>
      </c>
    </row>
    <row r="1022" spans="1:39">
      <c r="A1022" s="291" t="s">
        <v>1173</v>
      </c>
      <c r="B1022" s="291">
        <v>2</v>
      </c>
      <c r="C1022" s="291" t="s">
        <v>3200</v>
      </c>
      <c r="D1022" s="291" t="s">
        <v>3176</v>
      </c>
      <c r="E1022" s="291" t="s">
        <v>3160</v>
      </c>
      <c r="F1022" s="291" t="s">
        <v>3161</v>
      </c>
      <c r="G1022" s="291" t="s">
        <v>3162</v>
      </c>
      <c r="H1022" s="291" t="s">
        <v>3163</v>
      </c>
      <c r="I1022" s="291" t="s">
        <v>3164</v>
      </c>
      <c r="J1022" s="291" t="s">
        <v>65</v>
      </c>
      <c r="K1022" s="291">
        <v>40</v>
      </c>
      <c r="L1022" s="291">
        <v>58627677.160000004</v>
      </c>
      <c r="M1022" s="291" t="s">
        <v>58</v>
      </c>
      <c r="N1022" s="291">
        <v>20</v>
      </c>
      <c r="O1022" s="291">
        <v>183797.76789660001</v>
      </c>
      <c r="P1022" s="321" t="s">
        <v>3170</v>
      </c>
      <c r="Q1022" s="321">
        <v>18000000</v>
      </c>
      <c r="R1022" s="321">
        <v>32.510452999999998</v>
      </c>
      <c r="S1022" s="321">
        <v>52.540310169999998</v>
      </c>
      <c r="T1022" s="321">
        <v>129.30958598434512</v>
      </c>
      <c r="U1022" s="321" t="s">
        <v>150</v>
      </c>
      <c r="V1022" s="321">
        <v>0.19363482238155294</v>
      </c>
      <c r="W1022" s="321">
        <v>1.16897852116378</v>
      </c>
      <c r="X1022" s="321">
        <v>2</v>
      </c>
      <c r="Y1022" s="321">
        <v>45.178175227930097</v>
      </c>
      <c r="Z1022" s="321">
        <v>0.44807999999999998</v>
      </c>
      <c r="AA1022" s="321">
        <v>99.589996400000004</v>
      </c>
      <c r="AB1022" s="321">
        <v>1.4448949600000001</v>
      </c>
      <c r="AC1022" s="322">
        <v>0.55269378283894455</v>
      </c>
      <c r="AD1022" s="323">
        <v>180000</v>
      </c>
      <c r="AE1022" s="322">
        <v>1.0210987105366667</v>
      </c>
      <c r="AF1022" s="324">
        <v>2.2827733471207567</v>
      </c>
      <c r="AG1022" s="324">
        <v>0.19263288048799135</v>
      </c>
      <c r="AH1022" s="324">
        <v>0.12024849826655784</v>
      </c>
      <c r="AI1022" s="324">
        <v>8.4385460663870815E-2</v>
      </c>
      <c r="AJ1022" s="324">
        <v>0.20410585919709992</v>
      </c>
      <c r="AK1022" s="324">
        <v>53.461713566027889</v>
      </c>
      <c r="AL1022" s="324">
        <v>43.109664155456628</v>
      </c>
      <c r="AM1022" s="324">
        <v>63.813762976599165</v>
      </c>
    </row>
    <row r="1023" spans="1:39">
      <c r="A1023" s="291" t="s">
        <v>1174</v>
      </c>
      <c r="B1023" s="291">
        <v>2</v>
      </c>
      <c r="C1023" s="291" t="s">
        <v>3201</v>
      </c>
      <c r="D1023" s="291" t="s">
        <v>3176</v>
      </c>
      <c r="E1023" s="291" t="s">
        <v>3160</v>
      </c>
      <c r="F1023" s="291" t="s">
        <v>3161</v>
      </c>
      <c r="G1023" s="291" t="s">
        <v>3162</v>
      </c>
      <c r="H1023" s="291" t="s">
        <v>3163</v>
      </c>
      <c r="I1023" s="291" t="s">
        <v>3164</v>
      </c>
      <c r="J1023" s="291" t="s">
        <v>65</v>
      </c>
      <c r="K1023" s="291">
        <v>40</v>
      </c>
      <c r="L1023" s="291">
        <v>58627677.160000004</v>
      </c>
      <c r="M1023" s="291" t="s">
        <v>58</v>
      </c>
      <c r="N1023" s="291">
        <v>21</v>
      </c>
      <c r="O1023" s="291">
        <v>193471.33462800001</v>
      </c>
      <c r="P1023" s="321" t="s">
        <v>3170</v>
      </c>
      <c r="Q1023" s="321">
        <v>18000000</v>
      </c>
      <c r="R1023" s="321">
        <v>32.510452999999998</v>
      </c>
      <c r="S1023" s="321">
        <v>52.540310169999998</v>
      </c>
      <c r="T1023" s="321">
        <v>129.30958598434512</v>
      </c>
      <c r="U1023" s="321" t="s">
        <v>150</v>
      </c>
      <c r="V1023" s="321">
        <v>0.19363482238155294</v>
      </c>
      <c r="W1023" s="321">
        <v>1.16897852116378</v>
      </c>
      <c r="X1023" s="321">
        <v>2</v>
      </c>
      <c r="Y1023" s="321">
        <v>45.178175227930097</v>
      </c>
      <c r="Z1023" s="321">
        <v>0.44807999999999998</v>
      </c>
      <c r="AA1023" s="321">
        <v>99.589996400000004</v>
      </c>
      <c r="AB1023" s="321">
        <v>1.4448949600000001</v>
      </c>
      <c r="AC1023" s="322">
        <v>0.55269378283894455</v>
      </c>
      <c r="AD1023" s="323">
        <v>180000</v>
      </c>
      <c r="AE1023" s="322">
        <v>1.0748407479333335</v>
      </c>
      <c r="AF1023" s="324">
        <v>2.4029193127586916</v>
      </c>
      <c r="AG1023" s="324">
        <v>0.20741785683314673</v>
      </c>
      <c r="AH1023" s="324">
        <v>0.12305845033291049</v>
      </c>
      <c r="AI1023" s="324">
        <v>8.6319110147322811E-2</v>
      </c>
      <c r="AJ1023" s="324">
        <v>0.20410585919709992</v>
      </c>
      <c r="AK1023" s="324">
        <v>54.686761269840076</v>
      </c>
      <c r="AL1023" s="324">
        <v>44.097499964732208</v>
      </c>
      <c r="AM1023" s="324">
        <v>65.276022574947959</v>
      </c>
    </row>
    <row r="1024" spans="1:39">
      <c r="A1024" s="291" t="s">
        <v>1175</v>
      </c>
      <c r="B1024" s="291">
        <v>2</v>
      </c>
      <c r="C1024" s="291" t="s">
        <v>3202</v>
      </c>
      <c r="D1024" s="291" t="s">
        <v>3176</v>
      </c>
      <c r="E1024" s="291" t="s">
        <v>3160</v>
      </c>
      <c r="F1024" s="291" t="s">
        <v>3161</v>
      </c>
      <c r="G1024" s="291" t="s">
        <v>3162</v>
      </c>
      <c r="H1024" s="291" t="s">
        <v>3163</v>
      </c>
      <c r="I1024" s="291" t="s">
        <v>3164</v>
      </c>
      <c r="J1024" s="291" t="s">
        <v>65</v>
      </c>
      <c r="K1024" s="291">
        <v>40</v>
      </c>
      <c r="L1024" s="291">
        <v>58627677.160000004</v>
      </c>
      <c r="M1024" s="291" t="s">
        <v>58</v>
      </c>
      <c r="N1024" s="291">
        <v>22</v>
      </c>
      <c r="O1024" s="291">
        <v>203144.90135940001</v>
      </c>
      <c r="P1024" s="321" t="s">
        <v>3170</v>
      </c>
      <c r="Q1024" s="321">
        <v>18000000</v>
      </c>
      <c r="R1024" s="321">
        <v>32.510452999999998</v>
      </c>
      <c r="S1024" s="321">
        <v>52.540310169999998</v>
      </c>
      <c r="T1024" s="321">
        <v>129.30958598434512</v>
      </c>
      <c r="U1024" s="321" t="s">
        <v>150</v>
      </c>
      <c r="V1024" s="321">
        <v>0.19363482238155294</v>
      </c>
      <c r="W1024" s="321">
        <v>1.16897852116378</v>
      </c>
      <c r="X1024" s="321">
        <v>2</v>
      </c>
      <c r="Y1024" s="321">
        <v>45.178175227930097</v>
      </c>
      <c r="Z1024" s="321">
        <v>0.44807999999999998</v>
      </c>
      <c r="AA1024" s="321">
        <v>99.589996400000004</v>
      </c>
      <c r="AB1024" s="321">
        <v>1.4448949600000001</v>
      </c>
      <c r="AC1024" s="322">
        <v>0.55269378283894455</v>
      </c>
      <c r="AD1024" s="323">
        <v>180000</v>
      </c>
      <c r="AE1024" s="322">
        <v>1.1285827853300001</v>
      </c>
      <c r="AF1024" s="324">
        <v>2.5230652783966261</v>
      </c>
      <c r="AG1024" s="324">
        <v>0.2225304911122051</v>
      </c>
      <c r="AH1024" s="324">
        <v>0.12578561584498818</v>
      </c>
      <c r="AI1024" s="324">
        <v>8.8198467561497351E-2</v>
      </c>
      <c r="AJ1024" s="324">
        <v>0.20410585919709992</v>
      </c>
      <c r="AK1024" s="324">
        <v>55.87741268033605</v>
      </c>
      <c r="AL1024" s="324">
        <v>45.057599800838446</v>
      </c>
      <c r="AM1024" s="324">
        <v>66.697225559833655</v>
      </c>
    </row>
    <row r="1025" spans="1:39">
      <c r="A1025" s="291" t="s">
        <v>1176</v>
      </c>
      <c r="B1025" s="291">
        <v>2</v>
      </c>
      <c r="C1025" s="291" t="s">
        <v>3203</v>
      </c>
      <c r="D1025" s="291" t="s">
        <v>3176</v>
      </c>
      <c r="E1025" s="291" t="s">
        <v>3160</v>
      </c>
      <c r="F1025" s="291" t="s">
        <v>3161</v>
      </c>
      <c r="G1025" s="291" t="s">
        <v>3162</v>
      </c>
      <c r="H1025" s="291" t="s">
        <v>3163</v>
      </c>
      <c r="I1025" s="291" t="s">
        <v>3164</v>
      </c>
      <c r="J1025" s="291" t="s">
        <v>65</v>
      </c>
      <c r="K1025" s="291">
        <v>40</v>
      </c>
      <c r="L1025" s="291">
        <v>58627677.160000004</v>
      </c>
      <c r="M1025" s="291" t="s">
        <v>58</v>
      </c>
      <c r="N1025" s="291">
        <v>23</v>
      </c>
      <c r="O1025" s="291">
        <v>212818.46809080002</v>
      </c>
      <c r="P1025" s="321" t="s">
        <v>3170</v>
      </c>
      <c r="Q1025" s="321">
        <v>18000000</v>
      </c>
      <c r="R1025" s="321">
        <v>32.510452999999998</v>
      </c>
      <c r="S1025" s="321">
        <v>52.540310169999998</v>
      </c>
      <c r="T1025" s="321">
        <v>129.30958598434512</v>
      </c>
      <c r="U1025" s="321" t="s">
        <v>150</v>
      </c>
      <c r="V1025" s="321">
        <v>0.19363482238155294</v>
      </c>
      <c r="W1025" s="321">
        <v>1.16897852116378</v>
      </c>
      <c r="X1025" s="321">
        <v>2</v>
      </c>
      <c r="Y1025" s="321">
        <v>45.178175227930097</v>
      </c>
      <c r="Z1025" s="321">
        <v>0.44807999999999998</v>
      </c>
      <c r="AA1025" s="321">
        <v>99.589996400000004</v>
      </c>
      <c r="AB1025" s="321">
        <v>1.4448949600000001</v>
      </c>
      <c r="AC1025" s="322">
        <v>0.55269378283894455</v>
      </c>
      <c r="AD1025" s="323">
        <v>180000</v>
      </c>
      <c r="AE1025" s="322">
        <v>1.1823248227266667</v>
      </c>
      <c r="AF1025" s="324">
        <v>2.6432112440345605</v>
      </c>
      <c r="AG1025" s="324">
        <v>0.23796156243488409</v>
      </c>
      <c r="AH1025" s="324">
        <v>0.1284360339587369</v>
      </c>
      <c r="AI1025" s="324">
        <v>9.0027447852280965E-2</v>
      </c>
      <c r="AJ1025" s="324">
        <v>0.20410585919709992</v>
      </c>
      <c r="AK1025" s="324">
        <v>57.036148079236916</v>
      </c>
      <c r="AL1025" s="324">
        <v>45.991963676585932</v>
      </c>
      <c r="AM1025" s="324">
        <v>68.080332481887908</v>
      </c>
    </row>
    <row r="1026" spans="1:39">
      <c r="A1026" s="291" t="s">
        <v>1177</v>
      </c>
      <c r="B1026" s="291">
        <v>2</v>
      </c>
      <c r="C1026" s="291" t="s">
        <v>3204</v>
      </c>
      <c r="D1026" s="291" t="s">
        <v>3176</v>
      </c>
      <c r="E1026" s="291" t="s">
        <v>3160</v>
      </c>
      <c r="F1026" s="291" t="s">
        <v>3161</v>
      </c>
      <c r="G1026" s="291" t="s">
        <v>3162</v>
      </c>
      <c r="H1026" s="291" t="s">
        <v>3163</v>
      </c>
      <c r="I1026" s="291" t="s">
        <v>3164</v>
      </c>
      <c r="J1026" s="291" t="s">
        <v>65</v>
      </c>
      <c r="K1026" s="291">
        <v>40</v>
      </c>
      <c r="L1026" s="291">
        <v>58627677.160000004</v>
      </c>
      <c r="M1026" s="291" t="s">
        <v>58</v>
      </c>
      <c r="N1026" s="291">
        <v>24</v>
      </c>
      <c r="O1026" s="291">
        <v>222492.03482220002</v>
      </c>
      <c r="P1026" s="321" t="s">
        <v>3170</v>
      </c>
      <c r="Q1026" s="321">
        <v>18000000</v>
      </c>
      <c r="R1026" s="321">
        <v>32.510452999999998</v>
      </c>
      <c r="S1026" s="321">
        <v>52.540310169999998</v>
      </c>
      <c r="T1026" s="321">
        <v>129.30958598434512</v>
      </c>
      <c r="U1026" s="321" t="s">
        <v>150</v>
      </c>
      <c r="V1026" s="321">
        <v>0.19363482238155294</v>
      </c>
      <c r="W1026" s="321">
        <v>1.16897852116378</v>
      </c>
      <c r="X1026" s="321">
        <v>2</v>
      </c>
      <c r="Y1026" s="321">
        <v>45.178175227930097</v>
      </c>
      <c r="Z1026" s="321">
        <v>0.44807999999999998</v>
      </c>
      <c r="AA1026" s="321">
        <v>99.589996400000004</v>
      </c>
      <c r="AB1026" s="321">
        <v>1.4448949600000001</v>
      </c>
      <c r="AC1026" s="322">
        <v>0.55269378283894455</v>
      </c>
      <c r="AD1026" s="323">
        <v>180000</v>
      </c>
      <c r="AE1026" s="322">
        <v>1.2360668601233333</v>
      </c>
      <c r="AF1026" s="324">
        <v>2.763357209672495</v>
      </c>
      <c r="AG1026" s="324">
        <v>0.25370249035280795</v>
      </c>
      <c r="AH1026" s="324">
        <v>0.13101503520609167</v>
      </c>
      <c r="AI1026" s="324">
        <v>9.1809516867664032E-2</v>
      </c>
      <c r="AJ1026" s="324">
        <v>0.20410585919709992</v>
      </c>
      <c r="AK1026" s="324">
        <v>58.165163225990668</v>
      </c>
      <c r="AL1026" s="324">
        <v>46.902362175931934</v>
      </c>
      <c r="AM1026" s="324">
        <v>69.427964276049408</v>
      </c>
    </row>
    <row r="1027" spans="1:39">
      <c r="A1027" s="291" t="s">
        <v>1178</v>
      </c>
      <c r="B1027" s="291">
        <v>2</v>
      </c>
      <c r="C1027" s="291" t="s">
        <v>3205</v>
      </c>
      <c r="D1027" s="291" t="s">
        <v>3176</v>
      </c>
      <c r="E1027" s="291" t="s">
        <v>3160</v>
      </c>
      <c r="F1027" s="291" t="s">
        <v>3161</v>
      </c>
      <c r="G1027" s="291" t="s">
        <v>3162</v>
      </c>
      <c r="H1027" s="291" t="s">
        <v>3163</v>
      </c>
      <c r="I1027" s="291" t="s">
        <v>3164</v>
      </c>
      <c r="J1027" s="291" t="s">
        <v>65</v>
      </c>
      <c r="K1027" s="291">
        <v>40</v>
      </c>
      <c r="L1027" s="291">
        <v>58627677.160000004</v>
      </c>
      <c r="M1027" s="291" t="s">
        <v>58</v>
      </c>
      <c r="N1027" s="291">
        <v>25</v>
      </c>
      <c r="O1027" s="291">
        <v>232165.60155360002</v>
      </c>
      <c r="P1027" s="321" t="s">
        <v>3170</v>
      </c>
      <c r="Q1027" s="321">
        <v>18000000</v>
      </c>
      <c r="R1027" s="321">
        <v>32.510452999999998</v>
      </c>
      <c r="S1027" s="321">
        <v>52.540310169999998</v>
      </c>
      <c r="T1027" s="321">
        <v>129.30958598434512</v>
      </c>
      <c r="U1027" s="321" t="s">
        <v>150</v>
      </c>
      <c r="V1027" s="321">
        <v>0.19363482238155294</v>
      </c>
      <c r="W1027" s="321">
        <v>1.16897852116378</v>
      </c>
      <c r="X1027" s="321">
        <v>2</v>
      </c>
      <c r="Y1027" s="321">
        <v>45.178175227930097</v>
      </c>
      <c r="Z1027" s="321">
        <v>0.44807999999999998</v>
      </c>
      <c r="AA1027" s="321">
        <v>99.589996400000004</v>
      </c>
      <c r="AB1027" s="321">
        <v>1.4448949600000001</v>
      </c>
      <c r="AC1027" s="322">
        <v>0.55269378283894455</v>
      </c>
      <c r="AD1027" s="323">
        <v>180000</v>
      </c>
      <c r="AE1027" s="322">
        <v>1.2898088975200002</v>
      </c>
      <c r="AF1027" s="324">
        <v>2.8835031753104299</v>
      </c>
      <c r="AG1027" s="324">
        <v>0.26974526303084251</v>
      </c>
      <c r="AH1027" s="324">
        <v>0.13352735227398438</v>
      </c>
      <c r="AI1027" s="324">
        <v>9.3547760009594055E-2</v>
      </c>
      <c r="AJ1027" s="324">
        <v>0.20410585919709992</v>
      </c>
      <c r="AK1027" s="324">
        <v>59.266412851588342</v>
      </c>
      <c r="AL1027" s="324">
        <v>47.790371525879252</v>
      </c>
      <c r="AM1027" s="324">
        <v>70.742454177297446</v>
      </c>
    </row>
    <row r="1028" spans="1:39">
      <c r="A1028" s="291" t="s">
        <v>1179</v>
      </c>
      <c r="B1028" s="291">
        <v>2</v>
      </c>
      <c r="C1028" s="291" t="s">
        <v>3206</v>
      </c>
      <c r="D1028" s="291" t="s">
        <v>3176</v>
      </c>
      <c r="E1028" s="291" t="s">
        <v>3160</v>
      </c>
      <c r="F1028" s="291" t="s">
        <v>3161</v>
      </c>
      <c r="G1028" s="291" t="s">
        <v>3162</v>
      </c>
      <c r="H1028" s="291" t="s">
        <v>3163</v>
      </c>
      <c r="I1028" s="291" t="s">
        <v>3164</v>
      </c>
      <c r="J1028" s="291" t="s">
        <v>65</v>
      </c>
      <c r="K1028" s="291">
        <v>40</v>
      </c>
      <c r="L1028" s="291">
        <v>58627677.160000004</v>
      </c>
      <c r="M1028" s="291" t="s">
        <v>58</v>
      </c>
      <c r="N1028" s="291">
        <v>26</v>
      </c>
      <c r="O1028" s="291">
        <v>241839.16828500002</v>
      </c>
      <c r="P1028" s="321" t="s">
        <v>3170</v>
      </c>
      <c r="Q1028" s="321">
        <v>18000000</v>
      </c>
      <c r="R1028" s="321">
        <v>32.510452999999998</v>
      </c>
      <c r="S1028" s="321">
        <v>52.540310169999998</v>
      </c>
      <c r="T1028" s="321">
        <v>129.30958598434512</v>
      </c>
      <c r="U1028" s="321" t="s">
        <v>150</v>
      </c>
      <c r="V1028" s="321">
        <v>0.19363482238155294</v>
      </c>
      <c r="W1028" s="321">
        <v>1.16897852116378</v>
      </c>
      <c r="X1028" s="321">
        <v>2</v>
      </c>
      <c r="Y1028" s="321">
        <v>45.178175227930097</v>
      </c>
      <c r="Z1028" s="321">
        <v>0.44807999999999998</v>
      </c>
      <c r="AA1028" s="321">
        <v>99.589996400000004</v>
      </c>
      <c r="AB1028" s="321">
        <v>1.4448949600000001</v>
      </c>
      <c r="AC1028" s="322">
        <v>0.55269378283894455</v>
      </c>
      <c r="AD1028" s="323">
        <v>180000</v>
      </c>
      <c r="AE1028" s="322">
        <v>1.3435509349166668</v>
      </c>
      <c r="AF1028" s="324">
        <v>3.0036491409483643</v>
      </c>
      <c r="AG1028" s="324">
        <v>0.28608237617296051</v>
      </c>
      <c r="AH1028" s="324">
        <v>0.13597720951655307</v>
      </c>
      <c r="AI1028" s="324">
        <v>9.5244937989872408E-2</v>
      </c>
      <c r="AJ1028" s="324">
        <v>0.20410585919709992</v>
      </c>
      <c r="AK1028" s="324">
        <v>60.341645982253212</v>
      </c>
      <c r="AL1028" s="324">
        <v>48.657402080269073</v>
      </c>
      <c r="AM1028" s="324">
        <v>72.025889884237372</v>
      </c>
    </row>
    <row r="1029" spans="1:39">
      <c r="A1029" s="291" t="s">
        <v>1180</v>
      </c>
      <c r="B1029" s="291">
        <v>2</v>
      </c>
      <c r="C1029" s="291" t="s">
        <v>3207</v>
      </c>
      <c r="D1029" s="291" t="s">
        <v>3176</v>
      </c>
      <c r="E1029" s="291" t="s">
        <v>3160</v>
      </c>
      <c r="F1029" s="291" t="s">
        <v>3161</v>
      </c>
      <c r="G1029" s="291" t="s">
        <v>3162</v>
      </c>
      <c r="H1029" s="291" t="s">
        <v>3163</v>
      </c>
      <c r="I1029" s="291" t="s">
        <v>3164</v>
      </c>
      <c r="J1029" s="291" t="s">
        <v>65</v>
      </c>
      <c r="K1029" s="291">
        <v>40</v>
      </c>
      <c r="L1029" s="291">
        <v>58627677.160000004</v>
      </c>
      <c r="M1029" s="291" t="s">
        <v>58</v>
      </c>
      <c r="N1029" s="291">
        <v>27</v>
      </c>
      <c r="O1029" s="291">
        <v>251512.73501640002</v>
      </c>
      <c r="P1029" s="321" t="s">
        <v>3170</v>
      </c>
      <c r="Q1029" s="321">
        <v>18000000</v>
      </c>
      <c r="R1029" s="321">
        <v>32.510452999999998</v>
      </c>
      <c r="S1029" s="321">
        <v>52.540310169999998</v>
      </c>
      <c r="T1029" s="321">
        <v>129.30958598434512</v>
      </c>
      <c r="U1029" s="321" t="s">
        <v>150</v>
      </c>
      <c r="V1029" s="321">
        <v>0.19363482238155294</v>
      </c>
      <c r="W1029" s="321">
        <v>1.16897852116378</v>
      </c>
      <c r="X1029" s="321">
        <v>2</v>
      </c>
      <c r="Y1029" s="321">
        <v>45.178175227930097</v>
      </c>
      <c r="Z1029" s="321">
        <v>0.44807999999999998</v>
      </c>
      <c r="AA1029" s="321">
        <v>99.589996400000004</v>
      </c>
      <c r="AB1029" s="321">
        <v>1.4448949600000001</v>
      </c>
      <c r="AC1029" s="322">
        <v>0.55269378283894455</v>
      </c>
      <c r="AD1029" s="323">
        <v>180000</v>
      </c>
      <c r="AE1029" s="322">
        <v>1.3972929723133334</v>
      </c>
      <c r="AF1029" s="324">
        <v>3.1237951065862988</v>
      </c>
      <c r="AG1029" s="324">
        <v>0.30270678072190371</v>
      </c>
      <c r="AH1029" s="324">
        <v>0.13836839598128192</v>
      </c>
      <c r="AI1029" s="324">
        <v>9.6903532528003544E-2</v>
      </c>
      <c r="AJ1029" s="324">
        <v>0.20410585919709992</v>
      </c>
      <c r="AK1029" s="324">
        <v>61.392434890936734</v>
      </c>
      <c r="AL1029" s="324">
        <v>49.504721665259154</v>
      </c>
      <c r="AM1029" s="324">
        <v>73.280148116614328</v>
      </c>
    </row>
    <row r="1030" spans="1:39">
      <c r="A1030" s="291" t="s">
        <v>1181</v>
      </c>
      <c r="B1030" s="291">
        <v>2</v>
      </c>
      <c r="C1030" s="291" t="s">
        <v>3208</v>
      </c>
      <c r="D1030" s="291" t="s">
        <v>3176</v>
      </c>
      <c r="E1030" s="291" t="s">
        <v>3160</v>
      </c>
      <c r="F1030" s="291" t="s">
        <v>3161</v>
      </c>
      <c r="G1030" s="291" t="s">
        <v>3162</v>
      </c>
      <c r="H1030" s="291" t="s">
        <v>3163</v>
      </c>
      <c r="I1030" s="291" t="s">
        <v>3164</v>
      </c>
      <c r="J1030" s="291" t="s">
        <v>65</v>
      </c>
      <c r="K1030" s="291">
        <v>40</v>
      </c>
      <c r="L1030" s="291">
        <v>58627677.160000004</v>
      </c>
      <c r="M1030" s="291" t="s">
        <v>58</v>
      </c>
      <c r="N1030" s="291">
        <v>28</v>
      </c>
      <c r="O1030" s="291">
        <v>261186.30174780003</v>
      </c>
      <c r="P1030" s="321" t="s">
        <v>3170</v>
      </c>
      <c r="Q1030" s="321">
        <v>18000000</v>
      </c>
      <c r="R1030" s="321">
        <v>32.510452999999998</v>
      </c>
      <c r="S1030" s="321">
        <v>52.540310169999998</v>
      </c>
      <c r="T1030" s="321">
        <v>129.30958598434512</v>
      </c>
      <c r="U1030" s="321" t="s">
        <v>150</v>
      </c>
      <c r="V1030" s="321">
        <v>0.19363482238155294</v>
      </c>
      <c r="W1030" s="321">
        <v>1.16897852116378</v>
      </c>
      <c r="X1030" s="321">
        <v>2</v>
      </c>
      <c r="Y1030" s="321">
        <v>45.178175227930097</v>
      </c>
      <c r="Z1030" s="321">
        <v>0.44807999999999998</v>
      </c>
      <c r="AA1030" s="321">
        <v>99.589996400000004</v>
      </c>
      <c r="AB1030" s="321">
        <v>1.4448949600000001</v>
      </c>
      <c r="AC1030" s="322">
        <v>0.55269378283894455</v>
      </c>
      <c r="AD1030" s="323">
        <v>180000</v>
      </c>
      <c r="AE1030" s="322">
        <v>1.4510350097100002</v>
      </c>
      <c r="AF1030" s="324">
        <v>3.2439410722242337</v>
      </c>
      <c r="AG1030" s="324">
        <v>0.31961183777960434</v>
      </c>
      <c r="AH1030" s="324">
        <v>0.140704325508896</v>
      </c>
      <c r="AI1030" s="324">
        <v>9.8525784119888452E-2</v>
      </c>
      <c r="AJ1030" s="324">
        <v>0.20410585919709992</v>
      </c>
      <c r="AK1030" s="324">
        <v>62.420199025363225</v>
      </c>
      <c r="AL1030" s="324">
        <v>50.333474874065836</v>
      </c>
      <c r="AM1030" s="324">
        <v>74.506923176660621</v>
      </c>
    </row>
    <row r="1031" spans="1:39">
      <c r="A1031" s="291" t="s">
        <v>1182</v>
      </c>
      <c r="B1031" s="291">
        <v>2</v>
      </c>
      <c r="C1031" s="291" t="s">
        <v>3209</v>
      </c>
      <c r="D1031" s="291" t="s">
        <v>3176</v>
      </c>
      <c r="E1031" s="291" t="s">
        <v>3160</v>
      </c>
      <c r="F1031" s="291" t="s">
        <v>3161</v>
      </c>
      <c r="G1031" s="291" t="s">
        <v>3162</v>
      </c>
      <c r="H1031" s="291" t="s">
        <v>3163</v>
      </c>
      <c r="I1031" s="291" t="s">
        <v>3164</v>
      </c>
      <c r="J1031" s="291" t="s">
        <v>65</v>
      </c>
      <c r="K1031" s="291">
        <v>40</v>
      </c>
      <c r="L1031" s="291">
        <v>58627677.160000004</v>
      </c>
      <c r="M1031" s="291" t="s">
        <v>58</v>
      </c>
      <c r="N1031" s="291">
        <v>29</v>
      </c>
      <c r="O1031" s="291">
        <v>270859.8684792</v>
      </c>
      <c r="P1031" s="321" t="s">
        <v>3170</v>
      </c>
      <c r="Q1031" s="321">
        <v>18000000</v>
      </c>
      <c r="R1031" s="321">
        <v>32.510452999999998</v>
      </c>
      <c r="S1031" s="321">
        <v>52.540310169999998</v>
      </c>
      <c r="T1031" s="321">
        <v>129.30958598434512</v>
      </c>
      <c r="U1031" s="321" t="s">
        <v>150</v>
      </c>
      <c r="V1031" s="321">
        <v>0.19363482238155294</v>
      </c>
      <c r="W1031" s="321">
        <v>1.16897852116378</v>
      </c>
      <c r="X1031" s="321">
        <v>2</v>
      </c>
      <c r="Y1031" s="321">
        <v>45.178175227930097</v>
      </c>
      <c r="Z1031" s="321">
        <v>0.44807999999999998</v>
      </c>
      <c r="AA1031" s="321">
        <v>99.589996400000004</v>
      </c>
      <c r="AB1031" s="321">
        <v>1.4448949600000001</v>
      </c>
      <c r="AC1031" s="322">
        <v>0.55269378283894455</v>
      </c>
      <c r="AD1031" s="323">
        <v>180000</v>
      </c>
      <c r="AE1031" s="322">
        <v>1.5047770471066666</v>
      </c>
      <c r="AF1031" s="324">
        <v>3.3640870378621677</v>
      </c>
      <c r="AG1031" s="324">
        <v>0.33679127951823401</v>
      </c>
      <c r="AH1031" s="324">
        <v>0.14298808659460777</v>
      </c>
      <c r="AI1031" s="324">
        <v>0.10011372349398556</v>
      </c>
      <c r="AJ1031" s="324">
        <v>0.20410585919709992</v>
      </c>
      <c r="AK1031" s="324">
        <v>63.426224936821505</v>
      </c>
      <c r="AL1031" s="324">
        <v>51.144699136847656</v>
      </c>
      <c r="AM1031" s="324">
        <v>75.707750736795361</v>
      </c>
    </row>
    <row r="1032" spans="1:39">
      <c r="A1032" s="291" t="s">
        <v>1183</v>
      </c>
      <c r="B1032" s="291">
        <v>2</v>
      </c>
      <c r="C1032" s="291" t="s">
        <v>3210</v>
      </c>
      <c r="D1032" s="291" t="s">
        <v>3176</v>
      </c>
      <c r="E1032" s="291" t="s">
        <v>3160</v>
      </c>
      <c r="F1032" s="291" t="s">
        <v>3161</v>
      </c>
      <c r="G1032" s="291" t="s">
        <v>3162</v>
      </c>
      <c r="H1032" s="291" t="s">
        <v>3163</v>
      </c>
      <c r="I1032" s="291" t="s">
        <v>3164</v>
      </c>
      <c r="J1032" s="291" t="s">
        <v>65</v>
      </c>
      <c r="K1032" s="291">
        <v>40</v>
      </c>
      <c r="L1032" s="291">
        <v>58627677.160000004</v>
      </c>
      <c r="M1032" s="291" t="s">
        <v>58</v>
      </c>
      <c r="N1032" s="291">
        <v>30</v>
      </c>
      <c r="O1032" s="291">
        <v>280533.43521059997</v>
      </c>
      <c r="P1032" s="321" t="s">
        <v>3170</v>
      </c>
      <c r="Q1032" s="321">
        <v>18000000</v>
      </c>
      <c r="R1032" s="321">
        <v>32.510452999999998</v>
      </c>
      <c r="S1032" s="321">
        <v>52.540310169999998</v>
      </c>
      <c r="T1032" s="321">
        <v>129.30958598434512</v>
      </c>
      <c r="U1032" s="321" t="s">
        <v>150</v>
      </c>
      <c r="V1032" s="321">
        <v>0.19363482238155294</v>
      </c>
      <c r="W1032" s="321">
        <v>1.16897852116378</v>
      </c>
      <c r="X1032" s="321">
        <v>2</v>
      </c>
      <c r="Y1032" s="321">
        <v>45.178175227930097</v>
      </c>
      <c r="Z1032" s="321">
        <v>0.44807999999999998</v>
      </c>
      <c r="AA1032" s="321">
        <v>99.589996400000004</v>
      </c>
      <c r="AB1032" s="321">
        <v>1.4448949600000001</v>
      </c>
      <c r="AC1032" s="322">
        <v>0.55269378283894455</v>
      </c>
      <c r="AD1032" s="323">
        <v>180000</v>
      </c>
      <c r="AE1032" s="322">
        <v>1.5585190845033332</v>
      </c>
      <c r="AF1032" s="324">
        <v>3.4842330035001021</v>
      </c>
      <c r="AG1032" s="324">
        <v>0.35423917509807534</v>
      </c>
      <c r="AH1032" s="324">
        <v>0.14522248406094126</v>
      </c>
      <c r="AI1032" s="324">
        <v>0.10166919799629438</v>
      </c>
      <c r="AJ1032" s="324">
        <v>0.20410585919709992</v>
      </c>
      <c r="AK1032" s="324">
        <v>64.411682996153971</v>
      </c>
      <c r="AL1032" s="324">
        <v>51.939338199896802</v>
      </c>
      <c r="AM1032" s="324">
        <v>76.884027792411132</v>
      </c>
    </row>
    <row r="1033" spans="1:39">
      <c r="A1033" s="291" t="s">
        <v>1184</v>
      </c>
      <c r="B1033" s="291">
        <v>2</v>
      </c>
      <c r="C1033" s="291" t="s">
        <v>3211</v>
      </c>
      <c r="D1033" s="291" t="s">
        <v>3176</v>
      </c>
      <c r="E1033" s="291" t="s">
        <v>3160</v>
      </c>
      <c r="F1033" s="291" t="s">
        <v>3161</v>
      </c>
      <c r="G1033" s="291" t="s">
        <v>3162</v>
      </c>
      <c r="H1033" s="291" t="s">
        <v>3163</v>
      </c>
      <c r="I1033" s="291" t="s">
        <v>3164</v>
      </c>
      <c r="J1033" s="291" t="s">
        <v>65</v>
      </c>
      <c r="K1033" s="291">
        <v>40</v>
      </c>
      <c r="L1033" s="291">
        <v>58627677.160000004</v>
      </c>
      <c r="M1033" s="291" t="s">
        <v>58</v>
      </c>
      <c r="N1033" s="291">
        <v>31</v>
      </c>
      <c r="O1033" s="291">
        <v>290207.00194199994</v>
      </c>
      <c r="P1033" s="321" t="s">
        <v>3170</v>
      </c>
      <c r="Q1033" s="321">
        <v>18000000</v>
      </c>
      <c r="R1033" s="321">
        <v>32.510452999999998</v>
      </c>
      <c r="S1033" s="321">
        <v>52.540310169999998</v>
      </c>
      <c r="T1033" s="321">
        <v>129.30958598434512</v>
      </c>
      <c r="U1033" s="321" t="s">
        <v>150</v>
      </c>
      <c r="V1033" s="321">
        <v>0.19363482238155294</v>
      </c>
      <c r="W1033" s="321">
        <v>1.16897852116378</v>
      </c>
      <c r="X1033" s="321">
        <v>2</v>
      </c>
      <c r="Y1033" s="321">
        <v>45.178175227930097</v>
      </c>
      <c r="Z1033" s="321">
        <v>0.44807999999999998</v>
      </c>
      <c r="AA1033" s="321">
        <v>99.589996400000004</v>
      </c>
      <c r="AB1033" s="321">
        <v>1.4448949600000001</v>
      </c>
      <c r="AC1033" s="322">
        <v>0.55269378283894455</v>
      </c>
      <c r="AD1033" s="323">
        <v>180000</v>
      </c>
      <c r="AE1033" s="322">
        <v>1.6122611218999996</v>
      </c>
      <c r="AF1033" s="324">
        <v>3.6043789691380361</v>
      </c>
      <c r="AG1033" s="324">
        <v>0.3719499007987524</v>
      </c>
      <c r="AH1033" s="324">
        <v>0.14741007412641077</v>
      </c>
      <c r="AI1033" s="324">
        <v>0.10319389386729826</v>
      </c>
      <c r="AJ1033" s="324">
        <v>0.20410585919709992</v>
      </c>
      <c r="AK1033" s="324">
        <v>65.377641507130178</v>
      </c>
      <c r="AL1033" s="324">
        <v>52.718253506172189</v>
      </c>
      <c r="AM1033" s="324">
        <v>78.037029508088182</v>
      </c>
    </row>
    <row r="1034" spans="1:39">
      <c r="A1034" s="291" t="s">
        <v>1185</v>
      </c>
      <c r="B1034" s="291">
        <v>2</v>
      </c>
      <c r="C1034" s="291" t="s">
        <v>3212</v>
      </c>
      <c r="D1034" s="291" t="s">
        <v>3176</v>
      </c>
      <c r="E1034" s="291" t="s">
        <v>3160</v>
      </c>
      <c r="F1034" s="291" t="s">
        <v>3161</v>
      </c>
      <c r="G1034" s="291" t="s">
        <v>3162</v>
      </c>
      <c r="H1034" s="291" t="s">
        <v>3163</v>
      </c>
      <c r="I1034" s="291" t="s">
        <v>3164</v>
      </c>
      <c r="J1034" s="291" t="s">
        <v>65</v>
      </c>
      <c r="K1034" s="291">
        <v>40</v>
      </c>
      <c r="L1034" s="291">
        <v>58627677.160000004</v>
      </c>
      <c r="M1034" s="291" t="s">
        <v>58</v>
      </c>
      <c r="N1034" s="291">
        <v>32</v>
      </c>
      <c r="O1034" s="291">
        <v>299880.56867339992</v>
      </c>
      <c r="P1034" s="321" t="s">
        <v>3170</v>
      </c>
      <c r="Q1034" s="321">
        <v>18000000</v>
      </c>
      <c r="R1034" s="321">
        <v>32.510452999999998</v>
      </c>
      <c r="S1034" s="321">
        <v>52.540310169999998</v>
      </c>
      <c r="T1034" s="321">
        <v>129.30958598434512</v>
      </c>
      <c r="U1034" s="321" t="s">
        <v>150</v>
      </c>
      <c r="V1034" s="321">
        <v>0.19363482238155294</v>
      </c>
      <c r="W1034" s="321">
        <v>1.16897852116378</v>
      </c>
      <c r="X1034" s="321">
        <v>2</v>
      </c>
      <c r="Y1034" s="321">
        <v>45.178175227930097</v>
      </c>
      <c r="Z1034" s="321">
        <v>0.44807999999999998</v>
      </c>
      <c r="AA1034" s="321">
        <v>99.589996400000004</v>
      </c>
      <c r="AB1034" s="321">
        <v>1.4448949600000001</v>
      </c>
      <c r="AC1034" s="322">
        <v>0.55269378283894455</v>
      </c>
      <c r="AD1034" s="323">
        <v>180000</v>
      </c>
      <c r="AE1034" s="322">
        <v>1.6660031592966662</v>
      </c>
      <c r="AF1034" s="324">
        <v>3.7245249347759706</v>
      </c>
      <c r="AG1034" s="324">
        <v>0.38991811371855062</v>
      </c>
      <c r="AH1034" s="324">
        <v>0.14955319410346479</v>
      </c>
      <c r="AI1034" s="324">
        <v>0.10468935516523911</v>
      </c>
      <c r="AJ1034" s="324">
        <v>0.20410585919709992</v>
      </c>
      <c r="AK1034" s="324">
        <v>66.325078695131737</v>
      </c>
      <c r="AL1034" s="324">
        <v>53.482233862557393</v>
      </c>
      <c r="AM1034" s="324">
        <v>79.167923527706108</v>
      </c>
    </row>
    <row r="1035" spans="1:39">
      <c r="A1035" s="291" t="s">
        <v>1186</v>
      </c>
      <c r="B1035" s="291">
        <v>2</v>
      </c>
      <c r="C1035" s="291" t="s">
        <v>3213</v>
      </c>
      <c r="D1035" s="291" t="s">
        <v>3176</v>
      </c>
      <c r="E1035" s="291" t="s">
        <v>3160</v>
      </c>
      <c r="F1035" s="291" t="s">
        <v>3161</v>
      </c>
      <c r="G1035" s="291" t="s">
        <v>3162</v>
      </c>
      <c r="H1035" s="291" t="s">
        <v>3163</v>
      </c>
      <c r="I1035" s="291" t="s">
        <v>3164</v>
      </c>
      <c r="J1035" s="291" t="s">
        <v>65</v>
      </c>
      <c r="K1035" s="291">
        <v>40</v>
      </c>
      <c r="L1035" s="291">
        <v>58627677.160000004</v>
      </c>
      <c r="M1035" s="291" t="s">
        <v>58</v>
      </c>
      <c r="N1035" s="291">
        <v>33</v>
      </c>
      <c r="O1035" s="291">
        <v>309554.13540479989</v>
      </c>
      <c r="P1035" s="321" t="s">
        <v>3170</v>
      </c>
      <c r="Q1035" s="321">
        <v>18000000</v>
      </c>
      <c r="R1035" s="321">
        <v>32.510452999999998</v>
      </c>
      <c r="S1035" s="321">
        <v>52.540310169999998</v>
      </c>
      <c r="T1035" s="321">
        <v>129.30958598434512</v>
      </c>
      <c r="U1035" s="321" t="s">
        <v>150</v>
      </c>
      <c r="V1035" s="321">
        <v>0.19363482238155294</v>
      </c>
      <c r="W1035" s="321">
        <v>1.16897852116378</v>
      </c>
      <c r="X1035" s="321">
        <v>2</v>
      </c>
      <c r="Y1035" s="321">
        <v>45.178175227930097</v>
      </c>
      <c r="Z1035" s="321">
        <v>0.44807999999999998</v>
      </c>
      <c r="AA1035" s="321">
        <v>99.589996400000004</v>
      </c>
      <c r="AB1035" s="321">
        <v>1.4448949600000001</v>
      </c>
      <c r="AC1035" s="322">
        <v>0.55269378283894455</v>
      </c>
      <c r="AD1035" s="323">
        <v>180000</v>
      </c>
      <c r="AE1035" s="322">
        <v>1.7197451966933328</v>
      </c>
      <c r="AF1035" s="324">
        <v>3.844670900413905</v>
      </c>
      <c r="AG1035" s="324">
        <v>0.40813872851323241</v>
      </c>
      <c r="AH1035" s="324">
        <v>0.15165398769685262</v>
      </c>
      <c r="AI1035" s="324">
        <v>0.10615699993185203</v>
      </c>
      <c r="AJ1035" s="324">
        <v>0.20410585919709992</v>
      </c>
      <c r="AK1035" s="324">
        <v>67.25489294882027</v>
      </c>
      <c r="AL1035" s="324">
        <v>54.232003698385107</v>
      </c>
      <c r="AM1035" s="324">
        <v>80.277782199255441</v>
      </c>
    </row>
    <row r="1036" spans="1:39">
      <c r="A1036" s="291" t="s">
        <v>1187</v>
      </c>
      <c r="B1036" s="291">
        <v>2</v>
      </c>
      <c r="C1036" s="291" t="s">
        <v>3214</v>
      </c>
      <c r="D1036" s="291" t="s">
        <v>3176</v>
      </c>
      <c r="E1036" s="291" t="s">
        <v>3160</v>
      </c>
      <c r="F1036" s="291" t="s">
        <v>3161</v>
      </c>
      <c r="G1036" s="291" t="s">
        <v>3162</v>
      </c>
      <c r="H1036" s="291" t="s">
        <v>3163</v>
      </c>
      <c r="I1036" s="291" t="s">
        <v>3164</v>
      </c>
      <c r="J1036" s="291" t="s">
        <v>65</v>
      </c>
      <c r="K1036" s="291">
        <v>40</v>
      </c>
      <c r="L1036" s="291">
        <v>58627677.160000004</v>
      </c>
      <c r="M1036" s="291" t="s">
        <v>58</v>
      </c>
      <c r="N1036" s="291">
        <v>34</v>
      </c>
      <c r="O1036" s="291">
        <v>319227.70213619986</v>
      </c>
      <c r="P1036" s="321" t="s">
        <v>3170</v>
      </c>
      <c r="Q1036" s="321">
        <v>18000000</v>
      </c>
      <c r="R1036" s="321">
        <v>32.510452999999998</v>
      </c>
      <c r="S1036" s="321">
        <v>52.540310169999998</v>
      </c>
      <c r="T1036" s="321">
        <v>129.30958598434512</v>
      </c>
      <c r="U1036" s="321" t="s">
        <v>150</v>
      </c>
      <c r="V1036" s="321">
        <v>0.19363482238155294</v>
      </c>
      <c r="W1036" s="321">
        <v>1.16897852116378</v>
      </c>
      <c r="X1036" s="321">
        <v>2</v>
      </c>
      <c r="Y1036" s="321">
        <v>45.178175227930097</v>
      </c>
      <c r="Z1036" s="321">
        <v>0.44807999999999998</v>
      </c>
      <c r="AA1036" s="321">
        <v>99.589996400000004</v>
      </c>
      <c r="AB1036" s="321">
        <v>1.4448949600000001</v>
      </c>
      <c r="AC1036" s="322">
        <v>0.55269378283894455</v>
      </c>
      <c r="AD1036" s="323">
        <v>180000</v>
      </c>
      <c r="AE1036" s="322">
        <v>1.7734872340899992</v>
      </c>
      <c r="AF1036" s="324">
        <v>3.964816866051839</v>
      </c>
      <c r="AG1036" s="324">
        <v>0.42660689673819518</v>
      </c>
      <c r="AH1036" s="324">
        <v>0.15371442667178309</v>
      </c>
      <c r="AI1036" s="324">
        <v>0.1075981340754863</v>
      </c>
      <c r="AJ1036" s="324">
        <v>0.20410585919709992</v>
      </c>
      <c r="AK1036" s="324">
        <v>68.167911615674385</v>
      </c>
      <c r="AL1036" s="324">
        <v>54.968230157851885</v>
      </c>
      <c r="AM1036" s="324">
        <v>81.367593073496906</v>
      </c>
    </row>
    <row r="1037" spans="1:39">
      <c r="A1037" s="291" t="s">
        <v>1188</v>
      </c>
      <c r="B1037" s="291">
        <v>2</v>
      </c>
      <c r="C1037" s="291" t="s">
        <v>3215</v>
      </c>
      <c r="D1037" s="291" t="s">
        <v>3176</v>
      </c>
      <c r="E1037" s="291" t="s">
        <v>3160</v>
      </c>
      <c r="F1037" s="291" t="s">
        <v>3161</v>
      </c>
      <c r="G1037" s="291" t="s">
        <v>3162</v>
      </c>
      <c r="H1037" s="291" t="s">
        <v>3163</v>
      </c>
      <c r="I1037" s="291" t="s">
        <v>3164</v>
      </c>
      <c r="J1037" s="291" t="s">
        <v>65</v>
      </c>
      <c r="K1037" s="291">
        <v>40</v>
      </c>
      <c r="L1037" s="291">
        <v>58627677.160000004</v>
      </c>
      <c r="M1037" s="291" t="s">
        <v>58</v>
      </c>
      <c r="N1037" s="291">
        <v>35</v>
      </c>
      <c r="O1037" s="291">
        <v>328901.26886759984</v>
      </c>
      <c r="P1037" s="321" t="s">
        <v>3170</v>
      </c>
      <c r="Q1037" s="321">
        <v>18000000</v>
      </c>
      <c r="R1037" s="321">
        <v>32.510452999999998</v>
      </c>
      <c r="S1037" s="321">
        <v>52.540310169999998</v>
      </c>
      <c r="T1037" s="321">
        <v>129.30958598434512</v>
      </c>
      <c r="U1037" s="321" t="s">
        <v>150</v>
      </c>
      <c r="V1037" s="321">
        <v>0.19363482238155294</v>
      </c>
      <c r="W1037" s="321">
        <v>1.16897852116378</v>
      </c>
      <c r="X1037" s="321">
        <v>2</v>
      </c>
      <c r="Y1037" s="321">
        <v>45.178175227930097</v>
      </c>
      <c r="Z1037" s="321">
        <v>0.44807999999999998</v>
      </c>
      <c r="AA1037" s="321">
        <v>99.589996400000004</v>
      </c>
      <c r="AB1037" s="321">
        <v>1.4448949600000001</v>
      </c>
      <c r="AC1037" s="322">
        <v>0.55269378283894455</v>
      </c>
      <c r="AD1037" s="323">
        <v>180000</v>
      </c>
      <c r="AE1037" s="322">
        <v>1.8272292714866658</v>
      </c>
      <c r="AF1037" s="324">
        <v>4.084962831689773</v>
      </c>
      <c r="AG1037" s="324">
        <v>0.44531798843191334</v>
      </c>
      <c r="AH1037" s="324">
        <v>0.15573632950859939</v>
      </c>
      <c r="AI1037" s="324">
        <v>0.1090139633529308</v>
      </c>
      <c r="AJ1037" s="324">
        <v>0.20410585919709992</v>
      </c>
      <c r="AK1037" s="324">
        <v>69.064898592976533</v>
      </c>
      <c r="AL1037" s="324">
        <v>55.691529221125563</v>
      </c>
      <c r="AM1037" s="324">
        <v>82.438267964827517</v>
      </c>
    </row>
    <row r="1038" spans="1:39">
      <c r="A1038" s="291" t="s">
        <v>1189</v>
      </c>
      <c r="B1038" s="291">
        <v>2</v>
      </c>
      <c r="C1038" s="291" t="s">
        <v>3216</v>
      </c>
      <c r="D1038" s="291" t="s">
        <v>3176</v>
      </c>
      <c r="E1038" s="291" t="s">
        <v>3160</v>
      </c>
      <c r="F1038" s="291" t="s">
        <v>3161</v>
      </c>
      <c r="G1038" s="291" t="s">
        <v>3162</v>
      </c>
      <c r="H1038" s="291" t="s">
        <v>3163</v>
      </c>
      <c r="I1038" s="291" t="s">
        <v>3164</v>
      </c>
      <c r="J1038" s="291" t="s">
        <v>65</v>
      </c>
      <c r="K1038" s="291">
        <v>40</v>
      </c>
      <c r="L1038" s="291">
        <v>58627677.160000004</v>
      </c>
      <c r="M1038" s="291" t="s">
        <v>58</v>
      </c>
      <c r="N1038" s="291">
        <v>36</v>
      </c>
      <c r="O1038" s="291">
        <v>338574.83559899981</v>
      </c>
      <c r="P1038" s="321" t="s">
        <v>3170</v>
      </c>
      <c r="Q1038" s="321">
        <v>18000000</v>
      </c>
      <c r="R1038" s="321">
        <v>32.510452999999998</v>
      </c>
      <c r="S1038" s="321">
        <v>52.540310169999998</v>
      </c>
      <c r="T1038" s="321">
        <v>129.30958598434512</v>
      </c>
      <c r="U1038" s="321" t="s">
        <v>150</v>
      </c>
      <c r="V1038" s="321">
        <v>0.19363482238155294</v>
      </c>
      <c r="W1038" s="321">
        <v>1.16897852116378</v>
      </c>
      <c r="X1038" s="321">
        <v>2</v>
      </c>
      <c r="Y1038" s="321">
        <v>45.178175227930097</v>
      </c>
      <c r="Z1038" s="321">
        <v>0.44807999999999998</v>
      </c>
      <c r="AA1038" s="321">
        <v>99.589996400000004</v>
      </c>
      <c r="AB1038" s="321">
        <v>1.4448949600000001</v>
      </c>
      <c r="AC1038" s="322">
        <v>0.55269378283894455</v>
      </c>
      <c r="AD1038" s="323">
        <v>180000</v>
      </c>
      <c r="AE1038" s="322">
        <v>1.8809713088833322</v>
      </c>
      <c r="AF1038" s="324">
        <v>4.205108797327707</v>
      </c>
      <c r="AG1038" s="324">
        <v>0.46426757563820659</v>
      </c>
      <c r="AH1038" s="324">
        <v>0.1577213775400399</v>
      </c>
      <c r="AI1038" s="324">
        <v>0.11040560375827677</v>
      </c>
      <c r="AJ1038" s="324">
        <v>0.20410585919709992</v>
      </c>
      <c r="AK1038" s="324">
        <v>69.946560909591355</v>
      </c>
      <c r="AL1038" s="324">
        <v>56.402471011662158</v>
      </c>
      <c r="AM1038" s="324">
        <v>83.490650807520552</v>
      </c>
    </row>
    <row r="1039" spans="1:39">
      <c r="A1039" s="291" t="s">
        <v>1190</v>
      </c>
      <c r="B1039" s="291">
        <v>2</v>
      </c>
      <c r="C1039" s="291" t="s">
        <v>3217</v>
      </c>
      <c r="D1039" s="291" t="s">
        <v>3176</v>
      </c>
      <c r="E1039" s="291" t="s">
        <v>3160</v>
      </c>
      <c r="F1039" s="291" t="s">
        <v>3161</v>
      </c>
      <c r="G1039" s="291" t="s">
        <v>3162</v>
      </c>
      <c r="H1039" s="291" t="s">
        <v>3163</v>
      </c>
      <c r="I1039" s="291" t="s">
        <v>3164</v>
      </c>
      <c r="J1039" s="291" t="s">
        <v>65</v>
      </c>
      <c r="K1039" s="291">
        <v>40</v>
      </c>
      <c r="L1039" s="291">
        <v>58627677.160000004</v>
      </c>
      <c r="M1039" s="291" t="s">
        <v>58</v>
      </c>
      <c r="N1039" s="291">
        <v>37</v>
      </c>
      <c r="O1039" s="291">
        <v>348248.40233039978</v>
      </c>
      <c r="P1039" s="321" t="s">
        <v>3170</v>
      </c>
      <c r="Q1039" s="321">
        <v>18000000</v>
      </c>
      <c r="R1039" s="321">
        <v>32.510452999999998</v>
      </c>
      <c r="S1039" s="321">
        <v>52.540310169999998</v>
      </c>
      <c r="T1039" s="321">
        <v>129.30958598434512</v>
      </c>
      <c r="U1039" s="321" t="s">
        <v>150</v>
      </c>
      <c r="V1039" s="321">
        <v>0.19363482238155294</v>
      </c>
      <c r="W1039" s="321">
        <v>1.16897852116378</v>
      </c>
      <c r="X1039" s="321">
        <v>2</v>
      </c>
      <c r="Y1039" s="321">
        <v>45.178175227930097</v>
      </c>
      <c r="Z1039" s="321">
        <v>0.44807999999999998</v>
      </c>
      <c r="AA1039" s="321">
        <v>99.589996400000004</v>
      </c>
      <c r="AB1039" s="321">
        <v>1.4448949600000001</v>
      </c>
      <c r="AC1039" s="322">
        <v>0.55269378283894455</v>
      </c>
      <c r="AD1039" s="323">
        <v>180000</v>
      </c>
      <c r="AE1039" s="322">
        <v>1.9347133462799988</v>
      </c>
      <c r="AF1039" s="324">
        <v>4.3252547629656419</v>
      </c>
      <c r="AG1039" s="324">
        <v>0.48345141761315991</v>
      </c>
      <c r="AH1039" s="324">
        <v>0.15967112897294167</v>
      </c>
      <c r="AI1039" s="324">
        <v>0.11177409056979525</v>
      </c>
      <c r="AJ1039" s="324">
        <v>0.20410585919709992</v>
      </c>
      <c r="AK1039" s="324">
        <v>70.813554457540434</v>
      </c>
      <c r="AL1039" s="324">
        <v>57.101584417948175</v>
      </c>
      <c r="AM1039" s="324">
        <v>84.525524497132722</v>
      </c>
    </row>
    <row r="1040" spans="1:39">
      <c r="A1040" s="291" t="s">
        <v>1191</v>
      </c>
      <c r="B1040" s="291">
        <v>2</v>
      </c>
      <c r="C1040" s="291" t="s">
        <v>3218</v>
      </c>
      <c r="D1040" s="291" t="s">
        <v>3176</v>
      </c>
      <c r="E1040" s="291" t="s">
        <v>3160</v>
      </c>
      <c r="F1040" s="291" t="s">
        <v>3161</v>
      </c>
      <c r="G1040" s="291" t="s">
        <v>3162</v>
      </c>
      <c r="H1040" s="291" t="s">
        <v>3163</v>
      </c>
      <c r="I1040" s="291" t="s">
        <v>3164</v>
      </c>
      <c r="J1040" s="291" t="s">
        <v>65</v>
      </c>
      <c r="K1040" s="291">
        <v>40</v>
      </c>
      <c r="L1040" s="291">
        <v>58627677.160000004</v>
      </c>
      <c r="M1040" s="291" t="s">
        <v>58</v>
      </c>
      <c r="N1040" s="291">
        <v>38</v>
      </c>
      <c r="O1040" s="291">
        <v>357921.96906179975</v>
      </c>
      <c r="P1040" s="321" t="s">
        <v>3170</v>
      </c>
      <c r="Q1040" s="321">
        <v>18000000</v>
      </c>
      <c r="R1040" s="321">
        <v>32.510452999999998</v>
      </c>
      <c r="S1040" s="321">
        <v>52.540310169999998</v>
      </c>
      <c r="T1040" s="321">
        <v>129.30958598434512</v>
      </c>
      <c r="U1040" s="321" t="s">
        <v>150</v>
      </c>
      <c r="V1040" s="321">
        <v>0.19363482238155294</v>
      </c>
      <c r="W1040" s="321">
        <v>1.16897852116378</v>
      </c>
      <c r="X1040" s="321">
        <v>2</v>
      </c>
      <c r="Y1040" s="321">
        <v>45.178175227930097</v>
      </c>
      <c r="Z1040" s="321">
        <v>0.44807999999999998</v>
      </c>
      <c r="AA1040" s="321">
        <v>99.589996400000004</v>
      </c>
      <c r="AB1040" s="321">
        <v>1.4448949600000001</v>
      </c>
      <c r="AC1040" s="322">
        <v>0.55269378283894455</v>
      </c>
      <c r="AD1040" s="323">
        <v>180000</v>
      </c>
      <c r="AE1040" s="322">
        <v>1.9884553836766654</v>
      </c>
      <c r="AF1040" s="324">
        <v>4.4454007286035759</v>
      </c>
      <c r="AG1040" s="324">
        <v>0.50286544750210538</v>
      </c>
      <c r="AH1040" s="324">
        <v>0.16158703112388012</v>
      </c>
      <c r="AI1040" s="324">
        <v>0.11312038626044618</v>
      </c>
      <c r="AJ1040" s="324">
        <v>0.20410585919709992</v>
      </c>
      <c r="AK1040" s="324">
        <v>71.666489003640208</v>
      </c>
      <c r="AL1040" s="324">
        <v>57.789361134710823</v>
      </c>
      <c r="AM1040" s="324">
        <v>85.543616872569601</v>
      </c>
    </row>
    <row r="1041" spans="1:39">
      <c r="A1041" s="291" t="s">
        <v>1192</v>
      </c>
      <c r="B1041" s="291">
        <v>2</v>
      </c>
      <c r="C1041" s="291" t="s">
        <v>3219</v>
      </c>
      <c r="D1041" s="291" t="s">
        <v>3176</v>
      </c>
      <c r="E1041" s="291" t="s">
        <v>3160</v>
      </c>
      <c r="F1041" s="291" t="s">
        <v>3161</v>
      </c>
      <c r="G1041" s="291" t="s">
        <v>3162</v>
      </c>
      <c r="H1041" s="291" t="s">
        <v>3163</v>
      </c>
      <c r="I1041" s="291" t="s">
        <v>3164</v>
      </c>
      <c r="J1041" s="291" t="s">
        <v>65</v>
      </c>
      <c r="K1041" s="291">
        <v>40</v>
      </c>
      <c r="L1041" s="291">
        <v>58627677.160000004</v>
      </c>
      <c r="M1041" s="291" t="s">
        <v>58</v>
      </c>
      <c r="N1041" s="291">
        <v>39</v>
      </c>
      <c r="O1041" s="291">
        <v>367595.53579319973</v>
      </c>
      <c r="P1041" s="321" t="s">
        <v>3170</v>
      </c>
      <c r="Q1041" s="321">
        <v>18000000</v>
      </c>
      <c r="R1041" s="321">
        <v>32.510452999999998</v>
      </c>
      <c r="S1041" s="321">
        <v>52.540310169999998</v>
      </c>
      <c r="T1041" s="321">
        <v>129.30958598434512</v>
      </c>
      <c r="U1041" s="321" t="s">
        <v>150</v>
      </c>
      <c r="V1041" s="321">
        <v>0.19363482238155294</v>
      </c>
      <c r="W1041" s="321">
        <v>1.16897852116378</v>
      </c>
      <c r="X1041" s="321">
        <v>2</v>
      </c>
      <c r="Y1041" s="321">
        <v>45.178175227930097</v>
      </c>
      <c r="Z1041" s="321">
        <v>0.44807999999999998</v>
      </c>
      <c r="AA1041" s="321">
        <v>99.589996400000004</v>
      </c>
      <c r="AB1041" s="321">
        <v>1.4448949600000001</v>
      </c>
      <c r="AC1041" s="322">
        <v>0.55269378283894455</v>
      </c>
      <c r="AD1041" s="323">
        <v>180000</v>
      </c>
      <c r="AE1041" s="322">
        <v>2.042197421073332</v>
      </c>
      <c r="AF1041" s="324">
        <v>4.5655466942415108</v>
      </c>
      <c r="AG1041" s="324">
        <v>0.52250576030453655</v>
      </c>
      <c r="AH1041" s="324">
        <v>0.16347043113888743</v>
      </c>
      <c r="AI1041" s="324">
        <v>0.1144453874414578</v>
      </c>
      <c r="AJ1041" s="324">
        <v>0.20410585919709992</v>
      </c>
      <c r="AK1041" s="324">
        <v>72.505932588549371</v>
      </c>
      <c r="AL1041" s="324">
        <v>58.466259210156771</v>
      </c>
      <c r="AM1041" s="324">
        <v>86.545605966941991</v>
      </c>
    </row>
    <row r="1042" spans="1:39">
      <c r="A1042" s="291" t="s">
        <v>1193</v>
      </c>
      <c r="B1042" s="291">
        <v>2</v>
      </c>
      <c r="C1042" s="291" t="s">
        <v>3220</v>
      </c>
      <c r="D1042" s="291" t="s">
        <v>3176</v>
      </c>
      <c r="E1042" s="291" t="s">
        <v>3160</v>
      </c>
      <c r="F1042" s="291" t="s">
        <v>3161</v>
      </c>
      <c r="G1042" s="291" t="s">
        <v>3162</v>
      </c>
      <c r="H1042" s="291" t="s">
        <v>3163</v>
      </c>
      <c r="I1042" s="291" t="s">
        <v>3164</v>
      </c>
      <c r="J1042" s="291" t="s">
        <v>65</v>
      </c>
      <c r="K1042" s="291">
        <v>40</v>
      </c>
      <c r="L1042" s="291">
        <v>58627677.160000004</v>
      </c>
      <c r="M1042" s="291" t="s">
        <v>58</v>
      </c>
      <c r="N1042" s="291">
        <v>40</v>
      </c>
      <c r="O1042" s="291">
        <v>377269.1025245997</v>
      </c>
      <c r="P1042" s="321" t="s">
        <v>3170</v>
      </c>
      <c r="Q1042" s="321">
        <v>18000000</v>
      </c>
      <c r="R1042" s="321">
        <v>32.510452999999998</v>
      </c>
      <c r="S1042" s="321">
        <v>52.540310169999998</v>
      </c>
      <c r="T1042" s="321">
        <v>129.30958598434512</v>
      </c>
      <c r="U1042" s="321" t="s">
        <v>150</v>
      </c>
      <c r="V1042" s="321">
        <v>0.19363482238155294</v>
      </c>
      <c r="W1042" s="321">
        <v>1.16897852116378</v>
      </c>
      <c r="X1042" s="321">
        <v>2</v>
      </c>
      <c r="Y1042" s="321">
        <v>45.178175227930097</v>
      </c>
      <c r="Z1042" s="321">
        <v>0.44807999999999998</v>
      </c>
      <c r="AA1042" s="321">
        <v>99.589996400000004</v>
      </c>
      <c r="AB1042" s="321">
        <v>1.4448949600000001</v>
      </c>
      <c r="AC1042" s="322">
        <v>0.55269378283894455</v>
      </c>
      <c r="AD1042" s="323">
        <v>180000</v>
      </c>
      <c r="AE1042" s="322">
        <v>2.0959394584699984</v>
      </c>
      <c r="AF1042" s="324">
        <v>4.6856926598794448</v>
      </c>
      <c r="AG1042" s="324">
        <v>0.5423686019714925</v>
      </c>
      <c r="AH1042" s="324">
        <v>0.16532258541925279</v>
      </c>
      <c r="AI1042" s="324">
        <v>0.11574993097934996</v>
      </c>
      <c r="AJ1042" s="324">
        <v>0.20410585919709992</v>
      </c>
      <c r="AK1042" s="324">
        <v>73.332415402158801</v>
      </c>
      <c r="AL1042" s="324">
        <v>59.132706170951536</v>
      </c>
      <c r="AM1042" s="324">
        <v>87.532124633366081</v>
      </c>
    </row>
    <row r="1043" spans="1:39">
      <c r="A1043" s="291" t="s">
        <v>1194</v>
      </c>
      <c r="B1043" s="291">
        <v>2</v>
      </c>
      <c r="C1043" s="291" t="s">
        <v>3221</v>
      </c>
      <c r="D1043" s="291" t="s">
        <v>3176</v>
      </c>
      <c r="E1043" s="291" t="s">
        <v>3160</v>
      </c>
      <c r="F1043" s="291" t="s">
        <v>3161</v>
      </c>
      <c r="G1043" s="291" t="s">
        <v>3162</v>
      </c>
      <c r="H1043" s="291" t="s">
        <v>3163</v>
      </c>
      <c r="I1043" s="291" t="s">
        <v>3164</v>
      </c>
      <c r="J1043" s="291" t="s">
        <v>65</v>
      </c>
      <c r="K1043" s="291">
        <v>40</v>
      </c>
      <c r="L1043" s="291">
        <v>58627677.160000004</v>
      </c>
      <c r="M1043" s="291" t="s">
        <v>58</v>
      </c>
      <c r="N1043" s="291">
        <v>41</v>
      </c>
      <c r="O1043" s="291">
        <v>386942.66925599967</v>
      </c>
      <c r="P1043" s="321" t="s">
        <v>3170</v>
      </c>
      <c r="Q1043" s="321">
        <v>18000000</v>
      </c>
      <c r="R1043" s="321">
        <v>32.510452999999998</v>
      </c>
      <c r="S1043" s="321">
        <v>52.540310169999998</v>
      </c>
      <c r="T1043" s="321">
        <v>129.30958598434512</v>
      </c>
      <c r="U1043" s="321" t="s">
        <v>150</v>
      </c>
      <c r="V1043" s="321">
        <v>0.19363482238155294</v>
      </c>
      <c r="W1043" s="321">
        <v>1.16897852116378</v>
      </c>
      <c r="X1043" s="321">
        <v>2</v>
      </c>
      <c r="Y1043" s="321">
        <v>45.178175227930097</v>
      </c>
      <c r="Z1043" s="321">
        <v>0.44807999999999998</v>
      </c>
      <c r="AA1043" s="321">
        <v>99.589996400000004</v>
      </c>
      <c r="AB1043" s="321">
        <v>1.4448949600000001</v>
      </c>
      <c r="AC1043" s="322">
        <v>0.55269378283894455</v>
      </c>
      <c r="AD1043" s="323">
        <v>180000</v>
      </c>
      <c r="AE1043" s="322">
        <v>2.1496814958666648</v>
      </c>
      <c r="AF1043" s="324">
        <v>4.8058386255173788</v>
      </c>
      <c r="AG1043" s="324">
        <v>0.56245035950240641</v>
      </c>
      <c r="AH1043" s="324">
        <v>0.16714466794025612</v>
      </c>
      <c r="AI1043" s="324">
        <v>0.11703479940337262</v>
      </c>
      <c r="AJ1043" s="324">
        <v>0.20410585919709992</v>
      </c>
      <c r="AK1043" s="324">
        <v>74.146433209429517</v>
      </c>
      <c r="AL1043" s="324">
        <v>59.789101784695958</v>
      </c>
      <c r="AM1043" s="324">
        <v>88.50376463416309</v>
      </c>
    </row>
    <row r="1044" spans="1:39">
      <c r="A1044" s="291" t="s">
        <v>1195</v>
      </c>
      <c r="B1044" s="291">
        <v>2</v>
      </c>
      <c r="C1044" s="291" t="s">
        <v>3222</v>
      </c>
      <c r="D1044" s="291" t="s">
        <v>3176</v>
      </c>
      <c r="E1044" s="291" t="s">
        <v>3160</v>
      </c>
      <c r="F1044" s="291" t="s">
        <v>3161</v>
      </c>
      <c r="G1044" s="291" t="s">
        <v>3162</v>
      </c>
      <c r="H1044" s="291" t="s">
        <v>3163</v>
      </c>
      <c r="I1044" s="291" t="s">
        <v>3164</v>
      </c>
      <c r="J1044" s="291" t="s">
        <v>65</v>
      </c>
      <c r="K1044" s="291">
        <v>40</v>
      </c>
      <c r="L1044" s="291">
        <v>58627677.160000004</v>
      </c>
      <c r="M1044" s="291" t="s">
        <v>58</v>
      </c>
      <c r="N1044" s="291">
        <v>42</v>
      </c>
      <c r="O1044" s="291">
        <v>396616.23598739965</v>
      </c>
      <c r="P1044" s="321" t="s">
        <v>3170</v>
      </c>
      <c r="Q1044" s="321">
        <v>18000000</v>
      </c>
      <c r="R1044" s="321">
        <v>32.510452999999998</v>
      </c>
      <c r="S1044" s="321">
        <v>52.540310169999998</v>
      </c>
      <c r="T1044" s="321">
        <v>129.30958598434512</v>
      </c>
      <c r="U1044" s="321" t="s">
        <v>150</v>
      </c>
      <c r="V1044" s="321">
        <v>0.19363482238155294</v>
      </c>
      <c r="W1044" s="321">
        <v>1.16897852116378</v>
      </c>
      <c r="X1044" s="321">
        <v>2</v>
      </c>
      <c r="Y1044" s="321">
        <v>45.178175227930097</v>
      </c>
      <c r="Z1044" s="321">
        <v>0.44807999999999998</v>
      </c>
      <c r="AA1044" s="321">
        <v>99.589996400000004</v>
      </c>
      <c r="AB1044" s="321">
        <v>1.4448949600000001</v>
      </c>
      <c r="AC1044" s="322">
        <v>0.55269378283894455</v>
      </c>
      <c r="AD1044" s="323">
        <v>180000</v>
      </c>
      <c r="AE1044" s="322">
        <v>2.2034235332633312</v>
      </c>
      <c r="AF1044" s="324">
        <v>4.9259845911553128</v>
      </c>
      <c r="AG1044" s="324">
        <v>0.58274755192687522</v>
      </c>
      <c r="AH1044" s="324">
        <v>0.16893777761656548</v>
      </c>
      <c r="AI1044" s="324">
        <v>0.11830072570125537</v>
      </c>
      <c r="AJ1044" s="324">
        <v>0.20410585919709992</v>
      </c>
      <c r="AK1044" s="324">
        <v>74.948450388700365</v>
      </c>
      <c r="AL1044" s="324">
        <v>60.43582050991175</v>
      </c>
      <c r="AM1044" s="324">
        <v>89.46108026748901</v>
      </c>
    </row>
    <row r="1045" spans="1:39">
      <c r="A1045" s="291" t="s">
        <v>1196</v>
      </c>
      <c r="B1045" s="291">
        <v>2</v>
      </c>
      <c r="C1045" s="291" t="s">
        <v>3223</v>
      </c>
      <c r="D1045" s="291" t="s">
        <v>3176</v>
      </c>
      <c r="E1045" s="291" t="s">
        <v>3160</v>
      </c>
      <c r="F1045" s="291" t="s">
        <v>3161</v>
      </c>
      <c r="G1045" s="291" t="s">
        <v>3162</v>
      </c>
      <c r="H1045" s="291" t="s">
        <v>3163</v>
      </c>
      <c r="I1045" s="291" t="s">
        <v>3164</v>
      </c>
      <c r="J1045" s="291" t="s">
        <v>65</v>
      </c>
      <c r="K1045" s="291">
        <v>40</v>
      </c>
      <c r="L1045" s="291">
        <v>58627677.160000004</v>
      </c>
      <c r="M1045" s="291" t="s">
        <v>58</v>
      </c>
      <c r="N1045" s="291">
        <v>43</v>
      </c>
      <c r="O1045" s="291">
        <v>406289.80271879962</v>
      </c>
      <c r="P1045" s="321" t="s">
        <v>3170</v>
      </c>
      <c r="Q1045" s="321">
        <v>18000000</v>
      </c>
      <c r="R1045" s="321">
        <v>32.510452999999998</v>
      </c>
      <c r="S1045" s="321">
        <v>52.540310169999998</v>
      </c>
      <c r="T1045" s="321">
        <v>129.30958598434512</v>
      </c>
      <c r="U1045" s="321" t="s">
        <v>150</v>
      </c>
      <c r="V1045" s="321">
        <v>0.19363482238155294</v>
      </c>
      <c r="W1045" s="321">
        <v>1.16897852116378</v>
      </c>
      <c r="X1045" s="321">
        <v>2</v>
      </c>
      <c r="Y1045" s="321">
        <v>45.178175227930097</v>
      </c>
      <c r="Z1045" s="321">
        <v>0.44807999999999998</v>
      </c>
      <c r="AA1045" s="321">
        <v>99.589996400000004</v>
      </c>
      <c r="AB1045" s="321">
        <v>1.4448949600000001</v>
      </c>
      <c r="AC1045" s="322">
        <v>0.55269378283894455</v>
      </c>
      <c r="AD1045" s="323">
        <v>180000</v>
      </c>
      <c r="AE1045" s="322">
        <v>2.257165570659998</v>
      </c>
      <c r="AF1045" s="324">
        <v>5.0461305567932477</v>
      </c>
      <c r="AG1045" s="324">
        <v>0.60325682207253184</v>
      </c>
      <c r="AH1045" s="324">
        <v>0.17070294484512449</v>
      </c>
      <c r="AI1045" s="324">
        <v>0.11954839758563321</v>
      </c>
      <c r="AJ1045" s="324">
        <v>0.20410585919709992</v>
      </c>
      <c r="AK1045" s="324">
        <v>75.738902634646962</v>
      </c>
      <c r="AL1045" s="324">
        <v>61.073213675613374</v>
      </c>
      <c r="AM1045" s="324">
        <v>90.404591593680564</v>
      </c>
    </row>
    <row r="1046" spans="1:39">
      <c r="A1046" s="291" t="s">
        <v>1197</v>
      </c>
      <c r="B1046" s="291">
        <v>2</v>
      </c>
      <c r="C1046" s="291" t="s">
        <v>3224</v>
      </c>
      <c r="D1046" s="291" t="s">
        <v>3176</v>
      </c>
      <c r="E1046" s="291" t="s">
        <v>3160</v>
      </c>
      <c r="F1046" s="291" t="s">
        <v>3161</v>
      </c>
      <c r="G1046" s="291" t="s">
        <v>3162</v>
      </c>
      <c r="H1046" s="291" t="s">
        <v>3163</v>
      </c>
      <c r="I1046" s="291" t="s">
        <v>3164</v>
      </c>
      <c r="J1046" s="291" t="s">
        <v>65</v>
      </c>
      <c r="K1046" s="291">
        <v>40</v>
      </c>
      <c r="L1046" s="291">
        <v>58627677.160000004</v>
      </c>
      <c r="M1046" s="291" t="s">
        <v>58</v>
      </c>
      <c r="N1046" s="291">
        <v>44</v>
      </c>
      <c r="O1046" s="291">
        <v>415963.36945019959</v>
      </c>
      <c r="P1046" s="321" t="s">
        <v>3170</v>
      </c>
      <c r="Q1046" s="321">
        <v>18000000</v>
      </c>
      <c r="R1046" s="321">
        <v>32.510452999999998</v>
      </c>
      <c r="S1046" s="321">
        <v>52.540310169999998</v>
      </c>
      <c r="T1046" s="321">
        <v>129.30958598434512</v>
      </c>
      <c r="U1046" s="321" t="s">
        <v>150</v>
      </c>
      <c r="V1046" s="321">
        <v>0.19363482238155294</v>
      </c>
      <c r="W1046" s="321">
        <v>1.16897852116378</v>
      </c>
      <c r="X1046" s="321">
        <v>2</v>
      </c>
      <c r="Y1046" s="321">
        <v>45.178175227930097</v>
      </c>
      <c r="Z1046" s="321">
        <v>0.44807999999999998</v>
      </c>
      <c r="AA1046" s="321">
        <v>99.589996400000004</v>
      </c>
      <c r="AB1046" s="321">
        <v>1.4448949600000001</v>
      </c>
      <c r="AC1046" s="322">
        <v>0.55269378283894455</v>
      </c>
      <c r="AD1046" s="323">
        <v>180000</v>
      </c>
      <c r="AE1046" s="322">
        <v>2.3109076080566644</v>
      </c>
      <c r="AF1046" s="324">
        <v>5.1662765224311817</v>
      </c>
      <c r="AG1046" s="324">
        <v>0.62397492903317231</v>
      </c>
      <c r="AH1046" s="324">
        <v>0.17244113733352931</v>
      </c>
      <c r="AI1046" s="324">
        <v>0.12077846130070055</v>
      </c>
      <c r="AJ1046" s="324">
        <v>0.20410585919709992</v>
      </c>
      <c r="AK1046" s="324">
        <v>76.518199369955894</v>
      </c>
      <c r="AL1046" s="324">
        <v>61.70161142599823</v>
      </c>
      <c r="AM1046" s="324">
        <v>91.334787313913566</v>
      </c>
    </row>
    <row r="1047" spans="1:39">
      <c r="A1047" s="291" t="s">
        <v>1198</v>
      </c>
      <c r="B1047" s="291">
        <v>2</v>
      </c>
      <c r="C1047" s="291" t="s">
        <v>3225</v>
      </c>
      <c r="D1047" s="291" t="s">
        <v>3176</v>
      </c>
      <c r="E1047" s="291" t="s">
        <v>3160</v>
      </c>
      <c r="F1047" s="291" t="s">
        <v>3161</v>
      </c>
      <c r="G1047" s="291" t="s">
        <v>3162</v>
      </c>
      <c r="H1047" s="291" t="s">
        <v>3163</v>
      </c>
      <c r="I1047" s="291" t="s">
        <v>3164</v>
      </c>
      <c r="J1047" s="291" t="s">
        <v>65</v>
      </c>
      <c r="K1047" s="291">
        <v>40</v>
      </c>
      <c r="L1047" s="291">
        <v>58627677.160000004</v>
      </c>
      <c r="M1047" s="291" t="s">
        <v>58</v>
      </c>
      <c r="N1047" s="291">
        <v>45</v>
      </c>
      <c r="O1047" s="291">
        <v>425636.93618159957</v>
      </c>
      <c r="P1047" s="321" t="s">
        <v>3170</v>
      </c>
      <c r="Q1047" s="321">
        <v>18000000</v>
      </c>
      <c r="R1047" s="321">
        <v>32.510452999999998</v>
      </c>
      <c r="S1047" s="321">
        <v>52.540310169999998</v>
      </c>
      <c r="T1047" s="321">
        <v>129.30958598434512</v>
      </c>
      <c r="U1047" s="321" t="s">
        <v>150</v>
      </c>
      <c r="V1047" s="321">
        <v>0.19363482238155294</v>
      </c>
      <c r="W1047" s="321">
        <v>1.16897852116378</v>
      </c>
      <c r="X1047" s="321">
        <v>2</v>
      </c>
      <c r="Y1047" s="321">
        <v>45.178175227930097</v>
      </c>
      <c r="Z1047" s="321">
        <v>0.44807999999999998</v>
      </c>
      <c r="AA1047" s="321">
        <v>99.589996400000004</v>
      </c>
      <c r="AB1047" s="321">
        <v>1.4448949600000001</v>
      </c>
      <c r="AC1047" s="322">
        <v>0.55269378283894455</v>
      </c>
      <c r="AD1047" s="323">
        <v>180000</v>
      </c>
      <c r="AE1047" s="322">
        <v>2.3646496454533308</v>
      </c>
      <c r="AF1047" s="324">
        <v>5.2864224880691157</v>
      </c>
      <c r="AG1047" s="324">
        <v>0.64489874126266655</v>
      </c>
      <c r="AH1047" s="324">
        <v>0.17415326530854328</v>
      </c>
      <c r="AI1047" s="324">
        <v>0.12199152502815151</v>
      </c>
      <c r="AJ1047" s="324">
        <v>0.20410585919709992</v>
      </c>
      <c r="AK1047" s="324">
        <v>77.28672590313019</v>
      </c>
      <c r="AL1047" s="324">
        <v>62.321324460425821</v>
      </c>
      <c r="AM1047" s="324">
        <v>92.25212734583458</v>
      </c>
    </row>
    <row r="1048" spans="1:39">
      <c r="A1048" s="291" t="s">
        <v>1199</v>
      </c>
      <c r="B1048" s="291">
        <v>2</v>
      </c>
      <c r="C1048" s="291" t="s">
        <v>3226</v>
      </c>
      <c r="D1048" s="291" t="s">
        <v>3176</v>
      </c>
      <c r="E1048" s="291" t="s">
        <v>3160</v>
      </c>
      <c r="F1048" s="291" t="s">
        <v>3161</v>
      </c>
      <c r="G1048" s="291" t="s">
        <v>3162</v>
      </c>
      <c r="H1048" s="291" t="s">
        <v>3163</v>
      </c>
      <c r="I1048" s="291" t="s">
        <v>3164</v>
      </c>
      <c r="J1048" s="291" t="s">
        <v>65</v>
      </c>
      <c r="K1048" s="291">
        <v>40</v>
      </c>
      <c r="L1048" s="291">
        <v>58627677.160000004</v>
      </c>
      <c r="M1048" s="291" t="s">
        <v>58</v>
      </c>
      <c r="N1048" s="291">
        <v>46</v>
      </c>
      <c r="O1048" s="291">
        <v>435310.50291299954</v>
      </c>
      <c r="P1048" s="321" t="s">
        <v>3170</v>
      </c>
      <c r="Q1048" s="321">
        <v>18000000</v>
      </c>
      <c r="R1048" s="321">
        <v>32.510452999999998</v>
      </c>
      <c r="S1048" s="321">
        <v>52.540310169999998</v>
      </c>
      <c r="T1048" s="321">
        <v>129.30958598434512</v>
      </c>
      <c r="U1048" s="321" t="s">
        <v>150</v>
      </c>
      <c r="V1048" s="321">
        <v>0.19363482238155294</v>
      </c>
      <c r="W1048" s="321">
        <v>1.16897852116378</v>
      </c>
      <c r="X1048" s="321">
        <v>2</v>
      </c>
      <c r="Y1048" s="321">
        <v>45.178175227930097</v>
      </c>
      <c r="Z1048" s="321">
        <v>0.44807999999999998</v>
      </c>
      <c r="AA1048" s="321">
        <v>99.589996400000004</v>
      </c>
      <c r="AB1048" s="321">
        <v>1.4448949600000001</v>
      </c>
      <c r="AC1048" s="322">
        <v>0.55269378283894455</v>
      </c>
      <c r="AD1048" s="323">
        <v>180000</v>
      </c>
      <c r="AE1048" s="322">
        <v>2.4183916828499976</v>
      </c>
      <c r="AF1048" s="324">
        <v>5.4065684537070506</v>
      </c>
      <c r="AG1048" s="324">
        <v>0.66602523022951898</v>
      </c>
      <c r="AH1048" s="324">
        <v>0.17584018618251424</v>
      </c>
      <c r="AI1048" s="324">
        <v>0.12318816194269291</v>
      </c>
      <c r="AJ1048" s="324">
        <v>0.20410585919709992</v>
      </c>
      <c r="AK1048" s="324">
        <v>78.044845364284456</v>
      </c>
      <c r="AL1048" s="324">
        <v>62.932645594375479</v>
      </c>
      <c r="AM1048" s="324">
        <v>93.157045134193453</v>
      </c>
    </row>
    <row r="1049" spans="1:39">
      <c r="A1049" s="291" t="s">
        <v>1200</v>
      </c>
      <c r="B1049" s="291">
        <v>2</v>
      </c>
      <c r="C1049" s="291" t="s">
        <v>3227</v>
      </c>
      <c r="D1049" s="291" t="s">
        <v>3176</v>
      </c>
      <c r="E1049" s="291" t="s">
        <v>3160</v>
      </c>
      <c r="F1049" s="291" t="s">
        <v>3161</v>
      </c>
      <c r="G1049" s="291" t="s">
        <v>3162</v>
      </c>
      <c r="H1049" s="291" t="s">
        <v>3163</v>
      </c>
      <c r="I1049" s="291" t="s">
        <v>3164</v>
      </c>
      <c r="J1049" s="291" t="s">
        <v>65</v>
      </c>
      <c r="K1049" s="291">
        <v>40</v>
      </c>
      <c r="L1049" s="291">
        <v>58627677.160000004</v>
      </c>
      <c r="M1049" s="291" t="s">
        <v>58</v>
      </c>
      <c r="N1049" s="291">
        <v>47</v>
      </c>
      <c r="O1049" s="291">
        <v>444984.06964439951</v>
      </c>
      <c r="P1049" s="321" t="s">
        <v>3170</v>
      </c>
      <c r="Q1049" s="321">
        <v>18000000</v>
      </c>
      <c r="R1049" s="321">
        <v>32.510452999999998</v>
      </c>
      <c r="S1049" s="321">
        <v>52.540310169999998</v>
      </c>
      <c r="T1049" s="321">
        <v>129.30958598434512</v>
      </c>
      <c r="U1049" s="321" t="s">
        <v>150</v>
      </c>
      <c r="V1049" s="321">
        <v>0.19363482238155294</v>
      </c>
      <c r="W1049" s="321">
        <v>1.16897852116378</v>
      </c>
      <c r="X1049" s="321">
        <v>2</v>
      </c>
      <c r="Y1049" s="321">
        <v>45.178175227930097</v>
      </c>
      <c r="Z1049" s="321">
        <v>0.44807999999999998</v>
      </c>
      <c r="AA1049" s="321">
        <v>99.589996400000004</v>
      </c>
      <c r="AB1049" s="321">
        <v>1.4448949600000001</v>
      </c>
      <c r="AC1049" s="322">
        <v>0.55269378283894455</v>
      </c>
      <c r="AD1049" s="323">
        <v>180000</v>
      </c>
      <c r="AE1049" s="322">
        <v>2.472133720246664</v>
      </c>
      <c r="AF1049" s="324">
        <v>5.5267144193449846</v>
      </c>
      <c r="AG1049" s="324">
        <v>0.68735146457492347</v>
      </c>
      <c r="AH1049" s="324">
        <v>0.17750270874406368</v>
      </c>
      <c r="AI1049" s="324">
        <v>0.12436891296011401</v>
      </c>
      <c r="AJ1049" s="324">
        <v>0.20410585919709992</v>
      </c>
      <c r="AK1049" s="324">
        <v>78.792900446161724</v>
      </c>
      <c r="AL1049" s="324">
        <v>63.535851163341825</v>
      </c>
      <c r="AM1049" s="324">
        <v>94.049949728981645</v>
      </c>
    </row>
    <row r="1050" spans="1:39">
      <c r="A1050" s="291" t="s">
        <v>1201</v>
      </c>
      <c r="B1050" s="291">
        <v>2</v>
      </c>
      <c r="C1050" s="291" t="s">
        <v>3228</v>
      </c>
      <c r="D1050" s="291" t="s">
        <v>3176</v>
      </c>
      <c r="E1050" s="291" t="s">
        <v>3160</v>
      </c>
      <c r="F1050" s="291" t="s">
        <v>3161</v>
      </c>
      <c r="G1050" s="291" t="s">
        <v>3162</v>
      </c>
      <c r="H1050" s="291" t="s">
        <v>3163</v>
      </c>
      <c r="I1050" s="291" t="s">
        <v>3164</v>
      </c>
      <c r="J1050" s="291" t="s">
        <v>65</v>
      </c>
      <c r="K1050" s="291">
        <v>40</v>
      </c>
      <c r="L1050" s="291">
        <v>58627677.160000004</v>
      </c>
      <c r="M1050" s="291" t="s">
        <v>58</v>
      </c>
      <c r="N1050" s="291">
        <v>48</v>
      </c>
      <c r="O1050" s="291">
        <v>454657.63637579948</v>
      </c>
      <c r="P1050" s="321" t="s">
        <v>3170</v>
      </c>
      <c r="Q1050" s="321">
        <v>18000000</v>
      </c>
      <c r="R1050" s="321">
        <v>32.510452999999998</v>
      </c>
      <c r="S1050" s="321">
        <v>52.540310169999998</v>
      </c>
      <c r="T1050" s="321">
        <v>129.30958598434512</v>
      </c>
      <c r="U1050" s="321" t="s">
        <v>150</v>
      </c>
      <c r="V1050" s="321">
        <v>0.19363482238155294</v>
      </c>
      <c r="W1050" s="321">
        <v>1.16897852116378</v>
      </c>
      <c r="X1050" s="321">
        <v>2</v>
      </c>
      <c r="Y1050" s="321">
        <v>45.178175227930097</v>
      </c>
      <c r="Z1050" s="321">
        <v>0.44807999999999998</v>
      </c>
      <c r="AA1050" s="321">
        <v>99.589996400000004</v>
      </c>
      <c r="AB1050" s="321">
        <v>1.4448949600000001</v>
      </c>
      <c r="AC1050" s="322">
        <v>0.55269378283894455</v>
      </c>
      <c r="AD1050" s="323">
        <v>180000</v>
      </c>
      <c r="AE1050" s="322">
        <v>2.5258757576433304</v>
      </c>
      <c r="AF1050" s="324">
        <v>5.6468603849829178</v>
      </c>
      <c r="AG1050" s="324">
        <v>0.70887460472436059</v>
      </c>
      <c r="AH1050" s="324">
        <v>0.17914159693300369</v>
      </c>
      <c r="AI1050" s="324">
        <v>0.12553428921485635</v>
      </c>
      <c r="AJ1050" s="324">
        <v>0.20410585919709992</v>
      </c>
      <c r="AK1050" s="324">
        <v>79.531214973777494</v>
      </c>
      <c r="AL1050" s="324">
        <v>64.13120228854099</v>
      </c>
      <c r="AM1050" s="324">
        <v>94.931227659014013</v>
      </c>
    </row>
    <row r="1051" spans="1:39">
      <c r="A1051" s="291" t="s">
        <v>1202</v>
      </c>
      <c r="B1051" s="291">
        <v>2</v>
      </c>
      <c r="C1051" s="291" t="s">
        <v>3229</v>
      </c>
      <c r="D1051" s="291" t="s">
        <v>3176</v>
      </c>
      <c r="E1051" s="291" t="s">
        <v>3160</v>
      </c>
      <c r="F1051" s="291" t="s">
        <v>3161</v>
      </c>
      <c r="G1051" s="291" t="s">
        <v>3162</v>
      </c>
      <c r="H1051" s="291" t="s">
        <v>3163</v>
      </c>
      <c r="I1051" s="291" t="s">
        <v>3164</v>
      </c>
      <c r="J1051" s="291" t="s">
        <v>65</v>
      </c>
      <c r="K1051" s="291">
        <v>40</v>
      </c>
      <c r="L1051" s="291">
        <v>58627677.160000004</v>
      </c>
      <c r="M1051" s="291" t="s">
        <v>58</v>
      </c>
      <c r="N1051" s="291">
        <v>49</v>
      </c>
      <c r="O1051" s="291">
        <v>464331.20310719946</v>
      </c>
      <c r="P1051" s="321" t="s">
        <v>3170</v>
      </c>
      <c r="Q1051" s="321">
        <v>18000000</v>
      </c>
      <c r="R1051" s="321">
        <v>32.510452999999998</v>
      </c>
      <c r="S1051" s="321">
        <v>52.540310169999998</v>
      </c>
      <c r="T1051" s="321">
        <v>129.30958598434512</v>
      </c>
      <c r="U1051" s="321" t="s">
        <v>150</v>
      </c>
      <c r="V1051" s="321">
        <v>0.19363482238155294</v>
      </c>
      <c r="W1051" s="321">
        <v>1.16897852116378</v>
      </c>
      <c r="X1051" s="321">
        <v>2</v>
      </c>
      <c r="Y1051" s="321">
        <v>45.178175227930097</v>
      </c>
      <c r="Z1051" s="321">
        <v>0.44807999999999998</v>
      </c>
      <c r="AA1051" s="321">
        <v>99.589996400000004</v>
      </c>
      <c r="AB1051" s="321">
        <v>1.4448949600000001</v>
      </c>
      <c r="AC1051" s="322">
        <v>0.55269378283894455</v>
      </c>
      <c r="AD1051" s="323">
        <v>180000</v>
      </c>
      <c r="AE1051" s="322">
        <v>2.5796177950399968</v>
      </c>
      <c r="AF1051" s="324">
        <v>5.7670063506208518</v>
      </c>
      <c r="AG1051" s="324">
        <v>0.73059189790847789</v>
      </c>
      <c r="AH1051" s="324">
        <v>0.18075757324689098</v>
      </c>
      <c r="AI1051" s="324">
        <v>0.12668477429885705</v>
      </c>
      <c r="AJ1051" s="324">
        <v>0.20410585919709992</v>
      </c>
      <c r="AK1051" s="324">
        <v>80.260095322820462</v>
      </c>
      <c r="AL1051" s="324">
        <v>64.718946020659615</v>
      </c>
      <c r="AM1051" s="324">
        <v>95.801244624981308</v>
      </c>
    </row>
    <row r="1052" spans="1:39">
      <c r="A1052" s="291" t="s">
        <v>1203</v>
      </c>
      <c r="B1052" s="291">
        <v>2</v>
      </c>
      <c r="C1052" s="291" t="s">
        <v>3230</v>
      </c>
      <c r="D1052" s="291" t="s">
        <v>3176</v>
      </c>
      <c r="E1052" s="291" t="s">
        <v>3160</v>
      </c>
      <c r="F1052" s="291" t="s">
        <v>3161</v>
      </c>
      <c r="G1052" s="291" t="s">
        <v>3162</v>
      </c>
      <c r="H1052" s="291" t="s">
        <v>3163</v>
      </c>
      <c r="I1052" s="291" t="s">
        <v>3164</v>
      </c>
      <c r="J1052" s="291" t="s">
        <v>65</v>
      </c>
      <c r="K1052" s="291">
        <v>40</v>
      </c>
      <c r="L1052" s="291">
        <v>58627677.160000004</v>
      </c>
      <c r="M1052" s="291" t="s">
        <v>58</v>
      </c>
      <c r="N1052" s="291">
        <v>50</v>
      </c>
      <c r="O1052" s="291">
        <v>474004.76983859943</v>
      </c>
      <c r="P1052" s="321" t="s">
        <v>3170</v>
      </c>
      <c r="Q1052" s="321">
        <v>18000000</v>
      </c>
      <c r="R1052" s="321">
        <v>32.510452999999998</v>
      </c>
      <c r="S1052" s="321">
        <v>52.540310169999998</v>
      </c>
      <c r="T1052" s="321">
        <v>129.30958598434512</v>
      </c>
      <c r="U1052" s="321" t="s">
        <v>150</v>
      </c>
      <c r="V1052" s="321">
        <v>0.19363482238155294</v>
      </c>
      <c r="W1052" s="321">
        <v>1.16897852116378</v>
      </c>
      <c r="X1052" s="321">
        <v>2</v>
      </c>
      <c r="Y1052" s="321">
        <v>45.178175227930097</v>
      </c>
      <c r="Z1052" s="321">
        <v>0.44807999999999998</v>
      </c>
      <c r="AA1052" s="321">
        <v>99.589996400000004</v>
      </c>
      <c r="AB1052" s="321">
        <v>1.4448949600000001</v>
      </c>
      <c r="AC1052" s="322">
        <v>0.55269378283894455</v>
      </c>
      <c r="AD1052" s="323">
        <v>180000</v>
      </c>
      <c r="AE1052" s="322">
        <v>2.6333598324366636</v>
      </c>
      <c r="AF1052" s="324">
        <v>5.8871523162587867</v>
      </c>
      <c r="AG1052" s="324">
        <v>0.75250067355423067</v>
      </c>
      <c r="AH1052" s="324">
        <v>0.18235132182278868</v>
      </c>
      <c r="AI1052" s="324">
        <v>0.12782082628914138</v>
      </c>
      <c r="AJ1052" s="324">
        <v>0.20410585919709992</v>
      </c>
      <c r="AK1052" s="324">
        <v>80.97983170421702</v>
      </c>
      <c r="AL1052" s="324">
        <v>65.29931637568292</v>
      </c>
      <c r="AM1052" s="324">
        <v>96.660347032751133</v>
      </c>
    </row>
    <row r="1053" spans="1:39">
      <c r="A1053" s="291" t="s">
        <v>1204</v>
      </c>
      <c r="B1053" s="291">
        <v>2</v>
      </c>
      <c r="C1053" s="291" t="s">
        <v>3231</v>
      </c>
      <c r="D1053" s="291" t="s">
        <v>3176</v>
      </c>
      <c r="E1053" s="291" t="s">
        <v>3160</v>
      </c>
      <c r="F1053" s="291" t="s">
        <v>3161</v>
      </c>
      <c r="G1053" s="291" t="s">
        <v>3162</v>
      </c>
      <c r="H1053" s="291" t="s">
        <v>3163</v>
      </c>
      <c r="I1053" s="291" t="s">
        <v>3164</v>
      </c>
      <c r="J1053" s="291" t="s">
        <v>65</v>
      </c>
      <c r="K1053" s="291">
        <v>40</v>
      </c>
      <c r="L1053" s="291">
        <v>58627677.160000004</v>
      </c>
      <c r="M1053" s="291" t="s">
        <v>58</v>
      </c>
      <c r="N1053" s="291">
        <v>51</v>
      </c>
      <c r="O1053" s="291">
        <v>483678.3365699994</v>
      </c>
      <c r="P1053" s="321" t="s">
        <v>3170</v>
      </c>
      <c r="Q1053" s="321">
        <v>18000000</v>
      </c>
      <c r="R1053" s="321">
        <v>32.510452999999998</v>
      </c>
      <c r="S1053" s="321">
        <v>52.540310169999998</v>
      </c>
      <c r="T1053" s="321">
        <v>129.30958598434512</v>
      </c>
      <c r="U1053" s="321" t="s">
        <v>150</v>
      </c>
      <c r="V1053" s="321">
        <v>0.19363482238155294</v>
      </c>
      <c r="W1053" s="321">
        <v>1.16897852116378</v>
      </c>
      <c r="X1053" s="321">
        <v>2</v>
      </c>
      <c r="Y1053" s="321">
        <v>45.178175227930097</v>
      </c>
      <c r="Z1053" s="321">
        <v>0.44807999999999998</v>
      </c>
      <c r="AA1053" s="321">
        <v>99.589996400000004</v>
      </c>
      <c r="AB1053" s="321">
        <v>1.4448949600000001</v>
      </c>
      <c r="AC1053" s="322">
        <v>0.55269378283894455</v>
      </c>
      <c r="AD1053" s="323">
        <v>180000</v>
      </c>
      <c r="AE1053" s="322">
        <v>2.68710186983333</v>
      </c>
      <c r="AF1053" s="324">
        <v>6.0072982818967207</v>
      </c>
      <c r="AG1053" s="324">
        <v>0.77459833901178909</v>
      </c>
      <c r="AH1053" s="324">
        <v>0.18392349123191423</v>
      </c>
      <c r="AI1053" s="324">
        <v>0.12894287958799683</v>
      </c>
      <c r="AJ1053" s="324">
        <v>0.20410585919709992</v>
      </c>
      <c r="AK1053" s="324">
        <v>81.690699329958505</v>
      </c>
      <c r="AL1053" s="324">
        <v>65.872535274977153</v>
      </c>
      <c r="AM1053" s="324">
        <v>97.508863384939872</v>
      </c>
    </row>
    <row r="1054" spans="1:39">
      <c r="A1054" s="291" t="s">
        <v>1205</v>
      </c>
      <c r="B1054" s="291">
        <v>2</v>
      </c>
      <c r="C1054" s="291" t="s">
        <v>3232</v>
      </c>
      <c r="D1054" s="291" t="s">
        <v>3176</v>
      </c>
      <c r="E1054" s="291" t="s">
        <v>3160</v>
      </c>
      <c r="F1054" s="291" t="s">
        <v>3161</v>
      </c>
      <c r="G1054" s="291" t="s">
        <v>3162</v>
      </c>
      <c r="H1054" s="291" t="s">
        <v>3163</v>
      </c>
      <c r="I1054" s="291" t="s">
        <v>3164</v>
      </c>
      <c r="J1054" s="291" t="s">
        <v>65</v>
      </c>
      <c r="K1054" s="291">
        <v>40</v>
      </c>
      <c r="L1054" s="291">
        <v>58627677.160000004</v>
      </c>
      <c r="M1054" s="291" t="s">
        <v>58</v>
      </c>
      <c r="N1054" s="291">
        <v>52</v>
      </c>
      <c r="O1054" s="291">
        <v>493351.90330139938</v>
      </c>
      <c r="P1054" s="321" t="s">
        <v>3170</v>
      </c>
      <c r="Q1054" s="321">
        <v>18000000</v>
      </c>
      <c r="R1054" s="321">
        <v>32.510452999999998</v>
      </c>
      <c r="S1054" s="321">
        <v>52.540310169999998</v>
      </c>
      <c r="T1054" s="321">
        <v>129.30958598434512</v>
      </c>
      <c r="U1054" s="321" t="s">
        <v>150</v>
      </c>
      <c r="V1054" s="321">
        <v>0.19363482238155294</v>
      </c>
      <c r="W1054" s="321">
        <v>1.16897852116378</v>
      </c>
      <c r="X1054" s="321">
        <v>2</v>
      </c>
      <c r="Y1054" s="321">
        <v>45.178175227930097</v>
      </c>
      <c r="Z1054" s="321">
        <v>0.44807999999999998</v>
      </c>
      <c r="AA1054" s="321">
        <v>99.589996400000004</v>
      </c>
      <c r="AB1054" s="321">
        <v>1.4448949600000001</v>
      </c>
      <c r="AC1054" s="322">
        <v>0.55269378283894455</v>
      </c>
      <c r="AD1054" s="323">
        <v>180000</v>
      </c>
      <c r="AE1054" s="322">
        <v>2.7408439072299964</v>
      </c>
      <c r="AF1054" s="324">
        <v>6.1274442475346547</v>
      </c>
      <c r="AG1054" s="324">
        <v>0.79688237558634034</v>
      </c>
      <c r="AH1054" s="324">
        <v>0.18547469701733746</v>
      </c>
      <c r="AI1054" s="324">
        <v>0.13005134659641526</v>
      </c>
      <c r="AJ1054" s="324">
        <v>0.20410585919709992</v>
      </c>
      <c r="AK1054" s="324">
        <v>82.392959473296557</v>
      </c>
      <c r="AL1054" s="324">
        <v>66.438813400194292</v>
      </c>
      <c r="AM1054" s="324">
        <v>98.347105546398836</v>
      </c>
    </row>
    <row r="1055" spans="1:39">
      <c r="A1055" s="291" t="s">
        <v>1206</v>
      </c>
      <c r="B1055" s="291">
        <v>2</v>
      </c>
      <c r="C1055" s="291" t="s">
        <v>3233</v>
      </c>
      <c r="D1055" s="291" t="s">
        <v>3176</v>
      </c>
      <c r="E1055" s="291" t="s">
        <v>3160</v>
      </c>
      <c r="F1055" s="291" t="s">
        <v>3161</v>
      </c>
      <c r="G1055" s="291" t="s">
        <v>3162</v>
      </c>
      <c r="H1055" s="291" t="s">
        <v>3163</v>
      </c>
      <c r="I1055" s="291" t="s">
        <v>3164</v>
      </c>
      <c r="J1055" s="291" t="s">
        <v>65</v>
      </c>
      <c r="K1055" s="291">
        <v>40</v>
      </c>
      <c r="L1055" s="291">
        <v>58627677.160000004</v>
      </c>
      <c r="M1055" s="291" t="s">
        <v>58</v>
      </c>
      <c r="N1055" s="291">
        <v>53</v>
      </c>
      <c r="O1055" s="291">
        <v>503025.47003279935</v>
      </c>
      <c r="P1055" s="321" t="s">
        <v>3170</v>
      </c>
      <c r="Q1055" s="321">
        <v>18000000</v>
      </c>
      <c r="R1055" s="321">
        <v>32.510452999999998</v>
      </c>
      <c r="S1055" s="321">
        <v>52.540310169999998</v>
      </c>
      <c r="T1055" s="321">
        <v>129.30958598434512</v>
      </c>
      <c r="U1055" s="321" t="s">
        <v>150</v>
      </c>
      <c r="V1055" s="321">
        <v>0.19363482238155294</v>
      </c>
      <c r="W1055" s="321">
        <v>1.16897852116378</v>
      </c>
      <c r="X1055" s="321">
        <v>2</v>
      </c>
      <c r="Y1055" s="321">
        <v>45.178175227930097</v>
      </c>
      <c r="Z1055" s="321">
        <v>0.44807999999999998</v>
      </c>
      <c r="AA1055" s="321">
        <v>99.589996400000004</v>
      </c>
      <c r="AB1055" s="321">
        <v>1.4448949600000001</v>
      </c>
      <c r="AC1055" s="322">
        <v>0.55269378283894455</v>
      </c>
      <c r="AD1055" s="323">
        <v>180000</v>
      </c>
      <c r="AE1055" s="322">
        <v>2.7945859446266632</v>
      </c>
      <c r="AF1055" s="324">
        <v>6.2475902131725896</v>
      </c>
      <c r="AG1055" s="324">
        <v>0.81935033484763387</v>
      </c>
      <c r="AH1055" s="324">
        <v>0.18700552400570569</v>
      </c>
      <c r="AI1055" s="324">
        <v>0.13114661923890164</v>
      </c>
      <c r="AJ1055" s="324">
        <v>0.20410585919709992</v>
      </c>
      <c r="AK1055" s="324">
        <v>83.086860434773243</v>
      </c>
      <c r="AL1055" s="324">
        <v>66.998350972245063</v>
      </c>
      <c r="AM1055" s="324">
        <v>99.175369897301451</v>
      </c>
    </row>
    <row r="1056" spans="1:39">
      <c r="A1056" s="291" t="s">
        <v>1207</v>
      </c>
      <c r="B1056" s="291">
        <v>2</v>
      </c>
      <c r="C1056" s="291" t="s">
        <v>3234</v>
      </c>
      <c r="D1056" s="291" t="s">
        <v>3176</v>
      </c>
      <c r="E1056" s="291" t="s">
        <v>3160</v>
      </c>
      <c r="F1056" s="291" t="s">
        <v>3161</v>
      </c>
      <c r="G1056" s="291" t="s">
        <v>3162</v>
      </c>
      <c r="H1056" s="291" t="s">
        <v>3163</v>
      </c>
      <c r="I1056" s="291" t="s">
        <v>3164</v>
      </c>
      <c r="J1056" s="291" t="s">
        <v>65</v>
      </c>
      <c r="K1056" s="291">
        <v>40</v>
      </c>
      <c r="L1056" s="291">
        <v>58627677.160000004</v>
      </c>
      <c r="M1056" s="291" t="s">
        <v>58</v>
      </c>
      <c r="N1056" s="291">
        <v>54</v>
      </c>
      <c r="O1056" s="291">
        <v>512699.03676419932</v>
      </c>
      <c r="P1056" s="321" t="s">
        <v>3170</v>
      </c>
      <c r="Q1056" s="321">
        <v>18000000</v>
      </c>
      <c r="R1056" s="321">
        <v>32.510452999999998</v>
      </c>
      <c r="S1056" s="321">
        <v>52.540310169999998</v>
      </c>
      <c r="T1056" s="321">
        <v>129.30958598434512</v>
      </c>
      <c r="U1056" s="321" t="s">
        <v>150</v>
      </c>
      <c r="V1056" s="321">
        <v>0.19363482238155294</v>
      </c>
      <c r="W1056" s="321">
        <v>1.16897852116378</v>
      </c>
      <c r="X1056" s="321">
        <v>2</v>
      </c>
      <c r="Y1056" s="321">
        <v>45.178175227930097</v>
      </c>
      <c r="Z1056" s="321">
        <v>0.44807999999999998</v>
      </c>
      <c r="AA1056" s="321">
        <v>99.589996400000004</v>
      </c>
      <c r="AB1056" s="321">
        <v>1.4448949600000001</v>
      </c>
      <c r="AC1056" s="322">
        <v>0.55269378283894455</v>
      </c>
      <c r="AD1056" s="323">
        <v>180000</v>
      </c>
      <c r="AE1056" s="322">
        <v>2.8483279820233296</v>
      </c>
      <c r="AF1056" s="324">
        <v>6.3677361788105236</v>
      </c>
      <c r="AG1056" s="324">
        <v>0.84199983519261912</v>
      </c>
      <c r="AH1056" s="324">
        <v>0.18851652841378524</v>
      </c>
      <c r="AI1056" s="324">
        <v>0.13222907035540887</v>
      </c>
      <c r="AJ1056" s="324">
        <v>0.20410585919709992</v>
      </c>
      <c r="AK1056" s="324">
        <v>83.772638424069854</v>
      </c>
      <c r="AL1056" s="324">
        <v>67.55133846239103</v>
      </c>
      <c r="AM1056" s="324">
        <v>99.993938385748677</v>
      </c>
    </row>
    <row r="1057" spans="1:39">
      <c r="A1057" s="291" t="s">
        <v>1208</v>
      </c>
      <c r="B1057" s="291">
        <v>2</v>
      </c>
      <c r="C1057" s="291" t="s">
        <v>3235</v>
      </c>
      <c r="D1057" s="291" t="s">
        <v>3176</v>
      </c>
      <c r="E1057" s="291" t="s">
        <v>3160</v>
      </c>
      <c r="F1057" s="291" t="s">
        <v>3161</v>
      </c>
      <c r="G1057" s="291" t="s">
        <v>3162</v>
      </c>
      <c r="H1057" s="291" t="s">
        <v>3163</v>
      </c>
      <c r="I1057" s="291" t="s">
        <v>3164</v>
      </c>
      <c r="J1057" s="291" t="s">
        <v>65</v>
      </c>
      <c r="K1057" s="291">
        <v>40</v>
      </c>
      <c r="L1057" s="291">
        <v>58627677.160000004</v>
      </c>
      <c r="M1057" s="291" t="s">
        <v>58</v>
      </c>
      <c r="N1057" s="291">
        <v>55</v>
      </c>
      <c r="O1057" s="291">
        <v>522372.60349559929</v>
      </c>
      <c r="P1057" s="321" t="s">
        <v>3170</v>
      </c>
      <c r="Q1057" s="321">
        <v>18000000</v>
      </c>
      <c r="R1057" s="321">
        <v>32.510452999999998</v>
      </c>
      <c r="S1057" s="321">
        <v>52.540310169999998</v>
      </c>
      <c r="T1057" s="321">
        <v>129.30958598434512</v>
      </c>
      <c r="U1057" s="321" t="s">
        <v>150</v>
      </c>
      <c r="V1057" s="321">
        <v>0.19363482238155294</v>
      </c>
      <c r="W1057" s="321">
        <v>1.16897852116378</v>
      </c>
      <c r="X1057" s="321">
        <v>2</v>
      </c>
      <c r="Y1057" s="321">
        <v>45.178175227930097</v>
      </c>
      <c r="Z1057" s="321">
        <v>0.44807999999999998</v>
      </c>
      <c r="AA1057" s="321">
        <v>99.589996400000004</v>
      </c>
      <c r="AB1057" s="321">
        <v>1.4448949600000001</v>
      </c>
      <c r="AC1057" s="322">
        <v>0.55269378283894455</v>
      </c>
      <c r="AD1057" s="323">
        <v>180000</v>
      </c>
      <c r="AE1057" s="322">
        <v>2.902070019419996</v>
      </c>
      <c r="AF1057" s="324">
        <v>6.4878821444484576</v>
      </c>
      <c r="AG1057" s="324">
        <v>0.86482855863954167</v>
      </c>
      <c r="AH1057" s="324">
        <v>0.1900082397749257</v>
      </c>
      <c r="AI1057" s="324">
        <v>0.13329905497428879</v>
      </c>
      <c r="AJ1057" s="324">
        <v>0.20410585919709992</v>
      </c>
      <c r="AK1057" s="324">
        <v>84.450518366474483</v>
      </c>
      <c r="AL1057" s="324">
        <v>68.097957242552127</v>
      </c>
      <c r="AM1057" s="324">
        <v>100.80307949039685</v>
      </c>
    </row>
    <row r="1058" spans="1:39">
      <c r="A1058" s="291" t="s">
        <v>1209</v>
      </c>
      <c r="B1058" s="291">
        <v>2</v>
      </c>
      <c r="C1058" s="291" t="s">
        <v>3236</v>
      </c>
      <c r="D1058" s="291" t="s">
        <v>3176</v>
      </c>
      <c r="E1058" s="291" t="s">
        <v>3160</v>
      </c>
      <c r="F1058" s="291" t="s">
        <v>3161</v>
      </c>
      <c r="G1058" s="291" t="s">
        <v>3162</v>
      </c>
      <c r="H1058" s="291" t="s">
        <v>3163</v>
      </c>
      <c r="I1058" s="291" t="s">
        <v>3164</v>
      </c>
      <c r="J1058" s="291" t="s">
        <v>65</v>
      </c>
      <c r="K1058" s="291">
        <v>40</v>
      </c>
      <c r="L1058" s="291">
        <v>58627677.160000004</v>
      </c>
      <c r="M1058" s="291" t="s">
        <v>58</v>
      </c>
      <c r="N1058" s="291">
        <v>56</v>
      </c>
      <c r="O1058" s="291">
        <v>532046.17022699933</v>
      </c>
      <c r="P1058" s="321" t="s">
        <v>3170</v>
      </c>
      <c r="Q1058" s="321">
        <v>18000000</v>
      </c>
      <c r="R1058" s="321">
        <v>32.510452999999998</v>
      </c>
      <c r="S1058" s="321">
        <v>52.540310169999998</v>
      </c>
      <c r="T1058" s="321">
        <v>129.30958598434512</v>
      </c>
      <c r="U1058" s="321" t="s">
        <v>150</v>
      </c>
      <c r="V1058" s="321">
        <v>0.19363482238155294</v>
      </c>
      <c r="W1058" s="321">
        <v>1.16897852116378</v>
      </c>
      <c r="X1058" s="321">
        <v>2</v>
      </c>
      <c r="Y1058" s="321">
        <v>45.178175227930097</v>
      </c>
      <c r="Z1058" s="321">
        <v>0.44807999999999998</v>
      </c>
      <c r="AA1058" s="321">
        <v>99.589996400000004</v>
      </c>
      <c r="AB1058" s="321">
        <v>1.4448949600000001</v>
      </c>
      <c r="AC1058" s="322">
        <v>0.55269378283894455</v>
      </c>
      <c r="AD1058" s="323">
        <v>180000</v>
      </c>
      <c r="AE1058" s="322">
        <v>2.9558120568166628</v>
      </c>
      <c r="AF1058" s="324">
        <v>6.6080281100863925</v>
      </c>
      <c r="AG1058" s="324">
        <v>0.88783424783373466</v>
      </c>
      <c r="AH1058" s="324">
        <v>0.19148116270105681</v>
      </c>
      <c r="AI1058" s="324">
        <v>0.13435691147841186</v>
      </c>
      <c r="AJ1058" s="324">
        <v>0.20410585919709992</v>
      </c>
      <c r="AK1058" s="324">
        <v>85.120714641667675</v>
      </c>
      <c r="AL1058" s="324">
        <v>68.638380181037505</v>
      </c>
      <c r="AM1058" s="324">
        <v>101.60304910229785</v>
      </c>
    </row>
    <row r="1059" spans="1:39">
      <c r="A1059" s="291" t="s">
        <v>1210</v>
      </c>
      <c r="B1059" s="291">
        <v>2</v>
      </c>
      <c r="C1059" s="291" t="s">
        <v>3237</v>
      </c>
      <c r="D1059" s="291" t="s">
        <v>3176</v>
      </c>
      <c r="E1059" s="291" t="s">
        <v>3160</v>
      </c>
      <c r="F1059" s="291" t="s">
        <v>3161</v>
      </c>
      <c r="G1059" s="291" t="s">
        <v>3162</v>
      </c>
      <c r="H1059" s="291" t="s">
        <v>3163</v>
      </c>
      <c r="I1059" s="291" t="s">
        <v>3164</v>
      </c>
      <c r="J1059" s="291" t="s">
        <v>65</v>
      </c>
      <c r="K1059" s="291">
        <v>40</v>
      </c>
      <c r="L1059" s="291">
        <v>58627677.160000004</v>
      </c>
      <c r="M1059" s="291" t="s">
        <v>58</v>
      </c>
      <c r="N1059" s="291">
        <v>57</v>
      </c>
      <c r="O1059" s="291">
        <v>541719.7369583993</v>
      </c>
      <c r="P1059" s="321" t="s">
        <v>3170</v>
      </c>
      <c r="Q1059" s="321">
        <v>18000000</v>
      </c>
      <c r="R1059" s="321">
        <v>32.510452999999998</v>
      </c>
      <c r="S1059" s="321">
        <v>52.540310169999998</v>
      </c>
      <c r="T1059" s="321">
        <v>129.30958598434512</v>
      </c>
      <c r="U1059" s="321" t="s">
        <v>150</v>
      </c>
      <c r="V1059" s="321">
        <v>0.19363482238155294</v>
      </c>
      <c r="W1059" s="321">
        <v>1.16897852116378</v>
      </c>
      <c r="X1059" s="321">
        <v>2</v>
      </c>
      <c r="Y1059" s="321">
        <v>45.178175227930097</v>
      </c>
      <c r="Z1059" s="321">
        <v>0.44807999999999998</v>
      </c>
      <c r="AA1059" s="321">
        <v>99.589996400000004</v>
      </c>
      <c r="AB1059" s="321">
        <v>1.4448949600000001</v>
      </c>
      <c r="AC1059" s="322">
        <v>0.55269378283894455</v>
      </c>
      <c r="AD1059" s="323">
        <v>180000</v>
      </c>
      <c r="AE1059" s="322">
        <v>3.0095540942133296</v>
      </c>
      <c r="AF1059" s="324">
        <v>6.7281740757243274</v>
      </c>
      <c r="AG1059" s="324">
        <v>0.91101470324761191</v>
      </c>
      <c r="AH1059" s="324">
        <v>0.19293577849906809</v>
      </c>
      <c r="AI1059" s="324">
        <v>0.13540296267520929</v>
      </c>
      <c r="AJ1059" s="324">
        <v>0.20410585919709992</v>
      </c>
      <c r="AK1059" s="324">
        <v>85.783431761638653</v>
      </c>
      <c r="AL1059" s="324">
        <v>69.172772189193694</v>
      </c>
      <c r="AM1059" s="324">
        <v>102.39409133408363</v>
      </c>
    </row>
    <row r="1060" spans="1:39">
      <c r="A1060" s="291" t="s">
        <v>1211</v>
      </c>
      <c r="B1060" s="291">
        <v>2</v>
      </c>
      <c r="C1060" s="291" t="s">
        <v>3238</v>
      </c>
      <c r="D1060" s="291" t="s">
        <v>3176</v>
      </c>
      <c r="E1060" s="291" t="s">
        <v>3160</v>
      </c>
      <c r="F1060" s="291" t="s">
        <v>3161</v>
      </c>
      <c r="G1060" s="291" t="s">
        <v>3162</v>
      </c>
      <c r="H1060" s="291" t="s">
        <v>3163</v>
      </c>
      <c r="I1060" s="291" t="s">
        <v>3164</v>
      </c>
      <c r="J1060" s="291" t="s">
        <v>65</v>
      </c>
      <c r="K1060" s="291">
        <v>40</v>
      </c>
      <c r="L1060" s="291">
        <v>58627677.160000004</v>
      </c>
      <c r="M1060" s="291" t="s">
        <v>58</v>
      </c>
      <c r="N1060" s="291">
        <v>58</v>
      </c>
      <c r="O1060" s="291">
        <v>551393.30368979927</v>
      </c>
      <c r="P1060" s="321" t="s">
        <v>3170</v>
      </c>
      <c r="Q1060" s="321">
        <v>18000000</v>
      </c>
      <c r="R1060" s="321">
        <v>32.510452999999998</v>
      </c>
      <c r="S1060" s="321">
        <v>52.540310169999998</v>
      </c>
      <c r="T1060" s="321">
        <v>129.30958598434512</v>
      </c>
      <c r="U1060" s="321" t="s">
        <v>150</v>
      </c>
      <c r="V1060" s="321">
        <v>0.19363482238155294</v>
      </c>
      <c r="W1060" s="321">
        <v>1.16897852116378</v>
      </c>
      <c r="X1060" s="321">
        <v>2</v>
      </c>
      <c r="Y1060" s="321">
        <v>45.178175227930097</v>
      </c>
      <c r="Z1060" s="321">
        <v>0.44807999999999998</v>
      </c>
      <c r="AA1060" s="321">
        <v>99.589996400000004</v>
      </c>
      <c r="AB1060" s="321">
        <v>1.4448949600000001</v>
      </c>
      <c r="AC1060" s="322">
        <v>0.55269378283894455</v>
      </c>
      <c r="AD1060" s="323">
        <v>180000</v>
      </c>
      <c r="AE1060" s="322">
        <v>3.063296131609996</v>
      </c>
      <c r="AF1060" s="324">
        <v>6.8483200413622614</v>
      </c>
      <c r="AG1060" s="324">
        <v>0.9343677805589431</v>
      </c>
      <c r="AH1060" s="324">
        <v>0.19437254665468229</v>
      </c>
      <c r="AI1060" s="324">
        <v>0.13643751678011232</v>
      </c>
      <c r="AJ1060" s="324">
        <v>0.20410585919709992</v>
      </c>
      <c r="AK1060" s="324">
        <v>86.43886499373528</v>
      </c>
      <c r="AL1060" s="324">
        <v>69.701290723810331</v>
      </c>
      <c r="AM1060" s="324">
        <v>103.17643926366026</v>
      </c>
    </row>
    <row r="1061" spans="1:39">
      <c r="A1061" s="291" t="s">
        <v>1212</v>
      </c>
      <c r="B1061" s="291">
        <v>2</v>
      </c>
      <c r="C1061" s="291" t="s">
        <v>3239</v>
      </c>
      <c r="D1061" s="291" t="s">
        <v>3176</v>
      </c>
      <c r="E1061" s="291" t="s">
        <v>3160</v>
      </c>
      <c r="F1061" s="291" t="s">
        <v>3161</v>
      </c>
      <c r="G1061" s="291" t="s">
        <v>3162</v>
      </c>
      <c r="H1061" s="291" t="s">
        <v>3163</v>
      </c>
      <c r="I1061" s="291" t="s">
        <v>3164</v>
      </c>
      <c r="J1061" s="291" t="s">
        <v>65</v>
      </c>
      <c r="K1061" s="291">
        <v>40</v>
      </c>
      <c r="L1061" s="291">
        <v>58627677.160000004</v>
      </c>
      <c r="M1061" s="291" t="s">
        <v>58</v>
      </c>
      <c r="N1061" s="291">
        <v>59</v>
      </c>
      <c r="O1061" s="291">
        <v>561066.87042119924</v>
      </c>
      <c r="P1061" s="321" t="s">
        <v>3170</v>
      </c>
      <c r="Q1061" s="321">
        <v>18000000</v>
      </c>
      <c r="R1061" s="321">
        <v>32.510452999999998</v>
      </c>
      <c r="S1061" s="321">
        <v>52.540310169999998</v>
      </c>
      <c r="T1061" s="321">
        <v>129.30958598434512</v>
      </c>
      <c r="U1061" s="321" t="s">
        <v>150</v>
      </c>
      <c r="V1061" s="321">
        <v>0.19363482238155294</v>
      </c>
      <c r="W1061" s="321">
        <v>1.16897852116378</v>
      </c>
      <c r="X1061" s="321">
        <v>2</v>
      </c>
      <c r="Y1061" s="321">
        <v>45.178175227930097</v>
      </c>
      <c r="Z1061" s="321">
        <v>0.44807999999999998</v>
      </c>
      <c r="AA1061" s="321">
        <v>99.589996400000004</v>
      </c>
      <c r="AB1061" s="321">
        <v>1.4448949600000001</v>
      </c>
      <c r="AC1061" s="322">
        <v>0.55269378283894455</v>
      </c>
      <c r="AD1061" s="323">
        <v>180000</v>
      </c>
      <c r="AE1061" s="322">
        <v>3.1170381690066624</v>
      </c>
      <c r="AF1061" s="324">
        <v>6.9684660070001954</v>
      </c>
      <c r="AG1061" s="324">
        <v>0.95789138819315789</v>
      </c>
      <c r="AH1061" s="324">
        <v>0.19579190619770276</v>
      </c>
      <c r="AI1061" s="324">
        <v>0.13746086832179491</v>
      </c>
      <c r="AJ1061" s="324">
        <v>0.20410585919709992</v>
      </c>
      <c r="AK1061" s="324">
        <v>87.087200934173083</v>
      </c>
      <c r="AL1061" s="324">
        <v>70.22408624957788</v>
      </c>
      <c r="AM1061" s="324">
        <v>103.95031561876831</v>
      </c>
    </row>
    <row r="1062" spans="1:39">
      <c r="A1062" s="291" t="s">
        <v>1213</v>
      </c>
      <c r="B1062" s="291">
        <v>2</v>
      </c>
      <c r="C1062" s="291" t="s">
        <v>3240</v>
      </c>
      <c r="D1062" s="291" t="s">
        <v>3176</v>
      </c>
      <c r="E1062" s="291" t="s">
        <v>3160</v>
      </c>
      <c r="F1062" s="291" t="s">
        <v>3161</v>
      </c>
      <c r="G1062" s="291" t="s">
        <v>3162</v>
      </c>
      <c r="H1062" s="291" t="s">
        <v>3163</v>
      </c>
      <c r="I1062" s="291" t="s">
        <v>3164</v>
      </c>
      <c r="J1062" s="291" t="s">
        <v>65</v>
      </c>
      <c r="K1062" s="291">
        <v>40</v>
      </c>
      <c r="L1062" s="291">
        <v>58627677.160000004</v>
      </c>
      <c r="M1062" s="291" t="s">
        <v>58</v>
      </c>
      <c r="N1062" s="291">
        <v>60</v>
      </c>
      <c r="O1062" s="291">
        <v>570740.43715259922</v>
      </c>
      <c r="P1062" s="321" t="s">
        <v>3170</v>
      </c>
      <c r="Q1062" s="321">
        <v>18000000</v>
      </c>
      <c r="R1062" s="321">
        <v>32.510452999999998</v>
      </c>
      <c r="S1062" s="321">
        <v>52.540310169999998</v>
      </c>
      <c r="T1062" s="321">
        <v>129.30958598434512</v>
      </c>
      <c r="U1062" s="321" t="s">
        <v>150</v>
      </c>
      <c r="V1062" s="321">
        <v>0.19363482238155294</v>
      </c>
      <c r="W1062" s="321">
        <v>1.16897852116378</v>
      </c>
      <c r="X1062" s="321">
        <v>2</v>
      </c>
      <c r="Y1062" s="321">
        <v>45.178175227930097</v>
      </c>
      <c r="Z1062" s="321">
        <v>0.44807999999999998</v>
      </c>
      <c r="AA1062" s="321">
        <v>99.589996400000004</v>
      </c>
      <c r="AB1062" s="321">
        <v>1.4448949600000001</v>
      </c>
      <c r="AC1062" s="322">
        <v>0.55269378283894455</v>
      </c>
      <c r="AD1062" s="323">
        <v>180000</v>
      </c>
      <c r="AE1062" s="322">
        <v>3.1707802064033288</v>
      </c>
      <c r="AF1062" s="324">
        <v>7.0886119726381294</v>
      </c>
      <c r="AG1062" s="324">
        <v>0.98158348501670789</v>
      </c>
      <c r="AH1062" s="324">
        <v>0.19719427695930586</v>
      </c>
      <c r="AI1062" s="324">
        <v>0.13847329897666799</v>
      </c>
      <c r="AJ1062" s="324">
        <v>0.20410585919709992</v>
      </c>
      <c r="AK1062" s="324">
        <v>87.728618036722182</v>
      </c>
      <c r="AL1062" s="324">
        <v>70.741302665402387</v>
      </c>
      <c r="AM1062" s="324">
        <v>104.71593340804199</v>
      </c>
    </row>
    <row r="1063" spans="1:39">
      <c r="A1063" s="291" t="s">
        <v>1214</v>
      </c>
      <c r="B1063" s="291">
        <v>2</v>
      </c>
      <c r="C1063" s="291" t="s">
        <v>3241</v>
      </c>
      <c r="D1063" s="291" t="s">
        <v>3176</v>
      </c>
      <c r="E1063" s="291" t="s">
        <v>3160</v>
      </c>
      <c r="F1063" s="291" t="s">
        <v>3161</v>
      </c>
      <c r="G1063" s="291" t="s">
        <v>3162</v>
      </c>
      <c r="H1063" s="291" t="s">
        <v>3163</v>
      </c>
      <c r="I1063" s="291" t="s">
        <v>3164</v>
      </c>
      <c r="J1063" s="291" t="s">
        <v>65</v>
      </c>
      <c r="K1063" s="291">
        <v>40</v>
      </c>
      <c r="L1063" s="291">
        <v>58627677.160000004</v>
      </c>
      <c r="M1063" s="291" t="s">
        <v>58</v>
      </c>
      <c r="N1063" s="291">
        <v>61</v>
      </c>
      <c r="O1063" s="291">
        <v>580414.00388399919</v>
      </c>
      <c r="P1063" s="321" t="s">
        <v>3170</v>
      </c>
      <c r="Q1063" s="321">
        <v>18000000</v>
      </c>
      <c r="R1063" s="321">
        <v>32.510452999999998</v>
      </c>
      <c r="S1063" s="321">
        <v>52.540310169999998</v>
      </c>
      <c r="T1063" s="321">
        <v>129.30958598434512</v>
      </c>
      <c r="U1063" s="321" t="s">
        <v>150</v>
      </c>
      <c r="V1063" s="321">
        <v>0.19363482238155294</v>
      </c>
      <c r="W1063" s="321">
        <v>1.16897852116378</v>
      </c>
      <c r="X1063" s="321">
        <v>2</v>
      </c>
      <c r="Y1063" s="321">
        <v>45.178175227930097</v>
      </c>
      <c r="Z1063" s="321">
        <v>0.44807999999999998</v>
      </c>
      <c r="AA1063" s="321">
        <v>99.589996400000004</v>
      </c>
      <c r="AB1063" s="321">
        <v>1.4448949600000001</v>
      </c>
      <c r="AC1063" s="322">
        <v>0.55269378283894455</v>
      </c>
      <c r="AD1063" s="323">
        <v>180000</v>
      </c>
      <c r="AE1063" s="322">
        <v>3.2245222437999956</v>
      </c>
      <c r="AF1063" s="324">
        <v>7.2087579382760643</v>
      </c>
      <c r="AG1063" s="324">
        <v>1.0054420781698157</v>
      </c>
      <c r="AH1063" s="324">
        <v>0.19858006073218221</v>
      </c>
      <c r="AI1063" s="324">
        <v>0.1394750783392599</v>
      </c>
      <c r="AJ1063" s="324">
        <v>0.20410585919709992</v>
      </c>
      <c r="AK1063" s="324">
        <v>88.363287100775494</v>
      </c>
      <c r="AL1063" s="324">
        <v>71.253077697966674</v>
      </c>
      <c r="AM1063" s="324">
        <v>105.47349650358433</v>
      </c>
    </row>
    <row r="1064" spans="1:39">
      <c r="A1064" s="291" t="s">
        <v>1215</v>
      </c>
      <c r="B1064" s="291">
        <v>2</v>
      </c>
      <c r="C1064" s="291" t="s">
        <v>3242</v>
      </c>
      <c r="D1064" s="291" t="s">
        <v>3176</v>
      </c>
      <c r="E1064" s="291" t="s">
        <v>3160</v>
      </c>
      <c r="F1064" s="291" t="s">
        <v>3161</v>
      </c>
      <c r="G1064" s="291" t="s">
        <v>3162</v>
      </c>
      <c r="H1064" s="291" t="s">
        <v>3163</v>
      </c>
      <c r="I1064" s="291" t="s">
        <v>3164</v>
      </c>
      <c r="J1064" s="291" t="s">
        <v>65</v>
      </c>
      <c r="K1064" s="291">
        <v>40</v>
      </c>
      <c r="L1064" s="291">
        <v>58627677.160000004</v>
      </c>
      <c r="M1064" s="291" t="s">
        <v>58</v>
      </c>
      <c r="N1064" s="291">
        <v>62</v>
      </c>
      <c r="O1064" s="291">
        <v>590087.57061539916</v>
      </c>
      <c r="P1064" s="321" t="s">
        <v>3170</v>
      </c>
      <c r="Q1064" s="321">
        <v>18000000</v>
      </c>
      <c r="R1064" s="321">
        <v>32.510452999999998</v>
      </c>
      <c r="S1064" s="321">
        <v>52.540310169999998</v>
      </c>
      <c r="T1064" s="321">
        <v>129.30958598434512</v>
      </c>
      <c r="U1064" s="321" t="s">
        <v>150</v>
      </c>
      <c r="V1064" s="321">
        <v>0.19363482238155294</v>
      </c>
      <c r="W1064" s="321">
        <v>1.16897852116378</v>
      </c>
      <c r="X1064" s="321">
        <v>2</v>
      </c>
      <c r="Y1064" s="321">
        <v>45.178175227930097</v>
      </c>
      <c r="Z1064" s="321">
        <v>0.44807999999999998</v>
      </c>
      <c r="AA1064" s="321">
        <v>99.589996400000004</v>
      </c>
      <c r="AB1064" s="321">
        <v>1.4448949600000001</v>
      </c>
      <c r="AC1064" s="322">
        <v>0.55269378283894455</v>
      </c>
      <c r="AD1064" s="323">
        <v>180000</v>
      </c>
      <c r="AE1064" s="322">
        <v>3.278264281196662</v>
      </c>
      <c r="AF1064" s="324">
        <v>7.3289039039139983</v>
      </c>
      <c r="AG1064" s="324">
        <v>1.0294652210279944</v>
      </c>
      <c r="AH1064" s="324">
        <v>0.19994964234232979</v>
      </c>
      <c r="AI1064" s="324">
        <v>0.14046646463439219</v>
      </c>
      <c r="AJ1064" s="324">
        <v>0.20410585919709992</v>
      </c>
      <c r="AK1064" s="324">
        <v>88.991371722541857</v>
      </c>
      <c r="AL1064" s="324">
        <v>71.759543265556729</v>
      </c>
      <c r="AM1064" s="324">
        <v>106.22320017952701</v>
      </c>
    </row>
    <row r="1065" spans="1:39">
      <c r="A1065" s="291" t="s">
        <v>1216</v>
      </c>
      <c r="B1065" s="291">
        <v>2</v>
      </c>
      <c r="C1065" s="291" t="s">
        <v>3243</v>
      </c>
      <c r="D1065" s="291" t="s">
        <v>3176</v>
      </c>
      <c r="E1065" s="291" t="s">
        <v>3160</v>
      </c>
      <c r="F1065" s="291" t="s">
        <v>3161</v>
      </c>
      <c r="G1065" s="291" t="s">
        <v>3162</v>
      </c>
      <c r="H1065" s="291" t="s">
        <v>3163</v>
      </c>
      <c r="I1065" s="291" t="s">
        <v>3164</v>
      </c>
      <c r="J1065" s="291" t="s">
        <v>65</v>
      </c>
      <c r="K1065" s="291">
        <v>40</v>
      </c>
      <c r="L1065" s="291">
        <v>58627677.160000004</v>
      </c>
      <c r="M1065" s="291" t="s">
        <v>58</v>
      </c>
      <c r="N1065" s="291">
        <v>63</v>
      </c>
      <c r="O1065" s="291">
        <v>599761.13734679914</v>
      </c>
      <c r="P1065" s="321" t="s">
        <v>3170</v>
      </c>
      <c r="Q1065" s="321">
        <v>18000000</v>
      </c>
      <c r="R1065" s="321">
        <v>32.510452999999998</v>
      </c>
      <c r="S1065" s="321">
        <v>52.540310169999998</v>
      </c>
      <c r="T1065" s="321">
        <v>129.30958598434512</v>
      </c>
      <c r="U1065" s="321" t="s">
        <v>150</v>
      </c>
      <c r="V1065" s="321">
        <v>0.19363482238155294</v>
      </c>
      <c r="W1065" s="321">
        <v>1.16897852116378</v>
      </c>
      <c r="X1065" s="321">
        <v>2</v>
      </c>
      <c r="Y1065" s="321">
        <v>45.178175227930097</v>
      </c>
      <c r="Z1065" s="321">
        <v>0.44807999999999998</v>
      </c>
      <c r="AA1065" s="321">
        <v>99.589996400000004</v>
      </c>
      <c r="AB1065" s="321">
        <v>1.4448949600000001</v>
      </c>
      <c r="AC1065" s="322">
        <v>0.55269378283894455</v>
      </c>
      <c r="AD1065" s="323">
        <v>180000</v>
      </c>
      <c r="AE1065" s="322">
        <v>3.3320063185933284</v>
      </c>
      <c r="AF1065" s="324">
        <v>7.4490498695519323</v>
      </c>
      <c r="AG1065" s="324">
        <v>1.0536510112826478</v>
      </c>
      <c r="AH1065" s="324">
        <v>0.20130339064016936</v>
      </c>
      <c r="AI1065" s="324">
        <v>0.14144770537642085</v>
      </c>
      <c r="AJ1065" s="324">
        <v>0.20410585919709992</v>
      </c>
      <c r="AK1065" s="324">
        <v>89.613028712702871</v>
      </c>
      <c r="AL1065" s="324">
        <v>72.26082581484566</v>
      </c>
      <c r="AM1065" s="324">
        <v>106.96523161056011</v>
      </c>
    </row>
    <row r="1066" spans="1:39">
      <c r="A1066" s="291" t="s">
        <v>1217</v>
      </c>
      <c r="B1066" s="291">
        <v>2</v>
      </c>
      <c r="C1066" s="291" t="s">
        <v>3244</v>
      </c>
      <c r="D1066" s="291" t="s">
        <v>3176</v>
      </c>
      <c r="E1066" s="291" t="s">
        <v>3160</v>
      </c>
      <c r="F1066" s="291" t="s">
        <v>3161</v>
      </c>
      <c r="G1066" s="291" t="s">
        <v>3162</v>
      </c>
      <c r="H1066" s="291" t="s">
        <v>3163</v>
      </c>
      <c r="I1066" s="291" t="s">
        <v>3164</v>
      </c>
      <c r="J1066" s="291" t="s">
        <v>65</v>
      </c>
      <c r="K1066" s="291">
        <v>40</v>
      </c>
      <c r="L1066" s="291">
        <v>58627677.160000004</v>
      </c>
      <c r="M1066" s="291" t="s">
        <v>58</v>
      </c>
      <c r="N1066" s="291">
        <v>64</v>
      </c>
      <c r="O1066" s="291">
        <v>609434.70407819911</v>
      </c>
      <c r="P1066" s="321" t="s">
        <v>3170</v>
      </c>
      <c r="Q1066" s="321">
        <v>18000000</v>
      </c>
      <c r="R1066" s="321">
        <v>32.510452999999998</v>
      </c>
      <c r="S1066" s="321">
        <v>52.540310169999998</v>
      </c>
      <c r="T1066" s="321">
        <v>129.30958598434512</v>
      </c>
      <c r="U1066" s="321" t="s">
        <v>150</v>
      </c>
      <c r="V1066" s="321">
        <v>0.19363482238155294</v>
      </c>
      <c r="W1066" s="321">
        <v>1.16897852116378</v>
      </c>
      <c r="X1066" s="321">
        <v>2</v>
      </c>
      <c r="Y1066" s="321">
        <v>45.178175227930097</v>
      </c>
      <c r="Z1066" s="321">
        <v>0.44807999999999998</v>
      </c>
      <c r="AA1066" s="321">
        <v>99.589996400000004</v>
      </c>
      <c r="AB1066" s="321">
        <v>1.4448949600000001</v>
      </c>
      <c r="AC1066" s="322">
        <v>0.55269378283894455</v>
      </c>
      <c r="AD1066" s="323">
        <v>180000</v>
      </c>
      <c r="AE1066" s="322">
        <v>3.3857483559899952</v>
      </c>
      <c r="AF1066" s="324">
        <v>7.5691958351898672</v>
      </c>
      <c r="AG1066" s="324">
        <v>1.0779975891320313</v>
      </c>
      <c r="AH1066" s="324">
        <v>0.2026416594191178</v>
      </c>
      <c r="AI1066" s="324">
        <v>0.14241903798027317</v>
      </c>
      <c r="AJ1066" s="324">
        <v>0.20410585919709992</v>
      </c>
      <c r="AK1066" s="324">
        <v>90.228408483530274</v>
      </c>
      <c r="AL1066" s="324">
        <v>72.757046633051687</v>
      </c>
      <c r="AM1066" s="324">
        <v>107.69977033400886</v>
      </c>
    </row>
    <row r="1067" spans="1:39">
      <c r="A1067" s="291" t="s">
        <v>1218</v>
      </c>
      <c r="B1067" s="291">
        <v>2</v>
      </c>
      <c r="C1067" s="291" t="s">
        <v>3245</v>
      </c>
      <c r="D1067" s="291" t="s">
        <v>3176</v>
      </c>
      <c r="E1067" s="291" t="s">
        <v>3160</v>
      </c>
      <c r="F1067" s="291" t="s">
        <v>3161</v>
      </c>
      <c r="G1067" s="291" t="s">
        <v>3162</v>
      </c>
      <c r="H1067" s="291" t="s">
        <v>3163</v>
      </c>
      <c r="I1067" s="291" t="s">
        <v>3164</v>
      </c>
      <c r="J1067" s="291" t="s">
        <v>65</v>
      </c>
      <c r="K1067" s="291">
        <v>40</v>
      </c>
      <c r="L1067" s="291">
        <v>58627677.160000004</v>
      </c>
      <c r="M1067" s="291" t="s">
        <v>58</v>
      </c>
      <c r="N1067" s="291">
        <v>65</v>
      </c>
      <c r="O1067" s="291">
        <v>619108.27080959908</v>
      </c>
      <c r="P1067" s="321" t="s">
        <v>3170</v>
      </c>
      <c r="Q1067" s="321">
        <v>18000000</v>
      </c>
      <c r="R1067" s="321">
        <v>32.510452999999998</v>
      </c>
      <c r="S1067" s="321">
        <v>52.540310169999998</v>
      </c>
      <c r="T1067" s="321">
        <v>129.30958598434512</v>
      </c>
      <c r="U1067" s="321" t="s">
        <v>150</v>
      </c>
      <c r="V1067" s="321">
        <v>0.19363482238155294</v>
      </c>
      <c r="W1067" s="321">
        <v>1.16897852116378</v>
      </c>
      <c r="X1067" s="321">
        <v>2</v>
      </c>
      <c r="Y1067" s="321">
        <v>45.178175227930097</v>
      </c>
      <c r="Z1067" s="321">
        <v>0.44807999999999998</v>
      </c>
      <c r="AA1067" s="321">
        <v>99.589996400000004</v>
      </c>
      <c r="AB1067" s="321">
        <v>1.4448949600000001</v>
      </c>
      <c r="AC1067" s="322">
        <v>0.55269378283894455</v>
      </c>
      <c r="AD1067" s="323">
        <v>180000</v>
      </c>
      <c r="AE1067" s="322">
        <v>3.4394903933866616</v>
      </c>
      <c r="AF1067" s="324">
        <v>7.6893418008278012</v>
      </c>
      <c r="AG1067" s="324">
        <v>1.1025031355745567</v>
      </c>
      <c r="AH1067" s="324">
        <v>0.20396478826741601</v>
      </c>
      <c r="AI1067" s="324">
        <v>0.14338069032850978</v>
      </c>
      <c r="AJ1067" s="324">
        <v>0.20410585919709992</v>
      </c>
      <c r="AK1067" s="324">
        <v>90.837655408143377</v>
      </c>
      <c r="AL1067" s="324">
        <v>73.248322137630836</v>
      </c>
      <c r="AM1067" s="324">
        <v>108.42698867865595</v>
      </c>
    </row>
    <row r="1068" spans="1:39">
      <c r="A1068" s="291" t="s">
        <v>1219</v>
      </c>
      <c r="B1068" s="291">
        <v>2</v>
      </c>
      <c r="C1068" s="291" t="s">
        <v>3246</v>
      </c>
      <c r="D1068" s="291" t="s">
        <v>3176</v>
      </c>
      <c r="E1068" s="291" t="s">
        <v>3160</v>
      </c>
      <c r="F1068" s="291" t="s">
        <v>3161</v>
      </c>
      <c r="G1068" s="291" t="s">
        <v>3162</v>
      </c>
      <c r="H1068" s="291" t="s">
        <v>3163</v>
      </c>
      <c r="I1068" s="291" t="s">
        <v>3164</v>
      </c>
      <c r="J1068" s="291" t="s">
        <v>65</v>
      </c>
      <c r="K1068" s="291">
        <v>40</v>
      </c>
      <c r="L1068" s="291">
        <v>58627677.160000004</v>
      </c>
      <c r="M1068" s="291" t="s">
        <v>58</v>
      </c>
      <c r="N1068" s="291">
        <v>66</v>
      </c>
      <c r="O1068" s="291">
        <v>628781.83754099905</v>
      </c>
      <c r="P1068" s="321" t="s">
        <v>3170</v>
      </c>
      <c r="Q1068" s="321">
        <v>18000000</v>
      </c>
      <c r="R1068" s="321">
        <v>32.510452999999998</v>
      </c>
      <c r="S1068" s="321">
        <v>52.540310169999998</v>
      </c>
      <c r="T1068" s="321">
        <v>129.30958598434512</v>
      </c>
      <c r="U1068" s="321" t="s">
        <v>150</v>
      </c>
      <c r="V1068" s="321">
        <v>0.19363482238155294</v>
      </c>
      <c r="W1068" s="321">
        <v>1.16897852116378</v>
      </c>
      <c r="X1068" s="321">
        <v>2</v>
      </c>
      <c r="Y1068" s="321">
        <v>45.178175227930097</v>
      </c>
      <c r="Z1068" s="321">
        <v>0.44807999999999998</v>
      </c>
      <c r="AA1068" s="321">
        <v>99.589996400000004</v>
      </c>
      <c r="AB1068" s="321">
        <v>1.4448949600000001</v>
      </c>
      <c r="AC1068" s="322">
        <v>0.55269378283894455</v>
      </c>
      <c r="AD1068" s="323">
        <v>180000</v>
      </c>
      <c r="AE1068" s="322">
        <v>3.493232430783328</v>
      </c>
      <c r="AF1068" s="324">
        <v>7.8094877664657352</v>
      </c>
      <c r="AG1068" s="324">
        <v>1.1271658707970595</v>
      </c>
      <c r="AH1068" s="324">
        <v>0.20527310335850354</v>
      </c>
      <c r="AI1068" s="324">
        <v>0.14433288129820199</v>
      </c>
      <c r="AJ1068" s="324">
        <v>0.20410585919709992</v>
      </c>
      <c r="AK1068" s="324">
        <v>91.440908154307962</v>
      </c>
      <c r="AL1068" s="324">
        <v>73.73476414544065</v>
      </c>
      <c r="AM1068" s="324">
        <v>109.14705216317529</v>
      </c>
    </row>
    <row r="1069" spans="1:39">
      <c r="A1069" s="291" t="s">
        <v>1220</v>
      </c>
      <c r="B1069" s="291">
        <v>2</v>
      </c>
      <c r="C1069" s="291" t="s">
        <v>3247</v>
      </c>
      <c r="D1069" s="291" t="s">
        <v>3176</v>
      </c>
      <c r="E1069" s="291" t="s">
        <v>3160</v>
      </c>
      <c r="F1069" s="291" t="s">
        <v>3161</v>
      </c>
      <c r="G1069" s="291" t="s">
        <v>3162</v>
      </c>
      <c r="H1069" s="291" t="s">
        <v>3163</v>
      </c>
      <c r="I1069" s="291" t="s">
        <v>3164</v>
      </c>
      <c r="J1069" s="291" t="s">
        <v>65</v>
      </c>
      <c r="K1069" s="291">
        <v>40</v>
      </c>
      <c r="L1069" s="291">
        <v>58627677.160000004</v>
      </c>
      <c r="M1069" s="291" t="s">
        <v>58</v>
      </c>
      <c r="N1069" s="291">
        <v>67</v>
      </c>
      <c r="O1069" s="291">
        <v>638455.40427239903</v>
      </c>
      <c r="P1069" s="321" t="s">
        <v>3170</v>
      </c>
      <c r="Q1069" s="321">
        <v>18000000</v>
      </c>
      <c r="R1069" s="321">
        <v>32.510452999999998</v>
      </c>
      <c r="S1069" s="321">
        <v>52.540310169999998</v>
      </c>
      <c r="T1069" s="321">
        <v>129.30958598434512</v>
      </c>
      <c r="U1069" s="321" t="s">
        <v>150</v>
      </c>
      <c r="V1069" s="321">
        <v>0.19363482238155294</v>
      </c>
      <c r="W1069" s="321">
        <v>1.16897852116378</v>
      </c>
      <c r="X1069" s="321">
        <v>2</v>
      </c>
      <c r="Y1069" s="321">
        <v>45.178175227930097</v>
      </c>
      <c r="Z1069" s="321">
        <v>0.44807999999999998</v>
      </c>
      <c r="AA1069" s="321">
        <v>99.589996400000004</v>
      </c>
      <c r="AB1069" s="321">
        <v>1.4448949600000001</v>
      </c>
      <c r="AC1069" s="322">
        <v>0.55269378283894455</v>
      </c>
      <c r="AD1069" s="323">
        <v>180000</v>
      </c>
      <c r="AE1069" s="322">
        <v>3.5469744681799944</v>
      </c>
      <c r="AF1069" s="324">
        <v>7.9296337321036692</v>
      </c>
      <c r="AG1069" s="324">
        <v>1.15198405265149</v>
      </c>
      <c r="AH1069" s="324">
        <v>0.20656691818700984</v>
      </c>
      <c r="AI1069" s="324">
        <v>0.14527582125106273</v>
      </c>
      <c r="AJ1069" s="324">
        <v>0.20410585919709992</v>
      </c>
      <c r="AK1069" s="324">
        <v>92.038299994954599</v>
      </c>
      <c r="AL1069" s="324">
        <v>74.21648012313149</v>
      </c>
      <c r="AM1069" s="324">
        <v>109.86011986677774</v>
      </c>
    </row>
    <row r="1070" spans="1:39">
      <c r="A1070" s="291" t="s">
        <v>1221</v>
      </c>
      <c r="B1070" s="291">
        <v>2</v>
      </c>
      <c r="C1070" s="291" t="s">
        <v>3248</v>
      </c>
      <c r="D1070" s="291" t="s">
        <v>3176</v>
      </c>
      <c r="E1070" s="291" t="s">
        <v>3160</v>
      </c>
      <c r="F1070" s="291" t="s">
        <v>3161</v>
      </c>
      <c r="G1070" s="291" t="s">
        <v>3162</v>
      </c>
      <c r="H1070" s="291" t="s">
        <v>3163</v>
      </c>
      <c r="I1070" s="291" t="s">
        <v>3164</v>
      </c>
      <c r="J1070" s="291" t="s">
        <v>65</v>
      </c>
      <c r="K1070" s="291">
        <v>40</v>
      </c>
      <c r="L1070" s="291">
        <v>58627677.160000004</v>
      </c>
      <c r="M1070" s="291" t="s">
        <v>58</v>
      </c>
      <c r="N1070" s="291">
        <v>68</v>
      </c>
      <c r="O1070" s="291">
        <v>648128.971003799</v>
      </c>
      <c r="P1070" s="321" t="s">
        <v>3170</v>
      </c>
      <c r="Q1070" s="321">
        <v>18000000</v>
      </c>
      <c r="R1070" s="321">
        <v>32.510452999999998</v>
      </c>
      <c r="S1070" s="321">
        <v>52.540310169999998</v>
      </c>
      <c r="T1070" s="321">
        <v>129.30958598434512</v>
      </c>
      <c r="U1070" s="321" t="s">
        <v>150</v>
      </c>
      <c r="V1070" s="321">
        <v>0.19363482238155294</v>
      </c>
      <c r="W1070" s="321">
        <v>1.16897852116378</v>
      </c>
      <c r="X1070" s="321">
        <v>2</v>
      </c>
      <c r="Y1070" s="321">
        <v>45.178175227930097</v>
      </c>
      <c r="Z1070" s="321">
        <v>0.44807999999999998</v>
      </c>
      <c r="AA1070" s="321">
        <v>99.589996400000004</v>
      </c>
      <c r="AB1070" s="321">
        <v>1.4448949600000001</v>
      </c>
      <c r="AC1070" s="322">
        <v>0.55269378283894455</v>
      </c>
      <c r="AD1070" s="323">
        <v>180000</v>
      </c>
      <c r="AE1070" s="322">
        <v>3.6007165055766612</v>
      </c>
      <c r="AF1070" s="324">
        <v>8.0497796977416041</v>
      </c>
      <c r="AG1070" s="324">
        <v>1.1769559752137926</v>
      </c>
      <c r="AH1070" s="324">
        <v>0.20784653425281549</v>
      </c>
      <c r="AI1070" s="324">
        <v>0.14620971248989484</v>
      </c>
      <c r="AJ1070" s="324">
        <v>0.20410585919709992</v>
      </c>
      <c r="AK1070" s="324">
        <v>92.629959097357798</v>
      </c>
      <c r="AL1070" s="324">
        <v>74.693573420330409</v>
      </c>
      <c r="AM1070" s="324">
        <v>110.56634477438519</v>
      </c>
    </row>
    <row r="1071" spans="1:39">
      <c r="A1071" s="291" t="s">
        <v>1222</v>
      </c>
      <c r="B1071" s="291">
        <v>2</v>
      </c>
      <c r="C1071" s="291" t="s">
        <v>3249</v>
      </c>
      <c r="D1071" s="291" t="s">
        <v>3176</v>
      </c>
      <c r="E1071" s="291" t="s">
        <v>3160</v>
      </c>
      <c r="F1071" s="291" t="s">
        <v>3161</v>
      </c>
      <c r="G1071" s="291" t="s">
        <v>3162</v>
      </c>
      <c r="H1071" s="291" t="s">
        <v>3163</v>
      </c>
      <c r="I1071" s="291" t="s">
        <v>3164</v>
      </c>
      <c r="J1071" s="291" t="s">
        <v>65</v>
      </c>
      <c r="K1071" s="291">
        <v>40</v>
      </c>
      <c r="L1071" s="291">
        <v>58627677.160000004</v>
      </c>
      <c r="M1071" s="291" t="s">
        <v>58</v>
      </c>
      <c r="N1071" s="291">
        <v>69</v>
      </c>
      <c r="O1071" s="291">
        <v>657802.53773519897</v>
      </c>
      <c r="P1071" s="321" t="s">
        <v>3170</v>
      </c>
      <c r="Q1071" s="321">
        <v>18000000</v>
      </c>
      <c r="R1071" s="321">
        <v>32.510452999999998</v>
      </c>
      <c r="S1071" s="321">
        <v>52.540310169999998</v>
      </c>
      <c r="T1071" s="321">
        <v>129.30958598434512</v>
      </c>
      <c r="U1071" s="321" t="s">
        <v>150</v>
      </c>
      <c r="V1071" s="321">
        <v>0.19363482238155294</v>
      </c>
      <c r="W1071" s="321">
        <v>1.16897852116378</v>
      </c>
      <c r="X1071" s="321">
        <v>2</v>
      </c>
      <c r="Y1071" s="321">
        <v>45.178175227930097</v>
      </c>
      <c r="Z1071" s="321">
        <v>0.44807999999999998</v>
      </c>
      <c r="AA1071" s="321">
        <v>99.589996400000004</v>
      </c>
      <c r="AB1071" s="321">
        <v>1.4448949600000001</v>
      </c>
      <c r="AC1071" s="322">
        <v>0.55269378283894455</v>
      </c>
      <c r="AD1071" s="323">
        <v>180000</v>
      </c>
      <c r="AE1071" s="322">
        <v>3.6544585429733276</v>
      </c>
      <c r="AF1071" s="324">
        <v>8.1699256633795372</v>
      </c>
      <c r="AG1071" s="324">
        <v>1.2020799674194129</v>
      </c>
      <c r="AH1071" s="324">
        <v>0.20911224169884285</v>
      </c>
      <c r="AI1071" s="324">
        <v>0.14713474968414408</v>
      </c>
      <c r="AJ1071" s="324">
        <v>0.20410585919709992</v>
      </c>
      <c r="AK1071" s="324">
        <v>93.216008792741505</v>
      </c>
      <c r="AL1071" s="324">
        <v>75.166143487041722</v>
      </c>
      <c r="AM1071" s="324">
        <v>111.26587409844129</v>
      </c>
    </row>
    <row r="1072" spans="1:39">
      <c r="A1072" s="291" t="s">
        <v>1223</v>
      </c>
      <c r="B1072" s="291">
        <v>2</v>
      </c>
      <c r="C1072" s="291" t="s">
        <v>3250</v>
      </c>
      <c r="D1072" s="291" t="s">
        <v>3176</v>
      </c>
      <c r="E1072" s="291" t="s">
        <v>3160</v>
      </c>
      <c r="F1072" s="291" t="s">
        <v>3161</v>
      </c>
      <c r="G1072" s="291" t="s">
        <v>3162</v>
      </c>
      <c r="H1072" s="291" t="s">
        <v>3163</v>
      </c>
      <c r="I1072" s="291" t="s">
        <v>3164</v>
      </c>
      <c r="J1072" s="291" t="s">
        <v>65</v>
      </c>
      <c r="K1072" s="291">
        <v>40</v>
      </c>
      <c r="L1072" s="291">
        <v>58627677.160000004</v>
      </c>
      <c r="M1072" s="291" t="s">
        <v>58</v>
      </c>
      <c r="N1072" s="291">
        <v>70</v>
      </c>
      <c r="O1072" s="291">
        <v>667476.10446659895</v>
      </c>
      <c r="P1072" s="321" t="s">
        <v>3170</v>
      </c>
      <c r="Q1072" s="321">
        <v>18000000</v>
      </c>
      <c r="R1072" s="321">
        <v>32.510452999999998</v>
      </c>
      <c r="S1072" s="321">
        <v>52.540310169999998</v>
      </c>
      <c r="T1072" s="321">
        <v>129.30958598434512</v>
      </c>
      <c r="U1072" s="321" t="s">
        <v>150</v>
      </c>
      <c r="V1072" s="321">
        <v>0.19363482238155294</v>
      </c>
      <c r="W1072" s="321">
        <v>1.16897852116378</v>
      </c>
      <c r="X1072" s="321">
        <v>2</v>
      </c>
      <c r="Y1072" s="321">
        <v>45.178175227930097</v>
      </c>
      <c r="Z1072" s="321">
        <v>0.44807999999999998</v>
      </c>
      <c r="AA1072" s="321">
        <v>99.589996400000004</v>
      </c>
      <c r="AB1072" s="321">
        <v>1.4448949600000001</v>
      </c>
      <c r="AC1072" s="322">
        <v>0.55269378283894455</v>
      </c>
      <c r="AD1072" s="323">
        <v>180000</v>
      </c>
      <c r="AE1072" s="322">
        <v>3.708200580369994</v>
      </c>
      <c r="AF1072" s="324">
        <v>8.2900716290174721</v>
      </c>
      <c r="AG1072" s="324">
        <v>1.2273543917702971</v>
      </c>
      <c r="AH1072" s="324">
        <v>0.21036431990608664</v>
      </c>
      <c r="AI1072" s="324">
        <v>0.14805112026707079</v>
      </c>
      <c r="AJ1072" s="324">
        <v>0.20410585919709992</v>
      </c>
      <c r="AK1072" s="324">
        <v>93.796567827904013</v>
      </c>
      <c r="AL1072" s="324">
        <v>75.634286076548548</v>
      </c>
      <c r="AM1072" s="324">
        <v>111.95884957925951</v>
      </c>
    </row>
    <row r="1073" spans="1:39">
      <c r="A1073" s="291" t="s">
        <v>1224</v>
      </c>
      <c r="B1073" s="291">
        <v>2</v>
      </c>
      <c r="C1073" s="291" t="s">
        <v>3251</v>
      </c>
      <c r="D1073" s="291" t="s">
        <v>3176</v>
      </c>
      <c r="E1073" s="291" t="s">
        <v>3160</v>
      </c>
      <c r="F1073" s="291" t="s">
        <v>3161</v>
      </c>
      <c r="G1073" s="291" t="s">
        <v>3162</v>
      </c>
      <c r="H1073" s="291" t="s">
        <v>3163</v>
      </c>
      <c r="I1073" s="291" t="s">
        <v>3164</v>
      </c>
      <c r="J1073" s="291" t="s">
        <v>65</v>
      </c>
      <c r="K1073" s="291">
        <v>40</v>
      </c>
      <c r="L1073" s="291">
        <v>58627677.160000004</v>
      </c>
      <c r="M1073" s="291" t="s">
        <v>58</v>
      </c>
      <c r="N1073" s="291">
        <v>71</v>
      </c>
      <c r="O1073" s="291">
        <v>677149.67119799892</v>
      </c>
      <c r="P1073" s="321" t="s">
        <v>3170</v>
      </c>
      <c r="Q1073" s="321">
        <v>18000000</v>
      </c>
      <c r="R1073" s="321">
        <v>32.510452999999998</v>
      </c>
      <c r="S1073" s="321">
        <v>52.540310169999998</v>
      </c>
      <c r="T1073" s="321">
        <v>129.30958598434512</v>
      </c>
      <c r="U1073" s="321" t="s">
        <v>150</v>
      </c>
      <c r="V1073" s="321">
        <v>0.19363482238155294</v>
      </c>
      <c r="W1073" s="321">
        <v>1.16897852116378</v>
      </c>
      <c r="X1073" s="321">
        <v>2</v>
      </c>
      <c r="Y1073" s="321">
        <v>45.178175227930097</v>
      </c>
      <c r="Z1073" s="321">
        <v>0.44807999999999998</v>
      </c>
      <c r="AA1073" s="321">
        <v>99.589996400000004</v>
      </c>
      <c r="AB1073" s="321">
        <v>1.4448949600000001</v>
      </c>
      <c r="AC1073" s="322">
        <v>0.55269378283894455</v>
      </c>
      <c r="AD1073" s="323">
        <v>180000</v>
      </c>
      <c r="AE1073" s="322">
        <v>3.7619426177666608</v>
      </c>
      <c r="AF1073" s="324">
        <v>8.410217594655407</v>
      </c>
      <c r="AG1073" s="324">
        <v>1.2527776431086284</v>
      </c>
      <c r="AH1073" s="324">
        <v>0.21160303804911193</v>
      </c>
      <c r="AI1073" s="324">
        <v>0.14895900480681423</v>
      </c>
      <c r="AJ1073" s="324">
        <v>0.20410585919709992</v>
      </c>
      <c r="AK1073" s="324">
        <v>94.371750600302747</v>
      </c>
      <c r="AL1073" s="324">
        <v>76.098093434976917</v>
      </c>
      <c r="AM1073" s="324">
        <v>112.64540776562859</v>
      </c>
    </row>
    <row r="1074" spans="1:39">
      <c r="A1074" s="291" t="s">
        <v>1225</v>
      </c>
      <c r="B1074" s="291">
        <v>2</v>
      </c>
      <c r="C1074" s="291" t="s">
        <v>3252</v>
      </c>
      <c r="D1074" s="291" t="s">
        <v>3176</v>
      </c>
      <c r="E1074" s="291" t="s">
        <v>3160</v>
      </c>
      <c r="F1074" s="291" t="s">
        <v>3161</v>
      </c>
      <c r="G1074" s="291" t="s">
        <v>3162</v>
      </c>
      <c r="H1074" s="291" t="s">
        <v>3163</v>
      </c>
      <c r="I1074" s="291" t="s">
        <v>3164</v>
      </c>
      <c r="J1074" s="291" t="s">
        <v>65</v>
      </c>
      <c r="K1074" s="291">
        <v>40</v>
      </c>
      <c r="L1074" s="291">
        <v>58627677.160000004</v>
      </c>
      <c r="M1074" s="291" t="s">
        <v>58</v>
      </c>
      <c r="N1074" s="291">
        <v>72</v>
      </c>
      <c r="O1074" s="291">
        <v>686823.23792939889</v>
      </c>
      <c r="P1074" s="321" t="s">
        <v>3170</v>
      </c>
      <c r="Q1074" s="321">
        <v>18000000</v>
      </c>
      <c r="R1074" s="321">
        <v>32.510452999999998</v>
      </c>
      <c r="S1074" s="321">
        <v>52.540310169999998</v>
      </c>
      <c r="T1074" s="321">
        <v>129.30958598434512</v>
      </c>
      <c r="U1074" s="321" t="s">
        <v>150</v>
      </c>
      <c r="V1074" s="321">
        <v>0.19363482238155294</v>
      </c>
      <c r="W1074" s="321">
        <v>1.16897852116378</v>
      </c>
      <c r="X1074" s="321">
        <v>2</v>
      </c>
      <c r="Y1074" s="321">
        <v>45.178175227930097</v>
      </c>
      <c r="Z1074" s="321">
        <v>0.44807999999999998</v>
      </c>
      <c r="AA1074" s="321">
        <v>99.589996400000004</v>
      </c>
      <c r="AB1074" s="321">
        <v>1.4448949600000001</v>
      </c>
      <c r="AC1074" s="322">
        <v>0.55269378283894455</v>
      </c>
      <c r="AD1074" s="323">
        <v>180000</v>
      </c>
      <c r="AE1074" s="322">
        <v>3.8156846551633272</v>
      </c>
      <c r="AF1074" s="324">
        <v>8.5303635602933401</v>
      </c>
      <c r="AG1074" s="324">
        <v>1.2783481474529597</v>
      </c>
      <c r="AH1074" s="324">
        <v>0.21282865561536612</v>
      </c>
      <c r="AI1074" s="324">
        <v>0.14985857735341354</v>
      </c>
      <c r="AJ1074" s="324">
        <v>0.20410585919709992</v>
      </c>
      <c r="AK1074" s="324">
        <v>94.941667377906413</v>
      </c>
      <c r="AL1074" s="324">
        <v>76.557654478577035</v>
      </c>
      <c r="AM1074" s="324">
        <v>113.32568027723582</v>
      </c>
    </row>
    <row r="1075" spans="1:39">
      <c r="A1075" s="291" t="s">
        <v>1226</v>
      </c>
      <c r="B1075" s="291">
        <v>2</v>
      </c>
      <c r="C1075" s="291" t="s">
        <v>3253</v>
      </c>
      <c r="D1075" s="291" t="s">
        <v>3176</v>
      </c>
      <c r="E1075" s="291" t="s">
        <v>3160</v>
      </c>
      <c r="F1075" s="291" t="s">
        <v>3161</v>
      </c>
      <c r="G1075" s="291" t="s">
        <v>3162</v>
      </c>
      <c r="H1075" s="291" t="s">
        <v>3163</v>
      </c>
      <c r="I1075" s="291" t="s">
        <v>3164</v>
      </c>
      <c r="J1075" s="291" t="s">
        <v>65</v>
      </c>
      <c r="K1075" s="291">
        <v>40</v>
      </c>
      <c r="L1075" s="291">
        <v>58627677.160000004</v>
      </c>
      <c r="M1075" s="291" t="s">
        <v>58</v>
      </c>
      <c r="N1075" s="291">
        <v>73</v>
      </c>
      <c r="O1075" s="291">
        <v>696496.80466079887</v>
      </c>
      <c r="P1075" s="321" t="s">
        <v>3170</v>
      </c>
      <c r="Q1075" s="321">
        <v>18000000</v>
      </c>
      <c r="R1075" s="321">
        <v>32.510452999999998</v>
      </c>
      <c r="S1075" s="321">
        <v>52.540310169999998</v>
      </c>
      <c r="T1075" s="321">
        <v>129.30958598434512</v>
      </c>
      <c r="U1075" s="321" t="s">
        <v>150</v>
      </c>
      <c r="V1075" s="321">
        <v>0.19363482238155294</v>
      </c>
      <c r="W1075" s="321">
        <v>1.16897852116378</v>
      </c>
      <c r="X1075" s="321">
        <v>2</v>
      </c>
      <c r="Y1075" s="321">
        <v>45.178175227930097</v>
      </c>
      <c r="Z1075" s="321">
        <v>0.44807999999999998</v>
      </c>
      <c r="AA1075" s="321">
        <v>99.589996400000004</v>
      </c>
      <c r="AB1075" s="321">
        <v>1.4448949600000001</v>
      </c>
      <c r="AC1075" s="322">
        <v>0.55269378283894455</v>
      </c>
      <c r="AD1075" s="323">
        <v>180000</v>
      </c>
      <c r="AE1075" s="322">
        <v>3.8694266925599936</v>
      </c>
      <c r="AF1075" s="324">
        <v>8.650509525931275</v>
      </c>
      <c r="AG1075" s="324">
        <v>1.3040643608927285</v>
      </c>
      <c r="AH1075" s="324">
        <v>0.21404142289110023</v>
      </c>
      <c r="AI1075" s="324">
        <v>0.15075000576365918</v>
      </c>
      <c r="AJ1075" s="324">
        <v>0.20410585919709992</v>
      </c>
      <c r="AK1075" s="324">
        <v>95.506424505002087</v>
      </c>
      <c r="AL1075" s="324">
        <v>77.013054959678811</v>
      </c>
      <c r="AM1075" s="324">
        <v>113.99979405032536</v>
      </c>
    </row>
    <row r="1076" spans="1:39">
      <c r="A1076" s="291" t="s">
        <v>1227</v>
      </c>
      <c r="B1076" s="291">
        <v>2</v>
      </c>
      <c r="C1076" s="291" t="s">
        <v>3254</v>
      </c>
      <c r="D1076" s="291" t="s">
        <v>3176</v>
      </c>
      <c r="E1076" s="291" t="s">
        <v>3160</v>
      </c>
      <c r="F1076" s="291" t="s">
        <v>3161</v>
      </c>
      <c r="G1076" s="291" t="s">
        <v>3162</v>
      </c>
      <c r="H1076" s="291" t="s">
        <v>3163</v>
      </c>
      <c r="I1076" s="291" t="s">
        <v>3164</v>
      </c>
      <c r="J1076" s="291" t="s">
        <v>65</v>
      </c>
      <c r="K1076" s="291">
        <v>40</v>
      </c>
      <c r="L1076" s="291">
        <v>58627677.160000004</v>
      </c>
      <c r="M1076" s="291" t="s">
        <v>58</v>
      </c>
      <c r="N1076" s="291">
        <v>74</v>
      </c>
      <c r="O1076" s="291">
        <v>706170.37139219884</v>
      </c>
      <c r="P1076" s="321" t="s">
        <v>3170</v>
      </c>
      <c r="Q1076" s="321">
        <v>18000000</v>
      </c>
      <c r="R1076" s="321">
        <v>32.510452999999998</v>
      </c>
      <c r="S1076" s="321">
        <v>52.540310169999998</v>
      </c>
      <c r="T1076" s="321">
        <v>129.30958598434512</v>
      </c>
      <c r="U1076" s="321" t="s">
        <v>150</v>
      </c>
      <c r="V1076" s="321">
        <v>0.19363482238155294</v>
      </c>
      <c r="W1076" s="321">
        <v>1.16897852116378</v>
      </c>
      <c r="X1076" s="321">
        <v>2</v>
      </c>
      <c r="Y1076" s="321">
        <v>45.178175227930097</v>
      </c>
      <c r="Z1076" s="321">
        <v>0.44807999999999998</v>
      </c>
      <c r="AA1076" s="321">
        <v>99.589996400000004</v>
      </c>
      <c r="AB1076" s="321">
        <v>1.4448949600000001</v>
      </c>
      <c r="AC1076" s="322">
        <v>0.55269378283894455</v>
      </c>
      <c r="AD1076" s="323">
        <v>180000</v>
      </c>
      <c r="AE1076" s="322">
        <v>3.92316872995666</v>
      </c>
      <c r="AF1076" s="324">
        <v>8.7706554915692081</v>
      </c>
      <c r="AG1076" s="324">
        <v>1.3299247685374258</v>
      </c>
      <c r="AH1076" s="324">
        <v>0.21524158141630134</v>
      </c>
      <c r="AI1076" s="324">
        <v>0.1516334520054762</v>
      </c>
      <c r="AJ1076" s="324">
        <v>0.20410585919709992</v>
      </c>
      <c r="AK1076" s="324">
        <v>96.066124595034623</v>
      </c>
      <c r="AL1076" s="324">
        <v>77.464377622190966</v>
      </c>
      <c r="AM1076" s="324">
        <v>114.66787156787829</v>
      </c>
    </row>
    <row r="1077" spans="1:39">
      <c r="A1077" s="291" t="s">
        <v>1228</v>
      </c>
      <c r="B1077" s="291">
        <v>2</v>
      </c>
      <c r="C1077" s="291" t="s">
        <v>3255</v>
      </c>
      <c r="D1077" s="291" t="s">
        <v>3176</v>
      </c>
      <c r="E1077" s="291" t="s">
        <v>3160</v>
      </c>
      <c r="F1077" s="291" t="s">
        <v>3161</v>
      </c>
      <c r="G1077" s="291" t="s">
        <v>3162</v>
      </c>
      <c r="H1077" s="291" t="s">
        <v>3163</v>
      </c>
      <c r="I1077" s="291" t="s">
        <v>3164</v>
      </c>
      <c r="J1077" s="291" t="s">
        <v>65</v>
      </c>
      <c r="K1077" s="291">
        <v>40</v>
      </c>
      <c r="L1077" s="291">
        <v>58627677.160000004</v>
      </c>
      <c r="M1077" s="291" t="s">
        <v>58</v>
      </c>
      <c r="N1077" s="291">
        <v>75</v>
      </c>
      <c r="O1077" s="291">
        <v>715843.93812359881</v>
      </c>
      <c r="P1077" s="321" t="s">
        <v>3170</v>
      </c>
      <c r="Q1077" s="321">
        <v>18000000</v>
      </c>
      <c r="R1077" s="321">
        <v>32.510452999999998</v>
      </c>
      <c r="S1077" s="321">
        <v>52.540310169999998</v>
      </c>
      <c r="T1077" s="321">
        <v>129.30958598434512</v>
      </c>
      <c r="U1077" s="321" t="s">
        <v>150</v>
      </c>
      <c r="V1077" s="321">
        <v>0.19363482238155294</v>
      </c>
      <c r="W1077" s="321">
        <v>1.16897852116378</v>
      </c>
      <c r="X1077" s="321">
        <v>2</v>
      </c>
      <c r="Y1077" s="321">
        <v>45.178175227930097</v>
      </c>
      <c r="Z1077" s="321">
        <v>0.44807999999999998</v>
      </c>
      <c r="AA1077" s="321">
        <v>99.589996400000004</v>
      </c>
      <c r="AB1077" s="321">
        <v>1.4448949600000001</v>
      </c>
      <c r="AC1077" s="322">
        <v>0.55269378283894455</v>
      </c>
      <c r="AD1077" s="323">
        <v>180000</v>
      </c>
      <c r="AE1077" s="322">
        <v>3.9769107673533268</v>
      </c>
      <c r="AF1077" s="324">
        <v>8.890801457207143</v>
      </c>
      <c r="AG1077" s="324">
        <v>1.3559278835170707</v>
      </c>
      <c r="AH1077" s="324">
        <v>0.21642936441167268</v>
      </c>
      <c r="AI1077" s="324">
        <v>0.15250907244339779</v>
      </c>
      <c r="AJ1077" s="324">
        <v>0.20410585919709992</v>
      </c>
      <c r="AK1077" s="324">
        <v>96.620866711466121</v>
      </c>
      <c r="AL1077" s="324">
        <v>77.911702347439686</v>
      </c>
      <c r="AM1077" s="324">
        <v>115.33003107549258</v>
      </c>
    </row>
    <row r="1078" spans="1:39">
      <c r="A1078" s="291" t="s">
        <v>1229</v>
      </c>
      <c r="B1078" s="291">
        <v>2</v>
      </c>
      <c r="C1078" s="291" t="s">
        <v>3256</v>
      </c>
      <c r="D1078" s="291" t="s">
        <v>3176</v>
      </c>
      <c r="E1078" s="291" t="s">
        <v>3160</v>
      </c>
      <c r="F1078" s="291" t="s">
        <v>3161</v>
      </c>
      <c r="G1078" s="291" t="s">
        <v>3162</v>
      </c>
      <c r="H1078" s="291" t="s">
        <v>3163</v>
      </c>
      <c r="I1078" s="291" t="s">
        <v>3164</v>
      </c>
      <c r="J1078" s="291" t="s">
        <v>65</v>
      </c>
      <c r="K1078" s="291">
        <v>40</v>
      </c>
      <c r="L1078" s="291">
        <v>58627677.160000004</v>
      </c>
      <c r="M1078" s="291" t="s">
        <v>58</v>
      </c>
      <c r="N1078" s="291">
        <v>76</v>
      </c>
      <c r="O1078" s="291">
        <v>725517.50485499878</v>
      </c>
      <c r="P1078" s="321" t="s">
        <v>3170</v>
      </c>
      <c r="Q1078" s="321">
        <v>18000000</v>
      </c>
      <c r="R1078" s="321">
        <v>32.510452999999998</v>
      </c>
      <c r="S1078" s="321">
        <v>52.540310169999998</v>
      </c>
      <c r="T1078" s="321">
        <v>129.30958598434512</v>
      </c>
      <c r="U1078" s="321" t="s">
        <v>150</v>
      </c>
      <c r="V1078" s="321">
        <v>0.19363482238155294</v>
      </c>
      <c r="W1078" s="321">
        <v>1.16897852116378</v>
      </c>
      <c r="X1078" s="321">
        <v>2</v>
      </c>
      <c r="Y1078" s="321">
        <v>45.178175227930097</v>
      </c>
      <c r="Z1078" s="321">
        <v>0.44807999999999998</v>
      </c>
      <c r="AA1078" s="321">
        <v>99.589996400000004</v>
      </c>
      <c r="AB1078" s="321">
        <v>1.4448949600000001</v>
      </c>
      <c r="AC1078" s="322">
        <v>0.55269378283894455</v>
      </c>
      <c r="AD1078" s="323">
        <v>180000</v>
      </c>
      <c r="AE1078" s="322">
        <v>4.0306528047499937</v>
      </c>
      <c r="AF1078" s="324">
        <v>9.0109474228450779</v>
      </c>
      <c r="AG1078" s="324">
        <v>1.3820722460307295</v>
      </c>
      <c r="AH1078" s="324">
        <v>0.21760499717856521</v>
      </c>
      <c r="AI1078" s="324">
        <v>0.15337701810653334</v>
      </c>
      <c r="AJ1078" s="324">
        <v>0.20410585919709992</v>
      </c>
      <c r="AK1078" s="324">
        <v>97.170746537544929</v>
      </c>
      <c r="AL1078" s="324">
        <v>78.35510629106453</v>
      </c>
      <c r="AM1078" s="324">
        <v>115.98638678402536</v>
      </c>
    </row>
    <row r="1079" spans="1:39">
      <c r="A1079" s="291" t="s">
        <v>1230</v>
      </c>
      <c r="B1079" s="291">
        <v>2</v>
      </c>
      <c r="C1079" s="291" t="s">
        <v>3257</v>
      </c>
      <c r="D1079" s="291" t="s">
        <v>3176</v>
      </c>
      <c r="E1079" s="291" t="s">
        <v>3160</v>
      </c>
      <c r="F1079" s="291" t="s">
        <v>3161</v>
      </c>
      <c r="G1079" s="291" t="s">
        <v>3162</v>
      </c>
      <c r="H1079" s="291" t="s">
        <v>3163</v>
      </c>
      <c r="I1079" s="291" t="s">
        <v>3164</v>
      </c>
      <c r="J1079" s="291" t="s">
        <v>65</v>
      </c>
      <c r="K1079" s="291">
        <v>40</v>
      </c>
      <c r="L1079" s="291">
        <v>58627677.160000004</v>
      </c>
      <c r="M1079" s="291" t="s">
        <v>58</v>
      </c>
      <c r="N1079" s="291">
        <v>77</v>
      </c>
      <c r="O1079" s="291">
        <v>735191.07158639876</v>
      </c>
      <c r="P1079" s="321" t="s">
        <v>3170</v>
      </c>
      <c r="Q1079" s="321">
        <v>18000000</v>
      </c>
      <c r="R1079" s="321">
        <v>32.510452999999998</v>
      </c>
      <c r="S1079" s="321">
        <v>52.540310169999998</v>
      </c>
      <c r="T1079" s="321">
        <v>129.30958598434512</v>
      </c>
      <c r="U1079" s="321" t="s">
        <v>150</v>
      </c>
      <c r="V1079" s="321">
        <v>0.19363482238155294</v>
      </c>
      <c r="W1079" s="321">
        <v>1.16897852116378</v>
      </c>
      <c r="X1079" s="321">
        <v>2</v>
      </c>
      <c r="Y1079" s="321">
        <v>45.178175227930097</v>
      </c>
      <c r="Z1079" s="321">
        <v>0.44807999999999998</v>
      </c>
      <c r="AA1079" s="321">
        <v>99.589996400000004</v>
      </c>
      <c r="AB1079" s="321">
        <v>1.4448949600000001</v>
      </c>
      <c r="AC1079" s="322">
        <v>0.55269378283894455</v>
      </c>
      <c r="AD1079" s="323">
        <v>180000</v>
      </c>
      <c r="AE1079" s="322">
        <v>4.0843948421466596</v>
      </c>
      <c r="AF1079" s="324">
        <v>9.131093388483011</v>
      </c>
      <c r="AG1079" s="324">
        <v>1.4083564224402156</v>
      </c>
      <c r="AH1079" s="324">
        <v>0.21876869747499475</v>
      </c>
      <c r="AI1079" s="324">
        <v>0.15423743494032888</v>
      </c>
      <c r="AJ1079" s="324">
        <v>0.20410585919709992</v>
      </c>
      <c r="AK1079" s="324">
        <v>97.715856535806282</v>
      </c>
      <c r="AL1079" s="324">
        <v>78.794664011634126</v>
      </c>
      <c r="AM1079" s="324">
        <v>116.63704905997845</v>
      </c>
    </row>
    <row r="1080" spans="1:39">
      <c r="A1080" s="291" t="s">
        <v>1231</v>
      </c>
      <c r="B1080" s="291">
        <v>2</v>
      </c>
      <c r="C1080" s="291" t="s">
        <v>3258</v>
      </c>
      <c r="D1080" s="291" t="s">
        <v>3176</v>
      </c>
      <c r="E1080" s="291" t="s">
        <v>3160</v>
      </c>
      <c r="F1080" s="291" t="s">
        <v>3161</v>
      </c>
      <c r="G1080" s="291" t="s">
        <v>3162</v>
      </c>
      <c r="H1080" s="291" t="s">
        <v>3163</v>
      </c>
      <c r="I1080" s="291" t="s">
        <v>3164</v>
      </c>
      <c r="J1080" s="291" t="s">
        <v>65</v>
      </c>
      <c r="K1080" s="291">
        <v>40</v>
      </c>
      <c r="L1080" s="291">
        <v>58627677.160000004</v>
      </c>
      <c r="M1080" s="291" t="s">
        <v>58</v>
      </c>
      <c r="N1080" s="291">
        <v>78</v>
      </c>
      <c r="O1080" s="291">
        <v>744864.63831779873</v>
      </c>
      <c r="P1080" s="321" t="s">
        <v>3170</v>
      </c>
      <c r="Q1080" s="321">
        <v>18000000</v>
      </c>
      <c r="R1080" s="321">
        <v>32.510452999999998</v>
      </c>
      <c r="S1080" s="321">
        <v>52.540310169999998</v>
      </c>
      <c r="T1080" s="321">
        <v>129.30958598434512</v>
      </c>
      <c r="U1080" s="321" t="s">
        <v>150</v>
      </c>
      <c r="V1080" s="321">
        <v>0.19363482238155294</v>
      </c>
      <c r="W1080" s="321">
        <v>1.16897852116378</v>
      </c>
      <c r="X1080" s="321">
        <v>2</v>
      </c>
      <c r="Y1080" s="321">
        <v>45.178175227930097</v>
      </c>
      <c r="Z1080" s="321">
        <v>0.44807999999999998</v>
      </c>
      <c r="AA1080" s="321">
        <v>99.589996400000004</v>
      </c>
      <c r="AB1080" s="321">
        <v>1.4448949600000001</v>
      </c>
      <c r="AC1080" s="322">
        <v>0.55269378283894455</v>
      </c>
      <c r="AD1080" s="323">
        <v>180000</v>
      </c>
      <c r="AE1080" s="322">
        <v>4.1381368795433264</v>
      </c>
      <c r="AF1080" s="324">
        <v>9.2512393541209459</v>
      </c>
      <c r="AG1080" s="324">
        <v>1.4347790044062694</v>
      </c>
      <c r="AH1080" s="324">
        <v>0.2199206758692118</v>
      </c>
      <c r="AI1080" s="324">
        <v>0.1550904640433014</v>
      </c>
      <c r="AJ1080" s="324">
        <v>0.20410585919709992</v>
      </c>
      <c r="AK1080" s="324">
        <v>98.256286098053465</v>
      </c>
      <c r="AL1080" s="324">
        <v>79.230447591585843</v>
      </c>
      <c r="AM1080" s="324">
        <v>117.2821246045211</v>
      </c>
    </row>
    <row r="1081" spans="1:39">
      <c r="A1081" s="291" t="s">
        <v>1232</v>
      </c>
      <c r="B1081" s="291">
        <v>2</v>
      </c>
      <c r="C1081" s="291" t="s">
        <v>3259</v>
      </c>
      <c r="D1081" s="291" t="s">
        <v>3176</v>
      </c>
      <c r="E1081" s="291" t="s">
        <v>3160</v>
      </c>
      <c r="F1081" s="291" t="s">
        <v>3161</v>
      </c>
      <c r="G1081" s="291" t="s">
        <v>3162</v>
      </c>
      <c r="H1081" s="291" t="s">
        <v>3163</v>
      </c>
      <c r="I1081" s="291" t="s">
        <v>3164</v>
      </c>
      <c r="J1081" s="291" t="s">
        <v>65</v>
      </c>
      <c r="K1081" s="291">
        <v>40</v>
      </c>
      <c r="L1081" s="291">
        <v>58627677.160000004</v>
      </c>
      <c r="M1081" s="291" t="s">
        <v>58</v>
      </c>
      <c r="N1081" s="291">
        <v>79</v>
      </c>
      <c r="O1081" s="291">
        <v>754538.2050491987</v>
      </c>
      <c r="P1081" s="321" t="s">
        <v>3170</v>
      </c>
      <c r="Q1081" s="321">
        <v>18000000</v>
      </c>
      <c r="R1081" s="321">
        <v>32.510452999999998</v>
      </c>
      <c r="S1081" s="321">
        <v>52.540310169999998</v>
      </c>
      <c r="T1081" s="321">
        <v>129.30958598434512</v>
      </c>
      <c r="U1081" s="321" t="s">
        <v>150</v>
      </c>
      <c r="V1081" s="321">
        <v>0.19363482238155294</v>
      </c>
      <c r="W1081" s="321">
        <v>1.16897852116378</v>
      </c>
      <c r="X1081" s="321">
        <v>2</v>
      </c>
      <c r="Y1081" s="321">
        <v>45.178175227930097</v>
      </c>
      <c r="Z1081" s="321">
        <v>0.44807999999999998</v>
      </c>
      <c r="AA1081" s="321">
        <v>99.589996400000004</v>
      </c>
      <c r="AB1081" s="321">
        <v>1.4448949600000001</v>
      </c>
      <c r="AC1081" s="322">
        <v>0.55269378283894455</v>
      </c>
      <c r="AD1081" s="323">
        <v>180000</v>
      </c>
      <c r="AE1081" s="322">
        <v>4.1918789169399924</v>
      </c>
      <c r="AF1081" s="324">
        <v>9.371385319758879</v>
      </c>
      <c r="AG1081" s="324">
        <v>1.4613386080646356</v>
      </c>
      <c r="AH1081" s="324">
        <v>0.22106113607181033</v>
      </c>
      <c r="AI1081" s="324">
        <v>0.15593624188982072</v>
      </c>
      <c r="AJ1081" s="324">
        <v>0.20410585919709992</v>
      </c>
      <c r="AK1081" s="324">
        <v>98.792121686499414</v>
      </c>
      <c r="AL1081" s="324">
        <v>79.662526751037348</v>
      </c>
      <c r="AM1081" s="324">
        <v>117.92171662196149</v>
      </c>
    </row>
    <row r="1082" spans="1:39">
      <c r="A1082" s="291" t="s">
        <v>1233</v>
      </c>
      <c r="B1082" s="291">
        <v>2</v>
      </c>
      <c r="C1082" s="291" t="s">
        <v>3260</v>
      </c>
      <c r="D1082" s="291" t="s">
        <v>3176</v>
      </c>
      <c r="E1082" s="291" t="s">
        <v>3160</v>
      </c>
      <c r="F1082" s="291" t="s">
        <v>3161</v>
      </c>
      <c r="G1082" s="291" t="s">
        <v>3162</v>
      </c>
      <c r="H1082" s="291" t="s">
        <v>3163</v>
      </c>
      <c r="I1082" s="291" t="s">
        <v>3164</v>
      </c>
      <c r="J1082" s="291" t="s">
        <v>65</v>
      </c>
      <c r="K1082" s="291">
        <v>40</v>
      </c>
      <c r="L1082" s="291">
        <v>58627677.160000004</v>
      </c>
      <c r="M1082" s="291" t="s">
        <v>58</v>
      </c>
      <c r="N1082" s="291">
        <v>80</v>
      </c>
      <c r="O1082" s="291">
        <v>764211.77178059868</v>
      </c>
      <c r="P1082" s="321" t="s">
        <v>3170</v>
      </c>
      <c r="Q1082" s="321">
        <v>18000000</v>
      </c>
      <c r="R1082" s="321">
        <v>32.510452999999998</v>
      </c>
      <c r="S1082" s="321">
        <v>52.540310169999998</v>
      </c>
      <c r="T1082" s="321">
        <v>129.30958598434512</v>
      </c>
      <c r="U1082" s="321" t="s">
        <v>150</v>
      </c>
      <c r="V1082" s="321">
        <v>0.19363482238155294</v>
      </c>
      <c r="W1082" s="321">
        <v>1.16897852116378</v>
      </c>
      <c r="X1082" s="321">
        <v>2</v>
      </c>
      <c r="Y1082" s="321">
        <v>45.178175227930097</v>
      </c>
      <c r="Z1082" s="321">
        <v>0.44807999999999998</v>
      </c>
      <c r="AA1082" s="321">
        <v>99.589996400000004</v>
      </c>
      <c r="AB1082" s="321">
        <v>1.4448949600000001</v>
      </c>
      <c r="AC1082" s="322">
        <v>0.55269378283894455</v>
      </c>
      <c r="AD1082" s="323">
        <v>180000</v>
      </c>
      <c r="AE1082" s="322">
        <v>4.2456209543366592</v>
      </c>
      <c r="AF1082" s="324">
        <v>9.4915312853968139</v>
      </c>
      <c r="AG1082" s="324">
        <v>1.4880338732397596</v>
      </c>
      <c r="AH1082" s="324">
        <v>0.22219027524878646</v>
      </c>
      <c r="AI1082" s="324">
        <v>0.15677490053993423</v>
      </c>
      <c r="AJ1082" s="324">
        <v>0.20410585919709992</v>
      </c>
      <c r="AK1082" s="324">
        <v>99.32344696669945</v>
      </c>
      <c r="AL1082" s="324">
        <v>80.090968954979019</v>
      </c>
      <c r="AM1082" s="324">
        <v>118.5559249784199</v>
      </c>
    </row>
    <row r="1083" spans="1:39">
      <c r="A1083" s="291" t="s">
        <v>1234</v>
      </c>
      <c r="B1083" s="291">
        <v>2</v>
      </c>
      <c r="C1083" s="291" t="s">
        <v>3261</v>
      </c>
      <c r="D1083" s="291" t="s">
        <v>3176</v>
      </c>
      <c r="E1083" s="291" t="s">
        <v>3160</v>
      </c>
      <c r="F1083" s="291" t="s">
        <v>3161</v>
      </c>
      <c r="G1083" s="291" t="s">
        <v>3162</v>
      </c>
      <c r="H1083" s="291" t="s">
        <v>3163</v>
      </c>
      <c r="I1083" s="291" t="s">
        <v>3164</v>
      </c>
      <c r="J1083" s="291" t="s">
        <v>65</v>
      </c>
      <c r="K1083" s="291">
        <v>40</v>
      </c>
      <c r="L1083" s="291">
        <v>58627677.160000004</v>
      </c>
      <c r="M1083" s="291" t="s">
        <v>58</v>
      </c>
      <c r="N1083" s="291">
        <v>81</v>
      </c>
      <c r="O1083" s="291">
        <v>773885.33851199865</v>
      </c>
      <c r="P1083" s="321" t="s">
        <v>3170</v>
      </c>
      <c r="Q1083" s="321">
        <v>18000000</v>
      </c>
      <c r="R1083" s="321">
        <v>32.510452999999998</v>
      </c>
      <c r="S1083" s="321">
        <v>52.540310169999998</v>
      </c>
      <c r="T1083" s="321">
        <v>129.30958598434512</v>
      </c>
      <c r="U1083" s="321" t="s">
        <v>150</v>
      </c>
      <c r="V1083" s="321">
        <v>0.19363482238155294</v>
      </c>
      <c r="W1083" s="321">
        <v>1.16897852116378</v>
      </c>
      <c r="X1083" s="321">
        <v>2</v>
      </c>
      <c r="Y1083" s="321">
        <v>45.178175227930097</v>
      </c>
      <c r="Z1083" s="321">
        <v>0.44807999999999998</v>
      </c>
      <c r="AA1083" s="321">
        <v>99.589996400000004</v>
      </c>
      <c r="AB1083" s="321">
        <v>1.4448949600000001</v>
      </c>
      <c r="AC1083" s="322">
        <v>0.55269378283894455</v>
      </c>
      <c r="AD1083" s="323">
        <v>180000</v>
      </c>
      <c r="AE1083" s="322">
        <v>4.299362991733326</v>
      </c>
      <c r="AF1083" s="324">
        <v>9.6116772510347488</v>
      </c>
      <c r="AG1083" s="324">
        <v>1.5148634626939133</v>
      </c>
      <c r="AH1083" s="324">
        <v>0.22330828431647751</v>
      </c>
      <c r="AI1083" s="324">
        <v>0.15760656783714103</v>
      </c>
      <c r="AJ1083" s="324">
        <v>0.20410585919709992</v>
      </c>
      <c r="AK1083" s="324">
        <v>99.850342932849443</v>
      </c>
      <c r="AL1083" s="324">
        <v>80.515839514310002</v>
      </c>
      <c r="AM1083" s="324">
        <v>119.1848463513889</v>
      </c>
    </row>
    <row r="1084" spans="1:39">
      <c r="A1084" s="291" t="s">
        <v>1235</v>
      </c>
      <c r="B1084" s="291">
        <v>2</v>
      </c>
      <c r="C1084" s="291" t="s">
        <v>3262</v>
      </c>
      <c r="D1084" s="291" t="s">
        <v>3176</v>
      </c>
      <c r="E1084" s="291" t="s">
        <v>3160</v>
      </c>
      <c r="F1084" s="291" t="s">
        <v>3161</v>
      </c>
      <c r="G1084" s="291" t="s">
        <v>3162</v>
      </c>
      <c r="H1084" s="291" t="s">
        <v>3163</v>
      </c>
      <c r="I1084" s="291" t="s">
        <v>3164</v>
      </c>
      <c r="J1084" s="291" t="s">
        <v>65</v>
      </c>
      <c r="K1084" s="291">
        <v>40</v>
      </c>
      <c r="L1084" s="291">
        <v>58627677.160000004</v>
      </c>
      <c r="M1084" s="291" t="s">
        <v>58</v>
      </c>
      <c r="N1084" s="291">
        <v>82</v>
      </c>
      <c r="O1084" s="291">
        <v>783558.90524339862</v>
      </c>
      <c r="P1084" s="321" t="s">
        <v>3170</v>
      </c>
      <c r="Q1084" s="321">
        <v>18000000</v>
      </c>
      <c r="R1084" s="321">
        <v>32.510452999999998</v>
      </c>
      <c r="S1084" s="321">
        <v>52.540310169999998</v>
      </c>
      <c r="T1084" s="321">
        <v>129.30958598434512</v>
      </c>
      <c r="U1084" s="321" t="s">
        <v>150</v>
      </c>
      <c r="V1084" s="321">
        <v>0.19363482238155294</v>
      </c>
      <c r="W1084" s="321">
        <v>1.16897852116378</v>
      </c>
      <c r="X1084" s="321">
        <v>2</v>
      </c>
      <c r="Y1084" s="321">
        <v>45.178175227930097</v>
      </c>
      <c r="Z1084" s="321">
        <v>0.44807999999999998</v>
      </c>
      <c r="AA1084" s="321">
        <v>99.589996400000004</v>
      </c>
      <c r="AB1084" s="321">
        <v>1.4448949600000001</v>
      </c>
      <c r="AC1084" s="322">
        <v>0.55269378283894455</v>
      </c>
      <c r="AD1084" s="323">
        <v>180000</v>
      </c>
      <c r="AE1084" s="322">
        <v>4.353105029129992</v>
      </c>
      <c r="AF1084" s="324">
        <v>9.7318232166726819</v>
      </c>
      <c r="AG1084" s="324">
        <v>1.5418260614097228</v>
      </c>
      <c r="AH1084" s="324">
        <v>0.22441534821953898</v>
      </c>
      <c r="AI1084" s="324">
        <v>0.15843136759494839</v>
      </c>
      <c r="AJ1084" s="324">
        <v>0.20410585919709992</v>
      </c>
      <c r="AK1084" s="324">
        <v>100.37288802597713</v>
      </c>
      <c r="AL1084" s="324">
        <v>80.937201681143563</v>
      </c>
      <c r="AM1084" s="324">
        <v>119.80857437081073</v>
      </c>
    </row>
    <row r="1085" spans="1:39">
      <c r="A1085" s="291" t="s">
        <v>1236</v>
      </c>
      <c r="B1085" s="291">
        <v>2</v>
      </c>
      <c r="C1085" s="291" t="s">
        <v>3263</v>
      </c>
      <c r="D1085" s="291" t="s">
        <v>3176</v>
      </c>
      <c r="E1085" s="291" t="s">
        <v>3160</v>
      </c>
      <c r="F1085" s="291" t="s">
        <v>3161</v>
      </c>
      <c r="G1085" s="291" t="s">
        <v>3162</v>
      </c>
      <c r="H1085" s="291" t="s">
        <v>3163</v>
      </c>
      <c r="I1085" s="291" t="s">
        <v>3164</v>
      </c>
      <c r="J1085" s="291" t="s">
        <v>65</v>
      </c>
      <c r="K1085" s="291">
        <v>40</v>
      </c>
      <c r="L1085" s="291">
        <v>58627677.160000004</v>
      </c>
      <c r="M1085" s="291" t="s">
        <v>58</v>
      </c>
      <c r="N1085" s="291">
        <v>83</v>
      </c>
      <c r="O1085" s="291">
        <v>793232.47197479859</v>
      </c>
      <c r="P1085" s="321" t="s">
        <v>3170</v>
      </c>
      <c r="Q1085" s="321">
        <v>18000000</v>
      </c>
      <c r="R1085" s="321">
        <v>32.510452999999998</v>
      </c>
      <c r="S1085" s="321">
        <v>52.540310169999998</v>
      </c>
      <c r="T1085" s="321">
        <v>129.30958598434512</v>
      </c>
      <c r="U1085" s="321" t="s">
        <v>150</v>
      </c>
      <c r="V1085" s="321">
        <v>0.19363482238155294</v>
      </c>
      <c r="W1085" s="321">
        <v>1.16897852116378</v>
      </c>
      <c r="X1085" s="321">
        <v>2</v>
      </c>
      <c r="Y1085" s="321">
        <v>45.178175227930097</v>
      </c>
      <c r="Z1085" s="321">
        <v>0.44807999999999998</v>
      </c>
      <c r="AA1085" s="321">
        <v>99.589996400000004</v>
      </c>
      <c r="AB1085" s="321">
        <v>1.4448949600000001</v>
      </c>
      <c r="AC1085" s="322">
        <v>0.55269378283894455</v>
      </c>
      <c r="AD1085" s="323">
        <v>180000</v>
      </c>
      <c r="AE1085" s="322">
        <v>4.4068470665266588</v>
      </c>
      <c r="AF1085" s="324">
        <v>9.8519691823106168</v>
      </c>
      <c r="AG1085" s="324">
        <v>1.5689203759042096</v>
      </c>
      <c r="AH1085" s="324">
        <v>0.22551164619323755</v>
      </c>
      <c r="AI1085" s="324">
        <v>0.15924941977297633</v>
      </c>
      <c r="AJ1085" s="324">
        <v>0.20410585919709992</v>
      </c>
      <c r="AK1085" s="324">
        <v>100.89115824551176</v>
      </c>
      <c r="AL1085" s="324">
        <v>81.355116738772949</v>
      </c>
      <c r="AM1085" s="324">
        <v>120.4271997522506</v>
      </c>
    </row>
    <row r="1086" spans="1:39">
      <c r="A1086" s="291" t="s">
        <v>1237</v>
      </c>
      <c r="B1086" s="291">
        <v>2</v>
      </c>
      <c r="C1086" s="291" t="s">
        <v>3264</v>
      </c>
      <c r="D1086" s="291" t="s">
        <v>3176</v>
      </c>
      <c r="E1086" s="291" t="s">
        <v>3160</v>
      </c>
      <c r="F1086" s="291" t="s">
        <v>3161</v>
      </c>
      <c r="G1086" s="291" t="s">
        <v>3162</v>
      </c>
      <c r="H1086" s="291" t="s">
        <v>3163</v>
      </c>
      <c r="I1086" s="291" t="s">
        <v>3164</v>
      </c>
      <c r="J1086" s="291" t="s">
        <v>65</v>
      </c>
      <c r="K1086" s="291">
        <v>40</v>
      </c>
      <c r="L1086" s="291">
        <v>58627677.160000004</v>
      </c>
      <c r="M1086" s="291" t="s">
        <v>58</v>
      </c>
      <c r="N1086" s="291">
        <v>84</v>
      </c>
      <c r="O1086" s="291">
        <v>802906.03870619857</v>
      </c>
      <c r="P1086" s="321" t="s">
        <v>3170</v>
      </c>
      <c r="Q1086" s="321">
        <v>18000000</v>
      </c>
      <c r="R1086" s="321">
        <v>32.510452999999998</v>
      </c>
      <c r="S1086" s="321">
        <v>52.540310169999998</v>
      </c>
      <c r="T1086" s="321">
        <v>129.30958598434512</v>
      </c>
      <c r="U1086" s="321" t="s">
        <v>150</v>
      </c>
      <c r="V1086" s="321">
        <v>0.19363482238155294</v>
      </c>
      <c r="W1086" s="321">
        <v>1.16897852116378</v>
      </c>
      <c r="X1086" s="321">
        <v>2</v>
      </c>
      <c r="Y1086" s="321">
        <v>45.178175227930097</v>
      </c>
      <c r="Z1086" s="321">
        <v>0.44807999999999998</v>
      </c>
      <c r="AA1086" s="321">
        <v>99.589996400000004</v>
      </c>
      <c r="AB1086" s="321">
        <v>1.4448949600000001</v>
      </c>
      <c r="AC1086" s="322">
        <v>0.55269378283894455</v>
      </c>
      <c r="AD1086" s="323">
        <v>180000</v>
      </c>
      <c r="AE1086" s="322">
        <v>4.4605891039233256</v>
      </c>
      <c r="AF1086" s="324">
        <v>9.9721151479485517</v>
      </c>
      <c r="AG1086" s="324">
        <v>1.5961451335726102</v>
      </c>
      <c r="AH1086" s="324">
        <v>0.22659735201133258</v>
      </c>
      <c r="AI1086" s="324">
        <v>0.16006084064331796</v>
      </c>
      <c r="AJ1086" s="324">
        <v>0.20410585919709992</v>
      </c>
      <c r="AK1086" s="324">
        <v>101.40522725468024</v>
      </c>
      <c r="AL1086" s="324">
        <v>81.769644086659227</v>
      </c>
      <c r="AM1086" s="324">
        <v>121.04081042270127</v>
      </c>
    </row>
    <row r="1087" spans="1:39">
      <c r="A1087" s="291" t="s">
        <v>1238</v>
      </c>
      <c r="B1087" s="291">
        <v>2</v>
      </c>
      <c r="C1087" s="291" t="s">
        <v>3265</v>
      </c>
      <c r="D1087" s="291" t="s">
        <v>3176</v>
      </c>
      <c r="E1087" s="291" t="s">
        <v>3160</v>
      </c>
      <c r="F1087" s="291" t="s">
        <v>3161</v>
      </c>
      <c r="G1087" s="291" t="s">
        <v>3162</v>
      </c>
      <c r="H1087" s="291" t="s">
        <v>3163</v>
      </c>
      <c r="I1087" s="291" t="s">
        <v>3164</v>
      </c>
      <c r="J1087" s="291" t="s">
        <v>65</v>
      </c>
      <c r="K1087" s="291">
        <v>40</v>
      </c>
      <c r="L1087" s="291">
        <v>58627677.160000004</v>
      </c>
      <c r="M1087" s="291" t="s">
        <v>58</v>
      </c>
      <c r="N1087" s="291">
        <v>85</v>
      </c>
      <c r="O1087" s="291">
        <v>812579.60543759854</v>
      </c>
      <c r="P1087" s="321" t="s">
        <v>3170</v>
      </c>
      <c r="Q1087" s="321">
        <v>18000000</v>
      </c>
      <c r="R1087" s="321">
        <v>32.510452999999998</v>
      </c>
      <c r="S1087" s="321">
        <v>52.540310169999998</v>
      </c>
      <c r="T1087" s="321">
        <v>129.30958598434512</v>
      </c>
      <c r="U1087" s="321" t="s">
        <v>150</v>
      </c>
      <c r="V1087" s="321">
        <v>0.19363482238155294</v>
      </c>
      <c r="W1087" s="321">
        <v>1.16897852116378</v>
      </c>
      <c r="X1087" s="321">
        <v>2</v>
      </c>
      <c r="Y1087" s="321">
        <v>45.178175227930097</v>
      </c>
      <c r="Z1087" s="321">
        <v>0.44807999999999998</v>
      </c>
      <c r="AA1087" s="321">
        <v>99.589996400000004</v>
      </c>
      <c r="AB1087" s="321">
        <v>1.4448949600000001</v>
      </c>
      <c r="AC1087" s="322">
        <v>0.55269378283894455</v>
      </c>
      <c r="AD1087" s="323">
        <v>180000</v>
      </c>
      <c r="AE1087" s="322">
        <v>4.5143311413199916</v>
      </c>
      <c r="AF1087" s="324">
        <v>10.092261113586485</v>
      </c>
      <c r="AG1087" s="324">
        <v>1.6234990820603403</v>
      </c>
      <c r="AH1087" s="324">
        <v>0.22767263422030179</v>
      </c>
      <c r="AI1087" s="324">
        <v>0.16086574294780587</v>
      </c>
      <c r="AJ1087" s="324">
        <v>0.20410585919709992</v>
      </c>
      <c r="AK1087" s="324">
        <v>101.91516648014201</v>
      </c>
      <c r="AL1087" s="324">
        <v>82.180841320773311</v>
      </c>
      <c r="AM1087" s="324">
        <v>121.64949163951071</v>
      </c>
    </row>
    <row r="1088" spans="1:39">
      <c r="A1088" s="291" t="s">
        <v>1239</v>
      </c>
      <c r="B1088" s="291">
        <v>2</v>
      </c>
      <c r="C1088" s="291" t="s">
        <v>3266</v>
      </c>
      <c r="D1088" s="291" t="s">
        <v>3176</v>
      </c>
      <c r="E1088" s="291" t="s">
        <v>3160</v>
      </c>
      <c r="F1088" s="291" t="s">
        <v>3161</v>
      </c>
      <c r="G1088" s="291" t="s">
        <v>3162</v>
      </c>
      <c r="H1088" s="291" t="s">
        <v>3163</v>
      </c>
      <c r="I1088" s="291" t="s">
        <v>3164</v>
      </c>
      <c r="J1088" s="291" t="s">
        <v>65</v>
      </c>
      <c r="K1088" s="291">
        <v>40</v>
      </c>
      <c r="L1088" s="291">
        <v>58627677.160000004</v>
      </c>
      <c r="M1088" s="291" t="s">
        <v>58</v>
      </c>
      <c r="N1088" s="291">
        <v>86</v>
      </c>
      <c r="O1088" s="291">
        <v>822253.17216899851</v>
      </c>
      <c r="P1088" s="321" t="s">
        <v>3170</v>
      </c>
      <c r="Q1088" s="321">
        <v>18000000</v>
      </c>
      <c r="R1088" s="321">
        <v>32.510452999999998</v>
      </c>
      <c r="S1088" s="321">
        <v>52.540310169999998</v>
      </c>
      <c r="T1088" s="321">
        <v>129.30958598434512</v>
      </c>
      <c r="U1088" s="321" t="s">
        <v>150</v>
      </c>
      <c r="V1088" s="321">
        <v>0.19363482238155294</v>
      </c>
      <c r="W1088" s="321">
        <v>1.16897852116378</v>
      </c>
      <c r="X1088" s="321">
        <v>2</v>
      </c>
      <c r="Y1088" s="321">
        <v>45.178175227930097</v>
      </c>
      <c r="Z1088" s="321">
        <v>0.44807999999999998</v>
      </c>
      <c r="AA1088" s="321">
        <v>99.589996400000004</v>
      </c>
      <c r="AB1088" s="321">
        <v>1.4448949600000001</v>
      </c>
      <c r="AC1088" s="322">
        <v>0.55269378283894455</v>
      </c>
      <c r="AD1088" s="323">
        <v>180000</v>
      </c>
      <c r="AE1088" s="322">
        <v>4.5680731787166584</v>
      </c>
      <c r="AF1088" s="324">
        <v>10.21240707922442</v>
      </c>
      <c r="AG1088" s="324">
        <v>1.6509809886615259</v>
      </c>
      <c r="AH1088" s="324">
        <v>0.22873765636045967</v>
      </c>
      <c r="AI1088" s="324">
        <v>0.16166423604677826</v>
      </c>
      <c r="AJ1088" s="324">
        <v>0.20410585919709992</v>
      </c>
      <c r="AK1088" s="324">
        <v>102.42104520623859</v>
      </c>
      <c r="AL1088" s="324">
        <v>82.588764309595589</v>
      </c>
      <c r="AM1088" s="324">
        <v>122.25332610288162</v>
      </c>
    </row>
    <row r="1089" spans="1:39">
      <c r="A1089" s="291" t="s">
        <v>1240</v>
      </c>
      <c r="B1089" s="291">
        <v>2</v>
      </c>
      <c r="C1089" s="291" t="s">
        <v>3267</v>
      </c>
      <c r="D1089" s="291" t="s">
        <v>3176</v>
      </c>
      <c r="E1089" s="291" t="s">
        <v>3160</v>
      </c>
      <c r="F1089" s="291" t="s">
        <v>3161</v>
      </c>
      <c r="G1089" s="291" t="s">
        <v>3162</v>
      </c>
      <c r="H1089" s="291" t="s">
        <v>3163</v>
      </c>
      <c r="I1089" s="291" t="s">
        <v>3164</v>
      </c>
      <c r="J1089" s="291" t="s">
        <v>65</v>
      </c>
      <c r="K1089" s="291">
        <v>40</v>
      </c>
      <c r="L1089" s="291">
        <v>58627677.160000004</v>
      </c>
      <c r="M1089" s="291" t="s">
        <v>58</v>
      </c>
      <c r="N1089" s="291">
        <v>87</v>
      </c>
      <c r="O1089" s="291">
        <v>831926.73890039849</v>
      </c>
      <c r="P1089" s="321" t="s">
        <v>3170</v>
      </c>
      <c r="Q1089" s="321">
        <v>18000000</v>
      </c>
      <c r="R1089" s="321">
        <v>32.510452999999998</v>
      </c>
      <c r="S1089" s="321">
        <v>52.540310169999998</v>
      </c>
      <c r="T1089" s="321">
        <v>129.30958598434512</v>
      </c>
      <c r="U1089" s="321" t="s">
        <v>150</v>
      </c>
      <c r="V1089" s="321">
        <v>0.19363482238155294</v>
      </c>
      <c r="W1089" s="321">
        <v>1.16897852116378</v>
      </c>
      <c r="X1089" s="321">
        <v>2</v>
      </c>
      <c r="Y1089" s="321">
        <v>45.178175227930097</v>
      </c>
      <c r="Z1089" s="321">
        <v>0.44807999999999998</v>
      </c>
      <c r="AA1089" s="321">
        <v>99.589996400000004</v>
      </c>
      <c r="AB1089" s="321">
        <v>1.4448949600000001</v>
      </c>
      <c r="AC1089" s="322">
        <v>0.55269378283894455</v>
      </c>
      <c r="AD1089" s="323">
        <v>180000</v>
      </c>
      <c r="AE1089" s="322">
        <v>4.6218152161133252</v>
      </c>
      <c r="AF1089" s="324">
        <v>10.332553044862355</v>
      </c>
      <c r="AG1089" s="324">
        <v>1.6785896397427507</v>
      </c>
      <c r="AH1089" s="324">
        <v>0.22979257717587176</v>
      </c>
      <c r="AI1089" s="324">
        <v>0.16245642605990726</v>
      </c>
      <c r="AJ1089" s="324">
        <v>0.20410585919709992</v>
      </c>
      <c r="AK1089" s="324">
        <v>102.92293066421421</v>
      </c>
      <c r="AL1089" s="324">
        <v>82.993467266060208</v>
      </c>
      <c r="AM1089" s="324">
        <v>122.85239406236822</v>
      </c>
    </row>
    <row r="1090" spans="1:39">
      <c r="A1090" s="291" t="s">
        <v>1241</v>
      </c>
      <c r="B1090" s="291">
        <v>2</v>
      </c>
      <c r="C1090" s="291" t="s">
        <v>3268</v>
      </c>
      <c r="D1090" s="291" t="s">
        <v>3176</v>
      </c>
      <c r="E1090" s="291" t="s">
        <v>3160</v>
      </c>
      <c r="F1090" s="291" t="s">
        <v>3161</v>
      </c>
      <c r="G1090" s="291" t="s">
        <v>3162</v>
      </c>
      <c r="H1090" s="291" t="s">
        <v>3163</v>
      </c>
      <c r="I1090" s="291" t="s">
        <v>3164</v>
      </c>
      <c r="J1090" s="291" t="s">
        <v>65</v>
      </c>
      <c r="K1090" s="291">
        <v>40</v>
      </c>
      <c r="L1090" s="291">
        <v>58627677.160000004</v>
      </c>
      <c r="M1090" s="291" t="s">
        <v>58</v>
      </c>
      <c r="N1090" s="291">
        <v>88</v>
      </c>
      <c r="O1090" s="291">
        <v>841600.30563179846</v>
      </c>
      <c r="P1090" s="321" t="s">
        <v>3170</v>
      </c>
      <c r="Q1090" s="321">
        <v>18000000</v>
      </c>
      <c r="R1090" s="321">
        <v>32.510452999999998</v>
      </c>
      <c r="S1090" s="321">
        <v>52.540310169999998</v>
      </c>
      <c r="T1090" s="321">
        <v>129.30958598434512</v>
      </c>
      <c r="U1090" s="321" t="s">
        <v>150</v>
      </c>
      <c r="V1090" s="321">
        <v>0.19363482238155294</v>
      </c>
      <c r="W1090" s="321">
        <v>1.16897852116378</v>
      </c>
      <c r="X1090" s="321">
        <v>2</v>
      </c>
      <c r="Y1090" s="321">
        <v>45.178175227930097</v>
      </c>
      <c r="Z1090" s="321">
        <v>0.44807999999999998</v>
      </c>
      <c r="AA1090" s="321">
        <v>99.589996400000004</v>
      </c>
      <c r="AB1090" s="321">
        <v>1.4448949600000001</v>
      </c>
      <c r="AC1090" s="322">
        <v>0.55269378283894455</v>
      </c>
      <c r="AD1090" s="323">
        <v>180000</v>
      </c>
      <c r="AE1090" s="322">
        <v>4.6755572535099912</v>
      </c>
      <c r="AF1090" s="324">
        <v>10.452699010500288</v>
      </c>
      <c r="AG1090" s="324">
        <v>1.7063238401906073</v>
      </c>
      <c r="AH1090" s="324">
        <v>0.23083755081244522</v>
      </c>
      <c r="AI1090" s="324">
        <v>0.16324241599959158</v>
      </c>
      <c r="AJ1090" s="324">
        <v>0.20410585919709992</v>
      </c>
      <c r="AK1090" s="324">
        <v>103.42088811672561</v>
      </c>
      <c r="AL1090" s="324">
        <v>83.395002815700991</v>
      </c>
      <c r="AM1090" s="324">
        <v>123.44677341775024</v>
      </c>
    </row>
    <row r="1091" spans="1:39">
      <c r="A1091" s="291" t="s">
        <v>1242</v>
      </c>
      <c r="B1091" s="291">
        <v>2</v>
      </c>
      <c r="C1091" s="291" t="s">
        <v>3269</v>
      </c>
      <c r="D1091" s="291" t="s">
        <v>3176</v>
      </c>
      <c r="E1091" s="291" t="s">
        <v>3160</v>
      </c>
      <c r="F1091" s="291" t="s">
        <v>3161</v>
      </c>
      <c r="G1091" s="291" t="s">
        <v>3162</v>
      </c>
      <c r="H1091" s="291" t="s">
        <v>3163</v>
      </c>
      <c r="I1091" s="291" t="s">
        <v>3164</v>
      </c>
      <c r="J1091" s="291" t="s">
        <v>65</v>
      </c>
      <c r="K1091" s="291">
        <v>40</v>
      </c>
      <c r="L1091" s="291">
        <v>58627677.160000004</v>
      </c>
      <c r="M1091" s="291" t="s">
        <v>58</v>
      </c>
      <c r="N1091" s="291">
        <v>89</v>
      </c>
      <c r="O1091" s="291">
        <v>851273.87236319843</v>
      </c>
      <c r="P1091" s="321" t="s">
        <v>3170</v>
      </c>
      <c r="Q1091" s="321">
        <v>18000000</v>
      </c>
      <c r="R1091" s="321">
        <v>32.510452999999998</v>
      </c>
      <c r="S1091" s="321">
        <v>52.540310169999998</v>
      </c>
      <c r="T1091" s="321">
        <v>129.30958598434512</v>
      </c>
      <c r="U1091" s="321" t="s">
        <v>150</v>
      </c>
      <c r="V1091" s="321">
        <v>0.19363482238155294</v>
      </c>
      <c r="W1091" s="321">
        <v>1.16897852116378</v>
      </c>
      <c r="X1091" s="321">
        <v>2</v>
      </c>
      <c r="Y1091" s="321">
        <v>45.178175227930097</v>
      </c>
      <c r="Z1091" s="321">
        <v>0.44807999999999998</v>
      </c>
      <c r="AA1091" s="321">
        <v>99.589996400000004</v>
      </c>
      <c r="AB1091" s="321">
        <v>1.4448949600000001</v>
      </c>
      <c r="AC1091" s="322">
        <v>0.55269378283894455</v>
      </c>
      <c r="AD1091" s="323">
        <v>180000</v>
      </c>
      <c r="AE1091" s="322">
        <v>4.729299290906658</v>
      </c>
      <c r="AF1091" s="324">
        <v>10.572844976138223</v>
      </c>
      <c r="AG1091" s="324">
        <v>1.7341824128818695</v>
      </c>
      <c r="AH1091" s="324">
        <v>0.23187272700620803</v>
      </c>
      <c r="AI1091" s="324">
        <v>0.16402230589739406</v>
      </c>
      <c r="AJ1091" s="324">
        <v>0.20410585919709992</v>
      </c>
      <c r="AK1091" s="324">
        <v>103.91498093794553</v>
      </c>
      <c r="AL1091" s="324">
        <v>83.793422061244001</v>
      </c>
      <c r="AM1091" s="324">
        <v>124.03653981464709</v>
      </c>
    </row>
    <row r="1092" spans="1:39">
      <c r="A1092" s="291" t="s">
        <v>1243</v>
      </c>
      <c r="B1092" s="291">
        <v>2</v>
      </c>
      <c r="C1092" s="291" t="s">
        <v>3270</v>
      </c>
      <c r="D1092" s="291" t="s">
        <v>3176</v>
      </c>
      <c r="E1092" s="291" t="s">
        <v>3160</v>
      </c>
      <c r="F1092" s="291" t="s">
        <v>3161</v>
      </c>
      <c r="G1092" s="291" t="s">
        <v>3162</v>
      </c>
      <c r="H1092" s="291" t="s">
        <v>3163</v>
      </c>
      <c r="I1092" s="291" t="s">
        <v>3164</v>
      </c>
      <c r="J1092" s="291" t="s">
        <v>65</v>
      </c>
      <c r="K1092" s="291">
        <v>40</v>
      </c>
      <c r="L1092" s="291">
        <v>58627677.160000004</v>
      </c>
      <c r="M1092" s="291" t="s">
        <v>58</v>
      </c>
      <c r="N1092" s="291">
        <v>90</v>
      </c>
      <c r="O1092" s="291">
        <v>860947.43909459841</v>
      </c>
      <c r="P1092" s="321" t="s">
        <v>3170</v>
      </c>
      <c r="Q1092" s="321">
        <v>18000000</v>
      </c>
      <c r="R1092" s="321">
        <v>32.510452999999998</v>
      </c>
      <c r="S1092" s="321">
        <v>52.540310169999998</v>
      </c>
      <c r="T1092" s="321">
        <v>129.30958598434512</v>
      </c>
      <c r="U1092" s="321" t="s">
        <v>150</v>
      </c>
      <c r="V1092" s="321">
        <v>0.19363482238155294</v>
      </c>
      <c r="W1092" s="321">
        <v>1.16897852116378</v>
      </c>
      <c r="X1092" s="321">
        <v>2</v>
      </c>
      <c r="Y1092" s="321">
        <v>45.178175227930097</v>
      </c>
      <c r="Z1092" s="321">
        <v>0.44807999999999998</v>
      </c>
      <c r="AA1092" s="321">
        <v>99.589996400000004</v>
      </c>
      <c r="AB1092" s="321">
        <v>1.4448949600000001</v>
      </c>
      <c r="AC1092" s="322">
        <v>0.55269378283894455</v>
      </c>
      <c r="AD1092" s="323">
        <v>180000</v>
      </c>
      <c r="AE1092" s="322">
        <v>4.7830413283033248</v>
      </c>
      <c r="AF1092" s="324">
        <v>10.692990941776157</v>
      </c>
      <c r="AG1092" s="324">
        <v>1.7621641981750724</v>
      </c>
      <c r="AH1092" s="324">
        <v>0.23289825126153027</v>
      </c>
      <c r="AI1092" s="324">
        <v>0.16479619292395739</v>
      </c>
      <c r="AJ1092" s="324">
        <v>0.20410585919709992</v>
      </c>
      <c r="AK1092" s="324">
        <v>104.40527068953432</v>
      </c>
      <c r="AL1092" s="324">
        <v>84.188774643868385</v>
      </c>
      <c r="AM1092" s="324">
        <v>124.62176673520025</v>
      </c>
    </row>
    <row r="1093" spans="1:39">
      <c r="A1093" s="291" t="s">
        <v>1244</v>
      </c>
      <c r="B1093" s="291">
        <v>2</v>
      </c>
      <c r="C1093" s="291" t="s">
        <v>3271</v>
      </c>
      <c r="D1093" s="291" t="s">
        <v>3176</v>
      </c>
      <c r="E1093" s="291" t="s">
        <v>3160</v>
      </c>
      <c r="F1093" s="291" t="s">
        <v>3161</v>
      </c>
      <c r="G1093" s="291" t="s">
        <v>3162</v>
      </c>
      <c r="H1093" s="291" t="s">
        <v>3163</v>
      </c>
      <c r="I1093" s="291" t="s">
        <v>3164</v>
      </c>
      <c r="J1093" s="291" t="s">
        <v>65</v>
      </c>
      <c r="K1093" s="291">
        <v>40</v>
      </c>
      <c r="L1093" s="291">
        <v>58627677.160000004</v>
      </c>
      <c r="M1093" s="291" t="s">
        <v>58</v>
      </c>
      <c r="N1093" s="291">
        <v>91</v>
      </c>
      <c r="O1093" s="291">
        <v>870621.00582599838</v>
      </c>
      <c r="P1093" s="321" t="s">
        <v>3170</v>
      </c>
      <c r="Q1093" s="321">
        <v>18000000</v>
      </c>
      <c r="R1093" s="321">
        <v>32.510452999999998</v>
      </c>
      <c r="S1093" s="321">
        <v>52.540310169999998</v>
      </c>
      <c r="T1093" s="321">
        <v>129.30958598434512</v>
      </c>
      <c r="U1093" s="321" t="s">
        <v>150</v>
      </c>
      <c r="V1093" s="321">
        <v>0.19363482238155294</v>
      </c>
      <c r="W1093" s="321">
        <v>1.16897852116378</v>
      </c>
      <c r="X1093" s="321">
        <v>2</v>
      </c>
      <c r="Y1093" s="321">
        <v>45.178175227930097</v>
      </c>
      <c r="Z1093" s="321">
        <v>0.44807999999999998</v>
      </c>
      <c r="AA1093" s="321">
        <v>99.589996400000004</v>
      </c>
      <c r="AB1093" s="321">
        <v>1.4448949600000001</v>
      </c>
      <c r="AC1093" s="322">
        <v>0.55269378283894455</v>
      </c>
      <c r="AD1093" s="323">
        <v>180000</v>
      </c>
      <c r="AE1093" s="322">
        <v>4.8367833656999908</v>
      </c>
      <c r="AF1093" s="324">
        <v>10.813136907414091</v>
      </c>
      <c r="AG1093" s="324">
        <v>1.7902680534223818</v>
      </c>
      <c r="AH1093" s="324">
        <v>0.23391426501995094</v>
      </c>
      <c r="AI1093" s="324">
        <v>0.16556417150280175</v>
      </c>
      <c r="AJ1093" s="324">
        <v>0.20410585919709992</v>
      </c>
      <c r="AK1093" s="324">
        <v>104.89181719273545</v>
      </c>
      <c r="AL1093" s="324">
        <v>84.581108801341799</v>
      </c>
      <c r="AM1093" s="324">
        <v>125.20252558412909</v>
      </c>
    </row>
    <row r="1094" spans="1:39">
      <c r="A1094" s="291" t="s">
        <v>1245</v>
      </c>
      <c r="B1094" s="291">
        <v>2</v>
      </c>
      <c r="C1094" s="291" t="s">
        <v>3272</v>
      </c>
      <c r="D1094" s="291" t="s">
        <v>3176</v>
      </c>
      <c r="E1094" s="291" t="s">
        <v>3160</v>
      </c>
      <c r="F1094" s="291" t="s">
        <v>3161</v>
      </c>
      <c r="G1094" s="291" t="s">
        <v>3162</v>
      </c>
      <c r="H1094" s="291" t="s">
        <v>3163</v>
      </c>
      <c r="I1094" s="291" t="s">
        <v>3164</v>
      </c>
      <c r="J1094" s="291" t="s">
        <v>65</v>
      </c>
      <c r="K1094" s="291">
        <v>40</v>
      </c>
      <c r="L1094" s="291">
        <v>58627677.160000004</v>
      </c>
      <c r="M1094" s="291" t="s">
        <v>58</v>
      </c>
      <c r="N1094" s="291">
        <v>92</v>
      </c>
      <c r="O1094" s="291">
        <v>880294.57255739835</v>
      </c>
      <c r="P1094" s="321" t="s">
        <v>3170</v>
      </c>
      <c r="Q1094" s="321">
        <v>18000000</v>
      </c>
      <c r="R1094" s="321">
        <v>32.510452999999998</v>
      </c>
      <c r="S1094" s="321">
        <v>52.540310169999998</v>
      </c>
      <c r="T1094" s="321">
        <v>129.30958598434512</v>
      </c>
      <c r="U1094" s="321" t="s">
        <v>150</v>
      </c>
      <c r="V1094" s="321">
        <v>0.19363482238155294</v>
      </c>
      <c r="W1094" s="321">
        <v>1.16897852116378</v>
      </c>
      <c r="X1094" s="321">
        <v>2</v>
      </c>
      <c r="Y1094" s="321">
        <v>45.178175227930097</v>
      </c>
      <c r="Z1094" s="321">
        <v>0.44807999999999998</v>
      </c>
      <c r="AA1094" s="321">
        <v>99.589996400000004</v>
      </c>
      <c r="AB1094" s="321">
        <v>1.4448949600000001</v>
      </c>
      <c r="AC1094" s="322">
        <v>0.55269378283894455</v>
      </c>
      <c r="AD1094" s="323">
        <v>180000</v>
      </c>
      <c r="AE1094" s="322">
        <v>4.8905254030966576</v>
      </c>
      <c r="AF1094" s="324">
        <v>10.933282873052026</v>
      </c>
      <c r="AG1094" s="324">
        <v>1.8184928525007977</v>
      </c>
      <c r="AH1094" s="324">
        <v>0.23492090582111239</v>
      </c>
      <c r="AI1094" s="324">
        <v>0.1663263334183876</v>
      </c>
      <c r="AJ1094" s="324">
        <v>0.20410585919709992</v>
      </c>
      <c r="AK1094" s="324">
        <v>105.37467859683785</v>
      </c>
      <c r="AL1094" s="324">
        <v>84.970471423225931</v>
      </c>
      <c r="AM1094" s="324">
        <v>125.77888577044979</v>
      </c>
    </row>
    <row r="1095" spans="1:39">
      <c r="A1095" s="291" t="s">
        <v>1246</v>
      </c>
      <c r="B1095" s="291">
        <v>2</v>
      </c>
      <c r="C1095" s="291" t="s">
        <v>3273</v>
      </c>
      <c r="D1095" s="291" t="s">
        <v>3176</v>
      </c>
      <c r="E1095" s="291" t="s">
        <v>3160</v>
      </c>
      <c r="F1095" s="291" t="s">
        <v>3161</v>
      </c>
      <c r="G1095" s="291" t="s">
        <v>3162</v>
      </c>
      <c r="H1095" s="291" t="s">
        <v>3163</v>
      </c>
      <c r="I1095" s="291" t="s">
        <v>3164</v>
      </c>
      <c r="J1095" s="291" t="s">
        <v>65</v>
      </c>
      <c r="K1095" s="291">
        <v>40</v>
      </c>
      <c r="L1095" s="291">
        <v>58627677.160000004</v>
      </c>
      <c r="M1095" s="291" t="s">
        <v>58</v>
      </c>
      <c r="N1095" s="291">
        <v>93</v>
      </c>
      <c r="O1095" s="291">
        <v>889968.13928879832</v>
      </c>
      <c r="P1095" s="321" t="s">
        <v>3170</v>
      </c>
      <c r="Q1095" s="321">
        <v>18000000</v>
      </c>
      <c r="R1095" s="321">
        <v>32.510452999999998</v>
      </c>
      <c r="S1095" s="321">
        <v>52.540310169999998</v>
      </c>
      <c r="T1095" s="321">
        <v>129.30958598434512</v>
      </c>
      <c r="U1095" s="321" t="s">
        <v>150</v>
      </c>
      <c r="V1095" s="321">
        <v>0.19363482238155294</v>
      </c>
      <c r="W1095" s="321">
        <v>1.16897852116378</v>
      </c>
      <c r="X1095" s="321">
        <v>2</v>
      </c>
      <c r="Y1095" s="321">
        <v>45.178175227930097</v>
      </c>
      <c r="Z1095" s="321">
        <v>0.44807999999999998</v>
      </c>
      <c r="AA1095" s="321">
        <v>99.589996400000004</v>
      </c>
      <c r="AB1095" s="321">
        <v>1.4448949600000001</v>
      </c>
      <c r="AC1095" s="322">
        <v>0.55269378283894455</v>
      </c>
      <c r="AD1095" s="323">
        <v>180000</v>
      </c>
      <c r="AE1095" s="322">
        <v>4.9442674404933245</v>
      </c>
      <c r="AF1095" s="324">
        <v>11.05342883868996</v>
      </c>
      <c r="AG1095" s="324">
        <v>1.8468374853616674</v>
      </c>
      <c r="AH1095" s="324">
        <v>0.2359183074551785</v>
      </c>
      <c r="AI1095" s="324">
        <v>0.16708276791878748</v>
      </c>
      <c r="AJ1095" s="324">
        <v>0.20410585919709992</v>
      </c>
      <c r="AK1095" s="324">
        <v>105.85391144422283</v>
      </c>
      <c r="AL1095" s="324">
        <v>85.356908103328124</v>
      </c>
      <c r="AM1095" s="324">
        <v>126.35091478511757</v>
      </c>
    </row>
    <row r="1096" spans="1:39">
      <c r="A1096" s="291" t="s">
        <v>1247</v>
      </c>
      <c r="B1096" s="291">
        <v>2</v>
      </c>
      <c r="C1096" s="291" t="s">
        <v>3274</v>
      </c>
      <c r="D1096" s="291" t="s">
        <v>3176</v>
      </c>
      <c r="E1096" s="291" t="s">
        <v>3160</v>
      </c>
      <c r="F1096" s="291" t="s">
        <v>3161</v>
      </c>
      <c r="G1096" s="291" t="s">
        <v>3162</v>
      </c>
      <c r="H1096" s="291" t="s">
        <v>3163</v>
      </c>
      <c r="I1096" s="291" t="s">
        <v>3164</v>
      </c>
      <c r="J1096" s="291" t="s">
        <v>65</v>
      </c>
      <c r="K1096" s="291">
        <v>40</v>
      </c>
      <c r="L1096" s="291">
        <v>58627677.160000004</v>
      </c>
      <c r="M1096" s="291" t="s">
        <v>58</v>
      </c>
      <c r="N1096" s="291">
        <v>94</v>
      </c>
      <c r="O1096" s="291">
        <v>899641.7060201983</v>
      </c>
      <c r="P1096" s="321" t="s">
        <v>3170</v>
      </c>
      <c r="Q1096" s="321">
        <v>18000000</v>
      </c>
      <c r="R1096" s="321">
        <v>32.510452999999998</v>
      </c>
      <c r="S1096" s="321">
        <v>52.540310169999998</v>
      </c>
      <c r="T1096" s="321">
        <v>129.30958598434512</v>
      </c>
      <c r="U1096" s="321" t="s">
        <v>150</v>
      </c>
      <c r="V1096" s="321">
        <v>0.19363482238155294</v>
      </c>
      <c r="W1096" s="321">
        <v>1.16897852116378</v>
      </c>
      <c r="X1096" s="321">
        <v>2</v>
      </c>
      <c r="Y1096" s="321">
        <v>45.178175227930097</v>
      </c>
      <c r="Z1096" s="321">
        <v>0.44807999999999998</v>
      </c>
      <c r="AA1096" s="321">
        <v>99.589996400000004</v>
      </c>
      <c r="AB1096" s="321">
        <v>1.4448949600000001</v>
      </c>
      <c r="AC1096" s="322">
        <v>0.55269378283894455</v>
      </c>
      <c r="AD1096" s="323">
        <v>180000</v>
      </c>
      <c r="AE1096" s="322">
        <v>4.9980094778899904</v>
      </c>
      <c r="AF1096" s="324">
        <v>11.173574804327894</v>
      </c>
      <c r="AG1096" s="324">
        <v>1.8753008575976022</v>
      </c>
      <c r="AH1096" s="324">
        <v>0.23690660010766323</v>
      </c>
      <c r="AI1096" s="324">
        <v>0.16783356181329151</v>
      </c>
      <c r="AJ1096" s="324">
        <v>0.20410585919709992</v>
      </c>
      <c r="AK1096" s="324">
        <v>106.32957073220112</v>
      </c>
      <c r="AL1096" s="324">
        <v>85.740463189564593</v>
      </c>
      <c r="AM1096" s="324">
        <v>126.91867827483766</v>
      </c>
    </row>
    <row r="1097" spans="1:39">
      <c r="A1097" s="291" t="s">
        <v>1248</v>
      </c>
      <c r="B1097" s="291">
        <v>2</v>
      </c>
      <c r="C1097" s="291" t="s">
        <v>3275</v>
      </c>
      <c r="D1097" s="291" t="s">
        <v>3176</v>
      </c>
      <c r="E1097" s="291" t="s">
        <v>3160</v>
      </c>
      <c r="F1097" s="291" t="s">
        <v>3161</v>
      </c>
      <c r="G1097" s="291" t="s">
        <v>3162</v>
      </c>
      <c r="H1097" s="291" t="s">
        <v>3163</v>
      </c>
      <c r="I1097" s="291" t="s">
        <v>3164</v>
      </c>
      <c r="J1097" s="291" t="s">
        <v>65</v>
      </c>
      <c r="K1097" s="291">
        <v>40</v>
      </c>
      <c r="L1097" s="291">
        <v>58627677.160000004</v>
      </c>
      <c r="M1097" s="291" t="s">
        <v>58</v>
      </c>
      <c r="N1097" s="291">
        <v>95</v>
      </c>
      <c r="O1097" s="291">
        <v>909315.27275159827</v>
      </c>
      <c r="P1097" s="321" t="s">
        <v>3170</v>
      </c>
      <c r="Q1097" s="321">
        <v>18000000</v>
      </c>
      <c r="R1097" s="321">
        <v>32.510452999999998</v>
      </c>
      <c r="S1097" s="321">
        <v>52.540310169999998</v>
      </c>
      <c r="T1097" s="321">
        <v>129.30958598434512</v>
      </c>
      <c r="U1097" s="321" t="s">
        <v>150</v>
      </c>
      <c r="V1097" s="321">
        <v>0.19363482238155294</v>
      </c>
      <c r="W1097" s="321">
        <v>1.16897852116378</v>
      </c>
      <c r="X1097" s="321">
        <v>2</v>
      </c>
      <c r="Y1097" s="321">
        <v>45.178175227930097</v>
      </c>
      <c r="Z1097" s="321">
        <v>0.44807999999999998</v>
      </c>
      <c r="AA1097" s="321">
        <v>99.589996400000004</v>
      </c>
      <c r="AB1097" s="321">
        <v>1.4448949600000001</v>
      </c>
      <c r="AC1097" s="322">
        <v>0.55269378283894455</v>
      </c>
      <c r="AD1097" s="323">
        <v>180000</v>
      </c>
      <c r="AE1097" s="322">
        <v>5.0517515152866572</v>
      </c>
      <c r="AF1097" s="324">
        <v>11.293720769965828</v>
      </c>
      <c r="AG1097" s="324">
        <v>1.9038818900259427</v>
      </c>
      <c r="AH1097" s="324">
        <v>0.23788591049715821</v>
      </c>
      <c r="AI1097" s="324">
        <v>0.16857879956524754</v>
      </c>
      <c r="AJ1097" s="324">
        <v>0.20410585919709992</v>
      </c>
      <c r="AK1097" s="324">
        <v>106.80170997183109</v>
      </c>
      <c r="AL1097" s="324">
        <v>86.121179831389455</v>
      </c>
      <c r="AM1097" s="324">
        <v>127.48224011227273</v>
      </c>
    </row>
    <row r="1098" spans="1:39">
      <c r="A1098" s="291" t="s">
        <v>1249</v>
      </c>
      <c r="B1098" s="291">
        <v>2</v>
      </c>
      <c r="C1098" s="291" t="s">
        <v>3276</v>
      </c>
      <c r="D1098" s="291" t="s">
        <v>3176</v>
      </c>
      <c r="E1098" s="291" t="s">
        <v>3160</v>
      </c>
      <c r="F1098" s="291" t="s">
        <v>3161</v>
      </c>
      <c r="G1098" s="291" t="s">
        <v>3162</v>
      </c>
      <c r="H1098" s="291" t="s">
        <v>3163</v>
      </c>
      <c r="I1098" s="291" t="s">
        <v>3164</v>
      </c>
      <c r="J1098" s="291" t="s">
        <v>65</v>
      </c>
      <c r="K1098" s="291">
        <v>40</v>
      </c>
      <c r="L1098" s="291">
        <v>58627677.160000004</v>
      </c>
      <c r="M1098" s="291" t="s">
        <v>58</v>
      </c>
      <c r="N1098" s="291">
        <v>96</v>
      </c>
      <c r="O1098" s="291">
        <v>918988.83948299824</v>
      </c>
      <c r="P1098" s="321" t="s">
        <v>3170</v>
      </c>
      <c r="Q1098" s="321">
        <v>18000000</v>
      </c>
      <c r="R1098" s="321">
        <v>32.510452999999998</v>
      </c>
      <c r="S1098" s="321">
        <v>52.540310169999998</v>
      </c>
      <c r="T1098" s="321">
        <v>129.30958598434512</v>
      </c>
      <c r="U1098" s="321" t="s">
        <v>150</v>
      </c>
      <c r="V1098" s="321">
        <v>0.19363482238155294</v>
      </c>
      <c r="W1098" s="321">
        <v>1.16897852116378</v>
      </c>
      <c r="X1098" s="321">
        <v>2</v>
      </c>
      <c r="Y1098" s="321">
        <v>45.178175227930097</v>
      </c>
      <c r="Z1098" s="321">
        <v>0.44807999999999998</v>
      </c>
      <c r="AA1098" s="321">
        <v>99.589996400000004</v>
      </c>
      <c r="AB1098" s="321">
        <v>1.4448949600000001</v>
      </c>
      <c r="AC1098" s="322">
        <v>0.55269378283894455</v>
      </c>
      <c r="AD1098" s="323">
        <v>180000</v>
      </c>
      <c r="AE1098" s="322">
        <v>5.1054935526833232</v>
      </c>
      <c r="AF1098" s="324">
        <v>11.413866735603762</v>
      </c>
      <c r="AG1098" s="324">
        <v>1.9325795182880352</v>
      </c>
      <c r="AH1098" s="324">
        <v>0.23885636200698177</v>
      </c>
      <c r="AI1098" s="324">
        <v>0.1693185633804237</v>
      </c>
      <c r="AJ1098" s="324">
        <v>0.20410585919709992</v>
      </c>
      <c r="AK1098" s="324">
        <v>107.27038124390002</v>
      </c>
      <c r="AL1098" s="324">
        <v>86.499100024935984</v>
      </c>
      <c r="AM1098" s="324">
        <v>128.04166246286408</v>
      </c>
    </row>
    <row r="1099" spans="1:39">
      <c r="A1099" s="291" t="s">
        <v>1250</v>
      </c>
      <c r="B1099" s="291">
        <v>2</v>
      </c>
      <c r="C1099" s="291" t="s">
        <v>3277</v>
      </c>
      <c r="D1099" s="291" t="s">
        <v>3176</v>
      </c>
      <c r="E1099" s="291" t="s">
        <v>3160</v>
      </c>
      <c r="F1099" s="291" t="s">
        <v>3161</v>
      </c>
      <c r="G1099" s="291" t="s">
        <v>3162</v>
      </c>
      <c r="H1099" s="291" t="s">
        <v>3163</v>
      </c>
      <c r="I1099" s="291" t="s">
        <v>3164</v>
      </c>
      <c r="J1099" s="291" t="s">
        <v>65</v>
      </c>
      <c r="K1099" s="291">
        <v>40</v>
      </c>
      <c r="L1099" s="291">
        <v>58627677.160000004</v>
      </c>
      <c r="M1099" s="291" t="s">
        <v>58</v>
      </c>
      <c r="N1099" s="291">
        <v>97</v>
      </c>
      <c r="O1099" s="291">
        <v>928662.40621439822</v>
      </c>
      <c r="P1099" s="321" t="s">
        <v>3170</v>
      </c>
      <c r="Q1099" s="321">
        <v>18000000</v>
      </c>
      <c r="R1099" s="321">
        <v>32.510452999999998</v>
      </c>
      <c r="S1099" s="321">
        <v>52.540310169999998</v>
      </c>
      <c r="T1099" s="321">
        <v>129.30958598434512</v>
      </c>
      <c r="U1099" s="321" t="s">
        <v>150</v>
      </c>
      <c r="V1099" s="321">
        <v>0.19363482238155294</v>
      </c>
      <c r="W1099" s="321">
        <v>1.16897852116378</v>
      </c>
      <c r="X1099" s="321">
        <v>2</v>
      </c>
      <c r="Y1099" s="321">
        <v>45.178175227930097</v>
      </c>
      <c r="Z1099" s="321">
        <v>0.44807999999999998</v>
      </c>
      <c r="AA1099" s="321">
        <v>99.589996400000004</v>
      </c>
      <c r="AB1099" s="321">
        <v>1.4448949600000001</v>
      </c>
      <c r="AC1099" s="322">
        <v>0.55269378283894455</v>
      </c>
      <c r="AD1099" s="323">
        <v>180000</v>
      </c>
      <c r="AE1099" s="322">
        <v>5.15923559007999</v>
      </c>
      <c r="AF1099" s="324">
        <v>11.534012701241696</v>
      </c>
      <c r="AG1099" s="324">
        <v>1.9613926924634353</v>
      </c>
      <c r="AH1099" s="324">
        <v>0.2398180748093518</v>
      </c>
      <c r="AI1099" s="324">
        <v>0.17005293329114171</v>
      </c>
      <c r="AJ1099" s="324">
        <v>0.20410585919709992</v>
      </c>
      <c r="AK1099" s="324">
        <v>107.73563525222619</v>
      </c>
      <c r="AL1099" s="324">
        <v>86.874264655997607</v>
      </c>
      <c r="AM1099" s="324">
        <v>128.59700584845478</v>
      </c>
    </row>
    <row r="1100" spans="1:39">
      <c r="A1100" s="291" t="s">
        <v>1251</v>
      </c>
      <c r="B1100" s="291">
        <v>2</v>
      </c>
      <c r="C1100" s="291" t="s">
        <v>3278</v>
      </c>
      <c r="D1100" s="291" t="s">
        <v>3176</v>
      </c>
      <c r="E1100" s="291" t="s">
        <v>3160</v>
      </c>
      <c r="F1100" s="291" t="s">
        <v>3161</v>
      </c>
      <c r="G1100" s="291" t="s">
        <v>3162</v>
      </c>
      <c r="H1100" s="291" t="s">
        <v>3163</v>
      </c>
      <c r="I1100" s="291" t="s">
        <v>3164</v>
      </c>
      <c r="J1100" s="291" t="s">
        <v>65</v>
      </c>
      <c r="K1100" s="291">
        <v>40</v>
      </c>
      <c r="L1100" s="291">
        <v>58627677.160000004</v>
      </c>
      <c r="M1100" s="291" t="s">
        <v>58</v>
      </c>
      <c r="N1100" s="291">
        <v>98</v>
      </c>
      <c r="O1100" s="291">
        <v>938335.97294579819</v>
      </c>
      <c r="P1100" s="321" t="s">
        <v>3170</v>
      </c>
      <c r="Q1100" s="321">
        <v>18000000</v>
      </c>
      <c r="R1100" s="321">
        <v>32.510452999999998</v>
      </c>
      <c r="S1100" s="321">
        <v>52.540310169999998</v>
      </c>
      <c r="T1100" s="321">
        <v>129.30958598434512</v>
      </c>
      <c r="U1100" s="321" t="s">
        <v>150</v>
      </c>
      <c r="V1100" s="321">
        <v>0.19363482238155294</v>
      </c>
      <c r="W1100" s="321">
        <v>1.16897852116378</v>
      </c>
      <c r="X1100" s="321">
        <v>2</v>
      </c>
      <c r="Y1100" s="321">
        <v>45.178175227930097</v>
      </c>
      <c r="Z1100" s="321">
        <v>0.44807999999999998</v>
      </c>
      <c r="AA1100" s="321">
        <v>99.589996400000004</v>
      </c>
      <c r="AB1100" s="321">
        <v>1.4448949600000001</v>
      </c>
      <c r="AC1100" s="322">
        <v>0.55269378283894455</v>
      </c>
      <c r="AD1100" s="323">
        <v>180000</v>
      </c>
      <c r="AE1100" s="322">
        <v>5.2129776274766568</v>
      </c>
      <c r="AF1100" s="324">
        <v>11.654158666879631</v>
      </c>
      <c r="AG1100" s="324">
        <v>1.9903203766984521</v>
      </c>
      <c r="AH1100" s="324">
        <v>0.24077116598481244</v>
      </c>
      <c r="AI1100" s="324">
        <v>0.17078198723643728</v>
      </c>
      <c r="AJ1100" s="324">
        <v>0.20410585919709992</v>
      </c>
      <c r="AK1100" s="324">
        <v>108.19752137444371</v>
      </c>
      <c r="AL1100" s="324">
        <v>87.24671354097903</v>
      </c>
      <c r="AM1100" s="324">
        <v>129.1483292079084</v>
      </c>
    </row>
    <row r="1101" spans="1:39">
      <c r="A1101" s="291" t="s">
        <v>1252</v>
      </c>
      <c r="B1101" s="291">
        <v>2</v>
      </c>
      <c r="C1101" s="291" t="s">
        <v>3279</v>
      </c>
      <c r="D1101" s="291" t="s">
        <v>3176</v>
      </c>
      <c r="E1101" s="291" t="s">
        <v>3160</v>
      </c>
      <c r="F1101" s="291" t="s">
        <v>3161</v>
      </c>
      <c r="G1101" s="291" t="s">
        <v>3162</v>
      </c>
      <c r="H1101" s="291" t="s">
        <v>3163</v>
      </c>
      <c r="I1101" s="291" t="s">
        <v>3164</v>
      </c>
      <c r="J1101" s="291" t="s">
        <v>65</v>
      </c>
      <c r="K1101" s="291">
        <v>40</v>
      </c>
      <c r="L1101" s="291">
        <v>58627677.160000004</v>
      </c>
      <c r="M1101" s="291" t="s">
        <v>58</v>
      </c>
      <c r="N1101" s="291">
        <v>99</v>
      </c>
      <c r="O1101" s="291">
        <v>948009.53967719816</v>
      </c>
      <c r="P1101" s="321" t="s">
        <v>3170</v>
      </c>
      <c r="Q1101" s="321">
        <v>18000000</v>
      </c>
      <c r="R1101" s="321">
        <v>32.510452999999998</v>
      </c>
      <c r="S1101" s="321">
        <v>52.540310169999998</v>
      </c>
      <c r="T1101" s="321">
        <v>129.30958598434512</v>
      </c>
      <c r="U1101" s="321" t="s">
        <v>150</v>
      </c>
      <c r="V1101" s="321">
        <v>0.19363482238155294</v>
      </c>
      <c r="W1101" s="321">
        <v>1.16897852116378</v>
      </c>
      <c r="X1101" s="321">
        <v>2</v>
      </c>
      <c r="Y1101" s="321">
        <v>45.178175227930097</v>
      </c>
      <c r="Z1101" s="321">
        <v>0.44807999999999998</v>
      </c>
      <c r="AA1101" s="321">
        <v>99.589996400000004</v>
      </c>
      <c r="AB1101" s="321">
        <v>1.4448949600000001</v>
      </c>
      <c r="AC1101" s="322">
        <v>0.55269378283894455</v>
      </c>
      <c r="AD1101" s="323">
        <v>180000</v>
      </c>
      <c r="AE1101" s="322">
        <v>5.2667196648733228</v>
      </c>
      <c r="AF1101" s="324">
        <v>11.774304632517564</v>
      </c>
      <c r="AG1101" s="324">
        <v>2.0193615488482775</v>
      </c>
      <c r="AH1101" s="324">
        <v>0.24171574963526155</v>
      </c>
      <c r="AI1101" s="324">
        <v>0.17150580113846609</v>
      </c>
      <c r="AJ1101" s="324">
        <v>0.20410585919709992</v>
      </c>
      <c r="AK1101" s="324">
        <v>108.65608771040898</v>
      </c>
      <c r="AL1101" s="324">
        <v>87.616485465929514</v>
      </c>
      <c r="AM1101" s="324">
        <v>129.69568995488848</v>
      </c>
    </row>
    <row r="1102" spans="1:39">
      <c r="A1102" s="291" t="s">
        <v>1253</v>
      </c>
      <c r="B1102" s="291">
        <v>2</v>
      </c>
      <c r="C1102" s="291" t="s">
        <v>3280</v>
      </c>
      <c r="D1102" s="291" t="s">
        <v>3176</v>
      </c>
      <c r="E1102" s="291" t="s">
        <v>3160</v>
      </c>
      <c r="F1102" s="291" t="s">
        <v>3161</v>
      </c>
      <c r="G1102" s="291" t="s">
        <v>3162</v>
      </c>
      <c r="H1102" s="291" t="s">
        <v>3163</v>
      </c>
      <c r="I1102" s="291" t="s">
        <v>3164</v>
      </c>
      <c r="J1102" s="291" t="s">
        <v>65</v>
      </c>
      <c r="K1102" s="291">
        <v>40</v>
      </c>
      <c r="L1102" s="291">
        <v>58627677.160000004</v>
      </c>
      <c r="M1102" s="291" t="s">
        <v>58</v>
      </c>
      <c r="N1102" s="291">
        <v>100</v>
      </c>
      <c r="O1102" s="291">
        <v>957683.10640859813</v>
      </c>
      <c r="P1102" s="321" t="s">
        <v>3170</v>
      </c>
      <c r="Q1102" s="321">
        <v>18000000</v>
      </c>
      <c r="R1102" s="321">
        <v>32.510452999999998</v>
      </c>
      <c r="S1102" s="321">
        <v>52.540310169999998</v>
      </c>
      <c r="T1102" s="321">
        <v>129.30958598434512</v>
      </c>
      <c r="U1102" s="321" t="s">
        <v>150</v>
      </c>
      <c r="V1102" s="321">
        <v>0.19363482238155294</v>
      </c>
      <c r="W1102" s="321">
        <v>1.16897852116378</v>
      </c>
      <c r="X1102" s="321">
        <v>2</v>
      </c>
      <c r="Y1102" s="321">
        <v>45.178175227930097</v>
      </c>
      <c r="Z1102" s="321">
        <v>0.44807999999999998</v>
      </c>
      <c r="AA1102" s="321">
        <v>99.589996400000004</v>
      </c>
      <c r="AB1102" s="321">
        <v>1.4448949600000001</v>
      </c>
      <c r="AC1102" s="322">
        <v>0.55269378283894455</v>
      </c>
      <c r="AD1102" s="323">
        <v>180000</v>
      </c>
      <c r="AE1102" s="322">
        <v>5.3204617022699896</v>
      </c>
      <c r="AF1102" s="324">
        <v>11.894450598155499</v>
      </c>
      <c r="AG1102" s="324">
        <v>2.0485152001321314</v>
      </c>
      <c r="AH1102" s="324">
        <v>0.24265193699228937</v>
      </c>
      <c r="AI1102" s="324">
        <v>0.1722244489753734</v>
      </c>
      <c r="AJ1102" s="324">
        <v>0.20410585919709992</v>
      </c>
      <c r="AK1102" s="324">
        <v>109.11138112836663</v>
      </c>
      <c r="AL1102" s="324">
        <v>87.98361822376944</v>
      </c>
      <c r="AM1102" s="324">
        <v>130.23914403296382</v>
      </c>
    </row>
    <row r="1103" spans="1:39">
      <c r="A1103" s="291" t="s">
        <v>1254</v>
      </c>
      <c r="B1103" s="291">
        <v>2</v>
      </c>
      <c r="C1103" s="291" t="s">
        <v>3281</v>
      </c>
      <c r="D1103" s="291" t="s">
        <v>3176</v>
      </c>
      <c r="E1103" s="291" t="s">
        <v>3160</v>
      </c>
      <c r="F1103" s="291" t="s">
        <v>3161</v>
      </c>
      <c r="G1103" s="291" t="s">
        <v>3162</v>
      </c>
      <c r="H1103" s="291" t="s">
        <v>3163</v>
      </c>
      <c r="I1103" s="291" t="s">
        <v>3164</v>
      </c>
      <c r="J1103" s="291" t="s">
        <v>65</v>
      </c>
      <c r="K1103" s="291">
        <v>40</v>
      </c>
      <c r="L1103" s="291">
        <v>58627677.160000004</v>
      </c>
      <c r="M1103" s="291" t="s">
        <v>58</v>
      </c>
      <c r="N1103" s="291">
        <v>101</v>
      </c>
      <c r="O1103" s="291">
        <v>967356.67313999811</v>
      </c>
      <c r="P1103" s="321" t="s">
        <v>3170</v>
      </c>
      <c r="Q1103" s="321">
        <v>18000000</v>
      </c>
      <c r="R1103" s="321">
        <v>32.510452999999998</v>
      </c>
      <c r="S1103" s="321">
        <v>52.540310169999998</v>
      </c>
      <c r="T1103" s="321">
        <v>129.30958598434512</v>
      </c>
      <c r="U1103" s="321" t="s">
        <v>150</v>
      </c>
      <c r="V1103" s="321">
        <v>0.19363482238155294</v>
      </c>
      <c r="W1103" s="321">
        <v>1.16897852116378</v>
      </c>
      <c r="X1103" s="321">
        <v>2</v>
      </c>
      <c r="Y1103" s="321">
        <v>45.178175227930097</v>
      </c>
      <c r="Z1103" s="321">
        <v>0.44807999999999998</v>
      </c>
      <c r="AA1103" s="321">
        <v>99.589996400000004</v>
      </c>
      <c r="AB1103" s="321">
        <v>1.4448949600000001</v>
      </c>
      <c r="AC1103" s="322">
        <v>0.55269378283894455</v>
      </c>
      <c r="AD1103" s="323">
        <v>180000</v>
      </c>
      <c r="AE1103" s="322">
        <v>5.3742037396666564</v>
      </c>
      <c r="AF1103" s="324">
        <v>12.014596563793434</v>
      </c>
      <c r="AG1103" s="324">
        <v>2.0777803348007389</v>
      </c>
      <c r="AH1103" s="324">
        <v>0.24357983651984813</v>
      </c>
      <c r="AI1103" s="324">
        <v>0.17293800285081815</v>
      </c>
      <c r="AJ1103" s="324">
        <v>0.20410585919709992</v>
      </c>
      <c r="AK1103" s="324">
        <v>109.56344730899588</v>
      </c>
      <c r="AL1103" s="324">
        <v>88.34814864980784</v>
      </c>
      <c r="AM1103" s="324">
        <v>130.77874596818396</v>
      </c>
    </row>
    <row r="1104" spans="1:39">
      <c r="A1104" s="291" t="s">
        <v>1255</v>
      </c>
      <c r="B1104" s="291">
        <v>2</v>
      </c>
      <c r="C1104" s="291" t="s">
        <v>3282</v>
      </c>
      <c r="D1104" s="291" t="s">
        <v>3176</v>
      </c>
      <c r="E1104" s="291" t="s">
        <v>3160</v>
      </c>
      <c r="F1104" s="291" t="s">
        <v>3161</v>
      </c>
      <c r="G1104" s="291" t="s">
        <v>3162</v>
      </c>
      <c r="H1104" s="291" t="s">
        <v>3163</v>
      </c>
      <c r="I1104" s="291" t="s">
        <v>3164</v>
      </c>
      <c r="J1104" s="291" t="s">
        <v>65</v>
      </c>
      <c r="K1104" s="291">
        <v>40</v>
      </c>
      <c r="L1104" s="291">
        <v>58627677.160000004</v>
      </c>
      <c r="M1104" s="291" t="s">
        <v>58</v>
      </c>
      <c r="N1104" s="291">
        <v>102</v>
      </c>
      <c r="O1104" s="291">
        <v>977030.23987139808</v>
      </c>
      <c r="P1104" s="321" t="s">
        <v>3170</v>
      </c>
      <c r="Q1104" s="321">
        <v>18000000</v>
      </c>
      <c r="R1104" s="321">
        <v>32.510452999999998</v>
      </c>
      <c r="S1104" s="321">
        <v>52.540310169999998</v>
      </c>
      <c r="T1104" s="321">
        <v>129.30958598434512</v>
      </c>
      <c r="U1104" s="321" t="s">
        <v>150</v>
      </c>
      <c r="V1104" s="321">
        <v>0.19363482238155294</v>
      </c>
      <c r="W1104" s="321">
        <v>1.16897852116378</v>
      </c>
      <c r="X1104" s="321">
        <v>2</v>
      </c>
      <c r="Y1104" s="321">
        <v>45.178175227930097</v>
      </c>
      <c r="Z1104" s="321">
        <v>0.44807999999999998</v>
      </c>
      <c r="AA1104" s="321">
        <v>99.589996400000004</v>
      </c>
      <c r="AB1104" s="321">
        <v>1.4448949600000001</v>
      </c>
      <c r="AC1104" s="322">
        <v>0.55269378283894455</v>
      </c>
      <c r="AD1104" s="323">
        <v>180000</v>
      </c>
      <c r="AE1104" s="322">
        <v>5.4279457770633224</v>
      </c>
      <c r="AF1104" s="324">
        <v>12.134742529431367</v>
      </c>
      <c r="AG1104" s="324">
        <v>2.1071559698156785</v>
      </c>
      <c r="AH1104" s="324">
        <v>0.24449955401303164</v>
      </c>
      <c r="AI1104" s="324">
        <v>0.173646533060345</v>
      </c>
      <c r="AJ1104" s="324">
        <v>0.20410585919709992</v>
      </c>
      <c r="AK1104" s="324">
        <v>110.01233078746009</v>
      </c>
      <c r="AL1104" s="324">
        <v>88.71011265564961</v>
      </c>
      <c r="AM1104" s="324">
        <v>131.31454891927058</v>
      </c>
    </row>
    <row r="1105" spans="1:39">
      <c r="A1105" s="291" t="s">
        <v>1256</v>
      </c>
      <c r="B1105" s="291">
        <v>2</v>
      </c>
      <c r="C1105" s="291" t="s">
        <v>3283</v>
      </c>
      <c r="D1105" s="291" t="s">
        <v>3176</v>
      </c>
      <c r="E1105" s="291" t="s">
        <v>3160</v>
      </c>
      <c r="F1105" s="291" t="s">
        <v>3161</v>
      </c>
      <c r="G1105" s="291" t="s">
        <v>3162</v>
      </c>
      <c r="H1105" s="291" t="s">
        <v>3163</v>
      </c>
      <c r="I1105" s="291" t="s">
        <v>3164</v>
      </c>
      <c r="J1105" s="291" t="s">
        <v>65</v>
      </c>
      <c r="K1105" s="291">
        <v>40</v>
      </c>
      <c r="L1105" s="291">
        <v>58627677.160000004</v>
      </c>
      <c r="M1105" s="291" t="s">
        <v>58</v>
      </c>
      <c r="N1105" s="291">
        <v>103</v>
      </c>
      <c r="O1105" s="291">
        <v>986703.80660279805</v>
      </c>
      <c r="P1105" s="321" t="s">
        <v>3170</v>
      </c>
      <c r="Q1105" s="321">
        <v>18000000</v>
      </c>
      <c r="R1105" s="321">
        <v>32.510452999999998</v>
      </c>
      <c r="S1105" s="321">
        <v>52.540310169999998</v>
      </c>
      <c r="T1105" s="321">
        <v>129.30958598434512</v>
      </c>
      <c r="U1105" s="321" t="s">
        <v>150</v>
      </c>
      <c r="V1105" s="321">
        <v>0.19363482238155294</v>
      </c>
      <c r="W1105" s="321">
        <v>1.16897852116378</v>
      </c>
      <c r="X1105" s="321">
        <v>2</v>
      </c>
      <c r="Y1105" s="321">
        <v>45.178175227930097</v>
      </c>
      <c r="Z1105" s="321">
        <v>0.44807999999999998</v>
      </c>
      <c r="AA1105" s="321">
        <v>99.589996400000004</v>
      </c>
      <c r="AB1105" s="321">
        <v>1.4448949600000001</v>
      </c>
      <c r="AC1105" s="322">
        <v>0.55269378283894455</v>
      </c>
      <c r="AD1105" s="323">
        <v>180000</v>
      </c>
      <c r="AE1105" s="322">
        <v>5.4816878144599892</v>
      </c>
      <c r="AF1105" s="324">
        <v>12.254888495069302</v>
      </c>
      <c r="AG1105" s="324">
        <v>2.1366411345399858</v>
      </c>
      <c r="AH1105" s="324">
        <v>0.2454111926917473</v>
      </c>
      <c r="AI1105" s="324">
        <v>0.17435010815477053</v>
      </c>
      <c r="AJ1105" s="324">
        <v>0.20410585919709992</v>
      </c>
      <c r="AK1105" s="324">
        <v>110.45807499356445</v>
      </c>
      <c r="AL1105" s="324">
        <v>89.06954526157736</v>
      </c>
      <c r="AM1105" s="324">
        <v>131.84660472555157</v>
      </c>
    </row>
    <row r="1106" spans="1:39">
      <c r="A1106" s="291" t="s">
        <v>1257</v>
      </c>
      <c r="B1106" s="291">
        <v>2</v>
      </c>
      <c r="C1106" s="291" t="s">
        <v>3284</v>
      </c>
      <c r="D1106" s="291" t="s">
        <v>3176</v>
      </c>
      <c r="E1106" s="291" t="s">
        <v>3160</v>
      </c>
      <c r="F1106" s="291" t="s">
        <v>3161</v>
      </c>
      <c r="G1106" s="291" t="s">
        <v>3162</v>
      </c>
      <c r="H1106" s="291" t="s">
        <v>3163</v>
      </c>
      <c r="I1106" s="291" t="s">
        <v>3164</v>
      </c>
      <c r="J1106" s="291" t="s">
        <v>65</v>
      </c>
      <c r="K1106" s="291">
        <v>40</v>
      </c>
      <c r="L1106" s="291">
        <v>58627677.160000004</v>
      </c>
      <c r="M1106" s="291" t="s">
        <v>58</v>
      </c>
      <c r="N1106" s="291">
        <v>104</v>
      </c>
      <c r="O1106" s="291">
        <v>996377.37333419803</v>
      </c>
      <c r="P1106" s="321" t="s">
        <v>3170</v>
      </c>
      <c r="Q1106" s="321">
        <v>18000000</v>
      </c>
      <c r="R1106" s="321">
        <v>32.510452999999998</v>
      </c>
      <c r="S1106" s="321">
        <v>52.540310169999998</v>
      </c>
      <c r="T1106" s="321">
        <v>129.30958598434512</v>
      </c>
      <c r="U1106" s="321" t="s">
        <v>150</v>
      </c>
      <c r="V1106" s="321">
        <v>0.19363482238155294</v>
      </c>
      <c r="W1106" s="321">
        <v>1.16897852116378</v>
      </c>
      <c r="X1106" s="321">
        <v>2</v>
      </c>
      <c r="Y1106" s="321">
        <v>45.178175227930097</v>
      </c>
      <c r="Z1106" s="321">
        <v>0.44807999999999998</v>
      </c>
      <c r="AA1106" s="321">
        <v>99.589996400000004</v>
      </c>
      <c r="AB1106" s="321">
        <v>1.4448949600000001</v>
      </c>
      <c r="AC1106" s="322">
        <v>0.55269378283894455</v>
      </c>
      <c r="AD1106" s="323">
        <v>180000</v>
      </c>
      <c r="AE1106" s="322">
        <v>5.535429851856656</v>
      </c>
      <c r="AF1106" s="324">
        <v>12.375034460707237</v>
      </c>
      <c r="AG1106" s="324">
        <v>2.1662348704395398</v>
      </c>
      <c r="AH1106" s="324">
        <v>0.24631485329050462</v>
      </c>
      <c r="AI1106" s="324">
        <v>0.17504879500074852</v>
      </c>
      <c r="AJ1106" s="324">
        <v>0.20410585919709992</v>
      </c>
      <c r="AK1106" s="324">
        <v>110.90072229012675</v>
      </c>
      <c r="AL1106" s="324">
        <v>89.42648062749214</v>
      </c>
      <c r="AM1106" s="324">
        <v>132.37496395276139</v>
      </c>
    </row>
    <row r="1107" spans="1:39">
      <c r="A1107" s="291" t="s">
        <v>1258</v>
      </c>
      <c r="B1107" s="291">
        <v>2</v>
      </c>
      <c r="C1107" s="291" t="s">
        <v>3285</v>
      </c>
      <c r="D1107" s="291" t="s">
        <v>3176</v>
      </c>
      <c r="E1107" s="291" t="s">
        <v>3160</v>
      </c>
      <c r="F1107" s="291" t="s">
        <v>3161</v>
      </c>
      <c r="G1107" s="291" t="s">
        <v>3162</v>
      </c>
      <c r="H1107" s="291" t="s">
        <v>3163</v>
      </c>
      <c r="I1107" s="291" t="s">
        <v>3164</v>
      </c>
      <c r="J1107" s="291" t="s">
        <v>65</v>
      </c>
      <c r="K1107" s="291">
        <v>40</v>
      </c>
      <c r="L1107" s="291">
        <v>58627677.160000004</v>
      </c>
      <c r="M1107" s="291" t="s">
        <v>58</v>
      </c>
      <c r="N1107" s="291">
        <v>105</v>
      </c>
      <c r="O1107" s="291">
        <v>1006050.940065598</v>
      </c>
      <c r="P1107" s="321" t="s">
        <v>3170</v>
      </c>
      <c r="Q1107" s="321">
        <v>18000000</v>
      </c>
      <c r="R1107" s="321">
        <v>32.510452999999998</v>
      </c>
      <c r="S1107" s="321">
        <v>52.540310169999998</v>
      </c>
      <c r="T1107" s="321">
        <v>129.30958598434512</v>
      </c>
      <c r="U1107" s="321" t="s">
        <v>150</v>
      </c>
      <c r="V1107" s="321">
        <v>0.19363482238155294</v>
      </c>
      <c r="W1107" s="321">
        <v>1.16897852116378</v>
      </c>
      <c r="X1107" s="321">
        <v>2</v>
      </c>
      <c r="Y1107" s="321">
        <v>45.178175227930097</v>
      </c>
      <c r="Z1107" s="321">
        <v>0.44807999999999998</v>
      </c>
      <c r="AA1107" s="321">
        <v>99.589996400000004</v>
      </c>
      <c r="AB1107" s="321">
        <v>1.4448949600000001</v>
      </c>
      <c r="AC1107" s="322">
        <v>0.55269378283894455</v>
      </c>
      <c r="AD1107" s="323">
        <v>180000</v>
      </c>
      <c r="AE1107" s="322">
        <v>5.589171889253322</v>
      </c>
      <c r="AF1107" s="324">
        <v>12.49518042634517</v>
      </c>
      <c r="AG1107" s="324">
        <v>2.1959362307947616</v>
      </c>
      <c r="AH1107" s="324">
        <v>0.2472106341442096</v>
      </c>
      <c r="AI1107" s="324">
        <v>0.17574265883866641</v>
      </c>
      <c r="AJ1107" s="324">
        <v>0.20410585919709992</v>
      </c>
      <c r="AK1107" s="324">
        <v>111.34031400965709</v>
      </c>
      <c r="AL1107" s="324">
        <v>89.780952082490828</v>
      </c>
      <c r="AM1107" s="324">
        <v>132.8996759368234</v>
      </c>
    </row>
    <row r="1108" spans="1:39">
      <c r="A1108" s="291" t="s">
        <v>1259</v>
      </c>
      <c r="B1108" s="291">
        <v>2</v>
      </c>
      <c r="C1108" s="291" t="s">
        <v>3286</v>
      </c>
      <c r="D1108" s="291" t="s">
        <v>3176</v>
      </c>
      <c r="E1108" s="291" t="s">
        <v>3160</v>
      </c>
      <c r="F1108" s="291" t="s">
        <v>3161</v>
      </c>
      <c r="G1108" s="291" t="s">
        <v>3162</v>
      </c>
      <c r="H1108" s="291" t="s">
        <v>3163</v>
      </c>
      <c r="I1108" s="291" t="s">
        <v>3164</v>
      </c>
      <c r="J1108" s="291" t="s">
        <v>65</v>
      </c>
      <c r="K1108" s="291">
        <v>40</v>
      </c>
      <c r="L1108" s="291">
        <v>58627677.160000004</v>
      </c>
      <c r="M1108" s="291" t="s">
        <v>58</v>
      </c>
      <c r="N1108" s="291">
        <v>106</v>
      </c>
      <c r="O1108" s="291">
        <v>1015724.506796998</v>
      </c>
      <c r="P1108" s="321" t="s">
        <v>3170</v>
      </c>
      <c r="Q1108" s="321">
        <v>18000000</v>
      </c>
      <c r="R1108" s="321">
        <v>32.510452999999998</v>
      </c>
      <c r="S1108" s="321">
        <v>52.540310169999998</v>
      </c>
      <c r="T1108" s="321">
        <v>129.30958598434512</v>
      </c>
      <c r="U1108" s="321" t="s">
        <v>150</v>
      </c>
      <c r="V1108" s="321">
        <v>0.19363482238155294</v>
      </c>
      <c r="W1108" s="321">
        <v>1.16897852116378</v>
      </c>
      <c r="X1108" s="321">
        <v>2</v>
      </c>
      <c r="Y1108" s="321">
        <v>45.178175227930097</v>
      </c>
      <c r="Z1108" s="321">
        <v>0.44807999999999998</v>
      </c>
      <c r="AA1108" s="321">
        <v>99.589996400000004</v>
      </c>
      <c r="AB1108" s="321">
        <v>1.4448949600000001</v>
      </c>
      <c r="AC1108" s="322">
        <v>0.55269378283894455</v>
      </c>
      <c r="AD1108" s="323">
        <v>180000</v>
      </c>
      <c r="AE1108" s="322">
        <v>5.6429139266499888</v>
      </c>
      <c r="AF1108" s="324">
        <v>12.615326391983105</v>
      </c>
      <c r="AG1108" s="324">
        <v>2.2257442804221621</v>
      </c>
      <c r="AH1108" s="324">
        <v>0.24809863127013623</v>
      </c>
      <c r="AI1108" s="324">
        <v>0.17643176333801375</v>
      </c>
      <c r="AJ1108" s="324">
        <v>0.20410585919709992</v>
      </c>
      <c r="AK1108" s="324">
        <v>111.77689048943617</v>
      </c>
      <c r="AL1108" s="324">
        <v>90.132992153151918</v>
      </c>
      <c r="AM1108" s="324">
        <v>133.42078882572045</v>
      </c>
    </row>
    <row r="1109" spans="1:39">
      <c r="A1109" s="291" t="s">
        <v>1260</v>
      </c>
      <c r="B1109" s="291">
        <v>2</v>
      </c>
      <c r="C1109" s="291" t="s">
        <v>3287</v>
      </c>
      <c r="D1109" s="291" t="s">
        <v>3176</v>
      </c>
      <c r="E1109" s="291" t="s">
        <v>3160</v>
      </c>
      <c r="F1109" s="291" t="s">
        <v>3161</v>
      </c>
      <c r="G1109" s="291" t="s">
        <v>3162</v>
      </c>
      <c r="H1109" s="291" t="s">
        <v>3163</v>
      </c>
      <c r="I1109" s="291" t="s">
        <v>3164</v>
      </c>
      <c r="J1109" s="291" t="s">
        <v>65</v>
      </c>
      <c r="K1109" s="291">
        <v>40</v>
      </c>
      <c r="L1109" s="291">
        <v>58627677.160000004</v>
      </c>
      <c r="M1109" s="291" t="s">
        <v>58</v>
      </c>
      <c r="N1109" s="291">
        <v>107</v>
      </c>
      <c r="O1109" s="291">
        <v>1025398.0735283979</v>
      </c>
      <c r="P1109" s="321" t="s">
        <v>3170</v>
      </c>
      <c r="Q1109" s="321">
        <v>18000000</v>
      </c>
      <c r="R1109" s="321">
        <v>32.510452999999998</v>
      </c>
      <c r="S1109" s="321">
        <v>52.540310169999998</v>
      </c>
      <c r="T1109" s="321">
        <v>129.30958598434512</v>
      </c>
      <c r="U1109" s="321" t="s">
        <v>150</v>
      </c>
      <c r="V1109" s="321">
        <v>0.19363482238155294</v>
      </c>
      <c r="W1109" s="321">
        <v>1.16897852116378</v>
      </c>
      <c r="X1109" s="321">
        <v>2</v>
      </c>
      <c r="Y1109" s="321">
        <v>45.178175227930097</v>
      </c>
      <c r="Z1109" s="321">
        <v>0.44807999999999998</v>
      </c>
      <c r="AA1109" s="321">
        <v>99.589996400000004</v>
      </c>
      <c r="AB1109" s="321">
        <v>1.4448949600000001</v>
      </c>
      <c r="AC1109" s="322">
        <v>0.55269378283894455</v>
      </c>
      <c r="AD1109" s="323">
        <v>180000</v>
      </c>
      <c r="AE1109" s="322">
        <v>5.6966559640466556</v>
      </c>
      <c r="AF1109" s="324">
        <v>12.73547235762104</v>
      </c>
      <c r="AG1109" s="324">
        <v>2.2556580954052992</v>
      </c>
      <c r="AH1109" s="324">
        <v>0.24897893844628657</v>
      </c>
      <c r="AI1109" s="324">
        <v>0.17711617065035595</v>
      </c>
      <c r="AJ1109" s="324">
        <v>0.20410585919709992</v>
      </c>
      <c r="AK1109" s="324">
        <v>112.21049110507634</v>
      </c>
      <c r="AL1109" s="324">
        <v>90.482632590598072</v>
      </c>
      <c r="AM1109" s="324">
        <v>133.93834961955463</v>
      </c>
    </row>
    <row r="1110" spans="1:39">
      <c r="A1110" s="291" t="s">
        <v>1261</v>
      </c>
      <c r="B1110" s="291">
        <v>2</v>
      </c>
      <c r="C1110" s="291" t="s">
        <v>3288</v>
      </c>
      <c r="D1110" s="291" t="s">
        <v>3176</v>
      </c>
      <c r="E1110" s="291" t="s">
        <v>3160</v>
      </c>
      <c r="F1110" s="291" t="s">
        <v>3161</v>
      </c>
      <c r="G1110" s="291" t="s">
        <v>3162</v>
      </c>
      <c r="H1110" s="291" t="s">
        <v>3163</v>
      </c>
      <c r="I1110" s="291" t="s">
        <v>3164</v>
      </c>
      <c r="J1110" s="291" t="s">
        <v>65</v>
      </c>
      <c r="K1110" s="291">
        <v>40</v>
      </c>
      <c r="L1110" s="291">
        <v>58627677.160000004</v>
      </c>
      <c r="M1110" s="291" t="s">
        <v>58</v>
      </c>
      <c r="N1110" s="291">
        <v>108</v>
      </c>
      <c r="O1110" s="291">
        <v>1035071.6402597979</v>
      </c>
      <c r="P1110" s="321" t="s">
        <v>3170</v>
      </c>
      <c r="Q1110" s="321">
        <v>18000000</v>
      </c>
      <c r="R1110" s="321">
        <v>32.510452999999998</v>
      </c>
      <c r="S1110" s="321">
        <v>52.540310169999998</v>
      </c>
      <c r="T1110" s="321">
        <v>129.30958598434512</v>
      </c>
      <c r="U1110" s="321" t="s">
        <v>150</v>
      </c>
      <c r="V1110" s="321">
        <v>0.19363482238155294</v>
      </c>
      <c r="W1110" s="321">
        <v>1.16897852116378</v>
      </c>
      <c r="X1110" s="321">
        <v>2</v>
      </c>
      <c r="Y1110" s="321">
        <v>45.178175227930097</v>
      </c>
      <c r="Z1110" s="321">
        <v>0.44807999999999998</v>
      </c>
      <c r="AA1110" s="321">
        <v>99.589996400000004</v>
      </c>
      <c r="AB1110" s="321">
        <v>1.4448949600000001</v>
      </c>
      <c r="AC1110" s="322">
        <v>0.55269378283894455</v>
      </c>
      <c r="AD1110" s="323">
        <v>180000</v>
      </c>
      <c r="AE1110" s="322">
        <v>5.7503980014433216</v>
      </c>
      <c r="AF1110" s="324">
        <v>12.855618323258973</v>
      </c>
      <c r="AG1110" s="324">
        <v>2.2856767628347923</v>
      </c>
      <c r="AH1110" s="324">
        <v>0.24985164728673548</v>
      </c>
      <c r="AI1110" s="324">
        <v>0.17779594146004174</v>
      </c>
      <c r="AJ1110" s="324">
        <v>0.20410585919709992</v>
      </c>
      <c r="AK1110" s="324">
        <v>112.64115430264691</v>
      </c>
      <c r="AL1110" s="324">
        <v>90.829904396400792</v>
      </c>
      <c r="AM1110" s="324">
        <v>134.45240420889306</v>
      </c>
    </row>
    <row r="1111" spans="1:39">
      <c r="A1111" s="291" t="s">
        <v>1262</v>
      </c>
      <c r="B1111" s="291">
        <v>2</v>
      </c>
      <c r="C1111" s="291" t="s">
        <v>3289</v>
      </c>
      <c r="D1111" s="291" t="s">
        <v>3176</v>
      </c>
      <c r="E1111" s="291" t="s">
        <v>3160</v>
      </c>
      <c r="F1111" s="291" t="s">
        <v>3161</v>
      </c>
      <c r="G1111" s="291" t="s">
        <v>3162</v>
      </c>
      <c r="H1111" s="291" t="s">
        <v>3163</v>
      </c>
      <c r="I1111" s="291" t="s">
        <v>3164</v>
      </c>
      <c r="J1111" s="291" t="s">
        <v>65</v>
      </c>
      <c r="K1111" s="291">
        <v>40</v>
      </c>
      <c r="L1111" s="291">
        <v>58627677.160000004</v>
      </c>
      <c r="M1111" s="291" t="s">
        <v>58</v>
      </c>
      <c r="N1111" s="291">
        <v>109</v>
      </c>
      <c r="O1111" s="291">
        <v>1044745.2069911979</v>
      </c>
      <c r="P1111" s="321" t="s">
        <v>3170</v>
      </c>
      <c r="Q1111" s="321">
        <v>18000000</v>
      </c>
      <c r="R1111" s="321">
        <v>32.510452999999998</v>
      </c>
      <c r="S1111" s="321">
        <v>52.540310169999998</v>
      </c>
      <c r="T1111" s="321">
        <v>129.30958598434512</v>
      </c>
      <c r="U1111" s="321" t="s">
        <v>150</v>
      </c>
      <c r="V1111" s="321">
        <v>0.19363482238155294</v>
      </c>
      <c r="W1111" s="321">
        <v>1.16897852116378</v>
      </c>
      <c r="X1111" s="321">
        <v>2</v>
      </c>
      <c r="Y1111" s="321">
        <v>45.178175227930097</v>
      </c>
      <c r="Z1111" s="321">
        <v>0.44807999999999998</v>
      </c>
      <c r="AA1111" s="321">
        <v>99.589996400000004</v>
      </c>
      <c r="AB1111" s="321">
        <v>1.4448949600000001</v>
      </c>
      <c r="AC1111" s="322">
        <v>0.55269378283894455</v>
      </c>
      <c r="AD1111" s="323">
        <v>180000</v>
      </c>
      <c r="AE1111" s="322">
        <v>5.8041400388399884</v>
      </c>
      <c r="AF1111" s="324">
        <v>12.975764288896908</v>
      </c>
      <c r="AG1111" s="324">
        <v>2.3157993805569088</v>
      </c>
      <c r="AH1111" s="324">
        <v>0.25071684731297905</v>
      </c>
      <c r="AI1111" s="324">
        <v>0.17847113503275411</v>
      </c>
      <c r="AJ1111" s="324">
        <v>0.20410585919709992</v>
      </c>
      <c r="AK1111" s="324">
        <v>113.06891762943322</v>
      </c>
      <c r="AL1111" s="324">
        <v>91.174837847383486</v>
      </c>
      <c r="AM1111" s="324">
        <v>134.96299741148297</v>
      </c>
    </row>
    <row r="1112" spans="1:39">
      <c r="A1112" s="291" t="s">
        <v>1263</v>
      </c>
      <c r="B1112" s="291">
        <v>2</v>
      </c>
      <c r="C1112" s="291" t="s">
        <v>3290</v>
      </c>
      <c r="D1112" s="291" t="s">
        <v>3176</v>
      </c>
      <c r="E1112" s="291" t="s">
        <v>3160</v>
      </c>
      <c r="F1112" s="291" t="s">
        <v>3161</v>
      </c>
      <c r="G1112" s="291" t="s">
        <v>3162</v>
      </c>
      <c r="H1112" s="291" t="s">
        <v>3163</v>
      </c>
      <c r="I1112" s="291" t="s">
        <v>3164</v>
      </c>
      <c r="J1112" s="291" t="s">
        <v>65</v>
      </c>
      <c r="K1112" s="291">
        <v>40</v>
      </c>
      <c r="L1112" s="291">
        <v>58627677.160000004</v>
      </c>
      <c r="M1112" s="291" t="s">
        <v>58</v>
      </c>
      <c r="N1112" s="291">
        <v>110</v>
      </c>
      <c r="O1112" s="291">
        <v>1054418.7737225979</v>
      </c>
      <c r="P1112" s="321" t="s">
        <v>3170</v>
      </c>
      <c r="Q1112" s="321">
        <v>18000000</v>
      </c>
      <c r="R1112" s="321">
        <v>32.510452999999998</v>
      </c>
      <c r="S1112" s="321">
        <v>52.540310169999998</v>
      </c>
      <c r="T1112" s="321">
        <v>129.30958598434512</v>
      </c>
      <c r="U1112" s="321" t="s">
        <v>150</v>
      </c>
      <c r="V1112" s="321">
        <v>0.19363482238155294</v>
      </c>
      <c r="W1112" s="321">
        <v>1.16897852116378</v>
      </c>
      <c r="X1112" s="321">
        <v>2</v>
      </c>
      <c r="Y1112" s="321">
        <v>45.178175227930097</v>
      </c>
      <c r="Z1112" s="321">
        <v>0.44807999999999998</v>
      </c>
      <c r="AA1112" s="321">
        <v>99.589996400000004</v>
      </c>
      <c r="AB1112" s="321">
        <v>1.4448949600000001</v>
      </c>
      <c r="AC1112" s="322">
        <v>0.55269378283894455</v>
      </c>
      <c r="AD1112" s="323">
        <v>180000</v>
      </c>
      <c r="AE1112" s="322">
        <v>5.8578820762366544</v>
      </c>
      <c r="AF1112" s="324">
        <v>13.095910254534841</v>
      </c>
      <c r="AG1112" s="324">
        <v>2.3460250569304848</v>
      </c>
      <c r="AH1112" s="324">
        <v>0.25157462602333919</v>
      </c>
      <c r="AI1112" s="324">
        <v>0.17914180926202553</v>
      </c>
      <c r="AJ1112" s="324">
        <v>0.20410585919709992</v>
      </c>
      <c r="AK1112" s="324">
        <v>113.4938177634059</v>
      </c>
      <c r="AL1112" s="324">
        <v>91.517462519384466</v>
      </c>
      <c r="AM1112" s="324">
        <v>135.47017300742735</v>
      </c>
    </row>
    <row r="1113" spans="1:39">
      <c r="A1113" s="291" t="s">
        <v>1264</v>
      </c>
      <c r="B1113" s="291">
        <v>2</v>
      </c>
      <c r="C1113" s="291" t="s">
        <v>3291</v>
      </c>
      <c r="D1113" s="291" t="s">
        <v>3176</v>
      </c>
      <c r="E1113" s="291" t="s">
        <v>3160</v>
      </c>
      <c r="F1113" s="291" t="s">
        <v>3161</v>
      </c>
      <c r="G1113" s="291" t="s">
        <v>3162</v>
      </c>
      <c r="H1113" s="291" t="s">
        <v>3163</v>
      </c>
      <c r="I1113" s="291" t="s">
        <v>3164</v>
      </c>
      <c r="J1113" s="291" t="s">
        <v>65</v>
      </c>
      <c r="K1113" s="291">
        <v>40</v>
      </c>
      <c r="L1113" s="291">
        <v>58627677.160000004</v>
      </c>
      <c r="M1113" s="291" t="s">
        <v>58</v>
      </c>
      <c r="N1113" s="291">
        <v>111</v>
      </c>
      <c r="O1113" s="291">
        <v>1064092.340453998</v>
      </c>
      <c r="P1113" s="321" t="s">
        <v>3170</v>
      </c>
      <c r="Q1113" s="321">
        <v>18000000</v>
      </c>
      <c r="R1113" s="321">
        <v>32.510452999999998</v>
      </c>
      <c r="S1113" s="321">
        <v>52.540310169999998</v>
      </c>
      <c r="T1113" s="321">
        <v>129.30958598434512</v>
      </c>
      <c r="U1113" s="321" t="s">
        <v>150</v>
      </c>
      <c r="V1113" s="321">
        <v>0.19363482238155294</v>
      </c>
      <c r="W1113" s="321">
        <v>1.16897852116378</v>
      </c>
      <c r="X1113" s="321">
        <v>2</v>
      </c>
      <c r="Y1113" s="321">
        <v>45.178175227930097</v>
      </c>
      <c r="Z1113" s="321">
        <v>0.44807999999999998</v>
      </c>
      <c r="AA1113" s="321">
        <v>99.589996400000004</v>
      </c>
      <c r="AB1113" s="321">
        <v>1.4448949600000001</v>
      </c>
      <c r="AC1113" s="322">
        <v>0.55269378283894455</v>
      </c>
      <c r="AD1113" s="323">
        <v>180000</v>
      </c>
      <c r="AE1113" s="322">
        <v>5.9116241136333221</v>
      </c>
      <c r="AF1113" s="324">
        <v>13.216056220172778</v>
      </c>
      <c r="AG1113" s="324">
        <v>2.3763529105917107</v>
      </c>
      <c r="AH1113" s="324">
        <v>0.25242506895836841</v>
      </c>
      <c r="AI1113" s="324">
        <v>0.1798080207138105</v>
      </c>
      <c r="AJ1113" s="324">
        <v>0.20410585919709992</v>
      </c>
      <c r="AK1113" s="324">
        <v>113.91589054145953</v>
      </c>
      <c r="AL1113" s="324">
        <v>91.857807310027596</v>
      </c>
      <c r="AM1113" s="324">
        <v>135.9739737728915</v>
      </c>
    </row>
    <row r="1114" spans="1:39">
      <c r="A1114" s="291" t="s">
        <v>1265</v>
      </c>
      <c r="B1114" s="291">
        <v>2</v>
      </c>
      <c r="C1114" s="291" t="s">
        <v>3292</v>
      </c>
      <c r="D1114" s="291" t="s">
        <v>3176</v>
      </c>
      <c r="E1114" s="291" t="s">
        <v>3160</v>
      </c>
      <c r="F1114" s="291" t="s">
        <v>3161</v>
      </c>
      <c r="G1114" s="291" t="s">
        <v>3162</v>
      </c>
      <c r="H1114" s="291" t="s">
        <v>3163</v>
      </c>
      <c r="I1114" s="291" t="s">
        <v>3164</v>
      </c>
      <c r="J1114" s="291" t="s">
        <v>65</v>
      </c>
      <c r="K1114" s="291">
        <v>40</v>
      </c>
      <c r="L1114" s="291">
        <v>58627677.160000004</v>
      </c>
      <c r="M1114" s="291" t="s">
        <v>58</v>
      </c>
      <c r="N1114" s="291">
        <v>112</v>
      </c>
      <c r="O1114" s="291">
        <v>1073765.907185398</v>
      </c>
      <c r="P1114" s="321" t="s">
        <v>3170</v>
      </c>
      <c r="Q1114" s="321">
        <v>18000000</v>
      </c>
      <c r="R1114" s="321">
        <v>32.510452999999998</v>
      </c>
      <c r="S1114" s="321">
        <v>52.540310169999998</v>
      </c>
      <c r="T1114" s="321">
        <v>129.30958598434512</v>
      </c>
      <c r="U1114" s="321" t="s">
        <v>150</v>
      </c>
      <c r="V1114" s="321">
        <v>0.19363482238155294</v>
      </c>
      <c r="W1114" s="321">
        <v>1.16897852116378</v>
      </c>
      <c r="X1114" s="321">
        <v>2</v>
      </c>
      <c r="Y1114" s="321">
        <v>45.178175227930097</v>
      </c>
      <c r="Z1114" s="321">
        <v>0.44807999999999998</v>
      </c>
      <c r="AA1114" s="321">
        <v>99.589996400000004</v>
      </c>
      <c r="AB1114" s="321">
        <v>1.4448949600000001</v>
      </c>
      <c r="AC1114" s="322">
        <v>0.55269378283894455</v>
      </c>
      <c r="AD1114" s="323">
        <v>180000</v>
      </c>
      <c r="AE1114" s="322">
        <v>5.9653661510299889</v>
      </c>
      <c r="AF1114" s="324">
        <v>13.336202185810713</v>
      </c>
      <c r="AG1114" s="324">
        <v>2.4067820702265839</v>
      </c>
      <c r="AH1114" s="324">
        <v>0.25326825976473266</v>
      </c>
      <c r="AI1114" s="324">
        <v>0.1804698246692242</v>
      </c>
      <c r="AJ1114" s="324">
        <v>0.20410585919709992</v>
      </c>
      <c r="AK1114" s="324">
        <v>114.33517098648933</v>
      </c>
      <c r="AL1114" s="324">
        <v>92.19590046055599</v>
      </c>
      <c r="AM1114" s="324">
        <v>136.47444151242269</v>
      </c>
    </row>
    <row r="1115" spans="1:39">
      <c r="A1115" s="291" t="s">
        <v>1266</v>
      </c>
      <c r="B1115" s="291">
        <v>2</v>
      </c>
      <c r="C1115" s="291" t="s">
        <v>3293</v>
      </c>
      <c r="D1115" s="291" t="s">
        <v>3176</v>
      </c>
      <c r="E1115" s="291" t="s">
        <v>3160</v>
      </c>
      <c r="F1115" s="291" t="s">
        <v>3161</v>
      </c>
      <c r="G1115" s="291" t="s">
        <v>3162</v>
      </c>
      <c r="H1115" s="291" t="s">
        <v>3163</v>
      </c>
      <c r="I1115" s="291" t="s">
        <v>3164</v>
      </c>
      <c r="J1115" s="291" t="s">
        <v>65</v>
      </c>
      <c r="K1115" s="291">
        <v>40</v>
      </c>
      <c r="L1115" s="291">
        <v>58627677.160000004</v>
      </c>
      <c r="M1115" s="291" t="s">
        <v>58</v>
      </c>
      <c r="N1115" s="291">
        <v>113</v>
      </c>
      <c r="O1115" s="291">
        <v>1083439.4739167981</v>
      </c>
      <c r="P1115" s="321" t="s">
        <v>3170</v>
      </c>
      <c r="Q1115" s="321">
        <v>18000000</v>
      </c>
      <c r="R1115" s="321">
        <v>32.510452999999998</v>
      </c>
      <c r="S1115" s="321">
        <v>52.540310169999998</v>
      </c>
      <c r="T1115" s="321">
        <v>129.30958598434512</v>
      </c>
      <c r="U1115" s="321" t="s">
        <v>150</v>
      </c>
      <c r="V1115" s="321">
        <v>0.19363482238155294</v>
      </c>
      <c r="W1115" s="321">
        <v>1.16897852116378</v>
      </c>
      <c r="X1115" s="321">
        <v>2</v>
      </c>
      <c r="Y1115" s="321">
        <v>45.178175227930097</v>
      </c>
      <c r="Z1115" s="321">
        <v>0.44807999999999998</v>
      </c>
      <c r="AA1115" s="321">
        <v>99.589996400000004</v>
      </c>
      <c r="AB1115" s="321">
        <v>1.4448949600000001</v>
      </c>
      <c r="AC1115" s="322">
        <v>0.55269378283894455</v>
      </c>
      <c r="AD1115" s="323">
        <v>180000</v>
      </c>
      <c r="AE1115" s="322">
        <v>6.0191081884266566</v>
      </c>
      <c r="AF1115" s="324">
        <v>13.456348151448649</v>
      </c>
      <c r="AG1115" s="324">
        <v>2.4373116743505401</v>
      </c>
      <c r="AH1115" s="324">
        <v>0.25410428025488652</v>
      </c>
      <c r="AI1115" s="324">
        <v>0.18112727516552476</v>
      </c>
      <c r="AJ1115" s="324">
        <v>0.20410585919709992</v>
      </c>
      <c r="AK1115" s="324">
        <v>114.75169333335508</v>
      </c>
      <c r="AL1115" s="324">
        <v>92.531769576768454</v>
      </c>
      <c r="AM1115" s="324">
        <v>136.97161708994173</v>
      </c>
    </row>
    <row r="1116" spans="1:39">
      <c r="A1116" s="291" t="s">
        <v>1267</v>
      </c>
      <c r="B1116" s="291">
        <v>2</v>
      </c>
      <c r="C1116" s="291" t="s">
        <v>3294</v>
      </c>
      <c r="D1116" s="291" t="s">
        <v>3176</v>
      </c>
      <c r="E1116" s="291" t="s">
        <v>3160</v>
      </c>
      <c r="F1116" s="291" t="s">
        <v>3161</v>
      </c>
      <c r="G1116" s="291" t="s">
        <v>3162</v>
      </c>
      <c r="H1116" s="291" t="s">
        <v>3163</v>
      </c>
      <c r="I1116" s="291" t="s">
        <v>3164</v>
      </c>
      <c r="J1116" s="291" t="s">
        <v>65</v>
      </c>
      <c r="K1116" s="291">
        <v>40</v>
      </c>
      <c r="L1116" s="291">
        <v>58627677.160000004</v>
      </c>
      <c r="M1116" s="291" t="s">
        <v>58</v>
      </c>
      <c r="N1116" s="291">
        <v>114</v>
      </c>
      <c r="O1116" s="291">
        <v>1093113.0406481982</v>
      </c>
      <c r="P1116" s="321" t="s">
        <v>3170</v>
      </c>
      <c r="Q1116" s="321">
        <v>18000000</v>
      </c>
      <c r="R1116" s="321">
        <v>32.510452999999998</v>
      </c>
      <c r="S1116" s="321">
        <v>52.540310169999998</v>
      </c>
      <c r="T1116" s="321">
        <v>129.30958598434512</v>
      </c>
      <c r="U1116" s="321" t="s">
        <v>150</v>
      </c>
      <c r="V1116" s="321">
        <v>0.19363482238155294</v>
      </c>
      <c r="W1116" s="321">
        <v>1.16897852116378</v>
      </c>
      <c r="X1116" s="321">
        <v>2</v>
      </c>
      <c r="Y1116" s="321">
        <v>45.178175227930097</v>
      </c>
      <c r="Z1116" s="321">
        <v>0.44807999999999998</v>
      </c>
      <c r="AA1116" s="321">
        <v>99.589996400000004</v>
      </c>
      <c r="AB1116" s="321">
        <v>1.4448949600000001</v>
      </c>
      <c r="AC1116" s="322">
        <v>0.55269378283894455</v>
      </c>
      <c r="AD1116" s="323">
        <v>180000</v>
      </c>
      <c r="AE1116" s="322">
        <v>6.0728502258233235</v>
      </c>
      <c r="AF1116" s="324">
        <v>13.576494117086584</v>
      </c>
      <c r="AG1116" s="324">
        <v>2.4679408710951942</v>
      </c>
      <c r="AH1116" s="324">
        <v>0.25493321046631362</v>
      </c>
      <c r="AI1116" s="324">
        <v>0.18178042503544325</v>
      </c>
      <c r="AJ1116" s="324">
        <v>0.20410585919709992</v>
      </c>
      <c r="AK1116" s="324">
        <v>115.16549105379842</v>
      </c>
      <c r="AL1116" s="324">
        <v>92.865441649111844</v>
      </c>
      <c r="AM1116" s="324">
        <v>137.46554045848501</v>
      </c>
    </row>
    <row r="1117" spans="1:39">
      <c r="A1117" s="291" t="s">
        <v>1268</v>
      </c>
      <c r="B1117" s="291">
        <v>2</v>
      </c>
      <c r="C1117" s="291" t="s">
        <v>3295</v>
      </c>
      <c r="D1117" s="291" t="s">
        <v>3176</v>
      </c>
      <c r="E1117" s="291" t="s">
        <v>3160</v>
      </c>
      <c r="F1117" s="291" t="s">
        <v>3161</v>
      </c>
      <c r="G1117" s="291" t="s">
        <v>3162</v>
      </c>
      <c r="H1117" s="291" t="s">
        <v>3163</v>
      </c>
      <c r="I1117" s="291" t="s">
        <v>3164</v>
      </c>
      <c r="J1117" s="291" t="s">
        <v>65</v>
      </c>
      <c r="K1117" s="291">
        <v>40</v>
      </c>
      <c r="L1117" s="291">
        <v>58627677.160000004</v>
      </c>
      <c r="M1117" s="291" t="s">
        <v>58</v>
      </c>
      <c r="N1117" s="291">
        <v>115</v>
      </c>
      <c r="O1117" s="291">
        <v>1102786.6073795983</v>
      </c>
      <c r="P1117" s="321" t="s">
        <v>3170</v>
      </c>
      <c r="Q1117" s="321">
        <v>18000000</v>
      </c>
      <c r="R1117" s="321">
        <v>32.510452999999998</v>
      </c>
      <c r="S1117" s="321">
        <v>52.540310169999998</v>
      </c>
      <c r="T1117" s="321">
        <v>129.30958598434512</v>
      </c>
      <c r="U1117" s="321" t="s">
        <v>150</v>
      </c>
      <c r="V1117" s="321">
        <v>0.19363482238155294</v>
      </c>
      <c r="W1117" s="321">
        <v>1.16897852116378</v>
      </c>
      <c r="X1117" s="321">
        <v>2</v>
      </c>
      <c r="Y1117" s="321">
        <v>45.178175227930097</v>
      </c>
      <c r="Z1117" s="321">
        <v>0.44807999999999998</v>
      </c>
      <c r="AA1117" s="321">
        <v>99.589996400000004</v>
      </c>
      <c r="AB1117" s="321">
        <v>1.4448949600000001</v>
      </c>
      <c r="AC1117" s="322">
        <v>0.55269378283894455</v>
      </c>
      <c r="AD1117" s="323">
        <v>180000</v>
      </c>
      <c r="AE1117" s="322">
        <v>6.1265922632199903</v>
      </c>
      <c r="AF1117" s="324">
        <v>13.696640082724519</v>
      </c>
      <c r="AG1117" s="324">
        <v>2.4986688180016778</v>
      </c>
      <c r="AH1117" s="324">
        <v>0.2557551287163784</v>
      </c>
      <c r="AI1117" s="324">
        <v>0.18242932594492514</v>
      </c>
      <c r="AJ1117" s="324">
        <v>0.20410585919709992</v>
      </c>
      <c r="AK1117" s="324">
        <v>115.57659688035355</v>
      </c>
      <c r="AL1117" s="324">
        <v>93.196943071961954</v>
      </c>
      <c r="AM1117" s="324">
        <v>137.95625068874517</v>
      </c>
    </row>
    <row r="1118" spans="1:39">
      <c r="A1118" s="291" t="s">
        <v>1269</v>
      </c>
      <c r="B1118" s="291">
        <v>2</v>
      </c>
      <c r="C1118" s="291" t="s">
        <v>3296</v>
      </c>
      <c r="D1118" s="291" t="s">
        <v>3176</v>
      </c>
      <c r="E1118" s="291" t="s">
        <v>3160</v>
      </c>
      <c r="F1118" s="291" t="s">
        <v>3161</v>
      </c>
      <c r="G1118" s="291" t="s">
        <v>3162</v>
      </c>
      <c r="H1118" s="291" t="s">
        <v>3163</v>
      </c>
      <c r="I1118" s="291" t="s">
        <v>3164</v>
      </c>
      <c r="J1118" s="291" t="s">
        <v>65</v>
      </c>
      <c r="K1118" s="291">
        <v>40</v>
      </c>
      <c r="L1118" s="291">
        <v>58627677.160000004</v>
      </c>
      <c r="M1118" s="291" t="s">
        <v>58</v>
      </c>
      <c r="N1118" s="291">
        <v>116</v>
      </c>
      <c r="O1118" s="291">
        <v>1112460.1741109984</v>
      </c>
      <c r="P1118" s="321" t="s">
        <v>3170</v>
      </c>
      <c r="Q1118" s="321">
        <v>18000000</v>
      </c>
      <c r="R1118" s="321">
        <v>32.510452999999998</v>
      </c>
      <c r="S1118" s="321">
        <v>52.540310169999998</v>
      </c>
      <c r="T1118" s="321">
        <v>129.30958598434512</v>
      </c>
      <c r="U1118" s="321" t="s">
        <v>150</v>
      </c>
      <c r="V1118" s="321">
        <v>0.19363482238155294</v>
      </c>
      <c r="W1118" s="321">
        <v>1.16897852116378</v>
      </c>
      <c r="X1118" s="321">
        <v>2</v>
      </c>
      <c r="Y1118" s="321">
        <v>45.178175227930097</v>
      </c>
      <c r="Z1118" s="321">
        <v>0.44807999999999998</v>
      </c>
      <c r="AA1118" s="321">
        <v>99.589996400000004</v>
      </c>
      <c r="AB1118" s="321">
        <v>1.4448949600000001</v>
      </c>
      <c r="AC1118" s="322">
        <v>0.55269378283894455</v>
      </c>
      <c r="AD1118" s="323">
        <v>180000</v>
      </c>
      <c r="AE1118" s="322">
        <v>6.180334300616658</v>
      </c>
      <c r="AF1118" s="324">
        <v>13.816786048362456</v>
      </c>
      <c r="AG1118" s="324">
        <v>2.5294946818204691</v>
      </c>
      <c r="AH1118" s="324">
        <v>0.25657011165639881</v>
      </c>
      <c r="AI1118" s="324">
        <v>0.18307402842937276</v>
      </c>
      <c r="AJ1118" s="324">
        <v>0.20410585919709992</v>
      </c>
      <c r="AK1118" s="324">
        <v>115.98504282930837</v>
      </c>
      <c r="AL1118" s="324">
        <v>93.526299662138442</v>
      </c>
      <c r="AM1118" s="324">
        <v>138.44378599647831</v>
      </c>
    </row>
    <row r="1119" spans="1:39">
      <c r="A1119" s="291" t="s">
        <v>1270</v>
      </c>
      <c r="B1119" s="291">
        <v>2</v>
      </c>
      <c r="C1119" s="291" t="s">
        <v>3297</v>
      </c>
      <c r="D1119" s="291" t="s">
        <v>3176</v>
      </c>
      <c r="E1119" s="291" t="s">
        <v>3160</v>
      </c>
      <c r="F1119" s="291" t="s">
        <v>3161</v>
      </c>
      <c r="G1119" s="291" t="s">
        <v>3162</v>
      </c>
      <c r="H1119" s="291" t="s">
        <v>3163</v>
      </c>
      <c r="I1119" s="291" t="s">
        <v>3164</v>
      </c>
      <c r="J1119" s="291" t="s">
        <v>65</v>
      </c>
      <c r="K1119" s="291">
        <v>40</v>
      </c>
      <c r="L1119" s="291">
        <v>58627677.160000004</v>
      </c>
      <c r="M1119" s="291" t="s">
        <v>58</v>
      </c>
      <c r="N1119" s="291">
        <v>117</v>
      </c>
      <c r="O1119" s="291">
        <v>1122133.7408423985</v>
      </c>
      <c r="P1119" s="321" t="s">
        <v>3170</v>
      </c>
      <c r="Q1119" s="321">
        <v>18000000</v>
      </c>
      <c r="R1119" s="321">
        <v>32.510452999999998</v>
      </c>
      <c r="S1119" s="321">
        <v>52.540310169999998</v>
      </c>
      <c r="T1119" s="321">
        <v>129.30958598434512</v>
      </c>
      <c r="U1119" s="321" t="s">
        <v>150</v>
      </c>
      <c r="V1119" s="321">
        <v>0.19363482238155294</v>
      </c>
      <c r="W1119" s="321">
        <v>1.16897852116378</v>
      </c>
      <c r="X1119" s="321">
        <v>2</v>
      </c>
      <c r="Y1119" s="321">
        <v>45.178175227930097</v>
      </c>
      <c r="Z1119" s="321">
        <v>0.44807999999999998</v>
      </c>
      <c r="AA1119" s="321">
        <v>99.589996400000004</v>
      </c>
      <c r="AB1119" s="321">
        <v>1.4448949600000001</v>
      </c>
      <c r="AC1119" s="322">
        <v>0.55269378283894455</v>
      </c>
      <c r="AD1119" s="323">
        <v>180000</v>
      </c>
      <c r="AE1119" s="322">
        <v>6.2340763380133248</v>
      </c>
      <c r="AF1119" s="324">
        <v>13.936932014000391</v>
      </c>
      <c r="AG1119" s="324">
        <v>2.5604176383174204</v>
      </c>
      <c r="AH1119" s="324">
        <v>0.25737823432323143</v>
      </c>
      <c r="AI1119" s="324">
        <v>0.18371458192845774</v>
      </c>
      <c r="AJ1119" s="324">
        <v>0.20410585919709992</v>
      </c>
      <c r="AK1119" s="324">
        <v>116.39086022275966</v>
      </c>
      <c r="AL1119" s="324">
        <v>93.853536676689444</v>
      </c>
      <c r="AM1119" s="324">
        <v>138.92818376882988</v>
      </c>
    </row>
    <row r="1120" spans="1:39">
      <c r="A1120" s="291" t="s">
        <v>1271</v>
      </c>
      <c r="B1120" s="291">
        <v>2</v>
      </c>
      <c r="C1120" s="291" t="s">
        <v>3298</v>
      </c>
      <c r="D1120" s="291" t="s">
        <v>3176</v>
      </c>
      <c r="E1120" s="291" t="s">
        <v>3160</v>
      </c>
      <c r="F1120" s="291" t="s">
        <v>3161</v>
      </c>
      <c r="G1120" s="291" t="s">
        <v>3162</v>
      </c>
      <c r="H1120" s="291" t="s">
        <v>3163</v>
      </c>
      <c r="I1120" s="291" t="s">
        <v>3164</v>
      </c>
      <c r="J1120" s="291" t="s">
        <v>65</v>
      </c>
      <c r="K1120" s="291">
        <v>40</v>
      </c>
      <c r="L1120" s="291">
        <v>58627677.160000004</v>
      </c>
      <c r="M1120" s="291" t="s">
        <v>58</v>
      </c>
      <c r="N1120" s="291">
        <v>118</v>
      </c>
      <c r="O1120" s="291">
        <v>1131807.3075737986</v>
      </c>
      <c r="P1120" s="321" t="s">
        <v>3170</v>
      </c>
      <c r="Q1120" s="321">
        <v>18000000</v>
      </c>
      <c r="R1120" s="321">
        <v>32.510452999999998</v>
      </c>
      <c r="S1120" s="321">
        <v>52.540310169999998</v>
      </c>
      <c r="T1120" s="321">
        <v>129.30958598434512</v>
      </c>
      <c r="U1120" s="321" t="s">
        <v>150</v>
      </c>
      <c r="V1120" s="321">
        <v>0.19363482238155294</v>
      </c>
      <c r="W1120" s="321">
        <v>1.16897852116378</v>
      </c>
      <c r="X1120" s="321">
        <v>2</v>
      </c>
      <c r="Y1120" s="321">
        <v>45.178175227930097</v>
      </c>
      <c r="Z1120" s="321">
        <v>0.44807999999999998</v>
      </c>
      <c r="AA1120" s="321">
        <v>99.589996400000004</v>
      </c>
      <c r="AB1120" s="321">
        <v>1.4448949600000001</v>
      </c>
      <c r="AC1120" s="322">
        <v>0.55269378283894455</v>
      </c>
      <c r="AD1120" s="323">
        <v>180000</v>
      </c>
      <c r="AE1120" s="322">
        <v>6.2878183754099917</v>
      </c>
      <c r="AF1120" s="324">
        <v>14.057077979638326</v>
      </c>
      <c r="AG1120" s="324">
        <v>2.5914368720856618</v>
      </c>
      <c r="AH1120" s="324">
        <v>0.25817957018814225</v>
      </c>
      <c r="AI1120" s="324">
        <v>0.18435103481956616</v>
      </c>
      <c r="AJ1120" s="324">
        <v>0.20410585919709992</v>
      </c>
      <c r="AK1120" s="324">
        <v>116.79407970980189</v>
      </c>
      <c r="AL1120" s="324">
        <v>94.178678829977486</v>
      </c>
      <c r="AM1120" s="324">
        <v>139.40948058962633</v>
      </c>
    </row>
    <row r="1121" spans="1:39">
      <c r="A1121" s="291" t="s">
        <v>1272</v>
      </c>
      <c r="B1121" s="291">
        <v>2</v>
      </c>
      <c r="C1121" s="291" t="s">
        <v>3299</v>
      </c>
      <c r="D1121" s="291" t="s">
        <v>3176</v>
      </c>
      <c r="E1121" s="291" t="s">
        <v>3160</v>
      </c>
      <c r="F1121" s="291" t="s">
        <v>3161</v>
      </c>
      <c r="G1121" s="291" t="s">
        <v>3162</v>
      </c>
      <c r="H1121" s="291" t="s">
        <v>3163</v>
      </c>
      <c r="I1121" s="291" t="s">
        <v>3164</v>
      </c>
      <c r="J1121" s="291" t="s">
        <v>65</v>
      </c>
      <c r="K1121" s="291">
        <v>40</v>
      </c>
      <c r="L1121" s="291">
        <v>58627677.160000004</v>
      </c>
      <c r="M1121" s="291" t="s">
        <v>58</v>
      </c>
      <c r="N1121" s="291">
        <v>119</v>
      </c>
      <c r="O1121" s="291">
        <v>1141480.8743051987</v>
      </c>
      <c r="P1121" s="321" t="s">
        <v>3170</v>
      </c>
      <c r="Q1121" s="321">
        <v>18000000</v>
      </c>
      <c r="R1121" s="321">
        <v>32.510452999999998</v>
      </c>
      <c r="S1121" s="321">
        <v>52.540310169999998</v>
      </c>
      <c r="T1121" s="321">
        <v>129.30958598434512</v>
      </c>
      <c r="U1121" s="321" t="s">
        <v>150</v>
      </c>
      <c r="V1121" s="321">
        <v>0.19363482238155294</v>
      </c>
      <c r="W1121" s="321">
        <v>1.16897852116378</v>
      </c>
      <c r="X1121" s="321">
        <v>2</v>
      </c>
      <c r="Y1121" s="321">
        <v>45.178175227930097</v>
      </c>
      <c r="Z1121" s="321">
        <v>0.44807999999999998</v>
      </c>
      <c r="AA1121" s="321">
        <v>99.589996400000004</v>
      </c>
      <c r="AB1121" s="321">
        <v>1.4448949600000001</v>
      </c>
      <c r="AC1121" s="322">
        <v>0.55269378283894455</v>
      </c>
      <c r="AD1121" s="323">
        <v>180000</v>
      </c>
      <c r="AE1121" s="322">
        <v>6.3415604128066594</v>
      </c>
      <c r="AF1121" s="324">
        <v>14.177223945276262</v>
      </c>
      <c r="AG1121" s="324">
        <v>2.6225515763632661</v>
      </c>
      <c r="AH1121" s="324">
        <v>0.25897419120479981</v>
      </c>
      <c r="AI1121" s="324">
        <v>0.18498343444994952</v>
      </c>
      <c r="AJ1121" s="324">
        <v>0.20410585919709992</v>
      </c>
      <c r="AK1121" s="324">
        <v>117.1947312868963</v>
      </c>
      <c r="AL1121" s="324">
        <v>94.501750310104313</v>
      </c>
      <c r="AM1121" s="324">
        <v>139.88771226368829</v>
      </c>
    </row>
    <row r="1122" spans="1:39">
      <c r="A1122" s="291" t="s">
        <v>1273</v>
      </c>
      <c r="B1122" s="291">
        <v>2</v>
      </c>
      <c r="C1122" s="291" t="s">
        <v>3300</v>
      </c>
      <c r="D1122" s="291" t="s">
        <v>3176</v>
      </c>
      <c r="E1122" s="291" t="s">
        <v>3160</v>
      </c>
      <c r="F1122" s="291" t="s">
        <v>3161</v>
      </c>
      <c r="G1122" s="291" t="s">
        <v>3162</v>
      </c>
      <c r="H1122" s="291" t="s">
        <v>3163</v>
      </c>
      <c r="I1122" s="291" t="s">
        <v>3164</v>
      </c>
      <c r="J1122" s="291" t="s">
        <v>65</v>
      </c>
      <c r="K1122" s="291">
        <v>40</v>
      </c>
      <c r="L1122" s="291">
        <v>58627677.160000004</v>
      </c>
      <c r="M1122" s="291" t="s">
        <v>58</v>
      </c>
      <c r="N1122" s="291">
        <v>120</v>
      </c>
      <c r="O1122" s="291">
        <v>1151154.4410365988</v>
      </c>
      <c r="P1122" s="321" t="s">
        <v>3170</v>
      </c>
      <c r="Q1122" s="321">
        <v>18000000</v>
      </c>
      <c r="R1122" s="321">
        <v>32.510452999999998</v>
      </c>
      <c r="S1122" s="321">
        <v>52.540310169999998</v>
      </c>
      <c r="T1122" s="321">
        <v>129.30958598434512</v>
      </c>
      <c r="U1122" s="321" t="s">
        <v>150</v>
      </c>
      <c r="V1122" s="321">
        <v>0.19363482238155294</v>
      </c>
      <c r="W1122" s="321">
        <v>1.16897852116378</v>
      </c>
      <c r="X1122" s="321">
        <v>2</v>
      </c>
      <c r="Y1122" s="321">
        <v>45.178175227930097</v>
      </c>
      <c r="Z1122" s="321">
        <v>0.44807999999999998</v>
      </c>
      <c r="AA1122" s="321">
        <v>99.589996400000004</v>
      </c>
      <c r="AB1122" s="321">
        <v>1.4448949600000001</v>
      </c>
      <c r="AC1122" s="322">
        <v>0.55269378283894455</v>
      </c>
      <c r="AD1122" s="323">
        <v>180000</v>
      </c>
      <c r="AE1122" s="322">
        <v>6.3953024502033262</v>
      </c>
      <c r="AF1122" s="324">
        <v>14.297369910914197</v>
      </c>
      <c r="AG1122" s="324">
        <v>2.6537609528563806</v>
      </c>
      <c r="AH1122" s="324">
        <v>0.25976216785476858</v>
      </c>
      <c r="AI1122" s="324">
        <v>0.18561182716763708</v>
      </c>
      <c r="AJ1122" s="324">
        <v>0.20410585919709992</v>
      </c>
      <c r="AK1122" s="324">
        <v>117.59284431745505</v>
      </c>
      <c r="AL1122" s="324">
        <v>94.822774794703037</v>
      </c>
      <c r="AM1122" s="324">
        <v>140.36291384020709</v>
      </c>
    </row>
    <row r="1123" spans="1:39">
      <c r="A1123" s="291" t="s">
        <v>1274</v>
      </c>
      <c r="B1123" s="291">
        <v>2</v>
      </c>
      <c r="C1123" s="291" t="s">
        <v>3301</v>
      </c>
      <c r="D1123" s="291" t="s">
        <v>3176</v>
      </c>
      <c r="E1123" s="291" t="s">
        <v>3160</v>
      </c>
      <c r="F1123" s="291" t="s">
        <v>3161</v>
      </c>
      <c r="G1123" s="291" t="s">
        <v>3162</v>
      </c>
      <c r="H1123" s="291" t="s">
        <v>3163</v>
      </c>
      <c r="I1123" s="291" t="s">
        <v>3164</v>
      </c>
      <c r="J1123" s="291" t="s">
        <v>65</v>
      </c>
      <c r="K1123" s="291">
        <v>40</v>
      </c>
      <c r="L1123" s="291">
        <v>58627677.160000004</v>
      </c>
      <c r="M1123" s="291" t="s">
        <v>58</v>
      </c>
      <c r="N1123" s="291">
        <v>121</v>
      </c>
      <c r="O1123" s="291">
        <v>1160828.0077679988</v>
      </c>
      <c r="P1123" s="321" t="s">
        <v>3170</v>
      </c>
      <c r="Q1123" s="321">
        <v>18000000</v>
      </c>
      <c r="R1123" s="321">
        <v>32.510452999999998</v>
      </c>
      <c r="S1123" s="321">
        <v>52.540310169999998</v>
      </c>
      <c r="T1123" s="321">
        <v>129.30958598434512</v>
      </c>
      <c r="U1123" s="321" t="s">
        <v>150</v>
      </c>
      <c r="V1123" s="321">
        <v>0.19363482238155294</v>
      </c>
      <c r="W1123" s="321">
        <v>1.16897852116378</v>
      </c>
      <c r="X1123" s="321">
        <v>2</v>
      </c>
      <c r="Y1123" s="321">
        <v>45.178175227930097</v>
      </c>
      <c r="Z1123" s="321">
        <v>0.44807999999999998</v>
      </c>
      <c r="AA1123" s="321">
        <v>99.589996400000004</v>
      </c>
      <c r="AB1123" s="321">
        <v>1.4448949600000001</v>
      </c>
      <c r="AC1123" s="322">
        <v>0.55269378283894455</v>
      </c>
      <c r="AD1123" s="323">
        <v>180000</v>
      </c>
      <c r="AE1123" s="322">
        <v>6.4490444875999939</v>
      </c>
      <c r="AF1123" s="324">
        <v>14.417515876552134</v>
      </c>
      <c r="AG1123" s="324">
        <v>2.6850642115676218</v>
      </c>
      <c r="AH1123" s="324">
        <v>0.2605435691912823</v>
      </c>
      <c r="AI1123" s="324">
        <v>0.18623625835116747</v>
      </c>
      <c r="AJ1123" s="324">
        <v>0.20410585919709992</v>
      </c>
      <c r="AK1123" s="324">
        <v>117.98844755067755</v>
      </c>
      <c r="AL1123" s="324">
        <v>95.141775466126944</v>
      </c>
      <c r="AM1123" s="324">
        <v>140.83511963522818</v>
      </c>
    </row>
    <row r="1124" spans="1:39">
      <c r="A1124" s="291" t="s">
        <v>1275</v>
      </c>
      <c r="B1124" s="291">
        <v>2</v>
      </c>
      <c r="C1124" s="291" t="s">
        <v>3302</v>
      </c>
      <c r="D1124" s="291" t="s">
        <v>3176</v>
      </c>
      <c r="E1124" s="291" t="s">
        <v>3160</v>
      </c>
      <c r="F1124" s="291" t="s">
        <v>3161</v>
      </c>
      <c r="G1124" s="291" t="s">
        <v>3162</v>
      </c>
      <c r="H1124" s="291" t="s">
        <v>3163</v>
      </c>
      <c r="I1124" s="291" t="s">
        <v>3164</v>
      </c>
      <c r="J1124" s="291" t="s">
        <v>65</v>
      </c>
      <c r="K1124" s="291">
        <v>40</v>
      </c>
      <c r="L1124" s="291">
        <v>58627677.160000004</v>
      </c>
      <c r="M1124" s="291" t="s">
        <v>58</v>
      </c>
      <c r="N1124" s="291">
        <v>122</v>
      </c>
      <c r="O1124" s="291">
        <v>1170501.5744993989</v>
      </c>
      <c r="P1124" s="321" t="s">
        <v>3170</v>
      </c>
      <c r="Q1124" s="321">
        <v>18000000</v>
      </c>
      <c r="R1124" s="321">
        <v>32.510452999999998</v>
      </c>
      <c r="S1124" s="321">
        <v>52.540310169999998</v>
      </c>
      <c r="T1124" s="321">
        <v>129.30958598434512</v>
      </c>
      <c r="U1124" s="321" t="s">
        <v>150</v>
      </c>
      <c r="V1124" s="321">
        <v>0.19363482238155294</v>
      </c>
      <c r="W1124" s="321">
        <v>1.16897852116378</v>
      </c>
      <c r="X1124" s="321">
        <v>2</v>
      </c>
      <c r="Y1124" s="321">
        <v>45.178175227930097</v>
      </c>
      <c r="Z1124" s="321">
        <v>0.44807999999999998</v>
      </c>
      <c r="AA1124" s="321">
        <v>99.589996400000004</v>
      </c>
      <c r="AB1124" s="321">
        <v>1.4448949600000001</v>
      </c>
      <c r="AC1124" s="322">
        <v>0.55269378283894455</v>
      </c>
      <c r="AD1124" s="323">
        <v>180000</v>
      </c>
      <c r="AE1124" s="322">
        <v>6.5027865249966608</v>
      </c>
      <c r="AF1124" s="324">
        <v>14.537661842190071</v>
      </c>
      <c r="AG1124" s="324">
        <v>2.7164605706295815</v>
      </c>
      <c r="AH1124" s="324">
        <v>0.26131846288183769</v>
      </c>
      <c r="AI1124" s="324">
        <v>0.18685677243819782</v>
      </c>
      <c r="AJ1124" s="324">
        <v>0.20410585919709992</v>
      </c>
      <c r="AK1124" s="324">
        <v>118.38156913967546</v>
      </c>
      <c r="AL1124" s="324">
        <v>95.458775026064885</v>
      </c>
      <c r="AM1124" s="324">
        <v>141.30436325328606</v>
      </c>
    </row>
    <row r="1125" spans="1:39">
      <c r="A1125" s="291" t="s">
        <v>1276</v>
      </c>
      <c r="B1125" s="291">
        <v>2</v>
      </c>
      <c r="C1125" s="291" t="s">
        <v>3303</v>
      </c>
      <c r="D1125" s="291" t="s">
        <v>3176</v>
      </c>
      <c r="E1125" s="291" t="s">
        <v>3160</v>
      </c>
      <c r="F1125" s="291" t="s">
        <v>3161</v>
      </c>
      <c r="G1125" s="291" t="s">
        <v>3162</v>
      </c>
      <c r="H1125" s="291" t="s">
        <v>3163</v>
      </c>
      <c r="I1125" s="291" t="s">
        <v>3164</v>
      </c>
      <c r="J1125" s="291" t="s">
        <v>65</v>
      </c>
      <c r="K1125" s="291">
        <v>40</v>
      </c>
      <c r="L1125" s="291">
        <v>58627677.160000004</v>
      </c>
      <c r="M1125" s="291" t="s">
        <v>58</v>
      </c>
      <c r="N1125" s="291">
        <v>123</v>
      </c>
      <c r="O1125" s="291">
        <v>1180175.141230799</v>
      </c>
      <c r="P1125" s="321" t="s">
        <v>3170</v>
      </c>
      <c r="Q1125" s="321">
        <v>18000000</v>
      </c>
      <c r="R1125" s="321">
        <v>32.510452999999998</v>
      </c>
      <c r="S1125" s="321">
        <v>52.540310169999998</v>
      </c>
      <c r="T1125" s="321">
        <v>129.30958598434512</v>
      </c>
      <c r="U1125" s="321" t="s">
        <v>150</v>
      </c>
      <c r="V1125" s="321">
        <v>0.19363482238155294</v>
      </c>
      <c r="W1125" s="321">
        <v>1.16897852116378</v>
      </c>
      <c r="X1125" s="321">
        <v>2</v>
      </c>
      <c r="Y1125" s="321">
        <v>45.178175227930097</v>
      </c>
      <c r="Z1125" s="321">
        <v>0.44807999999999998</v>
      </c>
      <c r="AA1125" s="321">
        <v>99.589996400000004</v>
      </c>
      <c r="AB1125" s="321">
        <v>1.4448949600000001</v>
      </c>
      <c r="AC1125" s="322">
        <v>0.55269378283894455</v>
      </c>
      <c r="AD1125" s="323">
        <v>180000</v>
      </c>
      <c r="AE1125" s="322">
        <v>6.5565285623933276</v>
      </c>
      <c r="AF1125" s="324">
        <v>14.657807807828005</v>
      </c>
      <c r="AG1125" s="324">
        <v>2.7479492561431793</v>
      </c>
      <c r="AH1125" s="324">
        <v>0.26208691524849342</v>
      </c>
      <c r="AI1125" s="324">
        <v>0.18747341295303629</v>
      </c>
      <c r="AJ1125" s="324">
        <v>0.20410585919709992</v>
      </c>
      <c r="AK1125" s="324">
        <v>118.77223665891574</v>
      </c>
      <c r="AL1125" s="324">
        <v>95.77379570960683</v>
      </c>
      <c r="AM1125" s="324">
        <v>141.77067760822467</v>
      </c>
    </row>
    <row r="1126" spans="1:39">
      <c r="A1126" s="291" t="s">
        <v>1277</v>
      </c>
      <c r="B1126" s="291">
        <v>2</v>
      </c>
      <c r="C1126" s="291" t="s">
        <v>3304</v>
      </c>
      <c r="D1126" s="291" t="s">
        <v>3176</v>
      </c>
      <c r="E1126" s="291" t="s">
        <v>3160</v>
      </c>
      <c r="F1126" s="291" t="s">
        <v>3161</v>
      </c>
      <c r="G1126" s="291" t="s">
        <v>3162</v>
      </c>
      <c r="H1126" s="291" t="s">
        <v>3163</v>
      </c>
      <c r="I1126" s="291" t="s">
        <v>3164</v>
      </c>
      <c r="J1126" s="291" t="s">
        <v>65</v>
      </c>
      <c r="K1126" s="291">
        <v>40</v>
      </c>
      <c r="L1126" s="291">
        <v>58627677.160000004</v>
      </c>
      <c r="M1126" s="291" t="s">
        <v>58</v>
      </c>
      <c r="N1126" s="291">
        <v>124</v>
      </c>
      <c r="O1126" s="291">
        <v>1189848.7079621991</v>
      </c>
      <c r="P1126" s="321" t="s">
        <v>3170</v>
      </c>
      <c r="Q1126" s="321">
        <v>18000000</v>
      </c>
      <c r="R1126" s="321">
        <v>32.510452999999998</v>
      </c>
      <c r="S1126" s="321">
        <v>52.540310169999998</v>
      </c>
      <c r="T1126" s="321">
        <v>129.30958598434512</v>
      </c>
      <c r="U1126" s="321" t="s">
        <v>150</v>
      </c>
      <c r="V1126" s="321">
        <v>0.19363482238155294</v>
      </c>
      <c r="W1126" s="321">
        <v>1.16897852116378</v>
      </c>
      <c r="X1126" s="321">
        <v>2</v>
      </c>
      <c r="Y1126" s="321">
        <v>45.178175227930097</v>
      </c>
      <c r="Z1126" s="321">
        <v>0.44807999999999998</v>
      </c>
      <c r="AA1126" s="321">
        <v>99.589996400000004</v>
      </c>
      <c r="AB1126" s="321">
        <v>1.4448949600000001</v>
      </c>
      <c r="AC1126" s="322">
        <v>0.55269378283894455</v>
      </c>
      <c r="AD1126" s="323">
        <v>180000</v>
      </c>
      <c r="AE1126" s="322">
        <v>6.6102705997899953</v>
      </c>
      <c r="AF1126" s="324">
        <v>14.777953773465942</v>
      </c>
      <c r="AG1126" s="324">
        <v>2.7795295020207424</v>
      </c>
      <c r="AH1126" s="324">
        <v>0.26284899130721645</v>
      </c>
      <c r="AI1126" s="324">
        <v>0.1880862225331516</v>
      </c>
      <c r="AJ1126" s="324">
        <v>0.20410585919709992</v>
      </c>
      <c r="AK1126" s="324">
        <v>119.1604771210155</v>
      </c>
      <c r="AL1126" s="324">
        <v>96.086859298786578</v>
      </c>
      <c r="AM1126" s="324">
        <v>142.23409494324446</v>
      </c>
    </row>
    <row r="1127" spans="1:39">
      <c r="A1127" s="291" t="s">
        <v>1278</v>
      </c>
      <c r="B1127" s="291">
        <v>2</v>
      </c>
      <c r="C1127" s="291" t="s">
        <v>3305</v>
      </c>
      <c r="D1127" s="291" t="s">
        <v>3176</v>
      </c>
      <c r="E1127" s="291" t="s">
        <v>3160</v>
      </c>
      <c r="F1127" s="291" t="s">
        <v>3161</v>
      </c>
      <c r="G1127" s="291" t="s">
        <v>3162</v>
      </c>
      <c r="H1127" s="291" t="s">
        <v>3163</v>
      </c>
      <c r="I1127" s="291" t="s">
        <v>3164</v>
      </c>
      <c r="J1127" s="291" t="s">
        <v>65</v>
      </c>
      <c r="K1127" s="291">
        <v>40</v>
      </c>
      <c r="L1127" s="291">
        <v>58627677.160000004</v>
      </c>
      <c r="M1127" s="291" t="s">
        <v>58</v>
      </c>
      <c r="N1127" s="291">
        <v>125</v>
      </c>
      <c r="O1127" s="291">
        <v>1199522.2746935992</v>
      </c>
      <c r="P1127" s="321" t="s">
        <v>3170</v>
      </c>
      <c r="Q1127" s="321">
        <v>18000000</v>
      </c>
      <c r="R1127" s="321">
        <v>32.510452999999998</v>
      </c>
      <c r="S1127" s="321">
        <v>52.540310169999998</v>
      </c>
      <c r="T1127" s="321">
        <v>129.30958598434512</v>
      </c>
      <c r="U1127" s="321" t="s">
        <v>150</v>
      </c>
      <c r="V1127" s="321">
        <v>0.19363482238155294</v>
      </c>
      <c r="W1127" s="321">
        <v>1.16897852116378</v>
      </c>
      <c r="X1127" s="321">
        <v>2</v>
      </c>
      <c r="Y1127" s="321">
        <v>45.178175227930097</v>
      </c>
      <c r="Z1127" s="321">
        <v>0.44807999999999998</v>
      </c>
      <c r="AA1127" s="321">
        <v>99.589996400000004</v>
      </c>
      <c r="AB1127" s="321">
        <v>1.4448949600000001</v>
      </c>
      <c r="AC1127" s="322">
        <v>0.55269378283894455</v>
      </c>
      <c r="AD1127" s="323">
        <v>180000</v>
      </c>
      <c r="AE1127" s="322">
        <v>6.6640126371866621</v>
      </c>
      <c r="AF1127" s="324">
        <v>14.898099739103877</v>
      </c>
      <c r="AG1127" s="324">
        <v>2.8112005498336017</v>
      </c>
      <c r="AH1127" s="324">
        <v>0.26360475480551143</v>
      </c>
      <c r="AI1127" s="324">
        <v>0.18869524295470289</v>
      </c>
      <c r="AJ1127" s="324">
        <v>0.20410585919709992</v>
      </c>
      <c r="AK1127" s="324">
        <v>119.54631699291629</v>
      </c>
      <c r="AL1127" s="324">
        <v>96.39798713562412</v>
      </c>
      <c r="AM1127" s="324">
        <v>142.69464685020847</v>
      </c>
    </row>
    <row r="1128" spans="1:39">
      <c r="A1128" s="291" t="s">
        <v>1279</v>
      </c>
      <c r="B1128" s="291">
        <v>2</v>
      </c>
      <c r="C1128" s="291" t="s">
        <v>3306</v>
      </c>
      <c r="D1128" s="291" t="s">
        <v>3176</v>
      </c>
      <c r="E1128" s="291" t="s">
        <v>3160</v>
      </c>
      <c r="F1128" s="291" t="s">
        <v>3161</v>
      </c>
      <c r="G1128" s="291" t="s">
        <v>3162</v>
      </c>
      <c r="H1128" s="291" t="s">
        <v>3163</v>
      </c>
      <c r="I1128" s="291" t="s">
        <v>3164</v>
      </c>
      <c r="J1128" s="291" t="s">
        <v>65</v>
      </c>
      <c r="K1128" s="291">
        <v>40</v>
      </c>
      <c r="L1128" s="291">
        <v>58627677.160000004</v>
      </c>
      <c r="M1128" s="291" t="s">
        <v>58</v>
      </c>
      <c r="N1128" s="291">
        <v>126</v>
      </c>
      <c r="O1128" s="291">
        <v>1209195.8414249993</v>
      </c>
      <c r="P1128" s="321" t="s">
        <v>3170</v>
      </c>
      <c r="Q1128" s="321">
        <v>18000000</v>
      </c>
      <c r="R1128" s="321">
        <v>32.510452999999998</v>
      </c>
      <c r="S1128" s="321">
        <v>52.540310169999998</v>
      </c>
      <c r="T1128" s="321">
        <v>129.30958598434512</v>
      </c>
      <c r="U1128" s="321" t="s">
        <v>150</v>
      </c>
      <c r="V1128" s="321">
        <v>0.19363482238155294</v>
      </c>
      <c r="W1128" s="321">
        <v>1.16897852116378</v>
      </c>
      <c r="X1128" s="321">
        <v>2</v>
      </c>
      <c r="Y1128" s="321">
        <v>45.178175227930097</v>
      </c>
      <c r="Z1128" s="321">
        <v>0.44807999999999998</v>
      </c>
      <c r="AA1128" s="321">
        <v>99.589996400000004</v>
      </c>
      <c r="AB1128" s="321">
        <v>1.4448949600000001</v>
      </c>
      <c r="AC1128" s="322">
        <v>0.55269378283894455</v>
      </c>
      <c r="AD1128" s="323">
        <v>180000</v>
      </c>
      <c r="AE1128" s="322">
        <v>6.717754674583329</v>
      </c>
      <c r="AF1128" s="324">
        <v>15.018245704741812</v>
      </c>
      <c r="AG1128" s="324">
        <v>2.8429616486640499</v>
      </c>
      <c r="AH1128" s="324">
        <v>0.26435426825867508</v>
      </c>
      <c r="AI1128" s="324">
        <v>0.18930051515713467</v>
      </c>
      <c r="AJ1128" s="324">
        <v>0.20410585919709992</v>
      </c>
      <c r="AK1128" s="324">
        <v>119.92978221146596</v>
      </c>
      <c r="AL1128" s="324">
        <v>96.707200134690439</v>
      </c>
      <c r="AM1128" s="324">
        <v>143.15236428824153</v>
      </c>
    </row>
    <row r="1129" spans="1:39">
      <c r="A1129" s="291" t="s">
        <v>1280</v>
      </c>
      <c r="B1129" s="291">
        <v>2</v>
      </c>
      <c r="C1129" s="291" t="s">
        <v>3307</v>
      </c>
      <c r="D1129" s="291" t="s">
        <v>3176</v>
      </c>
      <c r="E1129" s="291" t="s">
        <v>3160</v>
      </c>
      <c r="F1129" s="291" t="s">
        <v>3161</v>
      </c>
      <c r="G1129" s="291" t="s">
        <v>3162</v>
      </c>
      <c r="H1129" s="291" t="s">
        <v>3163</v>
      </c>
      <c r="I1129" s="291" t="s">
        <v>3164</v>
      </c>
      <c r="J1129" s="291" t="s">
        <v>65</v>
      </c>
      <c r="K1129" s="291">
        <v>40</v>
      </c>
      <c r="L1129" s="291">
        <v>58627677.160000004</v>
      </c>
      <c r="M1129" s="291" t="s">
        <v>58</v>
      </c>
      <c r="N1129" s="291">
        <v>127</v>
      </c>
      <c r="O1129" s="291">
        <v>1218869.4081563994</v>
      </c>
      <c r="P1129" s="321" t="s">
        <v>3170</v>
      </c>
      <c r="Q1129" s="321">
        <v>18000000</v>
      </c>
      <c r="R1129" s="321">
        <v>32.510452999999998</v>
      </c>
      <c r="S1129" s="321">
        <v>52.540310169999998</v>
      </c>
      <c r="T1129" s="321">
        <v>129.30958598434512</v>
      </c>
      <c r="U1129" s="321" t="s">
        <v>150</v>
      </c>
      <c r="V1129" s="321">
        <v>0.19363482238155294</v>
      </c>
      <c r="W1129" s="321">
        <v>1.16897852116378</v>
      </c>
      <c r="X1129" s="321">
        <v>2</v>
      </c>
      <c r="Y1129" s="321">
        <v>45.178175227930097</v>
      </c>
      <c r="Z1129" s="321">
        <v>0.44807999999999998</v>
      </c>
      <c r="AA1129" s="321">
        <v>99.589996400000004</v>
      </c>
      <c r="AB1129" s="321">
        <v>1.4448949600000001</v>
      </c>
      <c r="AC1129" s="322">
        <v>0.55269378283894455</v>
      </c>
      <c r="AD1129" s="323">
        <v>180000</v>
      </c>
      <c r="AE1129" s="322">
        <v>6.7714967119799967</v>
      </c>
      <c r="AF1129" s="324">
        <v>15.138391670379749</v>
      </c>
      <c r="AG1129" s="324">
        <v>2.8748120549614997</v>
      </c>
      <c r="AH1129" s="324">
        <v>0.26509759298478619</v>
      </c>
      <c r="AI1129" s="324">
        <v>0.18990207926687794</v>
      </c>
      <c r="AJ1129" s="324">
        <v>0.20410585919709992</v>
      </c>
      <c r="AK1129" s="324">
        <v>120.3108981984344</v>
      </c>
      <c r="AL1129" s="324">
        <v>97.014518795215466</v>
      </c>
      <c r="AM1129" s="324">
        <v>143.60727760165335</v>
      </c>
    </row>
    <row r="1130" spans="1:39">
      <c r="A1130" s="291" t="s">
        <v>1281</v>
      </c>
      <c r="B1130" s="291">
        <v>2</v>
      </c>
      <c r="C1130" s="291" t="s">
        <v>3308</v>
      </c>
      <c r="D1130" s="291" t="s">
        <v>3176</v>
      </c>
      <c r="E1130" s="291" t="s">
        <v>3160</v>
      </c>
      <c r="F1130" s="291" t="s">
        <v>3161</v>
      </c>
      <c r="G1130" s="291" t="s">
        <v>3162</v>
      </c>
      <c r="H1130" s="291" t="s">
        <v>3163</v>
      </c>
      <c r="I1130" s="291" t="s">
        <v>3164</v>
      </c>
      <c r="J1130" s="291" t="s">
        <v>65</v>
      </c>
      <c r="K1130" s="291">
        <v>40</v>
      </c>
      <c r="L1130" s="291">
        <v>58627677.160000004</v>
      </c>
      <c r="M1130" s="291" t="s">
        <v>58</v>
      </c>
      <c r="N1130" s="291">
        <v>128</v>
      </c>
      <c r="O1130" s="291">
        <v>1228542.9748877995</v>
      </c>
      <c r="P1130" s="321" t="s">
        <v>3170</v>
      </c>
      <c r="Q1130" s="321">
        <v>18000000</v>
      </c>
      <c r="R1130" s="321">
        <v>32.510452999999998</v>
      </c>
      <c r="S1130" s="321">
        <v>52.540310169999998</v>
      </c>
      <c r="T1130" s="321">
        <v>129.30958598434512</v>
      </c>
      <c r="U1130" s="321" t="s">
        <v>150</v>
      </c>
      <c r="V1130" s="321">
        <v>0.19363482238155294</v>
      </c>
      <c r="W1130" s="321">
        <v>1.16897852116378</v>
      </c>
      <c r="X1130" s="321">
        <v>2</v>
      </c>
      <c r="Y1130" s="321">
        <v>45.178175227930097</v>
      </c>
      <c r="Z1130" s="321">
        <v>0.44807999999999998</v>
      </c>
      <c r="AA1130" s="321">
        <v>99.589996400000004</v>
      </c>
      <c r="AB1130" s="321">
        <v>1.4448949600000001</v>
      </c>
      <c r="AC1130" s="322">
        <v>0.55269378283894455</v>
      </c>
      <c r="AD1130" s="323">
        <v>180000</v>
      </c>
      <c r="AE1130" s="322">
        <v>6.8252387493766635</v>
      </c>
      <c r="AF1130" s="324">
        <v>15.258537636017683</v>
      </c>
      <c r="AG1130" s="324">
        <v>2.9067510324027102</v>
      </c>
      <c r="AH1130" s="324">
        <v>0.26583478913857117</v>
      </c>
      <c r="AI1130" s="324">
        <v>0.19049997462019835</v>
      </c>
      <c r="AJ1130" s="324">
        <v>0.20410585919709992</v>
      </c>
      <c r="AK1130" s="324">
        <v>120.6896898749887</v>
      </c>
      <c r="AL1130" s="324">
        <v>97.31996321276057</v>
      </c>
      <c r="AM1130" s="324">
        <v>144.05941653721686</v>
      </c>
    </row>
    <row r="1131" spans="1:39">
      <c r="A1131" s="291" t="s">
        <v>1282</v>
      </c>
      <c r="B1131" s="291">
        <v>2</v>
      </c>
      <c r="C1131" s="291" t="s">
        <v>3309</v>
      </c>
      <c r="D1131" s="291" t="s">
        <v>3176</v>
      </c>
      <c r="E1131" s="291" t="s">
        <v>3160</v>
      </c>
      <c r="F1131" s="291" t="s">
        <v>3161</v>
      </c>
      <c r="G1131" s="291" t="s">
        <v>3162</v>
      </c>
      <c r="H1131" s="291" t="s">
        <v>3163</v>
      </c>
      <c r="I1131" s="291" t="s">
        <v>3164</v>
      </c>
      <c r="J1131" s="291" t="s">
        <v>65</v>
      </c>
      <c r="K1131" s="291">
        <v>40</v>
      </c>
      <c r="L1131" s="291">
        <v>58627677.160000004</v>
      </c>
      <c r="M1131" s="291" t="s">
        <v>58</v>
      </c>
      <c r="N1131" s="291">
        <v>129</v>
      </c>
      <c r="O1131" s="291">
        <v>1238216.5416191996</v>
      </c>
      <c r="P1131" s="321" t="s">
        <v>3170</v>
      </c>
      <c r="Q1131" s="321">
        <v>18000000</v>
      </c>
      <c r="R1131" s="321">
        <v>32.510452999999998</v>
      </c>
      <c r="S1131" s="321">
        <v>52.540310169999998</v>
      </c>
      <c r="T1131" s="321">
        <v>129.30958598434512</v>
      </c>
      <c r="U1131" s="321" t="s">
        <v>150</v>
      </c>
      <c r="V1131" s="321">
        <v>0.19363482238155294</v>
      </c>
      <c r="W1131" s="321">
        <v>1.16897852116378</v>
      </c>
      <c r="X1131" s="321">
        <v>2</v>
      </c>
      <c r="Y1131" s="321">
        <v>45.178175227930097</v>
      </c>
      <c r="Z1131" s="321">
        <v>0.44807999999999998</v>
      </c>
      <c r="AA1131" s="321">
        <v>99.589996400000004</v>
      </c>
      <c r="AB1131" s="321">
        <v>1.4448949600000001</v>
      </c>
      <c r="AC1131" s="322">
        <v>0.55269378283894455</v>
      </c>
      <c r="AD1131" s="323">
        <v>180000</v>
      </c>
      <c r="AE1131" s="322">
        <v>6.8789807867733312</v>
      </c>
      <c r="AF1131" s="324">
        <v>15.37868360165562</v>
      </c>
      <c r="AG1131" s="324">
        <v>2.9387778517558907</v>
      </c>
      <c r="AH1131" s="324">
        <v>0.26656591574364025</v>
      </c>
      <c r="AI1131" s="324">
        <v>0.19109423978522527</v>
      </c>
      <c r="AJ1131" s="324">
        <v>0.20410585919709992</v>
      </c>
      <c r="AK1131" s="324">
        <v>121.06618167564957</v>
      </c>
      <c r="AL1131" s="324">
        <v>97.623553090472356</v>
      </c>
      <c r="AM1131" s="324">
        <v>144.50881026082681</v>
      </c>
    </row>
    <row r="1132" spans="1:39">
      <c r="A1132" s="291" t="s">
        <v>1283</v>
      </c>
      <c r="B1132" s="291">
        <v>2</v>
      </c>
      <c r="C1132" s="291" t="s">
        <v>3310</v>
      </c>
      <c r="D1132" s="291" t="s">
        <v>3176</v>
      </c>
      <c r="E1132" s="291" t="s">
        <v>3160</v>
      </c>
      <c r="F1132" s="291" t="s">
        <v>3161</v>
      </c>
      <c r="G1132" s="291" t="s">
        <v>3162</v>
      </c>
      <c r="H1132" s="291" t="s">
        <v>3163</v>
      </c>
      <c r="I1132" s="291" t="s">
        <v>3164</v>
      </c>
      <c r="J1132" s="291" t="s">
        <v>65</v>
      </c>
      <c r="K1132" s="291">
        <v>40</v>
      </c>
      <c r="L1132" s="291">
        <v>58627677.160000004</v>
      </c>
      <c r="M1132" s="291" t="s">
        <v>58</v>
      </c>
      <c r="N1132" s="291">
        <v>130</v>
      </c>
      <c r="O1132" s="291">
        <v>1247890.1083505997</v>
      </c>
      <c r="P1132" s="321" t="s">
        <v>3170</v>
      </c>
      <c r="Q1132" s="321">
        <v>18000000</v>
      </c>
      <c r="R1132" s="321">
        <v>32.510452999999998</v>
      </c>
      <c r="S1132" s="321">
        <v>52.540310169999998</v>
      </c>
      <c r="T1132" s="321">
        <v>129.30958598434512</v>
      </c>
      <c r="U1132" s="321" t="s">
        <v>150</v>
      </c>
      <c r="V1132" s="321">
        <v>0.19363482238155294</v>
      </c>
      <c r="W1132" s="321">
        <v>1.16897852116378</v>
      </c>
      <c r="X1132" s="321">
        <v>2</v>
      </c>
      <c r="Y1132" s="321">
        <v>45.178175227930097</v>
      </c>
      <c r="Z1132" s="321">
        <v>0.44807999999999998</v>
      </c>
      <c r="AA1132" s="321">
        <v>99.589996400000004</v>
      </c>
      <c r="AB1132" s="321">
        <v>1.4448949600000001</v>
      </c>
      <c r="AC1132" s="322">
        <v>0.55269378283894455</v>
      </c>
      <c r="AD1132" s="323">
        <v>180000</v>
      </c>
      <c r="AE1132" s="322">
        <v>6.9327228241699981</v>
      </c>
      <c r="AF1132" s="324">
        <v>15.498829567293555</v>
      </c>
      <c r="AG1132" s="324">
        <v>2.9708917907485985</v>
      </c>
      <c r="AH1132" s="324">
        <v>0.26729103072411625</v>
      </c>
      <c r="AI1132" s="324">
        <v>0.19168491258320117</v>
      </c>
      <c r="AJ1132" s="324">
        <v>0.20410585919709992</v>
      </c>
      <c r="AK1132" s="324">
        <v>121.44039756175366</v>
      </c>
      <c r="AL1132" s="324">
        <v>97.925307749938327</v>
      </c>
      <c r="AM1132" s="324">
        <v>144.95548737356901</v>
      </c>
    </row>
    <row r="1133" spans="1:39">
      <c r="A1133" s="291" t="s">
        <v>1284</v>
      </c>
      <c r="B1133" s="291">
        <v>2</v>
      </c>
      <c r="C1133" s="291" t="s">
        <v>3311</v>
      </c>
      <c r="D1133" s="291" t="s">
        <v>3176</v>
      </c>
      <c r="E1133" s="291" t="s">
        <v>3160</v>
      </c>
      <c r="F1133" s="291" t="s">
        <v>3161</v>
      </c>
      <c r="G1133" s="291" t="s">
        <v>3162</v>
      </c>
      <c r="H1133" s="291" t="s">
        <v>3163</v>
      </c>
      <c r="I1133" s="291" t="s">
        <v>3164</v>
      </c>
      <c r="J1133" s="291" t="s">
        <v>65</v>
      </c>
      <c r="K1133" s="291">
        <v>40</v>
      </c>
      <c r="L1133" s="291">
        <v>58627677.160000004</v>
      </c>
      <c r="M1133" s="291" t="s">
        <v>58</v>
      </c>
      <c r="N1133" s="291">
        <v>131</v>
      </c>
      <c r="O1133" s="291">
        <v>1257563.6750819997</v>
      </c>
      <c r="P1133" s="321" t="s">
        <v>3170</v>
      </c>
      <c r="Q1133" s="321">
        <v>18000000</v>
      </c>
      <c r="R1133" s="321">
        <v>32.510452999999998</v>
      </c>
      <c r="S1133" s="321">
        <v>52.540310169999998</v>
      </c>
      <c r="T1133" s="321">
        <v>129.30958598434512</v>
      </c>
      <c r="U1133" s="321" t="s">
        <v>150</v>
      </c>
      <c r="V1133" s="321">
        <v>0.19363482238155294</v>
      </c>
      <c r="W1133" s="321">
        <v>1.16897852116378</v>
      </c>
      <c r="X1133" s="321">
        <v>2</v>
      </c>
      <c r="Y1133" s="321">
        <v>45.178175227930097</v>
      </c>
      <c r="Z1133" s="321">
        <v>0.44807999999999998</v>
      </c>
      <c r="AA1133" s="321">
        <v>99.589996400000004</v>
      </c>
      <c r="AB1133" s="321">
        <v>1.4448949600000001</v>
      </c>
      <c r="AC1133" s="322">
        <v>0.55269378283894455</v>
      </c>
      <c r="AD1133" s="323">
        <v>180000</v>
      </c>
      <c r="AE1133" s="322">
        <v>6.9864648615666649</v>
      </c>
      <c r="AF1133" s="324">
        <v>15.61897553293149</v>
      </c>
      <c r="AG1133" s="324">
        <v>3.0030921339392225</v>
      </c>
      <c r="AH1133" s="324">
        <v>0.26801019093442607</v>
      </c>
      <c r="AI1133" s="324">
        <v>0.19227203010897981</v>
      </c>
      <c r="AJ1133" s="324">
        <v>0.20410585919709992</v>
      </c>
      <c r="AK1133" s="324">
        <v>121.81236103444003</v>
      </c>
      <c r="AL1133" s="324">
        <v>98.225246141658644</v>
      </c>
      <c r="AM1133" s="324">
        <v>145.39947592722143</v>
      </c>
    </row>
    <row r="1134" spans="1:39">
      <c r="A1134" s="291" t="s">
        <v>1285</v>
      </c>
      <c r="B1134" s="291">
        <v>2</v>
      </c>
      <c r="C1134" s="291" t="s">
        <v>3312</v>
      </c>
      <c r="D1134" s="291" t="s">
        <v>3176</v>
      </c>
      <c r="E1134" s="291" t="s">
        <v>3160</v>
      </c>
      <c r="F1134" s="291" t="s">
        <v>3161</v>
      </c>
      <c r="G1134" s="291" t="s">
        <v>3162</v>
      </c>
      <c r="H1134" s="291" t="s">
        <v>3163</v>
      </c>
      <c r="I1134" s="291" t="s">
        <v>3164</v>
      </c>
      <c r="J1134" s="291" t="s">
        <v>65</v>
      </c>
      <c r="K1134" s="291">
        <v>40</v>
      </c>
      <c r="L1134" s="291">
        <v>58627677.160000004</v>
      </c>
      <c r="M1134" s="291" t="s">
        <v>58</v>
      </c>
      <c r="N1134" s="291">
        <v>132</v>
      </c>
      <c r="O1134" s="291">
        <v>1267237.2418133998</v>
      </c>
      <c r="P1134" s="321" t="s">
        <v>3170</v>
      </c>
      <c r="Q1134" s="321">
        <v>18000000</v>
      </c>
      <c r="R1134" s="321">
        <v>32.510452999999998</v>
      </c>
      <c r="S1134" s="321">
        <v>52.540310169999998</v>
      </c>
      <c r="T1134" s="321">
        <v>129.30958598434512</v>
      </c>
      <c r="U1134" s="321" t="s">
        <v>150</v>
      </c>
      <c r="V1134" s="321">
        <v>0.19363482238155294</v>
      </c>
      <c r="W1134" s="321">
        <v>1.16897852116378</v>
      </c>
      <c r="X1134" s="321">
        <v>2</v>
      </c>
      <c r="Y1134" s="321">
        <v>45.178175227930097</v>
      </c>
      <c r="Z1134" s="321">
        <v>0.44807999999999998</v>
      </c>
      <c r="AA1134" s="321">
        <v>99.589996400000004</v>
      </c>
      <c r="AB1134" s="321">
        <v>1.4448949600000001</v>
      </c>
      <c r="AC1134" s="322">
        <v>0.55269378283894455</v>
      </c>
      <c r="AD1134" s="323">
        <v>180000</v>
      </c>
      <c r="AE1134" s="322">
        <v>7.0402068989633326</v>
      </c>
      <c r="AF1134" s="324">
        <v>15.739121498569427</v>
      </c>
      <c r="AG1134" s="324">
        <v>3.0353781725920559</v>
      </c>
      <c r="AH1134" s="324">
        <v>0.26872345218921728</v>
      </c>
      <c r="AI1134" s="324">
        <v>0.19285562875081369</v>
      </c>
      <c r="AJ1134" s="324">
        <v>0.20410585919709992</v>
      </c>
      <c r="AK1134" s="324">
        <v>122.18209514718635</v>
      </c>
      <c r="AL1134" s="324">
        <v>98.523386855154925</v>
      </c>
      <c r="AM1134" s="324">
        <v>145.84080343921778</v>
      </c>
    </row>
    <row r="1135" spans="1:39">
      <c r="A1135" s="291" t="s">
        <v>1286</v>
      </c>
      <c r="B1135" s="291">
        <v>2</v>
      </c>
      <c r="C1135" s="291" t="s">
        <v>3313</v>
      </c>
      <c r="D1135" s="291" t="s">
        <v>3176</v>
      </c>
      <c r="E1135" s="291" t="s">
        <v>3160</v>
      </c>
      <c r="F1135" s="291" t="s">
        <v>3161</v>
      </c>
      <c r="G1135" s="291" t="s">
        <v>3162</v>
      </c>
      <c r="H1135" s="291" t="s">
        <v>3163</v>
      </c>
      <c r="I1135" s="291" t="s">
        <v>3164</v>
      </c>
      <c r="J1135" s="291" t="s">
        <v>65</v>
      </c>
      <c r="K1135" s="291">
        <v>40</v>
      </c>
      <c r="L1135" s="291">
        <v>58627677.160000004</v>
      </c>
      <c r="M1135" s="291" t="s">
        <v>58</v>
      </c>
      <c r="N1135" s="291">
        <v>133</v>
      </c>
      <c r="O1135" s="291">
        <v>1276910.8085447999</v>
      </c>
      <c r="P1135" s="321" t="s">
        <v>3170</v>
      </c>
      <c r="Q1135" s="321">
        <v>18000000</v>
      </c>
      <c r="R1135" s="321">
        <v>32.510452999999998</v>
      </c>
      <c r="S1135" s="321">
        <v>52.540310169999998</v>
      </c>
      <c r="T1135" s="321">
        <v>129.30958598434512</v>
      </c>
      <c r="U1135" s="321" t="s">
        <v>150</v>
      </c>
      <c r="V1135" s="321">
        <v>0.19363482238155294</v>
      </c>
      <c r="W1135" s="321">
        <v>1.16897852116378</v>
      </c>
      <c r="X1135" s="321">
        <v>2</v>
      </c>
      <c r="Y1135" s="321">
        <v>45.178175227930097</v>
      </c>
      <c r="Z1135" s="321">
        <v>0.44807999999999998</v>
      </c>
      <c r="AA1135" s="321">
        <v>99.589996400000004</v>
      </c>
      <c r="AB1135" s="321">
        <v>1.4448949600000001</v>
      </c>
      <c r="AC1135" s="322">
        <v>0.55269378283894455</v>
      </c>
      <c r="AD1135" s="323">
        <v>180000</v>
      </c>
      <c r="AE1135" s="322">
        <v>7.0939489363599995</v>
      </c>
      <c r="AF1135" s="324">
        <v>15.859267464207361</v>
      </c>
      <c r="AG1135" s="324">
        <v>3.0677492045556427</v>
      </c>
      <c r="AH1135" s="324">
        <v>0.26943086929059551</v>
      </c>
      <c r="AI1135" s="324">
        <v>0.19343574420944842</v>
      </c>
      <c r="AJ1135" s="324">
        <v>0.20410585919709992</v>
      </c>
      <c r="AK1135" s="324">
        <v>122.54962251790596</v>
      </c>
      <c r="AL1135" s="324">
        <v>98.819748128724882</v>
      </c>
      <c r="AM1135" s="324">
        <v>146.27949690708704</v>
      </c>
    </row>
    <row r="1136" spans="1:39">
      <c r="A1136" s="291" t="s">
        <v>1287</v>
      </c>
      <c r="B1136" s="291">
        <v>2</v>
      </c>
      <c r="C1136" s="291" t="s">
        <v>3314</v>
      </c>
      <c r="D1136" s="291" t="s">
        <v>3176</v>
      </c>
      <c r="E1136" s="291" t="s">
        <v>3160</v>
      </c>
      <c r="F1136" s="291" t="s">
        <v>3161</v>
      </c>
      <c r="G1136" s="291" t="s">
        <v>3162</v>
      </c>
      <c r="H1136" s="291" t="s">
        <v>3163</v>
      </c>
      <c r="I1136" s="291" t="s">
        <v>3164</v>
      </c>
      <c r="J1136" s="291" t="s">
        <v>65</v>
      </c>
      <c r="K1136" s="291">
        <v>40</v>
      </c>
      <c r="L1136" s="291">
        <v>58627677.160000004</v>
      </c>
      <c r="M1136" s="291" t="s">
        <v>58</v>
      </c>
      <c r="N1136" s="291">
        <v>134</v>
      </c>
      <c r="O1136" s="291">
        <v>1286584.3752762</v>
      </c>
      <c r="P1136" s="321" t="s">
        <v>3170</v>
      </c>
      <c r="Q1136" s="321">
        <v>18000000</v>
      </c>
      <c r="R1136" s="321">
        <v>32.510452999999998</v>
      </c>
      <c r="S1136" s="321">
        <v>52.540310169999998</v>
      </c>
      <c r="T1136" s="321">
        <v>129.30958598434512</v>
      </c>
      <c r="U1136" s="321" t="s">
        <v>150</v>
      </c>
      <c r="V1136" s="321">
        <v>0.19363482238155294</v>
      </c>
      <c r="W1136" s="321">
        <v>1.16897852116378</v>
      </c>
      <c r="X1136" s="321">
        <v>2</v>
      </c>
      <c r="Y1136" s="321">
        <v>45.178175227930097</v>
      </c>
      <c r="Z1136" s="321">
        <v>0.44807999999999998</v>
      </c>
      <c r="AA1136" s="321">
        <v>99.589996400000004</v>
      </c>
      <c r="AB1136" s="321">
        <v>1.4448949600000001</v>
      </c>
      <c r="AC1136" s="322">
        <v>0.55269378283894455</v>
      </c>
      <c r="AD1136" s="323">
        <v>180000</v>
      </c>
      <c r="AE1136" s="322">
        <v>7.1476909737566663</v>
      </c>
      <c r="AF1136" s="324">
        <v>15.979413429845296</v>
      </c>
      <c r="AG1136" s="324">
        <v>3.1002045341445004</v>
      </c>
      <c r="AH1136" s="324">
        <v>0.27013249605619893</v>
      </c>
      <c r="AI1136" s="324">
        <v>0.19401241151656684</v>
      </c>
      <c r="AJ1136" s="324">
        <v>0.20410585919709992</v>
      </c>
      <c r="AK1136" s="324">
        <v>122.91496534063296</v>
      </c>
      <c r="AL1136" s="324">
        <v>99.114347858864775</v>
      </c>
      <c r="AM1136" s="324">
        <v>146.71558282240116</v>
      </c>
    </row>
    <row r="1137" spans="1:39">
      <c r="A1137" s="291" t="s">
        <v>1288</v>
      </c>
      <c r="B1137" s="291">
        <v>2</v>
      </c>
      <c r="C1137" s="291" t="s">
        <v>3315</v>
      </c>
      <c r="D1137" s="291" t="s">
        <v>3176</v>
      </c>
      <c r="E1137" s="291" t="s">
        <v>3160</v>
      </c>
      <c r="F1137" s="291" t="s">
        <v>3161</v>
      </c>
      <c r="G1137" s="291" t="s">
        <v>3162</v>
      </c>
      <c r="H1137" s="291" t="s">
        <v>3163</v>
      </c>
      <c r="I1137" s="291" t="s">
        <v>3164</v>
      </c>
      <c r="J1137" s="291" t="s">
        <v>65</v>
      </c>
      <c r="K1137" s="291">
        <v>40</v>
      </c>
      <c r="L1137" s="291">
        <v>58627677.160000004</v>
      </c>
      <c r="M1137" s="291" t="s">
        <v>58</v>
      </c>
      <c r="N1137" s="291">
        <v>135</v>
      </c>
      <c r="O1137" s="291">
        <v>1296257.9420076001</v>
      </c>
      <c r="P1137" s="321" t="s">
        <v>3170</v>
      </c>
      <c r="Q1137" s="321">
        <v>18000000</v>
      </c>
      <c r="R1137" s="321">
        <v>32.510452999999998</v>
      </c>
      <c r="S1137" s="321">
        <v>52.540310169999998</v>
      </c>
      <c r="T1137" s="321">
        <v>129.30958598434512</v>
      </c>
      <c r="U1137" s="321" t="s">
        <v>150</v>
      </c>
      <c r="V1137" s="321">
        <v>0.19363482238155294</v>
      </c>
      <c r="W1137" s="321">
        <v>1.16897852116378</v>
      </c>
      <c r="X1137" s="321">
        <v>2</v>
      </c>
      <c r="Y1137" s="321">
        <v>45.178175227930097</v>
      </c>
      <c r="Z1137" s="321">
        <v>0.44807999999999998</v>
      </c>
      <c r="AA1137" s="321">
        <v>99.589996400000004</v>
      </c>
      <c r="AB1137" s="321">
        <v>1.4448949600000001</v>
      </c>
      <c r="AC1137" s="322">
        <v>0.55269378283894455</v>
      </c>
      <c r="AD1137" s="323">
        <v>180000</v>
      </c>
      <c r="AE1137" s="322">
        <v>7.201433011153334</v>
      </c>
      <c r="AF1137" s="324">
        <v>16.099559395483233</v>
      </c>
      <c r="AG1137" s="324">
        <v>3.1327434720238987</v>
      </c>
      <c r="AH1137" s="324">
        <v>0.27082838534466774</v>
      </c>
      <c r="AI1137" s="324">
        <v>0.19458566505259745</v>
      </c>
      <c r="AJ1137" s="324">
        <v>0.20410585919709992</v>
      </c>
      <c r="AK1137" s="324">
        <v>123.27814539680467</v>
      </c>
      <c r="AL1137" s="324">
        <v>99.407203609367158</v>
      </c>
      <c r="AM1137" s="324">
        <v>147.14908718424223</v>
      </c>
    </row>
    <row r="1138" spans="1:39">
      <c r="A1138" s="291" t="s">
        <v>1289</v>
      </c>
      <c r="B1138" s="291">
        <v>2</v>
      </c>
      <c r="C1138" s="291" t="s">
        <v>3316</v>
      </c>
      <c r="D1138" s="291" t="s">
        <v>3176</v>
      </c>
      <c r="E1138" s="291" t="s">
        <v>3160</v>
      </c>
      <c r="F1138" s="291" t="s">
        <v>3161</v>
      </c>
      <c r="G1138" s="291" t="s">
        <v>3162</v>
      </c>
      <c r="H1138" s="291" t="s">
        <v>3163</v>
      </c>
      <c r="I1138" s="291" t="s">
        <v>3164</v>
      </c>
      <c r="J1138" s="291" t="s">
        <v>65</v>
      </c>
      <c r="K1138" s="291">
        <v>40</v>
      </c>
      <c r="L1138" s="291">
        <v>58627677.160000004</v>
      </c>
      <c r="M1138" s="291" t="s">
        <v>58</v>
      </c>
      <c r="N1138" s="291">
        <v>136</v>
      </c>
      <c r="O1138" s="291">
        <v>1305931.5087390002</v>
      </c>
      <c r="P1138" s="321" t="s">
        <v>3170</v>
      </c>
      <c r="Q1138" s="321">
        <v>18000000</v>
      </c>
      <c r="R1138" s="321">
        <v>32.510452999999998</v>
      </c>
      <c r="S1138" s="321">
        <v>52.540310169999998</v>
      </c>
      <c r="T1138" s="321">
        <v>129.30958598434512</v>
      </c>
      <c r="U1138" s="321" t="s">
        <v>150</v>
      </c>
      <c r="V1138" s="321">
        <v>0.19363482238155294</v>
      </c>
      <c r="W1138" s="321">
        <v>1.16897852116378</v>
      </c>
      <c r="X1138" s="321">
        <v>2</v>
      </c>
      <c r="Y1138" s="321">
        <v>45.178175227930097</v>
      </c>
      <c r="Z1138" s="321">
        <v>0.44807999999999998</v>
      </c>
      <c r="AA1138" s="321">
        <v>99.589996400000004</v>
      </c>
      <c r="AB1138" s="321">
        <v>1.4448949600000001</v>
      </c>
      <c r="AC1138" s="322">
        <v>0.55269378283894455</v>
      </c>
      <c r="AD1138" s="323">
        <v>180000</v>
      </c>
      <c r="AE1138" s="322">
        <v>7.2551750485500008</v>
      </c>
      <c r="AF1138" s="324">
        <v>16.219705361121168</v>
      </c>
      <c r="AG1138" s="324">
        <v>3.1653653350977748</v>
      </c>
      <c r="AH1138" s="324">
        <v>0.27151858908174714</v>
      </c>
      <c r="AI1138" s="324">
        <v>0.19515553856392448</v>
      </c>
      <c r="AJ1138" s="324">
        <v>0.20410585919709992</v>
      </c>
      <c r="AK1138" s="324">
        <v>123.63918406616489</v>
      </c>
      <c r="AL1138" s="324">
        <v>99.698332620112936</v>
      </c>
      <c r="AM1138" s="324">
        <v>147.58003551221688</v>
      </c>
    </row>
    <row r="1139" spans="1:39">
      <c r="A1139" s="291" t="s">
        <v>1290</v>
      </c>
      <c r="B1139" s="291">
        <v>2</v>
      </c>
      <c r="C1139" s="291" t="s">
        <v>3317</v>
      </c>
      <c r="D1139" s="291" t="s">
        <v>3176</v>
      </c>
      <c r="E1139" s="291" t="s">
        <v>3160</v>
      </c>
      <c r="F1139" s="291" t="s">
        <v>3161</v>
      </c>
      <c r="G1139" s="291" t="s">
        <v>3162</v>
      </c>
      <c r="H1139" s="291" t="s">
        <v>3163</v>
      </c>
      <c r="I1139" s="291" t="s">
        <v>3164</v>
      </c>
      <c r="J1139" s="291" t="s">
        <v>65</v>
      </c>
      <c r="K1139" s="291">
        <v>40</v>
      </c>
      <c r="L1139" s="291">
        <v>58627677.160000004</v>
      </c>
      <c r="M1139" s="291" t="s">
        <v>58</v>
      </c>
      <c r="N1139" s="291">
        <v>137</v>
      </c>
      <c r="O1139" s="291">
        <v>1315605.0754704003</v>
      </c>
      <c r="P1139" s="321" t="s">
        <v>3170</v>
      </c>
      <c r="Q1139" s="321">
        <v>18000000</v>
      </c>
      <c r="R1139" s="321">
        <v>32.510452999999998</v>
      </c>
      <c r="S1139" s="321">
        <v>52.540310169999998</v>
      </c>
      <c r="T1139" s="321">
        <v>129.30958598434512</v>
      </c>
      <c r="U1139" s="321" t="s">
        <v>150</v>
      </c>
      <c r="V1139" s="321">
        <v>0.19363482238155294</v>
      </c>
      <c r="W1139" s="321">
        <v>1.16897852116378</v>
      </c>
      <c r="X1139" s="321">
        <v>2</v>
      </c>
      <c r="Y1139" s="321">
        <v>45.178175227930097</v>
      </c>
      <c r="Z1139" s="321">
        <v>0.44807999999999998</v>
      </c>
      <c r="AA1139" s="321">
        <v>99.589996400000004</v>
      </c>
      <c r="AB1139" s="321">
        <v>1.4448949600000001</v>
      </c>
      <c r="AC1139" s="322">
        <v>0.55269378283894455</v>
      </c>
      <c r="AD1139" s="323">
        <v>180000</v>
      </c>
      <c r="AE1139" s="322">
        <v>7.3089170859466686</v>
      </c>
      <c r="AF1139" s="324">
        <v>16.339851326759106</v>
      </c>
      <c r="AG1139" s="324">
        <v>3.1980694463995123</v>
      </c>
      <c r="AH1139" s="324">
        <v>0.27220315828408043</v>
      </c>
      <c r="AI1139" s="324">
        <v>0.19572206517951388</v>
      </c>
      <c r="AJ1139" s="324">
        <v>0.20410585919709992</v>
      </c>
      <c r="AK1139" s="324">
        <v>123.9981023372971</v>
      </c>
      <c r="AL1139" s="324">
        <v>99.987751815564962</v>
      </c>
      <c r="AM1139" s="324">
        <v>148.00845285902926</v>
      </c>
    </row>
    <row r="1140" spans="1:39">
      <c r="A1140" s="291" t="s">
        <v>1291</v>
      </c>
      <c r="B1140" s="291">
        <v>2</v>
      </c>
      <c r="C1140" s="291" t="s">
        <v>3318</v>
      </c>
      <c r="D1140" s="291" t="s">
        <v>3176</v>
      </c>
      <c r="E1140" s="291" t="s">
        <v>3160</v>
      </c>
      <c r="F1140" s="291" t="s">
        <v>3161</v>
      </c>
      <c r="G1140" s="291" t="s">
        <v>3162</v>
      </c>
      <c r="H1140" s="291" t="s">
        <v>3163</v>
      </c>
      <c r="I1140" s="291" t="s">
        <v>3164</v>
      </c>
      <c r="J1140" s="291" t="s">
        <v>65</v>
      </c>
      <c r="K1140" s="291">
        <v>40</v>
      </c>
      <c r="L1140" s="291">
        <v>58627677.160000004</v>
      </c>
      <c r="M1140" s="291" t="s">
        <v>58</v>
      </c>
      <c r="N1140" s="291">
        <v>138</v>
      </c>
      <c r="O1140" s="291">
        <v>1325278.6422018004</v>
      </c>
      <c r="P1140" s="321" t="s">
        <v>3170</v>
      </c>
      <c r="Q1140" s="321">
        <v>18000000</v>
      </c>
      <c r="R1140" s="321">
        <v>32.510452999999998</v>
      </c>
      <c r="S1140" s="321">
        <v>52.540310169999998</v>
      </c>
      <c r="T1140" s="321">
        <v>129.30958598434512</v>
      </c>
      <c r="U1140" s="321" t="s">
        <v>150</v>
      </c>
      <c r="V1140" s="321">
        <v>0.19363482238155294</v>
      </c>
      <c r="W1140" s="321">
        <v>1.16897852116378</v>
      </c>
      <c r="X1140" s="321">
        <v>2</v>
      </c>
      <c r="Y1140" s="321">
        <v>45.178175227930097</v>
      </c>
      <c r="Z1140" s="321">
        <v>0.44807999999999998</v>
      </c>
      <c r="AA1140" s="321">
        <v>99.589996400000004</v>
      </c>
      <c r="AB1140" s="321">
        <v>1.4448949600000001</v>
      </c>
      <c r="AC1140" s="322">
        <v>0.55269378283894455</v>
      </c>
      <c r="AD1140" s="323">
        <v>180000</v>
      </c>
      <c r="AE1140" s="322">
        <v>7.3626591233433354</v>
      </c>
      <c r="AF1140" s="324">
        <v>16.459997292397041</v>
      </c>
      <c r="AG1140" s="324">
        <v>3.2308551349856378</v>
      </c>
      <c r="AH1140" s="324">
        <v>0.27288214308357733</v>
      </c>
      <c r="AI1140" s="324">
        <v>0.19628527742698881</v>
      </c>
      <c r="AJ1140" s="324">
        <v>0.20410585919709992</v>
      </c>
      <c r="AK1140" s="324">
        <v>124.35492081780906</v>
      </c>
      <c r="AL1140" s="324">
        <v>100.27547781298053</v>
      </c>
      <c r="AM1140" s="324">
        <v>148.43436382263761</v>
      </c>
    </row>
    <row r="1141" spans="1:39">
      <c r="A1141" s="291" t="s">
        <v>1292</v>
      </c>
      <c r="B1141" s="291">
        <v>2</v>
      </c>
      <c r="C1141" s="291" t="s">
        <v>3319</v>
      </c>
      <c r="D1141" s="291" t="s">
        <v>3176</v>
      </c>
      <c r="E1141" s="291" t="s">
        <v>3160</v>
      </c>
      <c r="F1141" s="291" t="s">
        <v>3161</v>
      </c>
      <c r="G1141" s="291" t="s">
        <v>3162</v>
      </c>
      <c r="H1141" s="291" t="s">
        <v>3163</v>
      </c>
      <c r="I1141" s="291" t="s">
        <v>3164</v>
      </c>
      <c r="J1141" s="291" t="s">
        <v>65</v>
      </c>
      <c r="K1141" s="291">
        <v>40</v>
      </c>
      <c r="L1141" s="291">
        <v>58627677.160000004</v>
      </c>
      <c r="M1141" s="291" t="s">
        <v>58</v>
      </c>
      <c r="N1141" s="291">
        <v>139</v>
      </c>
      <c r="O1141" s="291">
        <v>1334952.2089332005</v>
      </c>
      <c r="P1141" s="321" t="s">
        <v>3170</v>
      </c>
      <c r="Q1141" s="321">
        <v>18000000</v>
      </c>
      <c r="R1141" s="321">
        <v>32.510452999999998</v>
      </c>
      <c r="S1141" s="321">
        <v>52.540310169999998</v>
      </c>
      <c r="T1141" s="321">
        <v>129.30958598434512</v>
      </c>
      <c r="U1141" s="321" t="s">
        <v>150</v>
      </c>
      <c r="V1141" s="321">
        <v>0.19363482238155294</v>
      </c>
      <c r="W1141" s="321">
        <v>1.16897852116378</v>
      </c>
      <c r="X1141" s="321">
        <v>2</v>
      </c>
      <c r="Y1141" s="321">
        <v>45.178175227930097</v>
      </c>
      <c r="Z1141" s="321">
        <v>0.44807999999999998</v>
      </c>
      <c r="AA1141" s="321">
        <v>99.589996400000004</v>
      </c>
      <c r="AB1141" s="321">
        <v>1.4448949600000001</v>
      </c>
      <c r="AC1141" s="322">
        <v>0.55269378283894455</v>
      </c>
      <c r="AD1141" s="323">
        <v>180000</v>
      </c>
      <c r="AE1141" s="322">
        <v>7.4164011607400022</v>
      </c>
      <c r="AF1141" s="324">
        <v>16.580143258034976</v>
      </c>
      <c r="AG1141" s="324">
        <v>3.2637217358322044</v>
      </c>
      <c r="AH1141" s="324">
        <v>0.27355559274966834</v>
      </c>
      <c r="AI1141" s="324">
        <v>0.19684520724816765</v>
      </c>
      <c r="AJ1141" s="324">
        <v>0.20410585919709992</v>
      </c>
      <c r="AK1141" s="324">
        <v>124.70965974417669</v>
      </c>
      <c r="AL1141" s="324">
        <v>100.56152693034915</v>
      </c>
      <c r="AM1141" s="324">
        <v>148.85779255800426</v>
      </c>
    </row>
    <row r="1142" spans="1:39">
      <c r="A1142" s="291" t="s">
        <v>1293</v>
      </c>
      <c r="B1142" s="291">
        <v>2</v>
      </c>
      <c r="C1142" s="291" t="s">
        <v>3320</v>
      </c>
      <c r="D1142" s="291" t="s">
        <v>3176</v>
      </c>
      <c r="E1142" s="291" t="s">
        <v>3160</v>
      </c>
      <c r="F1142" s="291" t="s">
        <v>3161</v>
      </c>
      <c r="G1142" s="291" t="s">
        <v>3162</v>
      </c>
      <c r="H1142" s="291" t="s">
        <v>3163</v>
      </c>
      <c r="I1142" s="291" t="s">
        <v>3164</v>
      </c>
      <c r="J1142" s="291" t="s">
        <v>65</v>
      </c>
      <c r="K1142" s="291">
        <v>40</v>
      </c>
      <c r="L1142" s="291">
        <v>58627677.160000004</v>
      </c>
      <c r="M1142" s="291" t="s">
        <v>58</v>
      </c>
      <c r="N1142" s="291">
        <v>140</v>
      </c>
      <c r="O1142" s="291">
        <v>1344625.7756646005</v>
      </c>
      <c r="P1142" s="321" t="s">
        <v>3170</v>
      </c>
      <c r="Q1142" s="321">
        <v>18000000</v>
      </c>
      <c r="R1142" s="321">
        <v>32.510452999999998</v>
      </c>
      <c r="S1142" s="321">
        <v>52.540310169999998</v>
      </c>
      <c r="T1142" s="321">
        <v>129.30958598434512</v>
      </c>
      <c r="U1142" s="321" t="s">
        <v>150</v>
      </c>
      <c r="V1142" s="321">
        <v>0.19363482238155294</v>
      </c>
      <c r="W1142" s="321">
        <v>1.16897852116378</v>
      </c>
      <c r="X1142" s="321">
        <v>2</v>
      </c>
      <c r="Y1142" s="321">
        <v>45.178175227930097</v>
      </c>
      <c r="Z1142" s="321">
        <v>0.44807999999999998</v>
      </c>
      <c r="AA1142" s="321">
        <v>99.589996400000004</v>
      </c>
      <c r="AB1142" s="321">
        <v>1.4448949600000001</v>
      </c>
      <c r="AC1142" s="322">
        <v>0.55269378283894455</v>
      </c>
      <c r="AD1142" s="323">
        <v>180000</v>
      </c>
      <c r="AE1142" s="322">
        <v>7.4701431981366699</v>
      </c>
      <c r="AF1142" s="324">
        <v>16.700289223672911</v>
      </c>
      <c r="AG1142" s="324">
        <v>3.2966685897338746</v>
      </c>
      <c r="AH1142" s="324">
        <v>0.27422355571186602</v>
      </c>
      <c r="AI1142" s="324">
        <v>0.19740188601409353</v>
      </c>
      <c r="AJ1142" s="324">
        <v>0.20410585919709992</v>
      </c>
      <c r="AK1142" s="324">
        <v>125.06233899126602</v>
      </c>
      <c r="AL1142" s="324">
        <v>100.84591519407067</v>
      </c>
      <c r="AM1142" s="324">
        <v>149.27876278846139</v>
      </c>
    </row>
    <row r="1143" spans="1:39">
      <c r="A1143" s="291" t="s">
        <v>1294</v>
      </c>
      <c r="B1143" s="291">
        <v>2</v>
      </c>
      <c r="C1143" s="291" t="s">
        <v>3321</v>
      </c>
      <c r="D1143" s="291" t="s">
        <v>3176</v>
      </c>
      <c r="E1143" s="291" t="s">
        <v>3160</v>
      </c>
      <c r="F1143" s="291" t="s">
        <v>3161</v>
      </c>
      <c r="G1143" s="291" t="s">
        <v>3162</v>
      </c>
      <c r="H1143" s="291" t="s">
        <v>3163</v>
      </c>
      <c r="I1143" s="291" t="s">
        <v>3164</v>
      </c>
      <c r="J1143" s="291" t="s">
        <v>65</v>
      </c>
      <c r="K1143" s="291">
        <v>40</v>
      </c>
      <c r="L1143" s="291">
        <v>58627677.160000004</v>
      </c>
      <c r="M1143" s="291" t="s">
        <v>58</v>
      </c>
      <c r="N1143" s="291">
        <v>141</v>
      </c>
      <c r="O1143" s="291">
        <v>1354299.3423960006</v>
      </c>
      <c r="P1143" s="321" t="s">
        <v>3170</v>
      </c>
      <c r="Q1143" s="321">
        <v>18000000</v>
      </c>
      <c r="R1143" s="321">
        <v>32.510452999999998</v>
      </c>
      <c r="S1143" s="321">
        <v>52.540310169999998</v>
      </c>
      <c r="T1143" s="321">
        <v>129.30958598434512</v>
      </c>
      <c r="U1143" s="321" t="s">
        <v>150</v>
      </c>
      <c r="V1143" s="321">
        <v>0.19363482238155294</v>
      </c>
      <c r="W1143" s="321">
        <v>1.16897852116378</v>
      </c>
      <c r="X1143" s="321">
        <v>2</v>
      </c>
      <c r="Y1143" s="321">
        <v>45.178175227930097</v>
      </c>
      <c r="Z1143" s="321">
        <v>0.44807999999999998</v>
      </c>
      <c r="AA1143" s="321">
        <v>99.589996400000004</v>
      </c>
      <c r="AB1143" s="321">
        <v>1.4448949600000001</v>
      </c>
      <c r="AC1143" s="322">
        <v>0.55269378283894455</v>
      </c>
      <c r="AD1143" s="323">
        <v>180000</v>
      </c>
      <c r="AE1143" s="322">
        <v>7.5238852355333368</v>
      </c>
      <c r="AF1143" s="324">
        <v>16.820435189310846</v>
      </c>
      <c r="AG1143" s="324">
        <v>3.329695043205585</v>
      </c>
      <c r="AH1143" s="324">
        <v>0.27488607958120759</v>
      </c>
      <c r="AI1143" s="324">
        <v>0.19795534453957292</v>
      </c>
      <c r="AJ1143" s="324">
        <v>0.20410585919709992</v>
      </c>
      <c r="AK1143" s="324">
        <v>125.41297808154384</v>
      </c>
      <c r="AL1143" s="324">
        <v>101.12865834638252</v>
      </c>
      <c r="AM1143" s="324">
        <v>149.6972978167052</v>
      </c>
    </row>
    <row r="1144" spans="1:39">
      <c r="A1144" s="291" t="s">
        <v>1295</v>
      </c>
      <c r="B1144" s="291">
        <v>2</v>
      </c>
      <c r="C1144" s="291" t="s">
        <v>3322</v>
      </c>
      <c r="D1144" s="291" t="s">
        <v>3176</v>
      </c>
      <c r="E1144" s="291" t="s">
        <v>3160</v>
      </c>
      <c r="F1144" s="291" t="s">
        <v>3161</v>
      </c>
      <c r="G1144" s="291" t="s">
        <v>3162</v>
      </c>
      <c r="H1144" s="291" t="s">
        <v>3163</v>
      </c>
      <c r="I1144" s="291" t="s">
        <v>3164</v>
      </c>
      <c r="J1144" s="291" t="s">
        <v>65</v>
      </c>
      <c r="K1144" s="291">
        <v>40</v>
      </c>
      <c r="L1144" s="291">
        <v>58627677.160000004</v>
      </c>
      <c r="M1144" s="291" t="s">
        <v>58</v>
      </c>
      <c r="N1144" s="291">
        <v>142</v>
      </c>
      <c r="O1144" s="291">
        <v>1363972.9091274007</v>
      </c>
      <c r="P1144" s="321" t="s">
        <v>3170</v>
      </c>
      <c r="Q1144" s="321">
        <v>18000000</v>
      </c>
      <c r="R1144" s="321">
        <v>32.510452999999998</v>
      </c>
      <c r="S1144" s="321">
        <v>52.540310169999998</v>
      </c>
      <c r="T1144" s="321">
        <v>129.30958598434512</v>
      </c>
      <c r="U1144" s="321" t="s">
        <v>150</v>
      </c>
      <c r="V1144" s="321">
        <v>0.19363482238155294</v>
      </c>
      <c r="W1144" s="321">
        <v>1.16897852116378</v>
      </c>
      <c r="X1144" s="321">
        <v>2</v>
      </c>
      <c r="Y1144" s="321">
        <v>45.178175227930097</v>
      </c>
      <c r="Z1144" s="321">
        <v>0.44807999999999998</v>
      </c>
      <c r="AA1144" s="321">
        <v>99.589996400000004</v>
      </c>
      <c r="AB1144" s="321">
        <v>1.4448949600000001</v>
      </c>
      <c r="AC1144" s="322">
        <v>0.55269378283894455</v>
      </c>
      <c r="AD1144" s="323">
        <v>180000</v>
      </c>
      <c r="AE1144" s="322">
        <v>7.5776272729300036</v>
      </c>
      <c r="AF1144" s="324">
        <v>16.940581154948781</v>
      </c>
      <c r="AG1144" s="324">
        <v>3.3628004483866509</v>
      </c>
      <c r="AH1144" s="324">
        <v>0.27554321117057357</v>
      </c>
      <c r="AI1144" s="324">
        <v>0.1985056130972396</v>
      </c>
      <c r="AJ1144" s="324">
        <v>0.20410585919709992</v>
      </c>
      <c r="AK1144" s="324">
        <v>125.76159619398798</v>
      </c>
      <c r="AL1144" s="324">
        <v>101.40977185254454</v>
      </c>
      <c r="AM1144" s="324">
        <v>150.11342053543143</v>
      </c>
    </row>
    <row r="1145" spans="1:39">
      <c r="A1145" s="291" t="s">
        <v>1296</v>
      </c>
      <c r="B1145" s="291">
        <v>2</v>
      </c>
      <c r="C1145" s="291" t="s">
        <v>3323</v>
      </c>
      <c r="D1145" s="291" t="s">
        <v>3176</v>
      </c>
      <c r="E1145" s="291" t="s">
        <v>3160</v>
      </c>
      <c r="F1145" s="291" t="s">
        <v>3161</v>
      </c>
      <c r="G1145" s="291" t="s">
        <v>3162</v>
      </c>
      <c r="H1145" s="291" t="s">
        <v>3163</v>
      </c>
      <c r="I1145" s="291" t="s">
        <v>3164</v>
      </c>
      <c r="J1145" s="291" t="s">
        <v>65</v>
      </c>
      <c r="K1145" s="291">
        <v>40</v>
      </c>
      <c r="L1145" s="291">
        <v>58627677.160000004</v>
      </c>
      <c r="M1145" s="291" t="s">
        <v>58</v>
      </c>
      <c r="N1145" s="291">
        <v>143</v>
      </c>
      <c r="O1145" s="291">
        <v>1373646.4758588008</v>
      </c>
      <c r="P1145" s="321" t="s">
        <v>3170</v>
      </c>
      <c r="Q1145" s="321">
        <v>18000000</v>
      </c>
      <c r="R1145" s="321">
        <v>32.510452999999998</v>
      </c>
      <c r="S1145" s="321">
        <v>52.540310169999998</v>
      </c>
      <c r="T1145" s="321">
        <v>129.30958598434512</v>
      </c>
      <c r="U1145" s="321" t="s">
        <v>150</v>
      </c>
      <c r="V1145" s="321">
        <v>0.19363482238155294</v>
      </c>
      <c r="W1145" s="321">
        <v>1.16897852116378</v>
      </c>
      <c r="X1145" s="321">
        <v>2</v>
      </c>
      <c r="Y1145" s="321">
        <v>45.178175227930097</v>
      </c>
      <c r="Z1145" s="321">
        <v>0.44807999999999998</v>
      </c>
      <c r="AA1145" s="321">
        <v>99.589996400000004</v>
      </c>
      <c r="AB1145" s="321">
        <v>1.4448949600000001</v>
      </c>
      <c r="AC1145" s="322">
        <v>0.55269378283894455</v>
      </c>
      <c r="AD1145" s="323">
        <v>180000</v>
      </c>
      <c r="AE1145" s="322">
        <v>7.6313693103266713</v>
      </c>
      <c r="AF1145" s="324">
        <v>17.060727120586719</v>
      </c>
      <c r="AG1145" s="324">
        <v>3.39598416294732</v>
      </c>
      <c r="AH1145" s="324">
        <v>0.27619499651506096</v>
      </c>
      <c r="AI1145" s="324">
        <v>0.19905272143116792</v>
      </c>
      <c r="AJ1145" s="324">
        <v>0.20410585919709992</v>
      </c>
      <c r="AK1145" s="324">
        <v>126.10821217271173</v>
      </c>
      <c r="AL1145" s="324">
        <v>101.68927090779351</v>
      </c>
      <c r="AM1145" s="324">
        <v>150.52715343762998</v>
      </c>
    </row>
    <row r="1146" spans="1:39">
      <c r="A1146" s="291" t="s">
        <v>1297</v>
      </c>
      <c r="B1146" s="291">
        <v>2</v>
      </c>
      <c r="C1146" s="291" t="s">
        <v>3324</v>
      </c>
      <c r="D1146" s="291" t="s">
        <v>3176</v>
      </c>
      <c r="E1146" s="291" t="s">
        <v>3160</v>
      </c>
      <c r="F1146" s="291" t="s">
        <v>3161</v>
      </c>
      <c r="G1146" s="291" t="s">
        <v>3162</v>
      </c>
      <c r="H1146" s="291" t="s">
        <v>3163</v>
      </c>
      <c r="I1146" s="291" t="s">
        <v>3164</v>
      </c>
      <c r="J1146" s="291" t="s">
        <v>65</v>
      </c>
      <c r="K1146" s="291">
        <v>40</v>
      </c>
      <c r="L1146" s="291">
        <v>58627677.160000004</v>
      </c>
      <c r="M1146" s="291" t="s">
        <v>58</v>
      </c>
      <c r="N1146" s="291">
        <v>144</v>
      </c>
      <c r="O1146" s="291">
        <v>1383320.0425902009</v>
      </c>
      <c r="P1146" s="321" t="s">
        <v>3170</v>
      </c>
      <c r="Q1146" s="321">
        <v>18000000</v>
      </c>
      <c r="R1146" s="321">
        <v>32.510452999999998</v>
      </c>
      <c r="S1146" s="321">
        <v>52.540310169999998</v>
      </c>
      <c r="T1146" s="321">
        <v>129.30958598434512</v>
      </c>
      <c r="U1146" s="321" t="s">
        <v>150</v>
      </c>
      <c r="V1146" s="321">
        <v>0.19363482238155294</v>
      </c>
      <c r="W1146" s="321">
        <v>1.16897852116378</v>
      </c>
      <c r="X1146" s="321">
        <v>2</v>
      </c>
      <c r="Y1146" s="321">
        <v>45.178175227930097</v>
      </c>
      <c r="Z1146" s="321">
        <v>0.44807999999999998</v>
      </c>
      <c r="AA1146" s="321">
        <v>99.589996400000004</v>
      </c>
      <c r="AB1146" s="321">
        <v>1.4448949600000001</v>
      </c>
      <c r="AC1146" s="322">
        <v>0.55269378283894455</v>
      </c>
      <c r="AD1146" s="323">
        <v>180000</v>
      </c>
      <c r="AE1146" s="322">
        <v>7.6851113477233381</v>
      </c>
      <c r="AF1146" s="324">
        <v>17.180873086224654</v>
      </c>
      <c r="AG1146" s="324">
        <v>3.4292455499976691</v>
      </c>
      <c r="AH1146" s="324">
        <v>0.27684148089153265</v>
      </c>
      <c r="AI1146" s="324">
        <v>0.19959669877005159</v>
      </c>
      <c r="AJ1146" s="324">
        <v>0.20410585919709992</v>
      </c>
      <c r="AK1146" s="324">
        <v>126.45284453531328</v>
      </c>
      <c r="AL1146" s="324">
        <v>101.96717044407578</v>
      </c>
      <c r="AM1146" s="324">
        <v>150.9385186265508</v>
      </c>
    </row>
    <row r="1147" spans="1:39">
      <c r="A1147" s="291" t="s">
        <v>1298</v>
      </c>
      <c r="B1147" s="291">
        <v>2</v>
      </c>
      <c r="C1147" s="291" t="s">
        <v>3325</v>
      </c>
      <c r="D1147" s="291" t="s">
        <v>3176</v>
      </c>
      <c r="E1147" s="291" t="s">
        <v>3160</v>
      </c>
      <c r="F1147" s="291" t="s">
        <v>3161</v>
      </c>
      <c r="G1147" s="291" t="s">
        <v>3162</v>
      </c>
      <c r="H1147" s="291" t="s">
        <v>3163</v>
      </c>
      <c r="I1147" s="291" t="s">
        <v>3164</v>
      </c>
      <c r="J1147" s="291" t="s">
        <v>65</v>
      </c>
      <c r="K1147" s="291">
        <v>40</v>
      </c>
      <c r="L1147" s="291">
        <v>58627677.160000004</v>
      </c>
      <c r="M1147" s="291" t="s">
        <v>58</v>
      </c>
      <c r="N1147" s="291">
        <v>145</v>
      </c>
      <c r="O1147" s="291">
        <v>1392993.609321601</v>
      </c>
      <c r="P1147" s="321" t="s">
        <v>3170</v>
      </c>
      <c r="Q1147" s="321">
        <v>18000000</v>
      </c>
      <c r="R1147" s="321">
        <v>32.510452999999998</v>
      </c>
      <c r="S1147" s="321">
        <v>52.540310169999998</v>
      </c>
      <c r="T1147" s="321">
        <v>129.30958598434512</v>
      </c>
      <c r="U1147" s="321" t="s">
        <v>150</v>
      </c>
      <c r="V1147" s="321">
        <v>0.19363482238155294</v>
      </c>
      <c r="W1147" s="321">
        <v>1.16897852116378</v>
      </c>
      <c r="X1147" s="321">
        <v>2</v>
      </c>
      <c r="Y1147" s="321">
        <v>45.178175227930097</v>
      </c>
      <c r="Z1147" s="321">
        <v>0.44807999999999998</v>
      </c>
      <c r="AA1147" s="321">
        <v>99.589996400000004</v>
      </c>
      <c r="AB1147" s="321">
        <v>1.4448949600000001</v>
      </c>
      <c r="AC1147" s="322">
        <v>0.55269378283894455</v>
      </c>
      <c r="AD1147" s="323">
        <v>180000</v>
      </c>
      <c r="AE1147" s="322">
        <v>7.7388533851200059</v>
      </c>
      <c r="AF1147" s="324">
        <v>17.301019051862593</v>
      </c>
      <c r="AG1147" s="324">
        <v>3.4625839779987047</v>
      </c>
      <c r="AH1147" s="324">
        <v>0.2774827088368611</v>
      </c>
      <c r="AI1147" s="324">
        <v>0.20013757383996</v>
      </c>
      <c r="AJ1147" s="324">
        <v>0.20410585919709992</v>
      </c>
      <c r="AK1147" s="324">
        <v>126.79551148095724</v>
      </c>
      <c r="AL1147" s="324">
        <v>102.24348513656395</v>
      </c>
      <c r="AM1147" s="324">
        <v>151.34753782535057</v>
      </c>
    </row>
    <row r="1148" spans="1:39">
      <c r="A1148" s="291" t="s">
        <v>1299</v>
      </c>
      <c r="B1148" s="291">
        <v>2</v>
      </c>
      <c r="C1148" s="291" t="s">
        <v>3326</v>
      </c>
      <c r="D1148" s="291" t="s">
        <v>3176</v>
      </c>
      <c r="E1148" s="291" t="s">
        <v>3160</v>
      </c>
      <c r="F1148" s="291" t="s">
        <v>3161</v>
      </c>
      <c r="G1148" s="291" t="s">
        <v>3162</v>
      </c>
      <c r="H1148" s="291" t="s">
        <v>3163</v>
      </c>
      <c r="I1148" s="291" t="s">
        <v>3164</v>
      </c>
      <c r="J1148" s="291" t="s">
        <v>65</v>
      </c>
      <c r="K1148" s="291">
        <v>40</v>
      </c>
      <c r="L1148" s="291">
        <v>58627677.160000004</v>
      </c>
      <c r="M1148" s="291" t="s">
        <v>58</v>
      </c>
      <c r="N1148" s="291">
        <v>146</v>
      </c>
      <c r="O1148" s="291">
        <v>1402667.1760530011</v>
      </c>
      <c r="P1148" s="321" t="s">
        <v>3170</v>
      </c>
      <c r="Q1148" s="321">
        <v>18000000</v>
      </c>
      <c r="R1148" s="321">
        <v>32.510452999999998</v>
      </c>
      <c r="S1148" s="321">
        <v>52.540310169999998</v>
      </c>
      <c r="T1148" s="321">
        <v>129.30958598434512</v>
      </c>
      <c r="U1148" s="321" t="s">
        <v>150</v>
      </c>
      <c r="V1148" s="321">
        <v>0.19363482238155294</v>
      </c>
      <c r="W1148" s="321">
        <v>1.16897852116378</v>
      </c>
      <c r="X1148" s="321">
        <v>2</v>
      </c>
      <c r="Y1148" s="321">
        <v>45.178175227930097</v>
      </c>
      <c r="Z1148" s="321">
        <v>0.44807999999999998</v>
      </c>
      <c r="AA1148" s="321">
        <v>99.589996400000004</v>
      </c>
      <c r="AB1148" s="321">
        <v>1.4448949600000001</v>
      </c>
      <c r="AC1148" s="322">
        <v>0.55269378283894455</v>
      </c>
      <c r="AD1148" s="323">
        <v>180000</v>
      </c>
      <c r="AE1148" s="322">
        <v>7.7925954225166727</v>
      </c>
      <c r="AF1148" s="324">
        <v>17.421165017500527</v>
      </c>
      <c r="AG1148" s="324">
        <v>3.4959988206756947</v>
      </c>
      <c r="AH1148" s="324">
        <v>0.27811872416662831</v>
      </c>
      <c r="AI1148" s="324">
        <v>0.20067537487669565</v>
      </c>
      <c r="AJ1148" s="324">
        <v>0.20410585919709992</v>
      </c>
      <c r="AK1148" s="324">
        <v>127.13623089820378</v>
      </c>
      <c r="AL1148" s="324">
        <v>102.51822940997</v>
      </c>
      <c r="AM1148" s="324">
        <v>151.75423238643759</v>
      </c>
    </row>
    <row r="1149" spans="1:39">
      <c r="A1149" s="291" t="s">
        <v>1300</v>
      </c>
      <c r="B1149" s="291">
        <v>2</v>
      </c>
      <c r="C1149" s="291" t="s">
        <v>3327</v>
      </c>
      <c r="D1149" s="291" t="s">
        <v>3176</v>
      </c>
      <c r="E1149" s="291" t="s">
        <v>3160</v>
      </c>
      <c r="F1149" s="291" t="s">
        <v>3161</v>
      </c>
      <c r="G1149" s="291" t="s">
        <v>3162</v>
      </c>
      <c r="H1149" s="291" t="s">
        <v>3163</v>
      </c>
      <c r="I1149" s="291" t="s">
        <v>3164</v>
      </c>
      <c r="J1149" s="291" t="s">
        <v>65</v>
      </c>
      <c r="K1149" s="291">
        <v>40</v>
      </c>
      <c r="L1149" s="291">
        <v>58627677.160000004</v>
      </c>
      <c r="M1149" s="291" t="s">
        <v>58</v>
      </c>
      <c r="N1149" s="291">
        <v>147</v>
      </c>
      <c r="O1149" s="291">
        <v>1412340.7427844012</v>
      </c>
      <c r="P1149" s="321" t="s">
        <v>3170</v>
      </c>
      <c r="Q1149" s="321">
        <v>18000000</v>
      </c>
      <c r="R1149" s="321">
        <v>32.510452999999998</v>
      </c>
      <c r="S1149" s="321">
        <v>52.540310169999998</v>
      </c>
      <c r="T1149" s="321">
        <v>129.30958598434512</v>
      </c>
      <c r="U1149" s="321" t="s">
        <v>150</v>
      </c>
      <c r="V1149" s="321">
        <v>0.19363482238155294</v>
      </c>
      <c r="W1149" s="321">
        <v>1.16897852116378</v>
      </c>
      <c r="X1149" s="321">
        <v>2</v>
      </c>
      <c r="Y1149" s="321">
        <v>45.178175227930097</v>
      </c>
      <c r="Z1149" s="321">
        <v>0.44807999999999998</v>
      </c>
      <c r="AA1149" s="321">
        <v>99.589996400000004</v>
      </c>
      <c r="AB1149" s="321">
        <v>1.4448949600000001</v>
      </c>
      <c r="AC1149" s="322">
        <v>0.55269378283894455</v>
      </c>
      <c r="AD1149" s="323">
        <v>180000</v>
      </c>
      <c r="AE1149" s="322">
        <v>7.8463374599133395</v>
      </c>
      <c r="AF1149" s="324">
        <v>17.541310983138462</v>
      </c>
      <c r="AG1149" s="324">
        <v>3.5294894569335993</v>
      </c>
      <c r="AH1149" s="324">
        <v>0.27874956999247147</v>
      </c>
      <c r="AI1149" s="324">
        <v>0.20121012963776261</v>
      </c>
      <c r="AJ1149" s="324">
        <v>0.20410585919709992</v>
      </c>
      <c r="AK1149" s="324">
        <v>127.47502037259095</v>
      </c>
      <c r="AL1149" s="324">
        <v>102.79141744465946</v>
      </c>
      <c r="AM1149" s="324">
        <v>152.15862330052244</v>
      </c>
    </row>
    <row r="1150" spans="1:39">
      <c r="A1150" s="291" t="s">
        <v>1301</v>
      </c>
      <c r="B1150" s="291">
        <v>2</v>
      </c>
      <c r="C1150" s="291" t="s">
        <v>3328</v>
      </c>
      <c r="D1150" s="291" t="s">
        <v>3176</v>
      </c>
      <c r="E1150" s="291" t="s">
        <v>3160</v>
      </c>
      <c r="F1150" s="291" t="s">
        <v>3161</v>
      </c>
      <c r="G1150" s="291" t="s">
        <v>3162</v>
      </c>
      <c r="H1150" s="291" t="s">
        <v>3163</v>
      </c>
      <c r="I1150" s="291" t="s">
        <v>3164</v>
      </c>
      <c r="J1150" s="291" t="s">
        <v>65</v>
      </c>
      <c r="K1150" s="291">
        <v>40</v>
      </c>
      <c r="L1150" s="291">
        <v>58627677.160000004</v>
      </c>
      <c r="M1150" s="291" t="s">
        <v>58</v>
      </c>
      <c r="N1150" s="291">
        <v>148</v>
      </c>
      <c r="O1150" s="291">
        <v>1422014.3095158013</v>
      </c>
      <c r="P1150" s="321" t="s">
        <v>3170</v>
      </c>
      <c r="Q1150" s="321">
        <v>18000000</v>
      </c>
      <c r="R1150" s="321">
        <v>32.510452999999998</v>
      </c>
      <c r="S1150" s="321">
        <v>52.540310169999998</v>
      </c>
      <c r="T1150" s="321">
        <v>129.30958598434512</v>
      </c>
      <c r="U1150" s="321" t="s">
        <v>150</v>
      </c>
      <c r="V1150" s="321">
        <v>0.19363482238155294</v>
      </c>
      <c r="W1150" s="321">
        <v>1.16897852116378</v>
      </c>
      <c r="X1150" s="321">
        <v>2</v>
      </c>
      <c r="Y1150" s="321">
        <v>45.178175227930097</v>
      </c>
      <c r="Z1150" s="321">
        <v>0.44807999999999998</v>
      </c>
      <c r="AA1150" s="321">
        <v>99.589996400000004</v>
      </c>
      <c r="AB1150" s="321">
        <v>1.4448949600000001</v>
      </c>
      <c r="AC1150" s="322">
        <v>0.55269378283894455</v>
      </c>
      <c r="AD1150" s="323">
        <v>180000</v>
      </c>
      <c r="AE1150" s="322">
        <v>7.9000794973100072</v>
      </c>
      <c r="AF1150" s="324">
        <v>17.661456948776397</v>
      </c>
      <c r="AG1150" s="324">
        <v>3.5630552707745591</v>
      </c>
      <c r="AH1150" s="324">
        <v>0.27937528873929773</v>
      </c>
      <c r="AI1150" s="324">
        <v>0.20174186541396355</v>
      </c>
      <c r="AJ1150" s="324">
        <v>0.20410585919709992</v>
      </c>
      <c r="AK1150" s="324">
        <v>127.81189719398199</v>
      </c>
      <c r="AL1150" s="324">
        <v>103.063063182576</v>
      </c>
      <c r="AM1150" s="324">
        <v>152.56073120538801</v>
      </c>
    </row>
    <row r="1151" spans="1:39">
      <c r="A1151" s="291" t="s">
        <v>1302</v>
      </c>
      <c r="B1151" s="291">
        <v>2</v>
      </c>
      <c r="C1151" s="291" t="s">
        <v>3329</v>
      </c>
      <c r="D1151" s="291" t="s">
        <v>3176</v>
      </c>
      <c r="E1151" s="291" t="s">
        <v>3160</v>
      </c>
      <c r="F1151" s="291" t="s">
        <v>3161</v>
      </c>
      <c r="G1151" s="291" t="s">
        <v>3162</v>
      </c>
      <c r="H1151" s="291" t="s">
        <v>3163</v>
      </c>
      <c r="I1151" s="291" t="s">
        <v>3164</v>
      </c>
      <c r="J1151" s="291" t="s">
        <v>65</v>
      </c>
      <c r="K1151" s="291">
        <v>40</v>
      </c>
      <c r="L1151" s="291">
        <v>58627677.160000004</v>
      </c>
      <c r="M1151" s="291" t="s">
        <v>58</v>
      </c>
      <c r="N1151" s="291">
        <v>149</v>
      </c>
      <c r="O1151" s="291">
        <v>1431687.8762472013</v>
      </c>
      <c r="P1151" s="321" t="s">
        <v>3170</v>
      </c>
      <c r="Q1151" s="321">
        <v>18000000</v>
      </c>
      <c r="R1151" s="321">
        <v>32.510452999999998</v>
      </c>
      <c r="S1151" s="321">
        <v>52.540310169999998</v>
      </c>
      <c r="T1151" s="321">
        <v>129.30958598434512</v>
      </c>
      <c r="U1151" s="321" t="s">
        <v>150</v>
      </c>
      <c r="V1151" s="321">
        <v>0.19363482238155294</v>
      </c>
      <c r="W1151" s="321">
        <v>1.16897852116378</v>
      </c>
      <c r="X1151" s="321">
        <v>2</v>
      </c>
      <c r="Y1151" s="321">
        <v>45.178175227930097</v>
      </c>
      <c r="Z1151" s="321">
        <v>0.44807999999999998</v>
      </c>
      <c r="AA1151" s="321">
        <v>99.589996400000004</v>
      </c>
      <c r="AB1151" s="321">
        <v>1.4448949600000001</v>
      </c>
      <c r="AC1151" s="322">
        <v>0.55269378283894455</v>
      </c>
      <c r="AD1151" s="323">
        <v>180000</v>
      </c>
      <c r="AE1151" s="322">
        <v>7.9538215347066741</v>
      </c>
      <c r="AF1151" s="324">
        <v>17.781602914414332</v>
      </c>
      <c r="AG1151" s="324">
        <v>3.5966956512173671</v>
      </c>
      <c r="AH1151" s="324">
        <v>0.2799959221617544</v>
      </c>
      <c r="AI1151" s="324">
        <v>0.20227060904063782</v>
      </c>
      <c r="AJ1151" s="324">
        <v>0.20410585919709992</v>
      </c>
      <c r="AK1151" s="324">
        <v>128.14687836368515</v>
      </c>
      <c r="AL1151" s="324">
        <v>103.33318033298251</v>
      </c>
      <c r="AM1151" s="324">
        <v>152.9605763943878</v>
      </c>
    </row>
    <row r="1152" spans="1:39">
      <c r="A1152" s="291" t="s">
        <v>1303</v>
      </c>
      <c r="B1152" s="291">
        <v>2</v>
      </c>
      <c r="C1152" s="291" t="s">
        <v>3330</v>
      </c>
      <c r="D1152" s="291" t="s">
        <v>3176</v>
      </c>
      <c r="E1152" s="291" t="s">
        <v>3160</v>
      </c>
      <c r="F1152" s="291" t="s">
        <v>3161</v>
      </c>
      <c r="G1152" s="291" t="s">
        <v>3162</v>
      </c>
      <c r="H1152" s="291" t="s">
        <v>3163</v>
      </c>
      <c r="I1152" s="291" t="s">
        <v>3164</v>
      </c>
      <c r="J1152" s="291" t="s">
        <v>65</v>
      </c>
      <c r="K1152" s="291">
        <v>40</v>
      </c>
      <c r="L1152" s="291">
        <v>58627677.160000004</v>
      </c>
      <c r="M1152" s="291" t="s">
        <v>58</v>
      </c>
      <c r="N1152" s="291">
        <v>150</v>
      </c>
      <c r="O1152" s="291">
        <v>1441361.4429786014</v>
      </c>
      <c r="P1152" s="321" t="s">
        <v>3170</v>
      </c>
      <c r="Q1152" s="321">
        <v>18000000</v>
      </c>
      <c r="R1152" s="321">
        <v>32.510452999999998</v>
      </c>
      <c r="S1152" s="321">
        <v>52.540310169999998</v>
      </c>
      <c r="T1152" s="321">
        <v>129.30958598434512</v>
      </c>
      <c r="U1152" s="321" t="s">
        <v>150</v>
      </c>
      <c r="V1152" s="321">
        <v>0.19363482238155294</v>
      </c>
      <c r="W1152" s="321">
        <v>1.16897852116378</v>
      </c>
      <c r="X1152" s="321">
        <v>2</v>
      </c>
      <c r="Y1152" s="321">
        <v>45.178175227930097</v>
      </c>
      <c r="Z1152" s="321">
        <v>0.44807999999999998</v>
      </c>
      <c r="AA1152" s="321">
        <v>99.589996400000004</v>
      </c>
      <c r="AB1152" s="321">
        <v>1.4448949600000001</v>
      </c>
      <c r="AC1152" s="322">
        <v>0.55269378283894455</v>
      </c>
      <c r="AD1152" s="323">
        <v>180000</v>
      </c>
      <c r="AE1152" s="322">
        <v>8.0075635721033418</v>
      </c>
      <c r="AF1152" s="324">
        <v>17.901748880052271</v>
      </c>
      <c r="AG1152" s="324">
        <v>3.6304099922188571</v>
      </c>
      <c r="AH1152" s="324">
        <v>0.28061151136017831</v>
      </c>
      <c r="AI1152" s="324">
        <v>0.2027963869085542</v>
      </c>
      <c r="AJ1152" s="324">
        <v>0.20410585919709992</v>
      </c>
      <c r="AK1152" s="324">
        <v>128.47998060135458</v>
      </c>
      <c r="AL1152" s="324">
        <v>103.60178237802593</v>
      </c>
      <c r="AM1152" s="324">
        <v>153.35817882468325</v>
      </c>
    </row>
    <row r="1153" spans="1:39">
      <c r="A1153" s="291" t="s">
        <v>1304</v>
      </c>
      <c r="B1153" s="291">
        <v>2</v>
      </c>
      <c r="C1153" s="291" t="s">
        <v>3331</v>
      </c>
      <c r="D1153" s="291" t="s">
        <v>3176</v>
      </c>
      <c r="E1153" s="291" t="s">
        <v>3160</v>
      </c>
      <c r="F1153" s="291" t="s">
        <v>3161</v>
      </c>
      <c r="G1153" s="291" t="s">
        <v>3162</v>
      </c>
      <c r="H1153" s="291" t="s">
        <v>3163</v>
      </c>
      <c r="I1153" s="291" t="s">
        <v>3164</v>
      </c>
      <c r="J1153" s="291" t="s">
        <v>65</v>
      </c>
      <c r="K1153" s="291">
        <v>40</v>
      </c>
      <c r="L1153" s="291">
        <v>58627677.160000004</v>
      </c>
      <c r="M1153" s="291" t="s">
        <v>58</v>
      </c>
      <c r="N1153" s="291">
        <v>151</v>
      </c>
      <c r="O1153" s="291">
        <v>1451035.0097100015</v>
      </c>
      <c r="P1153" s="321" t="s">
        <v>3170</v>
      </c>
      <c r="Q1153" s="321">
        <v>18000000</v>
      </c>
      <c r="R1153" s="321">
        <v>32.510452999999998</v>
      </c>
      <c r="S1153" s="321">
        <v>52.540310169999998</v>
      </c>
      <c r="T1153" s="321">
        <v>129.30958598434512</v>
      </c>
      <c r="U1153" s="321" t="s">
        <v>150</v>
      </c>
      <c r="V1153" s="321">
        <v>0.19363482238155294</v>
      </c>
      <c r="W1153" s="321">
        <v>1.16897852116378</v>
      </c>
      <c r="X1153" s="321">
        <v>2</v>
      </c>
      <c r="Y1153" s="321">
        <v>45.178175227930097</v>
      </c>
      <c r="Z1153" s="321">
        <v>0.44807999999999998</v>
      </c>
      <c r="AA1153" s="321">
        <v>99.589996400000004</v>
      </c>
      <c r="AB1153" s="321">
        <v>1.4448949600000001</v>
      </c>
      <c r="AC1153" s="322">
        <v>0.55269378283894455</v>
      </c>
      <c r="AD1153" s="323">
        <v>180000</v>
      </c>
      <c r="AE1153" s="322">
        <v>8.0613056095000086</v>
      </c>
      <c r="AF1153" s="324">
        <v>18.021894845690205</v>
      </c>
      <c r="AG1153" s="324">
        <v>3.6641976925971718</v>
      </c>
      <c r="AH1153" s="324">
        <v>0.2812220967962869</v>
      </c>
      <c r="AI1153" s="324">
        <v>0.20331922497447241</v>
      </c>
      <c r="AJ1153" s="324">
        <v>0.20410585919709992</v>
      </c>
      <c r="AK1153" s="324">
        <v>128.81122035168167</v>
      </c>
      <c r="AL1153" s="324">
        <v>103.86888257813271</v>
      </c>
      <c r="AM1153" s="324">
        <v>153.75355812523063</v>
      </c>
    </row>
    <row r="1154" spans="1:39">
      <c r="A1154" s="291" t="s">
        <v>1305</v>
      </c>
      <c r="B1154" s="291">
        <v>2</v>
      </c>
      <c r="C1154" s="291" t="s">
        <v>3332</v>
      </c>
      <c r="D1154" s="291" t="s">
        <v>3176</v>
      </c>
      <c r="E1154" s="291" t="s">
        <v>3160</v>
      </c>
      <c r="F1154" s="291" t="s">
        <v>3161</v>
      </c>
      <c r="G1154" s="291" t="s">
        <v>3162</v>
      </c>
      <c r="H1154" s="291" t="s">
        <v>3163</v>
      </c>
      <c r="I1154" s="291" t="s">
        <v>3164</v>
      </c>
      <c r="J1154" s="291" t="s">
        <v>65</v>
      </c>
      <c r="K1154" s="291">
        <v>40</v>
      </c>
      <c r="L1154" s="291">
        <v>58627677.160000004</v>
      </c>
      <c r="M1154" s="291" t="s">
        <v>58</v>
      </c>
      <c r="N1154" s="291">
        <v>152</v>
      </c>
      <c r="O1154" s="291">
        <v>1460708.5764414016</v>
      </c>
      <c r="P1154" s="321" t="s">
        <v>3170</v>
      </c>
      <c r="Q1154" s="321">
        <v>18000000</v>
      </c>
      <c r="R1154" s="321">
        <v>32.510452999999998</v>
      </c>
      <c r="S1154" s="321">
        <v>52.540310169999998</v>
      </c>
      <c r="T1154" s="321">
        <v>129.30958598434512</v>
      </c>
      <c r="U1154" s="321" t="s">
        <v>150</v>
      </c>
      <c r="V1154" s="321">
        <v>0.19363482238155294</v>
      </c>
      <c r="W1154" s="321">
        <v>1.16897852116378</v>
      </c>
      <c r="X1154" s="321">
        <v>2</v>
      </c>
      <c r="Y1154" s="321">
        <v>45.178175227930097</v>
      </c>
      <c r="Z1154" s="321">
        <v>0.44807999999999998</v>
      </c>
      <c r="AA1154" s="321">
        <v>99.589996400000004</v>
      </c>
      <c r="AB1154" s="321">
        <v>1.4448949600000001</v>
      </c>
      <c r="AC1154" s="322">
        <v>0.55269378283894455</v>
      </c>
      <c r="AD1154" s="323">
        <v>180000</v>
      </c>
      <c r="AE1154" s="322">
        <v>8.1150476468966755</v>
      </c>
      <c r="AF1154" s="324">
        <v>18.14204081132814</v>
      </c>
      <c r="AG1154" s="324">
        <v>3.6980581559568471</v>
      </c>
      <c r="AH1154" s="324">
        <v>0.28182771830820585</v>
      </c>
      <c r="AI1154" s="324">
        <v>0.20383914877138457</v>
      </c>
      <c r="AJ1154" s="324">
        <v>0.20410585919709992</v>
      </c>
      <c r="AK1154" s="324">
        <v>129.14061379088321</v>
      </c>
      <c r="AL1154" s="324">
        <v>104.13449397724082</v>
      </c>
      <c r="AM1154" s="324">
        <v>154.14673360452562</v>
      </c>
    </row>
    <row r="1155" spans="1:39">
      <c r="A1155" s="291" t="s">
        <v>1306</v>
      </c>
      <c r="B1155" s="291">
        <v>2</v>
      </c>
      <c r="C1155" s="291" t="s">
        <v>3333</v>
      </c>
      <c r="D1155" s="291" t="s">
        <v>3176</v>
      </c>
      <c r="E1155" s="291" t="s">
        <v>3160</v>
      </c>
      <c r="F1155" s="291" t="s">
        <v>3161</v>
      </c>
      <c r="G1155" s="291" t="s">
        <v>3162</v>
      </c>
      <c r="H1155" s="291" t="s">
        <v>3163</v>
      </c>
      <c r="I1155" s="291" t="s">
        <v>3164</v>
      </c>
      <c r="J1155" s="291" t="s">
        <v>65</v>
      </c>
      <c r="K1155" s="291">
        <v>40</v>
      </c>
      <c r="L1155" s="291">
        <v>58627677.160000004</v>
      </c>
      <c r="M1155" s="291" t="s">
        <v>58</v>
      </c>
      <c r="N1155" s="291">
        <v>153</v>
      </c>
      <c r="O1155" s="291">
        <v>1470382.1431728017</v>
      </c>
      <c r="P1155" s="321" t="s">
        <v>3170</v>
      </c>
      <c r="Q1155" s="321">
        <v>18000000</v>
      </c>
      <c r="R1155" s="321">
        <v>32.510452999999998</v>
      </c>
      <c r="S1155" s="321">
        <v>52.540310169999998</v>
      </c>
      <c r="T1155" s="321">
        <v>129.30958598434512</v>
      </c>
      <c r="U1155" s="321" t="s">
        <v>150</v>
      </c>
      <c r="V1155" s="321">
        <v>0.19363482238155294</v>
      </c>
      <c r="W1155" s="321">
        <v>1.16897852116378</v>
      </c>
      <c r="X1155" s="321">
        <v>2</v>
      </c>
      <c r="Y1155" s="321">
        <v>45.178175227930097</v>
      </c>
      <c r="Z1155" s="321">
        <v>0.44807999999999998</v>
      </c>
      <c r="AA1155" s="321">
        <v>99.589996400000004</v>
      </c>
      <c r="AB1155" s="321">
        <v>1.4448949600000001</v>
      </c>
      <c r="AC1155" s="322">
        <v>0.55269378283894455</v>
      </c>
      <c r="AD1155" s="323">
        <v>180000</v>
      </c>
      <c r="AE1155" s="322">
        <v>8.1687896842933423</v>
      </c>
      <c r="AF1155" s="324">
        <v>18.262186776966075</v>
      </c>
      <c r="AG1155" s="324">
        <v>3.731990790615626</v>
      </c>
      <c r="AH1155" s="324">
        <v>0.28242841512495237</v>
      </c>
      <c r="AI1155" s="324">
        <v>0.2043561834184475</v>
      </c>
      <c r="AJ1155" s="324">
        <v>0.20410585919709992</v>
      </c>
      <c r="AK1155" s="324">
        <v>129.46817683299415</v>
      </c>
      <c r="AL1155" s="324">
        <v>104.39862940787386</v>
      </c>
      <c r="AM1155" s="324">
        <v>154.53772425811448</v>
      </c>
    </row>
    <row r="1156" spans="1:39">
      <c r="A1156" s="291" t="s">
        <v>1307</v>
      </c>
      <c r="B1156" s="291">
        <v>2</v>
      </c>
      <c r="C1156" s="291" t="s">
        <v>3334</v>
      </c>
      <c r="D1156" s="291" t="s">
        <v>3176</v>
      </c>
      <c r="E1156" s="291" t="s">
        <v>3160</v>
      </c>
      <c r="F1156" s="291" t="s">
        <v>3161</v>
      </c>
      <c r="G1156" s="291" t="s">
        <v>3162</v>
      </c>
      <c r="H1156" s="291" t="s">
        <v>3163</v>
      </c>
      <c r="I1156" s="291" t="s">
        <v>3164</v>
      </c>
      <c r="J1156" s="291" t="s">
        <v>65</v>
      </c>
      <c r="K1156" s="291">
        <v>40</v>
      </c>
      <c r="L1156" s="291">
        <v>58627677.160000004</v>
      </c>
      <c r="M1156" s="291" t="s">
        <v>58</v>
      </c>
      <c r="N1156" s="291">
        <v>154</v>
      </c>
      <c r="O1156" s="291">
        <v>1480055.7099042018</v>
      </c>
      <c r="P1156" s="321" t="s">
        <v>3170</v>
      </c>
      <c r="Q1156" s="321">
        <v>18000000</v>
      </c>
      <c r="R1156" s="321">
        <v>32.510452999999998</v>
      </c>
      <c r="S1156" s="321">
        <v>52.540310169999998</v>
      </c>
      <c r="T1156" s="321">
        <v>129.30958598434512</v>
      </c>
      <c r="U1156" s="321" t="s">
        <v>150</v>
      </c>
      <c r="V1156" s="321">
        <v>0.19363482238155294</v>
      </c>
      <c r="W1156" s="321">
        <v>1.16897852116378</v>
      </c>
      <c r="X1156" s="321">
        <v>2</v>
      </c>
      <c r="Y1156" s="321">
        <v>45.178175227930097</v>
      </c>
      <c r="Z1156" s="321">
        <v>0.44807999999999998</v>
      </c>
      <c r="AA1156" s="321">
        <v>99.589996400000004</v>
      </c>
      <c r="AB1156" s="321">
        <v>1.4448949600000001</v>
      </c>
      <c r="AC1156" s="322">
        <v>0.55269378283894455</v>
      </c>
      <c r="AD1156" s="323">
        <v>180000</v>
      </c>
      <c r="AE1156" s="322">
        <v>8.2225317216900091</v>
      </c>
      <c r="AF1156" s="324">
        <v>18.38233274260401</v>
      </c>
      <c r="AG1156" s="324">
        <v>3.7659950095330106</v>
      </c>
      <c r="AH1156" s="324">
        <v>0.28302422588085718</v>
      </c>
      <c r="AI1156" s="324">
        <v>0.20487035363062012</v>
      </c>
      <c r="AJ1156" s="324">
        <v>0.20410585919709992</v>
      </c>
      <c r="AK1156" s="324">
        <v>129.79392513597315</v>
      </c>
      <c r="AL1156" s="324">
        <v>104.66130149606441</v>
      </c>
      <c r="AM1156" s="324">
        <v>154.92654877588188</v>
      </c>
    </row>
    <row r="1157" spans="1:39">
      <c r="A1157" s="291" t="s">
        <v>1308</v>
      </c>
      <c r="B1157" s="291">
        <v>2</v>
      </c>
      <c r="C1157" s="291" t="s">
        <v>3335</v>
      </c>
      <c r="D1157" s="291" t="s">
        <v>3176</v>
      </c>
      <c r="E1157" s="291" t="s">
        <v>3160</v>
      </c>
      <c r="F1157" s="291" t="s">
        <v>3161</v>
      </c>
      <c r="G1157" s="291" t="s">
        <v>3162</v>
      </c>
      <c r="H1157" s="291" t="s">
        <v>3163</v>
      </c>
      <c r="I1157" s="291" t="s">
        <v>3164</v>
      </c>
      <c r="J1157" s="291" t="s">
        <v>65</v>
      </c>
      <c r="K1157" s="291">
        <v>40</v>
      </c>
      <c r="L1157" s="291">
        <v>58627677.160000004</v>
      </c>
      <c r="M1157" s="291" t="s">
        <v>58</v>
      </c>
      <c r="N1157" s="291">
        <v>155</v>
      </c>
      <c r="O1157" s="291">
        <v>1489729.2766356019</v>
      </c>
      <c r="P1157" s="321" t="s">
        <v>3170</v>
      </c>
      <c r="Q1157" s="321">
        <v>18000000</v>
      </c>
      <c r="R1157" s="321">
        <v>32.510452999999998</v>
      </c>
      <c r="S1157" s="321">
        <v>52.540310169999998</v>
      </c>
      <c r="T1157" s="321">
        <v>129.30958598434512</v>
      </c>
      <c r="U1157" s="321" t="s">
        <v>150</v>
      </c>
      <c r="V1157" s="321">
        <v>0.19363482238155294</v>
      </c>
      <c r="W1157" s="321">
        <v>1.16897852116378</v>
      </c>
      <c r="X1157" s="321">
        <v>2</v>
      </c>
      <c r="Y1157" s="321">
        <v>45.178175227930097</v>
      </c>
      <c r="Z1157" s="321">
        <v>0.44807999999999998</v>
      </c>
      <c r="AA1157" s="321">
        <v>99.589996400000004</v>
      </c>
      <c r="AB1157" s="321">
        <v>1.4448949600000001</v>
      </c>
      <c r="AC1157" s="322">
        <v>0.55269378283894455</v>
      </c>
      <c r="AD1157" s="323">
        <v>180000</v>
      </c>
      <c r="AE1157" s="322">
        <v>8.2762737590866777</v>
      </c>
      <c r="AF1157" s="324">
        <v>18.502478708241949</v>
      </c>
      <c r="AG1157" s="324">
        <v>3.8000702302404257</v>
      </c>
      <c r="AH1157" s="324">
        <v>0.28361518862898188</v>
      </c>
      <c r="AI1157" s="324">
        <v>0.2053816837280121</v>
      </c>
      <c r="AJ1157" s="324">
        <v>0.20410585919709992</v>
      </c>
      <c r="AK1157" s="324">
        <v>130.11787410762537</v>
      </c>
      <c r="AL1157" s="324">
        <v>104.92252266613006</v>
      </c>
      <c r="AM1157" s="324">
        <v>155.31322554912066</v>
      </c>
    </row>
    <row r="1158" spans="1:39">
      <c r="A1158" s="291" t="s">
        <v>1309</v>
      </c>
      <c r="B1158" s="291">
        <v>2</v>
      </c>
      <c r="C1158" s="291" t="s">
        <v>3336</v>
      </c>
      <c r="D1158" s="291" t="s">
        <v>3176</v>
      </c>
      <c r="E1158" s="291" t="s">
        <v>3160</v>
      </c>
      <c r="F1158" s="291" t="s">
        <v>3161</v>
      </c>
      <c r="G1158" s="291" t="s">
        <v>3162</v>
      </c>
      <c r="H1158" s="291" t="s">
        <v>3163</v>
      </c>
      <c r="I1158" s="291" t="s">
        <v>3164</v>
      </c>
      <c r="J1158" s="291" t="s">
        <v>65</v>
      </c>
      <c r="K1158" s="291">
        <v>40</v>
      </c>
      <c r="L1158" s="291">
        <v>58627677.160000004</v>
      </c>
      <c r="M1158" s="291" t="s">
        <v>58</v>
      </c>
      <c r="N1158" s="291">
        <v>156</v>
      </c>
      <c r="O1158" s="291">
        <v>1499402.843367002</v>
      </c>
      <c r="P1158" s="321" t="s">
        <v>3170</v>
      </c>
      <c r="Q1158" s="321">
        <v>18000000</v>
      </c>
      <c r="R1158" s="321">
        <v>32.510452999999998</v>
      </c>
      <c r="S1158" s="321">
        <v>52.540310169999998</v>
      </c>
      <c r="T1158" s="321">
        <v>129.30958598434512</v>
      </c>
      <c r="U1158" s="321" t="s">
        <v>150</v>
      </c>
      <c r="V1158" s="321">
        <v>0.19363482238155294</v>
      </c>
      <c r="W1158" s="321">
        <v>1.16897852116378</v>
      </c>
      <c r="X1158" s="321">
        <v>2</v>
      </c>
      <c r="Y1158" s="321">
        <v>45.178175227930097</v>
      </c>
      <c r="Z1158" s="321">
        <v>0.44807999999999998</v>
      </c>
      <c r="AA1158" s="321">
        <v>99.589996400000004</v>
      </c>
      <c r="AB1158" s="321">
        <v>1.4448949600000001</v>
      </c>
      <c r="AC1158" s="322">
        <v>0.55269378283894455</v>
      </c>
      <c r="AD1158" s="323">
        <v>180000</v>
      </c>
      <c r="AE1158" s="322">
        <v>8.3300157964833446</v>
      </c>
      <c r="AF1158" s="324">
        <v>18.622624673879884</v>
      </c>
      <c r="AG1158" s="324">
        <v>3.8342158747730135</v>
      </c>
      <c r="AH1158" s="324">
        <v>0.28420134085473353</v>
      </c>
      <c r="AI1158" s="324">
        <v>0.20589019764495869</v>
      </c>
      <c r="AJ1158" s="324">
        <v>0.20410585919709992</v>
      </c>
      <c r="AK1158" s="324">
        <v>130.44003891135176</v>
      </c>
      <c r="AL1158" s="324">
        <v>105.18230514530931</v>
      </c>
      <c r="AM1158" s="324">
        <v>155.69777267739423</v>
      </c>
    </row>
    <row r="1159" spans="1:39">
      <c r="A1159" s="291" t="s">
        <v>1310</v>
      </c>
      <c r="B1159" s="291">
        <v>2</v>
      </c>
      <c r="C1159" s="291" t="s">
        <v>3337</v>
      </c>
      <c r="D1159" s="291" t="s">
        <v>3176</v>
      </c>
      <c r="E1159" s="291" t="s">
        <v>3160</v>
      </c>
      <c r="F1159" s="291" t="s">
        <v>3161</v>
      </c>
      <c r="G1159" s="291" t="s">
        <v>3162</v>
      </c>
      <c r="H1159" s="291" t="s">
        <v>3163</v>
      </c>
      <c r="I1159" s="291" t="s">
        <v>3164</v>
      </c>
      <c r="J1159" s="291" t="s">
        <v>65</v>
      </c>
      <c r="K1159" s="291">
        <v>40</v>
      </c>
      <c r="L1159" s="291">
        <v>58627677.160000004</v>
      </c>
      <c r="M1159" s="291" t="s">
        <v>58</v>
      </c>
      <c r="N1159" s="291">
        <v>157</v>
      </c>
      <c r="O1159" s="291">
        <v>1509076.4100984021</v>
      </c>
      <c r="P1159" s="321" t="s">
        <v>3170</v>
      </c>
      <c r="Q1159" s="321">
        <v>18000000</v>
      </c>
      <c r="R1159" s="321">
        <v>32.510452999999998</v>
      </c>
      <c r="S1159" s="321">
        <v>52.540310169999998</v>
      </c>
      <c r="T1159" s="321">
        <v>129.30958598434512</v>
      </c>
      <c r="U1159" s="321" t="s">
        <v>150</v>
      </c>
      <c r="V1159" s="321">
        <v>0.19363482238155294</v>
      </c>
      <c r="W1159" s="321">
        <v>1.16897852116378</v>
      </c>
      <c r="X1159" s="321">
        <v>2</v>
      </c>
      <c r="Y1159" s="321">
        <v>45.178175227930097</v>
      </c>
      <c r="Z1159" s="321">
        <v>0.44807999999999998</v>
      </c>
      <c r="AA1159" s="321">
        <v>99.589996400000004</v>
      </c>
      <c r="AB1159" s="321">
        <v>1.4448949600000001</v>
      </c>
      <c r="AC1159" s="322">
        <v>0.55269378283894455</v>
      </c>
      <c r="AD1159" s="323">
        <v>180000</v>
      </c>
      <c r="AE1159" s="322">
        <v>8.3837578338800114</v>
      </c>
      <c r="AF1159" s="324">
        <v>18.742770639517818</v>
      </c>
      <c r="AG1159" s="324">
        <v>3.8684313696029968</v>
      </c>
      <c r="AH1159" s="324">
        <v>0.28478271948883582</v>
      </c>
      <c r="AI1159" s="324">
        <v>0.20639591893882969</v>
      </c>
      <c r="AJ1159" s="324">
        <v>0.20410585919709992</v>
      </c>
      <c r="AK1159" s="324">
        <v>130.76043447172995</v>
      </c>
      <c r="AL1159" s="324">
        <v>105.44066096826184</v>
      </c>
      <c r="AM1159" s="324">
        <v>156.08020797519808</v>
      </c>
    </row>
    <row r="1160" spans="1:39">
      <c r="A1160" s="291" t="s">
        <v>1311</v>
      </c>
      <c r="B1160" s="291">
        <v>2</v>
      </c>
      <c r="C1160" s="291" t="s">
        <v>3338</v>
      </c>
      <c r="D1160" s="291" t="s">
        <v>3176</v>
      </c>
      <c r="E1160" s="291" t="s">
        <v>3160</v>
      </c>
      <c r="F1160" s="291" t="s">
        <v>3161</v>
      </c>
      <c r="G1160" s="291" t="s">
        <v>3162</v>
      </c>
      <c r="H1160" s="291" t="s">
        <v>3163</v>
      </c>
      <c r="I1160" s="291" t="s">
        <v>3164</v>
      </c>
      <c r="J1160" s="291" t="s">
        <v>65</v>
      </c>
      <c r="K1160" s="291">
        <v>40</v>
      </c>
      <c r="L1160" s="291">
        <v>58627677.160000004</v>
      </c>
      <c r="M1160" s="291" t="s">
        <v>58</v>
      </c>
      <c r="N1160" s="291">
        <v>158</v>
      </c>
      <c r="O1160" s="291">
        <v>1518749.9768298022</v>
      </c>
      <c r="P1160" s="321" t="s">
        <v>3170</v>
      </c>
      <c r="Q1160" s="321">
        <v>18000000</v>
      </c>
      <c r="R1160" s="321">
        <v>32.510452999999998</v>
      </c>
      <c r="S1160" s="321">
        <v>52.540310169999998</v>
      </c>
      <c r="T1160" s="321">
        <v>129.30958598434512</v>
      </c>
      <c r="U1160" s="321" t="s">
        <v>150</v>
      </c>
      <c r="V1160" s="321">
        <v>0.19363482238155294</v>
      </c>
      <c r="W1160" s="321">
        <v>1.16897852116378</v>
      </c>
      <c r="X1160" s="321">
        <v>2</v>
      </c>
      <c r="Y1160" s="321">
        <v>45.178175227930097</v>
      </c>
      <c r="Z1160" s="321">
        <v>0.44807999999999998</v>
      </c>
      <c r="AA1160" s="321">
        <v>99.589996400000004</v>
      </c>
      <c r="AB1160" s="321">
        <v>1.4448949600000001</v>
      </c>
      <c r="AC1160" s="322">
        <v>0.55269378283894455</v>
      </c>
      <c r="AD1160" s="323">
        <v>180000</v>
      </c>
      <c r="AE1160" s="322">
        <v>8.4374998712766782</v>
      </c>
      <c r="AF1160" s="324">
        <v>18.862916605155753</v>
      </c>
      <c r="AG1160" s="324">
        <v>3.9027161455745012</v>
      </c>
      <c r="AH1160" s="324">
        <v>0.28535936091955877</v>
      </c>
      <c r="AI1160" s="324">
        <v>0.20689887079857955</v>
      </c>
      <c r="AJ1160" s="324">
        <v>0.20410585919709992</v>
      </c>
      <c r="AK1160" s="324">
        <v>131.07907547993102</v>
      </c>
      <c r="AL1160" s="324">
        <v>105.69760198143641</v>
      </c>
      <c r="AM1160" s="324">
        <v>156.46054897842563</v>
      </c>
    </row>
    <row r="1161" spans="1:39">
      <c r="A1161" s="291" t="s">
        <v>1312</v>
      </c>
      <c r="B1161" s="291">
        <v>2</v>
      </c>
      <c r="C1161" s="291" t="s">
        <v>3339</v>
      </c>
      <c r="D1161" s="291" t="s">
        <v>3176</v>
      </c>
      <c r="E1161" s="291" t="s">
        <v>3160</v>
      </c>
      <c r="F1161" s="291" t="s">
        <v>3161</v>
      </c>
      <c r="G1161" s="291" t="s">
        <v>3162</v>
      </c>
      <c r="H1161" s="291" t="s">
        <v>3163</v>
      </c>
      <c r="I1161" s="291" t="s">
        <v>3164</v>
      </c>
      <c r="J1161" s="291" t="s">
        <v>65</v>
      </c>
      <c r="K1161" s="291">
        <v>40</v>
      </c>
      <c r="L1161" s="291">
        <v>58627677.160000004</v>
      </c>
      <c r="M1161" s="291" t="s">
        <v>58</v>
      </c>
      <c r="N1161" s="291">
        <v>159</v>
      </c>
      <c r="O1161" s="291">
        <v>1528423.5435612022</v>
      </c>
      <c r="P1161" s="321" t="s">
        <v>3170</v>
      </c>
      <c r="Q1161" s="321">
        <v>18000000</v>
      </c>
      <c r="R1161" s="321">
        <v>32.510452999999998</v>
      </c>
      <c r="S1161" s="321">
        <v>52.540310169999998</v>
      </c>
      <c r="T1161" s="321">
        <v>129.30958598434512</v>
      </c>
      <c r="U1161" s="321" t="s">
        <v>150</v>
      </c>
      <c r="V1161" s="321">
        <v>0.19363482238155294</v>
      </c>
      <c r="W1161" s="321">
        <v>1.16897852116378</v>
      </c>
      <c r="X1161" s="321">
        <v>2</v>
      </c>
      <c r="Y1161" s="321">
        <v>45.178175227930097</v>
      </c>
      <c r="Z1161" s="321">
        <v>0.44807999999999998</v>
      </c>
      <c r="AA1161" s="321">
        <v>99.589996400000004</v>
      </c>
      <c r="AB1161" s="321">
        <v>1.4448949600000001</v>
      </c>
      <c r="AC1161" s="322">
        <v>0.55269378283894455</v>
      </c>
      <c r="AD1161" s="323">
        <v>180000</v>
      </c>
      <c r="AE1161" s="322">
        <v>8.4912419086733451</v>
      </c>
      <c r="AF1161" s="324">
        <v>18.983062570793688</v>
      </c>
      <c r="AG1161" s="324">
        <v>3.9370696378399059</v>
      </c>
      <c r="AH1161" s="324">
        <v>0.28593130100539943</v>
      </c>
      <c r="AI1161" s="324">
        <v>0.20739907605305311</v>
      </c>
      <c r="AJ1161" s="324">
        <v>0.20410585919709992</v>
      </c>
      <c r="AK1161" s="324">
        <v>131.39597639898159</v>
      </c>
      <c r="AL1161" s="324">
        <v>105.95313984731409</v>
      </c>
      <c r="AM1161" s="324">
        <v>156.83881295064913</v>
      </c>
    </row>
    <row r="1162" spans="1:39">
      <c r="A1162" s="291" t="s">
        <v>1313</v>
      </c>
      <c r="B1162" s="291">
        <v>2</v>
      </c>
      <c r="C1162" s="291" t="s">
        <v>3340</v>
      </c>
      <c r="D1162" s="291" t="s">
        <v>3176</v>
      </c>
      <c r="E1162" s="291" t="s">
        <v>3160</v>
      </c>
      <c r="F1162" s="291" t="s">
        <v>3161</v>
      </c>
      <c r="G1162" s="291" t="s">
        <v>3162</v>
      </c>
      <c r="H1162" s="291" t="s">
        <v>3163</v>
      </c>
      <c r="I1162" s="291" t="s">
        <v>3164</v>
      </c>
      <c r="J1162" s="291" t="s">
        <v>65</v>
      </c>
      <c r="K1162" s="291">
        <v>40</v>
      </c>
      <c r="L1162" s="291">
        <v>58627677.160000004</v>
      </c>
      <c r="M1162" s="291" t="s">
        <v>58</v>
      </c>
      <c r="N1162" s="291">
        <v>160</v>
      </c>
      <c r="O1162" s="291">
        <v>1538097.1102926023</v>
      </c>
      <c r="P1162" s="321" t="s">
        <v>3170</v>
      </c>
      <c r="Q1162" s="321">
        <v>18000000</v>
      </c>
      <c r="R1162" s="321">
        <v>32.510452999999998</v>
      </c>
      <c r="S1162" s="321">
        <v>52.540310169999998</v>
      </c>
      <c r="T1162" s="321">
        <v>129.30958598434512</v>
      </c>
      <c r="U1162" s="321" t="s">
        <v>150</v>
      </c>
      <c r="V1162" s="321">
        <v>0.19363482238155294</v>
      </c>
      <c r="W1162" s="321">
        <v>1.16897852116378</v>
      </c>
      <c r="X1162" s="321">
        <v>2</v>
      </c>
      <c r="Y1162" s="321">
        <v>45.178175227930097</v>
      </c>
      <c r="Z1162" s="321">
        <v>0.44807999999999998</v>
      </c>
      <c r="AA1162" s="321">
        <v>99.589996400000004</v>
      </c>
      <c r="AB1162" s="321">
        <v>1.4448949600000001</v>
      </c>
      <c r="AC1162" s="322">
        <v>0.55269378283894455</v>
      </c>
      <c r="AD1162" s="323">
        <v>180000</v>
      </c>
      <c r="AE1162" s="322">
        <v>8.5449839460700137</v>
      </c>
      <c r="AF1162" s="324">
        <v>19.103208536431627</v>
      </c>
      <c r="AG1162" s="324">
        <v>3.9714912857975668</v>
      </c>
      <c r="AH1162" s="324">
        <v>0.28649857508649951</v>
      </c>
      <c r="AI1162" s="324">
        <v>0.20789655717904965</v>
      </c>
      <c r="AJ1162" s="324">
        <v>0.20410585919709992</v>
      </c>
      <c r="AK1162" s="324">
        <v>131.71115146887274</v>
      </c>
      <c r="AL1162" s="324">
        <v>106.20728604852776</v>
      </c>
      <c r="AM1162" s="324">
        <v>157.21501688921774</v>
      </c>
    </row>
    <row r="1163" spans="1:39">
      <c r="A1163" s="291" t="s">
        <v>1314</v>
      </c>
      <c r="B1163" s="291">
        <v>2</v>
      </c>
      <c r="C1163" s="291" t="s">
        <v>3341</v>
      </c>
      <c r="D1163" s="291" t="s">
        <v>3176</v>
      </c>
      <c r="E1163" s="291" t="s">
        <v>3160</v>
      </c>
      <c r="F1163" s="291" t="s">
        <v>3161</v>
      </c>
      <c r="G1163" s="291" t="s">
        <v>3162</v>
      </c>
      <c r="H1163" s="291" t="s">
        <v>3163</v>
      </c>
      <c r="I1163" s="291" t="s">
        <v>3164</v>
      </c>
      <c r="J1163" s="291" t="s">
        <v>65</v>
      </c>
      <c r="K1163" s="291">
        <v>40</v>
      </c>
      <c r="L1163" s="291">
        <v>58627677.160000004</v>
      </c>
      <c r="M1163" s="291" t="s">
        <v>58</v>
      </c>
      <c r="N1163" s="291">
        <v>161</v>
      </c>
      <c r="O1163" s="291">
        <v>1547770.6770240024</v>
      </c>
      <c r="P1163" s="321" t="s">
        <v>3170</v>
      </c>
      <c r="Q1163" s="321">
        <v>18000000</v>
      </c>
      <c r="R1163" s="321">
        <v>32.510452999999998</v>
      </c>
      <c r="S1163" s="321">
        <v>52.540310169999998</v>
      </c>
      <c r="T1163" s="321">
        <v>129.30958598434512</v>
      </c>
      <c r="U1163" s="321" t="s">
        <v>150</v>
      </c>
      <c r="V1163" s="321">
        <v>0.19363482238155294</v>
      </c>
      <c r="W1163" s="321">
        <v>1.16897852116378</v>
      </c>
      <c r="X1163" s="321">
        <v>2</v>
      </c>
      <c r="Y1163" s="321">
        <v>45.178175227930097</v>
      </c>
      <c r="Z1163" s="321">
        <v>0.44807999999999998</v>
      </c>
      <c r="AA1163" s="321">
        <v>99.589996400000004</v>
      </c>
      <c r="AB1163" s="321">
        <v>1.4448949600000001</v>
      </c>
      <c r="AC1163" s="322">
        <v>0.55269378283894455</v>
      </c>
      <c r="AD1163" s="323">
        <v>180000</v>
      </c>
      <c r="AE1163" s="322">
        <v>8.5987259834666805</v>
      </c>
      <c r="AF1163" s="324">
        <v>19.223354502069562</v>
      </c>
      <c r="AG1163" s="324">
        <v>4.0059805330309617</v>
      </c>
      <c r="AH1163" s="324">
        <v>0.28706121799653023</v>
      </c>
      <c r="AI1163" s="324">
        <v>0.2083913363091589</v>
      </c>
      <c r="AJ1163" s="324">
        <v>0.20410585919709992</v>
      </c>
      <c r="AK1163" s="324">
        <v>132.02461471152438</v>
      </c>
      <c r="AL1163" s="324">
        <v>106.46005189186542</v>
      </c>
      <c r="AM1163" s="324">
        <v>157.5891775311834</v>
      </c>
    </row>
    <row r="1164" spans="1:39">
      <c r="A1164" s="291" t="s">
        <v>1315</v>
      </c>
      <c r="B1164" s="291">
        <v>2</v>
      </c>
      <c r="C1164" s="291" t="s">
        <v>3342</v>
      </c>
      <c r="D1164" s="291" t="s">
        <v>3176</v>
      </c>
      <c r="E1164" s="291" t="s">
        <v>3160</v>
      </c>
      <c r="F1164" s="291" t="s">
        <v>3161</v>
      </c>
      <c r="G1164" s="291" t="s">
        <v>3162</v>
      </c>
      <c r="H1164" s="291" t="s">
        <v>3163</v>
      </c>
      <c r="I1164" s="291" t="s">
        <v>3164</v>
      </c>
      <c r="J1164" s="291" t="s">
        <v>65</v>
      </c>
      <c r="K1164" s="291">
        <v>40</v>
      </c>
      <c r="L1164" s="291">
        <v>58627677.160000004</v>
      </c>
      <c r="M1164" s="291" t="s">
        <v>58</v>
      </c>
      <c r="N1164" s="291">
        <v>162</v>
      </c>
      <c r="O1164" s="291">
        <v>1557444.2437554025</v>
      </c>
      <c r="P1164" s="321" t="s">
        <v>3170</v>
      </c>
      <c r="Q1164" s="321">
        <v>18000000</v>
      </c>
      <c r="R1164" s="321">
        <v>32.510452999999998</v>
      </c>
      <c r="S1164" s="321">
        <v>52.540310169999998</v>
      </c>
      <c r="T1164" s="321">
        <v>129.30958598434512</v>
      </c>
      <c r="U1164" s="321" t="s">
        <v>150</v>
      </c>
      <c r="V1164" s="321">
        <v>0.19363482238155294</v>
      </c>
      <c r="W1164" s="321">
        <v>1.16897852116378</v>
      </c>
      <c r="X1164" s="321">
        <v>2</v>
      </c>
      <c r="Y1164" s="321">
        <v>45.178175227930097</v>
      </c>
      <c r="Z1164" s="321">
        <v>0.44807999999999998</v>
      </c>
      <c r="AA1164" s="321">
        <v>99.589996400000004</v>
      </c>
      <c r="AB1164" s="321">
        <v>1.4448949600000001</v>
      </c>
      <c r="AC1164" s="322">
        <v>0.55269378283894455</v>
      </c>
      <c r="AD1164" s="323">
        <v>180000</v>
      </c>
      <c r="AE1164" s="322">
        <v>8.6524680208633473</v>
      </c>
      <c r="AF1164" s="324">
        <v>19.343500467707496</v>
      </c>
      <c r="AG1164" s="324">
        <v>4.0405368272491566</v>
      </c>
      <c r="AH1164" s="324">
        <v>0.28761926407360067</v>
      </c>
      <c r="AI1164" s="324">
        <v>0.20888343523937281</v>
      </c>
      <c r="AJ1164" s="324">
        <v>0.20410585919709992</v>
      </c>
      <c r="AK1164" s="324">
        <v>132.33637993560768</v>
      </c>
      <c r="AL1164" s="324">
        <v>106.7114485121586</v>
      </c>
      <c r="AM1164" s="324">
        <v>157.96131135905679</v>
      </c>
    </row>
    <row r="1165" spans="1:39">
      <c r="A1165" s="291" t="s">
        <v>1316</v>
      </c>
      <c r="B1165" s="291">
        <v>2</v>
      </c>
      <c r="C1165" s="291" t="s">
        <v>3343</v>
      </c>
      <c r="D1165" s="291" t="s">
        <v>3176</v>
      </c>
      <c r="E1165" s="291" t="s">
        <v>3160</v>
      </c>
      <c r="F1165" s="291" t="s">
        <v>3161</v>
      </c>
      <c r="G1165" s="291" t="s">
        <v>3162</v>
      </c>
      <c r="H1165" s="291" t="s">
        <v>3163</v>
      </c>
      <c r="I1165" s="291" t="s">
        <v>3164</v>
      </c>
      <c r="J1165" s="291" t="s">
        <v>65</v>
      </c>
      <c r="K1165" s="291">
        <v>40</v>
      </c>
      <c r="L1165" s="291">
        <v>58627677.160000004</v>
      </c>
      <c r="M1165" s="291" t="s">
        <v>58</v>
      </c>
      <c r="N1165" s="291">
        <v>163</v>
      </c>
      <c r="O1165" s="291">
        <v>1567117.8104868026</v>
      </c>
      <c r="P1165" s="321" t="s">
        <v>3170</v>
      </c>
      <c r="Q1165" s="321">
        <v>18000000</v>
      </c>
      <c r="R1165" s="321">
        <v>32.510452999999998</v>
      </c>
      <c r="S1165" s="321">
        <v>52.540310169999998</v>
      </c>
      <c r="T1165" s="321">
        <v>129.30958598434512</v>
      </c>
      <c r="U1165" s="321" t="s">
        <v>150</v>
      </c>
      <c r="V1165" s="321">
        <v>0.19363482238155294</v>
      </c>
      <c r="W1165" s="321">
        <v>1.16897852116378</v>
      </c>
      <c r="X1165" s="321">
        <v>2</v>
      </c>
      <c r="Y1165" s="321">
        <v>45.178175227930097</v>
      </c>
      <c r="Z1165" s="321">
        <v>0.44807999999999998</v>
      </c>
      <c r="AA1165" s="321">
        <v>99.589996400000004</v>
      </c>
      <c r="AB1165" s="321">
        <v>1.4448949600000001</v>
      </c>
      <c r="AC1165" s="322">
        <v>0.55269378283894455</v>
      </c>
      <c r="AD1165" s="323">
        <v>180000</v>
      </c>
      <c r="AE1165" s="322">
        <v>8.7062100582600142</v>
      </c>
      <c r="AF1165" s="324">
        <v>19.463646433345431</v>
      </c>
      <c r="AG1165" s="324">
        <v>4.0751596202285869</v>
      </c>
      <c r="AH1165" s="324">
        <v>0.28817274717128305</v>
      </c>
      <c r="AI1165" s="324">
        <v>0.20937287543648336</v>
      </c>
      <c r="AJ1165" s="324">
        <v>0.20410585919709992</v>
      </c>
      <c r="AK1165" s="324">
        <v>132.64646074123192</v>
      </c>
      <c r="AL1165" s="324">
        <v>106.96148687606185</v>
      </c>
      <c r="AM1165" s="324">
        <v>158.33143460640201</v>
      </c>
    </row>
    <row r="1166" spans="1:39">
      <c r="A1166" s="291" t="s">
        <v>1317</v>
      </c>
      <c r="B1166" s="291">
        <v>2</v>
      </c>
      <c r="C1166" s="291" t="s">
        <v>3344</v>
      </c>
      <c r="D1166" s="291" t="s">
        <v>3176</v>
      </c>
      <c r="E1166" s="291" t="s">
        <v>3160</v>
      </c>
      <c r="F1166" s="291" t="s">
        <v>3161</v>
      </c>
      <c r="G1166" s="291" t="s">
        <v>3162</v>
      </c>
      <c r="H1166" s="291" t="s">
        <v>3163</v>
      </c>
      <c r="I1166" s="291" t="s">
        <v>3164</v>
      </c>
      <c r="J1166" s="291" t="s">
        <v>65</v>
      </c>
      <c r="K1166" s="291">
        <v>40</v>
      </c>
      <c r="L1166" s="291">
        <v>58627677.160000004</v>
      </c>
      <c r="M1166" s="291" t="s">
        <v>58</v>
      </c>
      <c r="N1166" s="291">
        <v>164</v>
      </c>
      <c r="O1166" s="291">
        <v>1576791.3772182027</v>
      </c>
      <c r="P1166" s="321" t="s">
        <v>3170</v>
      </c>
      <c r="Q1166" s="321">
        <v>18000000</v>
      </c>
      <c r="R1166" s="321">
        <v>32.510452999999998</v>
      </c>
      <c r="S1166" s="321">
        <v>52.540310169999998</v>
      </c>
      <c r="T1166" s="321">
        <v>129.30958598434512</v>
      </c>
      <c r="U1166" s="321" t="s">
        <v>150</v>
      </c>
      <c r="V1166" s="321">
        <v>0.19363482238155294</v>
      </c>
      <c r="W1166" s="321">
        <v>1.16897852116378</v>
      </c>
      <c r="X1166" s="321">
        <v>2</v>
      </c>
      <c r="Y1166" s="321">
        <v>45.178175227930097</v>
      </c>
      <c r="Z1166" s="321">
        <v>0.44807999999999998</v>
      </c>
      <c r="AA1166" s="321">
        <v>99.589996400000004</v>
      </c>
      <c r="AB1166" s="321">
        <v>1.4448949600000001</v>
      </c>
      <c r="AC1166" s="322">
        <v>0.55269378283894455</v>
      </c>
      <c r="AD1166" s="323">
        <v>180000</v>
      </c>
      <c r="AE1166" s="322">
        <v>8.759952095656681</v>
      </c>
      <c r="AF1166" s="324">
        <v>19.583792398983366</v>
      </c>
      <c r="AG1166" s="324">
        <v>4.1098483677560953</v>
      </c>
      <c r="AH1166" s="324">
        <v>0.28872170066903824</v>
      </c>
      <c r="AI1166" s="324">
        <v>0.20985967804527206</v>
      </c>
      <c r="AJ1166" s="324">
        <v>0.20410585919709992</v>
      </c>
      <c r="AK1166" s="324">
        <v>132.95487052449923</v>
      </c>
      <c r="AL1166" s="324">
        <v>107.21017778572546</v>
      </c>
      <c r="AM1166" s="324">
        <v>158.69956326327301</v>
      </c>
    </row>
    <row r="1167" spans="1:39">
      <c r="A1167" s="291" t="s">
        <v>1318</v>
      </c>
      <c r="B1167" s="291">
        <v>2</v>
      </c>
      <c r="C1167" s="291" t="s">
        <v>3345</v>
      </c>
      <c r="D1167" s="291" t="s">
        <v>3176</v>
      </c>
      <c r="E1167" s="291" t="s">
        <v>3160</v>
      </c>
      <c r="F1167" s="291" t="s">
        <v>3161</v>
      </c>
      <c r="G1167" s="291" t="s">
        <v>3162</v>
      </c>
      <c r="H1167" s="291" t="s">
        <v>3163</v>
      </c>
      <c r="I1167" s="291" t="s">
        <v>3164</v>
      </c>
      <c r="J1167" s="291" t="s">
        <v>65</v>
      </c>
      <c r="K1167" s="291">
        <v>40</v>
      </c>
      <c r="L1167" s="291">
        <v>58627677.160000004</v>
      </c>
      <c r="M1167" s="291" t="s">
        <v>58</v>
      </c>
      <c r="N1167" s="291">
        <v>165</v>
      </c>
      <c r="O1167" s="291">
        <v>1586464.9439496028</v>
      </c>
      <c r="P1167" s="321" t="s">
        <v>3170</v>
      </c>
      <c r="Q1167" s="321">
        <v>18000000</v>
      </c>
      <c r="R1167" s="321">
        <v>32.510452999999998</v>
      </c>
      <c r="S1167" s="321">
        <v>52.540310169999998</v>
      </c>
      <c r="T1167" s="321">
        <v>129.30958598434512</v>
      </c>
      <c r="U1167" s="321" t="s">
        <v>150</v>
      </c>
      <c r="V1167" s="321">
        <v>0.19363482238155294</v>
      </c>
      <c r="W1167" s="321">
        <v>1.16897852116378</v>
      </c>
      <c r="X1167" s="321">
        <v>2</v>
      </c>
      <c r="Y1167" s="321">
        <v>45.178175227930097</v>
      </c>
      <c r="Z1167" s="321">
        <v>0.44807999999999998</v>
      </c>
      <c r="AA1167" s="321">
        <v>99.589996400000004</v>
      </c>
      <c r="AB1167" s="321">
        <v>1.4448949600000001</v>
      </c>
      <c r="AC1167" s="322">
        <v>0.55269378283894455</v>
      </c>
      <c r="AD1167" s="323">
        <v>180000</v>
      </c>
      <c r="AE1167" s="322">
        <v>8.8136941330533496</v>
      </c>
      <c r="AF1167" s="324">
        <v>19.703938364621305</v>
      </c>
      <c r="AG1167" s="324">
        <v>4.1446025295732447</v>
      </c>
      <c r="AH1167" s="324">
        <v>0.2892661574828202</v>
      </c>
      <c r="AI1167" s="324">
        <v>0.21034386389550103</v>
      </c>
      <c r="AJ1167" s="324">
        <v>0.20410585919709992</v>
      </c>
      <c r="AK1167" s="324">
        <v>133.26162248193384</v>
      </c>
      <c r="AL1167" s="324">
        <v>107.45753188236704</v>
      </c>
      <c r="AM1167" s="324">
        <v>159.06571308150069</v>
      </c>
    </row>
    <row r="1168" spans="1:39">
      <c r="A1168" s="291" t="s">
        <v>1319</v>
      </c>
      <c r="B1168" s="291">
        <v>2</v>
      </c>
      <c r="C1168" s="291" t="s">
        <v>3346</v>
      </c>
      <c r="D1168" s="291" t="s">
        <v>3176</v>
      </c>
      <c r="E1168" s="291" t="s">
        <v>3160</v>
      </c>
      <c r="F1168" s="291" t="s">
        <v>3161</v>
      </c>
      <c r="G1168" s="291" t="s">
        <v>3162</v>
      </c>
      <c r="H1168" s="291" t="s">
        <v>3163</v>
      </c>
      <c r="I1168" s="291" t="s">
        <v>3164</v>
      </c>
      <c r="J1168" s="291" t="s">
        <v>65</v>
      </c>
      <c r="K1168" s="291">
        <v>40</v>
      </c>
      <c r="L1168" s="291">
        <v>58627677.160000004</v>
      </c>
      <c r="M1168" s="291" t="s">
        <v>58</v>
      </c>
      <c r="N1168" s="291">
        <v>166</v>
      </c>
      <c r="O1168" s="291">
        <v>1596138.5106810029</v>
      </c>
      <c r="P1168" s="321" t="s">
        <v>3170</v>
      </c>
      <c r="Q1168" s="321">
        <v>18000000</v>
      </c>
      <c r="R1168" s="321">
        <v>32.510452999999998</v>
      </c>
      <c r="S1168" s="321">
        <v>52.540310169999998</v>
      </c>
      <c r="T1168" s="321">
        <v>129.30958598434512</v>
      </c>
      <c r="U1168" s="321" t="s">
        <v>150</v>
      </c>
      <c r="V1168" s="321">
        <v>0.19363482238155294</v>
      </c>
      <c r="W1168" s="321">
        <v>1.16897852116378</v>
      </c>
      <c r="X1168" s="321">
        <v>2</v>
      </c>
      <c r="Y1168" s="321">
        <v>45.178175227930097</v>
      </c>
      <c r="Z1168" s="321">
        <v>0.44807999999999998</v>
      </c>
      <c r="AA1168" s="321">
        <v>99.589996400000004</v>
      </c>
      <c r="AB1168" s="321">
        <v>1.4448949600000001</v>
      </c>
      <c r="AC1168" s="322">
        <v>0.55269378283894455</v>
      </c>
      <c r="AD1168" s="323">
        <v>180000</v>
      </c>
      <c r="AE1168" s="322">
        <v>8.8674361704500164</v>
      </c>
      <c r="AF1168" s="324">
        <v>19.82408433025924</v>
      </c>
      <c r="AG1168" s="324">
        <v>4.1794215693217627</v>
      </c>
      <c r="AH1168" s="324">
        <v>0.28980615007454069</v>
      </c>
      <c r="AI1168" s="324">
        <v>0.21082545350870732</v>
      </c>
      <c r="AJ1168" s="324">
        <v>0.20410585919709992</v>
      </c>
      <c r="AK1168" s="324">
        <v>133.56672961478657</v>
      </c>
      <c r="AL1168" s="324">
        <v>107.70355964974247</v>
      </c>
      <c r="AM1168" s="324">
        <v>159.42989957983067</v>
      </c>
    </row>
    <row r="1169" spans="1:39">
      <c r="A1169" s="291" t="s">
        <v>1320</v>
      </c>
      <c r="B1169" s="291">
        <v>2</v>
      </c>
      <c r="C1169" s="291" t="s">
        <v>3347</v>
      </c>
      <c r="D1169" s="291" t="s">
        <v>3176</v>
      </c>
      <c r="E1169" s="291" t="s">
        <v>3160</v>
      </c>
      <c r="F1169" s="291" t="s">
        <v>3161</v>
      </c>
      <c r="G1169" s="291" t="s">
        <v>3162</v>
      </c>
      <c r="H1169" s="291" t="s">
        <v>3163</v>
      </c>
      <c r="I1169" s="291" t="s">
        <v>3164</v>
      </c>
      <c r="J1169" s="291" t="s">
        <v>65</v>
      </c>
      <c r="K1169" s="291">
        <v>40</v>
      </c>
      <c r="L1169" s="291">
        <v>58627677.160000004</v>
      </c>
      <c r="M1169" s="291" t="s">
        <v>58</v>
      </c>
      <c r="N1169" s="291">
        <v>167</v>
      </c>
      <c r="O1169" s="291">
        <v>1605812.077412403</v>
      </c>
      <c r="P1169" s="321" t="s">
        <v>3170</v>
      </c>
      <c r="Q1169" s="321">
        <v>18000000</v>
      </c>
      <c r="R1169" s="321">
        <v>32.510452999999998</v>
      </c>
      <c r="S1169" s="321">
        <v>52.540310169999998</v>
      </c>
      <c r="T1169" s="321">
        <v>129.30958598434512</v>
      </c>
      <c r="U1169" s="321" t="s">
        <v>150</v>
      </c>
      <c r="V1169" s="321">
        <v>0.19363482238155294</v>
      </c>
      <c r="W1169" s="321">
        <v>1.16897852116378</v>
      </c>
      <c r="X1169" s="321">
        <v>2</v>
      </c>
      <c r="Y1169" s="321">
        <v>45.178175227930097</v>
      </c>
      <c r="Z1169" s="321">
        <v>0.44807999999999998</v>
      </c>
      <c r="AA1169" s="321">
        <v>99.589996400000004</v>
      </c>
      <c r="AB1169" s="321">
        <v>1.4448949600000001</v>
      </c>
      <c r="AC1169" s="322">
        <v>0.55269378283894455</v>
      </c>
      <c r="AD1169" s="323">
        <v>180000</v>
      </c>
      <c r="AE1169" s="322">
        <v>8.9211782078466833</v>
      </c>
      <c r="AF1169" s="324">
        <v>19.944230295897174</v>
      </c>
      <c r="AG1169" s="324">
        <v>4.2143049544902071</v>
      </c>
      <c r="AH1169" s="324">
        <v>0.29034171046214796</v>
      </c>
      <c r="AI1169" s="324">
        <v>0.21130446710481238</v>
      </c>
      <c r="AJ1169" s="324">
        <v>0.20410585919709992</v>
      </c>
      <c r="AK1169" s="324">
        <v>133.87020473322204</v>
      </c>
      <c r="AL1169" s="324">
        <v>107.94827141752249</v>
      </c>
      <c r="AM1169" s="324">
        <v>159.79213804892166</v>
      </c>
    </row>
    <row r="1170" spans="1:39">
      <c r="A1170" s="291" t="s">
        <v>1321</v>
      </c>
      <c r="B1170" s="291">
        <v>2</v>
      </c>
      <c r="C1170" s="291" t="s">
        <v>3348</v>
      </c>
      <c r="D1170" s="291" t="s">
        <v>3176</v>
      </c>
      <c r="E1170" s="291" t="s">
        <v>3160</v>
      </c>
      <c r="F1170" s="291" t="s">
        <v>3161</v>
      </c>
      <c r="G1170" s="291" t="s">
        <v>3162</v>
      </c>
      <c r="H1170" s="291" t="s">
        <v>3163</v>
      </c>
      <c r="I1170" s="291" t="s">
        <v>3164</v>
      </c>
      <c r="J1170" s="291" t="s">
        <v>65</v>
      </c>
      <c r="K1170" s="291">
        <v>40</v>
      </c>
      <c r="L1170" s="291">
        <v>58627677.160000004</v>
      </c>
      <c r="M1170" s="291" t="s">
        <v>58</v>
      </c>
      <c r="N1170" s="291">
        <v>168</v>
      </c>
      <c r="O1170" s="291">
        <v>1615485.644143803</v>
      </c>
      <c r="P1170" s="321" t="s">
        <v>3170</v>
      </c>
      <c r="Q1170" s="321">
        <v>18000000</v>
      </c>
      <c r="R1170" s="321">
        <v>32.510452999999998</v>
      </c>
      <c r="S1170" s="321">
        <v>52.540310169999998</v>
      </c>
      <c r="T1170" s="321">
        <v>129.30958598434512</v>
      </c>
      <c r="U1170" s="321" t="s">
        <v>150</v>
      </c>
      <c r="V1170" s="321">
        <v>0.19363482238155294</v>
      </c>
      <c r="W1170" s="321">
        <v>1.16897852116378</v>
      </c>
      <c r="X1170" s="321">
        <v>2</v>
      </c>
      <c r="Y1170" s="321">
        <v>45.178175227930097</v>
      </c>
      <c r="Z1170" s="321">
        <v>0.44807999999999998</v>
      </c>
      <c r="AA1170" s="321">
        <v>99.589996400000004</v>
      </c>
      <c r="AB1170" s="321">
        <v>1.4448949600000001</v>
      </c>
      <c r="AC1170" s="322">
        <v>0.55269378283894455</v>
      </c>
      <c r="AD1170" s="323">
        <v>180000</v>
      </c>
      <c r="AE1170" s="322">
        <v>8.9749202452433501</v>
      </c>
      <c r="AF1170" s="324">
        <v>20.064376261535109</v>
      </c>
      <c r="AG1170" s="324">
        <v>4.2492521563617487</v>
      </c>
      <c r="AH1170" s="324">
        <v>0.2908728702290051</v>
      </c>
      <c r="AI1170" s="324">
        <v>0.21178092460855008</v>
      </c>
      <c r="AJ1170" s="324">
        <v>0.20410585919709992</v>
      </c>
      <c r="AK1170" s="324">
        <v>134.17206046039135</v>
      </c>
      <c r="AL1170" s="324">
        <v>108.19167736457651</v>
      </c>
      <c r="AM1170" s="324">
        <v>160.15244355620624</v>
      </c>
    </row>
    <row r="1171" spans="1:39">
      <c r="A1171" s="291" t="s">
        <v>1322</v>
      </c>
      <c r="B1171" s="291">
        <v>2</v>
      </c>
      <c r="C1171" s="291" t="s">
        <v>3349</v>
      </c>
      <c r="D1171" s="291" t="s">
        <v>3176</v>
      </c>
      <c r="E1171" s="291" t="s">
        <v>3160</v>
      </c>
      <c r="F1171" s="291" t="s">
        <v>3161</v>
      </c>
      <c r="G1171" s="291" t="s">
        <v>3162</v>
      </c>
      <c r="H1171" s="291" t="s">
        <v>3163</v>
      </c>
      <c r="I1171" s="291" t="s">
        <v>3164</v>
      </c>
      <c r="J1171" s="291" t="s">
        <v>65</v>
      </c>
      <c r="K1171" s="291">
        <v>40</v>
      </c>
      <c r="L1171" s="291">
        <v>58627677.160000004</v>
      </c>
      <c r="M1171" s="291" t="s">
        <v>58</v>
      </c>
      <c r="N1171" s="291">
        <v>169</v>
      </c>
      <c r="O1171" s="291">
        <v>1625159.2108752031</v>
      </c>
      <c r="P1171" s="321" t="s">
        <v>3170</v>
      </c>
      <c r="Q1171" s="321">
        <v>18000000</v>
      </c>
      <c r="R1171" s="321">
        <v>32.510452999999998</v>
      </c>
      <c r="S1171" s="321">
        <v>52.540310169999998</v>
      </c>
      <c r="T1171" s="321">
        <v>129.30958598434512</v>
      </c>
      <c r="U1171" s="321" t="s">
        <v>150</v>
      </c>
      <c r="V1171" s="321">
        <v>0.19363482238155294</v>
      </c>
      <c r="W1171" s="321">
        <v>1.16897852116378</v>
      </c>
      <c r="X1171" s="321">
        <v>2</v>
      </c>
      <c r="Y1171" s="321">
        <v>45.178175227930097</v>
      </c>
      <c r="Z1171" s="321">
        <v>0.44807999999999998</v>
      </c>
      <c r="AA1171" s="321">
        <v>99.589996400000004</v>
      </c>
      <c r="AB1171" s="321">
        <v>1.4448949600000001</v>
      </c>
      <c r="AC1171" s="322">
        <v>0.55269378283894455</v>
      </c>
      <c r="AD1171" s="323">
        <v>180000</v>
      </c>
      <c r="AE1171" s="322">
        <v>9.0286622826400169</v>
      </c>
      <c r="AF1171" s="324">
        <v>20.184522227173044</v>
      </c>
      <c r="AG1171" s="324">
        <v>4.2842626499630683</v>
      </c>
      <c r="AH1171" s="324">
        <v>0.2913996605331321</v>
      </c>
      <c r="AI1171" s="324">
        <v>0.2122548456557202</v>
      </c>
      <c r="AJ1171" s="324">
        <v>0.20410585919709992</v>
      </c>
      <c r="AK1171" s="324">
        <v>134.4723092363937</v>
      </c>
      <c r="AL1171" s="324">
        <v>108.43378752216736</v>
      </c>
      <c r="AM1171" s="324">
        <v>160.51083095062006</v>
      </c>
    </row>
    <row r="1172" spans="1:39">
      <c r="A1172" s="291" t="s">
        <v>1323</v>
      </c>
      <c r="B1172" s="291">
        <v>2</v>
      </c>
      <c r="C1172" s="291" t="s">
        <v>3350</v>
      </c>
      <c r="D1172" s="291" t="s">
        <v>3176</v>
      </c>
      <c r="E1172" s="291" t="s">
        <v>3160</v>
      </c>
      <c r="F1172" s="291" t="s">
        <v>3161</v>
      </c>
      <c r="G1172" s="291" t="s">
        <v>3162</v>
      </c>
      <c r="H1172" s="291" t="s">
        <v>3163</v>
      </c>
      <c r="I1172" s="291" t="s">
        <v>3164</v>
      </c>
      <c r="J1172" s="291" t="s">
        <v>65</v>
      </c>
      <c r="K1172" s="291">
        <v>40</v>
      </c>
      <c r="L1172" s="291">
        <v>58627677.160000004</v>
      </c>
      <c r="M1172" s="291" t="s">
        <v>58</v>
      </c>
      <c r="N1172" s="291">
        <v>170</v>
      </c>
      <c r="O1172" s="291">
        <v>1634832.7776066032</v>
      </c>
      <c r="P1172" s="321" t="s">
        <v>3170</v>
      </c>
      <c r="Q1172" s="321">
        <v>18000000</v>
      </c>
      <c r="R1172" s="321">
        <v>32.510452999999998</v>
      </c>
      <c r="S1172" s="321">
        <v>52.540310169999998</v>
      </c>
      <c r="T1172" s="321">
        <v>129.30958598434512</v>
      </c>
      <c r="U1172" s="321" t="s">
        <v>150</v>
      </c>
      <c r="V1172" s="321">
        <v>0.19363482238155294</v>
      </c>
      <c r="W1172" s="321">
        <v>1.16897852116378</v>
      </c>
      <c r="X1172" s="321">
        <v>2</v>
      </c>
      <c r="Y1172" s="321">
        <v>45.178175227930097</v>
      </c>
      <c r="Z1172" s="321">
        <v>0.44807999999999998</v>
      </c>
      <c r="AA1172" s="321">
        <v>99.589996400000004</v>
      </c>
      <c r="AB1172" s="321">
        <v>1.4448949600000001</v>
      </c>
      <c r="AC1172" s="322">
        <v>0.55269378283894455</v>
      </c>
      <c r="AD1172" s="323">
        <v>180000</v>
      </c>
      <c r="AE1172" s="322">
        <v>9.0824043200366837</v>
      </c>
      <c r="AF1172" s="324">
        <v>20.304668192810979</v>
      </c>
      <c r="AG1172" s="324">
        <v>4.31933591401428</v>
      </c>
      <c r="AH1172" s="324">
        <v>0.29192211211574515</v>
      </c>
      <c r="AI1172" s="324">
        <v>0.21272624959927064</v>
      </c>
      <c r="AJ1172" s="324">
        <v>0.20410585919709992</v>
      </c>
      <c r="AK1172" s="324">
        <v>134.77096332212983</v>
      </c>
      <c r="AL1172" s="324">
        <v>108.67461177705844</v>
      </c>
      <c r="AM1172" s="324">
        <v>160.86731486720123</v>
      </c>
    </row>
    <row r="1173" spans="1:39">
      <c r="A1173" s="291" t="s">
        <v>1324</v>
      </c>
      <c r="B1173" s="291">
        <v>2</v>
      </c>
      <c r="C1173" s="291" t="s">
        <v>3351</v>
      </c>
      <c r="D1173" s="291" t="s">
        <v>3176</v>
      </c>
      <c r="E1173" s="291" t="s">
        <v>3160</v>
      </c>
      <c r="F1173" s="291" t="s">
        <v>3161</v>
      </c>
      <c r="G1173" s="291" t="s">
        <v>3162</v>
      </c>
      <c r="H1173" s="291" t="s">
        <v>3163</v>
      </c>
      <c r="I1173" s="291" t="s">
        <v>3164</v>
      </c>
      <c r="J1173" s="291" t="s">
        <v>65</v>
      </c>
      <c r="K1173" s="291">
        <v>40</v>
      </c>
      <c r="L1173" s="291">
        <v>58627677.160000004</v>
      </c>
      <c r="M1173" s="291" t="s">
        <v>58</v>
      </c>
      <c r="N1173" s="291">
        <v>171</v>
      </c>
      <c r="O1173" s="291">
        <v>1644506.3443380033</v>
      </c>
      <c r="P1173" s="321" t="s">
        <v>3170</v>
      </c>
      <c r="Q1173" s="321">
        <v>18000000</v>
      </c>
      <c r="R1173" s="321">
        <v>32.510452999999998</v>
      </c>
      <c r="S1173" s="321">
        <v>52.540310169999998</v>
      </c>
      <c r="T1173" s="321">
        <v>129.30958598434512</v>
      </c>
      <c r="U1173" s="321" t="s">
        <v>150</v>
      </c>
      <c r="V1173" s="321">
        <v>0.19363482238155294</v>
      </c>
      <c r="W1173" s="321">
        <v>1.16897852116378</v>
      </c>
      <c r="X1173" s="321">
        <v>2</v>
      </c>
      <c r="Y1173" s="321">
        <v>45.178175227930097</v>
      </c>
      <c r="Z1173" s="321">
        <v>0.44807999999999998</v>
      </c>
      <c r="AA1173" s="321">
        <v>99.589996400000004</v>
      </c>
      <c r="AB1173" s="321">
        <v>1.4448949600000001</v>
      </c>
      <c r="AC1173" s="322">
        <v>0.55269378283894455</v>
      </c>
      <c r="AD1173" s="323">
        <v>180000</v>
      </c>
      <c r="AE1173" s="322">
        <v>9.1361463574333523</v>
      </c>
      <c r="AF1173" s="324">
        <v>20.424814158448918</v>
      </c>
      <c r="AG1173" s="324">
        <v>4.3544714308799701</v>
      </c>
      <c r="AH1173" s="324">
        <v>0.29244025531054063</v>
      </c>
      <c r="AI1173" s="324">
        <v>0.21319515551521931</v>
      </c>
      <c r="AJ1173" s="324">
        <v>0.20410585919709992</v>
      </c>
      <c r="AK1173" s="324">
        <v>135.06803480305373</v>
      </c>
      <c r="AL1173" s="324">
        <v>108.91415987453904</v>
      </c>
      <c r="AM1173" s="324">
        <v>161.22190973156847</v>
      </c>
    </row>
    <row r="1174" spans="1:39">
      <c r="A1174" s="291" t="s">
        <v>1325</v>
      </c>
      <c r="B1174" s="291">
        <v>2</v>
      </c>
      <c r="C1174" s="291" t="s">
        <v>3352</v>
      </c>
      <c r="D1174" s="291" t="s">
        <v>3176</v>
      </c>
      <c r="E1174" s="291" t="s">
        <v>3160</v>
      </c>
      <c r="F1174" s="291" t="s">
        <v>3161</v>
      </c>
      <c r="G1174" s="291" t="s">
        <v>3162</v>
      </c>
      <c r="H1174" s="291" t="s">
        <v>3163</v>
      </c>
      <c r="I1174" s="291" t="s">
        <v>3164</v>
      </c>
      <c r="J1174" s="291" t="s">
        <v>65</v>
      </c>
      <c r="K1174" s="291">
        <v>40</v>
      </c>
      <c r="L1174" s="291">
        <v>58627677.160000004</v>
      </c>
      <c r="M1174" s="291" t="s">
        <v>58</v>
      </c>
      <c r="N1174" s="291">
        <v>172</v>
      </c>
      <c r="O1174" s="291">
        <v>1654179.9110694034</v>
      </c>
      <c r="P1174" s="321" t="s">
        <v>3170</v>
      </c>
      <c r="Q1174" s="321">
        <v>18000000</v>
      </c>
      <c r="R1174" s="321">
        <v>32.510452999999998</v>
      </c>
      <c r="S1174" s="321">
        <v>52.540310169999998</v>
      </c>
      <c r="T1174" s="321">
        <v>129.30958598434512</v>
      </c>
      <c r="U1174" s="321" t="s">
        <v>150</v>
      </c>
      <c r="V1174" s="321">
        <v>0.19363482238155294</v>
      </c>
      <c r="W1174" s="321">
        <v>1.16897852116378</v>
      </c>
      <c r="X1174" s="321">
        <v>2</v>
      </c>
      <c r="Y1174" s="321">
        <v>45.178175227930097</v>
      </c>
      <c r="Z1174" s="321">
        <v>0.44807999999999998</v>
      </c>
      <c r="AA1174" s="321">
        <v>99.589996400000004</v>
      </c>
      <c r="AB1174" s="321">
        <v>1.4448949600000001</v>
      </c>
      <c r="AC1174" s="322">
        <v>0.55269378283894455</v>
      </c>
      <c r="AD1174" s="323">
        <v>180000</v>
      </c>
      <c r="AE1174" s="322">
        <v>9.1898883948300192</v>
      </c>
      <c r="AF1174" s="324">
        <v>20.544960124086852</v>
      </c>
      <c r="AG1174" s="324">
        <v>4.3896686865212091</v>
      </c>
      <c r="AH1174" s="324">
        <v>0.29295412005183308</v>
      </c>
      <c r="AI1174" s="324">
        <v>0.21366158220841588</v>
      </c>
      <c r="AJ1174" s="324">
        <v>0.20410585919709992</v>
      </c>
      <c r="AK1174" s="324">
        <v>135.3635355928231</v>
      </c>
      <c r="AL1174" s="324">
        <v>109.1524414213678</v>
      </c>
      <c r="AM1174" s="324">
        <v>161.57462976427843</v>
      </c>
    </row>
    <row r="1175" spans="1:39">
      <c r="A1175" s="291" t="s">
        <v>1326</v>
      </c>
      <c r="B1175" s="291">
        <v>2</v>
      </c>
      <c r="C1175" s="291" t="s">
        <v>3353</v>
      </c>
      <c r="D1175" s="291" t="s">
        <v>3176</v>
      </c>
      <c r="E1175" s="291" t="s">
        <v>3160</v>
      </c>
      <c r="F1175" s="291" t="s">
        <v>3161</v>
      </c>
      <c r="G1175" s="291" t="s">
        <v>3162</v>
      </c>
      <c r="H1175" s="291" t="s">
        <v>3163</v>
      </c>
      <c r="I1175" s="291" t="s">
        <v>3164</v>
      </c>
      <c r="J1175" s="291" t="s">
        <v>65</v>
      </c>
      <c r="K1175" s="291">
        <v>40</v>
      </c>
      <c r="L1175" s="291">
        <v>58627677.160000004</v>
      </c>
      <c r="M1175" s="291" t="s">
        <v>58</v>
      </c>
      <c r="N1175" s="291">
        <v>173</v>
      </c>
      <c r="O1175" s="291">
        <v>1663853.4778008035</v>
      </c>
      <c r="P1175" s="321" t="s">
        <v>3170</v>
      </c>
      <c r="Q1175" s="321">
        <v>18000000</v>
      </c>
      <c r="R1175" s="321">
        <v>32.510452999999998</v>
      </c>
      <c r="S1175" s="321">
        <v>52.540310169999998</v>
      </c>
      <c r="T1175" s="321">
        <v>129.30958598434512</v>
      </c>
      <c r="U1175" s="321" t="s">
        <v>150</v>
      </c>
      <c r="V1175" s="321">
        <v>0.19363482238155294</v>
      </c>
      <c r="W1175" s="321">
        <v>1.16897852116378</v>
      </c>
      <c r="X1175" s="321">
        <v>2</v>
      </c>
      <c r="Y1175" s="321">
        <v>45.178175227930097</v>
      </c>
      <c r="Z1175" s="321">
        <v>0.44807999999999998</v>
      </c>
      <c r="AA1175" s="321">
        <v>99.589996400000004</v>
      </c>
      <c r="AB1175" s="321">
        <v>1.4448949600000001</v>
      </c>
      <c r="AC1175" s="322">
        <v>0.55269378283894455</v>
      </c>
      <c r="AD1175" s="323">
        <v>180000</v>
      </c>
      <c r="AE1175" s="322">
        <v>9.243630432226686</v>
      </c>
      <c r="AF1175" s="324">
        <v>20.665106089724787</v>
      </c>
      <c r="AG1175" s="324">
        <v>4.4249271704485365</v>
      </c>
      <c r="AH1175" s="324">
        <v>0.29346373588257063</v>
      </c>
      <c r="AI1175" s="324">
        <v>0.21412554821814933</v>
      </c>
      <c r="AJ1175" s="324">
        <v>0.20410585919709992</v>
      </c>
      <c r="AK1175" s="324">
        <v>135.65747743685171</v>
      </c>
      <c r="AL1175" s="324">
        <v>109.38946588863742</v>
      </c>
      <c r="AM1175" s="324">
        <v>161.92548898506604</v>
      </c>
    </row>
    <row r="1176" spans="1:39">
      <c r="A1176" s="291" t="s">
        <v>1327</v>
      </c>
      <c r="B1176" s="291">
        <v>2</v>
      </c>
      <c r="C1176" s="291" t="s">
        <v>3354</v>
      </c>
      <c r="D1176" s="291" t="s">
        <v>3176</v>
      </c>
      <c r="E1176" s="291" t="s">
        <v>3160</v>
      </c>
      <c r="F1176" s="291" t="s">
        <v>3161</v>
      </c>
      <c r="G1176" s="291" t="s">
        <v>3162</v>
      </c>
      <c r="H1176" s="291" t="s">
        <v>3163</v>
      </c>
      <c r="I1176" s="291" t="s">
        <v>3164</v>
      </c>
      <c r="J1176" s="291" t="s">
        <v>65</v>
      </c>
      <c r="K1176" s="291">
        <v>40</v>
      </c>
      <c r="L1176" s="291">
        <v>58627677.160000004</v>
      </c>
      <c r="M1176" s="291" t="s">
        <v>58</v>
      </c>
      <c r="N1176" s="291">
        <v>174</v>
      </c>
      <c r="O1176" s="291">
        <v>1673527.0445322036</v>
      </c>
      <c r="P1176" s="321" t="s">
        <v>3170</v>
      </c>
      <c r="Q1176" s="321">
        <v>18000000</v>
      </c>
      <c r="R1176" s="321">
        <v>32.510452999999998</v>
      </c>
      <c r="S1176" s="321">
        <v>52.540310169999998</v>
      </c>
      <c r="T1176" s="321">
        <v>129.30958598434512</v>
      </c>
      <c r="U1176" s="321" t="s">
        <v>150</v>
      </c>
      <c r="V1176" s="321">
        <v>0.19363482238155294</v>
      </c>
      <c r="W1176" s="321">
        <v>1.16897852116378</v>
      </c>
      <c r="X1176" s="321">
        <v>2</v>
      </c>
      <c r="Y1176" s="321">
        <v>45.178175227930097</v>
      </c>
      <c r="Z1176" s="321">
        <v>0.44807999999999998</v>
      </c>
      <c r="AA1176" s="321">
        <v>99.589996400000004</v>
      </c>
      <c r="AB1176" s="321">
        <v>1.4448949600000001</v>
      </c>
      <c r="AC1176" s="322">
        <v>0.55269378283894455</v>
      </c>
      <c r="AD1176" s="323">
        <v>180000</v>
      </c>
      <c r="AE1176" s="322">
        <v>9.2973724696233528</v>
      </c>
      <c r="AF1176" s="324">
        <v>20.785252055362726</v>
      </c>
      <c r="AG1176" s="324">
        <v>4.4602463756759816</v>
      </c>
      <c r="AH1176" s="324">
        <v>0.29396913196303287</v>
      </c>
      <c r="AI1176" s="324">
        <v>0.21458707182361111</v>
      </c>
      <c r="AJ1176" s="324">
        <v>0.20410585919709992</v>
      </c>
      <c r="AK1176" s="324">
        <v>135.94987191577079</v>
      </c>
      <c r="AL1176" s="324">
        <v>109.62524261456565</v>
      </c>
      <c r="AM1176" s="324">
        <v>162.27450121697595</v>
      </c>
    </row>
    <row r="1177" spans="1:39">
      <c r="A1177" s="291" t="s">
        <v>1328</v>
      </c>
      <c r="B1177" s="291">
        <v>2</v>
      </c>
      <c r="C1177" s="291" t="s">
        <v>3355</v>
      </c>
      <c r="D1177" s="291" t="s">
        <v>3176</v>
      </c>
      <c r="E1177" s="291" t="s">
        <v>3160</v>
      </c>
      <c r="F1177" s="291" t="s">
        <v>3161</v>
      </c>
      <c r="G1177" s="291" t="s">
        <v>3162</v>
      </c>
      <c r="H1177" s="291" t="s">
        <v>3163</v>
      </c>
      <c r="I1177" s="291" t="s">
        <v>3164</v>
      </c>
      <c r="J1177" s="291" t="s">
        <v>65</v>
      </c>
      <c r="K1177" s="291">
        <v>40</v>
      </c>
      <c r="L1177" s="291">
        <v>58627677.160000004</v>
      </c>
      <c r="M1177" s="291" t="s">
        <v>58</v>
      </c>
      <c r="N1177" s="291">
        <v>175</v>
      </c>
      <c r="O1177" s="291">
        <v>1683200.6112636037</v>
      </c>
      <c r="P1177" s="321" t="s">
        <v>3170</v>
      </c>
      <c r="Q1177" s="321">
        <v>18000000</v>
      </c>
      <c r="R1177" s="321">
        <v>32.510452999999998</v>
      </c>
      <c r="S1177" s="321">
        <v>52.540310169999998</v>
      </c>
      <c r="T1177" s="321">
        <v>129.30958598434512</v>
      </c>
      <c r="U1177" s="321" t="s">
        <v>150</v>
      </c>
      <c r="V1177" s="321">
        <v>0.19363482238155294</v>
      </c>
      <c r="W1177" s="321">
        <v>1.16897852116378</v>
      </c>
      <c r="X1177" s="321">
        <v>2</v>
      </c>
      <c r="Y1177" s="321">
        <v>45.178175227930097</v>
      </c>
      <c r="Z1177" s="321">
        <v>0.44807999999999998</v>
      </c>
      <c r="AA1177" s="321">
        <v>99.589996400000004</v>
      </c>
      <c r="AB1177" s="321">
        <v>1.4448949600000001</v>
      </c>
      <c r="AC1177" s="322">
        <v>0.55269378283894455</v>
      </c>
      <c r="AD1177" s="323">
        <v>180000</v>
      </c>
      <c r="AE1177" s="322">
        <v>9.3511145070200197</v>
      </c>
      <c r="AF1177" s="324">
        <v>20.905398021000661</v>
      </c>
      <c r="AG1177" s="324">
        <v>4.4956257986759045</v>
      </c>
      <c r="AH1177" s="324">
        <v>0.29447033707765397</v>
      </c>
      <c r="AI1177" s="324">
        <v>0.21504617104920906</v>
      </c>
      <c r="AJ1177" s="324">
        <v>0.20410585919709992</v>
      </c>
      <c r="AK1177" s="324">
        <v>136.24073044879543</v>
      </c>
      <c r="AL1177" s="324">
        <v>109.85978080720992</v>
      </c>
      <c r="AM1177" s="324">
        <v>162.62168009038098</v>
      </c>
    </row>
    <row r="1178" spans="1:39">
      <c r="A1178" s="291" t="s">
        <v>1329</v>
      </c>
      <c r="B1178" s="291">
        <v>2</v>
      </c>
      <c r="C1178" s="291" t="s">
        <v>3356</v>
      </c>
      <c r="D1178" s="291" t="s">
        <v>3176</v>
      </c>
      <c r="E1178" s="291" t="s">
        <v>3160</v>
      </c>
      <c r="F1178" s="291" t="s">
        <v>3161</v>
      </c>
      <c r="G1178" s="291" t="s">
        <v>3162</v>
      </c>
      <c r="H1178" s="291" t="s">
        <v>3163</v>
      </c>
      <c r="I1178" s="291" t="s">
        <v>3164</v>
      </c>
      <c r="J1178" s="291" t="s">
        <v>65</v>
      </c>
      <c r="K1178" s="291">
        <v>40</v>
      </c>
      <c r="L1178" s="291">
        <v>58627677.160000004</v>
      </c>
      <c r="M1178" s="291" t="s">
        <v>58</v>
      </c>
      <c r="N1178" s="291">
        <v>176</v>
      </c>
      <c r="O1178" s="291">
        <v>1692874.1779950038</v>
      </c>
      <c r="P1178" s="321" t="s">
        <v>3170</v>
      </c>
      <c r="Q1178" s="321">
        <v>18000000</v>
      </c>
      <c r="R1178" s="321">
        <v>32.510452999999998</v>
      </c>
      <c r="S1178" s="321">
        <v>52.540310169999998</v>
      </c>
      <c r="T1178" s="321">
        <v>129.30958598434512</v>
      </c>
      <c r="U1178" s="321" t="s">
        <v>150</v>
      </c>
      <c r="V1178" s="321">
        <v>0.19363482238155294</v>
      </c>
      <c r="W1178" s="321">
        <v>1.16897852116378</v>
      </c>
      <c r="X1178" s="321">
        <v>2</v>
      </c>
      <c r="Y1178" s="321">
        <v>45.178175227930097</v>
      </c>
      <c r="Z1178" s="321">
        <v>0.44807999999999998</v>
      </c>
      <c r="AA1178" s="321">
        <v>99.589996400000004</v>
      </c>
      <c r="AB1178" s="321">
        <v>1.4448949600000001</v>
      </c>
      <c r="AC1178" s="322">
        <v>0.55269378283894455</v>
      </c>
      <c r="AD1178" s="323">
        <v>180000</v>
      </c>
      <c r="AE1178" s="322">
        <v>9.4048565444166883</v>
      </c>
      <c r="AF1178" s="324">
        <v>21.025543986638599</v>
      </c>
      <c r="AG1178" s="324">
        <v>4.5310649393348799</v>
      </c>
      <c r="AH1178" s="324">
        <v>0.29496737964362202</v>
      </c>
      <c r="AI1178" s="324">
        <v>0.21550286366974858</v>
      </c>
      <c r="AJ1178" s="324">
        <v>0.20410585919709992</v>
      </c>
      <c r="AK1178" s="324">
        <v>136.53006429700724</v>
      </c>
      <c r="AL1178" s="324">
        <v>110.09308954711425</v>
      </c>
      <c r="AM1178" s="324">
        <v>162.96703904690023</v>
      </c>
    </row>
    <row r="1179" spans="1:39">
      <c r="A1179" s="291" t="s">
        <v>1330</v>
      </c>
      <c r="B1179" s="291">
        <v>2</v>
      </c>
      <c r="C1179" s="291" t="s">
        <v>3357</v>
      </c>
      <c r="D1179" s="291" t="s">
        <v>3176</v>
      </c>
      <c r="E1179" s="291" t="s">
        <v>3160</v>
      </c>
      <c r="F1179" s="291" t="s">
        <v>3161</v>
      </c>
      <c r="G1179" s="291" t="s">
        <v>3162</v>
      </c>
      <c r="H1179" s="291" t="s">
        <v>3163</v>
      </c>
      <c r="I1179" s="291" t="s">
        <v>3164</v>
      </c>
      <c r="J1179" s="291" t="s">
        <v>65</v>
      </c>
      <c r="K1179" s="291">
        <v>40</v>
      </c>
      <c r="L1179" s="291">
        <v>58627677.160000004</v>
      </c>
      <c r="M1179" s="291" t="s">
        <v>58</v>
      </c>
      <c r="N1179" s="291">
        <v>177</v>
      </c>
      <c r="O1179" s="291">
        <v>1702547.7447264038</v>
      </c>
      <c r="P1179" s="321" t="s">
        <v>3170</v>
      </c>
      <c r="Q1179" s="321">
        <v>18000000</v>
      </c>
      <c r="R1179" s="321">
        <v>32.510452999999998</v>
      </c>
      <c r="S1179" s="321">
        <v>52.540310169999998</v>
      </c>
      <c r="T1179" s="321">
        <v>129.30958598434512</v>
      </c>
      <c r="U1179" s="321" t="s">
        <v>150</v>
      </c>
      <c r="V1179" s="321">
        <v>0.19363482238155294</v>
      </c>
      <c r="W1179" s="321">
        <v>1.16897852116378</v>
      </c>
      <c r="X1179" s="321">
        <v>2</v>
      </c>
      <c r="Y1179" s="321">
        <v>45.178175227930097</v>
      </c>
      <c r="Z1179" s="321">
        <v>0.44807999999999998</v>
      </c>
      <c r="AA1179" s="321">
        <v>99.589996400000004</v>
      </c>
      <c r="AB1179" s="321">
        <v>1.4448949600000001</v>
      </c>
      <c r="AC1179" s="322">
        <v>0.55269378283894455</v>
      </c>
      <c r="AD1179" s="323">
        <v>180000</v>
      </c>
      <c r="AE1179" s="322">
        <v>9.4585985818133551</v>
      </c>
      <c r="AF1179" s="324">
        <v>21.145689952276534</v>
      </c>
      <c r="AG1179" s="324">
        <v>4.5665633009103876</v>
      </c>
      <c r="AH1179" s="324">
        <v>0.29546028771772204</v>
      </c>
      <c r="AI1179" s="324">
        <v>0.2159571672154757</v>
      </c>
      <c r="AJ1179" s="324">
        <v>0.20410585919709992</v>
      </c>
      <c r="AK1179" s="324">
        <v>136.81788456654914</v>
      </c>
      <c r="AL1179" s="324">
        <v>110.3251777898856</v>
      </c>
      <c r="AM1179" s="324">
        <v>163.31059134321271</v>
      </c>
    </row>
    <row r="1180" spans="1:39">
      <c r="A1180" s="291" t="s">
        <v>1331</v>
      </c>
      <c r="B1180" s="291">
        <v>2</v>
      </c>
      <c r="C1180" s="291" t="s">
        <v>3358</v>
      </c>
      <c r="D1180" s="291" t="s">
        <v>3176</v>
      </c>
      <c r="E1180" s="291" t="s">
        <v>3160</v>
      </c>
      <c r="F1180" s="291" t="s">
        <v>3161</v>
      </c>
      <c r="G1180" s="291" t="s">
        <v>3162</v>
      </c>
      <c r="H1180" s="291" t="s">
        <v>3163</v>
      </c>
      <c r="I1180" s="291" t="s">
        <v>3164</v>
      </c>
      <c r="J1180" s="291" t="s">
        <v>65</v>
      </c>
      <c r="K1180" s="291">
        <v>40</v>
      </c>
      <c r="L1180" s="291">
        <v>58627677.160000004</v>
      </c>
      <c r="M1180" s="291" t="s">
        <v>58</v>
      </c>
      <c r="N1180" s="291">
        <v>178</v>
      </c>
      <c r="O1180" s="291">
        <v>1712221.3114578039</v>
      </c>
      <c r="P1180" s="321" t="s">
        <v>3170</v>
      </c>
      <c r="Q1180" s="321">
        <v>18000000</v>
      </c>
      <c r="R1180" s="321">
        <v>32.510452999999998</v>
      </c>
      <c r="S1180" s="321">
        <v>52.540310169999998</v>
      </c>
      <c r="T1180" s="321">
        <v>129.30958598434512</v>
      </c>
      <c r="U1180" s="321" t="s">
        <v>150</v>
      </c>
      <c r="V1180" s="321">
        <v>0.19363482238155294</v>
      </c>
      <c r="W1180" s="321">
        <v>1.16897852116378</v>
      </c>
      <c r="X1180" s="321">
        <v>2</v>
      </c>
      <c r="Y1180" s="321">
        <v>45.178175227930097</v>
      </c>
      <c r="Z1180" s="321">
        <v>0.44807999999999998</v>
      </c>
      <c r="AA1180" s="321">
        <v>99.589996400000004</v>
      </c>
      <c r="AB1180" s="321">
        <v>1.4448949600000001</v>
      </c>
      <c r="AC1180" s="322">
        <v>0.55269378283894455</v>
      </c>
      <c r="AD1180" s="323">
        <v>180000</v>
      </c>
      <c r="AE1180" s="322">
        <v>9.5123406192100219</v>
      </c>
      <c r="AF1180" s="324">
        <v>21.265835917914469</v>
      </c>
      <c r="AG1180" s="324">
        <v>4.6021203899883725</v>
      </c>
      <c r="AH1180" s="324">
        <v>0.29594908900343492</v>
      </c>
      <c r="AI1180" s="324">
        <v>0.21640909897698959</v>
      </c>
      <c r="AJ1180" s="324">
        <v>0.20410585919709992</v>
      </c>
      <c r="AK1180" s="324">
        <v>137.10420221173788</v>
      </c>
      <c r="AL1180" s="324">
        <v>110.55605436870351</v>
      </c>
      <c r="AM1180" s="324">
        <v>163.65235005477228</v>
      </c>
    </row>
    <row r="1181" spans="1:39">
      <c r="A1181" s="291" t="s">
        <v>1332</v>
      </c>
      <c r="B1181" s="291">
        <v>2</v>
      </c>
      <c r="C1181" s="291" t="s">
        <v>3359</v>
      </c>
      <c r="D1181" s="291" t="s">
        <v>3176</v>
      </c>
      <c r="E1181" s="291" t="s">
        <v>3160</v>
      </c>
      <c r="F1181" s="291" t="s">
        <v>3161</v>
      </c>
      <c r="G1181" s="291" t="s">
        <v>3162</v>
      </c>
      <c r="H1181" s="291" t="s">
        <v>3163</v>
      </c>
      <c r="I1181" s="291" t="s">
        <v>3164</v>
      </c>
      <c r="J1181" s="291" t="s">
        <v>65</v>
      </c>
      <c r="K1181" s="291">
        <v>40</v>
      </c>
      <c r="L1181" s="291">
        <v>58627677.160000004</v>
      </c>
      <c r="M1181" s="291" t="s">
        <v>58</v>
      </c>
      <c r="N1181" s="291">
        <v>179</v>
      </c>
      <c r="O1181" s="291">
        <v>1721894.878189204</v>
      </c>
      <c r="P1181" s="321" t="s">
        <v>3170</v>
      </c>
      <c r="Q1181" s="321">
        <v>18000000</v>
      </c>
      <c r="R1181" s="321">
        <v>32.510452999999998</v>
      </c>
      <c r="S1181" s="321">
        <v>52.540310169999998</v>
      </c>
      <c r="T1181" s="321">
        <v>129.30958598434512</v>
      </c>
      <c r="U1181" s="321" t="s">
        <v>150</v>
      </c>
      <c r="V1181" s="321">
        <v>0.19363482238155294</v>
      </c>
      <c r="W1181" s="321">
        <v>1.16897852116378</v>
      </c>
      <c r="X1181" s="321">
        <v>2</v>
      </c>
      <c r="Y1181" s="321">
        <v>45.178175227930097</v>
      </c>
      <c r="Z1181" s="321">
        <v>0.44807999999999998</v>
      </c>
      <c r="AA1181" s="321">
        <v>99.589996400000004</v>
      </c>
      <c r="AB1181" s="321">
        <v>1.4448949600000001</v>
      </c>
      <c r="AC1181" s="322">
        <v>0.55269378283894455</v>
      </c>
      <c r="AD1181" s="323">
        <v>180000</v>
      </c>
      <c r="AE1181" s="322">
        <v>9.5660826566066888</v>
      </c>
      <c r="AF1181" s="324">
        <v>21.385981883552404</v>
      </c>
      <c r="AG1181" s="324">
        <v>4.6377357164416955</v>
      </c>
      <c r="AH1181" s="324">
        <v>0.29643381085846304</v>
      </c>
      <c r="AI1181" s="324">
        <v>0.21685867601003156</v>
      </c>
      <c r="AJ1181" s="324">
        <v>0.20410585919709992</v>
      </c>
      <c r="AK1181" s="324">
        <v>137.38902803809785</v>
      </c>
      <c r="AL1181" s="324">
        <v>110.7857279967666</v>
      </c>
      <c r="AM1181" s="324">
        <v>163.99232807942914</v>
      </c>
    </row>
    <row r="1182" spans="1:39">
      <c r="A1182" s="291" t="s">
        <v>1333</v>
      </c>
      <c r="B1182" s="291">
        <v>2</v>
      </c>
      <c r="C1182" s="291" t="s">
        <v>3360</v>
      </c>
      <c r="D1182" s="291" t="s">
        <v>3176</v>
      </c>
      <c r="E1182" s="291" t="s">
        <v>3160</v>
      </c>
      <c r="F1182" s="291" t="s">
        <v>3161</v>
      </c>
      <c r="G1182" s="291" t="s">
        <v>3162</v>
      </c>
      <c r="H1182" s="291" t="s">
        <v>3163</v>
      </c>
      <c r="I1182" s="291" t="s">
        <v>3164</v>
      </c>
      <c r="J1182" s="291" t="s">
        <v>65</v>
      </c>
      <c r="K1182" s="291">
        <v>40</v>
      </c>
      <c r="L1182" s="291">
        <v>58627677.160000004</v>
      </c>
      <c r="M1182" s="291" t="s">
        <v>58</v>
      </c>
      <c r="N1182" s="291">
        <v>180</v>
      </c>
      <c r="O1182" s="291">
        <v>1731568.4449206041</v>
      </c>
      <c r="P1182" s="321" t="s">
        <v>3170</v>
      </c>
      <c r="Q1182" s="321">
        <v>18000000</v>
      </c>
      <c r="R1182" s="321">
        <v>32.510452999999998</v>
      </c>
      <c r="S1182" s="321">
        <v>52.540310169999998</v>
      </c>
      <c r="T1182" s="321">
        <v>129.30958598434512</v>
      </c>
      <c r="U1182" s="321" t="s">
        <v>150</v>
      </c>
      <c r="V1182" s="321">
        <v>0.19363482238155294</v>
      </c>
      <c r="W1182" s="321">
        <v>1.16897852116378</v>
      </c>
      <c r="X1182" s="321">
        <v>2</v>
      </c>
      <c r="Y1182" s="321">
        <v>45.178175227930097</v>
      </c>
      <c r="Z1182" s="321">
        <v>0.44807999999999998</v>
      </c>
      <c r="AA1182" s="321">
        <v>99.589996400000004</v>
      </c>
      <c r="AB1182" s="321">
        <v>1.4448949600000001</v>
      </c>
      <c r="AC1182" s="322">
        <v>0.55269378283894455</v>
      </c>
      <c r="AD1182" s="323">
        <v>180000</v>
      </c>
      <c r="AE1182" s="322">
        <v>9.6198246940033556</v>
      </c>
      <c r="AF1182" s="324">
        <v>21.506127849190339</v>
      </c>
      <c r="AG1182" s="324">
        <v>4.6734087933893562</v>
      </c>
      <c r="AH1182" s="324">
        <v>0.2969144803010958</v>
      </c>
      <c r="AI1182" s="324">
        <v>0.21730591514014924</v>
      </c>
      <c r="AJ1182" s="324">
        <v>0.20410585919709992</v>
      </c>
      <c r="AK1182" s="324">
        <v>137.67237270531621</v>
      </c>
      <c r="AL1182" s="324">
        <v>111.01420726967535</v>
      </c>
      <c r="AM1182" s="324">
        <v>164.33053814095706</v>
      </c>
    </row>
    <row r="1183" spans="1:39">
      <c r="A1183" s="291" t="s">
        <v>1334</v>
      </c>
      <c r="B1183" s="291">
        <v>2</v>
      </c>
      <c r="C1183" s="291" t="s">
        <v>3361</v>
      </c>
      <c r="D1183" s="291" t="s">
        <v>3176</v>
      </c>
      <c r="E1183" s="291" t="s">
        <v>3160</v>
      </c>
      <c r="F1183" s="291" t="s">
        <v>3161</v>
      </c>
      <c r="G1183" s="291" t="s">
        <v>3162</v>
      </c>
      <c r="H1183" s="291" t="s">
        <v>3163</v>
      </c>
      <c r="I1183" s="291" t="s">
        <v>3164</v>
      </c>
      <c r="J1183" s="291" t="s">
        <v>65</v>
      </c>
      <c r="K1183" s="291">
        <v>40</v>
      </c>
      <c r="L1183" s="291">
        <v>58627677.160000004</v>
      </c>
      <c r="M1183" s="291" t="s">
        <v>58</v>
      </c>
      <c r="N1183" s="291">
        <v>181</v>
      </c>
      <c r="O1183" s="291">
        <v>1741242.0116520042</v>
      </c>
      <c r="P1183" s="321" t="s">
        <v>3170</v>
      </c>
      <c r="Q1183" s="321">
        <v>18000000</v>
      </c>
      <c r="R1183" s="321">
        <v>32.510452999999998</v>
      </c>
      <c r="S1183" s="321">
        <v>52.540310169999998</v>
      </c>
      <c r="T1183" s="321">
        <v>129.30958598434512</v>
      </c>
      <c r="U1183" s="321" t="s">
        <v>150</v>
      </c>
      <c r="V1183" s="321">
        <v>0.19363482238155294</v>
      </c>
      <c r="W1183" s="321">
        <v>1.16897852116378</v>
      </c>
      <c r="X1183" s="321">
        <v>2</v>
      </c>
      <c r="Y1183" s="321">
        <v>45.178175227930097</v>
      </c>
      <c r="Z1183" s="321">
        <v>0.44807999999999998</v>
      </c>
      <c r="AA1183" s="321">
        <v>99.589996400000004</v>
      </c>
      <c r="AB1183" s="321">
        <v>1.4448949600000001</v>
      </c>
      <c r="AC1183" s="322">
        <v>0.55269378283894455</v>
      </c>
      <c r="AD1183" s="323">
        <v>180000</v>
      </c>
      <c r="AE1183" s="322">
        <v>9.6735667314000242</v>
      </c>
      <c r="AF1183" s="324">
        <v>21.626273814828277</v>
      </c>
      <c r="AG1183" s="324">
        <v>4.7091391371565408</v>
      </c>
      <c r="AH1183" s="324">
        <v>0.29739112401708456</v>
      </c>
      <c r="AI1183" s="324">
        <v>0.21775083296724335</v>
      </c>
      <c r="AJ1183" s="324">
        <v>0.20410585919709992</v>
      </c>
      <c r="AK1183" s="324">
        <v>137.95424673012329</v>
      </c>
      <c r="AL1183" s="324">
        <v>111.24150066775493</v>
      </c>
      <c r="AM1183" s="324">
        <v>164.66699279249164</v>
      </c>
    </row>
    <row r="1184" spans="1:39">
      <c r="A1184" s="291" t="s">
        <v>1335</v>
      </c>
      <c r="B1184" s="291">
        <v>2</v>
      </c>
      <c r="C1184" s="291" t="s">
        <v>3362</v>
      </c>
      <c r="D1184" s="291" t="s">
        <v>3176</v>
      </c>
      <c r="E1184" s="291" t="s">
        <v>3160</v>
      </c>
      <c r="F1184" s="291" t="s">
        <v>3161</v>
      </c>
      <c r="G1184" s="291" t="s">
        <v>3162</v>
      </c>
      <c r="H1184" s="291" t="s">
        <v>3163</v>
      </c>
      <c r="I1184" s="291" t="s">
        <v>3164</v>
      </c>
      <c r="J1184" s="291" t="s">
        <v>65</v>
      </c>
      <c r="K1184" s="291">
        <v>40</v>
      </c>
      <c r="L1184" s="291">
        <v>58627677.160000004</v>
      </c>
      <c r="M1184" s="291" t="s">
        <v>58</v>
      </c>
      <c r="N1184" s="291">
        <v>182</v>
      </c>
      <c r="O1184" s="291">
        <v>1750915.5783834043</v>
      </c>
      <c r="P1184" s="321" t="s">
        <v>3170</v>
      </c>
      <c r="Q1184" s="321">
        <v>18000000</v>
      </c>
      <c r="R1184" s="321">
        <v>32.510452999999998</v>
      </c>
      <c r="S1184" s="321">
        <v>52.540310169999998</v>
      </c>
      <c r="T1184" s="321">
        <v>129.30958598434512</v>
      </c>
      <c r="U1184" s="321" t="s">
        <v>150</v>
      </c>
      <c r="V1184" s="321">
        <v>0.19363482238155294</v>
      </c>
      <c r="W1184" s="321">
        <v>1.16897852116378</v>
      </c>
      <c r="X1184" s="321">
        <v>2</v>
      </c>
      <c r="Y1184" s="321">
        <v>45.178175227930097</v>
      </c>
      <c r="Z1184" s="321">
        <v>0.44807999999999998</v>
      </c>
      <c r="AA1184" s="321">
        <v>99.589996400000004</v>
      </c>
      <c r="AB1184" s="321">
        <v>1.4448949600000001</v>
      </c>
      <c r="AC1184" s="322">
        <v>0.55269378283894455</v>
      </c>
      <c r="AD1184" s="323">
        <v>180000</v>
      </c>
      <c r="AE1184" s="322">
        <v>9.727308768796691</v>
      </c>
      <c r="AF1184" s="324">
        <v>21.746419780466212</v>
      </c>
      <c r="AG1184" s="324">
        <v>4.7449262672354626</v>
      </c>
      <c r="AH1184" s="324">
        <v>0.29786376836628825</v>
      </c>
      <c r="AI1184" s="324">
        <v>0.2181934458700005</v>
      </c>
      <c r="AJ1184" s="324">
        <v>0.20410585919709992</v>
      </c>
      <c r="AK1184" s="324">
        <v>138.23466048910109</v>
      </c>
      <c r="AL1184" s="324">
        <v>111.46761655831975</v>
      </c>
      <c r="AM1184" s="324">
        <v>165.00170441988249</v>
      </c>
    </row>
    <row r="1185" spans="1:39">
      <c r="A1185" s="291" t="s">
        <v>1336</v>
      </c>
      <c r="B1185" s="291">
        <v>2</v>
      </c>
      <c r="C1185" s="291" t="s">
        <v>3363</v>
      </c>
      <c r="D1185" s="291" t="s">
        <v>3176</v>
      </c>
      <c r="E1185" s="291" t="s">
        <v>3160</v>
      </c>
      <c r="F1185" s="291" t="s">
        <v>3161</v>
      </c>
      <c r="G1185" s="291" t="s">
        <v>3162</v>
      </c>
      <c r="H1185" s="291" t="s">
        <v>3163</v>
      </c>
      <c r="I1185" s="291" t="s">
        <v>3164</v>
      </c>
      <c r="J1185" s="291" t="s">
        <v>65</v>
      </c>
      <c r="K1185" s="291">
        <v>40</v>
      </c>
      <c r="L1185" s="291">
        <v>58627677.160000004</v>
      </c>
      <c r="M1185" s="291" t="s">
        <v>58</v>
      </c>
      <c r="N1185" s="291">
        <v>183</v>
      </c>
      <c r="O1185" s="291">
        <v>1760589.1451148044</v>
      </c>
      <c r="P1185" s="321" t="s">
        <v>3170</v>
      </c>
      <c r="Q1185" s="321">
        <v>18000000</v>
      </c>
      <c r="R1185" s="321">
        <v>32.510452999999998</v>
      </c>
      <c r="S1185" s="321">
        <v>52.540310169999998</v>
      </c>
      <c r="T1185" s="321">
        <v>129.30958598434512</v>
      </c>
      <c r="U1185" s="321" t="s">
        <v>150</v>
      </c>
      <c r="V1185" s="321">
        <v>0.19363482238155294</v>
      </c>
      <c r="W1185" s="321">
        <v>1.16897852116378</v>
      </c>
      <c r="X1185" s="321">
        <v>2</v>
      </c>
      <c r="Y1185" s="321">
        <v>45.178175227930097</v>
      </c>
      <c r="Z1185" s="321">
        <v>0.44807999999999998</v>
      </c>
      <c r="AA1185" s="321">
        <v>99.589996400000004</v>
      </c>
      <c r="AB1185" s="321">
        <v>1.4448949600000001</v>
      </c>
      <c r="AC1185" s="322">
        <v>0.55269378283894455</v>
      </c>
      <c r="AD1185" s="323">
        <v>180000</v>
      </c>
      <c r="AE1185" s="322">
        <v>9.7810508061933579</v>
      </c>
      <c r="AF1185" s="324">
        <v>21.866565746104147</v>
      </c>
      <c r="AG1185" s="324">
        <v>4.7807697062469332</v>
      </c>
      <c r="AH1185" s="324">
        <v>0.2983324393886545</v>
      </c>
      <c r="AI1185" s="324">
        <v>0.21863377001021289</v>
      </c>
      <c r="AJ1185" s="324">
        <v>0.20410585919709992</v>
      </c>
      <c r="AK1185" s="324">
        <v>138.51362422142</v>
      </c>
      <c r="AL1185" s="324">
        <v>111.69256319788018</v>
      </c>
      <c r="AM1185" s="324">
        <v>165.33468524495984</v>
      </c>
    </row>
    <row r="1186" spans="1:39">
      <c r="A1186" s="291" t="s">
        <v>1337</v>
      </c>
      <c r="B1186" s="291">
        <v>2</v>
      </c>
      <c r="C1186" s="291" t="s">
        <v>3364</v>
      </c>
      <c r="D1186" s="291" t="s">
        <v>3176</v>
      </c>
      <c r="E1186" s="291" t="s">
        <v>3160</v>
      </c>
      <c r="F1186" s="291" t="s">
        <v>3161</v>
      </c>
      <c r="G1186" s="291" t="s">
        <v>3162</v>
      </c>
      <c r="H1186" s="291" t="s">
        <v>3163</v>
      </c>
      <c r="I1186" s="291" t="s">
        <v>3164</v>
      </c>
      <c r="J1186" s="291" t="s">
        <v>65</v>
      </c>
      <c r="K1186" s="291">
        <v>40</v>
      </c>
      <c r="L1186" s="291">
        <v>58627677.160000004</v>
      </c>
      <c r="M1186" s="291" t="s">
        <v>58</v>
      </c>
      <c r="N1186" s="291">
        <v>184</v>
      </c>
      <c r="O1186" s="291">
        <v>1770262.7118462045</v>
      </c>
      <c r="P1186" s="321" t="s">
        <v>3170</v>
      </c>
      <c r="Q1186" s="321">
        <v>18000000</v>
      </c>
      <c r="R1186" s="321">
        <v>32.510452999999998</v>
      </c>
      <c r="S1186" s="321">
        <v>52.540310169999998</v>
      </c>
      <c r="T1186" s="321">
        <v>129.30958598434512</v>
      </c>
      <c r="U1186" s="321" t="s">
        <v>150</v>
      </c>
      <c r="V1186" s="321">
        <v>0.19363482238155294</v>
      </c>
      <c r="W1186" s="321">
        <v>1.16897852116378</v>
      </c>
      <c r="X1186" s="321">
        <v>2</v>
      </c>
      <c r="Y1186" s="321">
        <v>45.178175227930097</v>
      </c>
      <c r="Z1186" s="321">
        <v>0.44807999999999998</v>
      </c>
      <c r="AA1186" s="321">
        <v>99.589996400000004</v>
      </c>
      <c r="AB1186" s="321">
        <v>1.4448949600000001</v>
      </c>
      <c r="AC1186" s="322">
        <v>0.55269378283894455</v>
      </c>
      <c r="AD1186" s="323">
        <v>180000</v>
      </c>
      <c r="AE1186" s="322">
        <v>9.8347928435900247</v>
      </c>
      <c r="AF1186" s="324">
        <v>21.986711711742082</v>
      </c>
      <c r="AG1186" s="324">
        <v>4.8166689799026905</v>
      </c>
      <c r="AH1186" s="324">
        <v>0.29879716281062085</v>
      </c>
      <c r="AI1186" s="324">
        <v>0.21907182133699107</v>
      </c>
      <c r="AJ1186" s="324">
        <v>0.20410585919709992</v>
      </c>
      <c r="AK1186" s="324">
        <v>138.79114803150759</v>
      </c>
      <c r="AL1186" s="324">
        <v>111.9163487342948</v>
      </c>
      <c r="AM1186" s="324">
        <v>165.66594732872039</v>
      </c>
    </row>
    <row r="1187" spans="1:39">
      <c r="A1187" s="291" t="s">
        <v>1338</v>
      </c>
      <c r="B1187" s="291">
        <v>2</v>
      </c>
      <c r="C1187" s="291" t="s">
        <v>3365</v>
      </c>
      <c r="D1187" s="291" t="s">
        <v>3176</v>
      </c>
      <c r="E1187" s="291" t="s">
        <v>3160</v>
      </c>
      <c r="F1187" s="291" t="s">
        <v>3161</v>
      </c>
      <c r="G1187" s="291" t="s">
        <v>3162</v>
      </c>
      <c r="H1187" s="291" t="s">
        <v>3163</v>
      </c>
      <c r="I1187" s="291" t="s">
        <v>3164</v>
      </c>
      <c r="J1187" s="291" t="s">
        <v>65</v>
      </c>
      <c r="K1187" s="291">
        <v>40</v>
      </c>
      <c r="L1187" s="291">
        <v>58627677.160000004</v>
      </c>
      <c r="M1187" s="291" t="s">
        <v>58</v>
      </c>
      <c r="N1187" s="291">
        <v>185</v>
      </c>
      <c r="O1187" s="291">
        <v>1779936.2785776046</v>
      </c>
      <c r="P1187" s="321" t="s">
        <v>3170</v>
      </c>
      <c r="Q1187" s="321">
        <v>18000000</v>
      </c>
      <c r="R1187" s="321">
        <v>32.510452999999998</v>
      </c>
      <c r="S1187" s="321">
        <v>52.540310169999998</v>
      </c>
      <c r="T1187" s="321">
        <v>129.30958598434512</v>
      </c>
      <c r="U1187" s="321" t="s">
        <v>150</v>
      </c>
      <c r="V1187" s="321">
        <v>0.19363482238155294</v>
      </c>
      <c r="W1187" s="321">
        <v>1.16897852116378</v>
      </c>
      <c r="X1187" s="321">
        <v>2</v>
      </c>
      <c r="Y1187" s="321">
        <v>45.178175227930097</v>
      </c>
      <c r="Z1187" s="321">
        <v>0.44807999999999998</v>
      </c>
      <c r="AA1187" s="321">
        <v>99.589996400000004</v>
      </c>
      <c r="AB1187" s="321">
        <v>1.4448949600000001</v>
      </c>
      <c r="AC1187" s="322">
        <v>0.55269378283894455</v>
      </c>
      <c r="AD1187" s="323">
        <v>180000</v>
      </c>
      <c r="AE1187" s="322">
        <v>9.8885348809866915</v>
      </c>
      <c r="AF1187" s="324">
        <v>22.106857677380017</v>
      </c>
      <c r="AG1187" s="324">
        <v>4.8526236169684758</v>
      </c>
      <c r="AH1187" s="324">
        <v>0.29925796405129529</v>
      </c>
      <c r="AI1187" s="324">
        <v>0.21950761559087317</v>
      </c>
      <c r="AJ1187" s="324">
        <v>0.20410585919709992</v>
      </c>
      <c r="AK1187" s="324">
        <v>139.06724189165215</v>
      </c>
      <c r="AL1187" s="324">
        <v>112.13898120886964</v>
      </c>
      <c r="AM1187" s="324">
        <v>165.99550257443468</v>
      </c>
    </row>
    <row r="1188" spans="1:39">
      <c r="A1188" s="291" t="s">
        <v>1339</v>
      </c>
      <c r="B1188" s="291">
        <v>2</v>
      </c>
      <c r="C1188" s="291" t="s">
        <v>3366</v>
      </c>
      <c r="D1188" s="291" t="s">
        <v>3176</v>
      </c>
      <c r="E1188" s="291" t="s">
        <v>3160</v>
      </c>
      <c r="F1188" s="291" t="s">
        <v>3161</v>
      </c>
      <c r="G1188" s="291" t="s">
        <v>3162</v>
      </c>
      <c r="H1188" s="291" t="s">
        <v>3163</v>
      </c>
      <c r="I1188" s="291" t="s">
        <v>3164</v>
      </c>
      <c r="J1188" s="291" t="s">
        <v>65</v>
      </c>
      <c r="K1188" s="291">
        <v>40</v>
      </c>
      <c r="L1188" s="291">
        <v>58627677.160000004</v>
      </c>
      <c r="M1188" s="291" t="s">
        <v>58</v>
      </c>
      <c r="N1188" s="291">
        <v>186</v>
      </c>
      <c r="O1188" s="291">
        <v>1789609.8453090047</v>
      </c>
      <c r="P1188" s="321" t="s">
        <v>3170</v>
      </c>
      <c r="Q1188" s="321">
        <v>18000000</v>
      </c>
      <c r="R1188" s="321">
        <v>32.510452999999998</v>
      </c>
      <c r="S1188" s="321">
        <v>52.540310169999998</v>
      </c>
      <c r="T1188" s="321">
        <v>129.30958598434512</v>
      </c>
      <c r="U1188" s="321" t="s">
        <v>150</v>
      </c>
      <c r="V1188" s="321">
        <v>0.19363482238155294</v>
      </c>
      <c r="W1188" s="321">
        <v>1.16897852116378</v>
      </c>
      <c r="X1188" s="321">
        <v>2</v>
      </c>
      <c r="Y1188" s="321">
        <v>45.178175227930097</v>
      </c>
      <c r="Z1188" s="321">
        <v>0.44807999999999998</v>
      </c>
      <c r="AA1188" s="321">
        <v>99.589996400000004</v>
      </c>
      <c r="AB1188" s="321">
        <v>1.4448949600000001</v>
      </c>
      <c r="AC1188" s="322">
        <v>0.55269378283894455</v>
      </c>
      <c r="AD1188" s="323">
        <v>180000</v>
      </c>
      <c r="AE1188" s="322">
        <v>9.9422769183833584</v>
      </c>
      <c r="AF1188" s="324">
        <v>22.227003643017952</v>
      </c>
      <c r="AG1188" s="324">
        <v>4.888633149227763</v>
      </c>
      <c r="AH1188" s="324">
        <v>0.29971486822789845</v>
      </c>
      <c r="AI1188" s="324">
        <v>0.21994116830783006</v>
      </c>
      <c r="AJ1188" s="324">
        <v>0.20410585919709992</v>
      </c>
      <c r="AK1188" s="324">
        <v>139.34191564454008</v>
      </c>
      <c r="AL1188" s="324">
        <v>112.36046855840424</v>
      </c>
      <c r="AM1188" s="324">
        <v>166.32336273067594</v>
      </c>
    </row>
    <row r="1189" spans="1:39">
      <c r="A1189" s="291" t="s">
        <v>1340</v>
      </c>
      <c r="B1189" s="291">
        <v>2</v>
      </c>
      <c r="C1189" s="291" t="s">
        <v>3367</v>
      </c>
      <c r="D1189" s="291" t="s">
        <v>3176</v>
      </c>
      <c r="E1189" s="291" t="s">
        <v>3160</v>
      </c>
      <c r="F1189" s="291" t="s">
        <v>3161</v>
      </c>
      <c r="G1189" s="291" t="s">
        <v>3162</v>
      </c>
      <c r="H1189" s="291" t="s">
        <v>3163</v>
      </c>
      <c r="I1189" s="291" t="s">
        <v>3164</v>
      </c>
      <c r="J1189" s="291" t="s">
        <v>65</v>
      </c>
      <c r="K1189" s="291">
        <v>40</v>
      </c>
      <c r="L1189" s="291">
        <v>58627677.160000004</v>
      </c>
      <c r="M1189" s="291" t="s">
        <v>58</v>
      </c>
      <c r="N1189" s="291">
        <v>187</v>
      </c>
      <c r="O1189" s="291">
        <v>1799283.4120404047</v>
      </c>
      <c r="P1189" s="321" t="s">
        <v>3170</v>
      </c>
      <c r="Q1189" s="321">
        <v>18000000</v>
      </c>
      <c r="R1189" s="321">
        <v>32.510452999999998</v>
      </c>
      <c r="S1189" s="321">
        <v>52.540310169999998</v>
      </c>
      <c r="T1189" s="321">
        <v>129.30958598434512</v>
      </c>
      <c r="U1189" s="321" t="s">
        <v>150</v>
      </c>
      <c r="V1189" s="321">
        <v>0.19363482238155294</v>
      </c>
      <c r="W1189" s="321">
        <v>1.16897852116378</v>
      </c>
      <c r="X1189" s="321">
        <v>2</v>
      </c>
      <c r="Y1189" s="321">
        <v>45.178175227930097</v>
      </c>
      <c r="Z1189" s="321">
        <v>0.44807999999999998</v>
      </c>
      <c r="AA1189" s="321">
        <v>99.589996400000004</v>
      </c>
      <c r="AB1189" s="321">
        <v>1.4448949600000001</v>
      </c>
      <c r="AC1189" s="322">
        <v>0.55269378283894455</v>
      </c>
      <c r="AD1189" s="323">
        <v>180000</v>
      </c>
      <c r="AE1189" s="322">
        <v>9.996018955780027</v>
      </c>
      <c r="AF1189" s="324">
        <v>22.34714960865589</v>
      </c>
      <c r="AG1189" s="324">
        <v>4.9246971114462204</v>
      </c>
      <c r="AH1189" s="324">
        <v>0.30016790016184619</v>
      </c>
      <c r="AI1189" s="324">
        <v>0.22037249482317423</v>
      </c>
      <c r="AJ1189" s="324">
        <v>0.20410585919709992</v>
      </c>
      <c r="AK1189" s="324">
        <v>139.6151790057323</v>
      </c>
      <c r="AL1189" s="324">
        <v>112.58081861718861</v>
      </c>
      <c r="AM1189" s="324">
        <v>166.64953939427599</v>
      </c>
    </row>
    <row r="1190" spans="1:39">
      <c r="A1190" s="291" t="s">
        <v>1341</v>
      </c>
      <c r="B1190" s="291">
        <v>2</v>
      </c>
      <c r="C1190" s="291" t="s">
        <v>3368</v>
      </c>
      <c r="D1190" s="291" t="s">
        <v>3176</v>
      </c>
      <c r="E1190" s="291" t="s">
        <v>3160</v>
      </c>
      <c r="F1190" s="291" t="s">
        <v>3161</v>
      </c>
      <c r="G1190" s="291" t="s">
        <v>3162</v>
      </c>
      <c r="H1190" s="291" t="s">
        <v>3163</v>
      </c>
      <c r="I1190" s="291" t="s">
        <v>3164</v>
      </c>
      <c r="J1190" s="291" t="s">
        <v>65</v>
      </c>
      <c r="K1190" s="291">
        <v>40</v>
      </c>
      <c r="L1190" s="291">
        <v>58627677.160000004</v>
      </c>
      <c r="M1190" s="291" t="s">
        <v>58</v>
      </c>
      <c r="N1190" s="291">
        <v>188</v>
      </c>
      <c r="O1190" s="291">
        <v>1808956.9787718048</v>
      </c>
      <c r="P1190" s="321" t="s">
        <v>3170</v>
      </c>
      <c r="Q1190" s="321">
        <v>18000000</v>
      </c>
      <c r="R1190" s="321">
        <v>32.510452999999998</v>
      </c>
      <c r="S1190" s="321">
        <v>52.540310169999998</v>
      </c>
      <c r="T1190" s="321">
        <v>129.30958598434512</v>
      </c>
      <c r="U1190" s="321" t="s">
        <v>150</v>
      </c>
      <c r="V1190" s="321">
        <v>0.19363482238155294</v>
      </c>
      <c r="W1190" s="321">
        <v>1.16897852116378</v>
      </c>
      <c r="X1190" s="321">
        <v>2</v>
      </c>
      <c r="Y1190" s="321">
        <v>45.178175227930097</v>
      </c>
      <c r="Z1190" s="321">
        <v>0.44807999999999998</v>
      </c>
      <c r="AA1190" s="321">
        <v>99.589996400000004</v>
      </c>
      <c r="AB1190" s="321">
        <v>1.4448949600000001</v>
      </c>
      <c r="AC1190" s="322">
        <v>0.55269378283894455</v>
      </c>
      <c r="AD1190" s="323">
        <v>180000</v>
      </c>
      <c r="AE1190" s="322">
        <v>10.049760993176694</v>
      </c>
      <c r="AF1190" s="324">
        <v>22.467295574293825</v>
      </c>
      <c r="AG1190" s="324">
        <v>4.9608150413368293</v>
      </c>
      <c r="AH1190" s="324">
        <v>0.30061708438427198</v>
      </c>
      <c r="AI1190" s="324">
        <v>0.22080161027537262</v>
      </c>
      <c r="AJ1190" s="324">
        <v>0.20410585919709992</v>
      </c>
      <c r="AK1190" s="324">
        <v>139.88704156607983</v>
      </c>
      <c r="AL1190" s="324">
        <v>112.80003911895106</v>
      </c>
      <c r="AM1190" s="324">
        <v>166.97404401320864</v>
      </c>
    </row>
    <row r="1191" spans="1:39">
      <c r="A1191" s="291" t="s">
        <v>1342</v>
      </c>
      <c r="B1191" s="291">
        <v>2</v>
      </c>
      <c r="C1191" s="291" t="s">
        <v>3369</v>
      </c>
      <c r="D1191" s="291" t="s">
        <v>3176</v>
      </c>
      <c r="E1191" s="291" t="s">
        <v>3160</v>
      </c>
      <c r="F1191" s="291" t="s">
        <v>3161</v>
      </c>
      <c r="G1191" s="291" t="s">
        <v>3162</v>
      </c>
      <c r="H1191" s="291" t="s">
        <v>3163</v>
      </c>
      <c r="I1191" s="291" t="s">
        <v>3164</v>
      </c>
      <c r="J1191" s="291" t="s">
        <v>65</v>
      </c>
      <c r="K1191" s="291">
        <v>40</v>
      </c>
      <c r="L1191" s="291">
        <v>58627677.160000004</v>
      </c>
      <c r="M1191" s="291" t="s">
        <v>58</v>
      </c>
      <c r="N1191" s="291">
        <v>189</v>
      </c>
      <c r="O1191" s="291">
        <v>1818630.5455032049</v>
      </c>
      <c r="P1191" s="321" t="s">
        <v>3170</v>
      </c>
      <c r="Q1191" s="321">
        <v>18000000</v>
      </c>
      <c r="R1191" s="321">
        <v>32.510452999999998</v>
      </c>
      <c r="S1191" s="321">
        <v>52.540310169999998</v>
      </c>
      <c r="T1191" s="321">
        <v>129.30958598434512</v>
      </c>
      <c r="U1191" s="321" t="s">
        <v>150</v>
      </c>
      <c r="V1191" s="321">
        <v>0.19363482238155294</v>
      </c>
      <c r="W1191" s="321">
        <v>1.16897852116378</v>
      </c>
      <c r="X1191" s="321">
        <v>2</v>
      </c>
      <c r="Y1191" s="321">
        <v>45.178175227930097</v>
      </c>
      <c r="Z1191" s="321">
        <v>0.44807999999999998</v>
      </c>
      <c r="AA1191" s="321">
        <v>99.589996400000004</v>
      </c>
      <c r="AB1191" s="321">
        <v>1.4448949600000001</v>
      </c>
      <c r="AC1191" s="322">
        <v>0.55269378283894455</v>
      </c>
      <c r="AD1191" s="323">
        <v>180000</v>
      </c>
      <c r="AE1191" s="322">
        <v>10.103503030573361</v>
      </c>
      <c r="AF1191" s="324">
        <v>22.58744153993176</v>
      </c>
      <c r="AG1191" s="324">
        <v>4.9969864795256562</v>
      </c>
      <c r="AH1191" s="324">
        <v>0.30106244514136382</v>
      </c>
      <c r="AI1191" s="324">
        <v>0.22122852960976619</v>
      </c>
      <c r="AJ1191" s="324">
        <v>0.20410585919709992</v>
      </c>
      <c r="AK1191" s="324">
        <v>140.15751279408039</v>
      </c>
      <c r="AL1191" s="324">
        <v>113.01813769875839</v>
      </c>
      <c r="AM1191" s="324">
        <v>167.29688788940237</v>
      </c>
    </row>
    <row r="1192" spans="1:39">
      <c r="A1192" s="291" t="s">
        <v>1343</v>
      </c>
      <c r="B1192" s="291">
        <v>2</v>
      </c>
      <c r="C1192" s="291" t="s">
        <v>3370</v>
      </c>
      <c r="D1192" s="291" t="s">
        <v>3176</v>
      </c>
      <c r="E1192" s="291" t="s">
        <v>3160</v>
      </c>
      <c r="F1192" s="291" t="s">
        <v>3161</v>
      </c>
      <c r="G1192" s="291" t="s">
        <v>3162</v>
      </c>
      <c r="H1192" s="291" t="s">
        <v>3163</v>
      </c>
      <c r="I1192" s="291" t="s">
        <v>3164</v>
      </c>
      <c r="J1192" s="291" t="s">
        <v>65</v>
      </c>
      <c r="K1192" s="291">
        <v>40</v>
      </c>
      <c r="L1192" s="291">
        <v>58627677.160000004</v>
      </c>
      <c r="M1192" s="291" t="s">
        <v>58</v>
      </c>
      <c r="N1192" s="291">
        <v>190</v>
      </c>
      <c r="O1192" s="291">
        <v>1828304.112234605</v>
      </c>
      <c r="P1192" s="321" t="s">
        <v>3170</v>
      </c>
      <c r="Q1192" s="321">
        <v>18000000</v>
      </c>
      <c r="R1192" s="321">
        <v>32.510452999999998</v>
      </c>
      <c r="S1192" s="321">
        <v>52.540310169999998</v>
      </c>
      <c r="T1192" s="321">
        <v>129.30958598434512</v>
      </c>
      <c r="U1192" s="321" t="s">
        <v>150</v>
      </c>
      <c r="V1192" s="321">
        <v>0.19363482238155294</v>
      </c>
      <c r="W1192" s="321">
        <v>1.16897852116378</v>
      </c>
      <c r="X1192" s="321">
        <v>2</v>
      </c>
      <c r="Y1192" s="321">
        <v>45.178175227930097</v>
      </c>
      <c r="Z1192" s="321">
        <v>0.44807999999999998</v>
      </c>
      <c r="AA1192" s="321">
        <v>99.589996400000004</v>
      </c>
      <c r="AB1192" s="321">
        <v>1.4448949600000001</v>
      </c>
      <c r="AC1192" s="322">
        <v>0.55269378283894455</v>
      </c>
      <c r="AD1192" s="323">
        <v>180000</v>
      </c>
      <c r="AE1192" s="322">
        <v>10.157245067970027</v>
      </c>
      <c r="AF1192" s="324">
        <v>22.707587505569695</v>
      </c>
      <c r="AG1192" s="324">
        <v>5.0332109695182554</v>
      </c>
      <c r="AH1192" s="324">
        <v>0.30150400639970948</v>
      </c>
      <c r="AI1192" s="324">
        <v>0.22165326758219975</v>
      </c>
      <c r="AJ1192" s="324">
        <v>0.20410585919709992</v>
      </c>
      <c r="AK1192" s="324">
        <v>140.42660203817786</v>
      </c>
      <c r="AL1192" s="324">
        <v>113.23512189487028</v>
      </c>
      <c r="AM1192" s="324">
        <v>167.61808218148545</v>
      </c>
    </row>
    <row r="1193" spans="1:39">
      <c r="A1193" s="291" t="s">
        <v>1344</v>
      </c>
      <c r="B1193" s="291">
        <v>2</v>
      </c>
      <c r="C1193" s="291" t="s">
        <v>3371</v>
      </c>
      <c r="D1193" s="291" t="s">
        <v>3176</v>
      </c>
      <c r="E1193" s="291" t="s">
        <v>3160</v>
      </c>
      <c r="F1193" s="291" t="s">
        <v>3161</v>
      </c>
      <c r="G1193" s="291" t="s">
        <v>3162</v>
      </c>
      <c r="H1193" s="291" t="s">
        <v>3163</v>
      </c>
      <c r="I1193" s="291" t="s">
        <v>3164</v>
      </c>
      <c r="J1193" s="291" t="s">
        <v>65</v>
      </c>
      <c r="K1193" s="291">
        <v>40</v>
      </c>
      <c r="L1193" s="291">
        <v>58627677.160000004</v>
      </c>
      <c r="M1193" s="291" t="s">
        <v>58</v>
      </c>
      <c r="N1193" s="291">
        <v>191</v>
      </c>
      <c r="O1193" s="291">
        <v>1837977.6789660051</v>
      </c>
      <c r="P1193" s="321" t="s">
        <v>3170</v>
      </c>
      <c r="Q1193" s="321">
        <v>18000000</v>
      </c>
      <c r="R1193" s="321">
        <v>32.510452999999998</v>
      </c>
      <c r="S1193" s="321">
        <v>52.540310169999998</v>
      </c>
      <c r="T1193" s="321">
        <v>129.30958598434512</v>
      </c>
      <c r="U1193" s="321" t="s">
        <v>150</v>
      </c>
      <c r="V1193" s="321">
        <v>0.19363482238155294</v>
      </c>
      <c r="W1193" s="321">
        <v>1.16897852116378</v>
      </c>
      <c r="X1193" s="321">
        <v>2</v>
      </c>
      <c r="Y1193" s="321">
        <v>45.178175227930097</v>
      </c>
      <c r="Z1193" s="321">
        <v>0.44807999999999998</v>
      </c>
      <c r="AA1193" s="321">
        <v>99.589996400000004</v>
      </c>
      <c r="AB1193" s="321">
        <v>1.4448949600000001</v>
      </c>
      <c r="AC1193" s="322">
        <v>0.55269378283894455</v>
      </c>
      <c r="AD1193" s="323">
        <v>180000</v>
      </c>
      <c r="AE1193" s="322">
        <v>10.210987105366694</v>
      </c>
      <c r="AF1193" s="324">
        <v>22.82773347120763</v>
      </c>
      <c r="AG1193" s="324">
        <v>5.0694880576667352</v>
      </c>
      <c r="AH1193" s="324">
        <v>0.30194179185177411</v>
      </c>
      <c r="AI1193" s="324">
        <v>0.22207583876256592</v>
      </c>
      <c r="AJ1193" s="324">
        <v>0.20410585919709992</v>
      </c>
      <c r="AK1193" s="324">
        <v>140.69431852900775</v>
      </c>
      <c r="AL1193" s="324">
        <v>113.45099915054971</v>
      </c>
      <c r="AM1193" s="324">
        <v>167.93763790746578</v>
      </c>
    </row>
    <row r="1194" spans="1:39">
      <c r="A1194" s="291" t="s">
        <v>1345</v>
      </c>
      <c r="B1194" s="291">
        <v>2</v>
      </c>
      <c r="C1194" s="291" t="s">
        <v>3372</v>
      </c>
      <c r="D1194" s="291" t="s">
        <v>3176</v>
      </c>
      <c r="E1194" s="291" t="s">
        <v>3160</v>
      </c>
      <c r="F1194" s="291" t="s">
        <v>3161</v>
      </c>
      <c r="G1194" s="291" t="s">
        <v>3162</v>
      </c>
      <c r="H1194" s="291" t="s">
        <v>3163</v>
      </c>
      <c r="I1194" s="291" t="s">
        <v>3164</v>
      </c>
      <c r="J1194" s="291" t="s">
        <v>65</v>
      </c>
      <c r="K1194" s="291">
        <v>40</v>
      </c>
      <c r="L1194" s="291">
        <v>58627677.160000004</v>
      </c>
      <c r="M1194" s="291" t="s">
        <v>58</v>
      </c>
      <c r="N1194" s="291">
        <v>192</v>
      </c>
      <c r="O1194" s="291">
        <v>1847651.2456974052</v>
      </c>
      <c r="P1194" s="321" t="s">
        <v>3170</v>
      </c>
      <c r="Q1194" s="321">
        <v>18000000</v>
      </c>
      <c r="R1194" s="321">
        <v>32.510452999999998</v>
      </c>
      <c r="S1194" s="321">
        <v>52.540310169999998</v>
      </c>
      <c r="T1194" s="321">
        <v>129.30958598434512</v>
      </c>
      <c r="U1194" s="321" t="s">
        <v>150</v>
      </c>
      <c r="V1194" s="321">
        <v>0.19363482238155294</v>
      </c>
      <c r="W1194" s="321">
        <v>1.16897852116378</v>
      </c>
      <c r="X1194" s="321">
        <v>2</v>
      </c>
      <c r="Y1194" s="321">
        <v>45.178175227930097</v>
      </c>
      <c r="Z1194" s="321">
        <v>0.44807999999999998</v>
      </c>
      <c r="AA1194" s="321">
        <v>99.589996400000004</v>
      </c>
      <c r="AB1194" s="321">
        <v>1.4448949600000001</v>
      </c>
      <c r="AC1194" s="322">
        <v>0.55269378283894455</v>
      </c>
      <c r="AD1194" s="323">
        <v>180000</v>
      </c>
      <c r="AE1194" s="322">
        <v>10.264729142763363</v>
      </c>
      <c r="AF1194" s="324">
        <v>22.947879436845568</v>
      </c>
      <c r="AG1194" s="324">
        <v>5.1058172931373527</v>
      </c>
      <c r="AH1194" s="324">
        <v>0.30237582492029874</v>
      </c>
      <c r="AI1194" s="324">
        <v>0.22249625753826088</v>
      </c>
      <c r="AJ1194" s="324">
        <v>0.20410585919709992</v>
      </c>
      <c r="AK1194" s="324">
        <v>140.96067138158637</v>
      </c>
      <c r="AL1194" s="324">
        <v>113.66577681582845</v>
      </c>
      <c r="AM1194" s="324">
        <v>168.25556594734431</v>
      </c>
    </row>
    <row r="1195" spans="1:39">
      <c r="A1195" s="291" t="s">
        <v>1346</v>
      </c>
      <c r="B1195" s="291">
        <v>2</v>
      </c>
      <c r="C1195" s="291" t="s">
        <v>3373</v>
      </c>
      <c r="D1195" s="291" t="s">
        <v>3176</v>
      </c>
      <c r="E1195" s="291" t="s">
        <v>3160</v>
      </c>
      <c r="F1195" s="291" t="s">
        <v>3161</v>
      </c>
      <c r="G1195" s="291" t="s">
        <v>3162</v>
      </c>
      <c r="H1195" s="291" t="s">
        <v>3163</v>
      </c>
      <c r="I1195" s="291" t="s">
        <v>3164</v>
      </c>
      <c r="J1195" s="291" t="s">
        <v>65</v>
      </c>
      <c r="K1195" s="291">
        <v>40</v>
      </c>
      <c r="L1195" s="291">
        <v>58627677.160000004</v>
      </c>
      <c r="M1195" s="291" t="s">
        <v>58</v>
      </c>
      <c r="N1195" s="291">
        <v>193</v>
      </c>
      <c r="O1195" s="291">
        <v>1857324.8124288053</v>
      </c>
      <c r="P1195" s="321" t="s">
        <v>3170</v>
      </c>
      <c r="Q1195" s="321">
        <v>18000000</v>
      </c>
      <c r="R1195" s="321">
        <v>32.510452999999998</v>
      </c>
      <c r="S1195" s="321">
        <v>52.540310169999998</v>
      </c>
      <c r="T1195" s="321">
        <v>129.30958598434512</v>
      </c>
      <c r="U1195" s="321" t="s">
        <v>150</v>
      </c>
      <c r="V1195" s="321">
        <v>0.19363482238155294</v>
      </c>
      <c r="W1195" s="321">
        <v>1.16897852116378</v>
      </c>
      <c r="X1195" s="321">
        <v>2</v>
      </c>
      <c r="Y1195" s="321">
        <v>45.178175227930097</v>
      </c>
      <c r="Z1195" s="321">
        <v>0.44807999999999998</v>
      </c>
      <c r="AA1195" s="321">
        <v>99.589996400000004</v>
      </c>
      <c r="AB1195" s="321">
        <v>1.4448949600000001</v>
      </c>
      <c r="AC1195" s="322">
        <v>0.55269378283894455</v>
      </c>
      <c r="AD1195" s="323">
        <v>180000</v>
      </c>
      <c r="AE1195" s="322">
        <v>10.31847118016003</v>
      </c>
      <c r="AF1195" s="324">
        <v>23.068025402483503</v>
      </c>
      <c r="AG1195" s="324">
        <v>5.1421982278788159</v>
      </c>
      <c r="AH1195" s="324">
        <v>0.30280612876422947</v>
      </c>
      <c r="AI1195" s="324">
        <v>0.22291453811756282</v>
      </c>
      <c r="AJ1195" s="324">
        <v>0.20410585919709992</v>
      </c>
      <c r="AK1195" s="324">
        <v>141.22566959745137</v>
      </c>
      <c r="AL1195" s="324">
        <v>113.87946214923301</v>
      </c>
      <c r="AM1195" s="324">
        <v>168.57187704566977</v>
      </c>
    </row>
    <row r="1196" spans="1:39">
      <c r="A1196" s="291" t="s">
        <v>1347</v>
      </c>
      <c r="B1196" s="291">
        <v>2</v>
      </c>
      <c r="C1196" s="291" t="s">
        <v>3374</v>
      </c>
      <c r="D1196" s="291" t="s">
        <v>3176</v>
      </c>
      <c r="E1196" s="291" t="s">
        <v>3160</v>
      </c>
      <c r="F1196" s="291" t="s">
        <v>3161</v>
      </c>
      <c r="G1196" s="291" t="s">
        <v>3162</v>
      </c>
      <c r="H1196" s="291" t="s">
        <v>3163</v>
      </c>
      <c r="I1196" s="291" t="s">
        <v>3164</v>
      </c>
      <c r="J1196" s="291" t="s">
        <v>65</v>
      </c>
      <c r="K1196" s="291">
        <v>40</v>
      </c>
      <c r="L1196" s="291">
        <v>58627677.160000004</v>
      </c>
      <c r="M1196" s="291" t="s">
        <v>58</v>
      </c>
      <c r="N1196" s="291">
        <v>194</v>
      </c>
      <c r="O1196" s="291">
        <v>1866998.3791602054</v>
      </c>
      <c r="P1196" s="321" t="s">
        <v>3170</v>
      </c>
      <c r="Q1196" s="321">
        <v>18000000</v>
      </c>
      <c r="R1196" s="321">
        <v>32.510452999999998</v>
      </c>
      <c r="S1196" s="321">
        <v>52.540310169999998</v>
      </c>
      <c r="T1196" s="321">
        <v>129.30958598434512</v>
      </c>
      <c r="U1196" s="321" t="s">
        <v>150</v>
      </c>
      <c r="V1196" s="321">
        <v>0.19363482238155294</v>
      </c>
      <c r="W1196" s="321">
        <v>1.16897852116378</v>
      </c>
      <c r="X1196" s="321">
        <v>2</v>
      </c>
      <c r="Y1196" s="321">
        <v>45.178175227930097</v>
      </c>
      <c r="Z1196" s="321">
        <v>0.44807999999999998</v>
      </c>
      <c r="AA1196" s="321">
        <v>99.589996400000004</v>
      </c>
      <c r="AB1196" s="321">
        <v>1.4448949600000001</v>
      </c>
      <c r="AC1196" s="322">
        <v>0.55269378283894455</v>
      </c>
      <c r="AD1196" s="323">
        <v>180000</v>
      </c>
      <c r="AE1196" s="322">
        <v>10.372213217556697</v>
      </c>
      <c r="AF1196" s="324">
        <v>23.188171368121438</v>
      </c>
      <c r="AG1196" s="324">
        <v>5.1786304165910462</v>
      </c>
      <c r="AH1196" s="324">
        <v>0.30323272628246456</v>
      </c>
      <c r="AI1196" s="324">
        <v>0.22333069453292498</v>
      </c>
      <c r="AJ1196" s="324">
        <v>0.20410585919709992</v>
      </c>
      <c r="AK1196" s="324">
        <v>141.48932206674792</v>
      </c>
      <c r="AL1196" s="324">
        <v>114.09206231946686</v>
      </c>
      <c r="AM1196" s="324">
        <v>168.88658181402903</v>
      </c>
    </row>
    <row r="1197" spans="1:39">
      <c r="A1197" s="291" t="s">
        <v>1348</v>
      </c>
      <c r="B1197" s="291">
        <v>2</v>
      </c>
      <c r="C1197" s="291" t="s">
        <v>3375</v>
      </c>
      <c r="D1197" s="291" t="s">
        <v>3176</v>
      </c>
      <c r="E1197" s="291" t="s">
        <v>3160</v>
      </c>
      <c r="F1197" s="291" t="s">
        <v>3161</v>
      </c>
      <c r="G1197" s="291" t="s">
        <v>3162</v>
      </c>
      <c r="H1197" s="291" t="s">
        <v>3163</v>
      </c>
      <c r="I1197" s="291" t="s">
        <v>3164</v>
      </c>
      <c r="J1197" s="291" t="s">
        <v>65</v>
      </c>
      <c r="K1197" s="291">
        <v>40</v>
      </c>
      <c r="L1197" s="291">
        <v>58627677.160000004</v>
      </c>
      <c r="M1197" s="291" t="s">
        <v>58</v>
      </c>
      <c r="N1197" s="291">
        <v>195</v>
      </c>
      <c r="O1197" s="291">
        <v>1876671.9458916055</v>
      </c>
      <c r="P1197" s="321" t="s">
        <v>3170</v>
      </c>
      <c r="Q1197" s="321">
        <v>18000000</v>
      </c>
      <c r="R1197" s="321">
        <v>32.510452999999998</v>
      </c>
      <c r="S1197" s="321">
        <v>52.540310169999998</v>
      </c>
      <c r="T1197" s="321">
        <v>129.30958598434512</v>
      </c>
      <c r="U1197" s="321" t="s">
        <v>150</v>
      </c>
      <c r="V1197" s="321">
        <v>0.19363482238155294</v>
      </c>
      <c r="W1197" s="321">
        <v>1.16897852116378</v>
      </c>
      <c r="X1197" s="321">
        <v>2</v>
      </c>
      <c r="Y1197" s="321">
        <v>45.178175227930097</v>
      </c>
      <c r="Z1197" s="321">
        <v>0.44807999999999998</v>
      </c>
      <c r="AA1197" s="321">
        <v>99.589996400000004</v>
      </c>
      <c r="AB1197" s="321">
        <v>1.4448949600000001</v>
      </c>
      <c r="AC1197" s="322">
        <v>0.55269378283894455</v>
      </c>
      <c r="AD1197" s="323">
        <v>180000</v>
      </c>
      <c r="AE1197" s="322">
        <v>10.425955254953363</v>
      </c>
      <c r="AF1197" s="324">
        <v>23.308317333759373</v>
      </c>
      <c r="AG1197" s="324">
        <v>5.2151134166945949</v>
      </c>
      <c r="AH1197" s="324">
        <v>0.30365564011938512</v>
      </c>
      <c r="AI1197" s="324">
        <v>0.22374474064419539</v>
      </c>
      <c r="AJ1197" s="324">
        <v>0.20410585919709992</v>
      </c>
      <c r="AK1197" s="324">
        <v>141.7516375702686</v>
      </c>
      <c r="AL1197" s="324">
        <v>114.30358440705538</v>
      </c>
      <c r="AM1197" s="324">
        <v>169.19969073348184</v>
      </c>
    </row>
    <row r="1198" spans="1:39">
      <c r="A1198" s="291" t="s">
        <v>1349</v>
      </c>
      <c r="B1198" s="291">
        <v>2</v>
      </c>
      <c r="C1198" s="291" t="s">
        <v>3376</v>
      </c>
      <c r="D1198" s="291" t="s">
        <v>3176</v>
      </c>
      <c r="E1198" s="291" t="s">
        <v>3160</v>
      </c>
      <c r="F1198" s="291" t="s">
        <v>3161</v>
      </c>
      <c r="G1198" s="291" t="s">
        <v>3162</v>
      </c>
      <c r="H1198" s="291" t="s">
        <v>3163</v>
      </c>
      <c r="I1198" s="291" t="s">
        <v>3164</v>
      </c>
      <c r="J1198" s="291" t="s">
        <v>65</v>
      </c>
      <c r="K1198" s="291">
        <v>40</v>
      </c>
      <c r="L1198" s="291">
        <v>58627677.160000004</v>
      </c>
      <c r="M1198" s="291" t="s">
        <v>58</v>
      </c>
      <c r="N1198" s="291">
        <v>196</v>
      </c>
      <c r="O1198" s="291">
        <v>1886345.5126230055</v>
      </c>
      <c r="P1198" s="321" t="s">
        <v>3170</v>
      </c>
      <c r="Q1198" s="321">
        <v>18000000</v>
      </c>
      <c r="R1198" s="321">
        <v>32.510452999999998</v>
      </c>
      <c r="S1198" s="321">
        <v>52.540310169999998</v>
      </c>
      <c r="T1198" s="321">
        <v>129.30958598434512</v>
      </c>
      <c r="U1198" s="321" t="s">
        <v>150</v>
      </c>
      <c r="V1198" s="321">
        <v>0.19363482238155294</v>
      </c>
      <c r="W1198" s="321">
        <v>1.16897852116378</v>
      </c>
      <c r="X1198" s="321">
        <v>2</v>
      </c>
      <c r="Y1198" s="321">
        <v>45.178175227930097</v>
      </c>
      <c r="Z1198" s="321">
        <v>0.44807999999999998</v>
      </c>
      <c r="AA1198" s="321">
        <v>99.589996400000004</v>
      </c>
      <c r="AB1198" s="321">
        <v>1.4448949600000001</v>
      </c>
      <c r="AC1198" s="322">
        <v>0.55269378283894455</v>
      </c>
      <c r="AD1198" s="323">
        <v>180000</v>
      </c>
      <c r="AE1198" s="322">
        <v>10.47969729235003</v>
      </c>
      <c r="AF1198" s="324">
        <v>23.428463299397308</v>
      </c>
      <c r="AG1198" s="324">
        <v>5.2516467883005715</v>
      </c>
      <c r="AH1198" s="324">
        <v>0.30407489266906801</v>
      </c>
      <c r="AI1198" s="324">
        <v>0.22415669014175885</v>
      </c>
      <c r="AJ1198" s="324">
        <v>0.20410585919709992</v>
      </c>
      <c r="AK1198" s="324">
        <v>142.01262478144389</v>
      </c>
      <c r="AL1198" s="324">
        <v>114.51403540595089</v>
      </c>
      <c r="AM1198" s="324">
        <v>169.51121415693692</v>
      </c>
    </row>
    <row r="1199" spans="1:39">
      <c r="A1199" s="291" t="s">
        <v>1350</v>
      </c>
      <c r="B1199" s="291">
        <v>2</v>
      </c>
      <c r="C1199" s="291" t="s">
        <v>3377</v>
      </c>
      <c r="D1199" s="291" t="s">
        <v>3176</v>
      </c>
      <c r="E1199" s="291" t="s">
        <v>3160</v>
      </c>
      <c r="F1199" s="291" t="s">
        <v>3161</v>
      </c>
      <c r="G1199" s="291" t="s">
        <v>3162</v>
      </c>
      <c r="H1199" s="291" t="s">
        <v>3163</v>
      </c>
      <c r="I1199" s="291" t="s">
        <v>3164</v>
      </c>
      <c r="J1199" s="291" t="s">
        <v>65</v>
      </c>
      <c r="K1199" s="291">
        <v>40</v>
      </c>
      <c r="L1199" s="291">
        <v>58627677.160000004</v>
      </c>
      <c r="M1199" s="291" t="s">
        <v>58</v>
      </c>
      <c r="N1199" s="291">
        <v>197</v>
      </c>
      <c r="O1199" s="291">
        <v>1896019.0793544056</v>
      </c>
      <c r="P1199" s="321" t="s">
        <v>3170</v>
      </c>
      <c r="Q1199" s="321">
        <v>18000000</v>
      </c>
      <c r="R1199" s="321">
        <v>32.510452999999998</v>
      </c>
      <c r="S1199" s="321">
        <v>52.540310169999998</v>
      </c>
      <c r="T1199" s="321">
        <v>129.30958598434512</v>
      </c>
      <c r="U1199" s="321" t="s">
        <v>150</v>
      </c>
      <c r="V1199" s="321">
        <v>0.19363482238155294</v>
      </c>
      <c r="W1199" s="321">
        <v>1.16897852116378</v>
      </c>
      <c r="X1199" s="321">
        <v>2</v>
      </c>
      <c r="Y1199" s="321">
        <v>45.178175227930097</v>
      </c>
      <c r="Z1199" s="321">
        <v>0.44807999999999998</v>
      </c>
      <c r="AA1199" s="321">
        <v>99.589996400000004</v>
      </c>
      <c r="AB1199" s="321">
        <v>1.4448949600000001</v>
      </c>
      <c r="AC1199" s="322">
        <v>0.55269378283894455</v>
      </c>
      <c r="AD1199" s="323">
        <v>180000</v>
      </c>
      <c r="AE1199" s="322">
        <v>10.533439329746699</v>
      </c>
      <c r="AF1199" s="324">
        <v>23.548609265035246</v>
      </c>
      <c r="AG1199" s="324">
        <v>5.2882300941811424</v>
      </c>
      <c r="AH1199" s="324">
        <v>0.30449050608003941</v>
      </c>
      <c r="AI1199" s="324">
        <v>0.22456655654960722</v>
      </c>
      <c r="AJ1199" s="324">
        <v>0.20410585919709992</v>
      </c>
      <c r="AK1199" s="324">
        <v>142.27229226828749</v>
      </c>
      <c r="AL1199" s="324">
        <v>114.72342222510127</v>
      </c>
      <c r="AM1199" s="324">
        <v>169.82116231147373</v>
      </c>
    </row>
    <row r="1200" spans="1:39">
      <c r="A1200" s="291" t="s">
        <v>1351</v>
      </c>
      <c r="B1200" s="291">
        <v>2</v>
      </c>
      <c r="C1200" s="291" t="s">
        <v>3378</v>
      </c>
      <c r="D1200" s="291" t="s">
        <v>3176</v>
      </c>
      <c r="E1200" s="291" t="s">
        <v>3160</v>
      </c>
      <c r="F1200" s="291" t="s">
        <v>3161</v>
      </c>
      <c r="G1200" s="291" t="s">
        <v>3162</v>
      </c>
      <c r="H1200" s="291" t="s">
        <v>3163</v>
      </c>
      <c r="I1200" s="291" t="s">
        <v>3164</v>
      </c>
      <c r="J1200" s="291" t="s">
        <v>65</v>
      </c>
      <c r="K1200" s="291">
        <v>40</v>
      </c>
      <c r="L1200" s="291">
        <v>58627677.160000004</v>
      </c>
      <c r="M1200" s="291" t="s">
        <v>58</v>
      </c>
      <c r="N1200" s="291">
        <v>198</v>
      </c>
      <c r="O1200" s="291">
        <v>1905692.6460858057</v>
      </c>
      <c r="P1200" s="321" t="s">
        <v>3170</v>
      </c>
      <c r="Q1200" s="321">
        <v>18000000</v>
      </c>
      <c r="R1200" s="321">
        <v>32.510452999999998</v>
      </c>
      <c r="S1200" s="321">
        <v>52.540310169999998</v>
      </c>
      <c r="T1200" s="321">
        <v>129.30958598434512</v>
      </c>
      <c r="U1200" s="321" t="s">
        <v>150</v>
      </c>
      <c r="V1200" s="321">
        <v>0.19363482238155294</v>
      </c>
      <c r="W1200" s="321">
        <v>1.16897852116378</v>
      </c>
      <c r="X1200" s="321">
        <v>2</v>
      </c>
      <c r="Y1200" s="321">
        <v>45.178175227930097</v>
      </c>
      <c r="Z1200" s="321">
        <v>0.44807999999999998</v>
      </c>
      <c r="AA1200" s="321">
        <v>99.589996400000004</v>
      </c>
      <c r="AB1200" s="321">
        <v>1.4448949600000001</v>
      </c>
      <c r="AC1200" s="322">
        <v>0.55269378283894455</v>
      </c>
      <c r="AD1200" s="323">
        <v>180000</v>
      </c>
      <c r="AE1200" s="322">
        <v>10.587181367143366</v>
      </c>
      <c r="AF1200" s="324">
        <v>23.668755230673181</v>
      </c>
      <c r="AG1200" s="324">
        <v>5.3248628997404888</v>
      </c>
      <c r="AH1200" s="324">
        <v>0.30490250225913446</v>
      </c>
      <c r="AI1200" s="324">
        <v>0.22497435322833581</v>
      </c>
      <c r="AJ1200" s="324">
        <v>0.20410585919709992</v>
      </c>
      <c r="AK1200" s="324">
        <v>142.53064849529449</v>
      </c>
      <c r="AL1200" s="324">
        <v>114.9317516899806</v>
      </c>
      <c r="AM1200" s="324">
        <v>170.12954530060841</v>
      </c>
    </row>
    <row r="1201" spans="1:39">
      <c r="A1201" s="291" t="s">
        <v>1352</v>
      </c>
      <c r="B1201" s="291">
        <v>2</v>
      </c>
      <c r="C1201" s="291" t="s">
        <v>3379</v>
      </c>
      <c r="D1201" s="291" t="s">
        <v>3176</v>
      </c>
      <c r="E1201" s="291" t="s">
        <v>3160</v>
      </c>
      <c r="F1201" s="291" t="s">
        <v>3161</v>
      </c>
      <c r="G1201" s="291" t="s">
        <v>3162</v>
      </c>
      <c r="H1201" s="291" t="s">
        <v>3163</v>
      </c>
      <c r="I1201" s="291" t="s">
        <v>3164</v>
      </c>
      <c r="J1201" s="291" t="s">
        <v>65</v>
      </c>
      <c r="K1201" s="291">
        <v>40</v>
      </c>
      <c r="L1201" s="291">
        <v>58627677.160000004</v>
      </c>
      <c r="M1201" s="291" t="s">
        <v>58</v>
      </c>
      <c r="N1201" s="291">
        <v>199</v>
      </c>
      <c r="O1201" s="291">
        <v>1915366.2128172058</v>
      </c>
      <c r="P1201" s="321" t="s">
        <v>3170</v>
      </c>
      <c r="Q1201" s="321">
        <v>18000000</v>
      </c>
      <c r="R1201" s="321">
        <v>32.510452999999998</v>
      </c>
      <c r="S1201" s="321">
        <v>52.540310169999998</v>
      </c>
      <c r="T1201" s="321">
        <v>129.30958598434512</v>
      </c>
      <c r="U1201" s="321" t="s">
        <v>150</v>
      </c>
      <c r="V1201" s="321">
        <v>0.19363482238155294</v>
      </c>
      <c r="W1201" s="321">
        <v>1.16897852116378</v>
      </c>
      <c r="X1201" s="321">
        <v>2</v>
      </c>
      <c r="Y1201" s="321">
        <v>45.178175227930097</v>
      </c>
      <c r="Z1201" s="321">
        <v>0.44807999999999998</v>
      </c>
      <c r="AA1201" s="321">
        <v>99.589996400000004</v>
      </c>
      <c r="AB1201" s="321">
        <v>1.4448949600000001</v>
      </c>
      <c r="AC1201" s="322">
        <v>0.55269378283894455</v>
      </c>
      <c r="AD1201" s="323">
        <v>180000</v>
      </c>
      <c r="AE1201" s="322">
        <v>10.640923404540032</v>
      </c>
      <c r="AF1201" s="324">
        <v>23.788901196311116</v>
      </c>
      <c r="AG1201" s="324">
        <v>5.3615447729863854</v>
      </c>
      <c r="AH1201" s="324">
        <v>0.30531090287658175</v>
      </c>
      <c r="AI1201" s="324">
        <v>0.22538009337807441</v>
      </c>
      <c r="AJ1201" s="324">
        <v>0.20410585919709992</v>
      </c>
      <c r="AK1201" s="324">
        <v>142.7877018252984</v>
      </c>
      <c r="AL1201" s="324">
        <v>115.13903054408662</v>
      </c>
      <c r="AM1201" s="324">
        <v>170.43637310651022</v>
      </c>
    </row>
    <row r="1202" spans="1:39">
      <c r="A1202" s="291" t="s">
        <v>1353</v>
      </c>
      <c r="B1202" s="291">
        <v>2</v>
      </c>
      <c r="C1202" s="291" t="s">
        <v>3380</v>
      </c>
      <c r="D1202" s="291" t="s">
        <v>3176</v>
      </c>
      <c r="E1202" s="291" t="s">
        <v>3160</v>
      </c>
      <c r="F1202" s="291" t="s">
        <v>3161</v>
      </c>
      <c r="G1202" s="291" t="s">
        <v>3162</v>
      </c>
      <c r="H1202" s="291" t="s">
        <v>3163</v>
      </c>
      <c r="I1202" s="291" t="s">
        <v>3164</v>
      </c>
      <c r="J1202" s="291" t="s">
        <v>65</v>
      </c>
      <c r="K1202" s="291">
        <v>40</v>
      </c>
      <c r="L1202" s="291">
        <v>58627677.160000004</v>
      </c>
      <c r="M1202" s="291" t="s">
        <v>58</v>
      </c>
      <c r="N1202" s="291">
        <v>200</v>
      </c>
      <c r="O1202" s="291">
        <v>1925039.7795486059</v>
      </c>
      <c r="P1202" s="321" t="s">
        <v>3170</v>
      </c>
      <c r="Q1202" s="321">
        <v>18000000</v>
      </c>
      <c r="R1202" s="321">
        <v>32.510452999999998</v>
      </c>
      <c r="S1202" s="321">
        <v>52.540310169999998</v>
      </c>
      <c r="T1202" s="321">
        <v>129.30958598434512</v>
      </c>
      <c r="U1202" s="321" t="s">
        <v>150</v>
      </c>
      <c r="V1202" s="321">
        <v>0.19363482238155294</v>
      </c>
      <c r="W1202" s="321">
        <v>1.16897852116378</v>
      </c>
      <c r="X1202" s="321">
        <v>2</v>
      </c>
      <c r="Y1202" s="321">
        <v>45.178175227930097</v>
      </c>
      <c r="Z1202" s="321">
        <v>0.44807999999999998</v>
      </c>
      <c r="AA1202" s="321">
        <v>99.589996400000004</v>
      </c>
      <c r="AB1202" s="321">
        <v>1.4448949600000001</v>
      </c>
      <c r="AC1202" s="322">
        <v>0.55269378283894455</v>
      </c>
      <c r="AD1202" s="323">
        <v>180000</v>
      </c>
      <c r="AE1202" s="322">
        <v>10.694665441936699</v>
      </c>
      <c r="AF1202" s="324">
        <v>23.909047161949051</v>
      </c>
      <c r="AG1202" s="324">
        <v>5.3982752845021871</v>
      </c>
      <c r="AH1202" s="324">
        <v>0.30571572936947916</v>
      </c>
      <c r="AI1202" s="324">
        <v>0.2257837900413478</v>
      </c>
      <c r="AJ1202" s="324">
        <v>0.20410585919709992</v>
      </c>
      <c r="AK1202" s="324">
        <v>143.04346052128338</v>
      </c>
      <c r="AL1202" s="324">
        <v>115.34526545040201</v>
      </c>
      <c r="AM1202" s="324">
        <v>170.74165559216479</v>
      </c>
    </row>
    <row r="1203" spans="1:39">
      <c r="A1203" s="291" t="s">
        <v>1354</v>
      </c>
      <c r="B1203" s="291">
        <v>2</v>
      </c>
      <c r="C1203" s="291" t="s">
        <v>3381</v>
      </c>
      <c r="D1203" s="291" t="s">
        <v>3176</v>
      </c>
      <c r="E1203" s="291" t="s">
        <v>3160</v>
      </c>
      <c r="F1203" s="291" t="s">
        <v>3161</v>
      </c>
      <c r="G1203" s="291" t="s">
        <v>3162</v>
      </c>
      <c r="H1203" s="291" t="s">
        <v>3163</v>
      </c>
      <c r="I1203" s="291" t="s">
        <v>3164</v>
      </c>
      <c r="J1203" s="291" t="s">
        <v>65</v>
      </c>
      <c r="K1203" s="291">
        <v>40</v>
      </c>
      <c r="L1203" s="291">
        <v>58627677.160000004</v>
      </c>
      <c r="M1203" s="291" t="s">
        <v>58</v>
      </c>
      <c r="N1203" s="291">
        <v>201</v>
      </c>
      <c r="O1203" s="291">
        <v>1934713.346280006</v>
      </c>
      <c r="P1203" s="321" t="s">
        <v>3170</v>
      </c>
      <c r="Q1203" s="321">
        <v>18000000</v>
      </c>
      <c r="R1203" s="321">
        <v>32.510452999999998</v>
      </c>
      <c r="S1203" s="321">
        <v>52.540310169999998</v>
      </c>
      <c r="T1203" s="321">
        <v>129.30958598434512</v>
      </c>
      <c r="U1203" s="321" t="s">
        <v>150</v>
      </c>
      <c r="V1203" s="321">
        <v>0.19363482238155294</v>
      </c>
      <c r="W1203" s="321">
        <v>1.16897852116378</v>
      </c>
      <c r="X1203" s="321">
        <v>2</v>
      </c>
      <c r="Y1203" s="321">
        <v>45.178175227930097</v>
      </c>
      <c r="Z1203" s="321">
        <v>0.44807999999999998</v>
      </c>
      <c r="AA1203" s="321">
        <v>99.589996400000004</v>
      </c>
      <c r="AB1203" s="321">
        <v>1.4448949600000001</v>
      </c>
      <c r="AC1203" s="322">
        <v>0.55269378283894455</v>
      </c>
      <c r="AD1203" s="323">
        <v>180000</v>
      </c>
      <c r="AE1203" s="322">
        <v>10.748407479333366</v>
      </c>
      <c r="AF1203" s="324">
        <v>24.029193127586986</v>
      </c>
      <c r="AG1203" s="324">
        <v>5.435054007419363</v>
      </c>
      <c r="AH1203" s="324">
        <v>0.3061170029463175</v>
      </c>
      <c r="AI1203" s="324">
        <v>0.22618545610587265</v>
      </c>
      <c r="AJ1203" s="324">
        <v>0.20410585919709992</v>
      </c>
      <c r="AK1203" s="324">
        <v>143.29793274815617</v>
      </c>
      <c r="AL1203" s="324">
        <v>115.55046299282324</v>
      </c>
      <c r="AM1203" s="324">
        <v>171.04540250348913</v>
      </c>
    </row>
    <row r="1204" spans="1:39">
      <c r="A1204" s="291" t="s">
        <v>1355</v>
      </c>
      <c r="B1204" s="291">
        <v>2</v>
      </c>
      <c r="C1204" s="291" t="s">
        <v>3382</v>
      </c>
      <c r="D1204" s="291" t="s">
        <v>3176</v>
      </c>
      <c r="E1204" s="291" t="s">
        <v>3160</v>
      </c>
      <c r="F1204" s="291" t="s">
        <v>3161</v>
      </c>
      <c r="G1204" s="291" t="s">
        <v>3162</v>
      </c>
      <c r="H1204" s="291" t="s">
        <v>3163</v>
      </c>
      <c r="I1204" s="291" t="s">
        <v>3164</v>
      </c>
      <c r="J1204" s="291" t="s">
        <v>65</v>
      </c>
      <c r="K1204" s="291">
        <v>40</v>
      </c>
      <c r="L1204" s="291">
        <v>58627677.160000004</v>
      </c>
      <c r="M1204" s="291" t="s">
        <v>58</v>
      </c>
      <c r="N1204" s="291">
        <v>202</v>
      </c>
      <c r="O1204" s="291">
        <v>1944386.9130114061</v>
      </c>
      <c r="P1204" s="321" t="s">
        <v>3170</v>
      </c>
      <c r="Q1204" s="321">
        <v>18000000</v>
      </c>
      <c r="R1204" s="321">
        <v>32.510452999999998</v>
      </c>
      <c r="S1204" s="321">
        <v>52.540310169999998</v>
      </c>
      <c r="T1204" s="321">
        <v>129.30958598434512</v>
      </c>
      <c r="U1204" s="321" t="s">
        <v>150</v>
      </c>
      <c r="V1204" s="321">
        <v>0.19363482238155294</v>
      </c>
      <c r="W1204" s="321">
        <v>1.16897852116378</v>
      </c>
      <c r="X1204" s="321">
        <v>2</v>
      </c>
      <c r="Y1204" s="321">
        <v>45.178175227930097</v>
      </c>
      <c r="Z1204" s="321">
        <v>0.44807999999999998</v>
      </c>
      <c r="AA1204" s="321">
        <v>99.589996400000004</v>
      </c>
      <c r="AB1204" s="321">
        <v>1.4448949600000001</v>
      </c>
      <c r="AC1204" s="322">
        <v>0.55269378283894455</v>
      </c>
      <c r="AD1204" s="323">
        <v>180000</v>
      </c>
      <c r="AE1204" s="322">
        <v>10.802149516730033</v>
      </c>
      <c r="AF1204" s="324">
        <v>24.149339093224921</v>
      </c>
      <c r="AG1204" s="324">
        <v>5.4718805173904812</v>
      </c>
      <c r="AH1204" s="324">
        <v>0.30651474459073008</v>
      </c>
      <c r="AI1204" s="324">
        <v>0.22658510430728984</v>
      </c>
      <c r="AJ1204" s="324">
        <v>0.20410585919709992</v>
      </c>
      <c r="AK1204" s="324">
        <v>143.55112657447714</v>
      </c>
      <c r="AL1204" s="324">
        <v>115.75462967755645</v>
      </c>
      <c r="AM1204" s="324">
        <v>171.34762347139787</v>
      </c>
    </row>
    <row r="1205" spans="1:39">
      <c r="A1205" s="291" t="s">
        <v>1356</v>
      </c>
      <c r="B1205" s="291">
        <v>2</v>
      </c>
      <c r="C1205" s="291" t="s">
        <v>3383</v>
      </c>
      <c r="D1205" s="291" t="s">
        <v>3176</v>
      </c>
      <c r="E1205" s="291" t="s">
        <v>3160</v>
      </c>
      <c r="F1205" s="291" t="s">
        <v>3161</v>
      </c>
      <c r="G1205" s="291" t="s">
        <v>3162</v>
      </c>
      <c r="H1205" s="291" t="s">
        <v>3163</v>
      </c>
      <c r="I1205" s="291" t="s">
        <v>3164</v>
      </c>
      <c r="J1205" s="291" t="s">
        <v>65</v>
      </c>
      <c r="K1205" s="291">
        <v>40</v>
      </c>
      <c r="L1205" s="291">
        <v>58627677.160000004</v>
      </c>
      <c r="M1205" s="291" t="s">
        <v>58</v>
      </c>
      <c r="N1205" s="291">
        <v>203</v>
      </c>
      <c r="O1205" s="291">
        <v>1954060.4797428062</v>
      </c>
      <c r="P1205" s="321" t="s">
        <v>3170</v>
      </c>
      <c r="Q1205" s="321">
        <v>18000000</v>
      </c>
      <c r="R1205" s="321">
        <v>32.510452999999998</v>
      </c>
      <c r="S1205" s="321">
        <v>52.540310169999998</v>
      </c>
      <c r="T1205" s="321">
        <v>129.30958598434512</v>
      </c>
      <c r="U1205" s="321" t="s">
        <v>150</v>
      </c>
      <c r="V1205" s="321">
        <v>0.19363482238155294</v>
      </c>
      <c r="W1205" s="321">
        <v>1.16897852116378</v>
      </c>
      <c r="X1205" s="321">
        <v>2</v>
      </c>
      <c r="Y1205" s="321">
        <v>45.178175227930097</v>
      </c>
      <c r="Z1205" s="321">
        <v>0.44807999999999998</v>
      </c>
      <c r="AA1205" s="321">
        <v>99.589996400000004</v>
      </c>
      <c r="AB1205" s="321">
        <v>1.4448949600000001</v>
      </c>
      <c r="AC1205" s="322">
        <v>0.55269378283894455</v>
      </c>
      <c r="AD1205" s="323">
        <v>180000</v>
      </c>
      <c r="AE1205" s="322">
        <v>10.855891554126702</v>
      </c>
      <c r="AF1205" s="324">
        <v>24.269485058862863</v>
      </c>
      <c r="AG1205" s="324">
        <v>5.5087543925626958</v>
      </c>
      <c r="AH1205" s="324">
        <v>0.30690897506565873</v>
      </c>
      <c r="AI1205" s="324">
        <v>0.22698274723183626</v>
      </c>
      <c r="AJ1205" s="324">
        <v>0.20410585919709992</v>
      </c>
      <c r="AK1205" s="324">
        <v>143.80304997415303</v>
      </c>
      <c r="AL1205" s="324">
        <v>115.95777193448235</v>
      </c>
      <c r="AM1205" s="324">
        <v>171.64832801382374</v>
      </c>
    </row>
    <row r="1206" spans="1:39">
      <c r="A1206" s="291" t="s">
        <v>1357</v>
      </c>
      <c r="B1206" s="291">
        <v>2</v>
      </c>
      <c r="C1206" s="291" t="s">
        <v>3384</v>
      </c>
      <c r="D1206" s="291" t="s">
        <v>3176</v>
      </c>
      <c r="E1206" s="291" t="s">
        <v>3160</v>
      </c>
      <c r="F1206" s="291" t="s">
        <v>3161</v>
      </c>
      <c r="G1206" s="291" t="s">
        <v>3162</v>
      </c>
      <c r="H1206" s="291" t="s">
        <v>3163</v>
      </c>
      <c r="I1206" s="291" t="s">
        <v>3164</v>
      </c>
      <c r="J1206" s="291" t="s">
        <v>65</v>
      </c>
      <c r="K1206" s="291">
        <v>40</v>
      </c>
      <c r="L1206" s="291">
        <v>58627677.160000004</v>
      </c>
      <c r="M1206" s="291" t="s">
        <v>58</v>
      </c>
      <c r="N1206" s="291">
        <v>204</v>
      </c>
      <c r="O1206" s="291">
        <v>1963734.0464742063</v>
      </c>
      <c r="P1206" s="321" t="s">
        <v>3170</v>
      </c>
      <c r="Q1206" s="321">
        <v>18000000</v>
      </c>
      <c r="R1206" s="321">
        <v>32.510452999999998</v>
      </c>
      <c r="S1206" s="321">
        <v>52.540310169999998</v>
      </c>
      <c r="T1206" s="321">
        <v>129.30958598434512</v>
      </c>
      <c r="U1206" s="321" t="s">
        <v>150</v>
      </c>
      <c r="V1206" s="321">
        <v>0.19363482238155294</v>
      </c>
      <c r="W1206" s="321">
        <v>1.16897852116378</v>
      </c>
      <c r="X1206" s="321">
        <v>2</v>
      </c>
      <c r="Y1206" s="321">
        <v>45.178175227930097</v>
      </c>
      <c r="Z1206" s="321">
        <v>0.44807999999999998</v>
      </c>
      <c r="AA1206" s="321">
        <v>99.589996400000004</v>
      </c>
      <c r="AB1206" s="321">
        <v>1.4448949600000001</v>
      </c>
      <c r="AC1206" s="322">
        <v>0.55269378283894455</v>
      </c>
      <c r="AD1206" s="323">
        <v>180000</v>
      </c>
      <c r="AE1206" s="322">
        <v>10.909633591523368</v>
      </c>
      <c r="AF1206" s="324">
        <v>24.389631024500797</v>
      </c>
      <c r="AG1206" s="324">
        <v>5.5456752135516343</v>
      </c>
      <c r="AH1206" s="324">
        <v>0.30729971491677843</v>
      </c>
      <c r="AI1206" s="324">
        <v>0.22737839731895421</v>
      </c>
      <c r="AJ1206" s="324">
        <v>0.20410585919709992</v>
      </c>
      <c r="AK1206" s="324">
        <v>144.05371082809006</v>
      </c>
      <c r="AL1206" s="324">
        <v>116.15989611848926</v>
      </c>
      <c r="AM1206" s="324">
        <v>171.94752553769086</v>
      </c>
    </row>
    <row r="1207" spans="1:39">
      <c r="A1207" s="291" t="s">
        <v>1358</v>
      </c>
      <c r="B1207" s="291">
        <v>2</v>
      </c>
      <c r="C1207" s="291" t="s">
        <v>3385</v>
      </c>
      <c r="D1207" s="291" t="s">
        <v>3176</v>
      </c>
      <c r="E1207" s="291" t="s">
        <v>3160</v>
      </c>
      <c r="F1207" s="291" t="s">
        <v>3161</v>
      </c>
      <c r="G1207" s="291" t="s">
        <v>3162</v>
      </c>
      <c r="H1207" s="291" t="s">
        <v>3163</v>
      </c>
      <c r="I1207" s="291" t="s">
        <v>3164</v>
      </c>
      <c r="J1207" s="291" t="s">
        <v>65</v>
      </c>
      <c r="K1207" s="291">
        <v>40</v>
      </c>
      <c r="L1207" s="291">
        <v>58627677.160000004</v>
      </c>
      <c r="M1207" s="291" t="s">
        <v>58</v>
      </c>
      <c r="N1207" s="291">
        <v>205</v>
      </c>
      <c r="O1207" s="291">
        <v>1973407.6132056064</v>
      </c>
      <c r="P1207" s="321" t="s">
        <v>3170</v>
      </c>
      <c r="Q1207" s="321">
        <v>18000000</v>
      </c>
      <c r="R1207" s="321">
        <v>32.510452999999998</v>
      </c>
      <c r="S1207" s="321">
        <v>52.540310169999998</v>
      </c>
      <c r="T1207" s="321">
        <v>129.30958598434512</v>
      </c>
      <c r="U1207" s="321" t="s">
        <v>150</v>
      </c>
      <c r="V1207" s="321">
        <v>0.19363482238155294</v>
      </c>
      <c r="W1207" s="321">
        <v>1.16897852116378</v>
      </c>
      <c r="X1207" s="321">
        <v>2</v>
      </c>
      <c r="Y1207" s="321">
        <v>45.178175227930097</v>
      </c>
      <c r="Z1207" s="321">
        <v>0.44807999999999998</v>
      </c>
      <c r="AA1207" s="321">
        <v>99.589996400000004</v>
      </c>
      <c r="AB1207" s="321">
        <v>1.4448949600000001</v>
      </c>
      <c r="AC1207" s="322">
        <v>0.55269378283894455</v>
      </c>
      <c r="AD1207" s="323">
        <v>180000</v>
      </c>
      <c r="AE1207" s="322">
        <v>10.963375628920035</v>
      </c>
      <c r="AF1207" s="324">
        <v>24.509776990138732</v>
      </c>
      <c r="AG1207" s="324">
        <v>5.5826425634158161</v>
      </c>
      <c r="AH1207" s="324">
        <v>0.30768698447673676</v>
      </c>
      <c r="AI1207" s="324">
        <v>0.2277720668638453</v>
      </c>
      <c r="AJ1207" s="324">
        <v>0.20410585919709992</v>
      </c>
      <c r="AK1207" s="324">
        <v>144.30311692581188</v>
      </c>
      <c r="AL1207" s="324">
        <v>116.36100851077785</v>
      </c>
      <c r="AM1207" s="324">
        <v>172.24522534084596</v>
      </c>
    </row>
    <row r="1208" spans="1:39">
      <c r="A1208" s="291" t="s">
        <v>1359</v>
      </c>
      <c r="B1208" s="291">
        <v>2</v>
      </c>
      <c r="C1208" s="291" t="s">
        <v>3386</v>
      </c>
      <c r="D1208" s="291" t="s">
        <v>3176</v>
      </c>
      <c r="E1208" s="291" t="s">
        <v>3160</v>
      </c>
      <c r="F1208" s="291" t="s">
        <v>3161</v>
      </c>
      <c r="G1208" s="291" t="s">
        <v>3162</v>
      </c>
      <c r="H1208" s="291" t="s">
        <v>3163</v>
      </c>
      <c r="I1208" s="291" t="s">
        <v>3164</v>
      </c>
      <c r="J1208" s="291" t="s">
        <v>65</v>
      </c>
      <c r="K1208" s="291">
        <v>40</v>
      </c>
      <c r="L1208" s="291">
        <v>58627677.160000004</v>
      </c>
      <c r="M1208" s="291" t="s">
        <v>58</v>
      </c>
      <c r="N1208" s="291">
        <v>206</v>
      </c>
      <c r="O1208" s="291">
        <v>1983081.1799370064</v>
      </c>
      <c r="P1208" s="321" t="s">
        <v>3170</v>
      </c>
      <c r="Q1208" s="321">
        <v>18000000</v>
      </c>
      <c r="R1208" s="321">
        <v>32.510452999999998</v>
      </c>
      <c r="S1208" s="321">
        <v>52.540310169999998</v>
      </c>
      <c r="T1208" s="321">
        <v>129.30958598434512</v>
      </c>
      <c r="U1208" s="321" t="s">
        <v>150</v>
      </c>
      <c r="V1208" s="321">
        <v>0.19363482238155294</v>
      </c>
      <c r="W1208" s="321">
        <v>1.16897852116378</v>
      </c>
      <c r="X1208" s="321">
        <v>2</v>
      </c>
      <c r="Y1208" s="321">
        <v>45.178175227930097</v>
      </c>
      <c r="Z1208" s="321">
        <v>0.44807999999999998</v>
      </c>
      <c r="AA1208" s="321">
        <v>99.589996400000004</v>
      </c>
      <c r="AB1208" s="321">
        <v>1.4448949600000001</v>
      </c>
      <c r="AC1208" s="322">
        <v>0.55269378283894455</v>
      </c>
      <c r="AD1208" s="323">
        <v>180000</v>
      </c>
      <c r="AE1208" s="322">
        <v>11.017117666316702</v>
      </c>
      <c r="AF1208" s="324">
        <v>24.629922955776667</v>
      </c>
      <c r="AG1208" s="324">
        <v>5.6196560276314411</v>
      </c>
      <c r="AH1208" s="324">
        <v>0.3080708038684104</v>
      </c>
      <c r="AI1208" s="324">
        <v>0.22816376801996513</v>
      </c>
      <c r="AJ1208" s="324">
        <v>0.20410585919709992</v>
      </c>
      <c r="AK1208" s="324">
        <v>144.55127596704025</v>
      </c>
      <c r="AL1208" s="324">
        <v>116.56111532013558</v>
      </c>
      <c r="AM1208" s="324">
        <v>172.54143661394497</v>
      </c>
    </row>
    <row r="1209" spans="1:39">
      <c r="A1209" s="291" t="s">
        <v>1360</v>
      </c>
      <c r="B1209" s="291">
        <v>2</v>
      </c>
      <c r="C1209" s="291" t="s">
        <v>3387</v>
      </c>
      <c r="D1209" s="291" t="s">
        <v>3176</v>
      </c>
      <c r="E1209" s="291" t="s">
        <v>3160</v>
      </c>
      <c r="F1209" s="291" t="s">
        <v>3161</v>
      </c>
      <c r="G1209" s="291" t="s">
        <v>3162</v>
      </c>
      <c r="H1209" s="291" t="s">
        <v>3163</v>
      </c>
      <c r="I1209" s="291" t="s">
        <v>3164</v>
      </c>
      <c r="J1209" s="291" t="s">
        <v>65</v>
      </c>
      <c r="K1209" s="291">
        <v>40</v>
      </c>
      <c r="L1209" s="291">
        <v>58627677.160000004</v>
      </c>
      <c r="M1209" s="291" t="s">
        <v>58</v>
      </c>
      <c r="N1209" s="291">
        <v>207</v>
      </c>
      <c r="O1209" s="291">
        <v>1992754.7466684065</v>
      </c>
      <c r="P1209" s="321" t="s">
        <v>3170</v>
      </c>
      <c r="Q1209" s="321">
        <v>18000000</v>
      </c>
      <c r="R1209" s="321">
        <v>32.510452999999998</v>
      </c>
      <c r="S1209" s="321">
        <v>52.540310169999998</v>
      </c>
      <c r="T1209" s="321">
        <v>129.30958598434512</v>
      </c>
      <c r="U1209" s="321" t="s">
        <v>150</v>
      </c>
      <c r="V1209" s="321">
        <v>0.19363482238155294</v>
      </c>
      <c r="W1209" s="321">
        <v>1.16897852116378</v>
      </c>
      <c r="X1209" s="321">
        <v>2</v>
      </c>
      <c r="Y1209" s="321">
        <v>45.178175227930097</v>
      </c>
      <c r="Z1209" s="321">
        <v>0.44807999999999998</v>
      </c>
      <c r="AA1209" s="321">
        <v>99.589996400000004</v>
      </c>
      <c r="AB1209" s="321">
        <v>1.4448949600000001</v>
      </c>
      <c r="AC1209" s="322">
        <v>0.55269378283894455</v>
      </c>
      <c r="AD1209" s="323">
        <v>180000</v>
      </c>
      <c r="AE1209" s="322">
        <v>11.070859703713369</v>
      </c>
      <c r="AF1209" s="324">
        <v>24.750068921414602</v>
      </c>
      <c r="AG1209" s="324">
        <v>5.6567151940676395</v>
      </c>
      <c r="AH1209" s="324">
        <v>0.3084511930086587</v>
      </c>
      <c r="AI1209" s="324">
        <v>0.22855351280146363</v>
      </c>
      <c r="AJ1209" s="324">
        <v>0.20410585919709992</v>
      </c>
      <c r="AK1209" s="324">
        <v>144.79819556324088</v>
      </c>
      <c r="AL1209" s="324">
        <v>116.76022268418339</v>
      </c>
      <c r="AM1209" s="324">
        <v>172.83616844229843</v>
      </c>
    </row>
    <row r="1210" spans="1:39">
      <c r="A1210" s="291" t="s">
        <v>1361</v>
      </c>
      <c r="B1210" s="291">
        <v>2</v>
      </c>
      <c r="C1210" s="291" t="s">
        <v>3388</v>
      </c>
      <c r="D1210" s="291" t="s">
        <v>3176</v>
      </c>
      <c r="E1210" s="291" t="s">
        <v>3160</v>
      </c>
      <c r="F1210" s="291" t="s">
        <v>3161</v>
      </c>
      <c r="G1210" s="291" t="s">
        <v>3162</v>
      </c>
      <c r="H1210" s="291" t="s">
        <v>3163</v>
      </c>
      <c r="I1210" s="291" t="s">
        <v>3164</v>
      </c>
      <c r="J1210" s="291" t="s">
        <v>65</v>
      </c>
      <c r="K1210" s="291">
        <v>40</v>
      </c>
      <c r="L1210" s="291">
        <v>58627677.160000004</v>
      </c>
      <c r="M1210" s="291" t="s">
        <v>58</v>
      </c>
      <c r="N1210" s="291">
        <v>208</v>
      </c>
      <c r="O1210" s="291">
        <v>2002428.3133998066</v>
      </c>
      <c r="P1210" s="321" t="s">
        <v>3170</v>
      </c>
      <c r="Q1210" s="321">
        <v>18000000</v>
      </c>
      <c r="R1210" s="321">
        <v>32.510452999999998</v>
      </c>
      <c r="S1210" s="321">
        <v>52.540310169999998</v>
      </c>
      <c r="T1210" s="321">
        <v>129.30958598434512</v>
      </c>
      <c r="U1210" s="321" t="s">
        <v>150</v>
      </c>
      <c r="V1210" s="321">
        <v>0.19363482238155294</v>
      </c>
      <c r="W1210" s="321">
        <v>1.16897852116378</v>
      </c>
      <c r="X1210" s="321">
        <v>2</v>
      </c>
      <c r="Y1210" s="321">
        <v>45.178175227930097</v>
      </c>
      <c r="Z1210" s="321">
        <v>0.44807999999999998</v>
      </c>
      <c r="AA1210" s="321">
        <v>99.589996400000004</v>
      </c>
      <c r="AB1210" s="321">
        <v>1.4448949600000001</v>
      </c>
      <c r="AC1210" s="322">
        <v>0.55269378283894455</v>
      </c>
      <c r="AD1210" s="323">
        <v>180000</v>
      </c>
      <c r="AE1210" s="322">
        <v>11.124601741110038</v>
      </c>
      <c r="AF1210" s="324">
        <v>24.870214887052541</v>
      </c>
      <c r="AG1210" s="324">
        <v>5.6938196529621177</v>
      </c>
      <c r="AH1210" s="324">
        <v>0.30882817161162973</v>
      </c>
      <c r="AI1210" s="324">
        <v>0.22894131308557072</v>
      </c>
      <c r="AJ1210" s="324">
        <v>0.20410585919709992</v>
      </c>
      <c r="AK1210" s="324">
        <v>145.04388323913497</v>
      </c>
      <c r="AL1210" s="324">
        <v>116.95833667059438</v>
      </c>
      <c r="AM1210" s="324">
        <v>173.12942980767559</v>
      </c>
    </row>
    <row r="1211" spans="1:39">
      <c r="A1211" s="291" t="s">
        <v>1362</v>
      </c>
      <c r="B1211" s="291">
        <v>2</v>
      </c>
      <c r="C1211" s="291" t="s">
        <v>3389</v>
      </c>
      <c r="D1211" s="291" t="s">
        <v>3176</v>
      </c>
      <c r="E1211" s="291" t="s">
        <v>3160</v>
      </c>
      <c r="F1211" s="291" t="s">
        <v>3161</v>
      </c>
      <c r="G1211" s="291" t="s">
        <v>3162</v>
      </c>
      <c r="H1211" s="291" t="s">
        <v>3163</v>
      </c>
      <c r="I1211" s="291" t="s">
        <v>3164</v>
      </c>
      <c r="J1211" s="291" t="s">
        <v>65</v>
      </c>
      <c r="K1211" s="291">
        <v>40</v>
      </c>
      <c r="L1211" s="291">
        <v>58627677.160000004</v>
      </c>
      <c r="M1211" s="291" t="s">
        <v>58</v>
      </c>
      <c r="N1211" s="291">
        <v>209</v>
      </c>
      <c r="O1211" s="291">
        <v>2012101.8801312067</v>
      </c>
      <c r="P1211" s="321" t="s">
        <v>3170</v>
      </c>
      <c r="Q1211" s="321">
        <v>18000000</v>
      </c>
      <c r="R1211" s="321">
        <v>32.510452999999998</v>
      </c>
      <c r="S1211" s="321">
        <v>52.540310169999998</v>
      </c>
      <c r="T1211" s="321">
        <v>129.30958598434512</v>
      </c>
      <c r="U1211" s="321" t="s">
        <v>150</v>
      </c>
      <c r="V1211" s="321">
        <v>0.19363482238155294</v>
      </c>
      <c r="W1211" s="321">
        <v>1.16897852116378</v>
      </c>
      <c r="X1211" s="321">
        <v>2</v>
      </c>
      <c r="Y1211" s="321">
        <v>45.178175227930097</v>
      </c>
      <c r="Z1211" s="321">
        <v>0.44807999999999998</v>
      </c>
      <c r="AA1211" s="321">
        <v>99.589996400000004</v>
      </c>
      <c r="AB1211" s="321">
        <v>1.4448949600000001</v>
      </c>
      <c r="AC1211" s="322">
        <v>0.55269378283894455</v>
      </c>
      <c r="AD1211" s="323">
        <v>180000</v>
      </c>
      <c r="AE1211" s="322">
        <v>11.178343778506704</v>
      </c>
      <c r="AF1211" s="324">
        <v>24.990360852690475</v>
      </c>
      <c r="AG1211" s="324">
        <v>5.7309689968972553</v>
      </c>
      <c r="AH1211" s="324">
        <v>0.30920175919255372</v>
      </c>
      <c r="AI1211" s="324">
        <v>0.22932718061493121</v>
      </c>
      <c r="AJ1211" s="324">
        <v>0.20410585919709992</v>
      </c>
      <c r="AK1211" s="324">
        <v>145.28834643417838</v>
      </c>
      <c r="AL1211" s="324">
        <v>117.15546327828675</v>
      </c>
      <c r="AM1211" s="324">
        <v>173.42122959007006</v>
      </c>
    </row>
    <row r="1212" spans="1:39">
      <c r="A1212" s="291" t="s">
        <v>1363</v>
      </c>
      <c r="B1212" s="291">
        <v>2</v>
      </c>
      <c r="C1212" s="291" t="s">
        <v>3390</v>
      </c>
      <c r="D1212" s="291" t="s">
        <v>3176</v>
      </c>
      <c r="E1212" s="291" t="s">
        <v>3160</v>
      </c>
      <c r="F1212" s="291" t="s">
        <v>3161</v>
      </c>
      <c r="G1212" s="291" t="s">
        <v>3162</v>
      </c>
      <c r="H1212" s="291" t="s">
        <v>3163</v>
      </c>
      <c r="I1212" s="291" t="s">
        <v>3164</v>
      </c>
      <c r="J1212" s="291" t="s">
        <v>65</v>
      </c>
      <c r="K1212" s="291">
        <v>40</v>
      </c>
      <c r="L1212" s="291">
        <v>58627677.160000004</v>
      </c>
      <c r="M1212" s="291" t="s">
        <v>58</v>
      </c>
      <c r="N1212" s="291">
        <v>210</v>
      </c>
      <c r="O1212" s="291">
        <v>2021775.4468626068</v>
      </c>
      <c r="P1212" s="321" t="s">
        <v>3170</v>
      </c>
      <c r="Q1212" s="321">
        <v>18000000</v>
      </c>
      <c r="R1212" s="321">
        <v>32.510452999999998</v>
      </c>
      <c r="S1212" s="321">
        <v>52.540310169999998</v>
      </c>
      <c r="T1212" s="321">
        <v>129.30958598434512</v>
      </c>
      <c r="U1212" s="321" t="s">
        <v>150</v>
      </c>
      <c r="V1212" s="321">
        <v>0.19363482238155294</v>
      </c>
      <c r="W1212" s="321">
        <v>1.16897852116378</v>
      </c>
      <c r="X1212" s="321">
        <v>2</v>
      </c>
      <c r="Y1212" s="321">
        <v>45.178175227930097</v>
      </c>
      <c r="Z1212" s="321">
        <v>0.44807999999999998</v>
      </c>
      <c r="AA1212" s="321">
        <v>99.589996400000004</v>
      </c>
      <c r="AB1212" s="321">
        <v>1.4448949600000001</v>
      </c>
      <c r="AC1212" s="322">
        <v>0.55269378283894455</v>
      </c>
      <c r="AD1212" s="323">
        <v>180000</v>
      </c>
      <c r="AE1212" s="322">
        <v>11.232085815903371</v>
      </c>
      <c r="AF1212" s="324">
        <v>25.11050681832841</v>
      </c>
      <c r="AG1212" s="324">
        <v>5.768162820776559</v>
      </c>
      <c r="AH1212" s="324">
        <v>0.30957197507063128</v>
      </c>
      <c r="AI1212" s="324">
        <v>0.22971112699988672</v>
      </c>
      <c r="AJ1212" s="324">
        <v>0.20410585919709992</v>
      </c>
      <c r="AK1212" s="324">
        <v>145.53159250400748</v>
      </c>
      <c r="AL1212" s="324">
        <v>117.35160843858945</v>
      </c>
      <c r="AM1212" s="324">
        <v>173.71157656942552</v>
      </c>
    </row>
    <row r="1213" spans="1:39">
      <c r="A1213" s="291" t="s">
        <v>1364</v>
      </c>
      <c r="B1213" s="291">
        <v>2</v>
      </c>
      <c r="C1213" s="291" t="s">
        <v>3391</v>
      </c>
      <c r="D1213" s="291" t="s">
        <v>3176</v>
      </c>
      <c r="E1213" s="291" t="s">
        <v>3160</v>
      </c>
      <c r="F1213" s="291" t="s">
        <v>3161</v>
      </c>
      <c r="G1213" s="291" t="s">
        <v>3162</v>
      </c>
      <c r="H1213" s="291" t="s">
        <v>3163</v>
      </c>
      <c r="I1213" s="291" t="s">
        <v>3164</v>
      </c>
      <c r="J1213" s="291" t="s">
        <v>65</v>
      </c>
      <c r="K1213" s="291">
        <v>40</v>
      </c>
      <c r="L1213" s="291">
        <v>58627677.160000004</v>
      </c>
      <c r="M1213" s="291" t="s">
        <v>58</v>
      </c>
      <c r="N1213" s="291">
        <v>211</v>
      </c>
      <c r="O1213" s="291">
        <v>2031449.0135940069</v>
      </c>
      <c r="P1213" s="321" t="s">
        <v>3170</v>
      </c>
      <c r="Q1213" s="321">
        <v>18000000</v>
      </c>
      <c r="R1213" s="321">
        <v>32.510452999999998</v>
      </c>
      <c r="S1213" s="321">
        <v>52.540310169999998</v>
      </c>
      <c r="T1213" s="321">
        <v>129.30958598434512</v>
      </c>
      <c r="U1213" s="321" t="s">
        <v>150</v>
      </c>
      <c r="V1213" s="321">
        <v>0.19363482238155294</v>
      </c>
      <c r="W1213" s="321">
        <v>1.16897852116378</v>
      </c>
      <c r="X1213" s="321">
        <v>2</v>
      </c>
      <c r="Y1213" s="321">
        <v>45.178175227930097</v>
      </c>
      <c r="Z1213" s="321">
        <v>0.44807999999999998</v>
      </c>
      <c r="AA1213" s="321">
        <v>99.589996400000004</v>
      </c>
      <c r="AB1213" s="321">
        <v>1.4448949600000001</v>
      </c>
      <c r="AC1213" s="322">
        <v>0.55269378283894455</v>
      </c>
      <c r="AD1213" s="323">
        <v>180000</v>
      </c>
      <c r="AE1213" s="322">
        <v>11.285827853300038</v>
      </c>
      <c r="AF1213" s="324">
        <v>25.230652783966345</v>
      </c>
      <c r="AG1213" s="324">
        <v>5.8054007218015373</v>
      </c>
      <c r="AH1213" s="324">
        <v>0.30993883837262093</v>
      </c>
      <c r="AI1213" s="324">
        <v>0.23009316372070926</v>
      </c>
      <c r="AJ1213" s="324">
        <v>0.20410585919709992</v>
      </c>
      <c r="AK1213" s="324">
        <v>145.77362872185398</v>
      </c>
      <c r="AL1213" s="324">
        <v>117.54677801638336</v>
      </c>
      <c r="AM1213" s="324">
        <v>174.00047942732465</v>
      </c>
    </row>
    <row r="1214" spans="1:39">
      <c r="A1214" s="291" t="s">
        <v>1365</v>
      </c>
      <c r="B1214" s="291">
        <v>2</v>
      </c>
      <c r="C1214" s="291" t="s">
        <v>3392</v>
      </c>
      <c r="D1214" s="291" t="s">
        <v>3176</v>
      </c>
      <c r="E1214" s="291" t="s">
        <v>3160</v>
      </c>
      <c r="F1214" s="291" t="s">
        <v>3161</v>
      </c>
      <c r="G1214" s="291" t="s">
        <v>3162</v>
      </c>
      <c r="H1214" s="291" t="s">
        <v>3163</v>
      </c>
      <c r="I1214" s="291" t="s">
        <v>3164</v>
      </c>
      <c r="J1214" s="291" t="s">
        <v>65</v>
      </c>
      <c r="K1214" s="291">
        <v>40</v>
      </c>
      <c r="L1214" s="291">
        <v>58627677.160000004</v>
      </c>
      <c r="M1214" s="291" t="s">
        <v>58</v>
      </c>
      <c r="N1214" s="291">
        <v>212</v>
      </c>
      <c r="O1214" s="291">
        <v>2041122.580325407</v>
      </c>
      <c r="P1214" s="321" t="s">
        <v>3170</v>
      </c>
      <c r="Q1214" s="321">
        <v>18000000</v>
      </c>
      <c r="R1214" s="321">
        <v>32.510452999999998</v>
      </c>
      <c r="S1214" s="321">
        <v>52.540310169999998</v>
      </c>
      <c r="T1214" s="321">
        <v>129.30958598434512</v>
      </c>
      <c r="U1214" s="321" t="s">
        <v>150</v>
      </c>
      <c r="V1214" s="321">
        <v>0.19363482238155294</v>
      </c>
      <c r="W1214" s="321">
        <v>1.16897852116378</v>
      </c>
      <c r="X1214" s="321">
        <v>2</v>
      </c>
      <c r="Y1214" s="321">
        <v>45.178175227930097</v>
      </c>
      <c r="Z1214" s="321">
        <v>0.44807999999999998</v>
      </c>
      <c r="AA1214" s="321">
        <v>99.589996400000004</v>
      </c>
      <c r="AB1214" s="321">
        <v>1.4448949600000001</v>
      </c>
      <c r="AC1214" s="322">
        <v>0.55269378283894455</v>
      </c>
      <c r="AD1214" s="323">
        <v>180000</v>
      </c>
      <c r="AE1214" s="322">
        <v>11.339569890696705</v>
      </c>
      <c r="AF1214" s="324">
        <v>25.35079874960428</v>
      </c>
      <c r="AG1214" s="324">
        <v>5.8426822994489314</v>
      </c>
      <c r="AH1214" s="324">
        <v>0.31030236803575822</v>
      </c>
      <c r="AI1214" s="324">
        <v>0.23047330212978534</v>
      </c>
      <c r="AJ1214" s="324">
        <v>0.20410585919709992</v>
      </c>
      <c r="AK1214" s="324">
        <v>146.01446227992892</v>
      </c>
      <c r="AL1214" s="324">
        <v>117.74097781121692</v>
      </c>
      <c r="AM1214" s="324">
        <v>174.28794674864091</v>
      </c>
    </row>
    <row r="1215" spans="1:39">
      <c r="A1215" s="291" t="s">
        <v>1366</v>
      </c>
      <c r="B1215" s="291">
        <v>2</v>
      </c>
      <c r="C1215" s="291" t="s">
        <v>3393</v>
      </c>
      <c r="D1215" s="291" t="s">
        <v>3176</v>
      </c>
      <c r="E1215" s="291" t="s">
        <v>3160</v>
      </c>
      <c r="F1215" s="291" t="s">
        <v>3161</v>
      </c>
      <c r="G1215" s="291" t="s">
        <v>3162</v>
      </c>
      <c r="H1215" s="291" t="s">
        <v>3163</v>
      </c>
      <c r="I1215" s="291" t="s">
        <v>3164</v>
      </c>
      <c r="J1215" s="291" t="s">
        <v>65</v>
      </c>
      <c r="K1215" s="291">
        <v>40</v>
      </c>
      <c r="L1215" s="291">
        <v>58627677.160000004</v>
      </c>
      <c r="M1215" s="291" t="s">
        <v>58</v>
      </c>
      <c r="N1215" s="291">
        <v>213</v>
      </c>
      <c r="O1215" s="291">
        <v>2050796.1470568071</v>
      </c>
      <c r="P1215" s="321" t="s">
        <v>3170</v>
      </c>
      <c r="Q1215" s="321">
        <v>18000000</v>
      </c>
      <c r="R1215" s="321">
        <v>32.510452999999998</v>
      </c>
      <c r="S1215" s="321">
        <v>52.540310169999998</v>
      </c>
      <c r="T1215" s="321">
        <v>129.30958598434512</v>
      </c>
      <c r="U1215" s="321" t="s">
        <v>150</v>
      </c>
      <c r="V1215" s="321">
        <v>0.19363482238155294</v>
      </c>
      <c r="W1215" s="321">
        <v>1.16897852116378</v>
      </c>
      <c r="X1215" s="321">
        <v>2</v>
      </c>
      <c r="Y1215" s="321">
        <v>45.178175227930097</v>
      </c>
      <c r="Z1215" s="321">
        <v>0.44807999999999998</v>
      </c>
      <c r="AA1215" s="321">
        <v>99.589996400000004</v>
      </c>
      <c r="AB1215" s="321">
        <v>1.4448949600000001</v>
      </c>
      <c r="AC1215" s="322">
        <v>0.55269378283894455</v>
      </c>
      <c r="AD1215" s="323">
        <v>180000</v>
      </c>
      <c r="AE1215" s="322">
        <v>11.393311928093373</v>
      </c>
      <c r="AF1215" s="324">
        <v>25.470944715242219</v>
      </c>
      <c r="AG1215" s="324">
        <v>5.8800071554483742</v>
      </c>
      <c r="AH1215" s="324">
        <v>0.31066258281132614</v>
      </c>
      <c r="AI1215" s="324">
        <v>0.23085155345375488</v>
      </c>
      <c r="AJ1215" s="324">
        <v>0.20410585919709992</v>
      </c>
      <c r="AK1215" s="324">
        <v>146.25410029077747</v>
      </c>
      <c r="AL1215" s="324">
        <v>117.93421355839897</v>
      </c>
      <c r="AM1215" s="324">
        <v>174.57398702315601</v>
      </c>
    </row>
    <row r="1216" spans="1:39">
      <c r="A1216" s="291" t="s">
        <v>1367</v>
      </c>
      <c r="B1216" s="291">
        <v>2</v>
      </c>
      <c r="C1216" s="291" t="s">
        <v>3394</v>
      </c>
      <c r="D1216" s="291" t="s">
        <v>3176</v>
      </c>
      <c r="E1216" s="291" t="s">
        <v>3160</v>
      </c>
      <c r="F1216" s="291" t="s">
        <v>3161</v>
      </c>
      <c r="G1216" s="291" t="s">
        <v>3162</v>
      </c>
      <c r="H1216" s="291" t="s">
        <v>3163</v>
      </c>
      <c r="I1216" s="291" t="s">
        <v>3164</v>
      </c>
      <c r="J1216" s="291" t="s">
        <v>65</v>
      </c>
      <c r="K1216" s="291">
        <v>40</v>
      </c>
      <c r="L1216" s="291">
        <v>58627677.160000004</v>
      </c>
      <c r="M1216" s="291" t="s">
        <v>58</v>
      </c>
      <c r="N1216" s="291">
        <v>214</v>
      </c>
      <c r="O1216" s="291">
        <v>2060469.7137882072</v>
      </c>
      <c r="P1216" s="321" t="s">
        <v>3170</v>
      </c>
      <c r="Q1216" s="321">
        <v>18000000</v>
      </c>
      <c r="R1216" s="321">
        <v>32.510452999999998</v>
      </c>
      <c r="S1216" s="321">
        <v>52.540310169999998</v>
      </c>
      <c r="T1216" s="321">
        <v>129.30958598434512</v>
      </c>
      <c r="U1216" s="321" t="s">
        <v>150</v>
      </c>
      <c r="V1216" s="321">
        <v>0.19363482238155294</v>
      </c>
      <c r="W1216" s="321">
        <v>1.16897852116378</v>
      </c>
      <c r="X1216" s="321">
        <v>2</v>
      </c>
      <c r="Y1216" s="321">
        <v>45.178175227930097</v>
      </c>
      <c r="Z1216" s="321">
        <v>0.44807999999999998</v>
      </c>
      <c r="AA1216" s="321">
        <v>99.589996400000004</v>
      </c>
      <c r="AB1216" s="321">
        <v>1.4448949600000001</v>
      </c>
      <c r="AC1216" s="322">
        <v>0.55269378283894455</v>
      </c>
      <c r="AD1216" s="323">
        <v>180000</v>
      </c>
      <c r="AE1216" s="322">
        <v>11.44705396549004</v>
      </c>
      <c r="AF1216" s="324">
        <v>25.591090680880153</v>
      </c>
      <c r="AG1216" s="324">
        <v>5.9173748937603374</v>
      </c>
      <c r="AH1216" s="324">
        <v>0.31101950126708861</v>
      </c>
      <c r="AI1216" s="324">
        <v>0.2312279287956015</v>
      </c>
      <c r="AJ1216" s="324">
        <v>0.20410585919709992</v>
      </c>
      <c r="AK1216" s="324">
        <v>146.49254978860353</v>
      </c>
      <c r="AL1216" s="324">
        <v>118.1264909300665</v>
      </c>
      <c r="AM1216" s="324">
        <v>174.85860864714058</v>
      </c>
    </row>
    <row r="1217" spans="1:39">
      <c r="A1217" s="291" t="s">
        <v>1368</v>
      </c>
      <c r="B1217" s="291">
        <v>2</v>
      </c>
      <c r="C1217" s="291" t="s">
        <v>3395</v>
      </c>
      <c r="D1217" s="291" t="s">
        <v>3176</v>
      </c>
      <c r="E1217" s="291" t="s">
        <v>3160</v>
      </c>
      <c r="F1217" s="291" t="s">
        <v>3161</v>
      </c>
      <c r="G1217" s="291" t="s">
        <v>3162</v>
      </c>
      <c r="H1217" s="291" t="s">
        <v>3163</v>
      </c>
      <c r="I1217" s="291" t="s">
        <v>3164</v>
      </c>
      <c r="J1217" s="291" t="s">
        <v>65</v>
      </c>
      <c r="K1217" s="291">
        <v>40</v>
      </c>
      <c r="L1217" s="291">
        <v>58627677.160000004</v>
      </c>
      <c r="M1217" s="291" t="s">
        <v>58</v>
      </c>
      <c r="N1217" s="291">
        <v>215</v>
      </c>
      <c r="O1217" s="291">
        <v>2070143.2805196072</v>
      </c>
      <c r="P1217" s="321" t="s">
        <v>3170</v>
      </c>
      <c r="Q1217" s="321">
        <v>18000000</v>
      </c>
      <c r="R1217" s="321">
        <v>32.510452999999998</v>
      </c>
      <c r="S1217" s="321">
        <v>52.540310169999998</v>
      </c>
      <c r="T1217" s="321">
        <v>129.30958598434512</v>
      </c>
      <c r="U1217" s="321" t="s">
        <v>150</v>
      </c>
      <c r="V1217" s="321">
        <v>0.19363482238155294</v>
      </c>
      <c r="W1217" s="321">
        <v>1.16897852116378</v>
      </c>
      <c r="X1217" s="321">
        <v>2</v>
      </c>
      <c r="Y1217" s="321">
        <v>45.178175227930097</v>
      </c>
      <c r="Z1217" s="321">
        <v>0.44807999999999998</v>
      </c>
      <c r="AA1217" s="321">
        <v>99.589996400000004</v>
      </c>
      <c r="AB1217" s="321">
        <v>1.4448949600000001</v>
      </c>
      <c r="AC1217" s="322">
        <v>0.55269378283894455</v>
      </c>
      <c r="AD1217" s="323">
        <v>180000</v>
      </c>
      <c r="AE1217" s="322">
        <v>11.500796002886707</v>
      </c>
      <c r="AF1217" s="324">
        <v>25.711236646518088</v>
      </c>
      <c r="AG1217" s="324">
        <v>5.9547851205545239</v>
      </c>
      <c r="AH1217" s="324">
        <v>0.31137314179090986</v>
      </c>
      <c r="AI1217" s="324">
        <v>0.23160243913670109</v>
      </c>
      <c r="AJ1217" s="324">
        <v>0.20410585919709992</v>
      </c>
      <c r="AK1217" s="324">
        <v>146.72981773056731</v>
      </c>
      <c r="AL1217" s="324">
        <v>118.31781553623128</v>
      </c>
      <c r="AM1217" s="324">
        <v>175.14181992490336</v>
      </c>
    </row>
    <row r="1218" spans="1:39">
      <c r="A1218" s="291" t="s">
        <v>1369</v>
      </c>
      <c r="B1218" s="291">
        <v>2</v>
      </c>
      <c r="C1218" s="291" t="s">
        <v>3396</v>
      </c>
      <c r="D1218" s="291" t="s">
        <v>3176</v>
      </c>
      <c r="E1218" s="291" t="s">
        <v>3160</v>
      </c>
      <c r="F1218" s="291" t="s">
        <v>3161</v>
      </c>
      <c r="G1218" s="291" t="s">
        <v>3162</v>
      </c>
      <c r="H1218" s="291" t="s">
        <v>3163</v>
      </c>
      <c r="I1218" s="291" t="s">
        <v>3164</v>
      </c>
      <c r="J1218" s="291" t="s">
        <v>65</v>
      </c>
      <c r="K1218" s="291">
        <v>40</v>
      </c>
      <c r="L1218" s="291">
        <v>58627677.160000004</v>
      </c>
      <c r="M1218" s="291" t="s">
        <v>58</v>
      </c>
      <c r="N1218" s="291">
        <v>216</v>
      </c>
      <c r="O1218" s="291">
        <v>2079816.8472510073</v>
      </c>
      <c r="P1218" s="321" t="s">
        <v>3170</v>
      </c>
      <c r="Q1218" s="321">
        <v>18000000</v>
      </c>
      <c r="R1218" s="321">
        <v>32.510452999999998</v>
      </c>
      <c r="S1218" s="321">
        <v>52.540310169999998</v>
      </c>
      <c r="T1218" s="321">
        <v>129.30958598434512</v>
      </c>
      <c r="U1218" s="321" t="s">
        <v>150</v>
      </c>
      <c r="V1218" s="321">
        <v>0.19363482238155294</v>
      </c>
      <c r="W1218" s="321">
        <v>1.16897852116378</v>
      </c>
      <c r="X1218" s="321">
        <v>2</v>
      </c>
      <c r="Y1218" s="321">
        <v>45.178175227930097</v>
      </c>
      <c r="Z1218" s="321">
        <v>0.44807999999999998</v>
      </c>
      <c r="AA1218" s="321">
        <v>99.589996400000004</v>
      </c>
      <c r="AB1218" s="321">
        <v>1.4448949600000001</v>
      </c>
      <c r="AC1218" s="322">
        <v>0.55269378283894455</v>
      </c>
      <c r="AD1218" s="323">
        <v>180000</v>
      </c>
      <c r="AE1218" s="322">
        <v>11.554538040283374</v>
      </c>
      <c r="AF1218" s="324">
        <v>25.831382612156023</v>
      </c>
      <c r="AG1218" s="324">
        <v>5.9922374441885351</v>
      </c>
      <c r="AH1218" s="324">
        <v>0.31172352259313807</v>
      </c>
      <c r="AI1218" s="324">
        <v>0.23197509533882404</v>
      </c>
      <c r="AJ1218" s="324">
        <v>0.20410585919709992</v>
      </c>
      <c r="AK1218" s="324">
        <v>146.96591099805397</v>
      </c>
      <c r="AL1218" s="324">
        <v>118.50819292580269</v>
      </c>
      <c r="AM1218" s="324">
        <v>175.42362907030528</v>
      </c>
    </row>
    <row r="1219" spans="1:39">
      <c r="A1219" s="291" t="s">
        <v>1370</v>
      </c>
      <c r="B1219" s="291">
        <v>2</v>
      </c>
      <c r="C1219" s="291" t="s">
        <v>3397</v>
      </c>
      <c r="D1219" s="291" t="s">
        <v>3176</v>
      </c>
      <c r="E1219" s="291" t="s">
        <v>3160</v>
      </c>
      <c r="F1219" s="291" t="s">
        <v>3161</v>
      </c>
      <c r="G1219" s="291" t="s">
        <v>3162</v>
      </c>
      <c r="H1219" s="291" t="s">
        <v>3163</v>
      </c>
      <c r="I1219" s="291" t="s">
        <v>3164</v>
      </c>
      <c r="J1219" s="291" t="s">
        <v>65</v>
      </c>
      <c r="K1219" s="291">
        <v>40</v>
      </c>
      <c r="L1219" s="291">
        <v>58627677.160000004</v>
      </c>
      <c r="M1219" s="291" t="s">
        <v>58</v>
      </c>
      <c r="N1219" s="291">
        <v>217</v>
      </c>
      <c r="O1219" s="291">
        <v>2089490.4139824074</v>
      </c>
      <c r="P1219" s="321" t="s">
        <v>3170</v>
      </c>
      <c r="Q1219" s="321">
        <v>18000000</v>
      </c>
      <c r="R1219" s="321">
        <v>32.510452999999998</v>
      </c>
      <c r="S1219" s="321">
        <v>52.540310169999998</v>
      </c>
      <c r="T1219" s="321">
        <v>129.30958598434512</v>
      </c>
      <c r="U1219" s="321" t="s">
        <v>150</v>
      </c>
      <c r="V1219" s="321">
        <v>0.19363482238155294</v>
      </c>
      <c r="W1219" s="321">
        <v>1.16897852116378</v>
      </c>
      <c r="X1219" s="321">
        <v>2</v>
      </c>
      <c r="Y1219" s="321">
        <v>45.178175227930097</v>
      </c>
      <c r="Z1219" s="321">
        <v>0.44807999999999998</v>
      </c>
      <c r="AA1219" s="321">
        <v>99.589996400000004</v>
      </c>
      <c r="AB1219" s="321">
        <v>1.4448949600000001</v>
      </c>
      <c r="AC1219" s="322">
        <v>0.55269378283894455</v>
      </c>
      <c r="AD1219" s="323">
        <v>180000</v>
      </c>
      <c r="AE1219" s="322">
        <v>11.608280077680041</v>
      </c>
      <c r="AF1219" s="324">
        <v>25.951528577793958</v>
      </c>
      <c r="AG1219" s="324">
        <v>6.0297314751869608</v>
      </c>
      <c r="AH1219" s="324">
        <v>0.31207066171007058</v>
      </c>
      <c r="AI1219" s="324">
        <v>0.23234590814609832</v>
      </c>
      <c r="AJ1219" s="324">
        <v>0.20410585919709992</v>
      </c>
      <c r="AK1219" s="324">
        <v>147.2008363979173</v>
      </c>
      <c r="AL1219" s="324">
        <v>118.69762858759057</v>
      </c>
      <c r="AM1219" s="324">
        <v>175.70404420824408</v>
      </c>
    </row>
    <row r="1220" spans="1:39">
      <c r="A1220" s="291" t="s">
        <v>1371</v>
      </c>
      <c r="B1220" s="291">
        <v>2</v>
      </c>
      <c r="C1220" s="291" t="s">
        <v>3398</v>
      </c>
      <c r="D1220" s="291" t="s">
        <v>3176</v>
      </c>
      <c r="E1220" s="291" t="s">
        <v>3160</v>
      </c>
      <c r="F1220" s="291" t="s">
        <v>3161</v>
      </c>
      <c r="G1220" s="291" t="s">
        <v>3162</v>
      </c>
      <c r="H1220" s="291" t="s">
        <v>3163</v>
      </c>
      <c r="I1220" s="291" t="s">
        <v>3164</v>
      </c>
      <c r="J1220" s="291" t="s">
        <v>65</v>
      </c>
      <c r="K1220" s="291">
        <v>40</v>
      </c>
      <c r="L1220" s="291">
        <v>58627677.160000004</v>
      </c>
      <c r="M1220" s="291" t="s">
        <v>58</v>
      </c>
      <c r="N1220" s="291">
        <v>218</v>
      </c>
      <c r="O1220" s="291">
        <v>2099163.9807138075</v>
      </c>
      <c r="P1220" s="321" t="s">
        <v>3170</v>
      </c>
      <c r="Q1220" s="321">
        <v>18000000</v>
      </c>
      <c r="R1220" s="321">
        <v>32.510452999999998</v>
      </c>
      <c r="S1220" s="321">
        <v>52.540310169999998</v>
      </c>
      <c r="T1220" s="321">
        <v>129.30958598434512</v>
      </c>
      <c r="U1220" s="321" t="s">
        <v>150</v>
      </c>
      <c r="V1220" s="321">
        <v>0.19363482238155294</v>
      </c>
      <c r="W1220" s="321">
        <v>1.16897852116378</v>
      </c>
      <c r="X1220" s="321">
        <v>2</v>
      </c>
      <c r="Y1220" s="321">
        <v>45.178175227930097</v>
      </c>
      <c r="Z1220" s="321">
        <v>0.44807999999999998</v>
      </c>
      <c r="AA1220" s="321">
        <v>99.589996400000004</v>
      </c>
      <c r="AB1220" s="321">
        <v>1.4448949600000001</v>
      </c>
      <c r="AC1220" s="322">
        <v>0.55269378283894455</v>
      </c>
      <c r="AD1220" s="323">
        <v>180000</v>
      </c>
      <c r="AE1220" s="322">
        <v>11.662022115076708</v>
      </c>
      <c r="AF1220" s="324">
        <v>26.071674543431893</v>
      </c>
      <c r="AG1220" s="324">
        <v>6.0672668262207079</v>
      </c>
      <c r="AH1220" s="324">
        <v>0.31241457700595182</v>
      </c>
      <c r="AI1220" s="324">
        <v>0.23271488818692715</v>
      </c>
      <c r="AJ1220" s="324">
        <v>0.20410585919709992</v>
      </c>
      <c r="AK1220" s="324">
        <v>147.43460066369465</v>
      </c>
      <c r="AL1220" s="324">
        <v>118.88612795128496</v>
      </c>
      <c r="AM1220" s="324">
        <v>175.98307337610436</v>
      </c>
    </row>
    <row r="1221" spans="1:39">
      <c r="A1221" s="291" t="s">
        <v>1372</v>
      </c>
      <c r="B1221" s="291">
        <v>2</v>
      </c>
      <c r="C1221" s="291" t="s">
        <v>3399</v>
      </c>
      <c r="D1221" s="291" t="s">
        <v>3176</v>
      </c>
      <c r="E1221" s="291" t="s">
        <v>3160</v>
      </c>
      <c r="F1221" s="291" t="s">
        <v>3161</v>
      </c>
      <c r="G1221" s="291" t="s">
        <v>3162</v>
      </c>
      <c r="H1221" s="291" t="s">
        <v>3163</v>
      </c>
      <c r="I1221" s="291" t="s">
        <v>3164</v>
      </c>
      <c r="J1221" s="291" t="s">
        <v>65</v>
      </c>
      <c r="K1221" s="291">
        <v>40</v>
      </c>
      <c r="L1221" s="291">
        <v>58627677.160000004</v>
      </c>
      <c r="M1221" s="291" t="s">
        <v>58</v>
      </c>
      <c r="N1221" s="291">
        <v>219</v>
      </c>
      <c r="O1221" s="291">
        <v>2108837.5474452074</v>
      </c>
      <c r="P1221" s="321" t="s">
        <v>3170</v>
      </c>
      <c r="Q1221" s="321">
        <v>18000000</v>
      </c>
      <c r="R1221" s="321">
        <v>32.510452999999998</v>
      </c>
      <c r="S1221" s="321">
        <v>52.540310169999998</v>
      </c>
      <c r="T1221" s="321">
        <v>129.30958598434512</v>
      </c>
      <c r="U1221" s="321" t="s">
        <v>150</v>
      </c>
      <c r="V1221" s="321">
        <v>0.19363482238155294</v>
      </c>
      <c r="W1221" s="321">
        <v>1.16897852116378</v>
      </c>
      <c r="X1221" s="321">
        <v>2</v>
      </c>
      <c r="Y1221" s="321">
        <v>45.178175227930097</v>
      </c>
      <c r="Z1221" s="321">
        <v>0.44807999999999998</v>
      </c>
      <c r="AA1221" s="321">
        <v>99.589996400000004</v>
      </c>
      <c r="AB1221" s="321">
        <v>1.4448949600000001</v>
      </c>
      <c r="AC1221" s="322">
        <v>0.55269378283894455</v>
      </c>
      <c r="AD1221" s="323">
        <v>180000</v>
      </c>
      <c r="AE1221" s="322">
        <v>11.715764152473374</v>
      </c>
      <c r="AF1221" s="324">
        <v>26.191820509069828</v>
      </c>
      <c r="AG1221" s="324">
        <v>6.1048431120867654</v>
      </c>
      <c r="AH1221" s="324">
        <v>0.31275528617661058</v>
      </c>
      <c r="AI1221" s="324">
        <v>0.23308204597587065</v>
      </c>
      <c r="AJ1221" s="324">
        <v>0.20410585919709992</v>
      </c>
      <c r="AK1221" s="324">
        <v>147.66721045679895</v>
      </c>
      <c r="AL1221" s="324">
        <v>119.0736963884173</v>
      </c>
      <c r="AM1221" s="324">
        <v>176.26072452518062</v>
      </c>
    </row>
    <row r="1222" spans="1:39">
      <c r="A1222" s="291" t="s">
        <v>1373</v>
      </c>
      <c r="B1222" s="291">
        <v>2</v>
      </c>
      <c r="C1222" s="291" t="s">
        <v>3400</v>
      </c>
      <c r="D1222" s="291" t="s">
        <v>3176</v>
      </c>
      <c r="E1222" s="291" t="s">
        <v>3160</v>
      </c>
      <c r="F1222" s="291" t="s">
        <v>3161</v>
      </c>
      <c r="G1222" s="291" t="s">
        <v>3162</v>
      </c>
      <c r="H1222" s="291" t="s">
        <v>3163</v>
      </c>
      <c r="I1222" s="291" t="s">
        <v>3164</v>
      </c>
      <c r="J1222" s="291" t="s">
        <v>65</v>
      </c>
      <c r="K1222" s="291">
        <v>40</v>
      </c>
      <c r="L1222" s="291">
        <v>58627677.160000004</v>
      </c>
      <c r="M1222" s="291" t="s">
        <v>58</v>
      </c>
      <c r="N1222" s="291">
        <v>220</v>
      </c>
      <c r="O1222" s="291">
        <v>2118511.1141766072</v>
      </c>
      <c r="P1222" s="321" t="s">
        <v>3170</v>
      </c>
      <c r="Q1222" s="321">
        <v>18000000</v>
      </c>
      <c r="R1222" s="321">
        <v>32.510452999999998</v>
      </c>
      <c r="S1222" s="321">
        <v>52.540310169999998</v>
      </c>
      <c r="T1222" s="321">
        <v>129.30958598434512</v>
      </c>
      <c r="U1222" s="321" t="s">
        <v>150</v>
      </c>
      <c r="V1222" s="321">
        <v>0.19363482238155294</v>
      </c>
      <c r="W1222" s="321">
        <v>1.16897852116378</v>
      </c>
      <c r="X1222" s="321">
        <v>2</v>
      </c>
      <c r="Y1222" s="321">
        <v>45.178175227930097</v>
      </c>
      <c r="Z1222" s="321">
        <v>0.44807999999999998</v>
      </c>
      <c r="AA1222" s="321">
        <v>99.589996400000004</v>
      </c>
      <c r="AB1222" s="321">
        <v>1.4448949600000001</v>
      </c>
      <c r="AC1222" s="322">
        <v>0.55269378283894455</v>
      </c>
      <c r="AD1222" s="323">
        <v>180000</v>
      </c>
      <c r="AE1222" s="322">
        <v>11.769506189870039</v>
      </c>
      <c r="AF1222" s="324">
        <v>26.311966474707759</v>
      </c>
      <c r="AG1222" s="324">
        <v>6.1424599496882095</v>
      </c>
      <c r="AH1222" s="324">
        <v>0.3130928067514574</v>
      </c>
      <c r="AI1222" s="324">
        <v>0.23344739191548519</v>
      </c>
      <c r="AJ1222" s="324">
        <v>0.20410585919709992</v>
      </c>
      <c r="AK1222" s="324">
        <v>147.8986723676841</v>
      </c>
      <c r="AL1222" s="324">
        <v>119.26033921330011</v>
      </c>
      <c r="AM1222" s="324">
        <v>176.53700552206811</v>
      </c>
    </row>
    <row r="1223" spans="1:39">
      <c r="A1223" s="291" t="s">
        <v>1374</v>
      </c>
      <c r="B1223" s="291">
        <v>2</v>
      </c>
      <c r="C1223" s="291" t="s">
        <v>3401</v>
      </c>
      <c r="D1223" s="291" t="s">
        <v>3176</v>
      </c>
      <c r="E1223" s="291" t="s">
        <v>3160</v>
      </c>
      <c r="F1223" s="291" t="s">
        <v>3161</v>
      </c>
      <c r="G1223" s="291" t="s">
        <v>3162</v>
      </c>
      <c r="H1223" s="291" t="s">
        <v>3163</v>
      </c>
      <c r="I1223" s="291" t="s">
        <v>3164</v>
      </c>
      <c r="J1223" s="291" t="s">
        <v>65</v>
      </c>
      <c r="K1223" s="291">
        <v>40</v>
      </c>
      <c r="L1223" s="291">
        <v>58627677.160000004</v>
      </c>
      <c r="M1223" s="291" t="s">
        <v>58</v>
      </c>
      <c r="N1223" s="291">
        <v>221</v>
      </c>
      <c r="O1223" s="291">
        <v>2128184.6809080071</v>
      </c>
      <c r="P1223" s="321" t="s">
        <v>3170</v>
      </c>
      <c r="Q1223" s="321">
        <v>18000000</v>
      </c>
      <c r="R1223" s="321">
        <v>32.510452999999998</v>
      </c>
      <c r="S1223" s="321">
        <v>52.540310169999998</v>
      </c>
      <c r="T1223" s="321">
        <v>129.30958598434512</v>
      </c>
      <c r="U1223" s="321" t="s">
        <v>150</v>
      </c>
      <c r="V1223" s="321">
        <v>0.19363482238155294</v>
      </c>
      <c r="W1223" s="321">
        <v>1.16897852116378</v>
      </c>
      <c r="X1223" s="321">
        <v>2</v>
      </c>
      <c r="Y1223" s="321">
        <v>45.178175227930097</v>
      </c>
      <c r="Z1223" s="321">
        <v>0.44807999999999998</v>
      </c>
      <c r="AA1223" s="321">
        <v>99.589996400000004</v>
      </c>
      <c r="AB1223" s="321">
        <v>1.4448949600000001</v>
      </c>
      <c r="AC1223" s="322">
        <v>0.55269378283894455</v>
      </c>
      <c r="AD1223" s="323">
        <v>180000</v>
      </c>
      <c r="AE1223" s="322">
        <v>11.823248227266706</v>
      </c>
      <c r="AF1223" s="324">
        <v>26.432112440345694</v>
      </c>
      <c r="AG1223" s="324">
        <v>6.1801169580145823</v>
      </c>
      <c r="AH1223" s="324">
        <v>0.31342715609655836</v>
      </c>
      <c r="AI1223" s="324">
        <v>0.23381093629812644</v>
      </c>
      <c r="AJ1223" s="324">
        <v>0.20410585919709992</v>
      </c>
      <c r="AK1223" s="324">
        <v>148.12899291698727</v>
      </c>
      <c r="AL1223" s="324">
        <v>119.44606168394816</v>
      </c>
      <c r="AM1223" s="324">
        <v>176.81192415002644</v>
      </c>
    </row>
    <row r="1224" spans="1:39">
      <c r="A1224" s="291" t="s">
        <v>1375</v>
      </c>
      <c r="B1224" s="291">
        <v>2</v>
      </c>
      <c r="C1224" s="291" t="s">
        <v>3402</v>
      </c>
      <c r="D1224" s="291" t="s">
        <v>3176</v>
      </c>
      <c r="E1224" s="291" t="s">
        <v>3160</v>
      </c>
      <c r="F1224" s="291" t="s">
        <v>3161</v>
      </c>
      <c r="G1224" s="291" t="s">
        <v>3162</v>
      </c>
      <c r="H1224" s="291" t="s">
        <v>3163</v>
      </c>
      <c r="I1224" s="291" t="s">
        <v>3164</v>
      </c>
      <c r="J1224" s="291" t="s">
        <v>65</v>
      </c>
      <c r="K1224" s="291">
        <v>40</v>
      </c>
      <c r="L1224" s="291">
        <v>58627677.160000004</v>
      </c>
      <c r="M1224" s="291" t="s">
        <v>58</v>
      </c>
      <c r="N1224" s="291">
        <v>222</v>
      </c>
      <c r="O1224" s="291">
        <v>2137858.2476394069</v>
      </c>
      <c r="P1224" s="321" t="s">
        <v>3170</v>
      </c>
      <c r="Q1224" s="321">
        <v>18000000</v>
      </c>
      <c r="R1224" s="321">
        <v>32.510452999999998</v>
      </c>
      <c r="S1224" s="321">
        <v>52.540310169999998</v>
      </c>
      <c r="T1224" s="321">
        <v>129.30958598434512</v>
      </c>
      <c r="U1224" s="321" t="s">
        <v>150</v>
      </c>
      <c r="V1224" s="321">
        <v>0.19363482238155294</v>
      </c>
      <c r="W1224" s="321">
        <v>1.16897852116378</v>
      </c>
      <c r="X1224" s="321">
        <v>2</v>
      </c>
      <c r="Y1224" s="321">
        <v>45.178175227930097</v>
      </c>
      <c r="Z1224" s="321">
        <v>0.44807999999999998</v>
      </c>
      <c r="AA1224" s="321">
        <v>99.589996400000004</v>
      </c>
      <c r="AB1224" s="321">
        <v>1.4448949600000001</v>
      </c>
      <c r="AC1224" s="322">
        <v>0.55269378283894455</v>
      </c>
      <c r="AD1224" s="323">
        <v>180000</v>
      </c>
      <c r="AE1224" s="322">
        <v>11.876990264663371</v>
      </c>
      <c r="AF1224" s="324">
        <v>26.552258405983626</v>
      </c>
      <c r="AG1224" s="324">
        <v>6.2178137581225181</v>
      </c>
      <c r="AH1224" s="324">
        <v>0.31375835141679181</v>
      </c>
      <c r="AI1224" s="324">
        <v>0.23417268930771315</v>
      </c>
      <c r="AJ1224" s="324">
        <v>0.20410585919709992</v>
      </c>
      <c r="AK1224" s="324">
        <v>148.35817855664635</v>
      </c>
      <c r="AL1224" s="324">
        <v>119.63086900297942</v>
      </c>
      <c r="AM1224" s="324">
        <v>177.08548811031329</v>
      </c>
    </row>
    <row r="1225" spans="1:39">
      <c r="A1225" s="291" t="s">
        <v>1376</v>
      </c>
      <c r="B1225" s="291">
        <v>2</v>
      </c>
      <c r="C1225" s="291" t="s">
        <v>3403</v>
      </c>
      <c r="D1225" s="291" t="s">
        <v>3176</v>
      </c>
      <c r="E1225" s="291" t="s">
        <v>3160</v>
      </c>
      <c r="F1225" s="291" t="s">
        <v>3161</v>
      </c>
      <c r="G1225" s="291" t="s">
        <v>3162</v>
      </c>
      <c r="H1225" s="291" t="s">
        <v>3163</v>
      </c>
      <c r="I1225" s="291" t="s">
        <v>3164</v>
      </c>
      <c r="J1225" s="291" t="s">
        <v>65</v>
      </c>
      <c r="K1225" s="291">
        <v>40</v>
      </c>
      <c r="L1225" s="291">
        <v>58627677.160000004</v>
      </c>
      <c r="M1225" s="291" t="s">
        <v>58</v>
      </c>
      <c r="N1225" s="291">
        <v>223</v>
      </c>
      <c r="O1225" s="291">
        <v>2147531.8143708068</v>
      </c>
      <c r="P1225" s="321" t="s">
        <v>3170</v>
      </c>
      <c r="Q1225" s="321">
        <v>18000000</v>
      </c>
      <c r="R1225" s="321">
        <v>32.510452999999998</v>
      </c>
      <c r="S1225" s="321">
        <v>52.540310169999998</v>
      </c>
      <c r="T1225" s="321">
        <v>129.30958598434512</v>
      </c>
      <c r="U1225" s="321" t="s">
        <v>150</v>
      </c>
      <c r="V1225" s="321">
        <v>0.19363482238155294</v>
      </c>
      <c r="W1225" s="321">
        <v>1.16897852116378</v>
      </c>
      <c r="X1225" s="321">
        <v>2</v>
      </c>
      <c r="Y1225" s="321">
        <v>45.178175227930097</v>
      </c>
      <c r="Z1225" s="321">
        <v>0.44807999999999998</v>
      </c>
      <c r="AA1225" s="321">
        <v>99.589996400000004</v>
      </c>
      <c r="AB1225" s="321">
        <v>1.4448949600000001</v>
      </c>
      <c r="AC1225" s="322">
        <v>0.55269378283894455</v>
      </c>
      <c r="AD1225" s="323">
        <v>180000</v>
      </c>
      <c r="AE1225" s="322">
        <v>11.930732302060038</v>
      </c>
      <c r="AF1225" s="324">
        <v>26.67240437162156</v>
      </c>
      <c r="AG1225" s="324">
        <v>6.2555499731167643</v>
      </c>
      <c r="AH1225" s="324">
        <v>0.31408640975899188</v>
      </c>
      <c r="AI1225" s="324">
        <v>0.23453266102145764</v>
      </c>
      <c r="AJ1225" s="324">
        <v>0.20410585919709992</v>
      </c>
      <c r="AK1225" s="324">
        <v>148.58623567099613</v>
      </c>
      <c r="AL1225" s="324">
        <v>119.81476631849925</v>
      </c>
      <c r="AM1225" s="324">
        <v>177.35770502349305</v>
      </c>
    </row>
    <row r="1226" spans="1:39">
      <c r="A1226" s="291" t="s">
        <v>1377</v>
      </c>
      <c r="B1226" s="291">
        <v>2</v>
      </c>
      <c r="C1226" s="291" t="s">
        <v>3404</v>
      </c>
      <c r="D1226" s="291" t="s">
        <v>3176</v>
      </c>
      <c r="E1226" s="291" t="s">
        <v>3160</v>
      </c>
      <c r="F1226" s="291" t="s">
        <v>3161</v>
      </c>
      <c r="G1226" s="291" t="s">
        <v>3162</v>
      </c>
      <c r="H1226" s="291" t="s">
        <v>3163</v>
      </c>
      <c r="I1226" s="291" t="s">
        <v>3164</v>
      </c>
      <c r="J1226" s="291" t="s">
        <v>65</v>
      </c>
      <c r="K1226" s="291">
        <v>40</v>
      </c>
      <c r="L1226" s="291">
        <v>58627677.160000004</v>
      </c>
      <c r="M1226" s="291" t="s">
        <v>58</v>
      </c>
      <c r="N1226" s="291">
        <v>224</v>
      </c>
      <c r="O1226" s="291">
        <v>2157205.3811022067</v>
      </c>
      <c r="P1226" s="321" t="s">
        <v>3170</v>
      </c>
      <c r="Q1226" s="321">
        <v>18000000</v>
      </c>
      <c r="R1226" s="321">
        <v>32.510452999999998</v>
      </c>
      <c r="S1226" s="321">
        <v>52.540310169999998</v>
      </c>
      <c r="T1226" s="321">
        <v>129.30958598434512</v>
      </c>
      <c r="U1226" s="321" t="s">
        <v>150</v>
      </c>
      <c r="V1226" s="321">
        <v>0.19363482238155294</v>
      </c>
      <c r="W1226" s="321">
        <v>1.16897852116378</v>
      </c>
      <c r="X1226" s="321">
        <v>2</v>
      </c>
      <c r="Y1226" s="321">
        <v>45.178175227930097</v>
      </c>
      <c r="Z1226" s="321">
        <v>0.44807999999999998</v>
      </c>
      <c r="AA1226" s="321">
        <v>99.589996400000004</v>
      </c>
      <c r="AB1226" s="321">
        <v>1.4448949600000001</v>
      </c>
      <c r="AC1226" s="322">
        <v>0.55269378283894455</v>
      </c>
      <c r="AD1226" s="323">
        <v>180000</v>
      </c>
      <c r="AE1226" s="322">
        <v>11.984474339456703</v>
      </c>
      <c r="AF1226" s="324">
        <v>26.792550337259492</v>
      </c>
      <c r="AG1226" s="324">
        <v>6.2933252281313825</v>
      </c>
      <c r="AH1226" s="324">
        <v>0.31441134801360454</v>
      </c>
      <c r="AI1226" s="324">
        <v>0.23489086141155693</v>
      </c>
      <c r="AJ1226" s="324">
        <v>0.20410585919709992</v>
      </c>
      <c r="AK1226" s="324">
        <v>148.81317057783994</v>
      </c>
      <c r="AL1226" s="324">
        <v>119.99775872496419</v>
      </c>
      <c r="AM1226" s="324">
        <v>177.62858243071574</v>
      </c>
    </row>
    <row r="1227" spans="1:39">
      <c r="A1227" s="291" t="s">
        <v>1378</v>
      </c>
      <c r="B1227" s="291">
        <v>2</v>
      </c>
      <c r="C1227" s="291" t="s">
        <v>3405</v>
      </c>
      <c r="D1227" s="291" t="s">
        <v>3176</v>
      </c>
      <c r="E1227" s="291" t="s">
        <v>3160</v>
      </c>
      <c r="F1227" s="291" t="s">
        <v>3161</v>
      </c>
      <c r="G1227" s="291" t="s">
        <v>3162</v>
      </c>
      <c r="H1227" s="291" t="s">
        <v>3163</v>
      </c>
      <c r="I1227" s="291" t="s">
        <v>3164</v>
      </c>
      <c r="J1227" s="291" t="s">
        <v>65</v>
      </c>
      <c r="K1227" s="291">
        <v>40</v>
      </c>
      <c r="L1227" s="291">
        <v>58627677.160000004</v>
      </c>
      <c r="M1227" s="291" t="s">
        <v>58</v>
      </c>
      <c r="N1227" s="291">
        <v>225</v>
      </c>
      <c r="O1227" s="291">
        <v>2166878.9478336065</v>
      </c>
      <c r="P1227" s="321" t="s">
        <v>3170</v>
      </c>
      <c r="Q1227" s="321">
        <v>18000000</v>
      </c>
      <c r="R1227" s="321">
        <v>32.510452999999998</v>
      </c>
      <c r="S1227" s="321">
        <v>52.540310169999998</v>
      </c>
      <c r="T1227" s="321">
        <v>129.30958598434512</v>
      </c>
      <c r="U1227" s="321" t="s">
        <v>150</v>
      </c>
      <c r="V1227" s="321">
        <v>0.19363482238155294</v>
      </c>
      <c r="W1227" s="321">
        <v>1.16897852116378</v>
      </c>
      <c r="X1227" s="321">
        <v>2</v>
      </c>
      <c r="Y1227" s="321">
        <v>45.178175227930097</v>
      </c>
      <c r="Z1227" s="321">
        <v>0.44807999999999998</v>
      </c>
      <c r="AA1227" s="321">
        <v>99.589996400000004</v>
      </c>
      <c r="AB1227" s="321">
        <v>1.4448949600000001</v>
      </c>
      <c r="AC1227" s="322">
        <v>0.55269378283894455</v>
      </c>
      <c r="AD1227" s="323">
        <v>180000</v>
      </c>
      <c r="AE1227" s="322">
        <v>12.03821637685337</v>
      </c>
      <c r="AF1227" s="324">
        <v>26.912696302897427</v>
      </c>
      <c r="AG1227" s="324">
        <v>6.3311391503113654</v>
      </c>
      <c r="AH1227" s="324">
        <v>0.31473318291799179</v>
      </c>
      <c r="AI1227" s="324">
        <v>0.23524730034685354</v>
      </c>
      <c r="AJ1227" s="324">
        <v>0.20410585919709992</v>
      </c>
      <c r="AK1227" s="324">
        <v>149.03898952950166</v>
      </c>
      <c r="AL1227" s="324">
        <v>120.1798512640305</v>
      </c>
      <c r="AM1227" s="324">
        <v>177.89812779497288</v>
      </c>
    </row>
    <row r="1228" spans="1:39">
      <c r="A1228" s="291" t="s">
        <v>1379</v>
      </c>
      <c r="B1228" s="291">
        <v>2</v>
      </c>
      <c r="C1228" s="291" t="s">
        <v>3406</v>
      </c>
      <c r="D1228" s="291" t="s">
        <v>3176</v>
      </c>
      <c r="E1228" s="291" t="s">
        <v>3160</v>
      </c>
      <c r="F1228" s="291" t="s">
        <v>3161</v>
      </c>
      <c r="G1228" s="291" t="s">
        <v>3162</v>
      </c>
      <c r="H1228" s="291" t="s">
        <v>3163</v>
      </c>
      <c r="I1228" s="291" t="s">
        <v>3164</v>
      </c>
      <c r="J1228" s="291" t="s">
        <v>65</v>
      </c>
      <c r="K1228" s="291">
        <v>40</v>
      </c>
      <c r="L1228" s="291">
        <v>58627677.160000004</v>
      </c>
      <c r="M1228" s="291" t="s">
        <v>58</v>
      </c>
      <c r="N1228" s="291">
        <v>226</v>
      </c>
      <c r="O1228" s="291">
        <v>2176552.5145650064</v>
      </c>
      <c r="P1228" s="321" t="s">
        <v>3170</v>
      </c>
      <c r="Q1228" s="321">
        <v>18000000</v>
      </c>
      <c r="R1228" s="321">
        <v>32.510452999999998</v>
      </c>
      <c r="S1228" s="321">
        <v>52.540310169999998</v>
      </c>
      <c r="T1228" s="321">
        <v>129.30958598434512</v>
      </c>
      <c r="U1228" s="321" t="s">
        <v>150</v>
      </c>
      <c r="V1228" s="321">
        <v>0.19363482238155294</v>
      </c>
      <c r="W1228" s="321">
        <v>1.16897852116378</v>
      </c>
      <c r="X1228" s="321">
        <v>2</v>
      </c>
      <c r="Y1228" s="321">
        <v>45.178175227930097</v>
      </c>
      <c r="Z1228" s="321">
        <v>0.44807999999999998</v>
      </c>
      <c r="AA1228" s="321">
        <v>99.589996400000004</v>
      </c>
      <c r="AB1228" s="321">
        <v>1.4448949600000001</v>
      </c>
      <c r="AC1228" s="322">
        <v>0.55269378283894455</v>
      </c>
      <c r="AD1228" s="323">
        <v>180000</v>
      </c>
      <c r="AE1228" s="322">
        <v>12.091958414250035</v>
      </c>
      <c r="AF1228" s="324">
        <v>27.032842268535358</v>
      </c>
      <c r="AG1228" s="324">
        <v>6.3689913687944122</v>
      </c>
      <c r="AH1228" s="324">
        <v>0.3150519310579033</v>
      </c>
      <c r="AI1228" s="324">
        <v>0.23560198759445819</v>
      </c>
      <c r="AJ1228" s="324">
        <v>0.20410585919709992</v>
      </c>
      <c r="AK1228" s="324">
        <v>149.26369871385387</v>
      </c>
      <c r="AL1228" s="324">
        <v>120.36104892538316</v>
      </c>
      <c r="AM1228" s="324">
        <v>178.16634850232461</v>
      </c>
    </row>
    <row r="1229" spans="1:39">
      <c r="A1229" s="291" t="s">
        <v>1380</v>
      </c>
      <c r="B1229" s="291">
        <v>2</v>
      </c>
      <c r="C1229" s="291" t="s">
        <v>3407</v>
      </c>
      <c r="D1229" s="291" t="s">
        <v>3176</v>
      </c>
      <c r="E1229" s="291" t="s">
        <v>3160</v>
      </c>
      <c r="F1229" s="291" t="s">
        <v>3161</v>
      </c>
      <c r="G1229" s="291" t="s">
        <v>3162</v>
      </c>
      <c r="H1229" s="291" t="s">
        <v>3163</v>
      </c>
      <c r="I1229" s="291" t="s">
        <v>3164</v>
      </c>
      <c r="J1229" s="291" t="s">
        <v>65</v>
      </c>
      <c r="K1229" s="291">
        <v>40</v>
      </c>
      <c r="L1229" s="291">
        <v>58627677.160000004</v>
      </c>
      <c r="M1229" s="291" t="s">
        <v>58</v>
      </c>
      <c r="N1229" s="291">
        <v>227</v>
      </c>
      <c r="O1229" s="291">
        <v>2186226.0812964062</v>
      </c>
      <c r="P1229" s="321" t="s">
        <v>3170</v>
      </c>
      <c r="Q1229" s="321">
        <v>18000000</v>
      </c>
      <c r="R1229" s="321">
        <v>32.510452999999998</v>
      </c>
      <c r="S1229" s="321">
        <v>52.540310169999998</v>
      </c>
      <c r="T1229" s="321">
        <v>129.30958598434512</v>
      </c>
      <c r="U1229" s="321" t="s">
        <v>150</v>
      </c>
      <c r="V1229" s="321">
        <v>0.19363482238155294</v>
      </c>
      <c r="W1229" s="321">
        <v>1.16897852116378</v>
      </c>
      <c r="X1229" s="321">
        <v>2</v>
      </c>
      <c r="Y1229" s="321">
        <v>45.178175227930097</v>
      </c>
      <c r="Z1229" s="321">
        <v>0.44807999999999998</v>
      </c>
      <c r="AA1229" s="321">
        <v>99.589996400000004</v>
      </c>
      <c r="AB1229" s="321">
        <v>1.4448949600000001</v>
      </c>
      <c r="AC1229" s="322">
        <v>0.55269378283894455</v>
      </c>
      <c r="AD1229" s="323">
        <v>180000</v>
      </c>
      <c r="AE1229" s="322">
        <v>12.145700451646702</v>
      </c>
      <c r="AF1229" s="324">
        <v>27.152988234173293</v>
      </c>
      <c r="AG1229" s="324">
        <v>6.4068815146931133</v>
      </c>
      <c r="AH1229" s="324">
        <v>0.31536760887073567</v>
      </c>
      <c r="AI1229" s="324">
        <v>0.23595493282134436</v>
      </c>
      <c r="AJ1229" s="324">
        <v>0.20410585919709992</v>
      </c>
      <c r="AK1229" s="324">
        <v>149.48730425532796</v>
      </c>
      <c r="AL1229" s="324">
        <v>120.54135664755037</v>
      </c>
      <c r="AM1229" s="324">
        <v>178.43325186310557</v>
      </c>
    </row>
    <row r="1230" spans="1:39">
      <c r="A1230" s="291" t="s">
        <v>1381</v>
      </c>
      <c r="B1230" s="291">
        <v>2</v>
      </c>
      <c r="C1230" s="291" t="s">
        <v>3408</v>
      </c>
      <c r="D1230" s="291" t="s">
        <v>3176</v>
      </c>
      <c r="E1230" s="291" t="s">
        <v>3160</v>
      </c>
      <c r="F1230" s="291" t="s">
        <v>3161</v>
      </c>
      <c r="G1230" s="291" t="s">
        <v>3162</v>
      </c>
      <c r="H1230" s="291" t="s">
        <v>3163</v>
      </c>
      <c r="I1230" s="291" t="s">
        <v>3164</v>
      </c>
      <c r="J1230" s="291" t="s">
        <v>65</v>
      </c>
      <c r="K1230" s="291">
        <v>40</v>
      </c>
      <c r="L1230" s="291">
        <v>58627677.160000004</v>
      </c>
      <c r="M1230" s="291" t="s">
        <v>58</v>
      </c>
      <c r="N1230" s="291">
        <v>228</v>
      </c>
      <c r="O1230" s="291">
        <v>2195899.6480278061</v>
      </c>
      <c r="P1230" s="321" t="s">
        <v>3170</v>
      </c>
      <c r="Q1230" s="321">
        <v>18000000</v>
      </c>
      <c r="R1230" s="321">
        <v>32.510452999999998</v>
      </c>
      <c r="S1230" s="321">
        <v>52.540310169999998</v>
      </c>
      <c r="T1230" s="321">
        <v>129.30958598434512</v>
      </c>
      <c r="U1230" s="321" t="s">
        <v>150</v>
      </c>
      <c r="V1230" s="321">
        <v>0.19363482238155294</v>
      </c>
      <c r="W1230" s="321">
        <v>1.16897852116378</v>
      </c>
      <c r="X1230" s="321">
        <v>2</v>
      </c>
      <c r="Y1230" s="321">
        <v>45.178175227930097</v>
      </c>
      <c r="Z1230" s="321">
        <v>0.44807999999999998</v>
      </c>
      <c r="AA1230" s="321">
        <v>99.589996400000004</v>
      </c>
      <c r="AB1230" s="321">
        <v>1.4448949600000001</v>
      </c>
      <c r="AC1230" s="322">
        <v>0.55269378283894455</v>
      </c>
      <c r="AD1230" s="323">
        <v>180000</v>
      </c>
      <c r="AE1230" s="322">
        <v>12.199442489043367</v>
      </c>
      <c r="AF1230" s="324">
        <v>27.273134199811224</v>
      </c>
      <c r="AG1230" s="324">
        <v>6.4448092210772892</v>
      </c>
      <c r="AH1230" s="324">
        <v>0.31568023264696032</v>
      </c>
      <c r="AI1230" s="324">
        <v>0.23630614559590654</v>
      </c>
      <c r="AJ1230" s="324">
        <v>0.20410585919709992</v>
      </c>
      <c r="AK1230" s="324">
        <v>149.70981221590145</v>
      </c>
      <c r="AL1230" s="324">
        <v>120.72077931869974</v>
      </c>
      <c r="AM1230" s="324">
        <v>178.6988451131032</v>
      </c>
    </row>
    <row r="1231" spans="1:39">
      <c r="A1231" s="291" t="s">
        <v>1382</v>
      </c>
      <c r="B1231" s="291">
        <v>2</v>
      </c>
      <c r="C1231" s="291" t="s">
        <v>3409</v>
      </c>
      <c r="D1231" s="291" t="s">
        <v>3176</v>
      </c>
      <c r="E1231" s="291" t="s">
        <v>3160</v>
      </c>
      <c r="F1231" s="291" t="s">
        <v>3161</v>
      </c>
      <c r="G1231" s="291" t="s">
        <v>3162</v>
      </c>
      <c r="H1231" s="291" t="s">
        <v>3163</v>
      </c>
      <c r="I1231" s="291" t="s">
        <v>3164</v>
      </c>
      <c r="J1231" s="291" t="s">
        <v>65</v>
      </c>
      <c r="K1231" s="291">
        <v>40</v>
      </c>
      <c r="L1231" s="291">
        <v>58627677.160000004</v>
      </c>
      <c r="M1231" s="291" t="s">
        <v>58</v>
      </c>
      <c r="N1231" s="291">
        <v>229</v>
      </c>
      <c r="O1231" s="291">
        <v>2205573.2147592059</v>
      </c>
      <c r="P1231" s="321" t="s">
        <v>3170</v>
      </c>
      <c r="Q1231" s="321">
        <v>18000000</v>
      </c>
      <c r="R1231" s="321">
        <v>32.510452999999998</v>
      </c>
      <c r="S1231" s="321">
        <v>52.540310169999998</v>
      </c>
      <c r="T1231" s="321">
        <v>129.30958598434512</v>
      </c>
      <c r="U1231" s="321" t="s">
        <v>150</v>
      </c>
      <c r="V1231" s="321">
        <v>0.19363482238155294</v>
      </c>
      <c r="W1231" s="321">
        <v>1.16897852116378</v>
      </c>
      <c r="X1231" s="321">
        <v>2</v>
      </c>
      <c r="Y1231" s="321">
        <v>45.178175227930097</v>
      </c>
      <c r="Z1231" s="321">
        <v>0.44807999999999998</v>
      </c>
      <c r="AA1231" s="321">
        <v>99.589996400000004</v>
      </c>
      <c r="AB1231" s="321">
        <v>1.4448949600000001</v>
      </c>
      <c r="AC1231" s="322">
        <v>0.55269378283894455</v>
      </c>
      <c r="AD1231" s="323">
        <v>180000</v>
      </c>
      <c r="AE1231" s="322">
        <v>12.253184526440032</v>
      </c>
      <c r="AF1231" s="324">
        <v>27.393280165449152</v>
      </c>
      <c r="AG1231" s="324">
        <v>6.4827741229566822</v>
      </c>
      <c r="AH1231" s="324">
        <v>0.31598981853293506</v>
      </c>
      <c r="AI1231" s="324">
        <v>0.23665563538948997</v>
      </c>
      <c r="AJ1231" s="324">
        <v>0.20410585919709992</v>
      </c>
      <c r="AK1231" s="324">
        <v>149.93122859606714</v>
      </c>
      <c r="AL1231" s="324">
        <v>120.89932177741967</v>
      </c>
      <c r="AM1231" s="324">
        <v>178.96313541471463</v>
      </c>
    </row>
    <row r="1232" spans="1:39">
      <c r="A1232" s="291" t="s">
        <v>1383</v>
      </c>
      <c r="B1232" s="291">
        <v>2</v>
      </c>
      <c r="C1232" s="291" t="s">
        <v>3410</v>
      </c>
      <c r="D1232" s="291" t="s">
        <v>3176</v>
      </c>
      <c r="E1232" s="291" t="s">
        <v>3160</v>
      </c>
      <c r="F1232" s="291" t="s">
        <v>3161</v>
      </c>
      <c r="G1232" s="291" t="s">
        <v>3162</v>
      </c>
      <c r="H1232" s="291" t="s">
        <v>3163</v>
      </c>
      <c r="I1232" s="291" t="s">
        <v>3164</v>
      </c>
      <c r="J1232" s="291" t="s">
        <v>65</v>
      </c>
      <c r="K1232" s="291">
        <v>40</v>
      </c>
      <c r="L1232" s="291">
        <v>58627677.160000004</v>
      </c>
      <c r="M1232" s="291" t="s">
        <v>58</v>
      </c>
      <c r="N1232" s="291">
        <v>230</v>
      </c>
      <c r="O1232" s="291">
        <v>2215246.7814906058</v>
      </c>
      <c r="P1232" s="321" t="s">
        <v>3170</v>
      </c>
      <c r="Q1232" s="321">
        <v>18000000</v>
      </c>
      <c r="R1232" s="321">
        <v>32.510452999999998</v>
      </c>
      <c r="S1232" s="321">
        <v>52.540310169999998</v>
      </c>
      <c r="T1232" s="321">
        <v>129.30958598434512</v>
      </c>
      <c r="U1232" s="321" t="s">
        <v>150</v>
      </c>
      <c r="V1232" s="321">
        <v>0.19363482238155294</v>
      </c>
      <c r="W1232" s="321">
        <v>1.16897852116378</v>
      </c>
      <c r="X1232" s="321">
        <v>2</v>
      </c>
      <c r="Y1232" s="321">
        <v>45.178175227930097</v>
      </c>
      <c r="Z1232" s="321">
        <v>0.44807999999999998</v>
      </c>
      <c r="AA1232" s="321">
        <v>99.589996400000004</v>
      </c>
      <c r="AB1232" s="321">
        <v>1.4448949600000001</v>
      </c>
      <c r="AC1232" s="322">
        <v>0.55269378283894455</v>
      </c>
      <c r="AD1232" s="323">
        <v>180000</v>
      </c>
      <c r="AE1232" s="322">
        <v>12.306926563836699</v>
      </c>
      <c r="AF1232" s="324">
        <v>27.513426131087087</v>
      </c>
      <c r="AG1232" s="324">
        <v>6.5207758572638701</v>
      </c>
      <c r="AH1232" s="324">
        <v>0.31629638253279163</v>
      </c>
      <c r="AI1232" s="324">
        <v>0.23700341157788868</v>
      </c>
      <c r="AJ1232" s="324">
        <v>0.20410585919709992</v>
      </c>
      <c r="AK1232" s="324">
        <v>150.15155933578208</v>
      </c>
      <c r="AL1232" s="324">
        <v>121.07698881348472</v>
      </c>
      <c r="AM1232" s="324">
        <v>179.22612985807945</v>
      </c>
    </row>
    <row r="1233" spans="1:39">
      <c r="A1233" s="291" t="s">
        <v>1384</v>
      </c>
      <c r="B1233" s="291">
        <v>2</v>
      </c>
      <c r="C1233" s="291" t="s">
        <v>3411</v>
      </c>
      <c r="D1233" s="291" t="s">
        <v>3176</v>
      </c>
      <c r="E1233" s="291" t="s">
        <v>3160</v>
      </c>
      <c r="F1233" s="291" t="s">
        <v>3161</v>
      </c>
      <c r="G1233" s="291" t="s">
        <v>3162</v>
      </c>
      <c r="H1233" s="291" t="s">
        <v>3163</v>
      </c>
      <c r="I1233" s="291" t="s">
        <v>3164</v>
      </c>
      <c r="J1233" s="291" t="s">
        <v>65</v>
      </c>
      <c r="K1233" s="291">
        <v>40</v>
      </c>
      <c r="L1233" s="291">
        <v>58627677.160000004</v>
      </c>
      <c r="M1233" s="291" t="s">
        <v>58</v>
      </c>
      <c r="N1233" s="291">
        <v>231</v>
      </c>
      <c r="O1233" s="291">
        <v>2224920.3482220056</v>
      </c>
      <c r="P1233" s="321" t="s">
        <v>3170</v>
      </c>
      <c r="Q1233" s="321">
        <v>18000000</v>
      </c>
      <c r="R1233" s="321">
        <v>32.510452999999998</v>
      </c>
      <c r="S1233" s="321">
        <v>52.540310169999998</v>
      </c>
      <c r="T1233" s="321">
        <v>129.30958598434512</v>
      </c>
      <c r="U1233" s="321" t="s">
        <v>150</v>
      </c>
      <c r="V1233" s="321">
        <v>0.19363482238155294</v>
      </c>
      <c r="W1233" s="321">
        <v>1.16897852116378</v>
      </c>
      <c r="X1233" s="321">
        <v>2</v>
      </c>
      <c r="Y1233" s="321">
        <v>45.178175227930097</v>
      </c>
      <c r="Z1233" s="321">
        <v>0.44807999999999998</v>
      </c>
      <c r="AA1233" s="321">
        <v>99.589996400000004</v>
      </c>
      <c r="AB1233" s="321">
        <v>1.4448949600000001</v>
      </c>
      <c r="AC1233" s="322">
        <v>0.55269378283894455</v>
      </c>
      <c r="AD1233" s="323">
        <v>180000</v>
      </c>
      <c r="AE1233" s="322">
        <v>12.360668601233364</v>
      </c>
      <c r="AF1233" s="324">
        <v>27.633572096725018</v>
      </c>
      <c r="AG1233" s="324">
        <v>6.558814062837441</v>
      </c>
      <c r="AH1233" s="324">
        <v>0.31659994051070983</v>
      </c>
      <c r="AI1233" s="324">
        <v>0.23734948344281398</v>
      </c>
      <c r="AJ1233" s="324">
        <v>0.20410585919709992</v>
      </c>
      <c r="AK1233" s="324">
        <v>150.37081031539805</v>
      </c>
      <c r="AL1233" s="324">
        <v>121.25378516860576</v>
      </c>
      <c r="AM1233" s="324">
        <v>179.48783546219033</v>
      </c>
    </row>
    <row r="1234" spans="1:39">
      <c r="A1234" s="291" t="s">
        <v>1385</v>
      </c>
      <c r="B1234" s="291">
        <v>2</v>
      </c>
      <c r="C1234" s="291" t="s">
        <v>3412</v>
      </c>
      <c r="D1234" s="291" t="s">
        <v>3176</v>
      </c>
      <c r="E1234" s="291" t="s">
        <v>3160</v>
      </c>
      <c r="F1234" s="291" t="s">
        <v>3161</v>
      </c>
      <c r="G1234" s="291" t="s">
        <v>3162</v>
      </c>
      <c r="H1234" s="291" t="s">
        <v>3163</v>
      </c>
      <c r="I1234" s="291" t="s">
        <v>3164</v>
      </c>
      <c r="J1234" s="291" t="s">
        <v>65</v>
      </c>
      <c r="K1234" s="291">
        <v>40</v>
      </c>
      <c r="L1234" s="291">
        <v>58627677.160000004</v>
      </c>
      <c r="M1234" s="291" t="s">
        <v>58</v>
      </c>
      <c r="N1234" s="291">
        <v>232</v>
      </c>
      <c r="O1234" s="291">
        <v>2234593.9149534055</v>
      </c>
      <c r="P1234" s="321" t="s">
        <v>3170</v>
      </c>
      <c r="Q1234" s="321">
        <v>18000000</v>
      </c>
      <c r="R1234" s="321">
        <v>32.510452999999998</v>
      </c>
      <c r="S1234" s="321">
        <v>52.540310169999998</v>
      </c>
      <c r="T1234" s="321">
        <v>129.30958598434512</v>
      </c>
      <c r="U1234" s="321" t="s">
        <v>150</v>
      </c>
      <c r="V1234" s="321">
        <v>0.19363482238155294</v>
      </c>
      <c r="W1234" s="321">
        <v>1.16897852116378</v>
      </c>
      <c r="X1234" s="321">
        <v>2</v>
      </c>
      <c r="Y1234" s="321">
        <v>45.178175227930097</v>
      </c>
      <c r="Z1234" s="321">
        <v>0.44807999999999998</v>
      </c>
      <c r="AA1234" s="321">
        <v>99.589996400000004</v>
      </c>
      <c r="AB1234" s="321">
        <v>1.4448949600000001</v>
      </c>
      <c r="AC1234" s="322">
        <v>0.55269378283894455</v>
      </c>
      <c r="AD1234" s="323">
        <v>180000</v>
      </c>
      <c r="AE1234" s="322">
        <v>12.414410638630031</v>
      </c>
      <c r="AF1234" s="324">
        <v>27.753718062362953</v>
      </c>
      <c r="AG1234" s="324">
        <v>6.596888380405435</v>
      </c>
      <c r="AH1234" s="324">
        <v>0.31690050819294824</v>
      </c>
      <c r="AI1234" s="324">
        <v>0.23769386017333405</v>
      </c>
      <c r="AJ1234" s="324">
        <v>0.20410585919709992</v>
      </c>
      <c r="AK1234" s="324">
        <v>150.58898735657345</v>
      </c>
      <c r="AL1234" s="324">
        <v>121.42971553716545</v>
      </c>
      <c r="AM1234" s="324">
        <v>179.7482591759815</v>
      </c>
    </row>
    <row r="1235" spans="1:39">
      <c r="A1235" s="291" t="s">
        <v>1386</v>
      </c>
      <c r="B1235" s="291">
        <v>2</v>
      </c>
      <c r="C1235" s="291" t="s">
        <v>3413</v>
      </c>
      <c r="D1235" s="291" t="s">
        <v>3176</v>
      </c>
      <c r="E1235" s="291" t="s">
        <v>3160</v>
      </c>
      <c r="F1235" s="291" t="s">
        <v>3161</v>
      </c>
      <c r="G1235" s="291" t="s">
        <v>3162</v>
      </c>
      <c r="H1235" s="291" t="s">
        <v>3163</v>
      </c>
      <c r="I1235" s="291" t="s">
        <v>3164</v>
      </c>
      <c r="J1235" s="291" t="s">
        <v>65</v>
      </c>
      <c r="K1235" s="291">
        <v>40</v>
      </c>
      <c r="L1235" s="291">
        <v>58627677.160000004</v>
      </c>
      <c r="M1235" s="291" t="s">
        <v>58</v>
      </c>
      <c r="N1235" s="291">
        <v>233</v>
      </c>
      <c r="O1235" s="291">
        <v>2244267.4816848054</v>
      </c>
      <c r="P1235" s="321" t="s">
        <v>3170</v>
      </c>
      <c r="Q1235" s="321">
        <v>18000000</v>
      </c>
      <c r="R1235" s="321">
        <v>32.510452999999998</v>
      </c>
      <c r="S1235" s="321">
        <v>52.540310169999998</v>
      </c>
      <c r="T1235" s="321">
        <v>129.30958598434512</v>
      </c>
      <c r="U1235" s="321" t="s">
        <v>150</v>
      </c>
      <c r="V1235" s="321">
        <v>0.19363482238155294</v>
      </c>
      <c r="W1235" s="321">
        <v>1.16897852116378</v>
      </c>
      <c r="X1235" s="321">
        <v>2</v>
      </c>
      <c r="Y1235" s="321">
        <v>45.178175227930097</v>
      </c>
      <c r="Z1235" s="321">
        <v>0.44807999999999998</v>
      </c>
      <c r="AA1235" s="321">
        <v>99.589996400000004</v>
      </c>
      <c r="AB1235" s="321">
        <v>1.4448949600000001</v>
      </c>
      <c r="AC1235" s="322">
        <v>0.55269378283894455</v>
      </c>
      <c r="AD1235" s="323">
        <v>180000</v>
      </c>
      <c r="AE1235" s="322">
        <v>12.468152676026696</v>
      </c>
      <c r="AF1235" s="324">
        <v>27.873864028000884</v>
      </c>
      <c r="AG1235" s="324">
        <v>6.6349984525690289</v>
      </c>
      <c r="AH1235" s="324">
        <v>0.31719810117004965</v>
      </c>
      <c r="AI1235" s="324">
        <v>0.2380365508672854</v>
      </c>
      <c r="AJ1235" s="324">
        <v>0.20410585919709992</v>
      </c>
      <c r="AK1235" s="324">
        <v>150.80609622316777</v>
      </c>
      <c r="AL1235" s="324">
        <v>121.6047845669393</v>
      </c>
      <c r="AM1235" s="324">
        <v>180.00740787939625</v>
      </c>
    </row>
    <row r="1236" spans="1:39">
      <c r="A1236" s="291" t="s">
        <v>1387</v>
      </c>
      <c r="B1236" s="291">
        <v>2</v>
      </c>
      <c r="C1236" s="291" t="s">
        <v>3414</v>
      </c>
      <c r="D1236" s="291" t="s">
        <v>3176</v>
      </c>
      <c r="E1236" s="291" t="s">
        <v>3160</v>
      </c>
      <c r="F1236" s="291" t="s">
        <v>3161</v>
      </c>
      <c r="G1236" s="291" t="s">
        <v>3162</v>
      </c>
      <c r="H1236" s="291" t="s">
        <v>3163</v>
      </c>
      <c r="I1236" s="291" t="s">
        <v>3164</v>
      </c>
      <c r="J1236" s="291" t="s">
        <v>65</v>
      </c>
      <c r="K1236" s="291">
        <v>40</v>
      </c>
      <c r="L1236" s="291">
        <v>58627677.160000004</v>
      </c>
      <c r="M1236" s="291" t="s">
        <v>58</v>
      </c>
      <c r="N1236" s="291">
        <v>234</v>
      </c>
      <c r="O1236" s="291">
        <v>2253941.0484162052</v>
      </c>
      <c r="P1236" s="321" t="s">
        <v>3170</v>
      </c>
      <c r="Q1236" s="321">
        <v>18000000</v>
      </c>
      <c r="R1236" s="321">
        <v>32.510452999999998</v>
      </c>
      <c r="S1236" s="321">
        <v>52.540310169999998</v>
      </c>
      <c r="T1236" s="321">
        <v>129.30958598434512</v>
      </c>
      <c r="U1236" s="321" t="s">
        <v>150</v>
      </c>
      <c r="V1236" s="321">
        <v>0.19363482238155294</v>
      </c>
      <c r="W1236" s="321">
        <v>1.16897852116378</v>
      </c>
      <c r="X1236" s="321">
        <v>2</v>
      </c>
      <c r="Y1236" s="321">
        <v>45.178175227930097</v>
      </c>
      <c r="Z1236" s="321">
        <v>0.44807999999999998</v>
      </c>
      <c r="AA1236" s="321">
        <v>99.589996400000004</v>
      </c>
      <c r="AB1236" s="321">
        <v>1.4448949600000001</v>
      </c>
      <c r="AC1236" s="322">
        <v>0.55269378283894455</v>
      </c>
      <c r="AD1236" s="323">
        <v>180000</v>
      </c>
      <c r="AE1236" s="322">
        <v>12.521894713423363</v>
      </c>
      <c r="AF1236" s="324">
        <v>27.994009993638819</v>
      </c>
      <c r="AG1236" s="324">
        <v>6.6731439237864363</v>
      </c>
      <c r="AH1236" s="324">
        <v>0.31749273489848551</v>
      </c>
      <c r="AI1236" s="324">
        <v>0.23837756453265535</v>
      </c>
      <c r="AJ1236" s="324">
        <v>0.20410585919709992</v>
      </c>
      <c r="AK1236" s="324">
        <v>151.02214262211709</v>
      </c>
      <c r="AL1236" s="324">
        <v>121.77899685980191</v>
      </c>
      <c r="AM1236" s="324">
        <v>180.2652883844323</v>
      </c>
    </row>
    <row r="1237" spans="1:39">
      <c r="A1237" s="291" t="s">
        <v>1388</v>
      </c>
      <c r="B1237" s="291">
        <v>2</v>
      </c>
      <c r="C1237" s="291" t="s">
        <v>3415</v>
      </c>
      <c r="D1237" s="291" t="s">
        <v>3176</v>
      </c>
      <c r="E1237" s="291" t="s">
        <v>3160</v>
      </c>
      <c r="F1237" s="291" t="s">
        <v>3161</v>
      </c>
      <c r="G1237" s="291" t="s">
        <v>3162</v>
      </c>
      <c r="H1237" s="291" t="s">
        <v>3163</v>
      </c>
      <c r="I1237" s="291" t="s">
        <v>3164</v>
      </c>
      <c r="J1237" s="291" t="s">
        <v>65</v>
      </c>
      <c r="K1237" s="291">
        <v>40</v>
      </c>
      <c r="L1237" s="291">
        <v>58627677.160000004</v>
      </c>
      <c r="M1237" s="291" t="s">
        <v>58</v>
      </c>
      <c r="N1237" s="291">
        <v>235</v>
      </c>
      <c r="O1237" s="291">
        <v>2263614.6151476051</v>
      </c>
      <c r="P1237" s="321" t="s">
        <v>3170</v>
      </c>
      <c r="Q1237" s="321">
        <v>18000000</v>
      </c>
      <c r="R1237" s="321">
        <v>32.510452999999998</v>
      </c>
      <c r="S1237" s="321">
        <v>52.540310169999998</v>
      </c>
      <c r="T1237" s="321">
        <v>129.30958598434512</v>
      </c>
      <c r="U1237" s="321" t="s">
        <v>150</v>
      </c>
      <c r="V1237" s="321">
        <v>0.19363482238155294</v>
      </c>
      <c r="W1237" s="321">
        <v>1.16897852116378</v>
      </c>
      <c r="X1237" s="321">
        <v>2</v>
      </c>
      <c r="Y1237" s="321">
        <v>45.178175227930097</v>
      </c>
      <c r="Z1237" s="321">
        <v>0.44807999999999998</v>
      </c>
      <c r="AA1237" s="321">
        <v>99.589996400000004</v>
      </c>
      <c r="AB1237" s="321">
        <v>1.4448949600000001</v>
      </c>
      <c r="AC1237" s="322">
        <v>0.55269378283894455</v>
      </c>
      <c r="AD1237" s="323">
        <v>180000</v>
      </c>
      <c r="AE1237" s="322">
        <v>12.575636750820028</v>
      </c>
      <c r="AF1237" s="324">
        <v>28.114155959276751</v>
      </c>
      <c r="AG1237" s="324">
        <v>6.7113244403571004</v>
      </c>
      <c r="AH1237" s="324">
        <v>0.31778442470323059</v>
      </c>
      <c r="AI1237" s="324">
        <v>0.23871691008893983</v>
      </c>
      <c r="AJ1237" s="324">
        <v>0.20410585919709992</v>
      </c>
      <c r="AK1237" s="324">
        <v>151.23713220429462</v>
      </c>
      <c r="AL1237" s="324">
        <v>121.95235697242062</v>
      </c>
      <c r="AM1237" s="324">
        <v>180.52190743616868</v>
      </c>
    </row>
    <row r="1238" spans="1:39">
      <c r="A1238" s="291" t="s">
        <v>1389</v>
      </c>
      <c r="B1238" s="291">
        <v>2</v>
      </c>
      <c r="C1238" s="291" t="s">
        <v>3416</v>
      </c>
      <c r="D1238" s="291" t="s">
        <v>3176</v>
      </c>
      <c r="E1238" s="291" t="s">
        <v>3160</v>
      </c>
      <c r="F1238" s="291" t="s">
        <v>3161</v>
      </c>
      <c r="G1238" s="291" t="s">
        <v>3162</v>
      </c>
      <c r="H1238" s="291" t="s">
        <v>3163</v>
      </c>
      <c r="I1238" s="291" t="s">
        <v>3164</v>
      </c>
      <c r="J1238" s="291" t="s">
        <v>65</v>
      </c>
      <c r="K1238" s="291">
        <v>40</v>
      </c>
      <c r="L1238" s="291">
        <v>58627677.160000004</v>
      </c>
      <c r="M1238" s="291" t="s">
        <v>58</v>
      </c>
      <c r="N1238" s="291">
        <v>236</v>
      </c>
      <c r="O1238" s="291">
        <v>2273288.1818790049</v>
      </c>
      <c r="P1238" s="321" t="s">
        <v>3170</v>
      </c>
      <c r="Q1238" s="321">
        <v>18000000</v>
      </c>
      <c r="R1238" s="321">
        <v>32.510452999999998</v>
      </c>
      <c r="S1238" s="321">
        <v>52.540310169999998</v>
      </c>
      <c r="T1238" s="321">
        <v>129.30958598434512</v>
      </c>
      <c r="U1238" s="321" t="s">
        <v>150</v>
      </c>
      <c r="V1238" s="321">
        <v>0.19363482238155294</v>
      </c>
      <c r="W1238" s="321">
        <v>1.16897852116378</v>
      </c>
      <c r="X1238" s="321">
        <v>2</v>
      </c>
      <c r="Y1238" s="321">
        <v>45.178175227930097</v>
      </c>
      <c r="Z1238" s="321">
        <v>0.44807999999999998</v>
      </c>
      <c r="AA1238" s="321">
        <v>99.589996400000004</v>
      </c>
      <c r="AB1238" s="321">
        <v>1.4448949600000001</v>
      </c>
      <c r="AC1238" s="322">
        <v>0.55269378283894455</v>
      </c>
      <c r="AD1238" s="323">
        <v>180000</v>
      </c>
      <c r="AE1238" s="322">
        <v>12.629378788216695</v>
      </c>
      <c r="AF1238" s="324">
        <v>28.234301924914686</v>
      </c>
      <c r="AG1238" s="324">
        <v>6.7495396504060521</v>
      </c>
      <c r="AH1238" s="324">
        <v>0.31807318577899552</v>
      </c>
      <c r="AI1238" s="324">
        <v>0.23905459636847198</v>
      </c>
      <c r="AJ1238" s="324">
        <v>0.20410585919709992</v>
      </c>
      <c r="AK1238" s="324">
        <v>151.45107056535232</v>
      </c>
      <c r="AL1238" s="324">
        <v>122.12486941693429</v>
      </c>
      <c r="AM1238" s="324">
        <v>180.77727171377035</v>
      </c>
    </row>
    <row r="1239" spans="1:39">
      <c r="A1239" s="291" t="s">
        <v>1390</v>
      </c>
      <c r="B1239" s="291">
        <v>2</v>
      </c>
      <c r="C1239" s="291" t="s">
        <v>3417</v>
      </c>
      <c r="D1239" s="291" t="s">
        <v>3176</v>
      </c>
      <c r="E1239" s="291" t="s">
        <v>3160</v>
      </c>
      <c r="F1239" s="291" t="s">
        <v>3161</v>
      </c>
      <c r="G1239" s="291" t="s">
        <v>3162</v>
      </c>
      <c r="H1239" s="291" t="s">
        <v>3163</v>
      </c>
      <c r="I1239" s="291" t="s">
        <v>3164</v>
      </c>
      <c r="J1239" s="291" t="s">
        <v>65</v>
      </c>
      <c r="K1239" s="291">
        <v>40</v>
      </c>
      <c r="L1239" s="291">
        <v>58627677.160000004</v>
      </c>
      <c r="M1239" s="291" t="s">
        <v>58</v>
      </c>
      <c r="N1239" s="291">
        <v>237</v>
      </c>
      <c r="O1239" s="291">
        <v>2282961.7486104048</v>
      </c>
      <c r="P1239" s="321" t="s">
        <v>3170</v>
      </c>
      <c r="Q1239" s="321">
        <v>18000000</v>
      </c>
      <c r="R1239" s="321">
        <v>32.510452999999998</v>
      </c>
      <c r="S1239" s="321">
        <v>52.540310169999998</v>
      </c>
      <c r="T1239" s="321">
        <v>129.30958598434512</v>
      </c>
      <c r="U1239" s="321" t="s">
        <v>150</v>
      </c>
      <c r="V1239" s="321">
        <v>0.19363482238155294</v>
      </c>
      <c r="W1239" s="321">
        <v>1.16897852116378</v>
      </c>
      <c r="X1239" s="321">
        <v>2</v>
      </c>
      <c r="Y1239" s="321">
        <v>45.178175227930097</v>
      </c>
      <c r="Z1239" s="321">
        <v>0.44807999999999998</v>
      </c>
      <c r="AA1239" s="321">
        <v>99.589996400000004</v>
      </c>
      <c r="AB1239" s="321">
        <v>1.4448949600000001</v>
      </c>
      <c r="AC1239" s="322">
        <v>0.55269378283894455</v>
      </c>
      <c r="AD1239" s="323">
        <v>180000</v>
      </c>
      <c r="AE1239" s="322">
        <v>12.68312082561336</v>
      </c>
      <c r="AF1239" s="324">
        <v>28.354447890552617</v>
      </c>
      <c r="AG1239" s="324">
        <v>6.7877892038685719</v>
      </c>
      <c r="AH1239" s="324">
        <v>0.31835903319290487</v>
      </c>
      <c r="AI1239" s="324">
        <v>0.23939063211772807</v>
      </c>
      <c r="AJ1239" s="324">
        <v>0.20410585919709992</v>
      </c>
      <c r="AK1239" s="324">
        <v>151.66396324654812</v>
      </c>
      <c r="AL1239" s="324">
        <v>122.29653866162042</v>
      </c>
      <c r="AM1239" s="324">
        <v>181.03138783147585</v>
      </c>
    </row>
    <row r="1240" spans="1:39">
      <c r="A1240" s="291" t="s">
        <v>1391</v>
      </c>
      <c r="B1240" s="291">
        <v>2</v>
      </c>
      <c r="C1240" s="291" t="s">
        <v>3418</v>
      </c>
      <c r="D1240" s="291" t="s">
        <v>3176</v>
      </c>
      <c r="E1240" s="291" t="s">
        <v>3160</v>
      </c>
      <c r="F1240" s="291" t="s">
        <v>3161</v>
      </c>
      <c r="G1240" s="291" t="s">
        <v>3162</v>
      </c>
      <c r="H1240" s="291" t="s">
        <v>3163</v>
      </c>
      <c r="I1240" s="291" t="s">
        <v>3164</v>
      </c>
      <c r="J1240" s="291" t="s">
        <v>65</v>
      </c>
      <c r="K1240" s="291">
        <v>40</v>
      </c>
      <c r="L1240" s="291">
        <v>58627677.160000004</v>
      </c>
      <c r="M1240" s="291" t="s">
        <v>58</v>
      </c>
      <c r="N1240" s="291">
        <v>238</v>
      </c>
      <c r="O1240" s="291">
        <v>2292635.3153418046</v>
      </c>
      <c r="P1240" s="321" t="s">
        <v>3170</v>
      </c>
      <c r="Q1240" s="321">
        <v>18000000</v>
      </c>
      <c r="R1240" s="321">
        <v>32.510452999999998</v>
      </c>
      <c r="S1240" s="321">
        <v>52.540310169999998</v>
      </c>
      <c r="T1240" s="321">
        <v>129.30958598434512</v>
      </c>
      <c r="U1240" s="321" t="s">
        <v>150</v>
      </c>
      <c r="V1240" s="321">
        <v>0.19363482238155294</v>
      </c>
      <c r="W1240" s="321">
        <v>1.16897852116378</v>
      </c>
      <c r="X1240" s="321">
        <v>2</v>
      </c>
      <c r="Y1240" s="321">
        <v>45.178175227930097</v>
      </c>
      <c r="Z1240" s="321">
        <v>0.44807999999999998</v>
      </c>
      <c r="AA1240" s="321">
        <v>99.589996400000004</v>
      </c>
      <c r="AB1240" s="321">
        <v>1.4448949600000001</v>
      </c>
      <c r="AC1240" s="322">
        <v>0.55269378283894455</v>
      </c>
      <c r="AD1240" s="323">
        <v>180000</v>
      </c>
      <c r="AE1240" s="322">
        <v>12.736862863010026</v>
      </c>
      <c r="AF1240" s="324">
        <v>28.474593856190552</v>
      </c>
      <c r="AG1240" s="324">
        <v>6.8260727524749996</v>
      </c>
      <c r="AH1240" s="324">
        <v>0.31864198188557435</v>
      </c>
      <c r="AI1240" s="324">
        <v>0.23972502599860504</v>
      </c>
      <c r="AJ1240" s="324">
        <v>0.20410585919709992</v>
      </c>
      <c r="AK1240" s="324">
        <v>151.87581573555551</v>
      </c>
      <c r="AL1240" s="324">
        <v>122.46736913154777</v>
      </c>
      <c r="AM1240" s="324">
        <v>181.28426233956327</v>
      </c>
    </row>
    <row r="1241" spans="1:39">
      <c r="A1241" s="291" t="s">
        <v>1392</v>
      </c>
      <c r="B1241" s="291">
        <v>2</v>
      </c>
      <c r="C1241" s="291" t="s">
        <v>3419</v>
      </c>
      <c r="D1241" s="291" t="s">
        <v>3176</v>
      </c>
      <c r="E1241" s="291" t="s">
        <v>3160</v>
      </c>
      <c r="F1241" s="291" t="s">
        <v>3161</v>
      </c>
      <c r="G1241" s="291" t="s">
        <v>3162</v>
      </c>
      <c r="H1241" s="291" t="s">
        <v>3163</v>
      </c>
      <c r="I1241" s="291" t="s">
        <v>3164</v>
      </c>
      <c r="J1241" s="291" t="s">
        <v>65</v>
      </c>
      <c r="K1241" s="291">
        <v>40</v>
      </c>
      <c r="L1241" s="291">
        <v>58627677.160000004</v>
      </c>
      <c r="M1241" s="291" t="s">
        <v>58</v>
      </c>
      <c r="N1241" s="291">
        <v>239</v>
      </c>
      <c r="O1241" s="291">
        <v>2302308.8820732045</v>
      </c>
      <c r="P1241" s="321" t="s">
        <v>3170</v>
      </c>
      <c r="Q1241" s="321">
        <v>18000000</v>
      </c>
      <c r="R1241" s="321">
        <v>32.510452999999998</v>
      </c>
      <c r="S1241" s="321">
        <v>52.540310169999998</v>
      </c>
      <c r="T1241" s="321">
        <v>129.30958598434512</v>
      </c>
      <c r="U1241" s="321" t="s">
        <v>150</v>
      </c>
      <c r="V1241" s="321">
        <v>0.19363482238155294</v>
      </c>
      <c r="W1241" s="321">
        <v>1.16897852116378</v>
      </c>
      <c r="X1241" s="321">
        <v>2</v>
      </c>
      <c r="Y1241" s="321">
        <v>45.178175227930097</v>
      </c>
      <c r="Z1241" s="321">
        <v>0.44807999999999998</v>
      </c>
      <c r="AA1241" s="321">
        <v>99.589996400000004</v>
      </c>
      <c r="AB1241" s="321">
        <v>1.4448949600000001</v>
      </c>
      <c r="AC1241" s="322">
        <v>0.55269378283894455</v>
      </c>
      <c r="AD1241" s="323">
        <v>180000</v>
      </c>
      <c r="AE1241" s="322">
        <v>12.790604900406692</v>
      </c>
      <c r="AF1241" s="324">
        <v>28.594739821828483</v>
      </c>
      <c r="AG1241" s="324">
        <v>6.864389949735819</v>
      </c>
      <c r="AH1241" s="324">
        <v>0.31892204667355267</v>
      </c>
      <c r="AI1241" s="324">
        <v>0.24005778658967625</v>
      </c>
      <c r="AJ1241" s="324">
        <v>0.20410585919709992</v>
      </c>
      <c r="AK1241" s="324">
        <v>152.08663346725899</v>
      </c>
      <c r="AL1241" s="324">
        <v>122.63736520921798</v>
      </c>
      <c r="AM1241" s="324">
        <v>181.53590172530005</v>
      </c>
    </row>
    <row r="1242" spans="1:39">
      <c r="A1242" s="291" t="s">
        <v>1393</v>
      </c>
      <c r="B1242" s="291">
        <v>2</v>
      </c>
      <c r="C1242" s="291" t="s">
        <v>3420</v>
      </c>
      <c r="D1242" s="291" t="s">
        <v>3176</v>
      </c>
      <c r="E1242" s="291" t="s">
        <v>3160</v>
      </c>
      <c r="F1242" s="291" t="s">
        <v>3161</v>
      </c>
      <c r="G1242" s="291" t="s">
        <v>3162</v>
      </c>
      <c r="H1242" s="291" t="s">
        <v>3163</v>
      </c>
      <c r="I1242" s="291" t="s">
        <v>3164</v>
      </c>
      <c r="J1242" s="291" t="s">
        <v>65</v>
      </c>
      <c r="K1242" s="291">
        <v>40</v>
      </c>
      <c r="L1242" s="291">
        <v>58627677.160000004</v>
      </c>
      <c r="M1242" s="291" t="s">
        <v>58</v>
      </c>
      <c r="N1242" s="291">
        <v>240</v>
      </c>
      <c r="O1242" s="291">
        <v>2311982.4488046044</v>
      </c>
      <c r="P1242" s="321" t="s">
        <v>3170</v>
      </c>
      <c r="Q1242" s="321">
        <v>18000000</v>
      </c>
      <c r="R1242" s="321">
        <v>32.510452999999998</v>
      </c>
      <c r="S1242" s="321">
        <v>52.540310169999998</v>
      </c>
      <c r="T1242" s="321">
        <v>129.30958598434512</v>
      </c>
      <c r="U1242" s="321" t="s">
        <v>150</v>
      </c>
      <c r="V1242" s="321">
        <v>0.19363482238155294</v>
      </c>
      <c r="W1242" s="321">
        <v>1.16897852116378</v>
      </c>
      <c r="X1242" s="321">
        <v>2</v>
      </c>
      <c r="Y1242" s="321">
        <v>45.178175227930097</v>
      </c>
      <c r="Z1242" s="321">
        <v>0.44807999999999998</v>
      </c>
      <c r="AA1242" s="321">
        <v>99.589996400000004</v>
      </c>
      <c r="AB1242" s="321">
        <v>1.4448949600000001</v>
      </c>
      <c r="AC1242" s="322">
        <v>0.55269378283894455</v>
      </c>
      <c r="AD1242" s="323">
        <v>180000</v>
      </c>
      <c r="AE1242" s="322">
        <v>12.844346937803358</v>
      </c>
      <c r="AF1242" s="324">
        <v>28.714885787466418</v>
      </c>
      <c r="AG1242" s="324">
        <v>6.9027404509269372</v>
      </c>
      <c r="AH1242" s="324">
        <v>0.31919924225078999</v>
      </c>
      <c r="AI1242" s="324">
        <v>0.24038892238742149</v>
      </c>
      <c r="AJ1242" s="324">
        <v>0.20410585919709992</v>
      </c>
      <c r="AK1242" s="324">
        <v>152.29642182453335</v>
      </c>
      <c r="AL1242" s="324">
        <v>122.8065312351938</v>
      </c>
      <c r="AM1242" s="324">
        <v>181.78631241387296</v>
      </c>
    </row>
    <row r="1243" spans="1:39">
      <c r="A1243" s="291" t="s">
        <v>1394</v>
      </c>
      <c r="B1243" s="291">
        <v>2</v>
      </c>
      <c r="C1243" s="291" t="s">
        <v>3421</v>
      </c>
      <c r="D1243" s="291" t="s">
        <v>3176</v>
      </c>
      <c r="E1243" s="291" t="s">
        <v>3160</v>
      </c>
      <c r="F1243" s="291" t="s">
        <v>3161</v>
      </c>
      <c r="G1243" s="291" t="s">
        <v>3162</v>
      </c>
      <c r="H1243" s="291" t="s">
        <v>3163</v>
      </c>
      <c r="I1243" s="291" t="s">
        <v>3164</v>
      </c>
      <c r="J1243" s="291" t="s">
        <v>65</v>
      </c>
      <c r="K1243" s="291">
        <v>40</v>
      </c>
      <c r="L1243" s="291">
        <v>58627677.160000004</v>
      </c>
      <c r="M1243" s="291" t="s">
        <v>58</v>
      </c>
      <c r="N1243" s="291">
        <v>241</v>
      </c>
      <c r="O1243" s="291">
        <v>2321656.0155360042</v>
      </c>
      <c r="P1243" s="321" t="s">
        <v>3170</v>
      </c>
      <c r="Q1243" s="321">
        <v>18000000</v>
      </c>
      <c r="R1243" s="321">
        <v>32.510452999999998</v>
      </c>
      <c r="S1243" s="321">
        <v>52.540310169999998</v>
      </c>
      <c r="T1243" s="321">
        <v>129.30958598434512</v>
      </c>
      <c r="U1243" s="321" t="s">
        <v>150</v>
      </c>
      <c r="V1243" s="321">
        <v>0.19363482238155294</v>
      </c>
      <c r="W1243" s="321">
        <v>1.16897852116378</v>
      </c>
      <c r="X1243" s="321">
        <v>2</v>
      </c>
      <c r="Y1243" s="321">
        <v>45.178175227930097</v>
      </c>
      <c r="Z1243" s="321">
        <v>0.44807999999999998</v>
      </c>
      <c r="AA1243" s="321">
        <v>99.589996400000004</v>
      </c>
      <c r="AB1243" s="321">
        <v>1.4448949600000001</v>
      </c>
      <c r="AC1243" s="322">
        <v>0.55269378283894455</v>
      </c>
      <c r="AD1243" s="323">
        <v>180000</v>
      </c>
      <c r="AE1243" s="322">
        <v>12.898088975200023</v>
      </c>
      <c r="AF1243" s="324">
        <v>28.835031753104349</v>
      </c>
      <c r="AG1243" s="324">
        <v>6.9411239130751747</v>
      </c>
      <c r="AH1243" s="324">
        <v>0.31947358319054081</v>
      </c>
      <c r="AI1243" s="324">
        <v>0.24071844180743449</v>
      </c>
      <c r="AJ1243" s="324">
        <v>0.20410585919709992</v>
      </c>
      <c r="AK1243" s="324">
        <v>152.50518613900871</v>
      </c>
      <c r="AL1243" s="324">
        <v>122.97487150871609</v>
      </c>
      <c r="AM1243" s="324">
        <v>182.03550076930134</v>
      </c>
    </row>
    <row r="1244" spans="1:39">
      <c r="A1244" s="291" t="s">
        <v>1395</v>
      </c>
      <c r="B1244" s="291">
        <v>2</v>
      </c>
      <c r="C1244" s="291" t="s">
        <v>3422</v>
      </c>
      <c r="D1244" s="291" t="s">
        <v>3176</v>
      </c>
      <c r="E1244" s="291" t="s">
        <v>3160</v>
      </c>
      <c r="F1244" s="291" t="s">
        <v>3161</v>
      </c>
      <c r="G1244" s="291" t="s">
        <v>3162</v>
      </c>
      <c r="H1244" s="291" t="s">
        <v>3163</v>
      </c>
      <c r="I1244" s="291" t="s">
        <v>3164</v>
      </c>
      <c r="J1244" s="291" t="s">
        <v>65</v>
      </c>
      <c r="K1244" s="291">
        <v>40</v>
      </c>
      <c r="L1244" s="291">
        <v>58627677.160000004</v>
      </c>
      <c r="M1244" s="291" t="s">
        <v>58</v>
      </c>
      <c r="N1244" s="291">
        <v>242</v>
      </c>
      <c r="O1244" s="291">
        <v>2331329.5822674041</v>
      </c>
      <c r="P1244" s="321" t="s">
        <v>3170</v>
      </c>
      <c r="Q1244" s="321">
        <v>18000000</v>
      </c>
      <c r="R1244" s="321">
        <v>32.510452999999998</v>
      </c>
      <c r="S1244" s="321">
        <v>52.540310169999998</v>
      </c>
      <c r="T1244" s="321">
        <v>129.30958598434512</v>
      </c>
      <c r="U1244" s="321" t="s">
        <v>150</v>
      </c>
      <c r="V1244" s="321">
        <v>0.19363482238155294</v>
      </c>
      <c r="W1244" s="321">
        <v>1.16897852116378</v>
      </c>
      <c r="X1244" s="321">
        <v>2</v>
      </c>
      <c r="Y1244" s="321">
        <v>45.178175227930097</v>
      </c>
      <c r="Z1244" s="321">
        <v>0.44807999999999998</v>
      </c>
      <c r="AA1244" s="321">
        <v>99.589996400000004</v>
      </c>
      <c r="AB1244" s="321">
        <v>1.4448949600000001</v>
      </c>
      <c r="AC1244" s="322">
        <v>0.55269378283894455</v>
      </c>
      <c r="AD1244" s="323">
        <v>180000</v>
      </c>
      <c r="AE1244" s="322">
        <v>12.951831012596688</v>
      </c>
      <c r="AF1244" s="324">
        <v>28.955177718742281</v>
      </c>
      <c r="AG1244" s="324">
        <v>6.9795399949439645</v>
      </c>
      <c r="AH1244" s="324">
        <v>0.31974508394696688</v>
      </c>
      <c r="AI1244" s="324">
        <v>0.2410463531856068</v>
      </c>
      <c r="AJ1244" s="324">
        <v>0.20410585919709992</v>
      </c>
      <c r="AK1244" s="324">
        <v>152.71293169182044</v>
      </c>
      <c r="AL1244" s="324">
        <v>123.14239028830859</v>
      </c>
      <c r="AM1244" s="324">
        <v>182.28347309533234</v>
      </c>
    </row>
    <row r="1245" spans="1:39">
      <c r="A1245" s="291" t="s">
        <v>1396</v>
      </c>
      <c r="B1245" s="291">
        <v>2</v>
      </c>
      <c r="C1245" s="291" t="s">
        <v>3423</v>
      </c>
      <c r="D1245" s="291" t="s">
        <v>3176</v>
      </c>
      <c r="E1245" s="291" t="s">
        <v>3160</v>
      </c>
      <c r="F1245" s="291" t="s">
        <v>3161</v>
      </c>
      <c r="G1245" s="291" t="s">
        <v>3162</v>
      </c>
      <c r="H1245" s="291" t="s">
        <v>3163</v>
      </c>
      <c r="I1245" s="291" t="s">
        <v>3164</v>
      </c>
      <c r="J1245" s="291" t="s">
        <v>65</v>
      </c>
      <c r="K1245" s="291">
        <v>40</v>
      </c>
      <c r="L1245" s="291">
        <v>58627677.160000004</v>
      </c>
      <c r="M1245" s="291" t="s">
        <v>58</v>
      </c>
      <c r="N1245" s="291">
        <v>243</v>
      </c>
      <c r="O1245" s="291">
        <v>2341003.1489988039</v>
      </c>
      <c r="P1245" s="321" t="s">
        <v>3170</v>
      </c>
      <c r="Q1245" s="321">
        <v>18000000</v>
      </c>
      <c r="R1245" s="321">
        <v>32.510452999999998</v>
      </c>
      <c r="S1245" s="321">
        <v>52.540310169999998</v>
      </c>
      <c r="T1245" s="321">
        <v>129.30958598434512</v>
      </c>
      <c r="U1245" s="321" t="s">
        <v>150</v>
      </c>
      <c r="V1245" s="321">
        <v>0.19363482238155294</v>
      </c>
      <c r="W1245" s="321">
        <v>1.16897852116378</v>
      </c>
      <c r="X1245" s="321">
        <v>2</v>
      </c>
      <c r="Y1245" s="321">
        <v>45.178175227930097</v>
      </c>
      <c r="Z1245" s="321">
        <v>0.44807999999999998</v>
      </c>
      <c r="AA1245" s="321">
        <v>99.589996400000004</v>
      </c>
      <c r="AB1245" s="321">
        <v>1.4448949600000001</v>
      </c>
      <c r="AC1245" s="322">
        <v>0.55269378283894455</v>
      </c>
      <c r="AD1245" s="323">
        <v>180000</v>
      </c>
      <c r="AE1245" s="322">
        <v>13.005573049993355</v>
      </c>
      <c r="AF1245" s="324">
        <v>29.075323684380216</v>
      </c>
      <c r="AG1245" s="324">
        <v>7.017988357019262</v>
      </c>
      <c r="AH1245" s="324">
        <v>0.3200137588569838</v>
      </c>
      <c r="AI1245" s="324">
        <v>0.24137266477929017</v>
      </c>
      <c r="AJ1245" s="324">
        <v>0.20410585919709992</v>
      </c>
      <c r="AK1245" s="324">
        <v>152.9196637143458</v>
      </c>
      <c r="AL1245" s="324">
        <v>123.30909179237165</v>
      </c>
      <c r="AM1245" s="324">
        <v>182.53023563631996</v>
      </c>
    </row>
    <row r="1246" spans="1:39">
      <c r="A1246" s="291" t="s">
        <v>1397</v>
      </c>
      <c r="B1246" s="291">
        <v>2</v>
      </c>
      <c r="C1246" s="291" t="s">
        <v>3424</v>
      </c>
      <c r="D1246" s="291" t="s">
        <v>3176</v>
      </c>
      <c r="E1246" s="291" t="s">
        <v>3160</v>
      </c>
      <c r="F1246" s="291" t="s">
        <v>3161</v>
      </c>
      <c r="G1246" s="291" t="s">
        <v>3162</v>
      </c>
      <c r="H1246" s="291" t="s">
        <v>3163</v>
      </c>
      <c r="I1246" s="291" t="s">
        <v>3164</v>
      </c>
      <c r="J1246" s="291" t="s">
        <v>65</v>
      </c>
      <c r="K1246" s="291">
        <v>40</v>
      </c>
      <c r="L1246" s="291">
        <v>58627677.160000004</v>
      </c>
      <c r="M1246" s="291" t="s">
        <v>58</v>
      </c>
      <c r="N1246" s="291">
        <v>244</v>
      </c>
      <c r="O1246" s="291">
        <v>2350676.7157302038</v>
      </c>
      <c r="P1246" s="321" t="s">
        <v>3170</v>
      </c>
      <c r="Q1246" s="321">
        <v>18000000</v>
      </c>
      <c r="R1246" s="321">
        <v>32.510452999999998</v>
      </c>
      <c r="S1246" s="321">
        <v>52.540310169999998</v>
      </c>
      <c r="T1246" s="321">
        <v>129.30958598434512</v>
      </c>
      <c r="U1246" s="321" t="s">
        <v>150</v>
      </c>
      <c r="V1246" s="321">
        <v>0.19363482238155294</v>
      </c>
      <c r="W1246" s="321">
        <v>1.16897852116378</v>
      </c>
      <c r="X1246" s="321">
        <v>2</v>
      </c>
      <c r="Y1246" s="321">
        <v>45.178175227930097</v>
      </c>
      <c r="Z1246" s="321">
        <v>0.44807999999999998</v>
      </c>
      <c r="AA1246" s="321">
        <v>99.589996400000004</v>
      </c>
      <c r="AB1246" s="321">
        <v>1.4448949600000001</v>
      </c>
      <c r="AC1246" s="322">
        <v>0.55269378283894455</v>
      </c>
      <c r="AD1246" s="323">
        <v>180000</v>
      </c>
      <c r="AE1246" s="322">
        <v>13.05931508739002</v>
      </c>
      <c r="AF1246" s="324">
        <v>29.195469650018147</v>
      </c>
      <c r="AG1246" s="324">
        <v>7.056468661495634</v>
      </c>
      <c r="AH1246" s="324">
        <v>0.32027962214174693</v>
      </c>
      <c r="AI1246" s="324">
        <v>0.24169738476843608</v>
      </c>
      <c r="AJ1246" s="324">
        <v>0.20410585919709992</v>
      </c>
      <c r="AK1246" s="324">
        <v>153.12538738892562</v>
      </c>
      <c r="AL1246" s="324">
        <v>123.47498019976453</v>
      </c>
      <c r="AM1246" s="324">
        <v>182.77579457808673</v>
      </c>
    </row>
    <row r="1247" spans="1:39">
      <c r="A1247" s="291" t="s">
        <v>1398</v>
      </c>
      <c r="B1247" s="291">
        <v>2</v>
      </c>
      <c r="C1247" s="291" t="s">
        <v>3425</v>
      </c>
      <c r="D1247" s="291" t="s">
        <v>3176</v>
      </c>
      <c r="E1247" s="291" t="s">
        <v>3160</v>
      </c>
      <c r="F1247" s="291" t="s">
        <v>3161</v>
      </c>
      <c r="G1247" s="291" t="s">
        <v>3162</v>
      </c>
      <c r="H1247" s="291" t="s">
        <v>3163</v>
      </c>
      <c r="I1247" s="291" t="s">
        <v>3164</v>
      </c>
      <c r="J1247" s="291" t="s">
        <v>65</v>
      </c>
      <c r="K1247" s="291">
        <v>40</v>
      </c>
      <c r="L1247" s="291">
        <v>58627677.160000004</v>
      </c>
      <c r="M1247" s="291" t="s">
        <v>58</v>
      </c>
      <c r="N1247" s="291">
        <v>245</v>
      </c>
      <c r="O1247" s="291">
        <v>2360350.2824616036</v>
      </c>
      <c r="P1247" s="321" t="s">
        <v>3170</v>
      </c>
      <c r="Q1247" s="321">
        <v>18000000</v>
      </c>
      <c r="R1247" s="321">
        <v>32.510452999999998</v>
      </c>
      <c r="S1247" s="321">
        <v>52.540310169999998</v>
      </c>
      <c r="T1247" s="321">
        <v>129.30958598434512</v>
      </c>
      <c r="U1247" s="321" t="s">
        <v>150</v>
      </c>
      <c r="V1247" s="321">
        <v>0.19363482238155294</v>
      </c>
      <c r="W1247" s="321">
        <v>1.16897852116378</v>
      </c>
      <c r="X1247" s="321">
        <v>2</v>
      </c>
      <c r="Y1247" s="321">
        <v>45.178175227930097</v>
      </c>
      <c r="Z1247" s="321">
        <v>0.44807999999999998</v>
      </c>
      <c r="AA1247" s="321">
        <v>99.589996400000004</v>
      </c>
      <c r="AB1247" s="321">
        <v>1.4448949600000001</v>
      </c>
      <c r="AC1247" s="322">
        <v>0.55269378283894455</v>
      </c>
      <c r="AD1247" s="323">
        <v>180000</v>
      </c>
      <c r="AE1247" s="322">
        <v>13.113057124786687</v>
      </c>
      <c r="AF1247" s="324">
        <v>29.315615615656082</v>
      </c>
      <c r="AG1247" s="324">
        <v>7.0949805722625818</v>
      </c>
      <c r="AH1247" s="324">
        <v>0.32054268790851576</v>
      </c>
      <c r="AI1247" s="324">
        <v>0.24202052125671511</v>
      </c>
      <c r="AJ1247" s="324">
        <v>0.20410585919709992</v>
      </c>
      <c r="AK1247" s="324">
        <v>153.33010784957366</v>
      </c>
      <c r="AL1247" s="324">
        <v>123.64005965037713</v>
      </c>
      <c r="AM1247" s="324">
        <v>183.02015604877022</v>
      </c>
    </row>
    <row r="1248" spans="1:39">
      <c r="A1248" s="291" t="s">
        <v>1399</v>
      </c>
      <c r="B1248" s="291">
        <v>2</v>
      </c>
      <c r="C1248" s="291" t="s">
        <v>3426</v>
      </c>
      <c r="D1248" s="291" t="s">
        <v>3176</v>
      </c>
      <c r="E1248" s="291" t="s">
        <v>3160</v>
      </c>
      <c r="F1248" s="291" t="s">
        <v>3161</v>
      </c>
      <c r="G1248" s="291" t="s">
        <v>3162</v>
      </c>
      <c r="H1248" s="291" t="s">
        <v>3163</v>
      </c>
      <c r="I1248" s="291" t="s">
        <v>3164</v>
      </c>
      <c r="J1248" s="291" t="s">
        <v>65</v>
      </c>
      <c r="K1248" s="291">
        <v>40</v>
      </c>
      <c r="L1248" s="291">
        <v>58627677.160000004</v>
      </c>
      <c r="M1248" s="291" t="s">
        <v>58</v>
      </c>
      <c r="N1248" s="291">
        <v>246</v>
      </c>
      <c r="O1248" s="291">
        <v>2370023.8491930035</v>
      </c>
      <c r="P1248" s="321" t="s">
        <v>3170</v>
      </c>
      <c r="Q1248" s="321">
        <v>18000000</v>
      </c>
      <c r="R1248" s="321">
        <v>32.510452999999998</v>
      </c>
      <c r="S1248" s="321">
        <v>52.540310169999998</v>
      </c>
      <c r="T1248" s="321">
        <v>129.30958598434512</v>
      </c>
      <c r="U1248" s="321" t="s">
        <v>150</v>
      </c>
      <c r="V1248" s="321">
        <v>0.19363482238155294</v>
      </c>
      <c r="W1248" s="321">
        <v>1.16897852116378</v>
      </c>
      <c r="X1248" s="321">
        <v>2</v>
      </c>
      <c r="Y1248" s="321">
        <v>45.178175227930097</v>
      </c>
      <c r="Z1248" s="321">
        <v>0.44807999999999998</v>
      </c>
      <c r="AA1248" s="321">
        <v>99.589996400000004</v>
      </c>
      <c r="AB1248" s="321">
        <v>1.4448949600000001</v>
      </c>
      <c r="AC1248" s="322">
        <v>0.55269378283894455</v>
      </c>
      <c r="AD1248" s="323">
        <v>180000</v>
      </c>
      <c r="AE1248" s="322">
        <v>13.166799162183352</v>
      </c>
      <c r="AF1248" s="324">
        <v>29.435761581294013</v>
      </c>
      <c r="AG1248" s="324">
        <v>7.1335237548909989</v>
      </c>
      <c r="AH1248" s="324">
        <v>0.32080297015190468</v>
      </c>
      <c r="AI1248" s="324">
        <v>0.24234208227261383</v>
      </c>
      <c r="AJ1248" s="324">
        <v>0.20410585919709992</v>
      </c>
      <c r="AK1248" s="324">
        <v>153.53383018267149</v>
      </c>
      <c r="AL1248" s="324">
        <v>123.8043342456904</v>
      </c>
      <c r="AM1248" s="324">
        <v>183.26332611965262</v>
      </c>
    </row>
    <row r="1249" spans="1:39">
      <c r="A1249" s="291" t="s">
        <v>1400</v>
      </c>
      <c r="B1249" s="291">
        <v>2</v>
      </c>
      <c r="C1249" s="291" t="s">
        <v>3427</v>
      </c>
      <c r="D1249" s="291" t="s">
        <v>3176</v>
      </c>
      <c r="E1249" s="291" t="s">
        <v>3160</v>
      </c>
      <c r="F1249" s="291" t="s">
        <v>3161</v>
      </c>
      <c r="G1249" s="291" t="s">
        <v>3162</v>
      </c>
      <c r="H1249" s="291" t="s">
        <v>3163</v>
      </c>
      <c r="I1249" s="291" t="s">
        <v>3164</v>
      </c>
      <c r="J1249" s="291" t="s">
        <v>65</v>
      </c>
      <c r="K1249" s="291">
        <v>40</v>
      </c>
      <c r="L1249" s="291">
        <v>58627677.160000004</v>
      </c>
      <c r="M1249" s="291" t="s">
        <v>58</v>
      </c>
      <c r="N1249" s="291">
        <v>247</v>
      </c>
      <c r="O1249" s="291">
        <v>2379697.4159244034</v>
      </c>
      <c r="P1249" s="321" t="s">
        <v>3170</v>
      </c>
      <c r="Q1249" s="321">
        <v>18000000</v>
      </c>
      <c r="R1249" s="321">
        <v>32.510452999999998</v>
      </c>
      <c r="S1249" s="321">
        <v>52.540310169999998</v>
      </c>
      <c r="T1249" s="321">
        <v>129.30958598434512</v>
      </c>
      <c r="U1249" s="321" t="s">
        <v>150</v>
      </c>
      <c r="V1249" s="321">
        <v>0.19363482238155294</v>
      </c>
      <c r="W1249" s="321">
        <v>1.16897852116378</v>
      </c>
      <c r="X1249" s="321">
        <v>2</v>
      </c>
      <c r="Y1249" s="321">
        <v>45.178175227930097</v>
      </c>
      <c r="Z1249" s="321">
        <v>0.44807999999999998</v>
      </c>
      <c r="AA1249" s="321">
        <v>99.589996400000004</v>
      </c>
      <c r="AB1249" s="321">
        <v>1.4448949600000001</v>
      </c>
      <c r="AC1249" s="322">
        <v>0.55269378283894455</v>
      </c>
      <c r="AD1249" s="323">
        <v>180000</v>
      </c>
      <c r="AE1249" s="322">
        <v>13.220541199580019</v>
      </c>
      <c r="AF1249" s="324">
        <v>29.555907546931948</v>
      </c>
      <c r="AG1249" s="324">
        <v>7.1720978766198806</v>
      </c>
      <c r="AH1249" s="324">
        <v>0.32106048275583843</v>
      </c>
      <c r="AI1249" s="324">
        <v>0.2426620757705131</v>
      </c>
      <c r="AJ1249" s="324">
        <v>0.20410585919709992</v>
      </c>
      <c r="AK1249" s="324">
        <v>153.73655942765157</v>
      </c>
      <c r="AL1249" s="324">
        <v>123.9678080493272</v>
      </c>
      <c r="AM1249" s="324">
        <v>183.50531080597594</v>
      </c>
    </row>
    <row r="1250" spans="1:39">
      <c r="A1250" s="291" t="s">
        <v>1401</v>
      </c>
      <c r="B1250" s="291">
        <v>2</v>
      </c>
      <c r="C1250" s="291" t="s">
        <v>3428</v>
      </c>
      <c r="D1250" s="291" t="s">
        <v>3176</v>
      </c>
      <c r="E1250" s="291" t="s">
        <v>3160</v>
      </c>
      <c r="F1250" s="291" t="s">
        <v>3161</v>
      </c>
      <c r="G1250" s="291" t="s">
        <v>3162</v>
      </c>
      <c r="H1250" s="291" t="s">
        <v>3163</v>
      </c>
      <c r="I1250" s="291" t="s">
        <v>3164</v>
      </c>
      <c r="J1250" s="291" t="s">
        <v>65</v>
      </c>
      <c r="K1250" s="291">
        <v>40</v>
      </c>
      <c r="L1250" s="291">
        <v>58627677.160000004</v>
      </c>
      <c r="M1250" s="291" t="s">
        <v>58</v>
      </c>
      <c r="N1250" s="291">
        <v>248</v>
      </c>
      <c r="O1250" s="291">
        <v>2389370.9826558032</v>
      </c>
      <c r="P1250" s="321" t="s">
        <v>3170</v>
      </c>
      <c r="Q1250" s="321">
        <v>18000000</v>
      </c>
      <c r="R1250" s="321">
        <v>32.510452999999998</v>
      </c>
      <c r="S1250" s="321">
        <v>52.540310169999998</v>
      </c>
      <c r="T1250" s="321">
        <v>129.30958598434512</v>
      </c>
      <c r="U1250" s="321" t="s">
        <v>150</v>
      </c>
      <c r="V1250" s="321">
        <v>0.19363482238155294</v>
      </c>
      <c r="W1250" s="321">
        <v>1.16897852116378</v>
      </c>
      <c r="X1250" s="321">
        <v>2</v>
      </c>
      <c r="Y1250" s="321">
        <v>45.178175227930097</v>
      </c>
      <c r="Z1250" s="321">
        <v>0.44807999999999998</v>
      </c>
      <c r="AA1250" s="321">
        <v>99.589996400000004</v>
      </c>
      <c r="AB1250" s="321">
        <v>1.4448949600000001</v>
      </c>
      <c r="AC1250" s="322">
        <v>0.55269378283894455</v>
      </c>
      <c r="AD1250" s="323">
        <v>180000</v>
      </c>
      <c r="AE1250" s="322">
        <v>13.274283236976684</v>
      </c>
      <c r="AF1250" s="324">
        <v>29.676053512569876</v>
      </c>
      <c r="AG1250" s="324">
        <v>7.2107026063431796</v>
      </c>
      <c r="AH1250" s="324">
        <v>0.32131523949491819</v>
      </c>
      <c r="AI1250" s="324">
        <v>0.2429805096317455</v>
      </c>
      <c r="AJ1250" s="324">
        <v>0.20410585919709992</v>
      </c>
      <c r="AK1250" s="324">
        <v>153.93830057766721</v>
      </c>
      <c r="AL1250" s="324">
        <v>124.13048508759253</v>
      </c>
      <c r="AM1250" s="324">
        <v>183.74611606774192</v>
      </c>
    </row>
    <row r="1251" spans="1:39">
      <c r="A1251" s="291" t="s">
        <v>1402</v>
      </c>
      <c r="B1251" s="291">
        <v>2</v>
      </c>
      <c r="C1251" s="291" t="s">
        <v>3429</v>
      </c>
      <c r="D1251" s="291" t="s">
        <v>3176</v>
      </c>
      <c r="E1251" s="291" t="s">
        <v>3160</v>
      </c>
      <c r="F1251" s="291" t="s">
        <v>3161</v>
      </c>
      <c r="G1251" s="291" t="s">
        <v>3162</v>
      </c>
      <c r="H1251" s="291" t="s">
        <v>3163</v>
      </c>
      <c r="I1251" s="291" t="s">
        <v>3164</v>
      </c>
      <c r="J1251" s="291" t="s">
        <v>65</v>
      </c>
      <c r="K1251" s="291">
        <v>40</v>
      </c>
      <c r="L1251" s="291">
        <v>58627677.160000004</v>
      </c>
      <c r="M1251" s="291" t="s">
        <v>58</v>
      </c>
      <c r="N1251" s="291">
        <v>249</v>
      </c>
      <c r="O1251" s="291">
        <v>2399044.5493872031</v>
      </c>
      <c r="P1251" s="321" t="s">
        <v>3170</v>
      </c>
      <c r="Q1251" s="321">
        <v>18000000</v>
      </c>
      <c r="R1251" s="321">
        <v>32.510452999999998</v>
      </c>
      <c r="S1251" s="321">
        <v>52.540310169999998</v>
      </c>
      <c r="T1251" s="321">
        <v>129.30958598434512</v>
      </c>
      <c r="U1251" s="321" t="s">
        <v>150</v>
      </c>
      <c r="V1251" s="321">
        <v>0.19363482238155294</v>
      </c>
      <c r="W1251" s="321">
        <v>1.16897852116378</v>
      </c>
      <c r="X1251" s="321">
        <v>2</v>
      </c>
      <c r="Y1251" s="321">
        <v>45.178175227930097</v>
      </c>
      <c r="Z1251" s="321">
        <v>0.44807999999999998</v>
      </c>
      <c r="AA1251" s="321">
        <v>99.589996400000004</v>
      </c>
      <c r="AB1251" s="321">
        <v>1.4448949600000001</v>
      </c>
      <c r="AC1251" s="322">
        <v>0.55269378283894455</v>
      </c>
      <c r="AD1251" s="323">
        <v>180000</v>
      </c>
      <c r="AE1251" s="322">
        <v>13.328025274373351</v>
      </c>
      <c r="AF1251" s="324">
        <v>29.796199478207811</v>
      </c>
      <c r="AG1251" s="324">
        <v>7.2493376145968371</v>
      </c>
      <c r="AH1251" s="324">
        <v>0.32156725403569347</v>
      </c>
      <c r="AI1251" s="324">
        <v>0.24329739166563238</v>
      </c>
      <c r="AJ1251" s="324">
        <v>0.20410585919709992</v>
      </c>
      <c r="AK1251" s="324">
        <v>154.1390585802497</v>
      </c>
      <c r="AL1251" s="324">
        <v>124.29236935000327</v>
      </c>
      <c r="AM1251" s="324">
        <v>183.98574781049615</v>
      </c>
    </row>
    <row r="1252" spans="1:39">
      <c r="A1252" s="291" t="s">
        <v>1403</v>
      </c>
      <c r="B1252" s="291">
        <v>2</v>
      </c>
      <c r="C1252" s="291" t="s">
        <v>3430</v>
      </c>
      <c r="D1252" s="291" t="s">
        <v>3176</v>
      </c>
      <c r="E1252" s="291" t="s">
        <v>3160</v>
      </c>
      <c r="F1252" s="291" t="s">
        <v>3161</v>
      </c>
      <c r="G1252" s="291" t="s">
        <v>3162</v>
      </c>
      <c r="H1252" s="291" t="s">
        <v>3163</v>
      </c>
      <c r="I1252" s="291" t="s">
        <v>3164</v>
      </c>
      <c r="J1252" s="291" t="s">
        <v>65</v>
      </c>
      <c r="K1252" s="291">
        <v>40</v>
      </c>
      <c r="L1252" s="291">
        <v>58627677.160000004</v>
      </c>
      <c r="M1252" s="291" t="s">
        <v>58</v>
      </c>
      <c r="N1252" s="291">
        <v>250</v>
      </c>
      <c r="O1252" s="291">
        <v>2408718.1161186029</v>
      </c>
      <c r="P1252" s="321" t="s">
        <v>3170</v>
      </c>
      <c r="Q1252" s="321">
        <v>18000000</v>
      </c>
      <c r="R1252" s="321">
        <v>32.510452999999998</v>
      </c>
      <c r="S1252" s="321">
        <v>52.540310169999998</v>
      </c>
      <c r="T1252" s="321">
        <v>129.30958598434512</v>
      </c>
      <c r="U1252" s="321" t="s">
        <v>150</v>
      </c>
      <c r="V1252" s="321">
        <v>0.19363482238155294</v>
      </c>
      <c r="W1252" s="321">
        <v>1.16897852116378</v>
      </c>
      <c r="X1252" s="321">
        <v>2</v>
      </c>
      <c r="Y1252" s="321">
        <v>45.178175227930097</v>
      </c>
      <c r="Z1252" s="321">
        <v>0.44807999999999998</v>
      </c>
      <c r="AA1252" s="321">
        <v>99.589996400000004</v>
      </c>
      <c r="AB1252" s="321">
        <v>1.4448949600000001</v>
      </c>
      <c r="AC1252" s="322">
        <v>0.55269378283894455</v>
      </c>
      <c r="AD1252" s="323">
        <v>180000</v>
      </c>
      <c r="AE1252" s="322">
        <v>13.381767311770016</v>
      </c>
      <c r="AF1252" s="324">
        <v>29.916345443845742</v>
      </c>
      <c r="AG1252" s="324">
        <v>7.2880025735460299</v>
      </c>
      <c r="AH1252" s="324">
        <v>0.32181653993869785</v>
      </c>
      <c r="AI1252" s="324">
        <v>0.24361272961050412</v>
      </c>
      <c r="AJ1252" s="324">
        <v>0.20410585919709992</v>
      </c>
      <c r="AK1252" s="324">
        <v>154.33883833795446</v>
      </c>
      <c r="AL1252" s="324">
        <v>124.45346478980944</v>
      </c>
      <c r="AM1252" s="324">
        <v>184.22421188609948</v>
      </c>
    </row>
    <row r="1253" spans="1:39">
      <c r="A1253" s="291" t="s">
        <v>1404</v>
      </c>
      <c r="B1253" s="291">
        <v>2</v>
      </c>
      <c r="C1253" s="291" t="s">
        <v>3431</v>
      </c>
      <c r="D1253" s="291" t="s">
        <v>3176</v>
      </c>
      <c r="E1253" s="291" t="s">
        <v>3160</v>
      </c>
      <c r="F1253" s="291" t="s">
        <v>3161</v>
      </c>
      <c r="G1253" s="291" t="s">
        <v>3162</v>
      </c>
      <c r="H1253" s="291" t="s">
        <v>3163</v>
      </c>
      <c r="I1253" s="291" t="s">
        <v>3164</v>
      </c>
      <c r="J1253" s="291" t="s">
        <v>65</v>
      </c>
      <c r="K1253" s="291">
        <v>40</v>
      </c>
      <c r="L1253" s="291">
        <v>58627677.160000004</v>
      </c>
      <c r="M1253" s="291" t="s">
        <v>58</v>
      </c>
      <c r="N1253" s="291">
        <v>251</v>
      </c>
      <c r="O1253" s="291">
        <v>2418391.6828500028</v>
      </c>
      <c r="P1253" s="321" t="s">
        <v>3170</v>
      </c>
      <c r="Q1253" s="321">
        <v>18000000</v>
      </c>
      <c r="R1253" s="321">
        <v>32.510452999999998</v>
      </c>
      <c r="S1253" s="321">
        <v>52.540310169999998</v>
      </c>
      <c r="T1253" s="321">
        <v>129.30958598434512</v>
      </c>
      <c r="U1253" s="321" t="s">
        <v>150</v>
      </c>
      <c r="V1253" s="321">
        <v>0.19363482238155294</v>
      </c>
      <c r="W1253" s="321">
        <v>1.16897852116378</v>
      </c>
      <c r="X1253" s="321">
        <v>2</v>
      </c>
      <c r="Y1253" s="321">
        <v>45.178175227930097</v>
      </c>
      <c r="Z1253" s="321">
        <v>0.44807999999999998</v>
      </c>
      <c r="AA1253" s="321">
        <v>99.589996400000004</v>
      </c>
      <c r="AB1253" s="321">
        <v>1.4448949600000001</v>
      </c>
      <c r="AC1253" s="322">
        <v>0.55269378283894455</v>
      </c>
      <c r="AD1253" s="323">
        <v>180000</v>
      </c>
      <c r="AE1253" s="322">
        <v>13.435509349166683</v>
      </c>
      <c r="AF1253" s="324">
        <v>30.036491409483677</v>
      </c>
      <c r="AG1253" s="324">
        <v>7.3266971569725454</v>
      </c>
      <c r="AH1253" s="324">
        <v>0.32206311065927395</v>
      </c>
      <c r="AI1253" s="324">
        <v>0.2439265311346992</v>
      </c>
      <c r="AJ1253" s="324">
        <v>0.20410585919709992</v>
      </c>
      <c r="AK1253" s="324">
        <v>154.53764470899418</v>
      </c>
      <c r="AL1253" s="324">
        <v>124.61377532450457</v>
      </c>
      <c r="AM1253" s="324">
        <v>184.46151409348383</v>
      </c>
    </row>
    <row r="1254" spans="1:39">
      <c r="A1254" s="291" t="s">
        <v>1405</v>
      </c>
      <c r="B1254" s="291">
        <v>2</v>
      </c>
      <c r="C1254" s="291" t="s">
        <v>3432</v>
      </c>
      <c r="D1254" s="291" t="s">
        <v>3176</v>
      </c>
      <c r="E1254" s="291" t="s">
        <v>3160</v>
      </c>
      <c r="F1254" s="291" t="s">
        <v>3161</v>
      </c>
      <c r="G1254" s="291" t="s">
        <v>3162</v>
      </c>
      <c r="H1254" s="291" t="s">
        <v>3163</v>
      </c>
      <c r="I1254" s="291" t="s">
        <v>3164</v>
      </c>
      <c r="J1254" s="291" t="s">
        <v>65</v>
      </c>
      <c r="K1254" s="291">
        <v>40</v>
      </c>
      <c r="L1254" s="291">
        <v>58627677.160000004</v>
      </c>
      <c r="M1254" s="291" t="s">
        <v>58</v>
      </c>
      <c r="N1254" s="291">
        <v>252</v>
      </c>
      <c r="O1254" s="291">
        <v>2428065.2495814026</v>
      </c>
      <c r="P1254" s="321" t="s">
        <v>3170</v>
      </c>
      <c r="Q1254" s="321">
        <v>18000000</v>
      </c>
      <c r="R1254" s="321">
        <v>32.510452999999998</v>
      </c>
      <c r="S1254" s="321">
        <v>52.540310169999998</v>
      </c>
      <c r="T1254" s="321">
        <v>129.30958598434512</v>
      </c>
      <c r="U1254" s="321" t="s">
        <v>150</v>
      </c>
      <c r="V1254" s="321">
        <v>0.19363482238155294</v>
      </c>
      <c r="W1254" s="321">
        <v>1.16897852116378</v>
      </c>
      <c r="X1254" s="321">
        <v>2</v>
      </c>
      <c r="Y1254" s="321">
        <v>45.178175227930097</v>
      </c>
      <c r="Z1254" s="321">
        <v>0.44807999999999998</v>
      </c>
      <c r="AA1254" s="321">
        <v>99.589996400000004</v>
      </c>
      <c r="AB1254" s="321">
        <v>1.4448949600000001</v>
      </c>
      <c r="AC1254" s="322">
        <v>0.55269378283894455</v>
      </c>
      <c r="AD1254" s="323">
        <v>180000</v>
      </c>
      <c r="AE1254" s="322">
        <v>13.489251386563348</v>
      </c>
      <c r="AF1254" s="324">
        <v>30.156637375121608</v>
      </c>
      <c r="AG1254" s="324">
        <v>7.365421040262385</v>
      </c>
      <c r="AH1254" s="324">
        <v>0.32230697954966553</v>
      </c>
      <c r="AI1254" s="324">
        <v>0.24423880383754767</v>
      </c>
      <c r="AJ1254" s="324">
        <v>0.20410585919709992</v>
      </c>
      <c r="AK1254" s="324">
        <v>154.73548250786186</v>
      </c>
      <c r="AL1254" s="324">
        <v>124.77330483632815</v>
      </c>
      <c r="AM1254" s="324">
        <v>184.6976601793956</v>
      </c>
    </row>
    <row r="1255" spans="1:39">
      <c r="A1255" s="291" t="s">
        <v>1406</v>
      </c>
      <c r="B1255" s="291">
        <v>2</v>
      </c>
      <c r="C1255" s="291" t="s">
        <v>3433</v>
      </c>
      <c r="D1255" s="291" t="s">
        <v>3176</v>
      </c>
      <c r="E1255" s="291" t="s">
        <v>3160</v>
      </c>
      <c r="F1255" s="291" t="s">
        <v>3161</v>
      </c>
      <c r="G1255" s="291" t="s">
        <v>3162</v>
      </c>
      <c r="H1255" s="291" t="s">
        <v>3163</v>
      </c>
      <c r="I1255" s="291" t="s">
        <v>3164</v>
      </c>
      <c r="J1255" s="291" t="s">
        <v>65</v>
      </c>
      <c r="K1255" s="291">
        <v>40</v>
      </c>
      <c r="L1255" s="291">
        <v>58627677.160000004</v>
      </c>
      <c r="M1255" s="291" t="s">
        <v>58</v>
      </c>
      <c r="N1255" s="291">
        <v>253</v>
      </c>
      <c r="O1255" s="291">
        <v>2437738.8163128025</v>
      </c>
      <c r="P1255" s="321" t="s">
        <v>3170</v>
      </c>
      <c r="Q1255" s="321">
        <v>18000000</v>
      </c>
      <c r="R1255" s="321">
        <v>32.510452999999998</v>
      </c>
      <c r="S1255" s="321">
        <v>52.540310169999998</v>
      </c>
      <c r="T1255" s="321">
        <v>129.30958598434512</v>
      </c>
      <c r="U1255" s="321" t="s">
        <v>150</v>
      </c>
      <c r="V1255" s="321">
        <v>0.19363482238155294</v>
      </c>
      <c r="W1255" s="321">
        <v>1.16897852116378</v>
      </c>
      <c r="X1255" s="321">
        <v>2</v>
      </c>
      <c r="Y1255" s="321">
        <v>45.178175227930097</v>
      </c>
      <c r="Z1255" s="321">
        <v>0.44807999999999998</v>
      </c>
      <c r="AA1255" s="321">
        <v>99.589996400000004</v>
      </c>
      <c r="AB1255" s="321">
        <v>1.4448949600000001</v>
      </c>
      <c r="AC1255" s="322">
        <v>0.55269378283894455</v>
      </c>
      <c r="AD1255" s="323">
        <v>180000</v>
      </c>
      <c r="AE1255" s="322">
        <v>13.542993423960015</v>
      </c>
      <c r="AF1255" s="324">
        <v>30.276783340759543</v>
      </c>
      <c r="AG1255" s="324">
        <v>7.4041739003934648</v>
      </c>
      <c r="AH1255" s="324">
        <v>0.32254815985967644</v>
      </c>
      <c r="AI1255" s="324">
        <v>0.24454955525033389</v>
      </c>
      <c r="AJ1255" s="324">
        <v>0.20410585919709992</v>
      </c>
      <c r="AK1255" s="324">
        <v>154.93235650594065</v>
      </c>
      <c r="AL1255" s="324">
        <v>124.9320571727574</v>
      </c>
      <c r="AM1255" s="324">
        <v>184.9326558391239</v>
      </c>
    </row>
    <row r="1256" spans="1:39">
      <c r="A1256" s="291" t="s">
        <v>1407</v>
      </c>
      <c r="B1256" s="291">
        <v>2</v>
      </c>
      <c r="C1256" s="291" t="s">
        <v>3434</v>
      </c>
      <c r="D1256" s="291" t="s">
        <v>3176</v>
      </c>
      <c r="E1256" s="291" t="s">
        <v>3160</v>
      </c>
      <c r="F1256" s="291" t="s">
        <v>3161</v>
      </c>
      <c r="G1256" s="291" t="s">
        <v>3162</v>
      </c>
      <c r="H1256" s="291" t="s">
        <v>3163</v>
      </c>
      <c r="I1256" s="291" t="s">
        <v>3164</v>
      </c>
      <c r="J1256" s="291" t="s">
        <v>65</v>
      </c>
      <c r="K1256" s="291">
        <v>40</v>
      </c>
      <c r="L1256" s="291">
        <v>58627677.160000004</v>
      </c>
      <c r="M1256" s="291" t="s">
        <v>58</v>
      </c>
      <c r="N1256" s="291">
        <v>254</v>
      </c>
      <c r="O1256" s="291">
        <v>2447412.3830442023</v>
      </c>
      <c r="P1256" s="321" t="s">
        <v>3170</v>
      </c>
      <c r="Q1256" s="321">
        <v>18000000</v>
      </c>
      <c r="R1256" s="321">
        <v>32.510452999999998</v>
      </c>
      <c r="S1256" s="321">
        <v>52.540310169999998</v>
      </c>
      <c r="T1256" s="321">
        <v>129.30958598434512</v>
      </c>
      <c r="U1256" s="321" t="s">
        <v>150</v>
      </c>
      <c r="V1256" s="321">
        <v>0.19363482238155294</v>
      </c>
      <c r="W1256" s="321">
        <v>1.16897852116378</v>
      </c>
      <c r="X1256" s="321">
        <v>2</v>
      </c>
      <c r="Y1256" s="321">
        <v>45.178175227930097</v>
      </c>
      <c r="Z1256" s="321">
        <v>0.44807999999999998</v>
      </c>
      <c r="AA1256" s="321">
        <v>99.589996400000004</v>
      </c>
      <c r="AB1256" s="321">
        <v>1.4448949600000001</v>
      </c>
      <c r="AC1256" s="322">
        <v>0.55269378283894455</v>
      </c>
      <c r="AD1256" s="323">
        <v>180000</v>
      </c>
      <c r="AE1256" s="322">
        <v>13.59673546135668</v>
      </c>
      <c r="AF1256" s="324">
        <v>30.396929306397475</v>
      </c>
      <c r="AG1256" s="324">
        <v>7.4429554159235529</v>
      </c>
      <c r="AH1256" s="324">
        <v>0.3227866647387817</v>
      </c>
      <c r="AI1256" s="324">
        <v>0.24485879283724474</v>
      </c>
      <c r="AJ1256" s="324">
        <v>0.20410585919709992</v>
      </c>
      <c r="AK1256" s="324">
        <v>155.12827143210464</v>
      </c>
      <c r="AL1256" s="324">
        <v>125.09003614699174</v>
      </c>
      <c r="AM1256" s="324">
        <v>185.16650671721754</v>
      </c>
    </row>
    <row r="1257" spans="1:39">
      <c r="A1257" s="291" t="s">
        <v>1408</v>
      </c>
      <c r="B1257" s="291">
        <v>2</v>
      </c>
      <c r="C1257" s="291" t="s">
        <v>3435</v>
      </c>
      <c r="D1257" s="291" t="s">
        <v>3176</v>
      </c>
      <c r="E1257" s="291" t="s">
        <v>3160</v>
      </c>
      <c r="F1257" s="291" t="s">
        <v>3161</v>
      </c>
      <c r="G1257" s="291" t="s">
        <v>3162</v>
      </c>
      <c r="H1257" s="291" t="s">
        <v>3163</v>
      </c>
      <c r="I1257" s="291" t="s">
        <v>3164</v>
      </c>
      <c r="J1257" s="291" t="s">
        <v>65</v>
      </c>
      <c r="K1257" s="291">
        <v>40</v>
      </c>
      <c r="L1257" s="291">
        <v>58627677.160000004</v>
      </c>
      <c r="M1257" s="291" t="s">
        <v>58</v>
      </c>
      <c r="N1257" s="291">
        <v>255</v>
      </c>
      <c r="O1257" s="291">
        <v>2457085.9497756022</v>
      </c>
      <c r="P1257" s="321" t="s">
        <v>3170</v>
      </c>
      <c r="Q1257" s="321">
        <v>18000000</v>
      </c>
      <c r="R1257" s="321">
        <v>32.510452999999998</v>
      </c>
      <c r="S1257" s="321">
        <v>52.540310169999998</v>
      </c>
      <c r="T1257" s="321">
        <v>129.30958598434512</v>
      </c>
      <c r="U1257" s="321" t="s">
        <v>150</v>
      </c>
      <c r="V1257" s="321">
        <v>0.19363482238155294</v>
      </c>
      <c r="W1257" s="321">
        <v>1.16897852116378</v>
      </c>
      <c r="X1257" s="321">
        <v>2</v>
      </c>
      <c r="Y1257" s="321">
        <v>45.178175227930097</v>
      </c>
      <c r="Z1257" s="321">
        <v>0.44807999999999998</v>
      </c>
      <c r="AA1257" s="321">
        <v>99.589996400000004</v>
      </c>
      <c r="AB1257" s="321">
        <v>1.4448949600000001</v>
      </c>
      <c r="AC1257" s="322">
        <v>0.55269378283894455</v>
      </c>
      <c r="AD1257" s="323">
        <v>180000</v>
      </c>
      <c r="AE1257" s="322">
        <v>13.650477498753345</v>
      </c>
      <c r="AF1257" s="324">
        <v>30.517075272035406</v>
      </c>
      <c r="AG1257" s="324">
        <v>7.4817652669783223</v>
      </c>
      <c r="AH1257" s="324">
        <v>0.3230225072369533</v>
      </c>
      <c r="AI1257" s="324">
        <v>0.24516652399629871</v>
      </c>
      <c r="AJ1257" s="324">
        <v>0.20410585919709992</v>
      </c>
      <c r="AK1257" s="324">
        <v>155.32323197330754</v>
      </c>
      <c r="AL1257" s="324">
        <v>125.24724553842741</v>
      </c>
      <c r="AM1257" s="324">
        <v>185.39921840818769</v>
      </c>
    </row>
    <row r="1258" spans="1:39">
      <c r="A1258" s="291" t="s">
        <v>1409</v>
      </c>
      <c r="B1258" s="291">
        <v>2</v>
      </c>
      <c r="C1258" s="291" t="s">
        <v>3436</v>
      </c>
      <c r="D1258" s="291" t="s">
        <v>3176</v>
      </c>
      <c r="E1258" s="291" t="s">
        <v>3160</v>
      </c>
      <c r="F1258" s="291" t="s">
        <v>3161</v>
      </c>
      <c r="G1258" s="291" t="s">
        <v>3162</v>
      </c>
      <c r="H1258" s="291" t="s">
        <v>3163</v>
      </c>
      <c r="I1258" s="291" t="s">
        <v>3164</v>
      </c>
      <c r="J1258" s="291" t="s">
        <v>65</v>
      </c>
      <c r="K1258" s="291">
        <v>40</v>
      </c>
      <c r="L1258" s="291">
        <v>58627677.160000004</v>
      </c>
      <c r="M1258" s="291" t="s">
        <v>58</v>
      </c>
      <c r="N1258" s="291">
        <v>256</v>
      </c>
      <c r="O1258" s="291">
        <v>2466759.5165070021</v>
      </c>
      <c r="P1258" s="321" t="s">
        <v>3170</v>
      </c>
      <c r="Q1258" s="321">
        <v>18000000</v>
      </c>
      <c r="R1258" s="321">
        <v>32.510452999999998</v>
      </c>
      <c r="S1258" s="321">
        <v>52.540310169999998</v>
      </c>
      <c r="T1258" s="321">
        <v>129.30958598434512</v>
      </c>
      <c r="U1258" s="321" t="s">
        <v>150</v>
      </c>
      <c r="V1258" s="321">
        <v>0.19363482238155294</v>
      </c>
      <c r="W1258" s="321">
        <v>1.16897852116378</v>
      </c>
      <c r="X1258" s="321">
        <v>2</v>
      </c>
      <c r="Y1258" s="321">
        <v>45.178175227930097</v>
      </c>
      <c r="Z1258" s="321">
        <v>0.44807999999999998</v>
      </c>
      <c r="AA1258" s="321">
        <v>99.589996400000004</v>
      </c>
      <c r="AB1258" s="321">
        <v>1.4448949600000001</v>
      </c>
      <c r="AC1258" s="322">
        <v>0.55269378283894455</v>
      </c>
      <c r="AD1258" s="323">
        <v>180000</v>
      </c>
      <c r="AE1258" s="322">
        <v>13.704219536150012</v>
      </c>
      <c r="AF1258" s="324">
        <v>30.637221237673341</v>
      </c>
      <c r="AG1258" s="324">
        <v>7.5206031352395835</v>
      </c>
      <c r="AH1258" s="324">
        <v>0.32325570030624856</v>
      </c>
      <c r="AI1258" s="324">
        <v>0.24547275606025931</v>
      </c>
      <c r="AJ1258" s="324">
        <v>0.20410585919709992</v>
      </c>
      <c r="AK1258" s="324">
        <v>155.51724277516129</v>
      </c>
      <c r="AL1258" s="324">
        <v>125.4036890931241</v>
      </c>
      <c r="AM1258" s="324">
        <v>185.6307964571985</v>
      </c>
    </row>
    <row r="1259" spans="1:39">
      <c r="A1259" s="291" t="s">
        <v>1410</v>
      </c>
      <c r="B1259" s="291">
        <v>2</v>
      </c>
      <c r="C1259" s="291" t="s">
        <v>3437</v>
      </c>
      <c r="D1259" s="291" t="s">
        <v>3176</v>
      </c>
      <c r="E1259" s="291" t="s">
        <v>3160</v>
      </c>
      <c r="F1259" s="291" t="s">
        <v>3161</v>
      </c>
      <c r="G1259" s="291" t="s">
        <v>3162</v>
      </c>
      <c r="H1259" s="291" t="s">
        <v>3163</v>
      </c>
      <c r="I1259" s="291" t="s">
        <v>3164</v>
      </c>
      <c r="J1259" s="291" t="s">
        <v>65</v>
      </c>
      <c r="K1259" s="291">
        <v>40</v>
      </c>
      <c r="L1259" s="291">
        <v>58627677.160000004</v>
      </c>
      <c r="M1259" s="291" t="s">
        <v>58</v>
      </c>
      <c r="N1259" s="291">
        <v>257</v>
      </c>
      <c r="O1259" s="291">
        <v>2476433.0832384019</v>
      </c>
      <c r="P1259" s="321" t="s">
        <v>3170</v>
      </c>
      <c r="Q1259" s="321">
        <v>18000000</v>
      </c>
      <c r="R1259" s="321">
        <v>32.510452999999998</v>
      </c>
      <c r="S1259" s="321">
        <v>52.540310169999998</v>
      </c>
      <c r="T1259" s="321">
        <v>129.30958598434512</v>
      </c>
      <c r="U1259" s="321" t="s">
        <v>150</v>
      </c>
      <c r="V1259" s="321">
        <v>0.19363482238155294</v>
      </c>
      <c r="W1259" s="321">
        <v>1.16897852116378</v>
      </c>
      <c r="X1259" s="321">
        <v>2</v>
      </c>
      <c r="Y1259" s="321">
        <v>45.178175227930097</v>
      </c>
      <c r="Z1259" s="321">
        <v>0.44807999999999998</v>
      </c>
      <c r="AA1259" s="321">
        <v>99.589996400000004</v>
      </c>
      <c r="AB1259" s="321">
        <v>1.4448949600000001</v>
      </c>
      <c r="AC1259" s="322">
        <v>0.55269378283894455</v>
      </c>
      <c r="AD1259" s="323">
        <v>180000</v>
      </c>
      <c r="AE1259" s="322">
        <v>13.757961573546677</v>
      </c>
      <c r="AF1259" s="324">
        <v>30.757367203311272</v>
      </c>
      <c r="AG1259" s="324">
        <v>7.559468703933641</v>
      </c>
      <c r="AH1259" s="324">
        <v>0.3234862568018454</v>
      </c>
      <c r="AI1259" s="324">
        <v>0.24577749629753112</v>
      </c>
      <c r="AJ1259" s="324">
        <v>0.20410585919709992</v>
      </c>
      <c r="AK1259" s="324">
        <v>155.71030844250373</v>
      </c>
      <c r="AL1259" s="324">
        <v>125.5593705242627</v>
      </c>
      <c r="AM1259" s="324">
        <v>185.86124636074476</v>
      </c>
    </row>
    <row r="1260" spans="1:39">
      <c r="A1260" s="291" t="s">
        <v>1411</v>
      </c>
      <c r="B1260" s="291">
        <v>2</v>
      </c>
      <c r="C1260" s="291" t="s">
        <v>3438</v>
      </c>
      <c r="D1260" s="291" t="s">
        <v>3176</v>
      </c>
      <c r="E1260" s="291" t="s">
        <v>3160</v>
      </c>
      <c r="F1260" s="291" t="s">
        <v>3161</v>
      </c>
      <c r="G1260" s="291" t="s">
        <v>3162</v>
      </c>
      <c r="H1260" s="291" t="s">
        <v>3163</v>
      </c>
      <c r="I1260" s="291" t="s">
        <v>3164</v>
      </c>
      <c r="J1260" s="291" t="s">
        <v>65</v>
      </c>
      <c r="K1260" s="291">
        <v>40</v>
      </c>
      <c r="L1260" s="291">
        <v>58627677.160000004</v>
      </c>
      <c r="M1260" s="291" t="s">
        <v>58</v>
      </c>
      <c r="N1260" s="291">
        <v>258</v>
      </c>
      <c r="O1260" s="291">
        <v>2486106.6499698018</v>
      </c>
      <c r="P1260" s="321" t="s">
        <v>3170</v>
      </c>
      <c r="Q1260" s="321">
        <v>18000000</v>
      </c>
      <c r="R1260" s="321">
        <v>32.510452999999998</v>
      </c>
      <c r="S1260" s="321">
        <v>52.540310169999998</v>
      </c>
      <c r="T1260" s="321">
        <v>129.30958598434512</v>
      </c>
      <c r="U1260" s="321" t="s">
        <v>150</v>
      </c>
      <c r="V1260" s="321">
        <v>0.19363482238155294</v>
      </c>
      <c r="W1260" s="321">
        <v>1.16897852116378</v>
      </c>
      <c r="X1260" s="321">
        <v>2</v>
      </c>
      <c r="Y1260" s="321">
        <v>45.178175227930097</v>
      </c>
      <c r="Z1260" s="321">
        <v>0.44807999999999998</v>
      </c>
      <c r="AA1260" s="321">
        <v>99.589996400000004</v>
      </c>
      <c r="AB1260" s="321">
        <v>1.4448949600000001</v>
      </c>
      <c r="AC1260" s="322">
        <v>0.55269378283894455</v>
      </c>
      <c r="AD1260" s="323">
        <v>180000</v>
      </c>
      <c r="AE1260" s="322">
        <v>13.811703610943344</v>
      </c>
      <c r="AF1260" s="324">
        <v>30.877513168949207</v>
      </c>
      <c r="AG1260" s="324">
        <v>7.5983616578199049</v>
      </c>
      <c r="AH1260" s="324">
        <v>0.32371418948406072</v>
      </c>
      <c r="AI1260" s="324">
        <v>0.24608075191304291</v>
      </c>
      <c r="AJ1260" s="324">
        <v>0.20410585919709992</v>
      </c>
      <c r="AK1260" s="324">
        <v>155.90243353995811</v>
      </c>
      <c r="AL1260" s="324">
        <v>125.71429351259648</v>
      </c>
      <c r="AM1260" s="324">
        <v>186.09057356731978</v>
      </c>
    </row>
    <row r="1261" spans="1:39">
      <c r="A1261" s="291" t="s">
        <v>1412</v>
      </c>
      <c r="B1261" s="291">
        <v>2</v>
      </c>
      <c r="C1261" s="291" t="s">
        <v>3439</v>
      </c>
      <c r="D1261" s="291" t="s">
        <v>3176</v>
      </c>
      <c r="E1261" s="291" t="s">
        <v>3160</v>
      </c>
      <c r="F1261" s="291" t="s">
        <v>3161</v>
      </c>
      <c r="G1261" s="291" t="s">
        <v>3162</v>
      </c>
      <c r="H1261" s="291" t="s">
        <v>3163</v>
      </c>
      <c r="I1261" s="291" t="s">
        <v>3164</v>
      </c>
      <c r="J1261" s="291" t="s">
        <v>65</v>
      </c>
      <c r="K1261" s="291">
        <v>40</v>
      </c>
      <c r="L1261" s="291">
        <v>58627677.160000004</v>
      </c>
      <c r="M1261" s="291" t="s">
        <v>58</v>
      </c>
      <c r="N1261" s="291">
        <v>259</v>
      </c>
      <c r="O1261" s="291">
        <v>2495780.2167012016</v>
      </c>
      <c r="P1261" s="321" t="s">
        <v>3170</v>
      </c>
      <c r="Q1261" s="321">
        <v>18000000</v>
      </c>
      <c r="R1261" s="321">
        <v>32.510452999999998</v>
      </c>
      <c r="S1261" s="321">
        <v>52.540310169999998</v>
      </c>
      <c r="T1261" s="321">
        <v>129.30958598434512</v>
      </c>
      <c r="U1261" s="321" t="s">
        <v>150</v>
      </c>
      <c r="V1261" s="321">
        <v>0.19363482238155294</v>
      </c>
      <c r="W1261" s="321">
        <v>1.16897852116378</v>
      </c>
      <c r="X1261" s="321">
        <v>2</v>
      </c>
      <c r="Y1261" s="321">
        <v>45.178175227930097</v>
      </c>
      <c r="Z1261" s="321">
        <v>0.44807999999999998</v>
      </c>
      <c r="AA1261" s="321">
        <v>99.589996400000004</v>
      </c>
      <c r="AB1261" s="321">
        <v>1.4448949600000001</v>
      </c>
      <c r="AC1261" s="322">
        <v>0.55269378283894455</v>
      </c>
      <c r="AD1261" s="323">
        <v>180000</v>
      </c>
      <c r="AE1261" s="322">
        <v>13.865445648340009</v>
      </c>
      <c r="AF1261" s="324">
        <v>30.997659134587138</v>
      </c>
      <c r="AG1261" s="324">
        <v>7.6372816831794754</v>
      </c>
      <c r="AH1261" s="324">
        <v>0.32393951101827967</v>
      </c>
      <c r="AI1261" s="324">
        <v>0.2463825300491097</v>
      </c>
      <c r="AJ1261" s="324">
        <v>0.20410585919709992</v>
      </c>
      <c r="AK1261" s="324">
        <v>156.09362259247933</v>
      </c>
      <c r="AL1261" s="324">
        <v>125.86846170689147</v>
      </c>
      <c r="AM1261" s="324">
        <v>186.31878347806727</v>
      </c>
    </row>
    <row r="1262" spans="1:39">
      <c r="A1262" s="291" t="s">
        <v>1413</v>
      </c>
      <c r="B1262" s="291">
        <v>2</v>
      </c>
      <c r="C1262" s="291" t="s">
        <v>3440</v>
      </c>
      <c r="D1262" s="291" t="s">
        <v>3176</v>
      </c>
      <c r="E1262" s="291" t="s">
        <v>3160</v>
      </c>
      <c r="F1262" s="291" t="s">
        <v>3161</v>
      </c>
      <c r="G1262" s="291" t="s">
        <v>3162</v>
      </c>
      <c r="H1262" s="291" t="s">
        <v>3163</v>
      </c>
      <c r="I1262" s="291" t="s">
        <v>3164</v>
      </c>
      <c r="J1262" s="291" t="s">
        <v>65</v>
      </c>
      <c r="K1262" s="291">
        <v>40</v>
      </c>
      <c r="L1262" s="291">
        <v>58627677.160000004</v>
      </c>
      <c r="M1262" s="291" t="s">
        <v>58</v>
      </c>
      <c r="N1262" s="291">
        <v>260</v>
      </c>
      <c r="O1262" s="291">
        <v>2505453.7834326015</v>
      </c>
      <c r="P1262" s="321" t="s">
        <v>3170</v>
      </c>
      <c r="Q1262" s="321">
        <v>18000000</v>
      </c>
      <c r="R1262" s="321">
        <v>32.510452999999998</v>
      </c>
      <c r="S1262" s="321">
        <v>52.540310169999998</v>
      </c>
      <c r="T1262" s="321">
        <v>129.30958598434512</v>
      </c>
      <c r="U1262" s="321" t="s">
        <v>150</v>
      </c>
      <c r="V1262" s="321">
        <v>0.19363482238155294</v>
      </c>
      <c r="W1262" s="321">
        <v>1.16897852116378</v>
      </c>
      <c r="X1262" s="321">
        <v>2</v>
      </c>
      <c r="Y1262" s="321">
        <v>45.178175227930097</v>
      </c>
      <c r="Z1262" s="321">
        <v>0.44807999999999998</v>
      </c>
      <c r="AA1262" s="321">
        <v>99.589996400000004</v>
      </c>
      <c r="AB1262" s="321">
        <v>1.4448949600000001</v>
      </c>
      <c r="AC1262" s="322">
        <v>0.55269378283894455</v>
      </c>
      <c r="AD1262" s="323">
        <v>180000</v>
      </c>
      <c r="AE1262" s="322">
        <v>13.919187685736675</v>
      </c>
      <c r="AF1262" s="324">
        <v>31.117805100225073</v>
      </c>
      <c r="AG1262" s="324">
        <v>7.67622846780408</v>
      </c>
      <c r="AH1262" s="324">
        <v>0.32416223397772992</v>
      </c>
      <c r="AI1262" s="324">
        <v>0.24668283778628583</v>
      </c>
      <c r="AJ1262" s="324">
        <v>0.20410585919709992</v>
      </c>
      <c r="AK1262" s="324">
        <v>156.28388008589428</v>
      </c>
      <c r="AL1262" s="324">
        <v>126.02187872436224</v>
      </c>
      <c r="AM1262" s="324">
        <v>186.54588144742635</v>
      </c>
    </row>
    <row r="1263" spans="1:39">
      <c r="A1263" s="291" t="s">
        <v>1414</v>
      </c>
      <c r="B1263" s="291">
        <v>2</v>
      </c>
      <c r="C1263" s="291" t="s">
        <v>3441</v>
      </c>
      <c r="D1263" s="291" t="s">
        <v>3176</v>
      </c>
      <c r="E1263" s="291" t="s">
        <v>3160</v>
      </c>
      <c r="F1263" s="291" t="s">
        <v>3161</v>
      </c>
      <c r="G1263" s="291" t="s">
        <v>3162</v>
      </c>
      <c r="H1263" s="291" t="s">
        <v>3163</v>
      </c>
      <c r="I1263" s="291" t="s">
        <v>3164</v>
      </c>
      <c r="J1263" s="291" t="s">
        <v>65</v>
      </c>
      <c r="K1263" s="291">
        <v>40</v>
      </c>
      <c r="L1263" s="291">
        <v>58627677.160000004</v>
      </c>
      <c r="M1263" s="291" t="s">
        <v>58</v>
      </c>
      <c r="N1263" s="291">
        <v>261</v>
      </c>
      <c r="O1263" s="291">
        <v>2515127.3501640013</v>
      </c>
      <c r="P1263" s="321" t="s">
        <v>3170</v>
      </c>
      <c r="Q1263" s="321">
        <v>18000000</v>
      </c>
      <c r="R1263" s="321">
        <v>32.510452999999998</v>
      </c>
      <c r="S1263" s="321">
        <v>52.540310169999998</v>
      </c>
      <c r="T1263" s="321">
        <v>129.30958598434512</v>
      </c>
      <c r="U1263" s="321" t="s">
        <v>150</v>
      </c>
      <c r="V1263" s="321">
        <v>0.19363482238155294</v>
      </c>
      <c r="W1263" s="321">
        <v>1.16897852116378</v>
      </c>
      <c r="X1263" s="321">
        <v>2</v>
      </c>
      <c r="Y1263" s="321">
        <v>45.178175227930097</v>
      </c>
      <c r="Z1263" s="321">
        <v>0.44807999999999998</v>
      </c>
      <c r="AA1263" s="321">
        <v>99.589996400000004</v>
      </c>
      <c r="AB1263" s="321">
        <v>1.4448949600000001</v>
      </c>
      <c r="AC1263" s="322">
        <v>0.55269378283894455</v>
      </c>
      <c r="AD1263" s="323">
        <v>180000</v>
      </c>
      <c r="AE1263" s="322">
        <v>13.97292972313334</v>
      </c>
      <c r="AF1263" s="324">
        <v>31.237951065863005</v>
      </c>
      <c r="AG1263" s="324">
        <v>7.715201700984986</v>
      </c>
      <c r="AH1263" s="324">
        <v>0.32438237084343519</v>
      </c>
      <c r="AI1263" s="324">
        <v>0.24698168214419794</v>
      </c>
      <c r="AJ1263" s="324">
        <v>0.20410585919709992</v>
      </c>
      <c r="AK1263" s="324">
        <v>156.47321046742954</v>
      </c>
      <c r="AL1263" s="324">
        <v>126.1745481510975</v>
      </c>
      <c r="AM1263" s="324">
        <v>186.77187278376164</v>
      </c>
    </row>
    <row r="1264" spans="1:39">
      <c r="A1264" s="291" t="s">
        <v>1415</v>
      </c>
      <c r="B1264" s="291">
        <v>2</v>
      </c>
      <c r="C1264" s="291" t="s">
        <v>3442</v>
      </c>
      <c r="D1264" s="291" t="s">
        <v>3176</v>
      </c>
      <c r="E1264" s="291" t="s">
        <v>3160</v>
      </c>
      <c r="F1264" s="291" t="s">
        <v>3161</v>
      </c>
      <c r="G1264" s="291" t="s">
        <v>3162</v>
      </c>
      <c r="H1264" s="291" t="s">
        <v>3163</v>
      </c>
      <c r="I1264" s="291" t="s">
        <v>3164</v>
      </c>
      <c r="J1264" s="291" t="s">
        <v>65</v>
      </c>
      <c r="K1264" s="291">
        <v>40</v>
      </c>
      <c r="L1264" s="291">
        <v>58627677.160000004</v>
      </c>
      <c r="M1264" s="291" t="s">
        <v>58</v>
      </c>
      <c r="N1264" s="291">
        <v>262</v>
      </c>
      <c r="O1264" s="291">
        <v>2524800.9168954012</v>
      </c>
      <c r="P1264" s="321" t="s">
        <v>3170</v>
      </c>
      <c r="Q1264" s="321">
        <v>18000000</v>
      </c>
      <c r="R1264" s="321">
        <v>32.510452999999998</v>
      </c>
      <c r="S1264" s="321">
        <v>52.540310169999998</v>
      </c>
      <c r="T1264" s="321">
        <v>129.30958598434512</v>
      </c>
      <c r="U1264" s="321" t="s">
        <v>150</v>
      </c>
      <c r="V1264" s="321">
        <v>0.19363482238155294</v>
      </c>
      <c r="W1264" s="321">
        <v>1.16897852116378</v>
      </c>
      <c r="X1264" s="321">
        <v>2</v>
      </c>
      <c r="Y1264" s="321">
        <v>45.178175227930097</v>
      </c>
      <c r="Z1264" s="321">
        <v>0.44807999999999998</v>
      </c>
      <c r="AA1264" s="321">
        <v>99.589996400000004</v>
      </c>
      <c r="AB1264" s="321">
        <v>1.4448949600000001</v>
      </c>
      <c r="AC1264" s="322">
        <v>0.55269378283894455</v>
      </c>
      <c r="AD1264" s="323">
        <v>180000</v>
      </c>
      <c r="AE1264" s="322">
        <v>14.026671760530007</v>
      </c>
      <c r="AF1264" s="324">
        <v>31.35809703150094</v>
      </c>
      <c r="AG1264" s="324">
        <v>7.7542010735021609</v>
      </c>
      <c r="AH1264" s="324">
        <v>0.3245999340061172</v>
      </c>
      <c r="AI1264" s="324">
        <v>0.24727907008236621</v>
      </c>
      <c r="AJ1264" s="324">
        <v>0.20410585919709992</v>
      </c>
      <c r="AK1264" s="324">
        <v>156.66161814623186</v>
      </c>
      <c r="AL1264" s="324">
        <v>126.3264735424796</v>
      </c>
      <c r="AM1264" s="324">
        <v>186.99676274998416</v>
      </c>
    </row>
    <row r="1265" spans="1:39">
      <c r="A1265" s="291" t="s">
        <v>1416</v>
      </c>
      <c r="B1265" s="291">
        <v>2</v>
      </c>
      <c r="C1265" s="291" t="s">
        <v>3443</v>
      </c>
      <c r="D1265" s="291" t="s">
        <v>3176</v>
      </c>
      <c r="E1265" s="291" t="s">
        <v>3160</v>
      </c>
      <c r="F1265" s="291" t="s">
        <v>3161</v>
      </c>
      <c r="G1265" s="291" t="s">
        <v>3162</v>
      </c>
      <c r="H1265" s="291" t="s">
        <v>3163</v>
      </c>
      <c r="I1265" s="291" t="s">
        <v>3164</v>
      </c>
      <c r="J1265" s="291" t="s">
        <v>65</v>
      </c>
      <c r="K1265" s="291">
        <v>40</v>
      </c>
      <c r="L1265" s="291">
        <v>58627677.160000004</v>
      </c>
      <c r="M1265" s="291" t="s">
        <v>58</v>
      </c>
      <c r="N1265" s="291">
        <v>263</v>
      </c>
      <c r="O1265" s="291">
        <v>2534474.4836268011</v>
      </c>
      <c r="P1265" s="321" t="s">
        <v>3170</v>
      </c>
      <c r="Q1265" s="321">
        <v>18000000</v>
      </c>
      <c r="R1265" s="321">
        <v>32.510452999999998</v>
      </c>
      <c r="S1265" s="321">
        <v>52.540310169999998</v>
      </c>
      <c r="T1265" s="321">
        <v>129.30958598434512</v>
      </c>
      <c r="U1265" s="321" t="s">
        <v>150</v>
      </c>
      <c r="V1265" s="321">
        <v>0.19363482238155294</v>
      </c>
      <c r="W1265" s="321">
        <v>1.16897852116378</v>
      </c>
      <c r="X1265" s="321">
        <v>2</v>
      </c>
      <c r="Y1265" s="321">
        <v>45.178175227930097</v>
      </c>
      <c r="Z1265" s="321">
        <v>0.44807999999999998</v>
      </c>
      <c r="AA1265" s="321">
        <v>99.589996400000004</v>
      </c>
      <c r="AB1265" s="321">
        <v>1.4448949600000001</v>
      </c>
      <c r="AC1265" s="322">
        <v>0.55269378283894455</v>
      </c>
      <c r="AD1265" s="323">
        <v>180000</v>
      </c>
      <c r="AE1265" s="322">
        <v>14.080413797926672</v>
      </c>
      <c r="AF1265" s="324">
        <v>31.478242997138871</v>
      </c>
      <c r="AG1265" s="324">
        <v>7.793226277613539</v>
      </c>
      <c r="AH1265" s="324">
        <v>0.32481493576724346</v>
      </c>
      <c r="AI1265" s="324">
        <v>0.24757500850101077</v>
      </c>
      <c r="AJ1265" s="324">
        <v>0.20410585919709992</v>
      </c>
      <c r="AK1265" s="324">
        <v>156.84910749387885</v>
      </c>
      <c r="AL1265" s="324">
        <v>126.47765842359652</v>
      </c>
      <c r="AM1265" s="324">
        <v>187.2205565641612</v>
      </c>
    </row>
    <row r="1266" spans="1:39">
      <c r="A1266" s="291" t="s">
        <v>1417</v>
      </c>
      <c r="B1266" s="291">
        <v>2</v>
      </c>
      <c r="C1266" s="291" t="s">
        <v>3444</v>
      </c>
      <c r="D1266" s="291" t="s">
        <v>3176</v>
      </c>
      <c r="E1266" s="291" t="s">
        <v>3160</v>
      </c>
      <c r="F1266" s="291" t="s">
        <v>3161</v>
      </c>
      <c r="G1266" s="291" t="s">
        <v>3162</v>
      </c>
      <c r="H1266" s="291" t="s">
        <v>3163</v>
      </c>
      <c r="I1266" s="291" t="s">
        <v>3164</v>
      </c>
      <c r="J1266" s="291" t="s">
        <v>65</v>
      </c>
      <c r="K1266" s="291">
        <v>40</v>
      </c>
      <c r="L1266" s="291">
        <v>58627677.160000004</v>
      </c>
      <c r="M1266" s="291" t="s">
        <v>58</v>
      </c>
      <c r="N1266" s="291">
        <v>264</v>
      </c>
      <c r="O1266" s="291">
        <v>2544148.0503582009</v>
      </c>
      <c r="P1266" s="321" t="s">
        <v>3170</v>
      </c>
      <c r="Q1266" s="321">
        <v>18000000</v>
      </c>
      <c r="R1266" s="321">
        <v>32.510452999999998</v>
      </c>
      <c r="S1266" s="321">
        <v>52.540310169999998</v>
      </c>
      <c r="T1266" s="321">
        <v>129.30958598434512</v>
      </c>
      <c r="U1266" s="321" t="s">
        <v>150</v>
      </c>
      <c r="V1266" s="321">
        <v>0.19363482238155294</v>
      </c>
      <c r="W1266" s="321">
        <v>1.16897852116378</v>
      </c>
      <c r="X1266" s="321">
        <v>2</v>
      </c>
      <c r="Y1266" s="321">
        <v>45.178175227930097</v>
      </c>
      <c r="Z1266" s="321">
        <v>0.44807999999999998</v>
      </c>
      <c r="AA1266" s="321">
        <v>99.589996400000004</v>
      </c>
      <c r="AB1266" s="321">
        <v>1.4448949600000001</v>
      </c>
      <c r="AC1266" s="322">
        <v>0.55269378283894455</v>
      </c>
      <c r="AD1266" s="323">
        <v>180000</v>
      </c>
      <c r="AE1266" s="322">
        <v>14.134155835323339</v>
      </c>
      <c r="AF1266" s="324">
        <v>31.598388962776806</v>
      </c>
      <c r="AG1266" s="324">
        <v>7.8322770070444161</v>
      </c>
      <c r="AH1266" s="324">
        <v>0.32502738833993094</v>
      </c>
      <c r="AI1266" s="324">
        <v>0.24786950424184317</v>
      </c>
      <c r="AJ1266" s="324">
        <v>0.20410585919709992</v>
      </c>
      <c r="AK1266" s="324">
        <v>157.03568284488048</v>
      </c>
      <c r="AL1266" s="324">
        <v>126.62810628964618</v>
      </c>
      <c r="AM1266" s="324">
        <v>187.44325940011481</v>
      </c>
    </row>
    <row r="1267" spans="1:39">
      <c r="A1267" s="291" t="s">
        <v>1418</v>
      </c>
      <c r="B1267" s="291">
        <v>2</v>
      </c>
      <c r="C1267" s="291" t="s">
        <v>3445</v>
      </c>
      <c r="D1267" s="291" t="s">
        <v>3176</v>
      </c>
      <c r="E1267" s="291" t="s">
        <v>3160</v>
      </c>
      <c r="F1267" s="291" t="s">
        <v>3161</v>
      </c>
      <c r="G1267" s="291" t="s">
        <v>3162</v>
      </c>
      <c r="H1267" s="291" t="s">
        <v>3163</v>
      </c>
      <c r="I1267" s="291" t="s">
        <v>3164</v>
      </c>
      <c r="J1267" s="291" t="s">
        <v>65</v>
      </c>
      <c r="K1267" s="291">
        <v>40</v>
      </c>
      <c r="L1267" s="291">
        <v>58627677.160000004</v>
      </c>
      <c r="M1267" s="291" t="s">
        <v>58</v>
      </c>
      <c r="N1267" s="291">
        <v>265</v>
      </c>
      <c r="O1267" s="291">
        <v>2553821.6170896008</v>
      </c>
      <c r="P1267" s="321" t="s">
        <v>3170</v>
      </c>
      <c r="Q1267" s="321">
        <v>18000000</v>
      </c>
      <c r="R1267" s="321">
        <v>32.510452999999998</v>
      </c>
      <c r="S1267" s="321">
        <v>52.540310169999998</v>
      </c>
      <c r="T1267" s="321">
        <v>129.30958598434512</v>
      </c>
      <c r="U1267" s="321" t="s">
        <v>150</v>
      </c>
      <c r="V1267" s="321">
        <v>0.19363482238155294</v>
      </c>
      <c r="W1267" s="321">
        <v>1.16897852116378</v>
      </c>
      <c r="X1267" s="321">
        <v>2</v>
      </c>
      <c r="Y1267" s="321">
        <v>45.178175227930097</v>
      </c>
      <c r="Z1267" s="321">
        <v>0.44807999999999998</v>
      </c>
      <c r="AA1267" s="321">
        <v>99.589996400000004</v>
      </c>
      <c r="AB1267" s="321">
        <v>1.4448949600000001</v>
      </c>
      <c r="AC1267" s="322">
        <v>0.55269378283894455</v>
      </c>
      <c r="AD1267" s="323">
        <v>180000</v>
      </c>
      <c r="AE1267" s="322">
        <v>14.187897872720004</v>
      </c>
      <c r="AF1267" s="324">
        <v>31.718534928414737</v>
      </c>
      <c r="AG1267" s="324">
        <v>7.8713529569769936</v>
      </c>
      <c r="AH1267" s="324">
        <v>0.32523730385034894</v>
      </c>
      <c r="AI1267" s="324">
        <v>0.24816256408884507</v>
      </c>
      <c r="AJ1267" s="324">
        <v>0.20410585919709992</v>
      </c>
      <c r="AK1267" s="324">
        <v>157.2213484971725</v>
      </c>
      <c r="AL1267" s="324">
        <v>126.77782060633427</v>
      </c>
      <c r="AM1267" s="324">
        <v>187.66487638801075</v>
      </c>
    </row>
    <row r="1268" spans="1:39">
      <c r="A1268" s="291" t="s">
        <v>1419</v>
      </c>
      <c r="B1268" s="291">
        <v>2</v>
      </c>
      <c r="C1268" s="291" t="s">
        <v>3446</v>
      </c>
      <c r="D1268" s="291" t="s">
        <v>3176</v>
      </c>
      <c r="E1268" s="291" t="s">
        <v>3160</v>
      </c>
      <c r="F1268" s="291" t="s">
        <v>3161</v>
      </c>
      <c r="G1268" s="291" t="s">
        <v>3162</v>
      </c>
      <c r="H1268" s="291" t="s">
        <v>3163</v>
      </c>
      <c r="I1268" s="291" t="s">
        <v>3164</v>
      </c>
      <c r="J1268" s="291" t="s">
        <v>65</v>
      </c>
      <c r="K1268" s="291">
        <v>40</v>
      </c>
      <c r="L1268" s="291">
        <v>58627677.160000004</v>
      </c>
      <c r="M1268" s="291" t="s">
        <v>58</v>
      </c>
      <c r="N1268" s="291">
        <v>266</v>
      </c>
      <c r="O1268" s="291">
        <v>2563495.1838210006</v>
      </c>
      <c r="P1268" s="321" t="s">
        <v>3170</v>
      </c>
      <c r="Q1268" s="321">
        <v>18000000</v>
      </c>
      <c r="R1268" s="321">
        <v>32.510452999999998</v>
      </c>
      <c r="S1268" s="321">
        <v>52.540310169999998</v>
      </c>
      <c r="T1268" s="321">
        <v>129.30958598434512</v>
      </c>
      <c r="U1268" s="321" t="s">
        <v>150</v>
      </c>
      <c r="V1268" s="321">
        <v>0.19363482238155294</v>
      </c>
      <c r="W1268" s="321">
        <v>1.16897852116378</v>
      </c>
      <c r="X1268" s="321">
        <v>2</v>
      </c>
      <c r="Y1268" s="321">
        <v>45.178175227930097</v>
      </c>
      <c r="Z1268" s="321">
        <v>0.44807999999999998</v>
      </c>
      <c r="AA1268" s="321">
        <v>99.589996400000004</v>
      </c>
      <c r="AB1268" s="321">
        <v>1.4448949600000001</v>
      </c>
      <c r="AC1268" s="322">
        <v>0.55269378283894455</v>
      </c>
      <c r="AD1268" s="323">
        <v>180000</v>
      </c>
      <c r="AE1268" s="322">
        <v>14.241639910116669</v>
      </c>
      <c r="AF1268" s="324">
        <v>31.838680894052668</v>
      </c>
      <c r="AG1268" s="324">
        <v>7.9104538240400712</v>
      </c>
      <c r="AH1268" s="324">
        <v>0.32544469433880968</v>
      </c>
      <c r="AI1268" s="324">
        <v>0.24845419476903363</v>
      </c>
      <c r="AJ1268" s="324">
        <v>0.20410585919709992</v>
      </c>
      <c r="AK1268" s="324">
        <v>157.4061087126012</v>
      </c>
      <c r="AL1268" s="324">
        <v>126.92680481026527</v>
      </c>
      <c r="AM1268" s="324">
        <v>187.88541261493717</v>
      </c>
    </row>
    <row r="1269" spans="1:39">
      <c r="A1269" s="291" t="s">
        <v>1420</v>
      </c>
      <c r="B1269" s="291">
        <v>2</v>
      </c>
      <c r="C1269" s="291" t="s">
        <v>3447</v>
      </c>
      <c r="D1269" s="291" t="s">
        <v>3176</v>
      </c>
      <c r="E1269" s="291" t="s">
        <v>3160</v>
      </c>
      <c r="F1269" s="291" t="s">
        <v>3161</v>
      </c>
      <c r="G1269" s="291" t="s">
        <v>3162</v>
      </c>
      <c r="H1269" s="291" t="s">
        <v>3163</v>
      </c>
      <c r="I1269" s="291" t="s">
        <v>3164</v>
      </c>
      <c r="J1269" s="291" t="s">
        <v>65</v>
      </c>
      <c r="K1269" s="291">
        <v>40</v>
      </c>
      <c r="L1269" s="291">
        <v>58627677.160000004</v>
      </c>
      <c r="M1269" s="291" t="s">
        <v>58</v>
      </c>
      <c r="N1269" s="291">
        <v>267</v>
      </c>
      <c r="O1269" s="291">
        <v>2573168.7505524005</v>
      </c>
      <c r="P1269" s="321" t="s">
        <v>3170</v>
      </c>
      <c r="Q1269" s="321">
        <v>18000000</v>
      </c>
      <c r="R1269" s="321">
        <v>32.510452999999998</v>
      </c>
      <c r="S1269" s="321">
        <v>52.540310169999998</v>
      </c>
      <c r="T1269" s="321">
        <v>129.30958598434512</v>
      </c>
      <c r="U1269" s="321" t="s">
        <v>150</v>
      </c>
      <c r="V1269" s="321">
        <v>0.19363482238155294</v>
      </c>
      <c r="W1269" s="321">
        <v>1.16897852116378</v>
      </c>
      <c r="X1269" s="321">
        <v>2</v>
      </c>
      <c r="Y1269" s="321">
        <v>45.178175227930097</v>
      </c>
      <c r="Z1269" s="321">
        <v>0.44807999999999998</v>
      </c>
      <c r="AA1269" s="321">
        <v>99.589996400000004</v>
      </c>
      <c r="AB1269" s="321">
        <v>1.4448949600000001</v>
      </c>
      <c r="AC1269" s="322">
        <v>0.55269378283894455</v>
      </c>
      <c r="AD1269" s="323">
        <v>180000</v>
      </c>
      <c r="AE1269" s="322">
        <v>14.295381947513336</v>
      </c>
      <c r="AF1269" s="324">
        <v>31.958826859690603</v>
      </c>
      <c r="AG1269" s="324">
        <v>7.9495793062988129</v>
      </c>
      <c r="AH1269" s="324">
        <v>0.32564957176047032</v>
      </c>
      <c r="AI1269" s="324">
        <v>0.24874440295321196</v>
      </c>
      <c r="AJ1269" s="324">
        <v>0.20410585919709992</v>
      </c>
      <c r="AK1269" s="324">
        <v>157.58996771739893</v>
      </c>
      <c r="AL1269" s="324">
        <v>127.07506230932574</v>
      </c>
      <c r="AM1269" s="324">
        <v>188.10487312547215</v>
      </c>
    </row>
    <row r="1270" spans="1:39">
      <c r="A1270" s="291" t="s">
        <v>1421</v>
      </c>
      <c r="B1270" s="291">
        <v>2</v>
      </c>
      <c r="C1270" s="291" t="s">
        <v>3448</v>
      </c>
      <c r="D1270" s="291" t="s">
        <v>3176</v>
      </c>
      <c r="E1270" s="291" t="s">
        <v>3160</v>
      </c>
      <c r="F1270" s="291" t="s">
        <v>3161</v>
      </c>
      <c r="G1270" s="291" t="s">
        <v>3162</v>
      </c>
      <c r="H1270" s="291" t="s">
        <v>3163</v>
      </c>
      <c r="I1270" s="291" t="s">
        <v>3164</v>
      </c>
      <c r="J1270" s="291" t="s">
        <v>65</v>
      </c>
      <c r="K1270" s="291">
        <v>40</v>
      </c>
      <c r="L1270" s="291">
        <v>58627677.160000004</v>
      </c>
      <c r="M1270" s="291" t="s">
        <v>58</v>
      </c>
      <c r="N1270" s="291">
        <v>268</v>
      </c>
      <c r="O1270" s="291">
        <v>2582842.3172838003</v>
      </c>
      <c r="P1270" s="321" t="s">
        <v>3170</v>
      </c>
      <c r="Q1270" s="321">
        <v>18000000</v>
      </c>
      <c r="R1270" s="321">
        <v>32.510452999999998</v>
      </c>
      <c r="S1270" s="321">
        <v>52.540310169999998</v>
      </c>
      <c r="T1270" s="321">
        <v>129.30958598434512</v>
      </c>
      <c r="U1270" s="321" t="s">
        <v>150</v>
      </c>
      <c r="V1270" s="321">
        <v>0.19363482238155294</v>
      </c>
      <c r="W1270" s="321">
        <v>1.16897852116378</v>
      </c>
      <c r="X1270" s="321">
        <v>2</v>
      </c>
      <c r="Y1270" s="321">
        <v>45.178175227930097</v>
      </c>
      <c r="Z1270" s="321">
        <v>0.44807999999999998</v>
      </c>
      <c r="AA1270" s="321">
        <v>99.589996400000004</v>
      </c>
      <c r="AB1270" s="321">
        <v>1.4448949600000001</v>
      </c>
      <c r="AC1270" s="322">
        <v>0.55269378283894455</v>
      </c>
      <c r="AD1270" s="323">
        <v>180000</v>
      </c>
      <c r="AE1270" s="322">
        <v>14.349123984910001</v>
      </c>
      <c r="AF1270" s="324">
        <v>32.078972825328535</v>
      </c>
      <c r="AG1270" s="324">
        <v>7.988729103244733</v>
      </c>
      <c r="AH1270" s="324">
        <v>0.32585194798717421</v>
      </c>
      <c r="AI1270" s="324">
        <v>0.24903319525670994</v>
      </c>
      <c r="AJ1270" s="324">
        <v>0.20410585919709992</v>
      </c>
      <c r="AK1270" s="324">
        <v>157.7729297026535</v>
      </c>
      <c r="AL1270" s="324">
        <v>127.22259648306297</v>
      </c>
      <c r="AM1270" s="324">
        <v>188.32326292224406</v>
      </c>
    </row>
    <row r="1271" spans="1:39">
      <c r="A1271" s="291" t="s">
        <v>1422</v>
      </c>
      <c r="B1271" s="291">
        <v>2</v>
      </c>
      <c r="C1271" s="291" t="s">
        <v>3449</v>
      </c>
      <c r="D1271" s="291" t="s">
        <v>3176</v>
      </c>
      <c r="E1271" s="291" t="s">
        <v>3160</v>
      </c>
      <c r="F1271" s="291" t="s">
        <v>3161</v>
      </c>
      <c r="G1271" s="291" t="s">
        <v>3162</v>
      </c>
      <c r="H1271" s="291" t="s">
        <v>3163</v>
      </c>
      <c r="I1271" s="291" t="s">
        <v>3164</v>
      </c>
      <c r="J1271" s="291" t="s">
        <v>65</v>
      </c>
      <c r="K1271" s="291">
        <v>40</v>
      </c>
      <c r="L1271" s="291">
        <v>58627677.160000004</v>
      </c>
      <c r="M1271" s="291" t="s">
        <v>58</v>
      </c>
      <c r="N1271" s="291">
        <v>269</v>
      </c>
      <c r="O1271" s="291">
        <v>2592515.8840152002</v>
      </c>
      <c r="P1271" s="321" t="s">
        <v>3170</v>
      </c>
      <c r="Q1271" s="321">
        <v>18000000</v>
      </c>
      <c r="R1271" s="321">
        <v>32.510452999999998</v>
      </c>
      <c r="S1271" s="321">
        <v>52.540310169999998</v>
      </c>
      <c r="T1271" s="321">
        <v>129.30958598434512</v>
      </c>
      <c r="U1271" s="321" t="s">
        <v>150</v>
      </c>
      <c r="V1271" s="321">
        <v>0.19363482238155294</v>
      </c>
      <c r="W1271" s="321">
        <v>1.16897852116378</v>
      </c>
      <c r="X1271" s="321">
        <v>2</v>
      </c>
      <c r="Y1271" s="321">
        <v>45.178175227930097</v>
      </c>
      <c r="Z1271" s="321">
        <v>0.44807999999999998</v>
      </c>
      <c r="AA1271" s="321">
        <v>99.589996400000004</v>
      </c>
      <c r="AB1271" s="321">
        <v>1.4448949600000001</v>
      </c>
      <c r="AC1271" s="322">
        <v>0.55269378283894455</v>
      </c>
      <c r="AD1271" s="323">
        <v>180000</v>
      </c>
      <c r="AE1271" s="322">
        <v>14.402866022306668</v>
      </c>
      <c r="AF1271" s="324">
        <v>32.199118790966466</v>
      </c>
      <c r="AG1271" s="324">
        <v>8.0279029157857202</v>
      </c>
      <c r="AH1271" s="324">
        <v>0.32605183480767413</v>
      </c>
      <c r="AI1271" s="324">
        <v>0.24932057824010906</v>
      </c>
      <c r="AJ1271" s="324">
        <v>0.20410585919709992</v>
      </c>
      <c r="AK1271" s="324">
        <v>157.95499882476724</v>
      </c>
      <c r="AL1271" s="324">
        <v>127.36941068305505</v>
      </c>
      <c r="AM1271" s="324">
        <v>188.54058696647945</v>
      </c>
    </row>
    <row r="1272" spans="1:39">
      <c r="A1272" s="291" t="s">
        <v>1423</v>
      </c>
      <c r="B1272" s="291">
        <v>2</v>
      </c>
      <c r="C1272" s="291" t="s">
        <v>3450</v>
      </c>
      <c r="D1272" s="291" t="s">
        <v>3176</v>
      </c>
      <c r="E1272" s="291" t="s">
        <v>3160</v>
      </c>
      <c r="F1272" s="291" t="s">
        <v>3161</v>
      </c>
      <c r="G1272" s="291" t="s">
        <v>3162</v>
      </c>
      <c r="H1272" s="291" t="s">
        <v>3163</v>
      </c>
      <c r="I1272" s="291" t="s">
        <v>3164</v>
      </c>
      <c r="J1272" s="291" t="s">
        <v>65</v>
      </c>
      <c r="K1272" s="291">
        <v>40</v>
      </c>
      <c r="L1272" s="291">
        <v>58627677.160000004</v>
      </c>
      <c r="M1272" s="291" t="s">
        <v>58</v>
      </c>
      <c r="N1272" s="291">
        <v>270</v>
      </c>
      <c r="O1272" s="291">
        <v>2602189.4507466001</v>
      </c>
      <c r="P1272" s="321" t="s">
        <v>3170</v>
      </c>
      <c r="Q1272" s="321">
        <v>18000000</v>
      </c>
      <c r="R1272" s="321">
        <v>32.510452999999998</v>
      </c>
      <c r="S1272" s="321">
        <v>52.540310169999998</v>
      </c>
      <c r="T1272" s="321">
        <v>129.30958598434512</v>
      </c>
      <c r="U1272" s="321" t="s">
        <v>150</v>
      </c>
      <c r="V1272" s="321">
        <v>0.19363482238155294</v>
      </c>
      <c r="W1272" s="321">
        <v>1.16897852116378</v>
      </c>
      <c r="X1272" s="321">
        <v>2</v>
      </c>
      <c r="Y1272" s="321">
        <v>45.178175227930097</v>
      </c>
      <c r="Z1272" s="321">
        <v>0.44807999999999998</v>
      </c>
      <c r="AA1272" s="321">
        <v>99.589996400000004</v>
      </c>
      <c r="AB1272" s="321">
        <v>1.4448949600000001</v>
      </c>
      <c r="AC1272" s="322">
        <v>0.55269378283894455</v>
      </c>
      <c r="AD1272" s="323">
        <v>180000</v>
      </c>
      <c r="AE1272" s="322">
        <v>14.456608059703333</v>
      </c>
      <c r="AF1272" s="324">
        <v>32.319264756604397</v>
      </c>
      <c r="AG1272" s="324">
        <v>8.0671004462362443</v>
      </c>
      <c r="AH1272" s="324">
        <v>0.32624924392924459</v>
      </c>
      <c r="AI1272" s="324">
        <v>0.24960655840995713</v>
      </c>
      <c r="AJ1272" s="324">
        <v>0.20410585919709992</v>
      </c>
      <c r="AK1272" s="324">
        <v>158.13617920590994</v>
      </c>
      <c r="AL1272" s="324">
        <v>127.51550823327615</v>
      </c>
      <c r="AM1272" s="324">
        <v>188.75685017854374</v>
      </c>
    </row>
    <row r="1273" spans="1:39">
      <c r="A1273" s="291" t="s">
        <v>1424</v>
      </c>
      <c r="B1273" s="291">
        <v>2</v>
      </c>
      <c r="C1273" s="291" t="s">
        <v>3451</v>
      </c>
      <c r="D1273" s="291" t="s">
        <v>3176</v>
      </c>
      <c r="E1273" s="291" t="s">
        <v>3160</v>
      </c>
      <c r="F1273" s="291" t="s">
        <v>3161</v>
      </c>
      <c r="G1273" s="291" t="s">
        <v>3162</v>
      </c>
      <c r="H1273" s="291" t="s">
        <v>3163</v>
      </c>
      <c r="I1273" s="291" t="s">
        <v>3164</v>
      </c>
      <c r="J1273" s="291" t="s">
        <v>65</v>
      </c>
      <c r="K1273" s="291">
        <v>40</v>
      </c>
      <c r="L1273" s="291">
        <v>58627677.160000004</v>
      </c>
      <c r="M1273" s="291" t="s">
        <v>58</v>
      </c>
      <c r="N1273" s="291">
        <v>271</v>
      </c>
      <c r="O1273" s="291">
        <v>2611863.0174779999</v>
      </c>
      <c r="P1273" s="321" t="s">
        <v>3170</v>
      </c>
      <c r="Q1273" s="321">
        <v>18000000</v>
      </c>
      <c r="R1273" s="321">
        <v>32.510452999999998</v>
      </c>
      <c r="S1273" s="321">
        <v>52.540310169999998</v>
      </c>
      <c r="T1273" s="321">
        <v>129.30958598434512</v>
      </c>
      <c r="U1273" s="321" t="s">
        <v>150</v>
      </c>
      <c r="V1273" s="321">
        <v>0.19363482238155294</v>
      </c>
      <c r="W1273" s="321">
        <v>1.16897852116378</v>
      </c>
      <c r="X1273" s="321">
        <v>2</v>
      </c>
      <c r="Y1273" s="321">
        <v>45.178175227930097</v>
      </c>
      <c r="Z1273" s="321">
        <v>0.44807999999999998</v>
      </c>
      <c r="AA1273" s="321">
        <v>99.589996400000004</v>
      </c>
      <c r="AB1273" s="321">
        <v>1.4448949600000001</v>
      </c>
      <c r="AC1273" s="322">
        <v>0.55269378283894455</v>
      </c>
      <c r="AD1273" s="323">
        <v>180000</v>
      </c>
      <c r="AE1273" s="322">
        <v>14.5103500971</v>
      </c>
      <c r="AF1273" s="324">
        <v>32.439410722242336</v>
      </c>
      <c r="AG1273" s="324">
        <v>8.1063213983076619</v>
      </c>
      <c r="AH1273" s="324">
        <v>0.32644418697844924</v>
      </c>
      <c r="AI1273" s="324">
        <v>0.24989114221947006</v>
      </c>
      <c r="AJ1273" s="324">
        <v>0.20410585919709992</v>
      </c>
      <c r="AK1273" s="324">
        <v>158.31647493446337</v>
      </c>
      <c r="AL1273" s="324">
        <v>127.66089243045498</v>
      </c>
      <c r="AM1273" s="324">
        <v>188.97205743847178</v>
      </c>
    </row>
    <row r="1274" spans="1:39">
      <c r="A1274" s="291" t="s">
        <v>1425</v>
      </c>
      <c r="B1274" s="291">
        <v>2</v>
      </c>
      <c r="C1274" s="291" t="s">
        <v>3452</v>
      </c>
      <c r="D1274" s="291" t="s">
        <v>3176</v>
      </c>
      <c r="E1274" s="291" t="s">
        <v>3160</v>
      </c>
      <c r="F1274" s="291" t="s">
        <v>3161</v>
      </c>
      <c r="G1274" s="291" t="s">
        <v>3162</v>
      </c>
      <c r="H1274" s="291" t="s">
        <v>3163</v>
      </c>
      <c r="I1274" s="291" t="s">
        <v>3164</v>
      </c>
      <c r="J1274" s="291" t="s">
        <v>65</v>
      </c>
      <c r="K1274" s="291">
        <v>40</v>
      </c>
      <c r="L1274" s="291">
        <v>58627677.160000004</v>
      </c>
      <c r="M1274" s="291" t="s">
        <v>58</v>
      </c>
      <c r="N1274" s="291">
        <v>272</v>
      </c>
      <c r="O1274" s="291">
        <v>2621536.5842093998</v>
      </c>
      <c r="P1274" s="321" t="s">
        <v>3170</v>
      </c>
      <c r="Q1274" s="321">
        <v>18000000</v>
      </c>
      <c r="R1274" s="321">
        <v>32.510452999999998</v>
      </c>
      <c r="S1274" s="321">
        <v>52.540310169999998</v>
      </c>
      <c r="T1274" s="321">
        <v>129.30958598434512</v>
      </c>
      <c r="U1274" s="321" t="s">
        <v>150</v>
      </c>
      <c r="V1274" s="321">
        <v>0.19363482238155294</v>
      </c>
      <c r="W1274" s="321">
        <v>1.16897852116378</v>
      </c>
      <c r="X1274" s="321">
        <v>2</v>
      </c>
      <c r="Y1274" s="321">
        <v>45.178175227930097</v>
      </c>
      <c r="Z1274" s="321">
        <v>0.44807999999999998</v>
      </c>
      <c r="AA1274" s="321">
        <v>99.589996400000004</v>
      </c>
      <c r="AB1274" s="321">
        <v>1.4448949600000001</v>
      </c>
      <c r="AC1274" s="322">
        <v>0.55269378283894455</v>
      </c>
      <c r="AD1274" s="323">
        <v>180000</v>
      </c>
      <c r="AE1274" s="322">
        <v>14.564092134496665</v>
      </c>
      <c r="AF1274" s="324">
        <v>32.559556687880267</v>
      </c>
      <c r="AG1274" s="324">
        <v>8.1455654770986268</v>
      </c>
      <c r="AH1274" s="324">
        <v>0.32663667550211234</v>
      </c>
      <c r="AI1274" s="324">
        <v>0.25017433606922151</v>
      </c>
      <c r="AJ1274" s="324">
        <v>0.20410585919709992</v>
      </c>
      <c r="AK1274" s="324">
        <v>158.49589006545824</v>
      </c>
      <c r="AL1274" s="324">
        <v>127.80556654442712</v>
      </c>
      <c r="AM1274" s="324">
        <v>189.18621358648943</v>
      </c>
    </row>
    <row r="1275" spans="1:39">
      <c r="A1275" s="291" t="s">
        <v>1426</v>
      </c>
      <c r="B1275" s="291">
        <v>2</v>
      </c>
      <c r="C1275" s="291" t="s">
        <v>3453</v>
      </c>
      <c r="D1275" s="291" t="s">
        <v>3176</v>
      </c>
      <c r="E1275" s="291" t="s">
        <v>3160</v>
      </c>
      <c r="F1275" s="291" t="s">
        <v>3161</v>
      </c>
      <c r="G1275" s="291" t="s">
        <v>3162</v>
      </c>
      <c r="H1275" s="291" t="s">
        <v>3163</v>
      </c>
      <c r="I1275" s="291" t="s">
        <v>3164</v>
      </c>
      <c r="J1275" s="291" t="s">
        <v>65</v>
      </c>
      <c r="K1275" s="291">
        <v>40</v>
      </c>
      <c r="L1275" s="291">
        <v>58627677.160000004</v>
      </c>
      <c r="M1275" s="291" t="s">
        <v>58</v>
      </c>
      <c r="N1275" s="291">
        <v>273</v>
      </c>
      <c r="O1275" s="291">
        <v>2631210.1509407996</v>
      </c>
      <c r="P1275" s="321" t="s">
        <v>3170</v>
      </c>
      <c r="Q1275" s="321">
        <v>18000000</v>
      </c>
      <c r="R1275" s="321">
        <v>32.510452999999998</v>
      </c>
      <c r="S1275" s="321">
        <v>52.540310169999998</v>
      </c>
      <c r="T1275" s="321">
        <v>129.30958598434512</v>
      </c>
      <c r="U1275" s="321" t="s">
        <v>150</v>
      </c>
      <c r="V1275" s="321">
        <v>0.19363482238155294</v>
      </c>
      <c r="W1275" s="321">
        <v>1.16897852116378</v>
      </c>
      <c r="X1275" s="321">
        <v>2</v>
      </c>
      <c r="Y1275" s="321">
        <v>45.178175227930097</v>
      </c>
      <c r="Z1275" s="321">
        <v>0.44807999999999998</v>
      </c>
      <c r="AA1275" s="321">
        <v>99.589996400000004</v>
      </c>
      <c r="AB1275" s="321">
        <v>1.4448949600000001</v>
      </c>
      <c r="AC1275" s="322">
        <v>0.55269378283894455</v>
      </c>
      <c r="AD1275" s="323">
        <v>180000</v>
      </c>
      <c r="AE1275" s="322">
        <v>14.617834171893332</v>
      </c>
      <c r="AF1275" s="324">
        <v>32.679702653518198</v>
      </c>
      <c r="AG1275" s="324">
        <v>8.1848323890856705</v>
      </c>
      <c r="AH1275" s="324">
        <v>0.32682672096853754</v>
      </c>
      <c r="AI1275" s="324">
        <v>0.25045614630782193</v>
      </c>
      <c r="AJ1275" s="324">
        <v>0.20410585919709992</v>
      </c>
      <c r="AK1275" s="324">
        <v>158.67442862100447</v>
      </c>
      <c r="AL1275" s="324">
        <v>127.94953381848188</v>
      </c>
      <c r="AM1275" s="324">
        <v>189.39932342352708</v>
      </c>
    </row>
    <row r="1276" spans="1:39">
      <c r="A1276" s="291" t="s">
        <v>1427</v>
      </c>
      <c r="B1276" s="291">
        <v>2</v>
      </c>
      <c r="C1276" s="291" t="s">
        <v>3454</v>
      </c>
      <c r="D1276" s="291" t="s">
        <v>3176</v>
      </c>
      <c r="E1276" s="291" t="s">
        <v>3160</v>
      </c>
      <c r="F1276" s="291" t="s">
        <v>3161</v>
      </c>
      <c r="G1276" s="291" t="s">
        <v>3162</v>
      </c>
      <c r="H1276" s="291" t="s">
        <v>3163</v>
      </c>
      <c r="I1276" s="291" t="s">
        <v>3164</v>
      </c>
      <c r="J1276" s="291" t="s">
        <v>65</v>
      </c>
      <c r="K1276" s="291">
        <v>40</v>
      </c>
      <c r="L1276" s="291">
        <v>58627677.160000004</v>
      </c>
      <c r="M1276" s="291" t="s">
        <v>58</v>
      </c>
      <c r="N1276" s="291">
        <v>274</v>
      </c>
      <c r="O1276" s="291">
        <v>2640883.7176721995</v>
      </c>
      <c r="P1276" s="321" t="s">
        <v>3170</v>
      </c>
      <c r="Q1276" s="321">
        <v>18000000</v>
      </c>
      <c r="R1276" s="321">
        <v>32.510452999999998</v>
      </c>
      <c r="S1276" s="321">
        <v>52.540310169999998</v>
      </c>
      <c r="T1276" s="321">
        <v>129.30958598434512</v>
      </c>
      <c r="U1276" s="321" t="s">
        <v>150</v>
      </c>
      <c r="V1276" s="321">
        <v>0.19363482238155294</v>
      </c>
      <c r="W1276" s="321">
        <v>1.16897852116378</v>
      </c>
      <c r="X1276" s="321">
        <v>2</v>
      </c>
      <c r="Y1276" s="321">
        <v>45.178175227930097</v>
      </c>
      <c r="Z1276" s="321">
        <v>0.44807999999999998</v>
      </c>
      <c r="AA1276" s="321">
        <v>99.589996400000004</v>
      </c>
      <c r="AB1276" s="321">
        <v>1.4448949600000001</v>
      </c>
      <c r="AC1276" s="322">
        <v>0.55269378283894455</v>
      </c>
      <c r="AD1276" s="323">
        <v>180000</v>
      </c>
      <c r="AE1276" s="322">
        <v>14.671576209289997</v>
      </c>
      <c r="AF1276" s="324">
        <v>32.79984861915613</v>
      </c>
      <c r="AG1276" s="324">
        <v>8.2241218421138473</v>
      </c>
      <c r="AH1276" s="324">
        <v>0.32701433476824782</v>
      </c>
      <c r="AI1276" s="324">
        <v>0.25073657923258541</v>
      </c>
      <c r="AJ1276" s="324">
        <v>0.20410585919709992</v>
      </c>
      <c r="AK1276" s="324">
        <v>158.85209459071348</v>
      </c>
      <c r="AL1276" s="324">
        <v>128.09279746970304</v>
      </c>
      <c r="AM1276" s="324">
        <v>189.61139171172394</v>
      </c>
    </row>
    <row r="1277" spans="1:39">
      <c r="A1277" s="291" t="s">
        <v>1428</v>
      </c>
      <c r="B1277" s="291">
        <v>2</v>
      </c>
      <c r="C1277" s="291" t="s">
        <v>3455</v>
      </c>
      <c r="D1277" s="291" t="s">
        <v>3176</v>
      </c>
      <c r="E1277" s="291" t="s">
        <v>3160</v>
      </c>
      <c r="F1277" s="291" t="s">
        <v>3161</v>
      </c>
      <c r="G1277" s="291" t="s">
        <v>3162</v>
      </c>
      <c r="H1277" s="291" t="s">
        <v>3163</v>
      </c>
      <c r="I1277" s="291" t="s">
        <v>3164</v>
      </c>
      <c r="J1277" s="291" t="s">
        <v>65</v>
      </c>
      <c r="K1277" s="291">
        <v>40</v>
      </c>
      <c r="L1277" s="291">
        <v>58627677.160000004</v>
      </c>
      <c r="M1277" s="291" t="s">
        <v>58</v>
      </c>
      <c r="N1277" s="291">
        <v>275</v>
      </c>
      <c r="O1277" s="291">
        <v>2650557.2844035993</v>
      </c>
      <c r="P1277" s="321" t="s">
        <v>3170</v>
      </c>
      <c r="Q1277" s="321">
        <v>18000000</v>
      </c>
      <c r="R1277" s="321">
        <v>32.510452999999998</v>
      </c>
      <c r="S1277" s="321">
        <v>52.540310169999998</v>
      </c>
      <c r="T1277" s="321">
        <v>129.30958598434512</v>
      </c>
      <c r="U1277" s="321" t="s">
        <v>150</v>
      </c>
      <c r="V1277" s="321">
        <v>0.19363482238155294</v>
      </c>
      <c r="W1277" s="321">
        <v>1.16897852116378</v>
      </c>
      <c r="X1277" s="321">
        <v>2</v>
      </c>
      <c r="Y1277" s="321">
        <v>45.178175227930097</v>
      </c>
      <c r="Z1277" s="321">
        <v>0.44807999999999998</v>
      </c>
      <c r="AA1277" s="321">
        <v>99.589996400000004</v>
      </c>
      <c r="AB1277" s="321">
        <v>1.4448949600000001</v>
      </c>
      <c r="AC1277" s="322">
        <v>0.55269378283894455</v>
      </c>
      <c r="AD1277" s="323">
        <v>180000</v>
      </c>
      <c r="AE1277" s="322">
        <v>14.725318246686664</v>
      </c>
      <c r="AF1277" s="324">
        <v>32.919994584794068</v>
      </c>
      <c r="AG1277" s="324">
        <v>8.2634335453875192</v>
      </c>
      <c r="AH1277" s="324">
        <v>0.32719952821502313</v>
      </c>
      <c r="AI1277" s="324">
        <v>0.25101564109018554</v>
      </c>
      <c r="AJ1277" s="324">
        <v>0.20410585919709992</v>
      </c>
      <c r="AK1277" s="324">
        <v>159.02889193211391</v>
      </c>
      <c r="AL1277" s="324">
        <v>128.23536068930386</v>
      </c>
      <c r="AM1277" s="324">
        <v>189.82242317492396</v>
      </c>
    </row>
    <row r="1278" spans="1:39">
      <c r="A1278" s="291" t="s">
        <v>1429</v>
      </c>
      <c r="B1278" s="291">
        <v>2</v>
      </c>
      <c r="C1278" s="291" t="s">
        <v>3456</v>
      </c>
      <c r="D1278" s="291" t="s">
        <v>3176</v>
      </c>
      <c r="E1278" s="291" t="s">
        <v>3160</v>
      </c>
      <c r="F1278" s="291" t="s">
        <v>3161</v>
      </c>
      <c r="G1278" s="291" t="s">
        <v>3162</v>
      </c>
      <c r="H1278" s="291" t="s">
        <v>3163</v>
      </c>
      <c r="I1278" s="291" t="s">
        <v>3164</v>
      </c>
      <c r="J1278" s="291" t="s">
        <v>65</v>
      </c>
      <c r="K1278" s="291">
        <v>40</v>
      </c>
      <c r="L1278" s="291">
        <v>58627677.160000004</v>
      </c>
      <c r="M1278" s="291" t="s">
        <v>58</v>
      </c>
      <c r="N1278" s="291">
        <v>276</v>
      </c>
      <c r="O1278" s="291">
        <v>2660230.8511349992</v>
      </c>
      <c r="P1278" s="321" t="s">
        <v>3170</v>
      </c>
      <c r="Q1278" s="321">
        <v>18000000</v>
      </c>
      <c r="R1278" s="321">
        <v>32.510452999999998</v>
      </c>
      <c r="S1278" s="321">
        <v>52.540310169999998</v>
      </c>
      <c r="T1278" s="321">
        <v>129.30958598434512</v>
      </c>
      <c r="U1278" s="321" t="s">
        <v>150</v>
      </c>
      <c r="V1278" s="321">
        <v>0.19363482238155294</v>
      </c>
      <c r="W1278" s="321">
        <v>1.16897852116378</v>
      </c>
      <c r="X1278" s="321">
        <v>2</v>
      </c>
      <c r="Y1278" s="321">
        <v>45.178175227930097</v>
      </c>
      <c r="Z1278" s="321">
        <v>0.44807999999999998</v>
      </c>
      <c r="AA1278" s="321">
        <v>99.589996400000004</v>
      </c>
      <c r="AB1278" s="321">
        <v>1.4448949600000001</v>
      </c>
      <c r="AC1278" s="322">
        <v>0.55269378283894455</v>
      </c>
      <c r="AD1278" s="323">
        <v>180000</v>
      </c>
      <c r="AE1278" s="322">
        <v>14.779060284083329</v>
      </c>
      <c r="AF1278" s="324">
        <v>33.040140550432</v>
      </c>
      <c r="AG1278" s="324">
        <v>8.3027672094612335</v>
      </c>
      <c r="AH1278" s="324">
        <v>0.32738231254679978</v>
      </c>
      <c r="AI1278" s="324">
        <v>0.25129333807730048</v>
      </c>
      <c r="AJ1278" s="324">
        <v>0.20410585919709992</v>
      </c>
      <c r="AK1278" s="324">
        <v>159.20482457106013</v>
      </c>
      <c r="AL1278" s="324">
        <v>128.37722664295663</v>
      </c>
      <c r="AM1278" s="324">
        <v>190.03242249916366</v>
      </c>
    </row>
    <row r="1279" spans="1:39">
      <c r="A1279" s="291" t="s">
        <v>1430</v>
      </c>
      <c r="B1279" s="291">
        <v>2</v>
      </c>
      <c r="C1279" s="291" t="s">
        <v>3457</v>
      </c>
      <c r="D1279" s="291" t="s">
        <v>3176</v>
      </c>
      <c r="E1279" s="291" t="s">
        <v>3160</v>
      </c>
      <c r="F1279" s="291" t="s">
        <v>3161</v>
      </c>
      <c r="G1279" s="291" t="s">
        <v>3162</v>
      </c>
      <c r="H1279" s="291" t="s">
        <v>3163</v>
      </c>
      <c r="I1279" s="291" t="s">
        <v>3164</v>
      </c>
      <c r="J1279" s="291" t="s">
        <v>65</v>
      </c>
      <c r="K1279" s="291">
        <v>40</v>
      </c>
      <c r="L1279" s="291">
        <v>58627677.160000004</v>
      </c>
      <c r="M1279" s="291" t="s">
        <v>58</v>
      </c>
      <c r="N1279" s="291">
        <v>277</v>
      </c>
      <c r="O1279" s="291">
        <v>2669904.417866399</v>
      </c>
      <c r="P1279" s="321" t="s">
        <v>3170</v>
      </c>
      <c r="Q1279" s="321">
        <v>18000000</v>
      </c>
      <c r="R1279" s="321">
        <v>32.510452999999998</v>
      </c>
      <c r="S1279" s="321">
        <v>52.540310169999998</v>
      </c>
      <c r="T1279" s="321">
        <v>129.30958598434512</v>
      </c>
      <c r="U1279" s="321" t="s">
        <v>150</v>
      </c>
      <c r="V1279" s="321">
        <v>0.19363482238155294</v>
      </c>
      <c r="W1279" s="321">
        <v>1.16897852116378</v>
      </c>
      <c r="X1279" s="321">
        <v>2</v>
      </c>
      <c r="Y1279" s="321">
        <v>45.178175227930097</v>
      </c>
      <c r="Z1279" s="321">
        <v>0.44807999999999998</v>
      </c>
      <c r="AA1279" s="321">
        <v>99.589996400000004</v>
      </c>
      <c r="AB1279" s="321">
        <v>1.4448949600000001</v>
      </c>
      <c r="AC1279" s="322">
        <v>0.55269378283894455</v>
      </c>
      <c r="AD1279" s="323">
        <v>180000</v>
      </c>
      <c r="AE1279" s="322">
        <v>14.832802321479996</v>
      </c>
      <c r="AF1279" s="324">
        <v>33.160286516069931</v>
      </c>
      <c r="AG1279" s="324">
        <v>8.3421225462307333</v>
      </c>
      <c r="AH1279" s="324">
        <v>0.32756269892657119</v>
      </c>
      <c r="AI1279" s="324">
        <v>0.25156967634124711</v>
      </c>
      <c r="AJ1279" s="324">
        <v>0.20410585919709992</v>
      </c>
      <c r="AK1279" s="324">
        <v>159.37989640213414</v>
      </c>
      <c r="AL1279" s="324">
        <v>128.5183984711166</v>
      </c>
      <c r="AM1279" s="324">
        <v>190.2413943331517</v>
      </c>
    </row>
    <row r="1280" spans="1:39">
      <c r="A1280" s="291" t="s">
        <v>1431</v>
      </c>
      <c r="B1280" s="291">
        <v>2</v>
      </c>
      <c r="C1280" s="291" t="s">
        <v>3458</v>
      </c>
      <c r="D1280" s="291" t="s">
        <v>3176</v>
      </c>
      <c r="E1280" s="291" t="s">
        <v>3160</v>
      </c>
      <c r="F1280" s="291" t="s">
        <v>3161</v>
      </c>
      <c r="G1280" s="291" t="s">
        <v>3162</v>
      </c>
      <c r="H1280" s="291" t="s">
        <v>3163</v>
      </c>
      <c r="I1280" s="291" t="s">
        <v>3164</v>
      </c>
      <c r="J1280" s="291" t="s">
        <v>65</v>
      </c>
      <c r="K1280" s="291">
        <v>40</v>
      </c>
      <c r="L1280" s="291">
        <v>58627677.160000004</v>
      </c>
      <c r="M1280" s="291" t="s">
        <v>58</v>
      </c>
      <c r="N1280" s="291">
        <v>278</v>
      </c>
      <c r="O1280" s="291">
        <v>2679577.9845977989</v>
      </c>
      <c r="P1280" s="321" t="s">
        <v>3170</v>
      </c>
      <c r="Q1280" s="321">
        <v>18000000</v>
      </c>
      <c r="R1280" s="321">
        <v>32.510452999999998</v>
      </c>
      <c r="S1280" s="321">
        <v>52.540310169999998</v>
      </c>
      <c r="T1280" s="321">
        <v>129.30958598434512</v>
      </c>
      <c r="U1280" s="321" t="s">
        <v>150</v>
      </c>
      <c r="V1280" s="321">
        <v>0.19363482238155294</v>
      </c>
      <c r="W1280" s="321">
        <v>1.16897852116378</v>
      </c>
      <c r="X1280" s="321">
        <v>2</v>
      </c>
      <c r="Y1280" s="321">
        <v>45.178175227930097</v>
      </c>
      <c r="Z1280" s="321">
        <v>0.44807999999999998</v>
      </c>
      <c r="AA1280" s="321">
        <v>99.589996400000004</v>
      </c>
      <c r="AB1280" s="321">
        <v>1.4448949600000001</v>
      </c>
      <c r="AC1280" s="322">
        <v>0.55269378283894455</v>
      </c>
      <c r="AD1280" s="323">
        <v>180000</v>
      </c>
      <c r="AE1280" s="322">
        <v>14.886544358876661</v>
      </c>
      <c r="AF1280" s="324">
        <v>33.280432481707862</v>
      </c>
      <c r="AG1280" s="324">
        <v>8.3814992689240828</v>
      </c>
      <c r="AH1280" s="324">
        <v>0.32774069844354242</v>
      </c>
      <c r="AI1280" s="324">
        <v>0.25184466198060557</v>
      </c>
      <c r="AJ1280" s="324">
        <v>0.20410585919709992</v>
      </c>
      <c r="AK1280" s="324">
        <v>159.55411128904117</v>
      </c>
      <c r="AL1280" s="324">
        <v>128.65887928934117</v>
      </c>
      <c r="AM1280" s="324">
        <v>190.4493432887412</v>
      </c>
    </row>
    <row r="1281" spans="1:39">
      <c r="A1281" s="291" t="s">
        <v>1432</v>
      </c>
      <c r="B1281" s="291">
        <v>2</v>
      </c>
      <c r="C1281" s="291" t="s">
        <v>3459</v>
      </c>
      <c r="D1281" s="291" t="s">
        <v>3176</v>
      </c>
      <c r="E1281" s="291" t="s">
        <v>3160</v>
      </c>
      <c r="F1281" s="291" t="s">
        <v>3161</v>
      </c>
      <c r="G1281" s="291" t="s">
        <v>3162</v>
      </c>
      <c r="H1281" s="291" t="s">
        <v>3163</v>
      </c>
      <c r="I1281" s="291" t="s">
        <v>3164</v>
      </c>
      <c r="J1281" s="291" t="s">
        <v>65</v>
      </c>
      <c r="K1281" s="291">
        <v>40</v>
      </c>
      <c r="L1281" s="291">
        <v>58627677.160000004</v>
      </c>
      <c r="M1281" s="291" t="s">
        <v>58</v>
      </c>
      <c r="N1281" s="291">
        <v>279</v>
      </c>
      <c r="O1281" s="291">
        <v>2689251.5513291988</v>
      </c>
      <c r="P1281" s="321" t="s">
        <v>3170</v>
      </c>
      <c r="Q1281" s="321">
        <v>18000000</v>
      </c>
      <c r="R1281" s="321">
        <v>32.510452999999998</v>
      </c>
      <c r="S1281" s="321">
        <v>52.540310169999998</v>
      </c>
      <c r="T1281" s="321">
        <v>129.30958598434512</v>
      </c>
      <c r="U1281" s="321" t="s">
        <v>150</v>
      </c>
      <c r="V1281" s="321">
        <v>0.19363482238155294</v>
      </c>
      <c r="W1281" s="321">
        <v>1.16897852116378</v>
      </c>
      <c r="X1281" s="321">
        <v>2</v>
      </c>
      <c r="Y1281" s="321">
        <v>45.178175227930097</v>
      </c>
      <c r="Z1281" s="321">
        <v>0.44807999999999998</v>
      </c>
      <c r="AA1281" s="321">
        <v>99.589996400000004</v>
      </c>
      <c r="AB1281" s="321">
        <v>1.4448949600000001</v>
      </c>
      <c r="AC1281" s="322">
        <v>0.55269378283894455</v>
      </c>
      <c r="AD1281" s="323">
        <v>180000</v>
      </c>
      <c r="AE1281" s="322">
        <v>14.940286396273326</v>
      </c>
      <c r="AF1281" s="324">
        <v>33.400578447345794</v>
      </c>
      <c r="AG1281" s="324">
        <v>8.4208970920928721</v>
      </c>
      <c r="AH1281" s="324">
        <v>0.32791632211369864</v>
      </c>
      <c r="AI1281" s="324">
        <v>0.25211830104583249</v>
      </c>
      <c r="AJ1281" s="324">
        <v>0.20410585919709992</v>
      </c>
      <c r="AK1281" s="324">
        <v>159.72747306499815</v>
      </c>
      <c r="AL1281" s="324">
        <v>128.79867218860298</v>
      </c>
      <c r="AM1281" s="324">
        <v>190.65627394139338</v>
      </c>
    </row>
    <row r="1282" spans="1:39">
      <c r="A1282" s="291" t="s">
        <v>1433</v>
      </c>
      <c r="B1282" s="291">
        <v>2</v>
      </c>
      <c r="C1282" s="291" t="s">
        <v>3460</v>
      </c>
      <c r="D1282" s="291" t="s">
        <v>3176</v>
      </c>
      <c r="E1282" s="291" t="s">
        <v>3160</v>
      </c>
      <c r="F1282" s="291" t="s">
        <v>3161</v>
      </c>
      <c r="G1282" s="291" t="s">
        <v>3162</v>
      </c>
      <c r="H1282" s="291" t="s">
        <v>3163</v>
      </c>
      <c r="I1282" s="291" t="s">
        <v>3164</v>
      </c>
      <c r="J1282" s="291" t="s">
        <v>65</v>
      </c>
      <c r="K1282" s="291">
        <v>40</v>
      </c>
      <c r="L1282" s="291">
        <v>58627677.160000004</v>
      </c>
      <c r="M1282" s="291" t="s">
        <v>58</v>
      </c>
      <c r="N1282" s="291">
        <v>280</v>
      </c>
      <c r="O1282" s="291">
        <v>2698925.1180605986</v>
      </c>
      <c r="P1282" s="321" t="s">
        <v>3170</v>
      </c>
      <c r="Q1282" s="321">
        <v>18000000</v>
      </c>
      <c r="R1282" s="321">
        <v>32.510452999999998</v>
      </c>
      <c r="S1282" s="321">
        <v>52.540310169999998</v>
      </c>
      <c r="T1282" s="321">
        <v>129.30958598434512</v>
      </c>
      <c r="U1282" s="321" t="s">
        <v>150</v>
      </c>
      <c r="V1282" s="321">
        <v>0.19363482238155294</v>
      </c>
      <c r="W1282" s="321">
        <v>1.16897852116378</v>
      </c>
      <c r="X1282" s="321">
        <v>2</v>
      </c>
      <c r="Y1282" s="321">
        <v>45.178175227930097</v>
      </c>
      <c r="Z1282" s="321">
        <v>0.44807999999999998</v>
      </c>
      <c r="AA1282" s="321">
        <v>99.589996400000004</v>
      </c>
      <c r="AB1282" s="321">
        <v>1.4448949600000001</v>
      </c>
      <c r="AC1282" s="322">
        <v>0.55269378283894455</v>
      </c>
      <c r="AD1282" s="323">
        <v>180000</v>
      </c>
      <c r="AE1282" s="322">
        <v>14.994028433669992</v>
      </c>
      <c r="AF1282" s="324">
        <v>33.520724412983725</v>
      </c>
      <c r="AG1282" s="324">
        <v>8.4603157316035187</v>
      </c>
      <c r="AH1282" s="324">
        <v>0.3280895808806229</v>
      </c>
      <c r="AI1282" s="324">
        <v>0.25239059953986404</v>
      </c>
      <c r="AJ1282" s="324">
        <v>0.20410585919709992</v>
      </c>
      <c r="AK1282" s="324">
        <v>159.89998553311588</v>
      </c>
      <c r="AL1282" s="324">
        <v>128.9377802355981</v>
      </c>
      <c r="AM1282" s="324">
        <v>190.86219083063366</v>
      </c>
    </row>
    <row r="1283" spans="1:39">
      <c r="A1283" s="291" t="s">
        <v>1434</v>
      </c>
      <c r="B1283" s="291">
        <v>2</v>
      </c>
      <c r="C1283" s="291" t="s">
        <v>3461</v>
      </c>
      <c r="D1283" s="291" t="s">
        <v>3176</v>
      </c>
      <c r="E1283" s="291" t="s">
        <v>3160</v>
      </c>
      <c r="F1283" s="291" t="s">
        <v>3161</v>
      </c>
      <c r="G1283" s="291" t="s">
        <v>3162</v>
      </c>
      <c r="H1283" s="291" t="s">
        <v>3163</v>
      </c>
      <c r="I1283" s="291" t="s">
        <v>3164</v>
      </c>
      <c r="J1283" s="291" t="s">
        <v>65</v>
      </c>
      <c r="K1283" s="291">
        <v>40</v>
      </c>
      <c r="L1283" s="291">
        <v>58627677.160000004</v>
      </c>
      <c r="M1283" s="291" t="s">
        <v>58</v>
      </c>
      <c r="N1283" s="291">
        <v>281</v>
      </c>
      <c r="O1283" s="291">
        <v>2708598.6847919985</v>
      </c>
      <c r="P1283" s="321" t="s">
        <v>3170</v>
      </c>
      <c r="Q1283" s="321">
        <v>18000000</v>
      </c>
      <c r="R1283" s="321">
        <v>32.510452999999998</v>
      </c>
      <c r="S1283" s="321">
        <v>52.540310169999998</v>
      </c>
      <c r="T1283" s="321">
        <v>129.30958598434512</v>
      </c>
      <c r="U1283" s="321" t="s">
        <v>150</v>
      </c>
      <c r="V1283" s="321">
        <v>0.19363482238155294</v>
      </c>
      <c r="W1283" s="321">
        <v>1.16897852116378</v>
      </c>
      <c r="X1283" s="321">
        <v>2</v>
      </c>
      <c r="Y1283" s="321">
        <v>45.178175227930097</v>
      </c>
      <c r="Z1283" s="321">
        <v>0.44807999999999998</v>
      </c>
      <c r="AA1283" s="321">
        <v>99.589996400000004</v>
      </c>
      <c r="AB1283" s="321">
        <v>1.4448949600000001</v>
      </c>
      <c r="AC1283" s="322">
        <v>0.55269378283894455</v>
      </c>
      <c r="AD1283" s="323">
        <v>180000</v>
      </c>
      <c r="AE1283" s="322">
        <v>15.047770471066658</v>
      </c>
      <c r="AF1283" s="324">
        <v>33.640870378621656</v>
      </c>
      <c r="AG1283" s="324">
        <v>8.4997549046287357</v>
      </c>
      <c r="AH1283" s="324">
        <v>0.32826048561688603</v>
      </c>
      <c r="AI1283" s="324">
        <v>0.25266156341871054</v>
      </c>
      <c r="AJ1283" s="324">
        <v>0.20410585919709992</v>
      </c>
      <c r="AK1283" s="324">
        <v>160.07165246677562</v>
      </c>
      <c r="AL1283" s="324">
        <v>129.07620647304987</v>
      </c>
      <c r="AM1283" s="324">
        <v>191.0670984605014</v>
      </c>
    </row>
    <row r="1284" spans="1:39">
      <c r="A1284" s="291" t="s">
        <v>1435</v>
      </c>
      <c r="B1284" s="291">
        <v>2</v>
      </c>
      <c r="C1284" s="291" t="s">
        <v>3462</v>
      </c>
      <c r="D1284" s="291" t="s">
        <v>3176</v>
      </c>
      <c r="E1284" s="291" t="s">
        <v>3160</v>
      </c>
      <c r="F1284" s="291" t="s">
        <v>3161</v>
      </c>
      <c r="G1284" s="291" t="s">
        <v>3162</v>
      </c>
      <c r="H1284" s="291" t="s">
        <v>3163</v>
      </c>
      <c r="I1284" s="291" t="s">
        <v>3164</v>
      </c>
      <c r="J1284" s="291" t="s">
        <v>65</v>
      </c>
      <c r="K1284" s="291">
        <v>40</v>
      </c>
      <c r="L1284" s="291">
        <v>58627677.160000004</v>
      </c>
      <c r="M1284" s="291" t="s">
        <v>58</v>
      </c>
      <c r="N1284" s="291">
        <v>282</v>
      </c>
      <c r="O1284" s="291">
        <v>2718272.2515233983</v>
      </c>
      <c r="P1284" s="321" t="s">
        <v>3170</v>
      </c>
      <c r="Q1284" s="321">
        <v>18000000</v>
      </c>
      <c r="R1284" s="321">
        <v>32.510452999999998</v>
      </c>
      <c r="S1284" s="321">
        <v>52.540310169999998</v>
      </c>
      <c r="T1284" s="321">
        <v>129.30958598434512</v>
      </c>
      <c r="U1284" s="321" t="s">
        <v>150</v>
      </c>
      <c r="V1284" s="321">
        <v>0.19363482238155294</v>
      </c>
      <c r="W1284" s="321">
        <v>1.16897852116378</v>
      </c>
      <c r="X1284" s="321">
        <v>2</v>
      </c>
      <c r="Y1284" s="321">
        <v>45.178175227930097</v>
      </c>
      <c r="Z1284" s="321">
        <v>0.44807999999999998</v>
      </c>
      <c r="AA1284" s="321">
        <v>99.589996400000004</v>
      </c>
      <c r="AB1284" s="321">
        <v>1.4448949600000001</v>
      </c>
      <c r="AC1284" s="322">
        <v>0.55269378283894455</v>
      </c>
      <c r="AD1284" s="323">
        <v>180000</v>
      </c>
      <c r="AE1284" s="322">
        <v>15.101512508463324</v>
      </c>
      <c r="AF1284" s="324">
        <v>33.761016344259595</v>
      </c>
      <c r="AG1284" s="324">
        <v>8.5392143296390319</v>
      </c>
      <c r="AH1284" s="324">
        <v>0.32842904712429322</v>
      </c>
      <c r="AI1284" s="324">
        <v>0.25293119859204</v>
      </c>
      <c r="AJ1284" s="324">
        <v>0.20410585919709992</v>
      </c>
      <c r="AK1284" s="324">
        <v>160.24247760999887</v>
      </c>
      <c r="AL1284" s="324">
        <v>129.21395392000679</v>
      </c>
      <c r="AM1284" s="324">
        <v>191.27100129999098</v>
      </c>
    </row>
    <row r="1285" spans="1:39">
      <c r="A1285" s="291" t="s">
        <v>1436</v>
      </c>
      <c r="B1285" s="291">
        <v>2</v>
      </c>
      <c r="C1285" s="291" t="s">
        <v>3463</v>
      </c>
      <c r="D1285" s="291" t="s">
        <v>3176</v>
      </c>
      <c r="E1285" s="291" t="s">
        <v>3160</v>
      </c>
      <c r="F1285" s="291" t="s">
        <v>3161</v>
      </c>
      <c r="G1285" s="291" t="s">
        <v>3162</v>
      </c>
      <c r="H1285" s="291" t="s">
        <v>3163</v>
      </c>
      <c r="I1285" s="291" t="s">
        <v>3164</v>
      </c>
      <c r="J1285" s="291" t="s">
        <v>65</v>
      </c>
      <c r="K1285" s="291">
        <v>40</v>
      </c>
      <c r="L1285" s="291">
        <v>58627677.160000004</v>
      </c>
      <c r="M1285" s="291" t="s">
        <v>58</v>
      </c>
      <c r="N1285" s="291">
        <v>283</v>
      </c>
      <c r="O1285" s="291">
        <v>2727945.8182547982</v>
      </c>
      <c r="P1285" s="321" t="s">
        <v>3170</v>
      </c>
      <c r="Q1285" s="321">
        <v>18000000</v>
      </c>
      <c r="R1285" s="321">
        <v>32.510452999999998</v>
      </c>
      <c r="S1285" s="321">
        <v>52.540310169999998</v>
      </c>
      <c r="T1285" s="321">
        <v>129.30958598434512</v>
      </c>
      <c r="U1285" s="321" t="s">
        <v>150</v>
      </c>
      <c r="V1285" s="321">
        <v>0.19363482238155294</v>
      </c>
      <c r="W1285" s="321">
        <v>1.16897852116378</v>
      </c>
      <c r="X1285" s="321">
        <v>2</v>
      </c>
      <c r="Y1285" s="321">
        <v>45.178175227930097</v>
      </c>
      <c r="Z1285" s="321">
        <v>0.44807999999999998</v>
      </c>
      <c r="AA1285" s="321">
        <v>99.589996400000004</v>
      </c>
      <c r="AB1285" s="321">
        <v>1.4448949600000001</v>
      </c>
      <c r="AC1285" s="322">
        <v>0.55269378283894455</v>
      </c>
      <c r="AD1285" s="323">
        <v>180000</v>
      </c>
      <c r="AE1285" s="322">
        <v>15.155254545859989</v>
      </c>
      <c r="AF1285" s="324">
        <v>33.881162309897526</v>
      </c>
      <c r="AG1285" s="324">
        <v>8.5786937263943308</v>
      </c>
      <c r="AH1285" s="324">
        <v>0.32859527613497175</v>
      </c>
      <c r="AI1285" s="324">
        <v>0.25319951092375254</v>
      </c>
      <c r="AJ1285" s="324">
        <v>0.20410585919709992</v>
      </c>
      <c r="AK1285" s="324">
        <v>160.41246467781124</v>
      </c>
      <c r="AL1285" s="324">
        <v>129.35102557213614</v>
      </c>
      <c r="AM1285" s="324">
        <v>191.47390378348638</v>
      </c>
    </row>
    <row r="1286" spans="1:39">
      <c r="A1286" s="291" t="s">
        <v>1437</v>
      </c>
      <c r="B1286" s="291">
        <v>2</v>
      </c>
      <c r="C1286" s="291" t="s">
        <v>3464</v>
      </c>
      <c r="D1286" s="291" t="s">
        <v>3176</v>
      </c>
      <c r="E1286" s="291" t="s">
        <v>3160</v>
      </c>
      <c r="F1286" s="291" t="s">
        <v>3161</v>
      </c>
      <c r="G1286" s="291" t="s">
        <v>3162</v>
      </c>
      <c r="H1286" s="291" t="s">
        <v>3163</v>
      </c>
      <c r="I1286" s="291" t="s">
        <v>3164</v>
      </c>
      <c r="J1286" s="291" t="s">
        <v>65</v>
      </c>
      <c r="K1286" s="291">
        <v>40</v>
      </c>
      <c r="L1286" s="291">
        <v>58627677.160000004</v>
      </c>
      <c r="M1286" s="291" t="s">
        <v>58</v>
      </c>
      <c r="N1286" s="291">
        <v>284</v>
      </c>
      <c r="O1286" s="291">
        <v>2737619.384986198</v>
      </c>
      <c r="P1286" s="321" t="s">
        <v>3170</v>
      </c>
      <c r="Q1286" s="321">
        <v>18000000</v>
      </c>
      <c r="R1286" s="321">
        <v>32.510452999999998</v>
      </c>
      <c r="S1286" s="321">
        <v>52.540310169999998</v>
      </c>
      <c r="T1286" s="321">
        <v>129.30958598434512</v>
      </c>
      <c r="U1286" s="321" t="s">
        <v>150</v>
      </c>
      <c r="V1286" s="321">
        <v>0.19363482238155294</v>
      </c>
      <c r="W1286" s="321">
        <v>1.16897852116378</v>
      </c>
      <c r="X1286" s="321">
        <v>2</v>
      </c>
      <c r="Y1286" s="321">
        <v>45.178175227930097</v>
      </c>
      <c r="Z1286" s="321">
        <v>0.44807999999999998</v>
      </c>
      <c r="AA1286" s="321">
        <v>99.589996400000004</v>
      </c>
      <c r="AB1286" s="321">
        <v>1.4448949600000001</v>
      </c>
      <c r="AC1286" s="322">
        <v>0.55269378283894455</v>
      </c>
      <c r="AD1286" s="323">
        <v>180000</v>
      </c>
      <c r="AE1286" s="322">
        <v>15.208996583256656</v>
      </c>
      <c r="AF1286" s="324">
        <v>34.001308275535457</v>
      </c>
      <c r="AG1286" s="324">
        <v>8.6181928159357337</v>
      </c>
      <c r="AH1286" s="324">
        <v>0.32875918331237441</v>
      </c>
      <c r="AI1286" s="324">
        <v>0.25346650623254624</v>
      </c>
      <c r="AJ1286" s="324">
        <v>0.20410585919709992</v>
      </c>
      <c r="AK1286" s="324">
        <v>160.58161735660101</v>
      </c>
      <c r="AL1286" s="324">
        <v>129.48742440201309</v>
      </c>
      <c r="AM1286" s="324">
        <v>191.67581031118897</v>
      </c>
    </row>
    <row r="1287" spans="1:39">
      <c r="A1287" s="291" t="s">
        <v>1438</v>
      </c>
      <c r="B1287" s="291">
        <v>2</v>
      </c>
      <c r="C1287" s="291" t="s">
        <v>3465</v>
      </c>
      <c r="D1287" s="291" t="s">
        <v>3176</v>
      </c>
      <c r="E1287" s="291" t="s">
        <v>3160</v>
      </c>
      <c r="F1287" s="291" t="s">
        <v>3161</v>
      </c>
      <c r="G1287" s="291" t="s">
        <v>3162</v>
      </c>
      <c r="H1287" s="291" t="s">
        <v>3163</v>
      </c>
      <c r="I1287" s="291" t="s">
        <v>3164</v>
      </c>
      <c r="J1287" s="291" t="s">
        <v>65</v>
      </c>
      <c r="K1287" s="291">
        <v>40</v>
      </c>
      <c r="L1287" s="291">
        <v>58627677.160000004</v>
      </c>
      <c r="M1287" s="291" t="s">
        <v>58</v>
      </c>
      <c r="N1287" s="291">
        <v>285</v>
      </c>
      <c r="O1287" s="291">
        <v>2747292.9517175979</v>
      </c>
      <c r="P1287" s="321" t="s">
        <v>3170</v>
      </c>
      <c r="Q1287" s="321">
        <v>18000000</v>
      </c>
      <c r="R1287" s="321">
        <v>32.510452999999998</v>
      </c>
      <c r="S1287" s="321">
        <v>52.540310169999998</v>
      </c>
      <c r="T1287" s="321">
        <v>129.30958598434512</v>
      </c>
      <c r="U1287" s="321" t="s">
        <v>150</v>
      </c>
      <c r="V1287" s="321">
        <v>0.19363482238155294</v>
      </c>
      <c r="W1287" s="321">
        <v>1.16897852116378</v>
      </c>
      <c r="X1287" s="321">
        <v>2</v>
      </c>
      <c r="Y1287" s="321">
        <v>45.178175227930097</v>
      </c>
      <c r="Z1287" s="321">
        <v>0.44807999999999998</v>
      </c>
      <c r="AA1287" s="321">
        <v>99.589996400000004</v>
      </c>
      <c r="AB1287" s="321">
        <v>1.4448949600000001</v>
      </c>
      <c r="AC1287" s="322">
        <v>0.55269378283894455</v>
      </c>
      <c r="AD1287" s="323">
        <v>180000</v>
      </c>
      <c r="AE1287" s="322">
        <v>15.262738620653321</v>
      </c>
      <c r="AF1287" s="324">
        <v>34.121454241173389</v>
      </c>
      <c r="AG1287" s="324">
        <v>8.6577113205772971</v>
      </c>
      <c r="AH1287" s="324">
        <v>0.32892077925159197</v>
      </c>
      <c r="AI1287" s="324">
        <v>0.25373219029247246</v>
      </c>
      <c r="AJ1287" s="324">
        <v>0.20410585919709992</v>
      </c>
      <c r="AK1287" s="324">
        <v>160.74993930447084</v>
      </c>
      <c r="AL1287" s="324">
        <v>129.62315335940423</v>
      </c>
      <c r="AM1287" s="324">
        <v>191.87672524953749</v>
      </c>
    </row>
    <row r="1288" spans="1:39">
      <c r="A1288" s="291" t="s">
        <v>1439</v>
      </c>
      <c r="B1288" s="291">
        <v>2</v>
      </c>
      <c r="C1288" s="291" t="s">
        <v>3466</v>
      </c>
      <c r="D1288" s="291" t="s">
        <v>3176</v>
      </c>
      <c r="E1288" s="291" t="s">
        <v>3160</v>
      </c>
      <c r="F1288" s="291" t="s">
        <v>3161</v>
      </c>
      <c r="G1288" s="291" t="s">
        <v>3162</v>
      </c>
      <c r="H1288" s="291" t="s">
        <v>3163</v>
      </c>
      <c r="I1288" s="291" t="s">
        <v>3164</v>
      </c>
      <c r="J1288" s="291" t="s">
        <v>65</v>
      </c>
      <c r="K1288" s="291">
        <v>40</v>
      </c>
      <c r="L1288" s="291">
        <v>58627677.160000004</v>
      </c>
      <c r="M1288" s="291" t="s">
        <v>58</v>
      </c>
      <c r="N1288" s="291">
        <v>286</v>
      </c>
      <c r="O1288" s="291">
        <v>2756966.5184489978</v>
      </c>
      <c r="P1288" s="321" t="s">
        <v>3170</v>
      </c>
      <c r="Q1288" s="321">
        <v>18000000</v>
      </c>
      <c r="R1288" s="321">
        <v>32.510452999999998</v>
      </c>
      <c r="S1288" s="321">
        <v>52.540310169999998</v>
      </c>
      <c r="T1288" s="321">
        <v>129.30958598434512</v>
      </c>
      <c r="U1288" s="321" t="s">
        <v>150</v>
      </c>
      <c r="V1288" s="321">
        <v>0.19363482238155294</v>
      </c>
      <c r="W1288" s="321">
        <v>1.16897852116378</v>
      </c>
      <c r="X1288" s="321">
        <v>2</v>
      </c>
      <c r="Y1288" s="321">
        <v>45.178175227930097</v>
      </c>
      <c r="Z1288" s="321">
        <v>0.44807999999999998</v>
      </c>
      <c r="AA1288" s="321">
        <v>99.589996400000004</v>
      </c>
      <c r="AB1288" s="321">
        <v>1.4448949600000001</v>
      </c>
      <c r="AC1288" s="322">
        <v>0.55269378283894455</v>
      </c>
      <c r="AD1288" s="323">
        <v>180000</v>
      </c>
      <c r="AE1288" s="322">
        <v>15.316480658049988</v>
      </c>
      <c r="AF1288" s="324">
        <v>34.241600206811327</v>
      </c>
      <c r="AG1288" s="324">
        <v>8.6972489638980015</v>
      </c>
      <c r="AH1288" s="324">
        <v>0.32908007448083326</v>
      </c>
      <c r="AI1288" s="324">
        <v>0.25399656883348426</v>
      </c>
      <c r="AJ1288" s="324">
        <v>0.20410585919709992</v>
      </c>
      <c r="AK1288" s="324">
        <v>160.9174341515853</v>
      </c>
      <c r="AL1288" s="324">
        <v>129.75821537154783</v>
      </c>
      <c r="AM1288" s="324">
        <v>192.07665293162276</v>
      </c>
    </row>
    <row r="1289" spans="1:39">
      <c r="A1289" s="291" t="s">
        <v>1440</v>
      </c>
      <c r="B1289" s="291">
        <v>2</v>
      </c>
      <c r="C1289" s="291" t="s">
        <v>3467</v>
      </c>
      <c r="D1289" s="291" t="s">
        <v>3176</v>
      </c>
      <c r="E1289" s="291" t="s">
        <v>3160</v>
      </c>
      <c r="F1289" s="291" t="s">
        <v>3161</v>
      </c>
      <c r="G1289" s="291" t="s">
        <v>3162</v>
      </c>
      <c r="H1289" s="291" t="s">
        <v>3163</v>
      </c>
      <c r="I1289" s="291" t="s">
        <v>3164</v>
      </c>
      <c r="J1289" s="291" t="s">
        <v>65</v>
      </c>
      <c r="K1289" s="291">
        <v>40</v>
      </c>
      <c r="L1289" s="291">
        <v>58627677.160000004</v>
      </c>
      <c r="M1289" s="291" t="s">
        <v>58</v>
      </c>
      <c r="N1289" s="291">
        <v>287</v>
      </c>
      <c r="O1289" s="291">
        <v>2766640.0851803976</v>
      </c>
      <c r="P1289" s="321" t="s">
        <v>3170</v>
      </c>
      <c r="Q1289" s="321">
        <v>18000000</v>
      </c>
      <c r="R1289" s="321">
        <v>32.510452999999998</v>
      </c>
      <c r="S1289" s="321">
        <v>52.540310169999998</v>
      </c>
      <c r="T1289" s="321">
        <v>129.30958598434512</v>
      </c>
      <c r="U1289" s="321" t="s">
        <v>150</v>
      </c>
      <c r="V1289" s="321">
        <v>0.19363482238155294</v>
      </c>
      <c r="W1289" s="321">
        <v>1.16897852116378</v>
      </c>
      <c r="X1289" s="321">
        <v>2</v>
      </c>
      <c r="Y1289" s="321">
        <v>45.178175227930097</v>
      </c>
      <c r="Z1289" s="321">
        <v>0.44807999999999998</v>
      </c>
      <c r="AA1289" s="321">
        <v>99.589996400000004</v>
      </c>
      <c r="AB1289" s="321">
        <v>1.4448949600000001</v>
      </c>
      <c r="AC1289" s="322">
        <v>0.55269378283894455</v>
      </c>
      <c r="AD1289" s="323">
        <v>180000</v>
      </c>
      <c r="AE1289" s="322">
        <v>15.370222695446653</v>
      </c>
      <c r="AF1289" s="324">
        <v>34.361746172449259</v>
      </c>
      <c r="AG1289" s="324">
        <v>8.7368054707337066</v>
      </c>
      <c r="AH1289" s="324">
        <v>0.32923707946142389</v>
      </c>
      <c r="AI1289" s="324">
        <v>0.25425964754197355</v>
      </c>
      <c r="AJ1289" s="324">
        <v>0.20410585919709992</v>
      </c>
      <c r="AK1289" s="324">
        <v>161.08410550051113</v>
      </c>
      <c r="AL1289" s="324">
        <v>129.89261334342834</v>
      </c>
      <c r="AM1289" s="324">
        <v>192.27559765759395</v>
      </c>
    </row>
    <row r="1290" spans="1:39">
      <c r="A1290" s="291" t="s">
        <v>1441</v>
      </c>
      <c r="B1290" s="291">
        <v>2</v>
      </c>
      <c r="C1290" s="291" t="s">
        <v>3468</v>
      </c>
      <c r="D1290" s="291" t="s">
        <v>3176</v>
      </c>
      <c r="E1290" s="291" t="s">
        <v>3160</v>
      </c>
      <c r="F1290" s="291" t="s">
        <v>3161</v>
      </c>
      <c r="G1290" s="291" t="s">
        <v>3162</v>
      </c>
      <c r="H1290" s="291" t="s">
        <v>3163</v>
      </c>
      <c r="I1290" s="291" t="s">
        <v>3164</v>
      </c>
      <c r="J1290" s="291" t="s">
        <v>65</v>
      </c>
      <c r="K1290" s="291">
        <v>40</v>
      </c>
      <c r="L1290" s="291">
        <v>58627677.160000004</v>
      </c>
      <c r="M1290" s="291" t="s">
        <v>58</v>
      </c>
      <c r="N1290" s="291">
        <v>288</v>
      </c>
      <c r="O1290" s="291">
        <v>2776313.6519117975</v>
      </c>
      <c r="P1290" s="321" t="s">
        <v>3170</v>
      </c>
      <c r="Q1290" s="321">
        <v>18000000</v>
      </c>
      <c r="R1290" s="321">
        <v>32.510452999999998</v>
      </c>
      <c r="S1290" s="321">
        <v>52.540310169999998</v>
      </c>
      <c r="T1290" s="321">
        <v>129.30958598434512</v>
      </c>
      <c r="U1290" s="321" t="s">
        <v>150</v>
      </c>
      <c r="V1290" s="321">
        <v>0.19363482238155294</v>
      </c>
      <c r="W1290" s="321">
        <v>1.16897852116378</v>
      </c>
      <c r="X1290" s="321">
        <v>2</v>
      </c>
      <c r="Y1290" s="321">
        <v>45.178175227930097</v>
      </c>
      <c r="Z1290" s="321">
        <v>0.44807999999999998</v>
      </c>
      <c r="AA1290" s="321">
        <v>99.589996400000004</v>
      </c>
      <c r="AB1290" s="321">
        <v>1.4448949600000001</v>
      </c>
      <c r="AC1290" s="322">
        <v>0.55269378283894455</v>
      </c>
      <c r="AD1290" s="323">
        <v>180000</v>
      </c>
      <c r="AE1290" s="322">
        <v>15.42396473284332</v>
      </c>
      <c r="AF1290" s="324">
        <v>34.48189213808719</v>
      </c>
      <c r="AG1290" s="324">
        <v>8.776380567169312</v>
      </c>
      <c r="AH1290" s="324">
        <v>0.32939180458932649</v>
      </c>
      <c r="AI1290" s="324">
        <v>0.25452143206130229</v>
      </c>
      <c r="AJ1290" s="324">
        <v>0.20410585919709992</v>
      </c>
      <c r="AK1290" s="324">
        <v>161.24995692655384</v>
      </c>
      <c r="AL1290" s="324">
        <v>130.02635015804753</v>
      </c>
      <c r="AM1290" s="324">
        <v>192.47356369506014</v>
      </c>
    </row>
    <row r="1291" spans="1:39">
      <c r="A1291" s="291" t="s">
        <v>1442</v>
      </c>
      <c r="B1291" s="291">
        <v>2</v>
      </c>
      <c r="C1291" s="291" t="s">
        <v>3469</v>
      </c>
      <c r="D1291" s="291" t="s">
        <v>3176</v>
      </c>
      <c r="E1291" s="291" t="s">
        <v>3160</v>
      </c>
      <c r="F1291" s="291" t="s">
        <v>3161</v>
      </c>
      <c r="G1291" s="291" t="s">
        <v>3162</v>
      </c>
      <c r="H1291" s="291" t="s">
        <v>3163</v>
      </c>
      <c r="I1291" s="291" t="s">
        <v>3164</v>
      </c>
      <c r="J1291" s="291" t="s">
        <v>65</v>
      </c>
      <c r="K1291" s="291">
        <v>40</v>
      </c>
      <c r="L1291" s="291">
        <v>58627677.160000004</v>
      </c>
      <c r="M1291" s="291" t="s">
        <v>58</v>
      </c>
      <c r="N1291" s="291">
        <v>289</v>
      </c>
      <c r="O1291" s="291">
        <v>2785987.2186431973</v>
      </c>
      <c r="P1291" s="321" t="s">
        <v>3170</v>
      </c>
      <c r="Q1291" s="321">
        <v>18000000</v>
      </c>
      <c r="R1291" s="321">
        <v>32.510452999999998</v>
      </c>
      <c r="S1291" s="321">
        <v>52.540310169999998</v>
      </c>
      <c r="T1291" s="321">
        <v>129.30958598434512</v>
      </c>
      <c r="U1291" s="321" t="s">
        <v>150</v>
      </c>
      <c r="V1291" s="321">
        <v>0.19363482238155294</v>
      </c>
      <c r="W1291" s="321">
        <v>1.16897852116378</v>
      </c>
      <c r="X1291" s="321">
        <v>2</v>
      </c>
      <c r="Y1291" s="321">
        <v>45.178175227930097</v>
      </c>
      <c r="Z1291" s="321">
        <v>0.44807999999999998</v>
      </c>
      <c r="AA1291" s="321">
        <v>99.589996400000004</v>
      </c>
      <c r="AB1291" s="321">
        <v>1.4448949600000001</v>
      </c>
      <c r="AC1291" s="322">
        <v>0.55269378283894455</v>
      </c>
      <c r="AD1291" s="323">
        <v>180000</v>
      </c>
      <c r="AE1291" s="322">
        <v>15.477706770239985</v>
      </c>
      <c r="AF1291" s="324">
        <v>34.602038103725121</v>
      </c>
      <c r="AG1291" s="324">
        <v>8.815973980530913</v>
      </c>
      <c r="AH1291" s="324">
        <v>0.32954426019529098</v>
      </c>
      <c r="AI1291" s="324">
        <v>0.25478192799232308</v>
      </c>
      <c r="AJ1291" s="324">
        <v>0.20410585919709992</v>
      </c>
      <c r="AK1291" s="324">
        <v>161.41499197808744</v>
      </c>
      <c r="AL1291" s="324">
        <v>130.15942867669068</v>
      </c>
      <c r="AM1291" s="324">
        <v>192.6705552794842</v>
      </c>
    </row>
    <row r="1292" spans="1:39">
      <c r="A1292" s="291" t="s">
        <v>1443</v>
      </c>
      <c r="B1292" s="291">
        <v>2</v>
      </c>
      <c r="C1292" s="291" t="s">
        <v>3470</v>
      </c>
      <c r="D1292" s="291" t="s">
        <v>3176</v>
      </c>
      <c r="E1292" s="291" t="s">
        <v>3160</v>
      </c>
      <c r="F1292" s="291" t="s">
        <v>3161</v>
      </c>
      <c r="G1292" s="291" t="s">
        <v>3162</v>
      </c>
      <c r="H1292" s="291" t="s">
        <v>3163</v>
      </c>
      <c r="I1292" s="291" t="s">
        <v>3164</v>
      </c>
      <c r="J1292" s="291" t="s">
        <v>65</v>
      </c>
      <c r="K1292" s="291">
        <v>40</v>
      </c>
      <c r="L1292" s="291">
        <v>58627677.160000004</v>
      </c>
      <c r="M1292" s="291" t="s">
        <v>58</v>
      </c>
      <c r="N1292" s="291">
        <v>290</v>
      </c>
      <c r="O1292" s="291">
        <v>2795660.7853745972</v>
      </c>
      <c r="P1292" s="321" t="s">
        <v>3170</v>
      </c>
      <c r="Q1292" s="321">
        <v>18000000</v>
      </c>
      <c r="R1292" s="321">
        <v>32.510452999999998</v>
      </c>
      <c r="S1292" s="321">
        <v>52.540310169999998</v>
      </c>
      <c r="T1292" s="321">
        <v>129.30958598434512</v>
      </c>
      <c r="U1292" s="321" t="s">
        <v>150</v>
      </c>
      <c r="V1292" s="321">
        <v>0.19363482238155294</v>
      </c>
      <c r="W1292" s="321">
        <v>1.16897852116378</v>
      </c>
      <c r="X1292" s="321">
        <v>2</v>
      </c>
      <c r="Y1292" s="321">
        <v>45.178175227930097</v>
      </c>
      <c r="Z1292" s="321">
        <v>0.44807999999999998</v>
      </c>
      <c r="AA1292" s="321">
        <v>99.589996400000004</v>
      </c>
      <c r="AB1292" s="321">
        <v>1.4448949600000001</v>
      </c>
      <c r="AC1292" s="322">
        <v>0.55269378283894455</v>
      </c>
      <c r="AD1292" s="323">
        <v>180000</v>
      </c>
      <c r="AE1292" s="322">
        <v>15.53144880763665</v>
      </c>
      <c r="AF1292" s="324">
        <v>34.722184069363053</v>
      </c>
      <c r="AG1292" s="324">
        <v>8.8555854393780926</v>
      </c>
      <c r="AH1292" s="324">
        <v>0.32969445654589585</v>
      </c>
      <c r="AI1292" s="324">
        <v>0.25504114089389252</v>
      </c>
      <c r="AJ1292" s="324">
        <v>0.20410585919709992</v>
      </c>
      <c r="AK1292" s="324">
        <v>161.57921417687976</v>
      </c>
      <c r="AL1292" s="324">
        <v>130.29185173918876</v>
      </c>
      <c r="AM1292" s="324">
        <v>192.86657661457079</v>
      </c>
    </row>
    <row r="1293" spans="1:39">
      <c r="A1293" s="291" t="s">
        <v>1444</v>
      </c>
      <c r="B1293" s="291">
        <v>2</v>
      </c>
      <c r="C1293" s="291" t="s">
        <v>3471</v>
      </c>
      <c r="D1293" s="291" t="s">
        <v>3176</v>
      </c>
      <c r="E1293" s="291" t="s">
        <v>3160</v>
      </c>
      <c r="F1293" s="291" t="s">
        <v>3161</v>
      </c>
      <c r="G1293" s="291" t="s">
        <v>3162</v>
      </c>
      <c r="H1293" s="291" t="s">
        <v>3163</v>
      </c>
      <c r="I1293" s="291" t="s">
        <v>3164</v>
      </c>
      <c r="J1293" s="291" t="s">
        <v>65</v>
      </c>
      <c r="K1293" s="291">
        <v>40</v>
      </c>
      <c r="L1293" s="291">
        <v>58627677.160000004</v>
      </c>
      <c r="M1293" s="291" t="s">
        <v>58</v>
      </c>
      <c r="N1293" s="291">
        <v>291</v>
      </c>
      <c r="O1293" s="291">
        <v>2805334.352105997</v>
      </c>
      <c r="P1293" s="321" t="s">
        <v>3170</v>
      </c>
      <c r="Q1293" s="321">
        <v>18000000</v>
      </c>
      <c r="R1293" s="321">
        <v>32.510452999999998</v>
      </c>
      <c r="S1293" s="321">
        <v>52.540310169999998</v>
      </c>
      <c r="T1293" s="321">
        <v>129.30958598434512</v>
      </c>
      <c r="U1293" s="321" t="s">
        <v>150</v>
      </c>
      <c r="V1293" s="321">
        <v>0.19363482238155294</v>
      </c>
      <c r="W1293" s="321">
        <v>1.16897852116378</v>
      </c>
      <c r="X1293" s="321">
        <v>2</v>
      </c>
      <c r="Y1293" s="321">
        <v>45.178175227930097</v>
      </c>
      <c r="Z1293" s="321">
        <v>0.44807999999999998</v>
      </c>
      <c r="AA1293" s="321">
        <v>99.589996400000004</v>
      </c>
      <c r="AB1293" s="321">
        <v>1.4448949600000001</v>
      </c>
      <c r="AC1293" s="322">
        <v>0.55269378283894455</v>
      </c>
      <c r="AD1293" s="323">
        <v>180000</v>
      </c>
      <c r="AE1293" s="322">
        <v>15.585190845033317</v>
      </c>
      <c r="AF1293" s="324">
        <v>34.842330035000991</v>
      </c>
      <c r="AG1293" s="324">
        <v>8.8952146734963176</v>
      </c>
      <c r="AH1293" s="324">
        <v>0.32984240384440539</v>
      </c>
      <c r="AI1293" s="324">
        <v>0.25529907628337706</v>
      </c>
      <c r="AJ1293" s="324">
        <v>0.20410585919709992</v>
      </c>
      <c r="AK1293" s="324">
        <v>161.74262701841289</v>
      </c>
      <c r="AL1293" s="324">
        <v>130.42362216417675</v>
      </c>
      <c r="AM1293" s="324">
        <v>193.06163187264903</v>
      </c>
    </row>
    <row r="1294" spans="1:39">
      <c r="A1294" s="291" t="s">
        <v>1445</v>
      </c>
      <c r="B1294" s="291">
        <v>2</v>
      </c>
      <c r="C1294" s="291" t="s">
        <v>3472</v>
      </c>
      <c r="D1294" s="291" t="s">
        <v>3176</v>
      </c>
      <c r="E1294" s="291" t="s">
        <v>3160</v>
      </c>
      <c r="F1294" s="291" t="s">
        <v>3161</v>
      </c>
      <c r="G1294" s="291" t="s">
        <v>3162</v>
      </c>
      <c r="H1294" s="291" t="s">
        <v>3163</v>
      </c>
      <c r="I1294" s="291" t="s">
        <v>3164</v>
      </c>
      <c r="J1294" s="291" t="s">
        <v>65</v>
      </c>
      <c r="K1294" s="291">
        <v>40</v>
      </c>
      <c r="L1294" s="291">
        <v>58627677.160000004</v>
      </c>
      <c r="M1294" s="291" t="s">
        <v>58</v>
      </c>
      <c r="N1294" s="291">
        <v>292</v>
      </c>
      <c r="O1294" s="291">
        <v>2815007.9188373969</v>
      </c>
      <c r="P1294" s="321" t="s">
        <v>3170</v>
      </c>
      <c r="Q1294" s="321">
        <v>18000000</v>
      </c>
      <c r="R1294" s="321">
        <v>32.510452999999998</v>
      </c>
      <c r="S1294" s="321">
        <v>52.540310169999998</v>
      </c>
      <c r="T1294" s="321">
        <v>129.30958598434512</v>
      </c>
      <c r="U1294" s="321" t="s">
        <v>150</v>
      </c>
      <c r="V1294" s="321">
        <v>0.19363482238155294</v>
      </c>
      <c r="W1294" s="321">
        <v>1.16897852116378</v>
      </c>
      <c r="X1294" s="321">
        <v>2</v>
      </c>
      <c r="Y1294" s="321">
        <v>45.178175227930097</v>
      </c>
      <c r="Z1294" s="321">
        <v>0.44807999999999998</v>
      </c>
      <c r="AA1294" s="321">
        <v>99.589996400000004</v>
      </c>
      <c r="AB1294" s="321">
        <v>1.4448949600000001</v>
      </c>
      <c r="AC1294" s="322">
        <v>0.55269378283894455</v>
      </c>
      <c r="AD1294" s="323">
        <v>180000</v>
      </c>
      <c r="AE1294" s="322">
        <v>15.638932882429982</v>
      </c>
      <c r="AF1294" s="324">
        <v>34.962476000638922</v>
      </c>
      <c r="AG1294" s="324">
        <v>8.9348614138893581</v>
      </c>
      <c r="AH1294" s="324">
        <v>0.32998811223107444</v>
      </c>
      <c r="AI1294" s="324">
        <v>0.25555573963714923</v>
      </c>
      <c r="AJ1294" s="324">
        <v>0.20410585919709992</v>
      </c>
      <c r="AK1294" s="324">
        <v>161.90523397219749</v>
      </c>
      <c r="AL1294" s="324">
        <v>130.55474274934727</v>
      </c>
      <c r="AM1294" s="324">
        <v>193.25572519504775</v>
      </c>
    </row>
    <row r="1295" spans="1:39">
      <c r="A1295" s="291" t="s">
        <v>1446</v>
      </c>
      <c r="B1295" s="291">
        <v>2</v>
      </c>
      <c r="C1295" s="291" t="s">
        <v>3473</v>
      </c>
      <c r="D1295" s="291" t="s">
        <v>3176</v>
      </c>
      <c r="E1295" s="291" t="s">
        <v>3160</v>
      </c>
      <c r="F1295" s="291" t="s">
        <v>3161</v>
      </c>
      <c r="G1295" s="291" t="s">
        <v>3162</v>
      </c>
      <c r="H1295" s="291" t="s">
        <v>3163</v>
      </c>
      <c r="I1295" s="291" t="s">
        <v>3164</v>
      </c>
      <c r="J1295" s="291" t="s">
        <v>65</v>
      </c>
      <c r="K1295" s="291">
        <v>40</v>
      </c>
      <c r="L1295" s="291">
        <v>58627677.160000004</v>
      </c>
      <c r="M1295" s="291" t="s">
        <v>58</v>
      </c>
      <c r="N1295" s="291">
        <v>293</v>
      </c>
      <c r="O1295" s="291">
        <v>2824681.4855687968</v>
      </c>
      <c r="P1295" s="321" t="s">
        <v>3170</v>
      </c>
      <c r="Q1295" s="321">
        <v>18000000</v>
      </c>
      <c r="R1295" s="321">
        <v>32.510452999999998</v>
      </c>
      <c r="S1295" s="321">
        <v>52.540310169999998</v>
      </c>
      <c r="T1295" s="321">
        <v>129.30958598434512</v>
      </c>
      <c r="U1295" s="321" t="s">
        <v>150</v>
      </c>
      <c r="V1295" s="321">
        <v>0.19363482238155294</v>
      </c>
      <c r="W1295" s="321">
        <v>1.16897852116378</v>
      </c>
      <c r="X1295" s="321">
        <v>2</v>
      </c>
      <c r="Y1295" s="321">
        <v>45.178175227930097</v>
      </c>
      <c r="Z1295" s="321">
        <v>0.44807999999999998</v>
      </c>
      <c r="AA1295" s="321">
        <v>99.589996400000004</v>
      </c>
      <c r="AB1295" s="321">
        <v>1.4448949600000001</v>
      </c>
      <c r="AC1295" s="322">
        <v>0.55269378283894455</v>
      </c>
      <c r="AD1295" s="323">
        <v>180000</v>
      </c>
      <c r="AE1295" s="322">
        <v>15.692674919826649</v>
      </c>
      <c r="AF1295" s="324">
        <v>35.082621966276854</v>
      </c>
      <c r="AG1295" s="324">
        <v>8.9745253927718647</v>
      </c>
      <c r="AH1295" s="324">
        <v>0.33013159178425444</v>
      </c>
      <c r="AI1295" s="324">
        <v>0.25581113639107766</v>
      </c>
      <c r="AJ1295" s="324">
        <v>0.20410585919709992</v>
      </c>
      <c r="AK1295" s="324">
        <v>162.0670384820834</v>
      </c>
      <c r="AL1295" s="324">
        <v>130.68521627170091</v>
      </c>
      <c r="AM1295" s="324">
        <v>193.44886069246596</v>
      </c>
    </row>
    <row r="1296" spans="1:39">
      <c r="A1296" s="291" t="s">
        <v>1447</v>
      </c>
      <c r="B1296" s="291">
        <v>2</v>
      </c>
      <c r="C1296" s="291" t="s">
        <v>3474</v>
      </c>
      <c r="D1296" s="291" t="s">
        <v>3176</v>
      </c>
      <c r="E1296" s="291" t="s">
        <v>3160</v>
      </c>
      <c r="F1296" s="291" t="s">
        <v>3161</v>
      </c>
      <c r="G1296" s="291" t="s">
        <v>3162</v>
      </c>
      <c r="H1296" s="291" t="s">
        <v>3163</v>
      </c>
      <c r="I1296" s="291" t="s">
        <v>3164</v>
      </c>
      <c r="J1296" s="291" t="s">
        <v>65</v>
      </c>
      <c r="K1296" s="291">
        <v>40</v>
      </c>
      <c r="L1296" s="291">
        <v>58627677.160000004</v>
      </c>
      <c r="M1296" s="291" t="s">
        <v>58</v>
      </c>
      <c r="N1296" s="291">
        <v>294</v>
      </c>
      <c r="O1296" s="291">
        <v>2834355.0523001966</v>
      </c>
      <c r="P1296" s="321" t="s">
        <v>3170</v>
      </c>
      <c r="Q1296" s="321">
        <v>18000000</v>
      </c>
      <c r="R1296" s="321">
        <v>32.510452999999998</v>
      </c>
      <c r="S1296" s="321">
        <v>52.540310169999998</v>
      </c>
      <c r="T1296" s="321">
        <v>129.30958598434512</v>
      </c>
      <c r="U1296" s="321" t="s">
        <v>150</v>
      </c>
      <c r="V1296" s="321">
        <v>0.19363482238155294</v>
      </c>
      <c r="W1296" s="321">
        <v>1.16897852116378</v>
      </c>
      <c r="X1296" s="321">
        <v>2</v>
      </c>
      <c r="Y1296" s="321">
        <v>45.178175227930097</v>
      </c>
      <c r="Z1296" s="321">
        <v>0.44807999999999998</v>
      </c>
      <c r="AA1296" s="321">
        <v>99.589996400000004</v>
      </c>
      <c r="AB1296" s="321">
        <v>1.4448949600000001</v>
      </c>
      <c r="AC1296" s="322">
        <v>0.55269378283894455</v>
      </c>
      <c r="AD1296" s="323">
        <v>180000</v>
      </c>
      <c r="AE1296" s="322">
        <v>15.746416957223314</v>
      </c>
      <c r="AF1296" s="324">
        <v>35.202767931914785</v>
      </c>
      <c r="AG1296" s="324">
        <v>9.0142063435619821</v>
      </c>
      <c r="AH1296" s="324">
        <v>0.33027285252089872</v>
      </c>
      <c r="AI1296" s="324">
        <v>0.25606527194100875</v>
      </c>
      <c r="AJ1296" s="324">
        <v>0.20410585919709992</v>
      </c>
      <c r="AK1296" s="324">
        <v>162.22804396656468</v>
      </c>
      <c r="AL1296" s="324">
        <v>130.81504548779219</v>
      </c>
      <c r="AM1296" s="324">
        <v>193.64104244533721</v>
      </c>
    </row>
    <row r="1297" spans="1:39">
      <c r="A1297" s="291" t="s">
        <v>1448</v>
      </c>
      <c r="B1297" s="291">
        <v>2</v>
      </c>
      <c r="C1297" s="291" t="s">
        <v>3475</v>
      </c>
      <c r="D1297" s="291" t="s">
        <v>3176</v>
      </c>
      <c r="E1297" s="291" t="s">
        <v>3160</v>
      </c>
      <c r="F1297" s="291" t="s">
        <v>3161</v>
      </c>
      <c r="G1297" s="291" t="s">
        <v>3162</v>
      </c>
      <c r="H1297" s="291" t="s">
        <v>3163</v>
      </c>
      <c r="I1297" s="291" t="s">
        <v>3164</v>
      </c>
      <c r="J1297" s="291" t="s">
        <v>65</v>
      </c>
      <c r="K1297" s="291">
        <v>40</v>
      </c>
      <c r="L1297" s="291">
        <v>58627677.160000004</v>
      </c>
      <c r="M1297" s="291" t="s">
        <v>58</v>
      </c>
      <c r="N1297" s="291">
        <v>295</v>
      </c>
      <c r="O1297" s="291">
        <v>2844028.6190315965</v>
      </c>
      <c r="P1297" s="321" t="s">
        <v>3170</v>
      </c>
      <c r="Q1297" s="321">
        <v>18000000</v>
      </c>
      <c r="R1297" s="321">
        <v>32.510452999999998</v>
      </c>
      <c r="S1297" s="321">
        <v>52.540310169999998</v>
      </c>
      <c r="T1297" s="321">
        <v>129.30958598434512</v>
      </c>
      <c r="U1297" s="321" t="s">
        <v>150</v>
      </c>
      <c r="V1297" s="321">
        <v>0.19363482238155294</v>
      </c>
      <c r="W1297" s="321">
        <v>1.16897852116378</v>
      </c>
      <c r="X1297" s="321">
        <v>2</v>
      </c>
      <c r="Y1297" s="321">
        <v>45.178175227930097</v>
      </c>
      <c r="Z1297" s="321">
        <v>0.44807999999999998</v>
      </c>
      <c r="AA1297" s="321">
        <v>99.589996400000004</v>
      </c>
      <c r="AB1297" s="321">
        <v>1.4448949600000001</v>
      </c>
      <c r="AC1297" s="322">
        <v>0.55269378283894455</v>
      </c>
      <c r="AD1297" s="323">
        <v>180000</v>
      </c>
      <c r="AE1297" s="322">
        <v>15.800158994619981</v>
      </c>
      <c r="AF1297" s="324">
        <v>35.322913897552723</v>
      </c>
      <c r="AG1297" s="324">
        <v>9.0539040008740646</v>
      </c>
      <c r="AH1297" s="324">
        <v>0.3304119043972884</v>
      </c>
      <c r="AI1297" s="324">
        <v>0.25631815164324101</v>
      </c>
      <c r="AJ1297" s="324">
        <v>0.20410585919709992</v>
      </c>
      <c r="AK1297" s="324">
        <v>162.38825381908009</v>
      </c>
      <c r="AL1297" s="324">
        <v>130.94423313397198</v>
      </c>
      <c r="AM1297" s="324">
        <v>193.83227450418821</v>
      </c>
    </row>
    <row r="1298" spans="1:39">
      <c r="A1298" s="291" t="s">
        <v>1449</v>
      </c>
      <c r="B1298" s="291">
        <v>2</v>
      </c>
      <c r="C1298" s="291" t="s">
        <v>3476</v>
      </c>
      <c r="D1298" s="291" t="s">
        <v>3176</v>
      </c>
      <c r="E1298" s="291" t="s">
        <v>3160</v>
      </c>
      <c r="F1298" s="291" t="s">
        <v>3161</v>
      </c>
      <c r="G1298" s="291" t="s">
        <v>3162</v>
      </c>
      <c r="H1298" s="291" t="s">
        <v>3163</v>
      </c>
      <c r="I1298" s="291" t="s">
        <v>3164</v>
      </c>
      <c r="J1298" s="291" t="s">
        <v>65</v>
      </c>
      <c r="K1298" s="291">
        <v>40</v>
      </c>
      <c r="L1298" s="291">
        <v>58627677.160000004</v>
      </c>
      <c r="M1298" s="291" t="s">
        <v>58</v>
      </c>
      <c r="N1298" s="291">
        <v>296</v>
      </c>
      <c r="O1298" s="291">
        <v>2853702.1857629963</v>
      </c>
      <c r="P1298" s="321" t="s">
        <v>3170</v>
      </c>
      <c r="Q1298" s="321">
        <v>18000000</v>
      </c>
      <c r="R1298" s="321">
        <v>32.510452999999998</v>
      </c>
      <c r="S1298" s="321">
        <v>52.540310169999998</v>
      </c>
      <c r="T1298" s="321">
        <v>129.30958598434512</v>
      </c>
      <c r="U1298" s="321" t="s">
        <v>150</v>
      </c>
      <c r="V1298" s="321">
        <v>0.19363482238155294</v>
      </c>
      <c r="W1298" s="321">
        <v>1.16897852116378</v>
      </c>
      <c r="X1298" s="321">
        <v>2</v>
      </c>
      <c r="Y1298" s="321">
        <v>45.178175227930097</v>
      </c>
      <c r="Z1298" s="321">
        <v>0.44807999999999998</v>
      </c>
      <c r="AA1298" s="321">
        <v>99.589996400000004</v>
      </c>
      <c r="AB1298" s="321">
        <v>1.4448949600000001</v>
      </c>
      <c r="AC1298" s="322">
        <v>0.55269378283894455</v>
      </c>
      <c r="AD1298" s="323">
        <v>180000</v>
      </c>
      <c r="AE1298" s="322">
        <v>15.853901032016646</v>
      </c>
      <c r="AF1298" s="324">
        <v>35.443059863190648</v>
      </c>
      <c r="AG1298" s="324">
        <v>9.0936181005114545</v>
      </c>
      <c r="AH1298" s="324">
        <v>0.33054875730970124</v>
      </c>
      <c r="AI1298" s="324">
        <v>0.25656978081499171</v>
      </c>
      <c r="AJ1298" s="324">
        <v>0.20410585919709992</v>
      </c>
      <c r="AK1298" s="324">
        <v>162.54767140830884</v>
      </c>
      <c r="AL1298" s="324">
        <v>131.07278192662594</v>
      </c>
      <c r="AM1298" s="324">
        <v>194.02256088999178</v>
      </c>
    </row>
    <row r="1299" spans="1:39">
      <c r="A1299" s="291" t="s">
        <v>1450</v>
      </c>
      <c r="B1299" s="291">
        <v>2</v>
      </c>
      <c r="C1299" s="291" t="s">
        <v>3477</v>
      </c>
      <c r="D1299" s="291" t="s">
        <v>3176</v>
      </c>
      <c r="E1299" s="291" t="s">
        <v>3160</v>
      </c>
      <c r="F1299" s="291" t="s">
        <v>3161</v>
      </c>
      <c r="G1299" s="291" t="s">
        <v>3162</v>
      </c>
      <c r="H1299" s="291" t="s">
        <v>3163</v>
      </c>
      <c r="I1299" s="291" t="s">
        <v>3164</v>
      </c>
      <c r="J1299" s="291" t="s">
        <v>65</v>
      </c>
      <c r="K1299" s="291">
        <v>40</v>
      </c>
      <c r="L1299" s="291">
        <v>58627677.160000004</v>
      </c>
      <c r="M1299" s="291" t="s">
        <v>58</v>
      </c>
      <c r="N1299" s="291">
        <v>297</v>
      </c>
      <c r="O1299" s="291">
        <v>2863375.7524943962</v>
      </c>
      <c r="P1299" s="321" t="s">
        <v>3170</v>
      </c>
      <c r="Q1299" s="321">
        <v>18000000</v>
      </c>
      <c r="R1299" s="321">
        <v>32.510452999999998</v>
      </c>
      <c r="S1299" s="321">
        <v>52.540310169999998</v>
      </c>
      <c r="T1299" s="321">
        <v>129.30958598434512</v>
      </c>
      <c r="U1299" s="321" t="s">
        <v>150</v>
      </c>
      <c r="V1299" s="321">
        <v>0.19363482238155294</v>
      </c>
      <c r="W1299" s="321">
        <v>1.16897852116378</v>
      </c>
      <c r="X1299" s="321">
        <v>2</v>
      </c>
      <c r="Y1299" s="321">
        <v>45.178175227930097</v>
      </c>
      <c r="Z1299" s="321">
        <v>0.44807999999999998</v>
      </c>
      <c r="AA1299" s="321">
        <v>99.589996400000004</v>
      </c>
      <c r="AB1299" s="321">
        <v>1.4448949600000001</v>
      </c>
      <c r="AC1299" s="322">
        <v>0.55269378283894455</v>
      </c>
      <c r="AD1299" s="323">
        <v>180000</v>
      </c>
      <c r="AE1299" s="322">
        <v>15.907643069413313</v>
      </c>
      <c r="AF1299" s="324">
        <v>35.563205828828586</v>
      </c>
      <c r="AG1299" s="324">
        <v>9.1333483794593722</v>
      </c>
      <c r="AH1299" s="324">
        <v>0.33068342109501581</v>
      </c>
      <c r="AI1299" s="324">
        <v>0.25682016473485664</v>
      </c>
      <c r="AJ1299" s="324">
        <v>0.20410585919709992</v>
      </c>
      <c r="AK1299" s="324">
        <v>162.70630007846185</v>
      </c>
      <c r="AL1299" s="324">
        <v>131.20069456240924</v>
      </c>
      <c r="AM1299" s="324">
        <v>194.21190559451446</v>
      </c>
    </row>
    <row r="1300" spans="1:39">
      <c r="A1300" s="291" t="s">
        <v>1451</v>
      </c>
      <c r="B1300" s="291">
        <v>2</v>
      </c>
      <c r="C1300" s="291" t="s">
        <v>3478</v>
      </c>
      <c r="D1300" s="291" t="s">
        <v>3176</v>
      </c>
      <c r="E1300" s="291" t="s">
        <v>3160</v>
      </c>
      <c r="F1300" s="291" t="s">
        <v>3161</v>
      </c>
      <c r="G1300" s="291" t="s">
        <v>3162</v>
      </c>
      <c r="H1300" s="291" t="s">
        <v>3163</v>
      </c>
      <c r="I1300" s="291" t="s">
        <v>3164</v>
      </c>
      <c r="J1300" s="291" t="s">
        <v>65</v>
      </c>
      <c r="K1300" s="291">
        <v>40</v>
      </c>
      <c r="L1300" s="291">
        <v>58627677.160000004</v>
      </c>
      <c r="M1300" s="291" t="s">
        <v>58</v>
      </c>
      <c r="N1300" s="291">
        <v>298</v>
      </c>
      <c r="O1300" s="291">
        <v>2873049.319225796</v>
      </c>
      <c r="P1300" s="321" t="s">
        <v>3170</v>
      </c>
      <c r="Q1300" s="321">
        <v>18000000</v>
      </c>
      <c r="R1300" s="321">
        <v>32.510452999999998</v>
      </c>
      <c r="S1300" s="321">
        <v>52.540310169999998</v>
      </c>
      <c r="T1300" s="321">
        <v>129.30958598434512</v>
      </c>
      <c r="U1300" s="321" t="s">
        <v>150</v>
      </c>
      <c r="V1300" s="321">
        <v>0.19363482238155294</v>
      </c>
      <c r="W1300" s="321">
        <v>1.16897852116378</v>
      </c>
      <c r="X1300" s="321">
        <v>2</v>
      </c>
      <c r="Y1300" s="321">
        <v>45.178175227930097</v>
      </c>
      <c r="Z1300" s="321">
        <v>0.44807999999999998</v>
      </c>
      <c r="AA1300" s="321">
        <v>99.589996400000004</v>
      </c>
      <c r="AB1300" s="321">
        <v>1.4448949600000001</v>
      </c>
      <c r="AC1300" s="322">
        <v>0.55269378283894455</v>
      </c>
      <c r="AD1300" s="323">
        <v>180000</v>
      </c>
      <c r="AE1300" s="322">
        <v>15.961385106809978</v>
      </c>
      <c r="AF1300" s="324">
        <v>35.683351794466518</v>
      </c>
      <c r="AG1300" s="324">
        <v>9.1730945758778564</v>
      </c>
      <c r="AH1300" s="324">
        <v>0.33081590553162871</v>
      </c>
      <c r="AI1300" s="324">
        <v>0.25706930864326327</v>
      </c>
      <c r="AJ1300" s="324">
        <v>0.20410585919709992</v>
      </c>
      <c r="AK1300" s="324">
        <v>162.86414314956875</v>
      </c>
      <c r="AL1300" s="324">
        <v>131.32797371847821</v>
      </c>
      <c r="AM1300" s="324">
        <v>194.40031258065932</v>
      </c>
    </row>
    <row r="1301" spans="1:39">
      <c r="A1301" s="291" t="s">
        <v>1452</v>
      </c>
      <c r="B1301" s="291">
        <v>2</v>
      </c>
      <c r="C1301" s="291" t="s">
        <v>3479</v>
      </c>
      <c r="D1301" s="291" t="s">
        <v>3176</v>
      </c>
      <c r="E1301" s="291" t="s">
        <v>3160</v>
      </c>
      <c r="F1301" s="291" t="s">
        <v>3161</v>
      </c>
      <c r="G1301" s="291" t="s">
        <v>3162</v>
      </c>
      <c r="H1301" s="291" t="s">
        <v>3163</v>
      </c>
      <c r="I1301" s="291" t="s">
        <v>3164</v>
      </c>
      <c r="J1301" s="291" t="s">
        <v>65</v>
      </c>
      <c r="K1301" s="291">
        <v>40</v>
      </c>
      <c r="L1301" s="291">
        <v>58627677.160000004</v>
      </c>
      <c r="M1301" s="291" t="s">
        <v>58</v>
      </c>
      <c r="N1301" s="291">
        <v>299</v>
      </c>
      <c r="O1301" s="291">
        <v>2882722.8859571959</v>
      </c>
      <c r="P1301" s="321" t="s">
        <v>3170</v>
      </c>
      <c r="Q1301" s="321">
        <v>18000000</v>
      </c>
      <c r="R1301" s="321">
        <v>32.510452999999998</v>
      </c>
      <c r="S1301" s="321">
        <v>52.540310169999998</v>
      </c>
      <c r="T1301" s="321">
        <v>129.30958598434512</v>
      </c>
      <c r="U1301" s="321" t="s">
        <v>150</v>
      </c>
      <c r="V1301" s="321">
        <v>0.19363482238155294</v>
      </c>
      <c r="W1301" s="321">
        <v>1.16897852116378</v>
      </c>
      <c r="X1301" s="321">
        <v>2</v>
      </c>
      <c r="Y1301" s="321">
        <v>45.178175227930097</v>
      </c>
      <c r="Z1301" s="321">
        <v>0.44807999999999998</v>
      </c>
      <c r="AA1301" s="321">
        <v>99.589996400000004</v>
      </c>
      <c r="AB1301" s="321">
        <v>1.4448949600000001</v>
      </c>
      <c r="AC1301" s="322">
        <v>0.55269378283894455</v>
      </c>
      <c r="AD1301" s="323">
        <v>180000</v>
      </c>
      <c r="AE1301" s="322">
        <v>16.015127144206645</v>
      </c>
      <c r="AF1301" s="324">
        <v>35.803497760104449</v>
      </c>
      <c r="AG1301" s="324">
        <v>9.2128564290947867</v>
      </c>
      <c r="AH1301" s="324">
        <v>0.3309462203396461</v>
      </c>
      <c r="AI1301" s="324">
        <v>0.2573172177429156</v>
      </c>
      <c r="AJ1301" s="324">
        <v>0.20410585919709992</v>
      </c>
      <c r="AK1301" s="324">
        <v>163.02120391775981</v>
      </c>
      <c r="AL1301" s="324">
        <v>131.4546220527175</v>
      </c>
      <c r="AM1301" s="324">
        <v>194.58778578280217</v>
      </c>
    </row>
    <row r="1302" spans="1:39">
      <c r="A1302" s="291" t="s">
        <v>1453</v>
      </c>
      <c r="B1302" s="291">
        <v>2</v>
      </c>
      <c r="C1302" s="291" t="s">
        <v>3480</v>
      </c>
      <c r="D1302" s="291" t="s">
        <v>3176</v>
      </c>
      <c r="E1302" s="291" t="s">
        <v>3160</v>
      </c>
      <c r="F1302" s="291" t="s">
        <v>3161</v>
      </c>
      <c r="G1302" s="291" t="s">
        <v>3162</v>
      </c>
      <c r="H1302" s="291" t="s">
        <v>3163</v>
      </c>
      <c r="I1302" s="291" t="s">
        <v>3164</v>
      </c>
      <c r="J1302" s="291" t="s">
        <v>65</v>
      </c>
      <c r="K1302" s="291">
        <v>40</v>
      </c>
      <c r="L1302" s="291">
        <v>58627677.160000004</v>
      </c>
      <c r="M1302" s="291" t="s">
        <v>58</v>
      </c>
      <c r="N1302" s="291">
        <v>300</v>
      </c>
      <c r="O1302" s="291">
        <v>2892396.4526885957</v>
      </c>
      <c r="P1302" s="321" t="s">
        <v>3170</v>
      </c>
      <c r="Q1302" s="321">
        <v>18000000</v>
      </c>
      <c r="R1302" s="321">
        <v>32.510452999999998</v>
      </c>
      <c r="S1302" s="321">
        <v>52.540310169999998</v>
      </c>
      <c r="T1302" s="321">
        <v>129.30958598434512</v>
      </c>
      <c r="U1302" s="321" t="s">
        <v>150</v>
      </c>
      <c r="V1302" s="321">
        <v>0.19363482238155294</v>
      </c>
      <c r="W1302" s="321">
        <v>1.16897852116378</v>
      </c>
      <c r="X1302" s="321">
        <v>2</v>
      </c>
      <c r="Y1302" s="321">
        <v>45.178175227930097</v>
      </c>
      <c r="Z1302" s="321">
        <v>0.44807999999999998</v>
      </c>
      <c r="AA1302" s="321">
        <v>99.589996400000004</v>
      </c>
      <c r="AB1302" s="321">
        <v>1.4448949600000001</v>
      </c>
      <c r="AC1302" s="322">
        <v>0.55269378283894455</v>
      </c>
      <c r="AD1302" s="323">
        <v>180000</v>
      </c>
      <c r="AE1302" s="322">
        <v>16.068869181603311</v>
      </c>
      <c r="AF1302" s="324">
        <v>35.923643725742387</v>
      </c>
      <c r="AG1302" s="324">
        <v>9.252633679598997</v>
      </c>
      <c r="AH1302" s="324">
        <v>0.33107437518193095</v>
      </c>
      <c r="AI1302" s="324">
        <v>0.25756389719923339</v>
      </c>
      <c r="AJ1302" s="324">
        <v>0.20410585919709992</v>
      </c>
      <c r="AK1302" s="324">
        <v>163.17748565554419</v>
      </c>
      <c r="AL1302" s="324">
        <v>131.58064220396452</v>
      </c>
      <c r="AM1302" s="324">
        <v>194.77432910712392</v>
      </c>
    </row>
    <row r="1303" spans="1:39">
      <c r="A1303" s="291" t="s">
        <v>1454</v>
      </c>
      <c r="B1303" s="291">
        <v>2</v>
      </c>
      <c r="C1303" s="291" t="s">
        <v>3481</v>
      </c>
      <c r="D1303" s="291" t="s">
        <v>3176</v>
      </c>
      <c r="E1303" s="291" t="s">
        <v>3160</v>
      </c>
      <c r="F1303" s="291" t="s">
        <v>3161</v>
      </c>
      <c r="G1303" s="291" t="s">
        <v>3162</v>
      </c>
      <c r="H1303" s="291" t="s">
        <v>3163</v>
      </c>
      <c r="I1303" s="291" t="s">
        <v>3164</v>
      </c>
      <c r="J1303" s="291" t="s">
        <v>65</v>
      </c>
      <c r="K1303" s="291">
        <v>40</v>
      </c>
      <c r="L1303" s="291">
        <v>58627677.160000004</v>
      </c>
      <c r="M1303" s="291" t="s">
        <v>58</v>
      </c>
      <c r="N1303" s="291">
        <v>301</v>
      </c>
      <c r="O1303" s="291">
        <v>2902070.0194199956</v>
      </c>
      <c r="P1303" s="321" t="s">
        <v>3170</v>
      </c>
      <c r="Q1303" s="321">
        <v>18000000</v>
      </c>
      <c r="R1303" s="321">
        <v>32.510452999999998</v>
      </c>
      <c r="S1303" s="321">
        <v>52.540310169999998</v>
      </c>
      <c r="T1303" s="321">
        <v>129.30958598434512</v>
      </c>
      <c r="U1303" s="321" t="s">
        <v>150</v>
      </c>
      <c r="V1303" s="321">
        <v>0.19363482238155294</v>
      </c>
      <c r="W1303" s="321">
        <v>1.16897852116378</v>
      </c>
      <c r="X1303" s="321">
        <v>2</v>
      </c>
      <c r="Y1303" s="321">
        <v>45.178175227930097</v>
      </c>
      <c r="Z1303" s="321">
        <v>0.44807999999999998</v>
      </c>
      <c r="AA1303" s="321">
        <v>99.589996400000004</v>
      </c>
      <c r="AB1303" s="321">
        <v>1.4448949600000001</v>
      </c>
      <c r="AC1303" s="322">
        <v>0.55269378283894455</v>
      </c>
      <c r="AD1303" s="323">
        <v>180000</v>
      </c>
      <c r="AE1303" s="322">
        <v>16.122611218999975</v>
      </c>
      <c r="AF1303" s="324">
        <v>36.043789691380312</v>
      </c>
      <c r="AG1303" s="324">
        <v>9.2924260690334517</v>
      </c>
      <c r="AH1303" s="324">
        <v>0.33120037966463528</v>
      </c>
      <c r="AI1303" s="324">
        <v>0.25780935214078471</v>
      </c>
      <c r="AJ1303" s="324">
        <v>0.20410585919709992</v>
      </c>
      <c r="AK1303" s="324">
        <v>163.33299161208396</v>
      </c>
      <c r="AL1303" s="324">
        <v>131.70603679223041</v>
      </c>
      <c r="AM1303" s="324">
        <v>194.95994643193751</v>
      </c>
    </row>
    <row r="1304" spans="1:39">
      <c r="A1304" s="291" t="s">
        <v>1455</v>
      </c>
      <c r="B1304" s="291">
        <v>2</v>
      </c>
      <c r="C1304" s="291" t="s">
        <v>3482</v>
      </c>
      <c r="D1304" s="291" t="s">
        <v>3176</v>
      </c>
      <c r="E1304" s="291" t="s">
        <v>3160</v>
      </c>
      <c r="F1304" s="291" t="s">
        <v>3161</v>
      </c>
      <c r="G1304" s="291" t="s">
        <v>3162</v>
      </c>
      <c r="H1304" s="291" t="s">
        <v>3163</v>
      </c>
      <c r="I1304" s="291" t="s">
        <v>3164</v>
      </c>
      <c r="J1304" s="291" t="s">
        <v>65</v>
      </c>
      <c r="K1304" s="291">
        <v>40</v>
      </c>
      <c r="L1304" s="291">
        <v>58627677.160000004</v>
      </c>
      <c r="M1304" s="291" t="s">
        <v>58</v>
      </c>
      <c r="N1304" s="291">
        <v>302</v>
      </c>
      <c r="O1304" s="291">
        <v>2911743.5861513955</v>
      </c>
      <c r="P1304" s="321" t="s">
        <v>3170</v>
      </c>
      <c r="Q1304" s="321">
        <v>18000000</v>
      </c>
      <c r="R1304" s="321">
        <v>32.510452999999998</v>
      </c>
      <c r="S1304" s="321">
        <v>52.540310169999998</v>
      </c>
      <c r="T1304" s="321">
        <v>129.30958598434512</v>
      </c>
      <c r="U1304" s="321" t="s">
        <v>150</v>
      </c>
      <c r="V1304" s="321">
        <v>0.19363482238155294</v>
      </c>
      <c r="W1304" s="321">
        <v>1.16897852116378</v>
      </c>
      <c r="X1304" s="321">
        <v>2</v>
      </c>
      <c r="Y1304" s="321">
        <v>45.178175227930097</v>
      </c>
      <c r="Z1304" s="321">
        <v>0.44807999999999998</v>
      </c>
      <c r="AA1304" s="321">
        <v>99.589996400000004</v>
      </c>
      <c r="AB1304" s="321">
        <v>1.4448949600000001</v>
      </c>
      <c r="AC1304" s="322">
        <v>0.55269378283894455</v>
      </c>
      <c r="AD1304" s="323">
        <v>180000</v>
      </c>
      <c r="AE1304" s="322">
        <v>16.176353256396641</v>
      </c>
      <c r="AF1304" s="324">
        <v>36.16393565701825</v>
      </c>
      <c r="AG1304" s="324">
        <v>9.3322333401885071</v>
      </c>
      <c r="AH1304" s="324">
        <v>0.33132424333760169</v>
      </c>
      <c r="AI1304" s="324">
        <v>0.25805358765971098</v>
      </c>
      <c r="AJ1304" s="324">
        <v>0.20410585919709992</v>
      </c>
      <c r="AK1304" s="324">
        <v>163.48772501346332</v>
      </c>
      <c r="AL1304" s="324">
        <v>131.8308084189172</v>
      </c>
      <c r="AM1304" s="324">
        <v>195.14464160800949</v>
      </c>
    </row>
    <row r="1305" spans="1:39">
      <c r="A1305" s="291" t="s">
        <v>1456</v>
      </c>
      <c r="B1305" s="291">
        <v>2</v>
      </c>
      <c r="C1305" s="291" t="s">
        <v>3483</v>
      </c>
      <c r="D1305" s="291" t="s">
        <v>3176</v>
      </c>
      <c r="E1305" s="291" t="s">
        <v>3160</v>
      </c>
      <c r="F1305" s="291" t="s">
        <v>3161</v>
      </c>
      <c r="G1305" s="291" t="s">
        <v>3162</v>
      </c>
      <c r="H1305" s="291" t="s">
        <v>3163</v>
      </c>
      <c r="I1305" s="291" t="s">
        <v>3164</v>
      </c>
      <c r="J1305" s="291" t="s">
        <v>65</v>
      </c>
      <c r="K1305" s="291">
        <v>40</v>
      </c>
      <c r="L1305" s="291">
        <v>58627677.160000004</v>
      </c>
      <c r="M1305" s="291" t="s">
        <v>58</v>
      </c>
      <c r="N1305" s="291">
        <v>303</v>
      </c>
      <c r="O1305" s="291">
        <v>2921417.1528827953</v>
      </c>
      <c r="P1305" s="321" t="s">
        <v>3170</v>
      </c>
      <c r="Q1305" s="321">
        <v>18000000</v>
      </c>
      <c r="R1305" s="321">
        <v>32.510452999999998</v>
      </c>
      <c r="S1305" s="321">
        <v>52.540310169999998</v>
      </c>
      <c r="T1305" s="321">
        <v>129.30958598434512</v>
      </c>
      <c r="U1305" s="321" t="s">
        <v>150</v>
      </c>
      <c r="V1305" s="321">
        <v>0.19363482238155294</v>
      </c>
      <c r="W1305" s="321">
        <v>1.16897852116378</v>
      </c>
      <c r="X1305" s="321">
        <v>2</v>
      </c>
      <c r="Y1305" s="321">
        <v>45.178175227930097</v>
      </c>
      <c r="Z1305" s="321">
        <v>0.44807999999999998</v>
      </c>
      <c r="AA1305" s="321">
        <v>99.589996400000004</v>
      </c>
      <c r="AB1305" s="321">
        <v>1.4448949600000001</v>
      </c>
      <c r="AC1305" s="322">
        <v>0.55269378283894455</v>
      </c>
      <c r="AD1305" s="323">
        <v>180000</v>
      </c>
      <c r="AE1305" s="322">
        <v>16.230095293793308</v>
      </c>
      <c r="AF1305" s="324">
        <v>36.284081622656181</v>
      </c>
      <c r="AG1305" s="324">
        <v>9.3720552369951999</v>
      </c>
      <c r="AH1305" s="324">
        <v>0.33144597569508905</v>
      </c>
      <c r="AI1305" s="324">
        <v>0.258296608812146</v>
      </c>
      <c r="AJ1305" s="324">
        <v>0.20410585919709992</v>
      </c>
      <c r="AK1305" s="324">
        <v>163.64168906295424</v>
      </c>
      <c r="AL1305" s="324">
        <v>131.9549596670318</v>
      </c>
      <c r="AM1305" s="324">
        <v>195.32841845887674</v>
      </c>
    </row>
    <row r="1306" spans="1:39">
      <c r="A1306" s="291" t="s">
        <v>1457</v>
      </c>
      <c r="B1306" s="291">
        <v>2</v>
      </c>
      <c r="C1306" s="291" t="s">
        <v>3484</v>
      </c>
      <c r="D1306" s="291" t="s">
        <v>3176</v>
      </c>
      <c r="E1306" s="291" t="s">
        <v>3160</v>
      </c>
      <c r="F1306" s="291" t="s">
        <v>3161</v>
      </c>
      <c r="G1306" s="291" t="s">
        <v>3162</v>
      </c>
      <c r="H1306" s="291" t="s">
        <v>3163</v>
      </c>
      <c r="I1306" s="291" t="s">
        <v>3164</v>
      </c>
      <c r="J1306" s="291" t="s">
        <v>65</v>
      </c>
      <c r="K1306" s="291">
        <v>40</v>
      </c>
      <c r="L1306" s="291">
        <v>58627677.160000004</v>
      </c>
      <c r="M1306" s="291" t="s">
        <v>58</v>
      </c>
      <c r="N1306" s="291">
        <v>304</v>
      </c>
      <c r="O1306" s="291">
        <v>2931090.7196141952</v>
      </c>
      <c r="P1306" s="321" t="s">
        <v>3170</v>
      </c>
      <c r="Q1306" s="321">
        <v>18000000</v>
      </c>
      <c r="R1306" s="321">
        <v>32.510452999999998</v>
      </c>
      <c r="S1306" s="321">
        <v>52.540310169999998</v>
      </c>
      <c r="T1306" s="321">
        <v>129.30958598434512</v>
      </c>
      <c r="U1306" s="321" t="s">
        <v>150</v>
      </c>
      <c r="V1306" s="321">
        <v>0.19363482238155294</v>
      </c>
      <c r="W1306" s="321">
        <v>1.16897852116378</v>
      </c>
      <c r="X1306" s="321">
        <v>2</v>
      </c>
      <c r="Y1306" s="321">
        <v>45.178175227930097</v>
      </c>
      <c r="Z1306" s="321">
        <v>0.44807999999999998</v>
      </c>
      <c r="AA1306" s="321">
        <v>99.589996400000004</v>
      </c>
      <c r="AB1306" s="321">
        <v>1.4448949600000001</v>
      </c>
      <c r="AC1306" s="322">
        <v>0.55269378283894455</v>
      </c>
      <c r="AD1306" s="323">
        <v>180000</v>
      </c>
      <c r="AE1306" s="322">
        <v>16.283837331189972</v>
      </c>
      <c r="AF1306" s="324">
        <v>36.404227588294113</v>
      </c>
      <c r="AG1306" s="324">
        <v>9.4118915045186995</v>
      </c>
      <c r="AH1306" s="324">
        <v>0.33156558617664339</v>
      </c>
      <c r="AI1306" s="324">
        <v>0.25853842061862953</v>
      </c>
      <c r="AJ1306" s="324">
        <v>0.20410585919709992</v>
      </c>
      <c r="AK1306" s="324">
        <v>163.79488694127835</v>
      </c>
      <c r="AL1306" s="324">
        <v>132.07849310139738</v>
      </c>
      <c r="AM1306" s="324">
        <v>195.51128078115934</v>
      </c>
    </row>
    <row r="1307" spans="1:39">
      <c r="A1307" s="291" t="s">
        <v>1458</v>
      </c>
      <c r="B1307" s="291">
        <v>2</v>
      </c>
      <c r="C1307" s="291" t="s">
        <v>3485</v>
      </c>
      <c r="D1307" s="291" t="s">
        <v>3176</v>
      </c>
      <c r="E1307" s="291" t="s">
        <v>3160</v>
      </c>
      <c r="F1307" s="291" t="s">
        <v>3161</v>
      </c>
      <c r="G1307" s="291" t="s">
        <v>3162</v>
      </c>
      <c r="H1307" s="291" t="s">
        <v>3163</v>
      </c>
      <c r="I1307" s="291" t="s">
        <v>3164</v>
      </c>
      <c r="J1307" s="291" t="s">
        <v>65</v>
      </c>
      <c r="K1307" s="291">
        <v>40</v>
      </c>
      <c r="L1307" s="291">
        <v>58627677.160000004</v>
      </c>
      <c r="M1307" s="291" t="s">
        <v>58</v>
      </c>
      <c r="N1307" s="291">
        <v>305</v>
      </c>
      <c r="O1307" s="291">
        <v>2940764.286345595</v>
      </c>
      <c r="P1307" s="321" t="s">
        <v>3170</v>
      </c>
      <c r="Q1307" s="321">
        <v>18000000</v>
      </c>
      <c r="R1307" s="321">
        <v>32.510452999999998</v>
      </c>
      <c r="S1307" s="321">
        <v>52.540310169999998</v>
      </c>
      <c r="T1307" s="321">
        <v>129.30958598434512</v>
      </c>
      <c r="U1307" s="321" t="s">
        <v>150</v>
      </c>
      <c r="V1307" s="321">
        <v>0.19363482238155294</v>
      </c>
      <c r="W1307" s="321">
        <v>1.16897852116378</v>
      </c>
      <c r="X1307" s="321">
        <v>2</v>
      </c>
      <c r="Y1307" s="321">
        <v>45.178175227930097</v>
      </c>
      <c r="Z1307" s="321">
        <v>0.44807999999999998</v>
      </c>
      <c r="AA1307" s="321">
        <v>99.589996400000004</v>
      </c>
      <c r="AB1307" s="321">
        <v>1.4448949600000001</v>
      </c>
      <c r="AC1307" s="322">
        <v>0.55269378283894455</v>
      </c>
      <c r="AD1307" s="323">
        <v>180000</v>
      </c>
      <c r="AE1307" s="322">
        <v>16.337579368586638</v>
      </c>
      <c r="AF1307" s="324">
        <v>36.524373553932044</v>
      </c>
      <c r="AG1307" s="324">
        <v>9.4517418889517391</v>
      </c>
      <c r="AH1307" s="324">
        <v>0.33168308416723385</v>
      </c>
      <c r="AI1307" s="324">
        <v>0.25877902806451308</v>
      </c>
      <c r="AJ1307" s="324">
        <v>0.20410585919709992</v>
      </c>
      <c r="AK1307" s="324">
        <v>163.94732180686398</v>
      </c>
      <c r="AL1307" s="324">
        <v>132.2014112688606</v>
      </c>
      <c r="AM1307" s="324">
        <v>195.69323234486743</v>
      </c>
    </row>
    <row r="1308" spans="1:39">
      <c r="A1308" s="291" t="s">
        <v>1459</v>
      </c>
      <c r="B1308" s="291">
        <v>2</v>
      </c>
      <c r="C1308" s="291" t="s">
        <v>3486</v>
      </c>
      <c r="D1308" s="291" t="s">
        <v>3176</v>
      </c>
      <c r="E1308" s="291" t="s">
        <v>3160</v>
      </c>
      <c r="F1308" s="291" t="s">
        <v>3161</v>
      </c>
      <c r="G1308" s="291" t="s">
        <v>3162</v>
      </c>
      <c r="H1308" s="291" t="s">
        <v>3163</v>
      </c>
      <c r="I1308" s="291" t="s">
        <v>3164</v>
      </c>
      <c r="J1308" s="291" t="s">
        <v>65</v>
      </c>
      <c r="K1308" s="291">
        <v>40</v>
      </c>
      <c r="L1308" s="291">
        <v>58627677.160000004</v>
      </c>
      <c r="M1308" s="291" t="s">
        <v>58</v>
      </c>
      <c r="N1308" s="291">
        <v>306</v>
      </c>
      <c r="O1308" s="291">
        <v>2950437.8530769949</v>
      </c>
      <c r="P1308" s="321" t="s">
        <v>3170</v>
      </c>
      <c r="Q1308" s="321">
        <v>18000000</v>
      </c>
      <c r="R1308" s="321">
        <v>32.510452999999998</v>
      </c>
      <c r="S1308" s="321">
        <v>52.540310169999998</v>
      </c>
      <c r="T1308" s="321">
        <v>129.30958598434512</v>
      </c>
      <c r="U1308" s="321" t="s">
        <v>150</v>
      </c>
      <c r="V1308" s="321">
        <v>0.19363482238155294</v>
      </c>
      <c r="W1308" s="321">
        <v>1.16897852116378</v>
      </c>
      <c r="X1308" s="321">
        <v>2</v>
      </c>
      <c r="Y1308" s="321">
        <v>45.178175227930097</v>
      </c>
      <c r="Z1308" s="321">
        <v>0.44807999999999998</v>
      </c>
      <c r="AA1308" s="321">
        <v>99.589996400000004</v>
      </c>
      <c r="AB1308" s="321">
        <v>1.4448949600000001</v>
      </c>
      <c r="AC1308" s="322">
        <v>0.55269378283894455</v>
      </c>
      <c r="AD1308" s="323">
        <v>180000</v>
      </c>
      <c r="AE1308" s="322">
        <v>16.391321405983305</v>
      </c>
      <c r="AF1308" s="324">
        <v>36.644519519569982</v>
      </c>
      <c r="AG1308" s="324">
        <v>9.4916061376081586</v>
      </c>
      <c r="AH1308" s="324">
        <v>0.33179847899804682</v>
      </c>
      <c r="AI1308" s="324">
        <v>0.25901843610036074</v>
      </c>
      <c r="AJ1308" s="324">
        <v>0.20410585919709992</v>
      </c>
      <c r="AK1308" s="324">
        <v>164.09899679610029</v>
      </c>
      <c r="AL1308" s="324">
        <v>132.32371669849641</v>
      </c>
      <c r="AM1308" s="324">
        <v>195.87427689370421</v>
      </c>
    </row>
    <row r="1309" spans="1:39">
      <c r="A1309" s="291" t="s">
        <v>1460</v>
      </c>
      <c r="B1309" s="291">
        <v>2</v>
      </c>
      <c r="C1309" s="291" t="s">
        <v>3487</v>
      </c>
      <c r="D1309" s="291" t="s">
        <v>3176</v>
      </c>
      <c r="E1309" s="291" t="s">
        <v>3160</v>
      </c>
      <c r="F1309" s="291" t="s">
        <v>3161</v>
      </c>
      <c r="G1309" s="291" t="s">
        <v>3162</v>
      </c>
      <c r="H1309" s="291" t="s">
        <v>3163</v>
      </c>
      <c r="I1309" s="291" t="s">
        <v>3164</v>
      </c>
      <c r="J1309" s="291" t="s">
        <v>65</v>
      </c>
      <c r="K1309" s="291">
        <v>40</v>
      </c>
      <c r="L1309" s="291">
        <v>58627677.160000004</v>
      </c>
      <c r="M1309" s="291" t="s">
        <v>58</v>
      </c>
      <c r="N1309" s="291">
        <v>307</v>
      </c>
      <c r="O1309" s="291">
        <v>2960111.4198083947</v>
      </c>
      <c r="P1309" s="321" t="s">
        <v>3170</v>
      </c>
      <c r="Q1309" s="321">
        <v>18000000</v>
      </c>
      <c r="R1309" s="321">
        <v>32.510452999999998</v>
      </c>
      <c r="S1309" s="321">
        <v>52.540310169999998</v>
      </c>
      <c r="T1309" s="321">
        <v>129.30958598434512</v>
      </c>
      <c r="U1309" s="321" t="s">
        <v>150</v>
      </c>
      <c r="V1309" s="321">
        <v>0.19363482238155294</v>
      </c>
      <c r="W1309" s="321">
        <v>1.16897852116378</v>
      </c>
      <c r="X1309" s="321">
        <v>2</v>
      </c>
      <c r="Y1309" s="321">
        <v>45.178175227930097</v>
      </c>
      <c r="Z1309" s="321">
        <v>0.44807999999999998</v>
      </c>
      <c r="AA1309" s="321">
        <v>99.589996400000004</v>
      </c>
      <c r="AB1309" s="321">
        <v>1.4448949600000001</v>
      </c>
      <c r="AC1309" s="322">
        <v>0.55269378283894455</v>
      </c>
      <c r="AD1309" s="323">
        <v>180000</v>
      </c>
      <c r="AE1309" s="322">
        <v>16.445063443379972</v>
      </c>
      <c r="AF1309" s="324">
        <v>36.764665485207914</v>
      </c>
      <c r="AG1309" s="324">
        <v>9.531483998916519</v>
      </c>
      <c r="AH1309" s="324">
        <v>0.33191177994719528</v>
      </c>
      <c r="AI1309" s="324">
        <v>0.25925664964234385</v>
      </c>
      <c r="AJ1309" s="324">
        <v>0.20410585919709992</v>
      </c>
      <c r="AK1309" s="324">
        <v>164.24991502358711</v>
      </c>
      <c r="AL1309" s="324">
        <v>132.44541190180968</v>
      </c>
      <c r="AM1309" s="324">
        <v>196.05441814536459</v>
      </c>
    </row>
    <row r="1310" spans="1:39">
      <c r="A1310" s="291" t="s">
        <v>1461</v>
      </c>
      <c r="B1310" s="291">
        <v>2</v>
      </c>
      <c r="C1310" s="291" t="s">
        <v>3488</v>
      </c>
      <c r="D1310" s="291" t="s">
        <v>3176</v>
      </c>
      <c r="E1310" s="291" t="s">
        <v>3160</v>
      </c>
      <c r="F1310" s="291" t="s">
        <v>3161</v>
      </c>
      <c r="G1310" s="291" t="s">
        <v>3162</v>
      </c>
      <c r="H1310" s="291" t="s">
        <v>3163</v>
      </c>
      <c r="I1310" s="291" t="s">
        <v>3164</v>
      </c>
      <c r="J1310" s="291" t="s">
        <v>65</v>
      </c>
      <c r="K1310" s="291">
        <v>40</v>
      </c>
      <c r="L1310" s="291">
        <v>58627677.160000004</v>
      </c>
      <c r="M1310" s="291" t="s">
        <v>58</v>
      </c>
      <c r="N1310" s="291">
        <v>308</v>
      </c>
      <c r="O1310" s="291">
        <v>2969784.9865397946</v>
      </c>
      <c r="P1310" s="321" t="s">
        <v>3170</v>
      </c>
      <c r="Q1310" s="321">
        <v>18000000</v>
      </c>
      <c r="R1310" s="321">
        <v>32.510452999999998</v>
      </c>
      <c r="S1310" s="321">
        <v>52.540310169999998</v>
      </c>
      <c r="T1310" s="321">
        <v>129.30958598434512</v>
      </c>
      <c r="U1310" s="321" t="s">
        <v>150</v>
      </c>
      <c r="V1310" s="321">
        <v>0.19363482238155294</v>
      </c>
      <c r="W1310" s="321">
        <v>1.16897852116378</v>
      </c>
      <c r="X1310" s="321">
        <v>2</v>
      </c>
      <c r="Y1310" s="321">
        <v>45.178175227930097</v>
      </c>
      <c r="Z1310" s="321">
        <v>0.44807999999999998</v>
      </c>
      <c r="AA1310" s="321">
        <v>99.589996400000004</v>
      </c>
      <c r="AB1310" s="321">
        <v>1.4448949600000001</v>
      </c>
      <c r="AC1310" s="322">
        <v>0.55269378283894455</v>
      </c>
      <c r="AD1310" s="323">
        <v>180000</v>
      </c>
      <c r="AE1310" s="322">
        <v>16.498805480776635</v>
      </c>
      <c r="AF1310" s="324">
        <v>36.884811450845845</v>
      </c>
      <c r="AG1310" s="324">
        <v>9.571375222413776</v>
      </c>
      <c r="AH1310" s="324">
        <v>0.33202299624002496</v>
      </c>
      <c r="AI1310" s="324">
        <v>0.25949367357262942</v>
      </c>
      <c r="AJ1310" s="324">
        <v>0.20410585919709992</v>
      </c>
      <c r="AK1310" s="324">
        <v>164.40007958238115</v>
      </c>
      <c r="AL1310" s="324">
        <v>132.56649937293361</v>
      </c>
      <c r="AM1310" s="324">
        <v>196.2336597918287</v>
      </c>
    </row>
    <row r="1311" spans="1:39">
      <c r="A1311" s="291" t="s">
        <v>1462</v>
      </c>
      <c r="B1311" s="291">
        <v>2</v>
      </c>
      <c r="C1311" s="291" t="s">
        <v>3489</v>
      </c>
      <c r="D1311" s="291" t="s">
        <v>3176</v>
      </c>
      <c r="E1311" s="291" t="s">
        <v>3160</v>
      </c>
      <c r="F1311" s="291" t="s">
        <v>3161</v>
      </c>
      <c r="G1311" s="291" t="s">
        <v>3162</v>
      </c>
      <c r="H1311" s="291" t="s">
        <v>3163</v>
      </c>
      <c r="I1311" s="291" t="s">
        <v>3164</v>
      </c>
      <c r="J1311" s="291" t="s">
        <v>65</v>
      </c>
      <c r="K1311" s="291">
        <v>40</v>
      </c>
      <c r="L1311" s="291">
        <v>58627677.160000004</v>
      </c>
      <c r="M1311" s="291" t="s">
        <v>58</v>
      </c>
      <c r="N1311" s="291">
        <v>309</v>
      </c>
      <c r="O1311" s="291">
        <v>2979458.5532711945</v>
      </c>
      <c r="P1311" s="321" t="s">
        <v>3170</v>
      </c>
      <c r="Q1311" s="321">
        <v>18000000</v>
      </c>
      <c r="R1311" s="321">
        <v>32.510452999999998</v>
      </c>
      <c r="S1311" s="321">
        <v>52.540310169999998</v>
      </c>
      <c r="T1311" s="321">
        <v>129.30958598434512</v>
      </c>
      <c r="U1311" s="321" t="s">
        <v>150</v>
      </c>
      <c r="V1311" s="321">
        <v>0.19363482238155294</v>
      </c>
      <c r="W1311" s="321">
        <v>1.16897852116378</v>
      </c>
      <c r="X1311" s="321">
        <v>2</v>
      </c>
      <c r="Y1311" s="321">
        <v>45.178175227930097</v>
      </c>
      <c r="Z1311" s="321">
        <v>0.44807999999999998</v>
      </c>
      <c r="AA1311" s="321">
        <v>99.589996400000004</v>
      </c>
      <c r="AB1311" s="321">
        <v>1.4448949600000001</v>
      </c>
      <c r="AC1311" s="322">
        <v>0.55269378283894455</v>
      </c>
      <c r="AD1311" s="323">
        <v>180000</v>
      </c>
      <c r="AE1311" s="322">
        <v>16.552547518173302</v>
      </c>
      <c r="AF1311" s="324">
        <v>37.004957416483776</v>
      </c>
      <c r="AG1311" s="324">
        <v>9.6112795587389996</v>
      </c>
      <c r="AH1311" s="324">
        <v>0.33213213704968048</v>
      </c>
      <c r="AI1311" s="324">
        <v>0.25972951273976269</v>
      </c>
      <c r="AJ1311" s="324">
        <v>0.20410585919709992</v>
      </c>
      <c r="AK1311" s="324">
        <v>164.54949354423829</v>
      </c>
      <c r="AL1311" s="324">
        <v>132.68698158882523</v>
      </c>
      <c r="AM1311" s="324">
        <v>196.41200549965137</v>
      </c>
    </row>
    <row r="1312" spans="1:39">
      <c r="A1312" s="291" t="s">
        <v>1463</v>
      </c>
      <c r="B1312" s="291">
        <v>2</v>
      </c>
      <c r="C1312" s="291" t="s">
        <v>3490</v>
      </c>
      <c r="D1312" s="291" t="s">
        <v>3176</v>
      </c>
      <c r="E1312" s="291" t="s">
        <v>3160</v>
      </c>
      <c r="F1312" s="291" t="s">
        <v>3161</v>
      </c>
      <c r="G1312" s="291" t="s">
        <v>3162</v>
      </c>
      <c r="H1312" s="291" t="s">
        <v>3163</v>
      </c>
      <c r="I1312" s="291" t="s">
        <v>3164</v>
      </c>
      <c r="J1312" s="291" t="s">
        <v>65</v>
      </c>
      <c r="K1312" s="291">
        <v>40</v>
      </c>
      <c r="L1312" s="291">
        <v>58627677.160000004</v>
      </c>
      <c r="M1312" s="291" t="s">
        <v>58</v>
      </c>
      <c r="N1312" s="291">
        <v>310</v>
      </c>
      <c r="O1312" s="291">
        <v>2989132.1200025943</v>
      </c>
      <c r="P1312" s="321" t="s">
        <v>3170</v>
      </c>
      <c r="Q1312" s="321">
        <v>18000000</v>
      </c>
      <c r="R1312" s="321">
        <v>32.510452999999998</v>
      </c>
      <c r="S1312" s="321">
        <v>52.540310169999998</v>
      </c>
      <c r="T1312" s="321">
        <v>129.30958598434512</v>
      </c>
      <c r="U1312" s="321" t="s">
        <v>150</v>
      </c>
      <c r="V1312" s="321">
        <v>0.19363482238155294</v>
      </c>
      <c r="W1312" s="321">
        <v>1.16897852116378</v>
      </c>
      <c r="X1312" s="321">
        <v>2</v>
      </c>
      <c r="Y1312" s="321">
        <v>45.178175227930097</v>
      </c>
      <c r="Z1312" s="321">
        <v>0.44807999999999998</v>
      </c>
      <c r="AA1312" s="321">
        <v>99.589996400000004</v>
      </c>
      <c r="AB1312" s="321">
        <v>1.4448949600000001</v>
      </c>
      <c r="AC1312" s="322">
        <v>0.55269378283894455</v>
      </c>
      <c r="AD1312" s="323">
        <v>180000</v>
      </c>
      <c r="AE1312" s="322">
        <v>16.606289555569969</v>
      </c>
      <c r="AF1312" s="324">
        <v>37.125103382121715</v>
      </c>
      <c r="AG1312" s="324">
        <v>9.6511967596272168</v>
      </c>
      <c r="AH1312" s="324">
        <v>0.33223921149802232</v>
      </c>
      <c r="AI1312" s="324">
        <v>0.25996417195904509</v>
      </c>
      <c r="AJ1312" s="324">
        <v>0.20410585919709992</v>
      </c>
      <c r="AK1312" s="324">
        <v>164.69815995985311</v>
      </c>
      <c r="AL1312" s="324">
        <v>132.80686100945837</v>
      </c>
      <c r="AM1312" s="324">
        <v>196.58945891024788</v>
      </c>
    </row>
    <row r="1313" spans="1:39">
      <c r="A1313" s="291" t="s">
        <v>1464</v>
      </c>
      <c r="B1313" s="291">
        <v>2</v>
      </c>
      <c r="C1313" s="291" t="s">
        <v>3491</v>
      </c>
      <c r="D1313" s="291" t="s">
        <v>3176</v>
      </c>
      <c r="E1313" s="291" t="s">
        <v>3160</v>
      </c>
      <c r="F1313" s="291" t="s">
        <v>3161</v>
      </c>
      <c r="G1313" s="291" t="s">
        <v>3162</v>
      </c>
      <c r="H1313" s="291" t="s">
        <v>3163</v>
      </c>
      <c r="I1313" s="291" t="s">
        <v>3164</v>
      </c>
      <c r="J1313" s="291" t="s">
        <v>65</v>
      </c>
      <c r="K1313" s="291">
        <v>40</v>
      </c>
      <c r="L1313" s="291">
        <v>58627677.160000004</v>
      </c>
      <c r="M1313" s="291" t="s">
        <v>58</v>
      </c>
      <c r="N1313" s="291">
        <v>311</v>
      </c>
      <c r="O1313" s="291">
        <v>2998805.6867339942</v>
      </c>
      <c r="P1313" s="321" t="s">
        <v>3170</v>
      </c>
      <c r="Q1313" s="321">
        <v>18000000</v>
      </c>
      <c r="R1313" s="321">
        <v>32.510452999999998</v>
      </c>
      <c r="S1313" s="321">
        <v>52.540310169999998</v>
      </c>
      <c r="T1313" s="321">
        <v>129.30958598434512</v>
      </c>
      <c r="U1313" s="321" t="s">
        <v>150</v>
      </c>
      <c r="V1313" s="321">
        <v>0.19363482238155294</v>
      </c>
      <c r="W1313" s="321">
        <v>1.16897852116378</v>
      </c>
      <c r="X1313" s="321">
        <v>2</v>
      </c>
      <c r="Y1313" s="321">
        <v>45.178175227930097</v>
      </c>
      <c r="Z1313" s="321">
        <v>0.44807999999999998</v>
      </c>
      <c r="AA1313" s="321">
        <v>99.589996400000004</v>
      </c>
      <c r="AB1313" s="321">
        <v>1.4448949600000001</v>
      </c>
      <c r="AC1313" s="322">
        <v>0.55269378283894455</v>
      </c>
      <c r="AD1313" s="323">
        <v>180000</v>
      </c>
      <c r="AE1313" s="322">
        <v>16.660031592966636</v>
      </c>
      <c r="AF1313" s="324">
        <v>37.245249347759646</v>
      </c>
      <c r="AG1313" s="324">
        <v>9.6911265779032458</v>
      </c>
      <c r="AH1313" s="324">
        <v>0.33234422865567098</v>
      </c>
      <c r="AI1313" s="324">
        <v>0.26019765601290518</v>
      </c>
      <c r="AJ1313" s="324">
        <v>0.20410585919709992</v>
      </c>
      <c r="AK1313" s="324">
        <v>164.84608185909383</v>
      </c>
      <c r="AL1313" s="324">
        <v>132.92614007801328</v>
      </c>
      <c r="AM1313" s="324">
        <v>196.76602364017441</v>
      </c>
    </row>
    <row r="1314" spans="1:39">
      <c r="A1314" s="291" t="s">
        <v>1465</v>
      </c>
      <c r="B1314" s="291">
        <v>2</v>
      </c>
      <c r="C1314" s="291" t="s">
        <v>3492</v>
      </c>
      <c r="D1314" s="291" t="s">
        <v>3176</v>
      </c>
      <c r="E1314" s="291" t="s">
        <v>3160</v>
      </c>
      <c r="F1314" s="291" t="s">
        <v>3161</v>
      </c>
      <c r="G1314" s="291" t="s">
        <v>3162</v>
      </c>
      <c r="H1314" s="291" t="s">
        <v>3163</v>
      </c>
      <c r="I1314" s="291" t="s">
        <v>3164</v>
      </c>
      <c r="J1314" s="291" t="s">
        <v>65</v>
      </c>
      <c r="K1314" s="291">
        <v>40</v>
      </c>
      <c r="L1314" s="291">
        <v>58627677.160000004</v>
      </c>
      <c r="M1314" s="291" t="s">
        <v>58</v>
      </c>
      <c r="N1314" s="291">
        <v>312</v>
      </c>
      <c r="O1314" s="291">
        <v>3008479.253465394</v>
      </c>
      <c r="P1314" s="321" t="s">
        <v>3170</v>
      </c>
      <c r="Q1314" s="321">
        <v>18000000</v>
      </c>
      <c r="R1314" s="321">
        <v>32.510452999999998</v>
      </c>
      <c r="S1314" s="321">
        <v>52.540310169999998</v>
      </c>
      <c r="T1314" s="321">
        <v>129.30958598434512</v>
      </c>
      <c r="U1314" s="321" t="s">
        <v>150</v>
      </c>
      <c r="V1314" s="321">
        <v>0.19363482238155294</v>
      </c>
      <c r="W1314" s="321">
        <v>1.16897852116378</v>
      </c>
      <c r="X1314" s="321">
        <v>2</v>
      </c>
      <c r="Y1314" s="321">
        <v>45.178175227930097</v>
      </c>
      <c r="Z1314" s="321">
        <v>0.44807999999999998</v>
      </c>
      <c r="AA1314" s="321">
        <v>99.589996400000004</v>
      </c>
      <c r="AB1314" s="321">
        <v>1.4448949600000001</v>
      </c>
      <c r="AC1314" s="322">
        <v>0.55269378283894455</v>
      </c>
      <c r="AD1314" s="323">
        <v>180000</v>
      </c>
      <c r="AE1314" s="322">
        <v>16.713773630363299</v>
      </c>
      <c r="AF1314" s="324">
        <v>37.365395313397578</v>
      </c>
      <c r="AG1314" s="324">
        <v>9.731068767475648</v>
      </c>
      <c r="AH1314" s="324">
        <v>0.33244719754278601</v>
      </c>
      <c r="AI1314" s="324">
        <v>0.26042996965126491</v>
      </c>
      <c r="AJ1314" s="324">
        <v>0.20410585919709992</v>
      </c>
      <c r="AK1314" s="324">
        <v>164.9932622512344</v>
      </c>
      <c r="AL1314" s="324">
        <v>133.04482122106364</v>
      </c>
      <c r="AM1314" s="324">
        <v>196.94170328140515</v>
      </c>
    </row>
    <row r="1315" spans="1:39">
      <c r="A1315" s="291" t="s">
        <v>1466</v>
      </c>
      <c r="B1315" s="291">
        <v>2</v>
      </c>
      <c r="C1315" s="291" t="s">
        <v>3493</v>
      </c>
      <c r="D1315" s="291" t="s">
        <v>3176</v>
      </c>
      <c r="E1315" s="291" t="s">
        <v>3160</v>
      </c>
      <c r="F1315" s="291" t="s">
        <v>3161</v>
      </c>
      <c r="G1315" s="291" t="s">
        <v>3162</v>
      </c>
      <c r="H1315" s="291" t="s">
        <v>3163</v>
      </c>
      <c r="I1315" s="291" t="s">
        <v>3164</v>
      </c>
      <c r="J1315" s="291" t="s">
        <v>65</v>
      </c>
      <c r="K1315" s="291">
        <v>40</v>
      </c>
      <c r="L1315" s="291">
        <v>58627677.160000004</v>
      </c>
      <c r="M1315" s="291" t="s">
        <v>58</v>
      </c>
      <c r="N1315" s="291">
        <v>313</v>
      </c>
      <c r="O1315" s="291">
        <v>3018152.8201967939</v>
      </c>
      <c r="P1315" s="321" t="s">
        <v>3170</v>
      </c>
      <c r="Q1315" s="321">
        <v>18000000</v>
      </c>
      <c r="R1315" s="321">
        <v>32.510452999999998</v>
      </c>
      <c r="S1315" s="321">
        <v>52.540310169999998</v>
      </c>
      <c r="T1315" s="321">
        <v>129.30958598434512</v>
      </c>
      <c r="U1315" s="321" t="s">
        <v>150</v>
      </c>
      <c r="V1315" s="321">
        <v>0.19363482238155294</v>
      </c>
      <c r="W1315" s="321">
        <v>1.16897852116378</v>
      </c>
      <c r="X1315" s="321">
        <v>2</v>
      </c>
      <c r="Y1315" s="321">
        <v>45.178175227930097</v>
      </c>
      <c r="Z1315" s="321">
        <v>0.44807999999999998</v>
      </c>
      <c r="AA1315" s="321">
        <v>99.589996400000004</v>
      </c>
      <c r="AB1315" s="321">
        <v>1.4448949600000001</v>
      </c>
      <c r="AC1315" s="322">
        <v>0.55269378283894455</v>
      </c>
      <c r="AD1315" s="323">
        <v>180000</v>
      </c>
      <c r="AE1315" s="322">
        <v>16.767515667759966</v>
      </c>
      <c r="AF1315" s="324">
        <v>37.485541279035509</v>
      </c>
      <c r="AG1315" s="324">
        <v>9.7710230833307179</v>
      </c>
      <c r="AH1315" s="324">
        <v>0.33254812712958814</v>
      </c>
      <c r="AI1315" s="324">
        <v>0.26066111759190058</v>
      </c>
      <c r="AJ1315" s="324">
        <v>0.20410585919709992</v>
      </c>
      <c r="AK1315" s="324">
        <v>165.1397041251831</v>
      </c>
      <c r="AL1315" s="324">
        <v>133.16290684876108</v>
      </c>
      <c r="AM1315" s="324">
        <v>197.11650140160515</v>
      </c>
    </row>
    <row r="1316" spans="1:39">
      <c r="A1316" s="291" t="s">
        <v>1467</v>
      </c>
      <c r="B1316" s="291">
        <v>2</v>
      </c>
      <c r="C1316" s="291" t="s">
        <v>3494</v>
      </c>
      <c r="D1316" s="291" t="s">
        <v>3176</v>
      </c>
      <c r="E1316" s="291" t="s">
        <v>3160</v>
      </c>
      <c r="F1316" s="291" t="s">
        <v>3161</v>
      </c>
      <c r="G1316" s="291" t="s">
        <v>3162</v>
      </c>
      <c r="H1316" s="291" t="s">
        <v>3163</v>
      </c>
      <c r="I1316" s="291" t="s">
        <v>3164</v>
      </c>
      <c r="J1316" s="291" t="s">
        <v>65</v>
      </c>
      <c r="K1316" s="291">
        <v>40</v>
      </c>
      <c r="L1316" s="291">
        <v>58627677.160000004</v>
      </c>
      <c r="M1316" s="291" t="s">
        <v>58</v>
      </c>
      <c r="N1316" s="291">
        <v>314</v>
      </c>
      <c r="O1316" s="291">
        <v>3027826.3869281937</v>
      </c>
      <c r="P1316" s="321" t="s">
        <v>3170</v>
      </c>
      <c r="Q1316" s="321">
        <v>18000000</v>
      </c>
      <c r="R1316" s="321">
        <v>32.510452999999998</v>
      </c>
      <c r="S1316" s="321">
        <v>52.540310169999998</v>
      </c>
      <c r="T1316" s="321">
        <v>129.30958598434512</v>
      </c>
      <c r="U1316" s="321" t="s">
        <v>150</v>
      </c>
      <c r="V1316" s="321">
        <v>0.19363482238155294</v>
      </c>
      <c r="W1316" s="321">
        <v>1.16897852116378</v>
      </c>
      <c r="X1316" s="321">
        <v>2</v>
      </c>
      <c r="Y1316" s="321">
        <v>45.178175227930097</v>
      </c>
      <c r="Z1316" s="321">
        <v>0.44807999999999998</v>
      </c>
      <c r="AA1316" s="321">
        <v>99.589996400000004</v>
      </c>
      <c r="AB1316" s="321">
        <v>1.4448949600000001</v>
      </c>
      <c r="AC1316" s="322">
        <v>0.55269378283894455</v>
      </c>
      <c r="AD1316" s="323">
        <v>180000</v>
      </c>
      <c r="AE1316" s="322">
        <v>16.821257705156633</v>
      </c>
      <c r="AF1316" s="324">
        <v>37.605687244673447</v>
      </c>
      <c r="AG1316" s="324">
        <v>9.8109892815265525</v>
      </c>
      <c r="AH1316" s="324">
        <v>0.33264702633689158</v>
      </c>
      <c r="AI1316" s="324">
        <v>0.26089110452079833</v>
      </c>
      <c r="AJ1316" s="324">
        <v>0.20410585919709992</v>
      </c>
      <c r="AK1316" s="324">
        <v>165.28541044970785</v>
      </c>
      <c r="AL1316" s="324">
        <v>133.28039935501661</v>
      </c>
      <c r="AM1316" s="324">
        <v>197.29042154439912</v>
      </c>
    </row>
    <row r="1317" spans="1:39">
      <c r="A1317" s="291" t="s">
        <v>1468</v>
      </c>
      <c r="B1317" s="291">
        <v>2</v>
      </c>
      <c r="C1317" s="291" t="s">
        <v>3495</v>
      </c>
      <c r="D1317" s="291" t="s">
        <v>3176</v>
      </c>
      <c r="E1317" s="291" t="s">
        <v>3160</v>
      </c>
      <c r="F1317" s="291" t="s">
        <v>3161</v>
      </c>
      <c r="G1317" s="291" t="s">
        <v>3162</v>
      </c>
      <c r="H1317" s="291" t="s">
        <v>3163</v>
      </c>
      <c r="I1317" s="291" t="s">
        <v>3164</v>
      </c>
      <c r="J1317" s="291" t="s">
        <v>65</v>
      </c>
      <c r="K1317" s="291">
        <v>40</v>
      </c>
      <c r="L1317" s="291">
        <v>58627677.160000004</v>
      </c>
      <c r="M1317" s="291" t="s">
        <v>58</v>
      </c>
      <c r="N1317" s="291">
        <v>315</v>
      </c>
      <c r="O1317" s="291">
        <v>3037499.9536595936</v>
      </c>
      <c r="P1317" s="321" t="s">
        <v>3170</v>
      </c>
      <c r="Q1317" s="321">
        <v>18000000</v>
      </c>
      <c r="R1317" s="321">
        <v>32.510452999999998</v>
      </c>
      <c r="S1317" s="321">
        <v>52.540310169999998</v>
      </c>
      <c r="T1317" s="321">
        <v>129.30958598434512</v>
      </c>
      <c r="U1317" s="321" t="s">
        <v>150</v>
      </c>
      <c r="V1317" s="321">
        <v>0.19363482238155294</v>
      </c>
      <c r="W1317" s="321">
        <v>1.16897852116378</v>
      </c>
      <c r="X1317" s="321">
        <v>2</v>
      </c>
      <c r="Y1317" s="321">
        <v>45.178175227930097</v>
      </c>
      <c r="Z1317" s="321">
        <v>0.44807999999999998</v>
      </c>
      <c r="AA1317" s="321">
        <v>99.589996400000004</v>
      </c>
      <c r="AB1317" s="321">
        <v>1.4448949600000001</v>
      </c>
      <c r="AC1317" s="322">
        <v>0.55269378283894455</v>
      </c>
      <c r="AD1317" s="323">
        <v>180000</v>
      </c>
      <c r="AE1317" s="322">
        <v>16.874999742553296</v>
      </c>
      <c r="AF1317" s="324">
        <v>37.725833210311372</v>
      </c>
      <c r="AG1317" s="324">
        <v>9.8509671191871409</v>
      </c>
      <c r="AH1317" s="324">
        <v>0.33274390403641918</v>
      </c>
      <c r="AI1317" s="324">
        <v>0.26111993509250409</v>
      </c>
      <c r="AJ1317" s="324">
        <v>0.20410585919709992</v>
      </c>
      <c r="AK1317" s="324">
        <v>165.43038417365793</v>
      </c>
      <c r="AL1317" s="324">
        <v>133.39730111767963</v>
      </c>
      <c r="AM1317" s="324">
        <v>197.46346722963625</v>
      </c>
    </row>
    <row r="1318" spans="1:39">
      <c r="A1318" s="291" t="s">
        <v>1469</v>
      </c>
      <c r="B1318" s="291">
        <v>2</v>
      </c>
      <c r="C1318" s="291" t="s">
        <v>3496</v>
      </c>
      <c r="D1318" s="291" t="s">
        <v>3176</v>
      </c>
      <c r="E1318" s="291" t="s">
        <v>3160</v>
      </c>
      <c r="F1318" s="291" t="s">
        <v>3161</v>
      </c>
      <c r="G1318" s="291" t="s">
        <v>3162</v>
      </c>
      <c r="H1318" s="291" t="s">
        <v>3163</v>
      </c>
      <c r="I1318" s="291" t="s">
        <v>3164</v>
      </c>
      <c r="J1318" s="291" t="s">
        <v>65</v>
      </c>
      <c r="K1318" s="291">
        <v>40</v>
      </c>
      <c r="L1318" s="291">
        <v>58627677.160000004</v>
      </c>
      <c r="M1318" s="291" t="s">
        <v>58</v>
      </c>
      <c r="N1318" s="291">
        <v>316</v>
      </c>
      <c r="O1318" s="291">
        <v>3047173.5203909934</v>
      </c>
      <c r="P1318" s="321" t="s">
        <v>3170</v>
      </c>
      <c r="Q1318" s="321">
        <v>18000000</v>
      </c>
      <c r="R1318" s="321">
        <v>32.510452999999998</v>
      </c>
      <c r="S1318" s="321">
        <v>52.540310169999998</v>
      </c>
      <c r="T1318" s="321">
        <v>129.30958598434512</v>
      </c>
      <c r="U1318" s="321" t="s">
        <v>150</v>
      </c>
      <c r="V1318" s="321">
        <v>0.19363482238155294</v>
      </c>
      <c r="W1318" s="321">
        <v>1.16897852116378</v>
      </c>
      <c r="X1318" s="321">
        <v>2</v>
      </c>
      <c r="Y1318" s="321">
        <v>45.178175227930097</v>
      </c>
      <c r="Z1318" s="321">
        <v>0.44807999999999998</v>
      </c>
      <c r="AA1318" s="321">
        <v>99.589996400000004</v>
      </c>
      <c r="AB1318" s="321">
        <v>1.4448949600000001</v>
      </c>
      <c r="AC1318" s="322">
        <v>0.55269378283894455</v>
      </c>
      <c r="AD1318" s="323">
        <v>180000</v>
      </c>
      <c r="AE1318" s="322">
        <v>16.928741779949963</v>
      </c>
      <c r="AF1318" s="324">
        <v>37.845979175949303</v>
      </c>
      <c r="AG1318" s="324">
        <v>9.8909563544965859</v>
      </c>
      <c r="AH1318" s="324">
        <v>0.33283876905160159</v>
      </c>
      <c r="AI1318" s="324">
        <v>0.26134761393046946</v>
      </c>
      <c r="AJ1318" s="324">
        <v>0.20410585919709992</v>
      </c>
      <c r="AK1318" s="324">
        <v>165.57462822618299</v>
      </c>
      <c r="AL1318" s="324">
        <v>133.51361449871439</v>
      </c>
      <c r="AM1318" s="324">
        <v>197.6356419536516</v>
      </c>
    </row>
    <row r="1319" spans="1:39">
      <c r="A1319" s="291" t="s">
        <v>1470</v>
      </c>
      <c r="B1319" s="291">
        <v>2</v>
      </c>
      <c r="C1319" s="291" t="s">
        <v>3497</v>
      </c>
      <c r="D1319" s="291" t="s">
        <v>3176</v>
      </c>
      <c r="E1319" s="291" t="s">
        <v>3160</v>
      </c>
      <c r="F1319" s="291" t="s">
        <v>3161</v>
      </c>
      <c r="G1319" s="291" t="s">
        <v>3162</v>
      </c>
      <c r="H1319" s="291" t="s">
        <v>3163</v>
      </c>
      <c r="I1319" s="291" t="s">
        <v>3164</v>
      </c>
      <c r="J1319" s="291" t="s">
        <v>65</v>
      </c>
      <c r="K1319" s="291">
        <v>40</v>
      </c>
      <c r="L1319" s="291">
        <v>58627677.160000004</v>
      </c>
      <c r="M1319" s="291" t="s">
        <v>58</v>
      </c>
      <c r="N1319" s="291">
        <v>317</v>
      </c>
      <c r="O1319" s="291">
        <v>3056847.0871223933</v>
      </c>
      <c r="P1319" s="321" t="s">
        <v>3170</v>
      </c>
      <c r="Q1319" s="321">
        <v>18000000</v>
      </c>
      <c r="R1319" s="321">
        <v>32.510452999999998</v>
      </c>
      <c r="S1319" s="321">
        <v>52.540310169999998</v>
      </c>
      <c r="T1319" s="321">
        <v>129.30958598434512</v>
      </c>
      <c r="U1319" s="321" t="s">
        <v>150</v>
      </c>
      <c r="V1319" s="321">
        <v>0.19363482238155294</v>
      </c>
      <c r="W1319" s="321">
        <v>1.16897852116378</v>
      </c>
      <c r="X1319" s="321">
        <v>2</v>
      </c>
      <c r="Y1319" s="321">
        <v>45.178175227930097</v>
      </c>
      <c r="Z1319" s="321">
        <v>0.44807999999999998</v>
      </c>
      <c r="AA1319" s="321">
        <v>99.589996400000004</v>
      </c>
      <c r="AB1319" s="321">
        <v>1.4448949600000001</v>
      </c>
      <c r="AC1319" s="322">
        <v>0.55269378283894455</v>
      </c>
      <c r="AD1319" s="323">
        <v>180000</v>
      </c>
      <c r="AE1319" s="322">
        <v>16.98248381734663</v>
      </c>
      <c r="AF1319" s="324">
        <v>37.966125141587241</v>
      </c>
      <c r="AG1319" s="324">
        <v>9.9309567466932958</v>
      </c>
      <c r="AH1319" s="324">
        <v>0.33293163015769961</v>
      </c>
      <c r="AI1319" s="324">
        <v>0.26157414562739112</v>
      </c>
      <c r="AJ1319" s="324">
        <v>0.20410585919709992</v>
      </c>
      <c r="AK1319" s="324">
        <v>165.7181455169482</v>
      </c>
      <c r="AL1319" s="324">
        <v>133.62934184437358</v>
      </c>
      <c r="AM1319" s="324">
        <v>197.80694918952281</v>
      </c>
    </row>
    <row r="1320" spans="1:39">
      <c r="A1320" s="291" t="s">
        <v>1471</v>
      </c>
      <c r="B1320" s="291">
        <v>2</v>
      </c>
      <c r="C1320" s="291" t="s">
        <v>3498</v>
      </c>
      <c r="D1320" s="291" t="s">
        <v>3176</v>
      </c>
      <c r="E1320" s="291" t="s">
        <v>3160</v>
      </c>
      <c r="F1320" s="291" t="s">
        <v>3161</v>
      </c>
      <c r="G1320" s="291" t="s">
        <v>3162</v>
      </c>
      <c r="H1320" s="291" t="s">
        <v>3163</v>
      </c>
      <c r="I1320" s="291" t="s">
        <v>3164</v>
      </c>
      <c r="J1320" s="291" t="s">
        <v>65</v>
      </c>
      <c r="K1320" s="291">
        <v>40</v>
      </c>
      <c r="L1320" s="291">
        <v>58627677.160000004</v>
      </c>
      <c r="M1320" s="291" t="s">
        <v>58</v>
      </c>
      <c r="N1320" s="291">
        <v>318</v>
      </c>
      <c r="O1320" s="291">
        <v>3066520.6538537932</v>
      </c>
      <c r="P1320" s="321" t="s">
        <v>3170</v>
      </c>
      <c r="Q1320" s="321">
        <v>18000000</v>
      </c>
      <c r="R1320" s="321">
        <v>32.510452999999998</v>
      </c>
      <c r="S1320" s="321">
        <v>52.540310169999998</v>
      </c>
      <c r="T1320" s="321">
        <v>129.30958598434512</v>
      </c>
      <c r="U1320" s="321" t="s">
        <v>150</v>
      </c>
      <c r="V1320" s="321">
        <v>0.19363482238155294</v>
      </c>
      <c r="W1320" s="321">
        <v>1.16897852116378</v>
      </c>
      <c r="X1320" s="321">
        <v>2</v>
      </c>
      <c r="Y1320" s="321">
        <v>45.178175227930097</v>
      </c>
      <c r="Z1320" s="321">
        <v>0.44807999999999998</v>
      </c>
      <c r="AA1320" s="321">
        <v>99.589996400000004</v>
      </c>
      <c r="AB1320" s="321">
        <v>1.4448949600000001</v>
      </c>
      <c r="AC1320" s="322">
        <v>0.55269378283894455</v>
      </c>
      <c r="AD1320" s="323">
        <v>180000</v>
      </c>
      <c r="AE1320" s="322">
        <v>17.036225854743297</v>
      </c>
      <c r="AF1320" s="324">
        <v>38.086271107225173</v>
      </c>
      <c r="AG1320" s="324">
        <v>9.9709680560643061</v>
      </c>
      <c r="AH1320" s="324">
        <v>0.33302249608270157</v>
      </c>
      <c r="AI1320" s="324">
        <v>0.26179953474554662</v>
      </c>
      <c r="AJ1320" s="324">
        <v>0.20410585919709992</v>
      </c>
      <c r="AK1320" s="324">
        <v>165.86093893634688</v>
      </c>
      <c r="AL1320" s="324">
        <v>133.74448548536978</v>
      </c>
      <c r="AM1320" s="324">
        <v>197.97739238732404</v>
      </c>
    </row>
    <row r="1321" spans="1:39">
      <c r="A1321" s="291" t="s">
        <v>1472</v>
      </c>
      <c r="B1321" s="291">
        <v>2</v>
      </c>
      <c r="C1321" s="291" t="s">
        <v>3499</v>
      </c>
      <c r="D1321" s="291" t="s">
        <v>3176</v>
      </c>
      <c r="E1321" s="291" t="s">
        <v>3160</v>
      </c>
      <c r="F1321" s="291" t="s">
        <v>3161</v>
      </c>
      <c r="G1321" s="291" t="s">
        <v>3162</v>
      </c>
      <c r="H1321" s="291" t="s">
        <v>3163</v>
      </c>
      <c r="I1321" s="291" t="s">
        <v>3164</v>
      </c>
      <c r="J1321" s="291" t="s">
        <v>65</v>
      </c>
      <c r="K1321" s="291">
        <v>40</v>
      </c>
      <c r="L1321" s="291">
        <v>58627677.160000004</v>
      </c>
      <c r="M1321" s="291" t="s">
        <v>58</v>
      </c>
      <c r="N1321" s="291">
        <v>319</v>
      </c>
      <c r="O1321" s="291">
        <v>3076194.220585193</v>
      </c>
      <c r="P1321" s="321" t="s">
        <v>3170</v>
      </c>
      <c r="Q1321" s="321">
        <v>18000000</v>
      </c>
      <c r="R1321" s="321">
        <v>32.510452999999998</v>
      </c>
      <c r="S1321" s="321">
        <v>52.540310169999998</v>
      </c>
      <c r="T1321" s="321">
        <v>129.30958598434512</v>
      </c>
      <c r="U1321" s="321" t="s">
        <v>150</v>
      </c>
      <c r="V1321" s="321">
        <v>0.19363482238155294</v>
      </c>
      <c r="W1321" s="321">
        <v>1.16897852116378</v>
      </c>
      <c r="X1321" s="321">
        <v>2</v>
      </c>
      <c r="Y1321" s="321">
        <v>45.178175227930097</v>
      </c>
      <c r="Z1321" s="321">
        <v>0.44807999999999998</v>
      </c>
      <c r="AA1321" s="321">
        <v>99.589996400000004</v>
      </c>
      <c r="AB1321" s="321">
        <v>1.4448949600000001</v>
      </c>
      <c r="AC1321" s="322">
        <v>0.55269378283894455</v>
      </c>
      <c r="AD1321" s="323">
        <v>180000</v>
      </c>
      <c r="AE1321" s="322">
        <v>17.08996789213996</v>
      </c>
      <c r="AF1321" s="324">
        <v>38.206417072863104</v>
      </c>
      <c r="AG1321" s="324">
        <v>10.010990043939643</v>
      </c>
      <c r="AH1321" s="324">
        <v>0.33311137550756964</v>
      </c>
      <c r="AI1321" s="324">
        <v>0.26202378581712532</v>
      </c>
      <c r="AJ1321" s="324">
        <v>0.20410585919709992</v>
      </c>
      <c r="AK1321" s="324">
        <v>166.00301135571036</v>
      </c>
      <c r="AL1321" s="324">
        <v>133.85904773704448</v>
      </c>
      <c r="AM1321" s="324">
        <v>198.14697497437623</v>
      </c>
    </row>
    <row r="1322" spans="1:39">
      <c r="A1322" s="291" t="s">
        <v>1473</v>
      </c>
      <c r="B1322" s="291">
        <v>2</v>
      </c>
      <c r="C1322" s="291" t="s">
        <v>3500</v>
      </c>
      <c r="D1322" s="291" t="s">
        <v>3176</v>
      </c>
      <c r="E1322" s="291" t="s">
        <v>3160</v>
      </c>
      <c r="F1322" s="291" t="s">
        <v>3161</v>
      </c>
      <c r="G1322" s="291" t="s">
        <v>3162</v>
      </c>
      <c r="H1322" s="291" t="s">
        <v>3163</v>
      </c>
      <c r="I1322" s="291" t="s">
        <v>3164</v>
      </c>
      <c r="J1322" s="291" t="s">
        <v>65</v>
      </c>
      <c r="K1322" s="291">
        <v>40</v>
      </c>
      <c r="L1322" s="291">
        <v>58627677.160000004</v>
      </c>
      <c r="M1322" s="291" t="s">
        <v>58</v>
      </c>
      <c r="N1322" s="291">
        <v>320</v>
      </c>
      <c r="O1322" s="291">
        <v>3085867.7873165929</v>
      </c>
      <c r="P1322" s="321" t="s">
        <v>3170</v>
      </c>
      <c r="Q1322" s="321">
        <v>18000000</v>
      </c>
      <c r="R1322" s="321">
        <v>32.510452999999998</v>
      </c>
      <c r="S1322" s="321">
        <v>52.540310169999998</v>
      </c>
      <c r="T1322" s="321">
        <v>129.30958598434512</v>
      </c>
      <c r="U1322" s="321" t="s">
        <v>150</v>
      </c>
      <c r="V1322" s="321">
        <v>0.19363482238155294</v>
      </c>
      <c r="W1322" s="321">
        <v>1.16897852116378</v>
      </c>
      <c r="X1322" s="321">
        <v>2</v>
      </c>
      <c r="Y1322" s="321">
        <v>45.178175227930097</v>
      </c>
      <c r="Z1322" s="321">
        <v>0.44807999999999998</v>
      </c>
      <c r="AA1322" s="321">
        <v>99.589996400000004</v>
      </c>
      <c r="AB1322" s="321">
        <v>1.4448949600000001</v>
      </c>
      <c r="AC1322" s="322">
        <v>0.55269378283894455</v>
      </c>
      <c r="AD1322" s="323">
        <v>180000</v>
      </c>
      <c r="AE1322" s="322">
        <v>17.143709929536627</v>
      </c>
      <c r="AF1322" s="324">
        <v>38.326563038501035</v>
      </c>
      <c r="AG1322" s="324">
        <v>10.051022472686691</v>
      </c>
      <c r="AH1322" s="324">
        <v>0.33319827706649136</v>
      </c>
      <c r="AI1322" s="324">
        <v>0.26224690334455281</v>
      </c>
      <c r="AJ1322" s="324">
        <v>0.20410585919709992</v>
      </c>
      <c r="AK1322" s="324">
        <v>166.1443656275132</v>
      </c>
      <c r="AL1322" s="324">
        <v>133.97303089953388</v>
      </c>
      <c r="AM1322" s="324">
        <v>198.31570035549251</v>
      </c>
    </row>
    <row r="1323" spans="1:39">
      <c r="A1323" s="291" t="s">
        <v>1474</v>
      </c>
      <c r="B1323" s="291">
        <v>2</v>
      </c>
      <c r="C1323" s="291" t="s">
        <v>3501</v>
      </c>
      <c r="D1323" s="291" t="s">
        <v>3176</v>
      </c>
      <c r="E1323" s="291" t="s">
        <v>3160</v>
      </c>
      <c r="F1323" s="291" t="s">
        <v>3161</v>
      </c>
      <c r="G1323" s="291" t="s">
        <v>3162</v>
      </c>
      <c r="H1323" s="291" t="s">
        <v>3163</v>
      </c>
      <c r="I1323" s="291" t="s">
        <v>3164</v>
      </c>
      <c r="J1323" s="291" t="s">
        <v>65</v>
      </c>
      <c r="K1323" s="291">
        <v>40</v>
      </c>
      <c r="L1323" s="291">
        <v>58627677.160000004</v>
      </c>
      <c r="M1323" s="291" t="s">
        <v>58</v>
      </c>
      <c r="N1323" s="291">
        <v>321</v>
      </c>
      <c r="O1323" s="291">
        <v>3095541.3540479927</v>
      </c>
      <c r="P1323" s="321" t="s">
        <v>3170</v>
      </c>
      <c r="Q1323" s="321">
        <v>18000000</v>
      </c>
      <c r="R1323" s="321">
        <v>32.510452999999998</v>
      </c>
      <c r="S1323" s="321">
        <v>52.540310169999998</v>
      </c>
      <c r="T1323" s="321">
        <v>129.30958598434512</v>
      </c>
      <c r="U1323" s="321" t="s">
        <v>150</v>
      </c>
      <c r="V1323" s="321">
        <v>0.19363482238155294</v>
      </c>
      <c r="W1323" s="321">
        <v>1.16897852116378</v>
      </c>
      <c r="X1323" s="321">
        <v>2</v>
      </c>
      <c r="Y1323" s="321">
        <v>45.178175227930097</v>
      </c>
      <c r="Z1323" s="321">
        <v>0.44807999999999998</v>
      </c>
      <c r="AA1323" s="321">
        <v>99.589996400000004</v>
      </c>
      <c r="AB1323" s="321">
        <v>1.4448949600000001</v>
      </c>
      <c r="AC1323" s="322">
        <v>0.55269378283894455</v>
      </c>
      <c r="AD1323" s="323">
        <v>180000</v>
      </c>
      <c r="AE1323" s="322">
        <v>17.197451966933293</v>
      </c>
      <c r="AF1323" s="324">
        <v>38.446709004138974</v>
      </c>
      <c r="AG1323" s="324">
        <v>10.091065105704711</v>
      </c>
      <c r="AH1323" s="324">
        <v>0.33328320934794392</v>
      </c>
      <c r="AI1323" s="324">
        <v>0.2624688918008134</v>
      </c>
      <c r="AJ1323" s="324">
        <v>0.20410585919709992</v>
      </c>
      <c r="AK1323" s="324">
        <v>166.28500458557778</v>
      </c>
      <c r="AL1323" s="324">
        <v>134.08643725793374</v>
      </c>
      <c r="AM1323" s="324">
        <v>198.48357191322188</v>
      </c>
    </row>
    <row r="1324" spans="1:39">
      <c r="A1324" s="291" t="s">
        <v>1475</v>
      </c>
      <c r="B1324" s="291">
        <v>2</v>
      </c>
      <c r="C1324" s="291" t="s">
        <v>3502</v>
      </c>
      <c r="D1324" s="291" t="s">
        <v>3176</v>
      </c>
      <c r="E1324" s="291" t="s">
        <v>3160</v>
      </c>
      <c r="F1324" s="291" t="s">
        <v>3161</v>
      </c>
      <c r="G1324" s="291" t="s">
        <v>3162</v>
      </c>
      <c r="H1324" s="291" t="s">
        <v>3163</v>
      </c>
      <c r="I1324" s="291" t="s">
        <v>3164</v>
      </c>
      <c r="J1324" s="291" t="s">
        <v>65</v>
      </c>
      <c r="K1324" s="291">
        <v>40</v>
      </c>
      <c r="L1324" s="291">
        <v>58627677.160000004</v>
      </c>
      <c r="M1324" s="291" t="s">
        <v>58</v>
      </c>
      <c r="N1324" s="291">
        <v>322</v>
      </c>
      <c r="O1324" s="291">
        <v>3105214.9207793926</v>
      </c>
      <c r="P1324" s="321" t="s">
        <v>3170</v>
      </c>
      <c r="Q1324" s="321">
        <v>18000000</v>
      </c>
      <c r="R1324" s="321">
        <v>32.510452999999998</v>
      </c>
      <c r="S1324" s="321">
        <v>52.540310169999998</v>
      </c>
      <c r="T1324" s="321">
        <v>129.30958598434512</v>
      </c>
      <c r="U1324" s="321" t="s">
        <v>150</v>
      </c>
      <c r="V1324" s="321">
        <v>0.19363482238155294</v>
      </c>
      <c r="W1324" s="321">
        <v>1.16897852116378</v>
      </c>
      <c r="X1324" s="321">
        <v>2</v>
      </c>
      <c r="Y1324" s="321">
        <v>45.178175227930097</v>
      </c>
      <c r="Z1324" s="321">
        <v>0.44807999999999998</v>
      </c>
      <c r="AA1324" s="321">
        <v>99.589996400000004</v>
      </c>
      <c r="AB1324" s="321">
        <v>1.4448949600000001</v>
      </c>
      <c r="AC1324" s="322">
        <v>0.55269378283894455</v>
      </c>
      <c r="AD1324" s="323">
        <v>180000</v>
      </c>
      <c r="AE1324" s="322">
        <v>17.25119400432996</v>
      </c>
      <c r="AF1324" s="324">
        <v>38.566854969776905</v>
      </c>
      <c r="AG1324" s="324">
        <v>10.13111770741931</v>
      </c>
      <c r="AH1324" s="324">
        <v>0.33336618089450193</v>
      </c>
      <c r="AI1324" s="324">
        <v>0.26268975562976571</v>
      </c>
      <c r="AJ1324" s="324">
        <v>0.20410585919709992</v>
      </c>
      <c r="AK1324" s="324">
        <v>166.42493104527418</v>
      </c>
      <c r="AL1324" s="324">
        <v>134.19926908246032</v>
      </c>
      <c r="AM1324" s="324">
        <v>198.65059300808807</v>
      </c>
    </row>
    <row r="1325" spans="1:39">
      <c r="A1325" s="291" t="s">
        <v>1476</v>
      </c>
      <c r="B1325" s="291">
        <v>2</v>
      </c>
      <c r="C1325" s="291" t="s">
        <v>3503</v>
      </c>
      <c r="D1325" s="291" t="s">
        <v>3176</v>
      </c>
      <c r="E1325" s="291" t="s">
        <v>3160</v>
      </c>
      <c r="F1325" s="291" t="s">
        <v>3161</v>
      </c>
      <c r="G1325" s="291" t="s">
        <v>3162</v>
      </c>
      <c r="H1325" s="291" t="s">
        <v>3163</v>
      </c>
      <c r="I1325" s="291" t="s">
        <v>3164</v>
      </c>
      <c r="J1325" s="291" t="s">
        <v>65</v>
      </c>
      <c r="K1325" s="291">
        <v>40</v>
      </c>
      <c r="L1325" s="291">
        <v>58627677.160000004</v>
      </c>
      <c r="M1325" s="291" t="s">
        <v>58</v>
      </c>
      <c r="N1325" s="291">
        <v>323</v>
      </c>
      <c r="O1325" s="291">
        <v>3114888.4875107924</v>
      </c>
      <c r="P1325" s="321" t="s">
        <v>3170</v>
      </c>
      <c r="Q1325" s="321">
        <v>18000000</v>
      </c>
      <c r="R1325" s="321">
        <v>32.510452999999998</v>
      </c>
      <c r="S1325" s="321">
        <v>52.540310169999998</v>
      </c>
      <c r="T1325" s="321">
        <v>129.30958598434512</v>
      </c>
      <c r="U1325" s="321" t="s">
        <v>150</v>
      </c>
      <c r="V1325" s="321">
        <v>0.19363482238155294</v>
      </c>
      <c r="W1325" s="321">
        <v>1.16897852116378</v>
      </c>
      <c r="X1325" s="321">
        <v>2</v>
      </c>
      <c r="Y1325" s="321">
        <v>45.178175227930097</v>
      </c>
      <c r="Z1325" s="321">
        <v>0.44807999999999998</v>
      </c>
      <c r="AA1325" s="321">
        <v>99.589996400000004</v>
      </c>
      <c r="AB1325" s="321">
        <v>1.4448949600000001</v>
      </c>
      <c r="AC1325" s="322">
        <v>0.55269378283894455</v>
      </c>
      <c r="AD1325" s="323">
        <v>180000</v>
      </c>
      <c r="AE1325" s="322">
        <v>17.304936041726624</v>
      </c>
      <c r="AF1325" s="324">
        <v>38.687000935414837</v>
      </c>
      <c r="AG1325" s="324">
        <v>10.171180043277053</v>
      </c>
      <c r="AH1325" s="324">
        <v>0.33344720020373475</v>
      </c>
      <c r="AI1325" s="324">
        <v>0.26290949924645507</v>
      </c>
      <c r="AJ1325" s="324">
        <v>0.20410585919709992</v>
      </c>
      <c r="AK1325" s="324">
        <v>166.56414780371796</v>
      </c>
      <c r="AL1325" s="324">
        <v>134.31152862861032</v>
      </c>
      <c r="AM1325" s="324">
        <v>198.81676697882563</v>
      </c>
    </row>
    <row r="1326" spans="1:39">
      <c r="A1326" s="291" t="s">
        <v>1477</v>
      </c>
      <c r="B1326" s="291">
        <v>2</v>
      </c>
      <c r="C1326" s="291" t="s">
        <v>3504</v>
      </c>
      <c r="D1326" s="291" t="s">
        <v>3176</v>
      </c>
      <c r="E1326" s="291" t="s">
        <v>3160</v>
      </c>
      <c r="F1326" s="291" t="s">
        <v>3161</v>
      </c>
      <c r="G1326" s="291" t="s">
        <v>3162</v>
      </c>
      <c r="H1326" s="291" t="s">
        <v>3163</v>
      </c>
      <c r="I1326" s="291" t="s">
        <v>3164</v>
      </c>
      <c r="J1326" s="291" t="s">
        <v>65</v>
      </c>
      <c r="K1326" s="291">
        <v>40</v>
      </c>
      <c r="L1326" s="291">
        <v>58627677.160000004</v>
      </c>
      <c r="M1326" s="291" t="s">
        <v>58</v>
      </c>
      <c r="N1326" s="291">
        <v>324</v>
      </c>
      <c r="O1326" s="291">
        <v>3124562.0542421923</v>
      </c>
      <c r="P1326" s="321" t="s">
        <v>3170</v>
      </c>
      <c r="Q1326" s="321">
        <v>18000000</v>
      </c>
      <c r="R1326" s="321">
        <v>32.510452999999998</v>
      </c>
      <c r="S1326" s="321">
        <v>52.540310169999998</v>
      </c>
      <c r="T1326" s="321">
        <v>129.30958598434512</v>
      </c>
      <c r="U1326" s="321" t="s">
        <v>150</v>
      </c>
      <c r="V1326" s="321">
        <v>0.19363482238155294</v>
      </c>
      <c r="W1326" s="321">
        <v>1.16897852116378</v>
      </c>
      <c r="X1326" s="321">
        <v>2</v>
      </c>
      <c r="Y1326" s="321">
        <v>45.178175227930097</v>
      </c>
      <c r="Z1326" s="321">
        <v>0.44807999999999998</v>
      </c>
      <c r="AA1326" s="321">
        <v>99.589996400000004</v>
      </c>
      <c r="AB1326" s="321">
        <v>1.4448949600000001</v>
      </c>
      <c r="AC1326" s="322">
        <v>0.55269378283894455</v>
      </c>
      <c r="AD1326" s="323">
        <v>180000</v>
      </c>
      <c r="AE1326" s="322">
        <v>17.35867807912329</v>
      </c>
      <c r="AF1326" s="324">
        <v>38.807146901052768</v>
      </c>
      <c r="AG1326" s="324">
        <v>10.211251879740063</v>
      </c>
      <c r="AH1326" s="324">
        <v>0.33352627572838833</v>
      </c>
      <c r="AI1326" s="324">
        <v>0.26312812703742078</v>
      </c>
      <c r="AJ1326" s="324">
        <v>0.20410585919709992</v>
      </c>
      <c r="AK1326" s="324">
        <v>166.702657639965</v>
      </c>
      <c r="AL1326" s="324">
        <v>134.42321813731755</v>
      </c>
      <c r="AM1326" s="324">
        <v>198.98209714261245</v>
      </c>
    </row>
    <row r="1327" spans="1:39">
      <c r="A1327" s="291" t="s">
        <v>1478</v>
      </c>
      <c r="B1327" s="291">
        <v>2</v>
      </c>
      <c r="C1327" s="291" t="s">
        <v>3505</v>
      </c>
      <c r="D1327" s="291" t="s">
        <v>3176</v>
      </c>
      <c r="E1327" s="291" t="s">
        <v>3160</v>
      </c>
      <c r="F1327" s="291" t="s">
        <v>3161</v>
      </c>
      <c r="G1327" s="291" t="s">
        <v>3162</v>
      </c>
      <c r="H1327" s="291" t="s">
        <v>3163</v>
      </c>
      <c r="I1327" s="291" t="s">
        <v>3164</v>
      </c>
      <c r="J1327" s="291" t="s">
        <v>65</v>
      </c>
      <c r="K1327" s="291">
        <v>40</v>
      </c>
      <c r="L1327" s="291">
        <v>58627677.160000004</v>
      </c>
      <c r="M1327" s="291" t="s">
        <v>58</v>
      </c>
      <c r="N1327" s="291">
        <v>325</v>
      </c>
      <c r="O1327" s="291">
        <v>3134235.6209735922</v>
      </c>
      <c r="P1327" s="321" t="s">
        <v>3170</v>
      </c>
      <c r="Q1327" s="321">
        <v>18000000</v>
      </c>
      <c r="R1327" s="321">
        <v>32.510452999999998</v>
      </c>
      <c r="S1327" s="321">
        <v>52.540310169999998</v>
      </c>
      <c r="T1327" s="321">
        <v>129.30958598434512</v>
      </c>
      <c r="U1327" s="321" t="s">
        <v>150</v>
      </c>
      <c r="V1327" s="321">
        <v>0.19363482238155294</v>
      </c>
      <c r="W1327" s="321">
        <v>1.16897852116378</v>
      </c>
      <c r="X1327" s="321">
        <v>2</v>
      </c>
      <c r="Y1327" s="321">
        <v>45.178175227930097</v>
      </c>
      <c r="Z1327" s="321">
        <v>0.44807999999999998</v>
      </c>
      <c r="AA1327" s="321">
        <v>99.589996400000004</v>
      </c>
      <c r="AB1327" s="321">
        <v>1.4448949600000001</v>
      </c>
      <c r="AC1327" s="322">
        <v>0.55269378283894455</v>
      </c>
      <c r="AD1327" s="323">
        <v>180000</v>
      </c>
      <c r="AE1327" s="322">
        <v>17.412420116519957</v>
      </c>
      <c r="AF1327" s="324">
        <v>38.927292866690706</v>
      </c>
      <c r="AG1327" s="324">
        <v>10.251332984280726</v>
      </c>
      <c r="AH1327" s="324">
        <v>0.33360341587705089</v>
      </c>
      <c r="AI1327" s="324">
        <v>0.26334564336099991</v>
      </c>
      <c r="AJ1327" s="324">
        <v>0.20410585919709992</v>
      </c>
      <c r="AK1327" s="324">
        <v>166.84046331520381</v>
      </c>
      <c r="AL1327" s="324">
        <v>134.53433983510834</v>
      </c>
      <c r="AM1327" s="324">
        <v>199.1465867952993</v>
      </c>
    </row>
    <row r="1328" spans="1:39">
      <c r="A1328" s="291" t="s">
        <v>1479</v>
      </c>
      <c r="B1328" s="291">
        <v>2</v>
      </c>
      <c r="C1328" s="291" t="s">
        <v>3506</v>
      </c>
      <c r="D1328" s="291" t="s">
        <v>3176</v>
      </c>
      <c r="E1328" s="291" t="s">
        <v>3160</v>
      </c>
      <c r="F1328" s="291" t="s">
        <v>3161</v>
      </c>
      <c r="G1328" s="291" t="s">
        <v>3162</v>
      </c>
      <c r="H1328" s="291" t="s">
        <v>3163</v>
      </c>
      <c r="I1328" s="291" t="s">
        <v>3164</v>
      </c>
      <c r="J1328" s="291" t="s">
        <v>65</v>
      </c>
      <c r="K1328" s="291">
        <v>40</v>
      </c>
      <c r="L1328" s="291">
        <v>58627677.160000004</v>
      </c>
      <c r="M1328" s="291" t="s">
        <v>58</v>
      </c>
      <c r="N1328" s="291">
        <v>326</v>
      </c>
      <c r="O1328" s="291">
        <v>3143909.187704992</v>
      </c>
      <c r="P1328" s="321" t="s">
        <v>3170</v>
      </c>
      <c r="Q1328" s="321">
        <v>18000000</v>
      </c>
      <c r="R1328" s="321">
        <v>32.510452999999998</v>
      </c>
      <c r="S1328" s="321">
        <v>52.540310169999998</v>
      </c>
      <c r="T1328" s="321">
        <v>129.30958598434512</v>
      </c>
      <c r="U1328" s="321" t="s">
        <v>150</v>
      </c>
      <c r="V1328" s="321">
        <v>0.19363482238155294</v>
      </c>
      <c r="W1328" s="321">
        <v>1.16897852116378</v>
      </c>
      <c r="X1328" s="321">
        <v>2</v>
      </c>
      <c r="Y1328" s="321">
        <v>45.178175227930097</v>
      </c>
      <c r="Z1328" s="321">
        <v>0.44807999999999998</v>
      </c>
      <c r="AA1328" s="321">
        <v>99.589996400000004</v>
      </c>
      <c r="AB1328" s="321">
        <v>1.4448949600000001</v>
      </c>
      <c r="AC1328" s="322">
        <v>0.55269378283894455</v>
      </c>
      <c r="AD1328" s="323">
        <v>180000</v>
      </c>
      <c r="AE1328" s="322">
        <v>17.466162153916624</v>
      </c>
      <c r="AF1328" s="324">
        <v>39.047438832328638</v>
      </c>
      <c r="AG1328" s="324">
        <v>10.291423125376385</v>
      </c>
      <c r="AH1328" s="324">
        <v>0.33367862901425643</v>
      </c>
      <c r="AI1328" s="324">
        <v>0.26356205254762527</v>
      </c>
      <c r="AJ1328" s="324">
        <v>0.20410585919709992</v>
      </c>
      <c r="AK1328" s="324">
        <v>166.97756757294445</v>
      </c>
      <c r="AL1328" s="324">
        <v>134.64489593425361</v>
      </c>
      <c r="AM1328" s="324">
        <v>199.31023921163529</v>
      </c>
    </row>
    <row r="1329" spans="1:39">
      <c r="A1329" s="291" t="s">
        <v>1480</v>
      </c>
      <c r="B1329" s="291">
        <v>2</v>
      </c>
      <c r="C1329" s="291" t="s">
        <v>3507</v>
      </c>
      <c r="D1329" s="291" t="s">
        <v>3176</v>
      </c>
      <c r="E1329" s="291" t="s">
        <v>3160</v>
      </c>
      <c r="F1329" s="291" t="s">
        <v>3161</v>
      </c>
      <c r="G1329" s="291" t="s">
        <v>3162</v>
      </c>
      <c r="H1329" s="291" t="s">
        <v>3163</v>
      </c>
      <c r="I1329" s="291" t="s">
        <v>3164</v>
      </c>
      <c r="J1329" s="291" t="s">
        <v>65</v>
      </c>
      <c r="K1329" s="291">
        <v>40</v>
      </c>
      <c r="L1329" s="291">
        <v>58627677.160000004</v>
      </c>
      <c r="M1329" s="291" t="s">
        <v>58</v>
      </c>
      <c r="N1329" s="291">
        <v>327</v>
      </c>
      <c r="O1329" s="291">
        <v>3153582.7544363919</v>
      </c>
      <c r="P1329" s="321" t="s">
        <v>3170</v>
      </c>
      <c r="Q1329" s="321">
        <v>18000000</v>
      </c>
      <c r="R1329" s="321">
        <v>32.510452999999998</v>
      </c>
      <c r="S1329" s="321">
        <v>52.540310169999998</v>
      </c>
      <c r="T1329" s="321">
        <v>129.30958598434512</v>
      </c>
      <c r="U1329" s="321" t="s">
        <v>150</v>
      </c>
      <c r="V1329" s="321">
        <v>0.19363482238155294</v>
      </c>
      <c r="W1329" s="321">
        <v>1.16897852116378</v>
      </c>
      <c r="X1329" s="321">
        <v>2</v>
      </c>
      <c r="Y1329" s="321">
        <v>45.178175227930097</v>
      </c>
      <c r="Z1329" s="321">
        <v>0.44807999999999998</v>
      </c>
      <c r="AA1329" s="321">
        <v>99.589996400000004</v>
      </c>
      <c r="AB1329" s="321">
        <v>1.4448949600000001</v>
      </c>
      <c r="AC1329" s="322">
        <v>0.55269378283894455</v>
      </c>
      <c r="AD1329" s="323">
        <v>180000</v>
      </c>
      <c r="AE1329" s="322">
        <v>17.519904191313287</v>
      </c>
      <c r="AF1329" s="324">
        <v>39.167584797966569</v>
      </c>
      <c r="AG1329" s="324">
        <v>10.331522072504178</v>
      </c>
      <c r="AH1329" s="324">
        <v>0.33375192346145527</v>
      </c>
      <c r="AI1329" s="324">
        <v>0.26377735890012172</v>
      </c>
      <c r="AJ1329" s="324">
        <v>0.20410585919709992</v>
      </c>
      <c r="AK1329" s="324">
        <v>167.11397313920617</v>
      </c>
      <c r="AL1329" s="324">
        <v>134.75488863292037</v>
      </c>
      <c r="AM1329" s="324">
        <v>199.47305764549196</v>
      </c>
    </row>
    <row r="1330" spans="1:39">
      <c r="A1330" s="291" t="s">
        <v>1481</v>
      </c>
      <c r="B1330" s="291">
        <v>2</v>
      </c>
      <c r="C1330" s="291" t="s">
        <v>3508</v>
      </c>
      <c r="D1330" s="291" t="s">
        <v>3176</v>
      </c>
      <c r="E1330" s="291" t="s">
        <v>3160</v>
      </c>
      <c r="F1330" s="291" t="s">
        <v>3161</v>
      </c>
      <c r="G1330" s="291" t="s">
        <v>3162</v>
      </c>
      <c r="H1330" s="291" t="s">
        <v>3163</v>
      </c>
      <c r="I1330" s="291" t="s">
        <v>3164</v>
      </c>
      <c r="J1330" s="291" t="s">
        <v>65</v>
      </c>
      <c r="K1330" s="291">
        <v>40</v>
      </c>
      <c r="L1330" s="291">
        <v>58627677.160000004</v>
      </c>
      <c r="M1330" s="291" t="s">
        <v>58</v>
      </c>
      <c r="N1330" s="291">
        <v>328</v>
      </c>
      <c r="O1330" s="291">
        <v>3163256.3211677917</v>
      </c>
      <c r="P1330" s="321" t="s">
        <v>3170</v>
      </c>
      <c r="Q1330" s="321">
        <v>18000000</v>
      </c>
      <c r="R1330" s="321">
        <v>32.510452999999998</v>
      </c>
      <c r="S1330" s="321">
        <v>52.540310169999998</v>
      </c>
      <c r="T1330" s="321">
        <v>129.30958598434512</v>
      </c>
      <c r="U1330" s="321" t="s">
        <v>150</v>
      </c>
      <c r="V1330" s="321">
        <v>0.19363482238155294</v>
      </c>
      <c r="W1330" s="321">
        <v>1.16897852116378</v>
      </c>
      <c r="X1330" s="321">
        <v>2</v>
      </c>
      <c r="Y1330" s="321">
        <v>45.178175227930097</v>
      </c>
      <c r="Z1330" s="321">
        <v>0.44807999999999998</v>
      </c>
      <c r="AA1330" s="321">
        <v>99.589996400000004</v>
      </c>
      <c r="AB1330" s="321">
        <v>1.4448949600000001</v>
      </c>
      <c r="AC1330" s="322">
        <v>0.55269378283894455</v>
      </c>
      <c r="AD1330" s="323">
        <v>180000</v>
      </c>
      <c r="AE1330" s="322">
        <v>17.573646228709954</v>
      </c>
      <c r="AF1330" s="324">
        <v>39.2877307636045</v>
      </c>
      <c r="AG1330" s="324">
        <v>10.371629596135815</v>
      </c>
      <c r="AH1330" s="324">
        <v>0.33382330749667921</v>
      </c>
      <c r="AI1330" s="324">
        <v>0.26399156669399498</v>
      </c>
      <c r="AJ1330" s="324">
        <v>0.20410585919709992</v>
      </c>
      <c r="AK1330" s="324">
        <v>167.24968272270038</v>
      </c>
      <c r="AL1330" s="324">
        <v>134.86432011531923</v>
      </c>
      <c r="AM1330" s="324">
        <v>199.6350453300816</v>
      </c>
    </row>
    <row r="1331" spans="1:39">
      <c r="A1331" s="291" t="s">
        <v>1482</v>
      </c>
      <c r="B1331" s="291">
        <v>2</v>
      </c>
      <c r="C1331" s="291" t="s">
        <v>3509</v>
      </c>
      <c r="D1331" s="291" t="s">
        <v>3176</v>
      </c>
      <c r="E1331" s="291" t="s">
        <v>3160</v>
      </c>
      <c r="F1331" s="291" t="s">
        <v>3161</v>
      </c>
      <c r="G1331" s="291" t="s">
        <v>3162</v>
      </c>
      <c r="H1331" s="291" t="s">
        <v>3163</v>
      </c>
      <c r="I1331" s="291" t="s">
        <v>3164</v>
      </c>
      <c r="J1331" s="291" t="s">
        <v>65</v>
      </c>
      <c r="K1331" s="291">
        <v>40</v>
      </c>
      <c r="L1331" s="291">
        <v>58627677.160000004</v>
      </c>
      <c r="M1331" s="291" t="s">
        <v>58</v>
      </c>
      <c r="N1331" s="291">
        <v>329</v>
      </c>
      <c r="O1331" s="291">
        <v>3172929.8878991916</v>
      </c>
      <c r="P1331" s="321" t="s">
        <v>3170</v>
      </c>
      <c r="Q1331" s="321">
        <v>18000000</v>
      </c>
      <c r="R1331" s="321">
        <v>32.510452999999998</v>
      </c>
      <c r="S1331" s="321">
        <v>52.540310169999998</v>
      </c>
      <c r="T1331" s="321">
        <v>129.30958598434512</v>
      </c>
      <c r="U1331" s="321" t="s">
        <v>150</v>
      </c>
      <c r="V1331" s="321">
        <v>0.19363482238155294</v>
      </c>
      <c r="W1331" s="321">
        <v>1.16897852116378</v>
      </c>
      <c r="X1331" s="321">
        <v>2</v>
      </c>
      <c r="Y1331" s="321">
        <v>45.178175227930097</v>
      </c>
      <c r="Z1331" s="321">
        <v>0.44807999999999998</v>
      </c>
      <c r="AA1331" s="321">
        <v>99.589996400000004</v>
      </c>
      <c r="AB1331" s="321">
        <v>1.4448949600000001</v>
      </c>
      <c r="AC1331" s="322">
        <v>0.55269378283894455</v>
      </c>
      <c r="AD1331" s="323">
        <v>180000</v>
      </c>
      <c r="AE1331" s="322">
        <v>17.627388266106621</v>
      </c>
      <c r="AF1331" s="324">
        <v>39.407876729242439</v>
      </c>
      <c r="AG1331" s="324">
        <v>10.411745467732489</v>
      </c>
      <c r="AH1331" s="324">
        <v>0.33389278935560607</v>
      </c>
      <c r="AI1331" s="324">
        <v>0.26420468017771936</v>
      </c>
      <c r="AJ1331" s="324">
        <v>0.20410585919709992</v>
      </c>
      <c r="AK1331" s="324">
        <v>167.38469901501304</v>
      </c>
      <c r="AL1331" s="324">
        <v>134.97319255185133</v>
      </c>
      <c r="AM1331" s="324">
        <v>199.79620547817481</v>
      </c>
    </row>
    <row r="1332" spans="1:39">
      <c r="A1332" s="291" t="s">
        <v>1483</v>
      </c>
      <c r="B1332" s="291">
        <v>2</v>
      </c>
      <c r="C1332" s="291" t="s">
        <v>3510</v>
      </c>
      <c r="D1332" s="291" t="s">
        <v>3176</v>
      </c>
      <c r="E1332" s="291" t="s">
        <v>3160</v>
      </c>
      <c r="F1332" s="291" t="s">
        <v>3161</v>
      </c>
      <c r="G1332" s="291" t="s">
        <v>3162</v>
      </c>
      <c r="H1332" s="291" t="s">
        <v>3163</v>
      </c>
      <c r="I1332" s="291" t="s">
        <v>3164</v>
      </c>
      <c r="J1332" s="291" t="s">
        <v>65</v>
      </c>
      <c r="K1332" s="291">
        <v>40</v>
      </c>
      <c r="L1332" s="291">
        <v>58627677.160000004</v>
      </c>
      <c r="M1332" s="291" t="s">
        <v>58</v>
      </c>
      <c r="N1332" s="291">
        <v>330</v>
      </c>
      <c r="O1332" s="291">
        <v>3182603.4546305914</v>
      </c>
      <c r="P1332" s="321" t="s">
        <v>3170</v>
      </c>
      <c r="Q1332" s="321">
        <v>18000000</v>
      </c>
      <c r="R1332" s="321">
        <v>32.510452999999998</v>
      </c>
      <c r="S1332" s="321">
        <v>52.540310169999998</v>
      </c>
      <c r="T1332" s="321">
        <v>129.30958598434512</v>
      </c>
      <c r="U1332" s="321" t="s">
        <v>150</v>
      </c>
      <c r="V1332" s="321">
        <v>0.19363482238155294</v>
      </c>
      <c r="W1332" s="321">
        <v>1.16897852116378</v>
      </c>
      <c r="X1332" s="321">
        <v>2</v>
      </c>
      <c r="Y1332" s="321">
        <v>45.178175227930097</v>
      </c>
      <c r="Z1332" s="321">
        <v>0.44807999999999998</v>
      </c>
      <c r="AA1332" s="321">
        <v>99.589996400000004</v>
      </c>
      <c r="AB1332" s="321">
        <v>1.4448949600000001</v>
      </c>
      <c r="AC1332" s="322">
        <v>0.55269378283894455</v>
      </c>
      <c r="AD1332" s="323">
        <v>180000</v>
      </c>
      <c r="AE1332" s="322">
        <v>17.681130303503284</v>
      </c>
      <c r="AF1332" s="324">
        <v>39.528022694880363</v>
      </c>
      <c r="AG1332" s="324">
        <v>10.451869459739804</v>
      </c>
      <c r="AH1332" s="324">
        <v>0.33396037723175681</v>
      </c>
      <c r="AI1332" s="324">
        <v>0.26441670357302038</v>
      </c>
      <c r="AJ1332" s="324">
        <v>0.20410585919709992</v>
      </c>
      <c r="AK1332" s="324">
        <v>167.51902469078357</v>
      </c>
      <c r="AL1332" s="324">
        <v>135.08150809925272</v>
      </c>
      <c r="AM1332" s="324">
        <v>199.95654128231442</v>
      </c>
    </row>
    <row r="1333" spans="1:39">
      <c r="A1333" s="291" t="s">
        <v>1484</v>
      </c>
      <c r="B1333" s="291">
        <v>2</v>
      </c>
      <c r="C1333" s="291" t="s">
        <v>3511</v>
      </c>
      <c r="D1333" s="291" t="s">
        <v>3176</v>
      </c>
      <c r="E1333" s="291" t="s">
        <v>3160</v>
      </c>
      <c r="F1333" s="291" t="s">
        <v>3161</v>
      </c>
      <c r="G1333" s="291" t="s">
        <v>3162</v>
      </c>
      <c r="H1333" s="291" t="s">
        <v>3163</v>
      </c>
      <c r="I1333" s="291" t="s">
        <v>3164</v>
      </c>
      <c r="J1333" s="291" t="s">
        <v>65</v>
      </c>
      <c r="K1333" s="291">
        <v>40</v>
      </c>
      <c r="L1333" s="291">
        <v>58627677.160000004</v>
      </c>
      <c r="M1333" s="291" t="s">
        <v>58</v>
      </c>
      <c r="N1333" s="291">
        <v>331</v>
      </c>
      <c r="O1333" s="291">
        <v>3192277.0213619913</v>
      </c>
      <c r="P1333" s="321" t="s">
        <v>3170</v>
      </c>
      <c r="Q1333" s="321">
        <v>18000000</v>
      </c>
      <c r="R1333" s="321">
        <v>32.510452999999998</v>
      </c>
      <c r="S1333" s="321">
        <v>52.540310169999998</v>
      </c>
      <c r="T1333" s="321">
        <v>129.30958598434512</v>
      </c>
      <c r="U1333" s="321" t="s">
        <v>150</v>
      </c>
      <c r="V1333" s="321">
        <v>0.19363482238155294</v>
      </c>
      <c r="W1333" s="321">
        <v>1.16897852116378</v>
      </c>
      <c r="X1333" s="321">
        <v>2</v>
      </c>
      <c r="Y1333" s="321">
        <v>45.178175227930097</v>
      </c>
      <c r="Z1333" s="321">
        <v>0.44807999999999998</v>
      </c>
      <c r="AA1333" s="321">
        <v>99.589996400000004</v>
      </c>
      <c r="AB1333" s="321">
        <v>1.4448949600000001</v>
      </c>
      <c r="AC1333" s="322">
        <v>0.55269378283894455</v>
      </c>
      <c r="AD1333" s="323">
        <v>180000</v>
      </c>
      <c r="AE1333" s="322">
        <v>17.734872340899951</v>
      </c>
      <c r="AF1333" s="324">
        <v>39.648168660518301</v>
      </c>
      <c r="AG1333" s="324">
        <v>10.492001345582763</v>
      </c>
      <c r="AH1333" s="324">
        <v>0.33402607927674144</v>
      </c>
      <c r="AI1333" s="324">
        <v>0.26462764107515291</v>
      </c>
      <c r="AJ1333" s="324">
        <v>0.20410585919709992</v>
      </c>
      <c r="AK1333" s="324">
        <v>167.65266240788108</v>
      </c>
      <c r="AL1333" s="324">
        <v>135.18926890073658</v>
      </c>
      <c r="AM1333" s="324">
        <v>200.11605591502561</v>
      </c>
    </row>
    <row r="1334" spans="1:39">
      <c r="A1334" s="291" t="s">
        <v>1485</v>
      </c>
      <c r="B1334" s="291">
        <v>2</v>
      </c>
      <c r="C1334" s="291" t="s">
        <v>3512</v>
      </c>
      <c r="D1334" s="291" t="s">
        <v>3176</v>
      </c>
      <c r="E1334" s="291" t="s">
        <v>3160</v>
      </c>
      <c r="F1334" s="291" t="s">
        <v>3161</v>
      </c>
      <c r="G1334" s="291" t="s">
        <v>3162</v>
      </c>
      <c r="H1334" s="291" t="s">
        <v>3163</v>
      </c>
      <c r="I1334" s="291" t="s">
        <v>3164</v>
      </c>
      <c r="J1334" s="291" t="s">
        <v>65</v>
      </c>
      <c r="K1334" s="291">
        <v>40</v>
      </c>
      <c r="L1334" s="291">
        <v>58627677.160000004</v>
      </c>
      <c r="M1334" s="291" t="s">
        <v>58</v>
      </c>
      <c r="N1334" s="291">
        <v>332</v>
      </c>
      <c r="O1334" s="291">
        <v>3201950.5880933912</v>
      </c>
      <c r="P1334" s="321" t="s">
        <v>3170</v>
      </c>
      <c r="Q1334" s="321">
        <v>18000000</v>
      </c>
      <c r="R1334" s="321">
        <v>32.510452999999998</v>
      </c>
      <c r="S1334" s="321">
        <v>52.540310169999998</v>
      </c>
      <c r="T1334" s="321">
        <v>129.30958598434512</v>
      </c>
      <c r="U1334" s="321" t="s">
        <v>150</v>
      </c>
      <c r="V1334" s="321">
        <v>0.19363482238155294</v>
      </c>
      <c r="W1334" s="321">
        <v>1.16897852116378</v>
      </c>
      <c r="X1334" s="321">
        <v>2</v>
      </c>
      <c r="Y1334" s="321">
        <v>45.178175227930097</v>
      </c>
      <c r="Z1334" s="321">
        <v>0.44807999999999998</v>
      </c>
      <c r="AA1334" s="321">
        <v>99.589996400000004</v>
      </c>
      <c r="AB1334" s="321">
        <v>1.4448949600000001</v>
      </c>
      <c r="AC1334" s="322">
        <v>0.55269378283894455</v>
      </c>
      <c r="AD1334" s="323">
        <v>180000</v>
      </c>
      <c r="AE1334" s="322">
        <v>17.788614378296618</v>
      </c>
      <c r="AF1334" s="324">
        <v>39.768314626156233</v>
      </c>
      <c r="AG1334" s="324">
        <v>10.532140899660764</v>
      </c>
      <c r="AH1334" s="324">
        <v>0.33408990360079727</v>
      </c>
      <c r="AI1334" s="324">
        <v>0.26483749685317598</v>
      </c>
      <c r="AJ1334" s="324">
        <v>0.20410585919709992</v>
      </c>
      <c r="AK1334" s="324">
        <v>167.78561480757864</v>
      </c>
      <c r="AL1334" s="324">
        <v>135.29647708613351</v>
      </c>
      <c r="AM1334" s="324">
        <v>200.2747525290238</v>
      </c>
    </row>
    <row r="1335" spans="1:39">
      <c r="A1335" s="291" t="s">
        <v>1486</v>
      </c>
      <c r="B1335" s="291">
        <v>2</v>
      </c>
      <c r="C1335" s="291" t="s">
        <v>3513</v>
      </c>
      <c r="D1335" s="291" t="s">
        <v>3176</v>
      </c>
      <c r="E1335" s="291" t="s">
        <v>3160</v>
      </c>
      <c r="F1335" s="291" t="s">
        <v>3161</v>
      </c>
      <c r="G1335" s="291" t="s">
        <v>3162</v>
      </c>
      <c r="H1335" s="291" t="s">
        <v>3163</v>
      </c>
      <c r="I1335" s="291" t="s">
        <v>3164</v>
      </c>
      <c r="J1335" s="291" t="s">
        <v>65</v>
      </c>
      <c r="K1335" s="291">
        <v>40</v>
      </c>
      <c r="L1335" s="291">
        <v>58627677.160000004</v>
      </c>
      <c r="M1335" s="291" t="s">
        <v>58</v>
      </c>
      <c r="N1335" s="291">
        <v>333</v>
      </c>
      <c r="O1335" s="291">
        <v>3211624.154824791</v>
      </c>
      <c r="P1335" s="321" t="s">
        <v>3170</v>
      </c>
      <c r="Q1335" s="321">
        <v>18000000</v>
      </c>
      <c r="R1335" s="321">
        <v>32.510452999999998</v>
      </c>
      <c r="S1335" s="321">
        <v>52.540310169999998</v>
      </c>
      <c r="T1335" s="321">
        <v>129.30958598434512</v>
      </c>
      <c r="U1335" s="321" t="s">
        <v>150</v>
      </c>
      <c r="V1335" s="321">
        <v>0.19363482238155294</v>
      </c>
      <c r="W1335" s="321">
        <v>1.16897852116378</v>
      </c>
      <c r="X1335" s="321">
        <v>2</v>
      </c>
      <c r="Y1335" s="321">
        <v>45.178175227930097</v>
      </c>
      <c r="Z1335" s="321">
        <v>0.44807999999999998</v>
      </c>
      <c r="AA1335" s="321">
        <v>99.589996400000004</v>
      </c>
      <c r="AB1335" s="321">
        <v>1.4448949600000001</v>
      </c>
      <c r="AC1335" s="322">
        <v>0.55269378283894455</v>
      </c>
      <c r="AD1335" s="323">
        <v>180000</v>
      </c>
      <c r="AE1335" s="322">
        <v>17.842356415693285</v>
      </c>
      <c r="AF1335" s="324">
        <v>39.888460591794171</v>
      </c>
      <c r="AG1335" s="324">
        <v>10.572287897342713</v>
      </c>
      <c r="AH1335" s="324">
        <v>0.33415185827323618</v>
      </c>
      <c r="AI1335" s="324">
        <v>0.26504627505022438</v>
      </c>
      <c r="AJ1335" s="324">
        <v>0.20410585919709992</v>
      </c>
      <c r="AK1335" s="324">
        <v>167.91788451472513</v>
      </c>
      <c r="AL1335" s="324">
        <v>135.40313477203023</v>
      </c>
      <c r="AM1335" s="324">
        <v>200.43263425742006</v>
      </c>
    </row>
    <row r="1336" spans="1:39">
      <c r="A1336" s="291" t="s">
        <v>1487</v>
      </c>
      <c r="B1336" s="291">
        <v>2</v>
      </c>
      <c r="C1336" s="291" t="s">
        <v>3514</v>
      </c>
      <c r="D1336" s="291" t="s">
        <v>3176</v>
      </c>
      <c r="E1336" s="291" t="s">
        <v>3160</v>
      </c>
      <c r="F1336" s="291" t="s">
        <v>3161</v>
      </c>
      <c r="G1336" s="291" t="s">
        <v>3162</v>
      </c>
      <c r="H1336" s="291" t="s">
        <v>3163</v>
      </c>
      <c r="I1336" s="291" t="s">
        <v>3164</v>
      </c>
      <c r="J1336" s="291" t="s">
        <v>65</v>
      </c>
      <c r="K1336" s="291">
        <v>40</v>
      </c>
      <c r="L1336" s="291">
        <v>58627677.160000004</v>
      </c>
      <c r="M1336" s="291" t="s">
        <v>58</v>
      </c>
      <c r="N1336" s="291">
        <v>334</v>
      </c>
      <c r="O1336" s="291">
        <v>3221297.7215561909</v>
      </c>
      <c r="P1336" s="321" t="s">
        <v>3170</v>
      </c>
      <c r="Q1336" s="321">
        <v>18000000</v>
      </c>
      <c r="R1336" s="321">
        <v>32.510452999999998</v>
      </c>
      <c r="S1336" s="321">
        <v>52.540310169999998</v>
      </c>
      <c r="T1336" s="321">
        <v>129.30958598434512</v>
      </c>
      <c r="U1336" s="321" t="s">
        <v>150</v>
      </c>
      <c r="V1336" s="321">
        <v>0.19363482238155294</v>
      </c>
      <c r="W1336" s="321">
        <v>1.16897852116378</v>
      </c>
      <c r="X1336" s="321">
        <v>2</v>
      </c>
      <c r="Y1336" s="321">
        <v>45.178175227930097</v>
      </c>
      <c r="Z1336" s="321">
        <v>0.44807999999999998</v>
      </c>
      <c r="AA1336" s="321">
        <v>99.589996400000004</v>
      </c>
      <c r="AB1336" s="321">
        <v>1.4448949600000001</v>
      </c>
      <c r="AC1336" s="322">
        <v>0.55269378283894455</v>
      </c>
      <c r="AD1336" s="323">
        <v>180000</v>
      </c>
      <c r="AE1336" s="322">
        <v>17.896098453089948</v>
      </c>
      <c r="AF1336" s="324">
        <v>40.008606557432095</v>
      </c>
      <c r="AG1336" s="324">
        <v>10.612442114962114</v>
      </c>
      <c r="AH1336" s="324">
        <v>0.33421195132270204</v>
      </c>
      <c r="AI1336" s="324">
        <v>0.26525397978377535</v>
      </c>
      <c r="AJ1336" s="324">
        <v>0.20410585919709992</v>
      </c>
      <c r="AK1336" s="324">
        <v>168.04947413791439</v>
      </c>
      <c r="AL1336" s="324">
        <v>135.50924406190597</v>
      </c>
      <c r="AM1336" s="324">
        <v>200.58970421392283</v>
      </c>
    </row>
    <row r="1337" spans="1:39">
      <c r="A1337" s="291" t="s">
        <v>1488</v>
      </c>
      <c r="B1337" s="291">
        <v>2</v>
      </c>
      <c r="C1337" s="291" t="s">
        <v>3515</v>
      </c>
      <c r="D1337" s="291" t="s">
        <v>3176</v>
      </c>
      <c r="E1337" s="291" t="s">
        <v>3160</v>
      </c>
      <c r="F1337" s="291" t="s">
        <v>3161</v>
      </c>
      <c r="G1337" s="291" t="s">
        <v>3162</v>
      </c>
      <c r="H1337" s="291" t="s">
        <v>3163</v>
      </c>
      <c r="I1337" s="291" t="s">
        <v>3164</v>
      </c>
      <c r="J1337" s="291" t="s">
        <v>65</v>
      </c>
      <c r="K1337" s="291">
        <v>40</v>
      </c>
      <c r="L1337" s="291">
        <v>58627677.160000004</v>
      </c>
      <c r="M1337" s="291" t="s">
        <v>58</v>
      </c>
      <c r="N1337" s="291">
        <v>335</v>
      </c>
      <c r="O1337" s="291">
        <v>3230971.2882875907</v>
      </c>
      <c r="P1337" s="321" t="s">
        <v>3170</v>
      </c>
      <c r="Q1337" s="321">
        <v>18000000</v>
      </c>
      <c r="R1337" s="321">
        <v>32.510452999999998</v>
      </c>
      <c r="S1337" s="321">
        <v>52.540310169999998</v>
      </c>
      <c r="T1337" s="321">
        <v>129.30958598434512</v>
      </c>
      <c r="U1337" s="321" t="s">
        <v>150</v>
      </c>
      <c r="V1337" s="321">
        <v>0.19363482238155294</v>
      </c>
      <c r="W1337" s="321">
        <v>1.16897852116378</v>
      </c>
      <c r="X1337" s="321">
        <v>2</v>
      </c>
      <c r="Y1337" s="321">
        <v>45.178175227930097</v>
      </c>
      <c r="Z1337" s="321">
        <v>0.44807999999999998</v>
      </c>
      <c r="AA1337" s="321">
        <v>99.589996400000004</v>
      </c>
      <c r="AB1337" s="321">
        <v>1.4448949600000001</v>
      </c>
      <c r="AC1337" s="322">
        <v>0.55269378283894455</v>
      </c>
      <c r="AD1337" s="323">
        <v>180000</v>
      </c>
      <c r="AE1337" s="322">
        <v>17.949840490486615</v>
      </c>
      <c r="AF1337" s="324">
        <v>40.128752523070027</v>
      </c>
      <c r="AG1337" s="324">
        <v>10.652603329812257</v>
      </c>
      <c r="AH1337" s="324">
        <v>0.33427019073758346</v>
      </c>
      <c r="AI1337" s="324">
        <v>0.26546061514591246</v>
      </c>
      <c r="AJ1337" s="324">
        <v>0.20410585919709992</v>
      </c>
      <c r="AK1337" s="324">
        <v>168.18038626965222</v>
      </c>
      <c r="AL1337" s="324">
        <v>135.61480704626717</v>
      </c>
      <c r="AM1337" s="324">
        <v>200.74596549303732</v>
      </c>
    </row>
    <row r="1338" spans="1:39">
      <c r="A1338" s="291" t="s">
        <v>1489</v>
      </c>
      <c r="B1338" s="291">
        <v>2</v>
      </c>
      <c r="C1338" s="291" t="s">
        <v>3516</v>
      </c>
      <c r="D1338" s="291" t="s">
        <v>3176</v>
      </c>
      <c r="E1338" s="291" t="s">
        <v>3160</v>
      </c>
      <c r="F1338" s="291" t="s">
        <v>3161</v>
      </c>
      <c r="G1338" s="291" t="s">
        <v>3162</v>
      </c>
      <c r="H1338" s="291" t="s">
        <v>3163</v>
      </c>
      <c r="I1338" s="291" t="s">
        <v>3164</v>
      </c>
      <c r="J1338" s="291" t="s">
        <v>65</v>
      </c>
      <c r="K1338" s="291">
        <v>40</v>
      </c>
      <c r="L1338" s="291">
        <v>58627677.160000004</v>
      </c>
      <c r="M1338" s="291" t="s">
        <v>58</v>
      </c>
      <c r="N1338" s="291">
        <v>336</v>
      </c>
      <c r="O1338" s="291">
        <v>3240644.8550189906</v>
      </c>
      <c r="P1338" s="321" t="s">
        <v>3170</v>
      </c>
      <c r="Q1338" s="321">
        <v>18000000</v>
      </c>
      <c r="R1338" s="321">
        <v>32.510452999999998</v>
      </c>
      <c r="S1338" s="321">
        <v>52.540310169999998</v>
      </c>
      <c r="T1338" s="321">
        <v>129.30958598434512</v>
      </c>
      <c r="U1338" s="321" t="s">
        <v>150</v>
      </c>
      <c r="V1338" s="321">
        <v>0.19363482238155294</v>
      </c>
      <c r="W1338" s="321">
        <v>1.16897852116378</v>
      </c>
      <c r="X1338" s="321">
        <v>2</v>
      </c>
      <c r="Y1338" s="321">
        <v>45.178175227930097</v>
      </c>
      <c r="Z1338" s="321">
        <v>0.44807999999999998</v>
      </c>
      <c r="AA1338" s="321">
        <v>99.589996400000004</v>
      </c>
      <c r="AB1338" s="321">
        <v>1.4448949600000001</v>
      </c>
      <c r="AC1338" s="322">
        <v>0.55269378283894455</v>
      </c>
      <c r="AD1338" s="323">
        <v>180000</v>
      </c>
      <c r="AE1338" s="322">
        <v>18.003582527883282</v>
      </c>
      <c r="AF1338" s="324">
        <v>40.248898488707965</v>
      </c>
      <c r="AG1338" s="324">
        <v>10.692771320141405</v>
      </c>
      <c r="AH1338" s="324">
        <v>0.33432658446639441</v>
      </c>
      <c r="AI1338" s="324">
        <v>0.26566618520358554</v>
      </c>
      <c r="AJ1338" s="324">
        <v>0.20410585919709992</v>
      </c>
      <c r="AK1338" s="324">
        <v>168.31062348652122</v>
      </c>
      <c r="AL1338" s="324">
        <v>135.71982580278026</v>
      </c>
      <c r="AM1338" s="324">
        <v>200.90142117026218</v>
      </c>
    </row>
    <row r="1339" spans="1:39">
      <c r="A1339" s="291" t="s">
        <v>1490</v>
      </c>
      <c r="B1339" s="291">
        <v>2</v>
      </c>
      <c r="C1339" s="291" t="s">
        <v>3517</v>
      </c>
      <c r="D1339" s="291" t="s">
        <v>3176</v>
      </c>
      <c r="E1339" s="291" t="s">
        <v>3160</v>
      </c>
      <c r="F1339" s="291" t="s">
        <v>3161</v>
      </c>
      <c r="G1339" s="291" t="s">
        <v>3162</v>
      </c>
      <c r="H1339" s="291" t="s">
        <v>3163</v>
      </c>
      <c r="I1339" s="291" t="s">
        <v>3164</v>
      </c>
      <c r="J1339" s="291" t="s">
        <v>65</v>
      </c>
      <c r="K1339" s="291">
        <v>40</v>
      </c>
      <c r="L1339" s="291">
        <v>58627677.160000004</v>
      </c>
      <c r="M1339" s="291" t="s">
        <v>58</v>
      </c>
      <c r="N1339" s="291">
        <v>337</v>
      </c>
      <c r="O1339" s="291">
        <v>3250318.4217503904</v>
      </c>
      <c r="P1339" s="321" t="s">
        <v>3170</v>
      </c>
      <c r="Q1339" s="321">
        <v>18000000</v>
      </c>
      <c r="R1339" s="321">
        <v>32.510452999999998</v>
      </c>
      <c r="S1339" s="321">
        <v>52.540310169999998</v>
      </c>
      <c r="T1339" s="321">
        <v>129.30958598434512</v>
      </c>
      <c r="U1339" s="321" t="s">
        <v>150</v>
      </c>
      <c r="V1339" s="321">
        <v>0.19363482238155294</v>
      </c>
      <c r="W1339" s="321">
        <v>1.16897852116378</v>
      </c>
      <c r="X1339" s="321">
        <v>2</v>
      </c>
      <c r="Y1339" s="321">
        <v>45.178175227930097</v>
      </c>
      <c r="Z1339" s="321">
        <v>0.44807999999999998</v>
      </c>
      <c r="AA1339" s="321">
        <v>99.589996400000004</v>
      </c>
      <c r="AB1339" s="321">
        <v>1.4448949600000001</v>
      </c>
      <c r="AC1339" s="322">
        <v>0.55269378283894455</v>
      </c>
      <c r="AD1339" s="323">
        <v>180000</v>
      </c>
      <c r="AE1339" s="322">
        <v>18.057324565279949</v>
      </c>
      <c r="AF1339" s="324">
        <v>40.369044454345904</v>
      </c>
      <c r="AG1339" s="324">
        <v>10.732945865148086</v>
      </c>
      <c r="AH1339" s="324">
        <v>0.33438114041837008</v>
      </c>
      <c r="AI1339" s="324">
        <v>0.26587069399886765</v>
      </c>
      <c r="AJ1339" s="324">
        <v>0.20410585919709992</v>
      </c>
      <c r="AK1339" s="324">
        <v>168.44018834934346</v>
      </c>
      <c r="AL1339" s="324">
        <v>135.82430239640303</v>
      </c>
      <c r="AM1339" s="324">
        <v>201.05607430228392</v>
      </c>
    </row>
    <row r="1340" spans="1:39">
      <c r="A1340" s="291" t="s">
        <v>1491</v>
      </c>
      <c r="B1340" s="291">
        <v>2</v>
      </c>
      <c r="C1340" s="291" t="s">
        <v>3518</v>
      </c>
      <c r="D1340" s="291" t="s">
        <v>3176</v>
      </c>
      <c r="E1340" s="291" t="s">
        <v>3160</v>
      </c>
      <c r="F1340" s="291" t="s">
        <v>3161</v>
      </c>
      <c r="G1340" s="291" t="s">
        <v>3162</v>
      </c>
      <c r="H1340" s="291" t="s">
        <v>3163</v>
      </c>
      <c r="I1340" s="291" t="s">
        <v>3164</v>
      </c>
      <c r="J1340" s="291" t="s">
        <v>65</v>
      </c>
      <c r="K1340" s="291">
        <v>40</v>
      </c>
      <c r="L1340" s="291">
        <v>58627677.160000004</v>
      </c>
      <c r="M1340" s="291" t="s">
        <v>58</v>
      </c>
      <c r="N1340" s="291">
        <v>338</v>
      </c>
      <c r="O1340" s="291">
        <v>3259991.9884817903</v>
      </c>
      <c r="P1340" s="321" t="s">
        <v>3170</v>
      </c>
      <c r="Q1340" s="321">
        <v>18000000</v>
      </c>
      <c r="R1340" s="321">
        <v>32.510452999999998</v>
      </c>
      <c r="S1340" s="321">
        <v>52.540310169999998</v>
      </c>
      <c r="T1340" s="321">
        <v>129.30958598434512</v>
      </c>
      <c r="U1340" s="321" t="s">
        <v>150</v>
      </c>
      <c r="V1340" s="321">
        <v>0.19363482238155294</v>
      </c>
      <c r="W1340" s="321">
        <v>1.16897852116378</v>
      </c>
      <c r="X1340" s="321">
        <v>2</v>
      </c>
      <c r="Y1340" s="321">
        <v>45.178175227930097</v>
      </c>
      <c r="Z1340" s="321">
        <v>0.44807999999999998</v>
      </c>
      <c r="AA1340" s="321">
        <v>99.589996400000004</v>
      </c>
      <c r="AB1340" s="321">
        <v>1.4448949600000001</v>
      </c>
      <c r="AC1340" s="322">
        <v>0.55269378283894455</v>
      </c>
      <c r="AD1340" s="323">
        <v>180000</v>
      </c>
      <c r="AE1340" s="322">
        <v>18.111066602676612</v>
      </c>
      <c r="AF1340" s="324">
        <v>40.489190419983828</v>
      </c>
      <c r="AG1340" s="324">
        <v>10.773126744976338</v>
      </c>
      <c r="AH1340" s="324">
        <v>0.33443386646325485</v>
      </c>
      <c r="AI1340" s="324">
        <v>0.26607414554920705</v>
      </c>
      <c r="AJ1340" s="324">
        <v>0.20410585919709992</v>
      </c>
      <c r="AK1340" s="324">
        <v>168.56908340334019</v>
      </c>
      <c r="AL1340" s="324">
        <v>135.92823887951323</v>
      </c>
      <c r="AM1340" s="324">
        <v>201.20992792716717</v>
      </c>
    </row>
    <row r="1341" spans="1:39">
      <c r="A1341" s="291" t="s">
        <v>1492</v>
      </c>
      <c r="B1341" s="291">
        <v>2</v>
      </c>
      <c r="C1341" s="291" t="s">
        <v>3519</v>
      </c>
      <c r="D1341" s="291" t="s">
        <v>3176</v>
      </c>
      <c r="E1341" s="291" t="s">
        <v>3160</v>
      </c>
      <c r="F1341" s="291" t="s">
        <v>3161</v>
      </c>
      <c r="G1341" s="291" t="s">
        <v>3162</v>
      </c>
      <c r="H1341" s="291" t="s">
        <v>3163</v>
      </c>
      <c r="I1341" s="291" t="s">
        <v>3164</v>
      </c>
      <c r="J1341" s="291" t="s">
        <v>65</v>
      </c>
      <c r="K1341" s="291">
        <v>40</v>
      </c>
      <c r="L1341" s="291">
        <v>58627677.160000004</v>
      </c>
      <c r="M1341" s="291" t="s">
        <v>58</v>
      </c>
      <c r="N1341" s="291">
        <v>339</v>
      </c>
      <c r="O1341" s="291">
        <v>3269665.5552131901</v>
      </c>
      <c r="P1341" s="321" t="s">
        <v>3170</v>
      </c>
      <c r="Q1341" s="321">
        <v>18000000</v>
      </c>
      <c r="R1341" s="321">
        <v>32.510452999999998</v>
      </c>
      <c r="S1341" s="321">
        <v>52.540310169999998</v>
      </c>
      <c r="T1341" s="321">
        <v>129.30958598434512</v>
      </c>
      <c r="U1341" s="321" t="s">
        <v>150</v>
      </c>
      <c r="V1341" s="321">
        <v>0.19363482238155294</v>
      </c>
      <c r="W1341" s="321">
        <v>1.16897852116378</v>
      </c>
      <c r="X1341" s="321">
        <v>2</v>
      </c>
      <c r="Y1341" s="321">
        <v>45.178175227930097</v>
      </c>
      <c r="Z1341" s="321">
        <v>0.44807999999999998</v>
      </c>
      <c r="AA1341" s="321">
        <v>99.589996400000004</v>
      </c>
      <c r="AB1341" s="321">
        <v>1.4448949600000001</v>
      </c>
      <c r="AC1341" s="322">
        <v>0.55269378283894455</v>
      </c>
      <c r="AD1341" s="323">
        <v>180000</v>
      </c>
      <c r="AE1341" s="322">
        <v>18.164808640073279</v>
      </c>
      <c r="AF1341" s="324">
        <v>40.609336385621759</v>
      </c>
      <c r="AG1341" s="324">
        <v>10.813313740711111</v>
      </c>
      <c r="AH1341" s="324">
        <v>0.33448477043232216</v>
      </c>
      <c r="AI1341" s="324">
        <v>0.26627654384767785</v>
      </c>
      <c r="AJ1341" s="324">
        <v>0.20410585919709992</v>
      </c>
      <c r="AK1341" s="324">
        <v>168.69731117829065</v>
      </c>
      <c r="AL1341" s="324">
        <v>136.03163729203678</v>
      </c>
      <c r="AM1341" s="324">
        <v>201.36298506454455</v>
      </c>
    </row>
    <row r="1342" spans="1:39">
      <c r="A1342" s="291" t="s">
        <v>1493</v>
      </c>
      <c r="B1342" s="291">
        <v>2</v>
      </c>
      <c r="C1342" s="291" t="s">
        <v>3520</v>
      </c>
      <c r="D1342" s="291" t="s">
        <v>3176</v>
      </c>
      <c r="E1342" s="291" t="s">
        <v>3160</v>
      </c>
      <c r="F1342" s="291" t="s">
        <v>3161</v>
      </c>
      <c r="G1342" s="291" t="s">
        <v>3162</v>
      </c>
      <c r="H1342" s="291" t="s">
        <v>3163</v>
      </c>
      <c r="I1342" s="291" t="s">
        <v>3164</v>
      </c>
      <c r="J1342" s="291" t="s">
        <v>65</v>
      </c>
      <c r="K1342" s="291">
        <v>40</v>
      </c>
      <c r="L1342" s="291">
        <v>58627677.160000004</v>
      </c>
      <c r="M1342" s="291" t="s">
        <v>58</v>
      </c>
      <c r="N1342" s="291">
        <v>340</v>
      </c>
      <c r="O1342" s="291">
        <v>3279339.12194459</v>
      </c>
      <c r="P1342" s="321" t="s">
        <v>3170</v>
      </c>
      <c r="Q1342" s="321">
        <v>18000000</v>
      </c>
      <c r="R1342" s="321">
        <v>32.510452999999998</v>
      </c>
      <c r="S1342" s="321">
        <v>52.540310169999998</v>
      </c>
      <c r="T1342" s="321">
        <v>129.30958598434512</v>
      </c>
      <c r="U1342" s="321" t="s">
        <v>150</v>
      </c>
      <c r="V1342" s="321">
        <v>0.19363482238155294</v>
      </c>
      <c r="W1342" s="321">
        <v>1.16897852116378</v>
      </c>
      <c r="X1342" s="321">
        <v>2</v>
      </c>
      <c r="Y1342" s="321">
        <v>45.178175227930097</v>
      </c>
      <c r="Z1342" s="321">
        <v>0.44807999999999998</v>
      </c>
      <c r="AA1342" s="321">
        <v>99.589996400000004</v>
      </c>
      <c r="AB1342" s="321">
        <v>1.4448949600000001</v>
      </c>
      <c r="AC1342" s="322">
        <v>0.55269378283894455</v>
      </c>
      <c r="AD1342" s="323">
        <v>180000</v>
      </c>
      <c r="AE1342" s="322">
        <v>18.218550677469945</v>
      </c>
      <c r="AF1342" s="324">
        <v>40.729482351259698</v>
      </c>
      <c r="AG1342" s="324">
        <v>10.853506634373604</v>
      </c>
      <c r="AH1342" s="324">
        <v>0.3345338601182376</v>
      </c>
      <c r="AI1342" s="324">
        <v>0.26647789286322521</v>
      </c>
      <c r="AJ1342" s="324">
        <v>0.20410585919709992</v>
      </c>
      <c r="AK1342" s="324">
        <v>168.82487418868732</v>
      </c>
      <c r="AL1342" s="324">
        <v>136.13449966157285</v>
      </c>
      <c r="AM1342" s="324">
        <v>201.51524871580185</v>
      </c>
    </row>
    <row r="1343" spans="1:39">
      <c r="A1343" s="291" t="s">
        <v>1494</v>
      </c>
      <c r="B1343" s="291">
        <v>2</v>
      </c>
      <c r="C1343" s="291" t="s">
        <v>3521</v>
      </c>
      <c r="D1343" s="291" t="s">
        <v>3176</v>
      </c>
      <c r="E1343" s="291" t="s">
        <v>3160</v>
      </c>
      <c r="F1343" s="291" t="s">
        <v>3161</v>
      </c>
      <c r="G1343" s="291" t="s">
        <v>3162</v>
      </c>
      <c r="H1343" s="291" t="s">
        <v>3163</v>
      </c>
      <c r="I1343" s="291" t="s">
        <v>3164</v>
      </c>
      <c r="J1343" s="291" t="s">
        <v>65</v>
      </c>
      <c r="K1343" s="291">
        <v>40</v>
      </c>
      <c r="L1343" s="291">
        <v>58627677.160000004</v>
      </c>
      <c r="M1343" s="291" t="s">
        <v>58</v>
      </c>
      <c r="N1343" s="291">
        <v>341</v>
      </c>
      <c r="O1343" s="291">
        <v>3289012.6886759899</v>
      </c>
      <c r="P1343" s="321" t="s">
        <v>3170</v>
      </c>
      <c r="Q1343" s="321">
        <v>18000000</v>
      </c>
      <c r="R1343" s="321">
        <v>32.510452999999998</v>
      </c>
      <c r="S1343" s="321">
        <v>52.540310169999998</v>
      </c>
      <c r="T1343" s="321">
        <v>129.30958598434512</v>
      </c>
      <c r="U1343" s="321" t="s">
        <v>150</v>
      </c>
      <c r="V1343" s="321">
        <v>0.19363482238155294</v>
      </c>
      <c r="W1343" s="321">
        <v>1.16897852116378</v>
      </c>
      <c r="X1343" s="321">
        <v>2</v>
      </c>
      <c r="Y1343" s="321">
        <v>45.178175227930097</v>
      </c>
      <c r="Z1343" s="321">
        <v>0.44807999999999998</v>
      </c>
      <c r="AA1343" s="321">
        <v>99.589996400000004</v>
      </c>
      <c r="AB1343" s="321">
        <v>1.4448949600000001</v>
      </c>
      <c r="AC1343" s="322">
        <v>0.55269378283894455</v>
      </c>
      <c r="AD1343" s="323">
        <v>180000</v>
      </c>
      <c r="AE1343" s="322">
        <v>18.272292714866609</v>
      </c>
      <c r="AF1343" s="324">
        <v>40.849628316897622</v>
      </c>
      <c r="AG1343" s="324">
        <v>10.893705208916712</v>
      </c>
      <c r="AH1343" s="324">
        <v>0.3345811432757726</v>
      </c>
      <c r="AI1343" s="324">
        <v>0.26667819654090913</v>
      </c>
      <c r="AJ1343" s="324">
        <v>0.20410585919709992</v>
      </c>
      <c r="AK1343" s="324">
        <v>168.95177493389053</v>
      </c>
      <c r="AL1343" s="324">
        <v>136.23682800351853</v>
      </c>
      <c r="AM1343" s="324">
        <v>201.66672186426254</v>
      </c>
    </row>
    <row r="1344" spans="1:39">
      <c r="A1344" s="291" t="s">
        <v>1495</v>
      </c>
      <c r="B1344" s="291">
        <v>2</v>
      </c>
      <c r="C1344" s="291" t="s">
        <v>3522</v>
      </c>
      <c r="D1344" s="291" t="s">
        <v>3176</v>
      </c>
      <c r="E1344" s="291" t="s">
        <v>3160</v>
      </c>
      <c r="F1344" s="291" t="s">
        <v>3161</v>
      </c>
      <c r="G1344" s="291" t="s">
        <v>3162</v>
      </c>
      <c r="H1344" s="291" t="s">
        <v>3163</v>
      </c>
      <c r="I1344" s="291" t="s">
        <v>3164</v>
      </c>
      <c r="J1344" s="291" t="s">
        <v>65</v>
      </c>
      <c r="K1344" s="291">
        <v>40</v>
      </c>
      <c r="L1344" s="291">
        <v>58627677.160000004</v>
      </c>
      <c r="M1344" s="291" t="s">
        <v>58</v>
      </c>
      <c r="N1344" s="291">
        <v>342</v>
      </c>
      <c r="O1344" s="291">
        <v>3298686.2554073897</v>
      </c>
      <c r="P1344" s="321" t="s">
        <v>3170</v>
      </c>
      <c r="Q1344" s="321">
        <v>18000000</v>
      </c>
      <c r="R1344" s="321">
        <v>32.510452999999998</v>
      </c>
      <c r="S1344" s="321">
        <v>52.540310169999998</v>
      </c>
      <c r="T1344" s="321">
        <v>129.30958598434512</v>
      </c>
      <c r="U1344" s="321" t="s">
        <v>150</v>
      </c>
      <c r="V1344" s="321">
        <v>0.19363482238155294</v>
      </c>
      <c r="W1344" s="321">
        <v>1.16897852116378</v>
      </c>
      <c r="X1344" s="321">
        <v>2</v>
      </c>
      <c r="Y1344" s="321">
        <v>45.178175227930097</v>
      </c>
      <c r="Z1344" s="321">
        <v>0.44807999999999998</v>
      </c>
      <c r="AA1344" s="321">
        <v>99.589996400000004</v>
      </c>
      <c r="AB1344" s="321">
        <v>1.4448949600000001</v>
      </c>
      <c r="AC1344" s="322">
        <v>0.55269378283894455</v>
      </c>
      <c r="AD1344" s="323">
        <v>180000</v>
      </c>
      <c r="AE1344" s="322">
        <v>18.326034752263276</v>
      </c>
      <c r="AF1344" s="324">
        <v>40.96977428253556</v>
      </c>
      <c r="AG1344" s="324">
        <v>10.933909248220512</v>
      </c>
      <c r="AH1344" s="324">
        <v>0.33462662762190265</v>
      </c>
      <c r="AI1344" s="324">
        <v>0.26687745880214375</v>
      </c>
      <c r="AJ1344" s="324">
        <v>0.20410585919709992</v>
      </c>
      <c r="AK1344" s="324">
        <v>169.07801589827986</v>
      </c>
      <c r="AL1344" s="324">
        <v>136.33862432119105</v>
      </c>
      <c r="AM1344" s="324">
        <v>201.81740747536867</v>
      </c>
    </row>
    <row r="1345" spans="1:39">
      <c r="A1345" s="291" t="s">
        <v>1496</v>
      </c>
      <c r="B1345" s="291">
        <v>2</v>
      </c>
      <c r="C1345" s="291" t="s">
        <v>3523</v>
      </c>
      <c r="D1345" s="291" t="s">
        <v>3176</v>
      </c>
      <c r="E1345" s="291" t="s">
        <v>3160</v>
      </c>
      <c r="F1345" s="291" t="s">
        <v>3161</v>
      </c>
      <c r="G1345" s="291" t="s">
        <v>3162</v>
      </c>
      <c r="H1345" s="291" t="s">
        <v>3163</v>
      </c>
      <c r="I1345" s="291" t="s">
        <v>3164</v>
      </c>
      <c r="J1345" s="291" t="s">
        <v>65</v>
      </c>
      <c r="K1345" s="291">
        <v>40</v>
      </c>
      <c r="L1345" s="291">
        <v>58627677.160000004</v>
      </c>
      <c r="M1345" s="291" t="s">
        <v>58</v>
      </c>
      <c r="N1345" s="291">
        <v>343</v>
      </c>
      <c r="O1345" s="291">
        <v>3308359.8221387896</v>
      </c>
      <c r="P1345" s="321" t="s">
        <v>3170</v>
      </c>
      <c r="Q1345" s="321">
        <v>18000000</v>
      </c>
      <c r="R1345" s="321">
        <v>32.510452999999998</v>
      </c>
      <c r="S1345" s="321">
        <v>52.540310169999998</v>
      </c>
      <c r="T1345" s="321">
        <v>129.30958598434512</v>
      </c>
      <c r="U1345" s="321" t="s">
        <v>150</v>
      </c>
      <c r="V1345" s="321">
        <v>0.19363482238155294</v>
      </c>
      <c r="W1345" s="321">
        <v>1.16897852116378</v>
      </c>
      <c r="X1345" s="321">
        <v>2</v>
      </c>
      <c r="Y1345" s="321">
        <v>45.178175227930097</v>
      </c>
      <c r="Z1345" s="321">
        <v>0.44807999999999998</v>
      </c>
      <c r="AA1345" s="321">
        <v>99.589996400000004</v>
      </c>
      <c r="AB1345" s="321">
        <v>1.4448949600000001</v>
      </c>
      <c r="AC1345" s="322">
        <v>0.55269378283894455</v>
      </c>
      <c r="AD1345" s="323">
        <v>180000</v>
      </c>
      <c r="AE1345" s="322">
        <v>18.379776789659942</v>
      </c>
      <c r="AF1345" s="324">
        <v>41.089920248173492</v>
      </c>
      <c r="AG1345" s="324">
        <v>10.974118537087715</v>
      </c>
      <c r="AH1345" s="324">
        <v>0.33467032083604553</v>
      </c>
      <c r="AI1345" s="324">
        <v>0.26707568354493294</v>
      </c>
      <c r="AJ1345" s="324">
        <v>0.20410585919709992</v>
      </c>
      <c r="AK1345" s="324">
        <v>169.20359955140356</v>
      </c>
      <c r="AL1345" s="324">
        <v>136.43989060594814</v>
      </c>
      <c r="AM1345" s="324">
        <v>201.967308496859</v>
      </c>
    </row>
    <row r="1346" spans="1:39">
      <c r="A1346" s="291" t="s">
        <v>1497</v>
      </c>
      <c r="B1346" s="291">
        <v>2</v>
      </c>
      <c r="C1346" s="291" t="s">
        <v>3524</v>
      </c>
      <c r="D1346" s="291" t="s">
        <v>3176</v>
      </c>
      <c r="E1346" s="291" t="s">
        <v>3160</v>
      </c>
      <c r="F1346" s="291" t="s">
        <v>3161</v>
      </c>
      <c r="G1346" s="291" t="s">
        <v>3162</v>
      </c>
      <c r="H1346" s="291" t="s">
        <v>3163</v>
      </c>
      <c r="I1346" s="291" t="s">
        <v>3164</v>
      </c>
      <c r="J1346" s="291" t="s">
        <v>65</v>
      </c>
      <c r="K1346" s="291">
        <v>40</v>
      </c>
      <c r="L1346" s="291">
        <v>58627677.160000004</v>
      </c>
      <c r="M1346" s="291" t="s">
        <v>58</v>
      </c>
      <c r="N1346" s="291">
        <v>344</v>
      </c>
      <c r="O1346" s="291">
        <v>3318033.3888701894</v>
      </c>
      <c r="P1346" s="321" t="s">
        <v>3170</v>
      </c>
      <c r="Q1346" s="321">
        <v>18000000</v>
      </c>
      <c r="R1346" s="321">
        <v>32.510452999999998</v>
      </c>
      <c r="S1346" s="321">
        <v>52.540310169999998</v>
      </c>
      <c r="T1346" s="321">
        <v>129.30958598434512</v>
      </c>
      <c r="U1346" s="321" t="s">
        <v>150</v>
      </c>
      <c r="V1346" s="321">
        <v>0.19363482238155294</v>
      </c>
      <c r="W1346" s="321">
        <v>1.16897852116378</v>
      </c>
      <c r="X1346" s="321">
        <v>2</v>
      </c>
      <c r="Y1346" s="321">
        <v>45.178175227930097</v>
      </c>
      <c r="Z1346" s="321">
        <v>0.44807999999999998</v>
      </c>
      <c r="AA1346" s="321">
        <v>99.589996400000004</v>
      </c>
      <c r="AB1346" s="321">
        <v>1.4448949600000001</v>
      </c>
      <c r="AC1346" s="322">
        <v>0.55269378283894455</v>
      </c>
      <c r="AD1346" s="323">
        <v>180000</v>
      </c>
      <c r="AE1346" s="322">
        <v>18.433518827056609</v>
      </c>
      <c r="AF1346" s="324">
        <v>41.21006621381143</v>
      </c>
      <c r="AG1346" s="324">
        <v>11.014332861239298</v>
      </c>
      <c r="AH1346" s="324">
        <v>0.33471223056102517</v>
      </c>
      <c r="AI1346" s="324">
        <v>0.26727287464410521</v>
      </c>
      <c r="AJ1346" s="324">
        <v>0.20410585919709992</v>
      </c>
      <c r="AK1346" s="324">
        <v>169.32852834812732</v>
      </c>
      <c r="AL1346" s="324">
        <v>136.54062883730793</v>
      </c>
      <c r="AM1346" s="324">
        <v>202.11642785894671</v>
      </c>
    </row>
    <row r="1347" spans="1:39">
      <c r="A1347" s="291" t="s">
        <v>1498</v>
      </c>
      <c r="B1347" s="291">
        <v>2</v>
      </c>
      <c r="C1347" s="291" t="s">
        <v>3525</v>
      </c>
      <c r="D1347" s="291" t="s">
        <v>3176</v>
      </c>
      <c r="E1347" s="291" t="s">
        <v>3160</v>
      </c>
      <c r="F1347" s="291" t="s">
        <v>3161</v>
      </c>
      <c r="G1347" s="291" t="s">
        <v>3162</v>
      </c>
      <c r="H1347" s="291" t="s">
        <v>3163</v>
      </c>
      <c r="I1347" s="291" t="s">
        <v>3164</v>
      </c>
      <c r="J1347" s="291" t="s">
        <v>65</v>
      </c>
      <c r="K1347" s="291">
        <v>40</v>
      </c>
      <c r="L1347" s="291">
        <v>58627677.160000004</v>
      </c>
      <c r="M1347" s="291" t="s">
        <v>58</v>
      </c>
      <c r="N1347" s="291">
        <v>345</v>
      </c>
      <c r="O1347" s="291">
        <v>3327706.9556015893</v>
      </c>
      <c r="P1347" s="321" t="s">
        <v>3170</v>
      </c>
      <c r="Q1347" s="321">
        <v>18000000</v>
      </c>
      <c r="R1347" s="321">
        <v>32.510452999999998</v>
      </c>
      <c r="S1347" s="321">
        <v>52.540310169999998</v>
      </c>
      <c r="T1347" s="321">
        <v>129.30958598434512</v>
      </c>
      <c r="U1347" s="321" t="s">
        <v>150</v>
      </c>
      <c r="V1347" s="321">
        <v>0.19363482238155294</v>
      </c>
      <c r="W1347" s="321">
        <v>1.16897852116378</v>
      </c>
      <c r="X1347" s="321">
        <v>2</v>
      </c>
      <c r="Y1347" s="321">
        <v>45.178175227930097</v>
      </c>
      <c r="Z1347" s="321">
        <v>0.44807999999999998</v>
      </c>
      <c r="AA1347" s="321">
        <v>99.589996400000004</v>
      </c>
      <c r="AB1347" s="321">
        <v>1.4448949600000001</v>
      </c>
      <c r="AC1347" s="322">
        <v>0.55269378283894455</v>
      </c>
      <c r="AD1347" s="323">
        <v>180000</v>
      </c>
      <c r="AE1347" s="322">
        <v>18.487260864453273</v>
      </c>
      <c r="AF1347" s="324">
        <v>41.330212179449354</v>
      </c>
      <c r="AG1347" s="324">
        <v>11.054552007310003</v>
      </c>
      <c r="AH1347" s="324">
        <v>0.33475236440239819</v>
      </c>
      <c r="AI1347" s="324">
        <v>0.26746903595154209</v>
      </c>
      <c r="AJ1347" s="324">
        <v>0.20410585919709992</v>
      </c>
      <c r="AK1347" s="324">
        <v>169.45280472877897</v>
      </c>
      <c r="AL1347" s="324">
        <v>136.64084098306589</v>
      </c>
      <c r="AM1347" s="324">
        <v>202.26476847449206</v>
      </c>
    </row>
    <row r="1348" spans="1:39">
      <c r="A1348" s="291" t="s">
        <v>1499</v>
      </c>
      <c r="B1348" s="291">
        <v>2</v>
      </c>
      <c r="C1348" s="291" t="s">
        <v>3526</v>
      </c>
      <c r="D1348" s="291" t="s">
        <v>3176</v>
      </c>
      <c r="E1348" s="291" t="s">
        <v>3160</v>
      </c>
      <c r="F1348" s="291" t="s">
        <v>3161</v>
      </c>
      <c r="G1348" s="291" t="s">
        <v>3162</v>
      </c>
      <c r="H1348" s="291" t="s">
        <v>3163</v>
      </c>
      <c r="I1348" s="291" t="s">
        <v>3164</v>
      </c>
      <c r="J1348" s="291" t="s">
        <v>65</v>
      </c>
      <c r="K1348" s="291">
        <v>40</v>
      </c>
      <c r="L1348" s="291">
        <v>58627677.160000004</v>
      </c>
      <c r="M1348" s="291" t="s">
        <v>58</v>
      </c>
      <c r="N1348" s="291">
        <v>346</v>
      </c>
      <c r="O1348" s="291">
        <v>3337380.5223329891</v>
      </c>
      <c r="P1348" s="321" t="s">
        <v>3170</v>
      </c>
      <c r="Q1348" s="321">
        <v>18000000</v>
      </c>
      <c r="R1348" s="321">
        <v>32.510452999999998</v>
      </c>
      <c r="S1348" s="321">
        <v>52.540310169999998</v>
      </c>
      <c r="T1348" s="321">
        <v>129.30958598434512</v>
      </c>
      <c r="U1348" s="321" t="s">
        <v>150</v>
      </c>
      <c r="V1348" s="321">
        <v>0.19363482238155294</v>
      </c>
      <c r="W1348" s="321">
        <v>1.16897852116378</v>
      </c>
      <c r="X1348" s="321">
        <v>2</v>
      </c>
      <c r="Y1348" s="321">
        <v>45.178175227930097</v>
      </c>
      <c r="Z1348" s="321">
        <v>0.44807999999999998</v>
      </c>
      <c r="AA1348" s="321">
        <v>99.589996400000004</v>
      </c>
      <c r="AB1348" s="321">
        <v>1.4448949600000001</v>
      </c>
      <c r="AC1348" s="322">
        <v>0.55269378283894455</v>
      </c>
      <c r="AD1348" s="323">
        <v>180000</v>
      </c>
      <c r="AE1348" s="322">
        <v>18.541002901849939</v>
      </c>
      <c r="AF1348" s="324">
        <v>41.450358145087293</v>
      </c>
      <c r="AG1348" s="324">
        <v>11.094775762844048</v>
      </c>
      <c r="AH1348" s="324">
        <v>0.33479072992979286</v>
      </c>
      <c r="AI1348" s="324">
        <v>0.26766417129640663</v>
      </c>
      <c r="AJ1348" s="324">
        <v>0.20410585919709992</v>
      </c>
      <c r="AK1348" s="324">
        <v>169.5764311192932</v>
      </c>
      <c r="AL1348" s="324">
        <v>136.74052899941123</v>
      </c>
      <c r="AM1348" s="324">
        <v>202.41233323917521</v>
      </c>
    </row>
    <row r="1349" spans="1:39">
      <c r="A1349" s="291" t="s">
        <v>1500</v>
      </c>
      <c r="B1349" s="291">
        <v>2</v>
      </c>
      <c r="C1349" s="291" t="s">
        <v>3527</v>
      </c>
      <c r="D1349" s="291" t="s">
        <v>3176</v>
      </c>
      <c r="E1349" s="291" t="s">
        <v>3160</v>
      </c>
      <c r="F1349" s="291" t="s">
        <v>3161</v>
      </c>
      <c r="G1349" s="291" t="s">
        <v>3162</v>
      </c>
      <c r="H1349" s="291" t="s">
        <v>3163</v>
      </c>
      <c r="I1349" s="291" t="s">
        <v>3164</v>
      </c>
      <c r="J1349" s="291" t="s">
        <v>65</v>
      </c>
      <c r="K1349" s="291">
        <v>40</v>
      </c>
      <c r="L1349" s="291">
        <v>58627677.160000004</v>
      </c>
      <c r="M1349" s="291" t="s">
        <v>58</v>
      </c>
      <c r="N1349" s="291">
        <v>347</v>
      </c>
      <c r="O1349" s="291">
        <v>3347054.089064389</v>
      </c>
      <c r="P1349" s="321" t="s">
        <v>3170</v>
      </c>
      <c r="Q1349" s="321">
        <v>18000000</v>
      </c>
      <c r="R1349" s="321">
        <v>32.510452999999998</v>
      </c>
      <c r="S1349" s="321">
        <v>52.540310169999998</v>
      </c>
      <c r="T1349" s="321">
        <v>129.30958598434512</v>
      </c>
      <c r="U1349" s="321" t="s">
        <v>150</v>
      </c>
      <c r="V1349" s="321">
        <v>0.19363482238155294</v>
      </c>
      <c r="W1349" s="321">
        <v>1.16897852116378</v>
      </c>
      <c r="X1349" s="321">
        <v>2</v>
      </c>
      <c r="Y1349" s="321">
        <v>45.178175227930097</v>
      </c>
      <c r="Z1349" s="321">
        <v>0.44807999999999998</v>
      </c>
      <c r="AA1349" s="321">
        <v>99.589996400000004</v>
      </c>
      <c r="AB1349" s="321">
        <v>1.4448949600000001</v>
      </c>
      <c r="AC1349" s="322">
        <v>0.55269378283894455</v>
      </c>
      <c r="AD1349" s="323">
        <v>180000</v>
      </c>
      <c r="AE1349" s="322">
        <v>18.594744939246606</v>
      </c>
      <c r="AF1349" s="324">
        <v>41.570504110725224</v>
      </c>
      <c r="AG1349" s="324">
        <v>11.135003916290719</v>
      </c>
      <c r="AH1349" s="324">
        <v>0.33482733467640341</v>
      </c>
      <c r="AI1349" s="324">
        <v>0.26785828448536614</v>
      </c>
      <c r="AJ1349" s="324">
        <v>0.20410585919709992</v>
      </c>
      <c r="AK1349" s="324">
        <v>169.69940993135276</v>
      </c>
      <c r="AL1349" s="324">
        <v>136.83969483104096</v>
      </c>
      <c r="AM1349" s="324">
        <v>202.55912503166462</v>
      </c>
    </row>
    <row r="1350" spans="1:39">
      <c r="A1350" s="291" t="s">
        <v>1501</v>
      </c>
      <c r="B1350" s="291">
        <v>2</v>
      </c>
      <c r="C1350" s="291" t="s">
        <v>3528</v>
      </c>
      <c r="D1350" s="291" t="s">
        <v>3176</v>
      </c>
      <c r="E1350" s="291" t="s">
        <v>3160</v>
      </c>
      <c r="F1350" s="291" t="s">
        <v>3161</v>
      </c>
      <c r="G1350" s="291" t="s">
        <v>3162</v>
      </c>
      <c r="H1350" s="291" t="s">
        <v>3163</v>
      </c>
      <c r="I1350" s="291" t="s">
        <v>3164</v>
      </c>
      <c r="J1350" s="291" t="s">
        <v>65</v>
      </c>
      <c r="K1350" s="291">
        <v>40</v>
      </c>
      <c r="L1350" s="291">
        <v>58627677.160000004</v>
      </c>
      <c r="M1350" s="291" t="s">
        <v>58</v>
      </c>
      <c r="N1350" s="291">
        <v>348</v>
      </c>
      <c r="O1350" s="291">
        <v>3356727.6557957889</v>
      </c>
      <c r="P1350" s="321" t="s">
        <v>3170</v>
      </c>
      <c r="Q1350" s="321">
        <v>18000000</v>
      </c>
      <c r="R1350" s="321">
        <v>32.510452999999998</v>
      </c>
      <c r="S1350" s="321">
        <v>52.540310169999998</v>
      </c>
      <c r="T1350" s="321">
        <v>129.30958598434512</v>
      </c>
      <c r="U1350" s="321" t="s">
        <v>150</v>
      </c>
      <c r="V1350" s="321">
        <v>0.19363482238155294</v>
      </c>
      <c r="W1350" s="321">
        <v>1.16897852116378</v>
      </c>
      <c r="X1350" s="321">
        <v>2</v>
      </c>
      <c r="Y1350" s="321">
        <v>45.178175227930097</v>
      </c>
      <c r="Z1350" s="321">
        <v>0.44807999999999998</v>
      </c>
      <c r="AA1350" s="321">
        <v>99.589996400000004</v>
      </c>
      <c r="AB1350" s="321">
        <v>1.4448949600000001</v>
      </c>
      <c r="AC1350" s="322">
        <v>0.55269378283894455</v>
      </c>
      <c r="AD1350" s="323">
        <v>180000</v>
      </c>
      <c r="AE1350" s="322">
        <v>18.648486976643273</v>
      </c>
      <c r="AF1350" s="324">
        <v>41.690650076363163</v>
      </c>
      <c r="AG1350" s="324">
        <v>11.175236257000154</v>
      </c>
      <c r="AH1350" s="324">
        <v>0.33486218614011642</v>
      </c>
      <c r="AI1350" s="324">
        <v>0.26805137930281497</v>
      </c>
      <c r="AJ1350" s="324">
        <v>0.20410585919709992</v>
      </c>
      <c r="AK1350" s="324">
        <v>169.82174356252952</v>
      </c>
      <c r="AL1350" s="324">
        <v>136.93834041127349</v>
      </c>
      <c r="AM1350" s="324">
        <v>202.70514671378555</v>
      </c>
    </row>
    <row r="1351" spans="1:39">
      <c r="A1351" s="291" t="s">
        <v>1502</v>
      </c>
      <c r="B1351" s="291">
        <v>2</v>
      </c>
      <c r="C1351" s="291" t="s">
        <v>3529</v>
      </c>
      <c r="D1351" s="291" t="s">
        <v>3176</v>
      </c>
      <c r="E1351" s="291" t="s">
        <v>3160</v>
      </c>
      <c r="F1351" s="291" t="s">
        <v>3161</v>
      </c>
      <c r="G1351" s="291" t="s">
        <v>3162</v>
      </c>
      <c r="H1351" s="291" t="s">
        <v>3163</v>
      </c>
      <c r="I1351" s="291" t="s">
        <v>3164</v>
      </c>
      <c r="J1351" s="291" t="s">
        <v>65</v>
      </c>
      <c r="K1351" s="291">
        <v>40</v>
      </c>
      <c r="L1351" s="291">
        <v>58627677.160000004</v>
      </c>
      <c r="M1351" s="291" t="s">
        <v>58</v>
      </c>
      <c r="N1351" s="291">
        <v>349</v>
      </c>
      <c r="O1351" s="291">
        <v>3366401.2225271887</v>
      </c>
      <c r="P1351" s="321" t="s">
        <v>3170</v>
      </c>
      <c r="Q1351" s="321">
        <v>18000000</v>
      </c>
      <c r="R1351" s="321">
        <v>32.510452999999998</v>
      </c>
      <c r="S1351" s="321">
        <v>52.540310169999998</v>
      </c>
      <c r="T1351" s="321">
        <v>129.30958598434512</v>
      </c>
      <c r="U1351" s="321" t="s">
        <v>150</v>
      </c>
      <c r="V1351" s="321">
        <v>0.19363482238155294</v>
      </c>
      <c r="W1351" s="321">
        <v>1.16897852116378</v>
      </c>
      <c r="X1351" s="321">
        <v>2</v>
      </c>
      <c r="Y1351" s="321">
        <v>45.178175227930097</v>
      </c>
      <c r="Z1351" s="321">
        <v>0.44807999999999998</v>
      </c>
      <c r="AA1351" s="321">
        <v>99.589996400000004</v>
      </c>
      <c r="AB1351" s="321">
        <v>1.4448949600000001</v>
      </c>
      <c r="AC1351" s="322">
        <v>0.55269378283894455</v>
      </c>
      <c r="AD1351" s="323">
        <v>180000</v>
      </c>
      <c r="AE1351" s="322">
        <v>18.702229014039936</v>
      </c>
      <c r="AF1351" s="324">
        <v>41.810796042001087</v>
      </c>
      <c r="AG1351" s="324">
        <v>11.215472575218994</v>
      </c>
      <c r="AH1351" s="324">
        <v>0.33489529178280819</v>
      </c>
      <c r="AI1351" s="324">
        <v>0.2682434595110908</v>
      </c>
      <c r="AJ1351" s="324">
        <v>0.20410585919709992</v>
      </c>
      <c r="AK1351" s="324">
        <v>169.94343439642148</v>
      </c>
      <c r="AL1351" s="324">
        <v>137.03646766215934</v>
      </c>
      <c r="AM1351" s="324">
        <v>202.85040113068368</v>
      </c>
    </row>
    <row r="1352" spans="1:39">
      <c r="A1352" s="291" t="s">
        <v>1503</v>
      </c>
      <c r="B1352" s="291">
        <v>2</v>
      </c>
      <c r="C1352" s="291" t="s">
        <v>3530</v>
      </c>
      <c r="D1352" s="291" t="s">
        <v>3176</v>
      </c>
      <c r="E1352" s="291" t="s">
        <v>3160</v>
      </c>
      <c r="F1352" s="291" t="s">
        <v>3161</v>
      </c>
      <c r="G1352" s="291" t="s">
        <v>3162</v>
      </c>
      <c r="H1352" s="291" t="s">
        <v>3163</v>
      </c>
      <c r="I1352" s="291" t="s">
        <v>3164</v>
      </c>
      <c r="J1352" s="291" t="s">
        <v>65</v>
      </c>
      <c r="K1352" s="291">
        <v>40</v>
      </c>
      <c r="L1352" s="291">
        <v>58627677.160000004</v>
      </c>
      <c r="M1352" s="291" t="s">
        <v>58</v>
      </c>
      <c r="N1352" s="291">
        <v>350</v>
      </c>
      <c r="O1352" s="291">
        <v>3376074.7892585886</v>
      </c>
      <c r="P1352" s="321" t="s">
        <v>3170</v>
      </c>
      <c r="Q1352" s="321">
        <v>18000000</v>
      </c>
      <c r="R1352" s="321">
        <v>32.510452999999998</v>
      </c>
      <c r="S1352" s="321">
        <v>52.540310169999998</v>
      </c>
      <c r="T1352" s="321">
        <v>129.30958598434512</v>
      </c>
      <c r="U1352" s="321" t="s">
        <v>150</v>
      </c>
      <c r="V1352" s="321">
        <v>0.19363482238155294</v>
      </c>
      <c r="W1352" s="321">
        <v>1.16897852116378</v>
      </c>
      <c r="X1352" s="321">
        <v>2</v>
      </c>
      <c r="Y1352" s="321">
        <v>45.178175227930097</v>
      </c>
      <c r="Z1352" s="321">
        <v>0.44807999999999998</v>
      </c>
      <c r="AA1352" s="321">
        <v>99.589996400000004</v>
      </c>
      <c r="AB1352" s="321">
        <v>1.4448949600000001</v>
      </c>
      <c r="AC1352" s="322">
        <v>0.55269378283894455</v>
      </c>
      <c r="AD1352" s="323">
        <v>180000</v>
      </c>
      <c r="AE1352" s="322">
        <v>18.755971051436603</v>
      </c>
      <c r="AF1352" s="324">
        <v>41.930942007639025</v>
      </c>
      <c r="AG1352" s="324">
        <v>11.255712662086266</v>
      </c>
      <c r="AH1352" s="324">
        <v>0.33492665903186042</v>
      </c>
      <c r="AI1352" s="324">
        <v>0.26843452885069186</v>
      </c>
      <c r="AJ1352" s="324">
        <v>0.20410585919709992</v>
      </c>
      <c r="AK1352" s="324">
        <v>170.06448480279056</v>
      </c>
      <c r="AL1352" s="324">
        <v>137.1340784945919</v>
      </c>
      <c r="AM1352" s="324">
        <v>202.99489111098922</v>
      </c>
    </row>
    <row r="1353" spans="1:39">
      <c r="A1353" s="291" t="s">
        <v>1504</v>
      </c>
      <c r="B1353" s="291">
        <v>2</v>
      </c>
      <c r="C1353" s="291" t="s">
        <v>3531</v>
      </c>
      <c r="D1353" s="291" t="s">
        <v>3176</v>
      </c>
      <c r="E1353" s="291" t="s">
        <v>3160</v>
      </c>
      <c r="F1353" s="291" t="s">
        <v>3161</v>
      </c>
      <c r="G1353" s="291" t="s">
        <v>3162</v>
      </c>
      <c r="H1353" s="291" t="s">
        <v>3163</v>
      </c>
      <c r="I1353" s="291" t="s">
        <v>3164</v>
      </c>
      <c r="J1353" s="291" t="s">
        <v>65</v>
      </c>
      <c r="K1353" s="291">
        <v>40</v>
      </c>
      <c r="L1353" s="291">
        <v>58627677.160000004</v>
      </c>
      <c r="M1353" s="291" t="s">
        <v>58</v>
      </c>
      <c r="N1353" s="291">
        <v>351</v>
      </c>
      <c r="O1353" s="291">
        <v>3385748.3559899884</v>
      </c>
      <c r="P1353" s="321" t="s">
        <v>3170</v>
      </c>
      <c r="Q1353" s="321">
        <v>18000000</v>
      </c>
      <c r="R1353" s="321">
        <v>32.510452999999998</v>
      </c>
      <c r="S1353" s="321">
        <v>52.540310169999998</v>
      </c>
      <c r="T1353" s="321">
        <v>129.30958598434512</v>
      </c>
      <c r="U1353" s="321" t="s">
        <v>150</v>
      </c>
      <c r="V1353" s="321">
        <v>0.19363482238155294</v>
      </c>
      <c r="W1353" s="321">
        <v>1.16897852116378</v>
      </c>
      <c r="X1353" s="321">
        <v>2</v>
      </c>
      <c r="Y1353" s="321">
        <v>45.178175227930097</v>
      </c>
      <c r="Z1353" s="321">
        <v>0.44807999999999998</v>
      </c>
      <c r="AA1353" s="321">
        <v>99.589996400000004</v>
      </c>
      <c r="AB1353" s="321">
        <v>1.4448949600000001</v>
      </c>
      <c r="AC1353" s="322">
        <v>0.55269378283894455</v>
      </c>
      <c r="AD1353" s="323">
        <v>180000</v>
      </c>
      <c r="AE1353" s="322">
        <v>18.80971308883327</v>
      </c>
      <c r="AF1353" s="324">
        <v>42.051087973276957</v>
      </c>
      <c r="AG1353" s="324">
        <v>11.295956309629107</v>
      </c>
      <c r="AH1353" s="324">
        <v>0.33495629527934473</v>
      </c>
      <c r="AI1353" s="324">
        <v>0.26862459104048803</v>
      </c>
      <c r="AJ1353" s="324">
        <v>0.20410585919709992</v>
      </c>
      <c r="AK1353" s="324">
        <v>170.18489713769608</v>
      </c>
      <c r="AL1353" s="324">
        <v>137.23117480841546</v>
      </c>
      <c r="AM1353" s="324">
        <v>203.13861946697673</v>
      </c>
    </row>
    <row r="1354" spans="1:39">
      <c r="A1354" s="291" t="s">
        <v>1505</v>
      </c>
      <c r="B1354" s="291">
        <v>2</v>
      </c>
      <c r="C1354" s="291" t="s">
        <v>3532</v>
      </c>
      <c r="D1354" s="291" t="s">
        <v>3176</v>
      </c>
      <c r="E1354" s="291" t="s">
        <v>3160</v>
      </c>
      <c r="F1354" s="291" t="s">
        <v>3161</v>
      </c>
      <c r="G1354" s="291" t="s">
        <v>3162</v>
      </c>
      <c r="H1354" s="291" t="s">
        <v>3163</v>
      </c>
      <c r="I1354" s="291" t="s">
        <v>3164</v>
      </c>
      <c r="J1354" s="291" t="s">
        <v>65</v>
      </c>
      <c r="K1354" s="291">
        <v>40</v>
      </c>
      <c r="L1354" s="291">
        <v>58627677.160000004</v>
      </c>
      <c r="M1354" s="291" t="s">
        <v>58</v>
      </c>
      <c r="N1354" s="291">
        <v>352</v>
      </c>
      <c r="O1354" s="291">
        <v>3395421.9227213883</v>
      </c>
      <c r="P1354" s="321" t="s">
        <v>3170</v>
      </c>
      <c r="Q1354" s="321">
        <v>18000000</v>
      </c>
      <c r="R1354" s="321">
        <v>32.510452999999998</v>
      </c>
      <c r="S1354" s="321">
        <v>52.540310169999998</v>
      </c>
      <c r="T1354" s="321">
        <v>129.30958598434512</v>
      </c>
      <c r="U1354" s="321" t="s">
        <v>150</v>
      </c>
      <c r="V1354" s="321">
        <v>0.19363482238155294</v>
      </c>
      <c r="W1354" s="321">
        <v>1.16897852116378</v>
      </c>
      <c r="X1354" s="321">
        <v>2</v>
      </c>
      <c r="Y1354" s="321">
        <v>45.178175227930097</v>
      </c>
      <c r="Z1354" s="321">
        <v>0.44807999999999998</v>
      </c>
      <c r="AA1354" s="321">
        <v>99.589996400000004</v>
      </c>
      <c r="AB1354" s="321">
        <v>1.4448949600000001</v>
      </c>
      <c r="AC1354" s="322">
        <v>0.55269378283894455</v>
      </c>
      <c r="AD1354" s="323">
        <v>180000</v>
      </c>
      <c r="AE1354" s="322">
        <v>18.863455126229933</v>
      </c>
      <c r="AF1354" s="324">
        <v>42.171233938914888</v>
      </c>
      <c r="AG1354" s="324">
        <v>11.336203310758666</v>
      </c>
      <c r="AH1354" s="324">
        <v>0.33498420788299094</v>
      </c>
      <c r="AI1354" s="324">
        <v>0.26881364977793104</v>
      </c>
      <c r="AJ1354" s="324">
        <v>0.20410585919709992</v>
      </c>
      <c r="AK1354" s="324">
        <v>170.30467374362814</v>
      </c>
      <c r="AL1354" s="324">
        <v>137.32775849253241</v>
      </c>
      <c r="AM1354" s="324">
        <v>203.28158899472393</v>
      </c>
    </row>
    <row r="1355" spans="1:39">
      <c r="A1355" s="291" t="s">
        <v>1506</v>
      </c>
      <c r="B1355" s="291">
        <v>2</v>
      </c>
      <c r="C1355" s="291" t="s">
        <v>3533</v>
      </c>
      <c r="D1355" s="291" t="s">
        <v>3176</v>
      </c>
      <c r="E1355" s="291" t="s">
        <v>3160</v>
      </c>
      <c r="F1355" s="291" t="s">
        <v>3161</v>
      </c>
      <c r="G1355" s="291" t="s">
        <v>3162</v>
      </c>
      <c r="H1355" s="291" t="s">
        <v>3163</v>
      </c>
      <c r="I1355" s="291" t="s">
        <v>3164</v>
      </c>
      <c r="J1355" s="291" t="s">
        <v>65</v>
      </c>
      <c r="K1355" s="291">
        <v>40</v>
      </c>
      <c r="L1355" s="291">
        <v>58627677.160000004</v>
      </c>
      <c r="M1355" s="291" t="s">
        <v>58</v>
      </c>
      <c r="N1355" s="291">
        <v>353</v>
      </c>
      <c r="O1355" s="291">
        <v>3405095.4894527881</v>
      </c>
      <c r="P1355" s="321" t="s">
        <v>3170</v>
      </c>
      <c r="Q1355" s="321">
        <v>18000000</v>
      </c>
      <c r="R1355" s="321">
        <v>32.510452999999998</v>
      </c>
      <c r="S1355" s="321">
        <v>52.540310169999998</v>
      </c>
      <c r="T1355" s="321">
        <v>129.30958598434512</v>
      </c>
      <c r="U1355" s="321" t="s">
        <v>150</v>
      </c>
      <c r="V1355" s="321">
        <v>0.19363482238155294</v>
      </c>
      <c r="W1355" s="321">
        <v>1.16897852116378</v>
      </c>
      <c r="X1355" s="321">
        <v>2</v>
      </c>
      <c r="Y1355" s="321">
        <v>45.178175227930097</v>
      </c>
      <c r="Z1355" s="321">
        <v>0.44807999999999998</v>
      </c>
      <c r="AA1355" s="321">
        <v>99.589996400000004</v>
      </c>
      <c r="AB1355" s="321">
        <v>1.4448949600000001</v>
      </c>
      <c r="AC1355" s="322">
        <v>0.55269378283894455</v>
      </c>
      <c r="AD1355" s="323">
        <v>180000</v>
      </c>
      <c r="AE1355" s="322">
        <v>18.9171971636266</v>
      </c>
      <c r="AF1355" s="324">
        <v>42.291379904552819</v>
      </c>
      <c r="AG1355" s="324">
        <v>11.376453459265999</v>
      </c>
      <c r="AH1355" s="324">
        <v>0.33501040416646</v>
      </c>
      <c r="AI1355" s="324">
        <v>0.2690017087392621</v>
      </c>
      <c r="AJ1355" s="324">
        <v>0.20410585919709992</v>
      </c>
      <c r="AK1355" s="324">
        <v>170.42381694963913</v>
      </c>
      <c r="AL1355" s="324">
        <v>137.42383142500947</v>
      </c>
      <c r="AM1355" s="324">
        <v>203.4238024742688</v>
      </c>
    </row>
    <row r="1356" spans="1:39">
      <c r="A1356" s="291" t="s">
        <v>1507</v>
      </c>
      <c r="B1356" s="291">
        <v>2</v>
      </c>
      <c r="C1356" s="291" t="s">
        <v>3534</v>
      </c>
      <c r="D1356" s="291" t="s">
        <v>3176</v>
      </c>
      <c r="E1356" s="291" t="s">
        <v>3160</v>
      </c>
      <c r="F1356" s="291" t="s">
        <v>3161</v>
      </c>
      <c r="G1356" s="291" t="s">
        <v>3162</v>
      </c>
      <c r="H1356" s="291" t="s">
        <v>3163</v>
      </c>
      <c r="I1356" s="291" t="s">
        <v>3164</v>
      </c>
      <c r="J1356" s="291" t="s">
        <v>65</v>
      </c>
      <c r="K1356" s="291">
        <v>40</v>
      </c>
      <c r="L1356" s="291">
        <v>58627677.160000004</v>
      </c>
      <c r="M1356" s="291" t="s">
        <v>58</v>
      </c>
      <c r="N1356" s="291">
        <v>354</v>
      </c>
      <c r="O1356" s="291">
        <v>3414769.056184188</v>
      </c>
      <c r="P1356" s="321" t="s">
        <v>3170</v>
      </c>
      <c r="Q1356" s="321">
        <v>18000000</v>
      </c>
      <c r="R1356" s="321">
        <v>32.510452999999998</v>
      </c>
      <c r="S1356" s="321">
        <v>52.540310169999998</v>
      </c>
      <c r="T1356" s="321">
        <v>129.30958598434512</v>
      </c>
      <c r="U1356" s="321" t="s">
        <v>150</v>
      </c>
      <c r="V1356" s="321">
        <v>0.19363482238155294</v>
      </c>
      <c r="W1356" s="321">
        <v>1.16897852116378</v>
      </c>
      <c r="X1356" s="321">
        <v>2</v>
      </c>
      <c r="Y1356" s="321">
        <v>45.178175227930097</v>
      </c>
      <c r="Z1356" s="321">
        <v>0.44807999999999998</v>
      </c>
      <c r="AA1356" s="321">
        <v>99.589996400000004</v>
      </c>
      <c r="AB1356" s="321">
        <v>1.4448949600000001</v>
      </c>
      <c r="AC1356" s="322">
        <v>0.55269378283894455</v>
      </c>
      <c r="AD1356" s="323">
        <v>180000</v>
      </c>
      <c r="AE1356" s="322">
        <v>18.970939201023267</v>
      </c>
      <c r="AF1356" s="324">
        <v>42.411525870190758</v>
      </c>
      <c r="AG1356" s="324">
        <v>11.416706549817961</v>
      </c>
      <c r="AH1356" s="324">
        <v>0.33503489141920501</v>
      </c>
      <c r="AI1356" s="324">
        <v>0.26918877157971521</v>
      </c>
      <c r="AJ1356" s="324">
        <v>0.20410585919709992</v>
      </c>
      <c r="AK1356" s="324">
        <v>170.54232907147238</v>
      </c>
      <c r="AL1356" s="324">
        <v>137.51939547318148</v>
      </c>
      <c r="AM1356" s="324">
        <v>203.56526266976329</v>
      </c>
    </row>
    <row r="1357" spans="1:39">
      <c r="A1357" s="291" t="s">
        <v>1508</v>
      </c>
      <c r="B1357" s="291">
        <v>2</v>
      </c>
      <c r="C1357" s="291" t="s">
        <v>3535</v>
      </c>
      <c r="D1357" s="291" t="s">
        <v>3176</v>
      </c>
      <c r="E1357" s="291" t="s">
        <v>3160</v>
      </c>
      <c r="F1357" s="291" t="s">
        <v>3161</v>
      </c>
      <c r="G1357" s="291" t="s">
        <v>3162</v>
      </c>
      <c r="H1357" s="291" t="s">
        <v>3163</v>
      </c>
      <c r="I1357" s="291" t="s">
        <v>3164</v>
      </c>
      <c r="J1357" s="291" t="s">
        <v>65</v>
      </c>
      <c r="K1357" s="291">
        <v>40</v>
      </c>
      <c r="L1357" s="291">
        <v>58627677.160000004</v>
      </c>
      <c r="M1357" s="291" t="s">
        <v>58</v>
      </c>
      <c r="N1357" s="291">
        <v>355</v>
      </c>
      <c r="O1357" s="291">
        <v>3424442.6229155879</v>
      </c>
      <c r="P1357" s="321" t="s">
        <v>3170</v>
      </c>
      <c r="Q1357" s="321">
        <v>18000000</v>
      </c>
      <c r="R1357" s="321">
        <v>32.510452999999998</v>
      </c>
      <c r="S1357" s="321">
        <v>52.540310169999998</v>
      </c>
      <c r="T1357" s="321">
        <v>129.30958598434512</v>
      </c>
      <c r="U1357" s="321" t="s">
        <v>150</v>
      </c>
      <c r="V1357" s="321">
        <v>0.19363482238155294</v>
      </c>
      <c r="W1357" s="321">
        <v>1.16897852116378</v>
      </c>
      <c r="X1357" s="321">
        <v>2</v>
      </c>
      <c r="Y1357" s="321">
        <v>45.178175227930097</v>
      </c>
      <c r="Z1357" s="321">
        <v>0.44807999999999998</v>
      </c>
      <c r="AA1357" s="321">
        <v>99.589996400000004</v>
      </c>
      <c r="AB1357" s="321">
        <v>1.4448949600000001</v>
      </c>
      <c r="AC1357" s="322">
        <v>0.55269378283894455</v>
      </c>
      <c r="AD1357" s="323">
        <v>180000</v>
      </c>
      <c r="AE1357" s="322">
        <v>19.024681238419934</v>
      </c>
      <c r="AF1357" s="324">
        <v>42.531671835828689</v>
      </c>
      <c r="AG1357" s="324">
        <v>11.456962377953181</v>
      </c>
      <c r="AH1357" s="324">
        <v>0.33505767689722604</v>
      </c>
      <c r="AI1357" s="324">
        <v>0.26937484193371947</v>
      </c>
      <c r="AJ1357" s="324">
        <v>0.20410585919709992</v>
      </c>
      <c r="AK1357" s="324">
        <v>170.66021241169054</v>
      </c>
      <c r="AL1357" s="324">
        <v>137.61445249375475</v>
      </c>
      <c r="AM1357" s="324">
        <v>203.70597232962635</v>
      </c>
    </row>
    <row r="1358" spans="1:39">
      <c r="A1358" s="291" t="s">
        <v>1509</v>
      </c>
      <c r="B1358" s="291">
        <v>2</v>
      </c>
      <c r="C1358" s="291" t="s">
        <v>3536</v>
      </c>
      <c r="D1358" s="291" t="s">
        <v>3176</v>
      </c>
      <c r="E1358" s="291" t="s">
        <v>3160</v>
      </c>
      <c r="F1358" s="291" t="s">
        <v>3161</v>
      </c>
      <c r="G1358" s="291" t="s">
        <v>3162</v>
      </c>
      <c r="H1358" s="291" t="s">
        <v>3163</v>
      </c>
      <c r="I1358" s="291" t="s">
        <v>3164</v>
      </c>
      <c r="J1358" s="291" t="s">
        <v>65</v>
      </c>
      <c r="K1358" s="291">
        <v>40</v>
      </c>
      <c r="L1358" s="291">
        <v>58627677.160000004</v>
      </c>
      <c r="M1358" s="291" t="s">
        <v>58</v>
      </c>
      <c r="N1358" s="291">
        <v>356</v>
      </c>
      <c r="O1358" s="291">
        <v>3434116.1896469877</v>
      </c>
      <c r="P1358" s="321" t="s">
        <v>3170</v>
      </c>
      <c r="Q1358" s="321">
        <v>18000000</v>
      </c>
      <c r="R1358" s="321">
        <v>32.510452999999998</v>
      </c>
      <c r="S1358" s="321">
        <v>52.540310169999998</v>
      </c>
      <c r="T1358" s="321">
        <v>129.30958598434512</v>
      </c>
      <c r="U1358" s="321" t="s">
        <v>150</v>
      </c>
      <c r="V1358" s="321">
        <v>0.19363482238155294</v>
      </c>
      <c r="W1358" s="321">
        <v>1.16897852116378</v>
      </c>
      <c r="X1358" s="321">
        <v>2</v>
      </c>
      <c r="Y1358" s="321">
        <v>45.178175227930097</v>
      </c>
      <c r="Z1358" s="321">
        <v>0.44807999999999998</v>
      </c>
      <c r="AA1358" s="321">
        <v>99.589996400000004</v>
      </c>
      <c r="AB1358" s="321">
        <v>1.4448949600000001</v>
      </c>
      <c r="AC1358" s="322">
        <v>0.55269378283894455</v>
      </c>
      <c r="AD1358" s="323">
        <v>180000</v>
      </c>
      <c r="AE1358" s="322">
        <v>19.078423275816597</v>
      </c>
      <c r="AF1358" s="324">
        <v>42.651817801466613</v>
      </c>
      <c r="AG1358" s="324">
        <v>11.497220740078061</v>
      </c>
      <c r="AH1358" s="324">
        <v>0.33507876782317247</v>
      </c>
      <c r="AI1358" s="324">
        <v>0.26955992341509816</v>
      </c>
      <c r="AJ1358" s="324">
        <v>0.20410585919709992</v>
      </c>
      <c r="AK1358" s="324">
        <v>170.77746925980156</v>
      </c>
      <c r="AL1358" s="324">
        <v>137.70900433290879</v>
      </c>
      <c r="AM1358" s="324">
        <v>203.84593418669436</v>
      </c>
    </row>
    <row r="1359" spans="1:39">
      <c r="A1359" s="291" t="s">
        <v>1510</v>
      </c>
      <c r="B1359" s="291">
        <v>2</v>
      </c>
      <c r="C1359" s="291" t="s">
        <v>3537</v>
      </c>
      <c r="D1359" s="291" t="s">
        <v>3176</v>
      </c>
      <c r="E1359" s="291" t="s">
        <v>3160</v>
      </c>
      <c r="F1359" s="291" t="s">
        <v>3161</v>
      </c>
      <c r="G1359" s="291" t="s">
        <v>3162</v>
      </c>
      <c r="H1359" s="291" t="s">
        <v>3163</v>
      </c>
      <c r="I1359" s="291" t="s">
        <v>3164</v>
      </c>
      <c r="J1359" s="291" t="s">
        <v>65</v>
      </c>
      <c r="K1359" s="291">
        <v>40</v>
      </c>
      <c r="L1359" s="291">
        <v>58627677.160000004</v>
      </c>
      <c r="M1359" s="291" t="s">
        <v>58</v>
      </c>
      <c r="N1359" s="291">
        <v>357</v>
      </c>
      <c r="O1359" s="291">
        <v>3443789.7563783876</v>
      </c>
      <c r="P1359" s="321" t="s">
        <v>3170</v>
      </c>
      <c r="Q1359" s="321">
        <v>18000000</v>
      </c>
      <c r="R1359" s="321">
        <v>32.510452999999998</v>
      </c>
      <c r="S1359" s="321">
        <v>52.540310169999998</v>
      </c>
      <c r="T1359" s="321">
        <v>129.30958598434512</v>
      </c>
      <c r="U1359" s="321" t="s">
        <v>150</v>
      </c>
      <c r="V1359" s="321">
        <v>0.19363482238155294</v>
      </c>
      <c r="W1359" s="321">
        <v>1.16897852116378</v>
      </c>
      <c r="X1359" s="321">
        <v>2</v>
      </c>
      <c r="Y1359" s="321">
        <v>45.178175227930097</v>
      </c>
      <c r="Z1359" s="321">
        <v>0.44807999999999998</v>
      </c>
      <c r="AA1359" s="321">
        <v>99.589996400000004</v>
      </c>
      <c r="AB1359" s="321">
        <v>1.4448949600000001</v>
      </c>
      <c r="AC1359" s="322">
        <v>0.55269378283894455</v>
      </c>
      <c r="AD1359" s="323">
        <v>180000</v>
      </c>
      <c r="AE1359" s="322">
        <v>19.132165313213264</v>
      </c>
      <c r="AF1359" s="324">
        <v>42.771963767104552</v>
      </c>
      <c r="AG1359" s="324">
        <v>11.537481433462803</v>
      </c>
      <c r="AH1359" s="324">
        <v>0.3350981713865262</v>
      </c>
      <c r="AI1359" s="324">
        <v>0.26974401961726513</v>
      </c>
      <c r="AJ1359" s="324">
        <v>0.20410585919709992</v>
      </c>
      <c r="AK1359" s="324">
        <v>170.89410189238325</v>
      </c>
      <c r="AL1359" s="324">
        <v>137.80305282639662</v>
      </c>
      <c r="AM1359" s="324">
        <v>203.9851509583699</v>
      </c>
    </row>
    <row r="1360" spans="1:39">
      <c r="A1360" s="291" t="s">
        <v>1511</v>
      </c>
      <c r="B1360" s="291">
        <v>2</v>
      </c>
      <c r="C1360" s="291" t="s">
        <v>3538</v>
      </c>
      <c r="D1360" s="291" t="s">
        <v>3176</v>
      </c>
      <c r="E1360" s="291" t="s">
        <v>3160</v>
      </c>
      <c r="F1360" s="291" t="s">
        <v>3161</v>
      </c>
      <c r="G1360" s="291" t="s">
        <v>3162</v>
      </c>
      <c r="H1360" s="291" t="s">
        <v>3163</v>
      </c>
      <c r="I1360" s="291" t="s">
        <v>3164</v>
      </c>
      <c r="J1360" s="291" t="s">
        <v>65</v>
      </c>
      <c r="K1360" s="291">
        <v>40</v>
      </c>
      <c r="L1360" s="291">
        <v>58627677.160000004</v>
      </c>
      <c r="M1360" s="291" t="s">
        <v>58</v>
      </c>
      <c r="N1360" s="291">
        <v>358</v>
      </c>
      <c r="O1360" s="291">
        <v>3453463.3231097874</v>
      </c>
      <c r="P1360" s="321" t="s">
        <v>3170</v>
      </c>
      <c r="Q1360" s="321">
        <v>18000000</v>
      </c>
      <c r="R1360" s="321">
        <v>32.510452999999998</v>
      </c>
      <c r="S1360" s="321">
        <v>52.540310169999998</v>
      </c>
      <c r="T1360" s="321">
        <v>129.30958598434512</v>
      </c>
      <c r="U1360" s="321" t="s">
        <v>150</v>
      </c>
      <c r="V1360" s="321">
        <v>0.19363482238155294</v>
      </c>
      <c r="W1360" s="321">
        <v>1.16897852116378</v>
      </c>
      <c r="X1360" s="321">
        <v>2</v>
      </c>
      <c r="Y1360" s="321">
        <v>45.178175227930097</v>
      </c>
      <c r="Z1360" s="321">
        <v>0.44807999999999998</v>
      </c>
      <c r="AA1360" s="321">
        <v>99.589996400000004</v>
      </c>
      <c r="AB1360" s="321">
        <v>1.4448949600000001</v>
      </c>
      <c r="AC1360" s="322">
        <v>0.55269378283894455</v>
      </c>
      <c r="AD1360" s="323">
        <v>180000</v>
      </c>
      <c r="AE1360" s="322">
        <v>19.185907350609931</v>
      </c>
      <c r="AF1360" s="324">
        <v>42.892109732742483</v>
      </c>
      <c r="AG1360" s="324">
        <v>11.577744256237454</v>
      </c>
      <c r="AH1360" s="324">
        <v>0.3351158947441098</v>
      </c>
      <c r="AI1360" s="324">
        <v>0.26992713411341873</v>
      </c>
      <c r="AJ1360" s="324">
        <v>0.20410585919709992</v>
      </c>
      <c r="AK1360" s="324">
        <v>171.01011257320593</v>
      </c>
      <c r="AL1360" s="324">
        <v>137.89659979964384</v>
      </c>
      <c r="AM1360" s="324">
        <v>204.12362534676805</v>
      </c>
    </row>
    <row r="1361" spans="1:39">
      <c r="A1361" s="291" t="s">
        <v>1512</v>
      </c>
      <c r="B1361" s="291">
        <v>2</v>
      </c>
      <c r="C1361" s="291" t="s">
        <v>3539</v>
      </c>
      <c r="D1361" s="291" t="s">
        <v>3176</v>
      </c>
      <c r="E1361" s="291" t="s">
        <v>3160</v>
      </c>
      <c r="F1361" s="291" t="s">
        <v>3161</v>
      </c>
      <c r="G1361" s="291" t="s">
        <v>3162</v>
      </c>
      <c r="H1361" s="291" t="s">
        <v>3163</v>
      </c>
      <c r="I1361" s="291" t="s">
        <v>3164</v>
      </c>
      <c r="J1361" s="291" t="s">
        <v>65</v>
      </c>
      <c r="K1361" s="291">
        <v>40</v>
      </c>
      <c r="L1361" s="291">
        <v>58627677.160000004</v>
      </c>
      <c r="M1361" s="291" t="s">
        <v>58</v>
      </c>
      <c r="N1361" s="291">
        <v>359</v>
      </c>
      <c r="O1361" s="291">
        <v>3463136.8898411873</v>
      </c>
      <c r="P1361" s="321" t="s">
        <v>3170</v>
      </c>
      <c r="Q1361" s="321">
        <v>18000000</v>
      </c>
      <c r="R1361" s="321">
        <v>32.510452999999998</v>
      </c>
      <c r="S1361" s="321">
        <v>52.540310169999998</v>
      </c>
      <c r="T1361" s="321">
        <v>129.30958598434512</v>
      </c>
      <c r="U1361" s="321" t="s">
        <v>150</v>
      </c>
      <c r="V1361" s="321">
        <v>0.19363482238155294</v>
      </c>
      <c r="W1361" s="321">
        <v>1.16897852116378</v>
      </c>
      <c r="X1361" s="321">
        <v>2</v>
      </c>
      <c r="Y1361" s="321">
        <v>45.178175227930097</v>
      </c>
      <c r="Z1361" s="321">
        <v>0.44807999999999998</v>
      </c>
      <c r="AA1361" s="321">
        <v>99.589996400000004</v>
      </c>
      <c r="AB1361" s="321">
        <v>1.4448949600000001</v>
      </c>
      <c r="AC1361" s="322">
        <v>0.55269378283894455</v>
      </c>
      <c r="AD1361" s="323">
        <v>180000</v>
      </c>
      <c r="AE1361" s="322">
        <v>19.239649388006598</v>
      </c>
      <c r="AF1361" s="324">
        <v>43.012255698380422</v>
      </c>
      <c r="AG1361" s="324">
        <v>11.618009007388011</v>
      </c>
      <c r="AH1361" s="324">
        <v>0.33513194502007482</v>
      </c>
      <c r="AI1361" s="324">
        <v>0.27010927045673344</v>
      </c>
      <c r="AJ1361" s="324">
        <v>0.20410585919709992</v>
      </c>
      <c r="AK1361" s="324">
        <v>171.12550355335404</v>
      </c>
      <c r="AL1361" s="324">
        <v>137.98964706784653</v>
      </c>
      <c r="AM1361" s="324">
        <v>204.26136003886157</v>
      </c>
    </row>
    <row r="1362" spans="1:39">
      <c r="A1362" s="291" t="s">
        <v>1513</v>
      </c>
      <c r="B1362" s="291">
        <v>2</v>
      </c>
      <c r="C1362" s="291" t="s">
        <v>3540</v>
      </c>
      <c r="D1362" s="291" t="s">
        <v>3176</v>
      </c>
      <c r="E1362" s="291" t="s">
        <v>3160</v>
      </c>
      <c r="F1362" s="291" t="s">
        <v>3161</v>
      </c>
      <c r="G1362" s="291" t="s">
        <v>3162</v>
      </c>
      <c r="H1362" s="291" t="s">
        <v>3163</v>
      </c>
      <c r="I1362" s="291" t="s">
        <v>3164</v>
      </c>
      <c r="J1362" s="291" t="s">
        <v>65</v>
      </c>
      <c r="K1362" s="291">
        <v>40</v>
      </c>
      <c r="L1362" s="291">
        <v>58627677.160000004</v>
      </c>
      <c r="M1362" s="291" t="s">
        <v>58</v>
      </c>
      <c r="N1362" s="291">
        <v>360</v>
      </c>
      <c r="O1362" s="291">
        <v>3472810.4565725871</v>
      </c>
      <c r="P1362" s="321" t="s">
        <v>3170</v>
      </c>
      <c r="Q1362" s="321">
        <v>18000000</v>
      </c>
      <c r="R1362" s="321">
        <v>32.510452999999998</v>
      </c>
      <c r="S1362" s="321">
        <v>52.540310169999998</v>
      </c>
      <c r="T1362" s="321">
        <v>129.30958598434512</v>
      </c>
      <c r="U1362" s="321" t="s">
        <v>150</v>
      </c>
      <c r="V1362" s="321">
        <v>0.19363482238155294</v>
      </c>
      <c r="W1362" s="321">
        <v>1.16897852116378</v>
      </c>
      <c r="X1362" s="321">
        <v>2</v>
      </c>
      <c r="Y1362" s="321">
        <v>45.178175227930097</v>
      </c>
      <c r="Z1362" s="321">
        <v>0.44807999999999998</v>
      </c>
      <c r="AA1362" s="321">
        <v>99.589996400000004</v>
      </c>
      <c r="AB1362" s="321">
        <v>1.4448949600000001</v>
      </c>
      <c r="AC1362" s="322">
        <v>0.55269378283894455</v>
      </c>
      <c r="AD1362" s="323">
        <v>180000</v>
      </c>
      <c r="AE1362" s="322">
        <v>19.293391425403261</v>
      </c>
      <c r="AF1362" s="324">
        <v>43.132401664018346</v>
      </c>
      <c r="AG1362" s="324">
        <v>11.658275486752551</v>
      </c>
      <c r="AH1362" s="324">
        <v>0.33514632930653981</v>
      </c>
      <c r="AI1362" s="324">
        <v>0.27029043218054905</v>
      </c>
      <c r="AJ1362" s="324">
        <v>0.20410585919709992</v>
      </c>
      <c r="AK1362" s="324">
        <v>171.24027707134593</v>
      </c>
      <c r="AL1362" s="324">
        <v>138.08219643606796</v>
      </c>
      <c r="AM1362" s="324">
        <v>204.39835770662393</v>
      </c>
    </row>
    <row r="1363" spans="1:39">
      <c r="A1363" s="291" t="s">
        <v>1514</v>
      </c>
      <c r="B1363" s="291">
        <v>2</v>
      </c>
      <c r="C1363" s="291" t="s">
        <v>3541</v>
      </c>
      <c r="D1363" s="291" t="s">
        <v>3176</v>
      </c>
      <c r="E1363" s="291" t="s">
        <v>3160</v>
      </c>
      <c r="F1363" s="291" t="s">
        <v>3161</v>
      </c>
      <c r="G1363" s="291" t="s">
        <v>3162</v>
      </c>
      <c r="H1363" s="291" t="s">
        <v>3163</v>
      </c>
      <c r="I1363" s="291" t="s">
        <v>3164</v>
      </c>
      <c r="J1363" s="291" t="s">
        <v>65</v>
      </c>
      <c r="K1363" s="291">
        <v>40</v>
      </c>
      <c r="L1363" s="291">
        <v>58627677.160000004</v>
      </c>
      <c r="M1363" s="291" t="s">
        <v>58</v>
      </c>
      <c r="N1363" s="291">
        <v>361</v>
      </c>
      <c r="O1363" s="291">
        <v>3482484.023303987</v>
      </c>
      <c r="P1363" s="321" t="s">
        <v>3170</v>
      </c>
      <c r="Q1363" s="321">
        <v>18000000</v>
      </c>
      <c r="R1363" s="321">
        <v>32.510452999999998</v>
      </c>
      <c r="S1363" s="321">
        <v>52.540310169999998</v>
      </c>
      <c r="T1363" s="321">
        <v>129.30958598434512</v>
      </c>
      <c r="U1363" s="321" t="s">
        <v>150</v>
      </c>
      <c r="V1363" s="321">
        <v>0.19363482238155294</v>
      </c>
      <c r="W1363" s="321">
        <v>1.16897852116378</v>
      </c>
      <c r="X1363" s="321">
        <v>2</v>
      </c>
      <c r="Y1363" s="321">
        <v>45.178175227930097</v>
      </c>
      <c r="Z1363" s="321">
        <v>0.44807999999999998</v>
      </c>
      <c r="AA1363" s="321">
        <v>99.589996400000004</v>
      </c>
      <c r="AB1363" s="321">
        <v>1.4448949600000001</v>
      </c>
      <c r="AC1363" s="322">
        <v>0.55269378283894455</v>
      </c>
      <c r="AD1363" s="323">
        <v>180000</v>
      </c>
      <c r="AE1363" s="322">
        <v>19.347133462799928</v>
      </c>
      <c r="AF1363" s="324">
        <v>43.252547629656284</v>
      </c>
      <c r="AG1363" s="324">
        <v>11.698543495017386</v>
      </c>
      <c r="AH1363" s="324">
        <v>0.33515905466342033</v>
      </c>
      <c r="AI1363" s="324">
        <v>0.27047062279855699</v>
      </c>
      <c r="AJ1363" s="324">
        <v>0.20410585919709992</v>
      </c>
      <c r="AK1363" s="324">
        <v>171.35443535325183</v>
      </c>
      <c r="AL1363" s="324">
        <v>138.17424969933364</v>
      </c>
      <c r="AM1363" s="324">
        <v>204.53462100717007</v>
      </c>
    </row>
    <row r="1364" spans="1:39">
      <c r="A1364" s="291" t="s">
        <v>1515</v>
      </c>
      <c r="B1364" s="291">
        <v>2</v>
      </c>
      <c r="C1364" s="291" t="s">
        <v>3542</v>
      </c>
      <c r="D1364" s="291" t="s">
        <v>3176</v>
      </c>
      <c r="E1364" s="291" t="s">
        <v>3160</v>
      </c>
      <c r="F1364" s="291" t="s">
        <v>3161</v>
      </c>
      <c r="G1364" s="291" t="s">
        <v>3162</v>
      </c>
      <c r="H1364" s="291" t="s">
        <v>3163</v>
      </c>
      <c r="I1364" s="291" t="s">
        <v>3164</v>
      </c>
      <c r="J1364" s="291" t="s">
        <v>65</v>
      </c>
      <c r="K1364" s="291">
        <v>40</v>
      </c>
      <c r="L1364" s="291">
        <v>58627677.160000004</v>
      </c>
      <c r="M1364" s="291" t="s">
        <v>58</v>
      </c>
      <c r="N1364" s="291">
        <v>362</v>
      </c>
      <c r="O1364" s="291">
        <v>3492157.5900353868</v>
      </c>
      <c r="P1364" s="321" t="s">
        <v>3170</v>
      </c>
      <c r="Q1364" s="321">
        <v>18000000</v>
      </c>
      <c r="R1364" s="321">
        <v>32.510452999999998</v>
      </c>
      <c r="S1364" s="321">
        <v>52.540310169999998</v>
      </c>
      <c r="T1364" s="321">
        <v>129.30958598434512</v>
      </c>
      <c r="U1364" s="321" t="s">
        <v>150</v>
      </c>
      <c r="V1364" s="321">
        <v>0.19363482238155294</v>
      </c>
      <c r="W1364" s="321">
        <v>1.16897852116378</v>
      </c>
      <c r="X1364" s="321">
        <v>2</v>
      </c>
      <c r="Y1364" s="321">
        <v>45.178175227930097</v>
      </c>
      <c r="Z1364" s="321">
        <v>0.44807999999999998</v>
      </c>
      <c r="AA1364" s="321">
        <v>99.589996400000004</v>
      </c>
      <c r="AB1364" s="321">
        <v>1.4448949600000001</v>
      </c>
      <c r="AC1364" s="322">
        <v>0.55269378283894455</v>
      </c>
      <c r="AD1364" s="323">
        <v>180000</v>
      </c>
      <c r="AE1364" s="322">
        <v>19.400875500196594</v>
      </c>
      <c r="AF1364" s="324">
        <v>43.372693595294216</v>
      </c>
      <c r="AG1364" s="324">
        <v>11.738812833713236</v>
      </c>
      <c r="AH1364" s="324">
        <v>0.33517012811903285</v>
      </c>
      <c r="AI1364" s="324">
        <v>0.27064984580498491</v>
      </c>
      <c r="AJ1364" s="324">
        <v>0.20410585919709992</v>
      </c>
      <c r="AK1364" s="324">
        <v>171.46798061281092</v>
      </c>
      <c r="AL1364" s="324">
        <v>138.26580864272572</v>
      </c>
      <c r="AM1364" s="324">
        <v>204.67015258289612</v>
      </c>
    </row>
    <row r="1365" spans="1:39">
      <c r="A1365" s="291" t="s">
        <v>1516</v>
      </c>
      <c r="B1365" s="291">
        <v>2</v>
      </c>
      <c r="C1365" s="291" t="s">
        <v>3543</v>
      </c>
      <c r="D1365" s="291" t="s">
        <v>3176</v>
      </c>
      <c r="E1365" s="291" t="s">
        <v>3160</v>
      </c>
      <c r="F1365" s="291" t="s">
        <v>3161</v>
      </c>
      <c r="G1365" s="291" t="s">
        <v>3162</v>
      </c>
      <c r="H1365" s="291" t="s">
        <v>3163</v>
      </c>
      <c r="I1365" s="291" t="s">
        <v>3164</v>
      </c>
      <c r="J1365" s="291" t="s">
        <v>65</v>
      </c>
      <c r="K1365" s="291">
        <v>40</v>
      </c>
      <c r="L1365" s="291">
        <v>58627677.160000004</v>
      </c>
      <c r="M1365" s="291" t="s">
        <v>58</v>
      </c>
      <c r="N1365" s="291">
        <v>363</v>
      </c>
      <c r="O1365" s="291">
        <v>3501831.1567667867</v>
      </c>
      <c r="P1365" s="321" t="s">
        <v>3170</v>
      </c>
      <c r="Q1365" s="321">
        <v>18000000</v>
      </c>
      <c r="R1365" s="321">
        <v>32.510452999999998</v>
      </c>
      <c r="S1365" s="321">
        <v>52.540310169999998</v>
      </c>
      <c r="T1365" s="321">
        <v>129.30958598434512</v>
      </c>
      <c r="U1365" s="321" t="s">
        <v>150</v>
      </c>
      <c r="V1365" s="321">
        <v>0.19363482238155294</v>
      </c>
      <c r="W1365" s="321">
        <v>1.16897852116378</v>
      </c>
      <c r="X1365" s="321">
        <v>2</v>
      </c>
      <c r="Y1365" s="321">
        <v>45.178175227930097</v>
      </c>
      <c r="Z1365" s="321">
        <v>0.44807999999999998</v>
      </c>
      <c r="AA1365" s="321">
        <v>99.589996400000004</v>
      </c>
      <c r="AB1365" s="321">
        <v>1.4448949600000001</v>
      </c>
      <c r="AC1365" s="322">
        <v>0.55269378283894455</v>
      </c>
      <c r="AD1365" s="323">
        <v>180000</v>
      </c>
      <c r="AE1365" s="322">
        <v>19.454617537593258</v>
      </c>
      <c r="AF1365" s="324">
        <v>43.492839560932147</v>
      </c>
      <c r="AG1365" s="324">
        <v>11.779083305211493</v>
      </c>
      <c r="AH1365" s="324">
        <v>0.33517955667038313</v>
      </c>
      <c r="AI1365" s="324">
        <v>0.27082810467477886</v>
      </c>
      <c r="AJ1365" s="324">
        <v>0.20410585919709992</v>
      </c>
      <c r="AK1365" s="324">
        <v>171.58091505154661</v>
      </c>
      <c r="AL1365" s="324">
        <v>138.35687504147609</v>
      </c>
      <c r="AM1365" s="324">
        <v>204.80495506161719</v>
      </c>
    </row>
    <row r="1366" spans="1:39">
      <c r="A1366" s="291" t="s">
        <v>1517</v>
      </c>
      <c r="B1366" s="291">
        <v>2</v>
      </c>
      <c r="C1366" s="291" t="s">
        <v>3544</v>
      </c>
      <c r="D1366" s="291" t="s">
        <v>3176</v>
      </c>
      <c r="E1366" s="291" t="s">
        <v>3160</v>
      </c>
      <c r="F1366" s="291" t="s">
        <v>3161</v>
      </c>
      <c r="G1366" s="291" t="s">
        <v>3162</v>
      </c>
      <c r="H1366" s="291" t="s">
        <v>3163</v>
      </c>
      <c r="I1366" s="291" t="s">
        <v>3164</v>
      </c>
      <c r="J1366" s="291" t="s">
        <v>65</v>
      </c>
      <c r="K1366" s="291">
        <v>40</v>
      </c>
      <c r="L1366" s="291">
        <v>58627677.160000004</v>
      </c>
      <c r="M1366" s="291" t="s">
        <v>58</v>
      </c>
      <c r="N1366" s="291">
        <v>364</v>
      </c>
      <c r="O1366" s="291">
        <v>3511504.7234981866</v>
      </c>
      <c r="P1366" s="321" t="s">
        <v>3170</v>
      </c>
      <c r="Q1366" s="321">
        <v>18000000</v>
      </c>
      <c r="R1366" s="321">
        <v>32.510452999999998</v>
      </c>
      <c r="S1366" s="321">
        <v>52.540310169999998</v>
      </c>
      <c r="T1366" s="321">
        <v>129.30958598434512</v>
      </c>
      <c r="U1366" s="321" t="s">
        <v>150</v>
      </c>
      <c r="V1366" s="321">
        <v>0.19363482238155294</v>
      </c>
      <c r="W1366" s="321">
        <v>1.16897852116378</v>
      </c>
      <c r="X1366" s="321">
        <v>2</v>
      </c>
      <c r="Y1366" s="321">
        <v>45.178175227930097</v>
      </c>
      <c r="Z1366" s="321">
        <v>0.44807999999999998</v>
      </c>
      <c r="AA1366" s="321">
        <v>99.589996400000004</v>
      </c>
      <c r="AB1366" s="321">
        <v>1.4448949600000001</v>
      </c>
      <c r="AC1366" s="322">
        <v>0.55269378283894455</v>
      </c>
      <c r="AD1366" s="323">
        <v>180000</v>
      </c>
      <c r="AE1366" s="322">
        <v>19.508359574989925</v>
      </c>
      <c r="AF1366" s="324">
        <v>43.612985526570078</v>
      </c>
      <c r="AG1366" s="324">
        <v>11.819354712720422</v>
      </c>
      <c r="AH1366" s="324">
        <v>0.33518734728296562</v>
      </c>
      <c r="AI1366" s="324">
        <v>0.27100540286378211</v>
      </c>
      <c r="AJ1366" s="324">
        <v>0.20410585919709992</v>
      </c>
      <c r="AK1366" s="324">
        <v>171.69324085887999</v>
      </c>
      <c r="AL1366" s="324">
        <v>138.44745066105759</v>
      </c>
      <c r="AM1366" s="324">
        <v>204.93903105670242</v>
      </c>
    </row>
    <row r="1367" spans="1:39">
      <c r="A1367" s="291" t="s">
        <v>1518</v>
      </c>
      <c r="B1367" s="291">
        <v>2</v>
      </c>
      <c r="C1367" s="291" t="s">
        <v>3545</v>
      </c>
      <c r="D1367" s="291" t="s">
        <v>3176</v>
      </c>
      <c r="E1367" s="291" t="s">
        <v>3160</v>
      </c>
      <c r="F1367" s="291" t="s">
        <v>3161</v>
      </c>
      <c r="G1367" s="291" t="s">
        <v>3162</v>
      </c>
      <c r="H1367" s="291" t="s">
        <v>3163</v>
      </c>
      <c r="I1367" s="291" t="s">
        <v>3164</v>
      </c>
      <c r="J1367" s="291" t="s">
        <v>65</v>
      </c>
      <c r="K1367" s="291">
        <v>40</v>
      </c>
      <c r="L1367" s="291">
        <v>58627677.160000004</v>
      </c>
      <c r="M1367" s="291" t="s">
        <v>58</v>
      </c>
      <c r="N1367" s="291">
        <v>365</v>
      </c>
      <c r="O1367" s="291">
        <v>3521178.2902295864</v>
      </c>
      <c r="P1367" s="321" t="s">
        <v>3170</v>
      </c>
      <c r="Q1367" s="321">
        <v>18000000</v>
      </c>
      <c r="R1367" s="321">
        <v>32.510452999999998</v>
      </c>
      <c r="S1367" s="321">
        <v>52.540310169999998</v>
      </c>
      <c r="T1367" s="321">
        <v>129.30958598434512</v>
      </c>
      <c r="U1367" s="321" t="s">
        <v>150</v>
      </c>
      <c r="V1367" s="321">
        <v>0.19363482238155294</v>
      </c>
      <c r="W1367" s="321">
        <v>1.16897852116378</v>
      </c>
      <c r="X1367" s="321">
        <v>2</v>
      </c>
      <c r="Y1367" s="321">
        <v>45.178175227930097</v>
      </c>
      <c r="Z1367" s="321">
        <v>0.44807999999999998</v>
      </c>
      <c r="AA1367" s="321">
        <v>99.589996400000004</v>
      </c>
      <c r="AB1367" s="321">
        <v>1.4448949600000001</v>
      </c>
      <c r="AC1367" s="322">
        <v>0.55269378283894455</v>
      </c>
      <c r="AD1367" s="323">
        <v>180000</v>
      </c>
      <c r="AE1367" s="322">
        <v>19.562101612386591</v>
      </c>
      <c r="AF1367" s="324">
        <v>43.733131492208017</v>
      </c>
      <c r="AG1367" s="324">
        <v>11.859626860281477</v>
      </c>
      <c r="AH1367" s="324">
        <v>0.33519350689157118</v>
      </c>
      <c r="AI1367" s="324">
        <v>0.27118174380891341</v>
      </c>
      <c r="AJ1367" s="324">
        <v>0.20410585919709992</v>
      </c>
      <c r="AK1367" s="324">
        <v>171.80496021224258</v>
      </c>
      <c r="AL1367" s="324">
        <v>138.53753725727523</v>
      </c>
      <c r="AM1367" s="324">
        <v>205.07238316720995</v>
      </c>
    </row>
    <row r="1368" spans="1:39">
      <c r="A1368" s="291" t="s">
        <v>1519</v>
      </c>
      <c r="B1368" s="291">
        <v>2</v>
      </c>
      <c r="C1368" s="291" t="s">
        <v>3546</v>
      </c>
      <c r="D1368" s="291" t="s">
        <v>3176</v>
      </c>
      <c r="E1368" s="291" t="s">
        <v>3160</v>
      </c>
      <c r="F1368" s="291" t="s">
        <v>3161</v>
      </c>
      <c r="G1368" s="291" t="s">
        <v>3162</v>
      </c>
      <c r="H1368" s="291" t="s">
        <v>3163</v>
      </c>
      <c r="I1368" s="291" t="s">
        <v>3164</v>
      </c>
      <c r="J1368" s="291" t="s">
        <v>65</v>
      </c>
      <c r="K1368" s="291">
        <v>40</v>
      </c>
      <c r="L1368" s="291">
        <v>58627677.160000004</v>
      </c>
      <c r="M1368" s="291" t="s">
        <v>58</v>
      </c>
      <c r="N1368" s="291">
        <v>366</v>
      </c>
      <c r="O1368" s="291">
        <v>3530851.8569609863</v>
      </c>
      <c r="P1368" s="321" t="s">
        <v>3170</v>
      </c>
      <c r="Q1368" s="321">
        <v>18000000</v>
      </c>
      <c r="R1368" s="321">
        <v>32.510452999999998</v>
      </c>
      <c r="S1368" s="321">
        <v>52.540310169999998</v>
      </c>
      <c r="T1368" s="321">
        <v>129.30958598434512</v>
      </c>
      <c r="U1368" s="321" t="s">
        <v>150</v>
      </c>
      <c r="V1368" s="321">
        <v>0.19363482238155294</v>
      </c>
      <c r="W1368" s="321">
        <v>1.16897852116378</v>
      </c>
      <c r="X1368" s="321">
        <v>2</v>
      </c>
      <c r="Y1368" s="321">
        <v>45.178175227930097</v>
      </c>
      <c r="Z1368" s="321">
        <v>0.44807999999999998</v>
      </c>
      <c r="AA1368" s="321">
        <v>99.589996400000004</v>
      </c>
      <c r="AB1368" s="321">
        <v>1.4448949600000001</v>
      </c>
      <c r="AC1368" s="322">
        <v>0.55269378283894455</v>
      </c>
      <c r="AD1368" s="323">
        <v>180000</v>
      </c>
      <c r="AE1368" s="322">
        <v>19.615843649783258</v>
      </c>
      <c r="AF1368" s="324">
        <v>43.853277457845948</v>
      </c>
      <c r="AG1368" s="324">
        <v>11.899899552765616</v>
      </c>
      <c r="AH1368" s="324">
        <v>0.33519804240039097</v>
      </c>
      <c r="AI1368" s="324">
        <v>0.27135713092834207</v>
      </c>
      <c r="AJ1368" s="324">
        <v>0.20410585919709992</v>
      </c>
      <c r="AK1368" s="324">
        <v>171.91607527718742</v>
      </c>
      <c r="AL1368" s="324">
        <v>138.62713657635555</v>
      </c>
      <c r="AM1368" s="324">
        <v>205.20501397801928</v>
      </c>
    </row>
    <row r="1369" spans="1:39">
      <c r="A1369" s="291" t="s">
        <v>1520</v>
      </c>
      <c r="B1369" s="291">
        <v>2</v>
      </c>
      <c r="C1369" s="291" t="s">
        <v>3547</v>
      </c>
      <c r="D1369" s="291" t="s">
        <v>3176</v>
      </c>
      <c r="E1369" s="291" t="s">
        <v>3160</v>
      </c>
      <c r="F1369" s="291" t="s">
        <v>3161</v>
      </c>
      <c r="G1369" s="291" t="s">
        <v>3162</v>
      </c>
      <c r="H1369" s="291" t="s">
        <v>3163</v>
      </c>
      <c r="I1369" s="291" t="s">
        <v>3164</v>
      </c>
      <c r="J1369" s="291" t="s">
        <v>65</v>
      </c>
      <c r="K1369" s="291">
        <v>40</v>
      </c>
      <c r="L1369" s="291">
        <v>58627677.160000004</v>
      </c>
      <c r="M1369" s="291" t="s">
        <v>58</v>
      </c>
      <c r="N1369" s="291">
        <v>367</v>
      </c>
      <c r="O1369" s="291">
        <v>3540525.4236923861</v>
      </c>
      <c r="P1369" s="321" t="s">
        <v>3170</v>
      </c>
      <c r="Q1369" s="321">
        <v>18000000</v>
      </c>
      <c r="R1369" s="321">
        <v>32.510452999999998</v>
      </c>
      <c r="S1369" s="321">
        <v>52.540310169999998</v>
      </c>
      <c r="T1369" s="321">
        <v>129.30958598434512</v>
      </c>
      <c r="U1369" s="321" t="s">
        <v>150</v>
      </c>
      <c r="V1369" s="321">
        <v>0.19363482238155294</v>
      </c>
      <c r="W1369" s="321">
        <v>1.16897852116378</v>
      </c>
      <c r="X1369" s="321">
        <v>2</v>
      </c>
      <c r="Y1369" s="321">
        <v>45.178175227930097</v>
      </c>
      <c r="Z1369" s="321">
        <v>0.44807999999999998</v>
      </c>
      <c r="AA1369" s="321">
        <v>99.589996400000004</v>
      </c>
      <c r="AB1369" s="321">
        <v>1.4448949600000001</v>
      </c>
      <c r="AC1369" s="322">
        <v>0.55269378283894455</v>
      </c>
      <c r="AD1369" s="323">
        <v>180000</v>
      </c>
      <c r="AE1369" s="322">
        <v>19.669585687179922</v>
      </c>
      <c r="AF1369" s="324">
        <v>43.973423423483879</v>
      </c>
      <c r="AG1369" s="324">
        <v>11.940172595869619</v>
      </c>
      <c r="AH1369" s="324">
        <v>0.33520096068284805</v>
      </c>
      <c r="AI1369" s="324">
        <v>0.27153156762166042</v>
      </c>
      <c r="AJ1369" s="324">
        <v>0.20410585919709992</v>
      </c>
      <c r="AK1369" s="324">
        <v>172.02658820749821</v>
      </c>
      <c r="AL1369" s="324">
        <v>138.71625035503476</v>
      </c>
      <c r="AM1369" s="324">
        <v>205.33692605996168</v>
      </c>
    </row>
    <row r="1370" spans="1:39">
      <c r="A1370" s="291" t="s">
        <v>1521</v>
      </c>
      <c r="B1370" s="291">
        <v>2</v>
      </c>
      <c r="C1370" s="291" t="s">
        <v>3548</v>
      </c>
      <c r="D1370" s="291" t="s">
        <v>3176</v>
      </c>
      <c r="E1370" s="291" t="s">
        <v>3160</v>
      </c>
      <c r="F1370" s="291" t="s">
        <v>3161</v>
      </c>
      <c r="G1370" s="291" t="s">
        <v>3162</v>
      </c>
      <c r="H1370" s="291" t="s">
        <v>3163</v>
      </c>
      <c r="I1370" s="291" t="s">
        <v>3164</v>
      </c>
      <c r="J1370" s="291" t="s">
        <v>65</v>
      </c>
      <c r="K1370" s="291">
        <v>40</v>
      </c>
      <c r="L1370" s="291">
        <v>58627677.160000004</v>
      </c>
      <c r="M1370" s="291" t="s">
        <v>58</v>
      </c>
      <c r="N1370" s="291">
        <v>368</v>
      </c>
      <c r="O1370" s="291">
        <v>3550198.990423786</v>
      </c>
      <c r="P1370" s="321" t="s">
        <v>3170</v>
      </c>
      <c r="Q1370" s="321">
        <v>18000000</v>
      </c>
      <c r="R1370" s="321">
        <v>32.510452999999998</v>
      </c>
      <c r="S1370" s="321">
        <v>52.540310169999998</v>
      </c>
      <c r="T1370" s="321">
        <v>129.30958598434512</v>
      </c>
      <c r="U1370" s="321" t="s">
        <v>150</v>
      </c>
      <c r="V1370" s="321">
        <v>0.19363482238155294</v>
      </c>
      <c r="W1370" s="321">
        <v>1.16897852116378</v>
      </c>
      <c r="X1370" s="321">
        <v>2</v>
      </c>
      <c r="Y1370" s="321">
        <v>45.178175227930097</v>
      </c>
      <c r="Z1370" s="321">
        <v>0.44807999999999998</v>
      </c>
      <c r="AA1370" s="321">
        <v>99.589996400000004</v>
      </c>
      <c r="AB1370" s="321">
        <v>1.4448949600000001</v>
      </c>
      <c r="AC1370" s="322">
        <v>0.55269378283894455</v>
      </c>
      <c r="AD1370" s="323">
        <v>180000</v>
      </c>
      <c r="AE1370" s="322">
        <v>19.723327724576588</v>
      </c>
      <c r="AF1370" s="324">
        <v>44.093569389121811</v>
      </c>
      <c r="AG1370" s="324">
        <v>11.9804457961125</v>
      </c>
      <c r="AH1370" s="324">
        <v>0.33520226858259378</v>
      </c>
      <c r="AI1370" s="324">
        <v>0.27170505727005534</v>
      </c>
      <c r="AJ1370" s="324">
        <v>0.20410585919709992</v>
      </c>
      <c r="AK1370" s="324">
        <v>172.13650114529807</v>
      </c>
      <c r="AL1370" s="324">
        <v>138.8048803206463</v>
      </c>
      <c r="AM1370" s="324">
        <v>205.46812196994983</v>
      </c>
    </row>
    <row r="1371" spans="1:39">
      <c r="A1371" s="291" t="s">
        <v>1522</v>
      </c>
      <c r="B1371" s="291">
        <v>2</v>
      </c>
      <c r="C1371" s="291" t="s">
        <v>3549</v>
      </c>
      <c r="D1371" s="291" t="s">
        <v>3176</v>
      </c>
      <c r="E1371" s="291" t="s">
        <v>3160</v>
      </c>
      <c r="F1371" s="291" t="s">
        <v>3161</v>
      </c>
      <c r="G1371" s="291" t="s">
        <v>3162</v>
      </c>
      <c r="H1371" s="291" t="s">
        <v>3163</v>
      </c>
      <c r="I1371" s="291" t="s">
        <v>3164</v>
      </c>
      <c r="J1371" s="291" t="s">
        <v>65</v>
      </c>
      <c r="K1371" s="291">
        <v>40</v>
      </c>
      <c r="L1371" s="291">
        <v>58627677.160000004</v>
      </c>
      <c r="M1371" s="291" t="s">
        <v>58</v>
      </c>
      <c r="N1371" s="291">
        <v>369</v>
      </c>
      <c r="O1371" s="291">
        <v>3559872.5571551858</v>
      </c>
      <c r="P1371" s="321" t="s">
        <v>3170</v>
      </c>
      <c r="Q1371" s="321">
        <v>18000000</v>
      </c>
      <c r="R1371" s="321">
        <v>32.510452999999998</v>
      </c>
      <c r="S1371" s="321">
        <v>52.540310169999998</v>
      </c>
      <c r="T1371" s="321">
        <v>129.30958598434512</v>
      </c>
      <c r="U1371" s="321" t="s">
        <v>150</v>
      </c>
      <c r="V1371" s="321">
        <v>0.19363482238155294</v>
      </c>
      <c r="W1371" s="321">
        <v>1.16897852116378</v>
      </c>
      <c r="X1371" s="321">
        <v>2</v>
      </c>
      <c r="Y1371" s="321">
        <v>45.178175227930097</v>
      </c>
      <c r="Z1371" s="321">
        <v>0.44807999999999998</v>
      </c>
      <c r="AA1371" s="321">
        <v>99.589996400000004</v>
      </c>
      <c r="AB1371" s="321">
        <v>1.4448949600000001</v>
      </c>
      <c r="AC1371" s="322">
        <v>0.55269378283894455</v>
      </c>
      <c r="AD1371" s="323">
        <v>180000</v>
      </c>
      <c r="AE1371" s="322">
        <v>19.777069761973255</v>
      </c>
      <c r="AF1371" s="324">
        <v>44.213715354759749</v>
      </c>
      <c r="AG1371" s="324">
        <v>12.020718960831861</v>
      </c>
      <c r="AH1371" s="324">
        <v>0.33520197291288639</v>
      </c>
      <c r="AI1371" s="324">
        <v>0.27187760323647608</v>
      </c>
      <c r="AJ1371" s="324">
        <v>0.20410585919709992</v>
      </c>
      <c r="AK1371" s="324">
        <v>172.24581622115576</v>
      </c>
      <c r="AL1371" s="324">
        <v>138.89302819120667</v>
      </c>
      <c r="AM1371" s="324">
        <v>205.59860425110489</v>
      </c>
    </row>
    <row r="1372" spans="1:39">
      <c r="A1372" s="291" t="s">
        <v>1523</v>
      </c>
      <c r="B1372" s="291">
        <v>2</v>
      </c>
      <c r="C1372" s="291" t="s">
        <v>3550</v>
      </c>
      <c r="D1372" s="291" t="s">
        <v>3176</v>
      </c>
      <c r="E1372" s="291" t="s">
        <v>3160</v>
      </c>
      <c r="F1372" s="291" t="s">
        <v>3161</v>
      </c>
      <c r="G1372" s="291" t="s">
        <v>3162</v>
      </c>
      <c r="H1372" s="291" t="s">
        <v>3163</v>
      </c>
      <c r="I1372" s="291" t="s">
        <v>3164</v>
      </c>
      <c r="J1372" s="291" t="s">
        <v>65</v>
      </c>
      <c r="K1372" s="291">
        <v>40</v>
      </c>
      <c r="L1372" s="291">
        <v>58627677.160000004</v>
      </c>
      <c r="M1372" s="291" t="s">
        <v>58</v>
      </c>
      <c r="N1372" s="291">
        <v>370</v>
      </c>
      <c r="O1372" s="291">
        <v>3569546.1238865857</v>
      </c>
      <c r="P1372" s="321" t="s">
        <v>3170</v>
      </c>
      <c r="Q1372" s="321">
        <v>18000000</v>
      </c>
      <c r="R1372" s="321">
        <v>32.510452999999998</v>
      </c>
      <c r="S1372" s="321">
        <v>52.540310169999998</v>
      </c>
      <c r="T1372" s="321">
        <v>129.30958598434512</v>
      </c>
      <c r="U1372" s="321" t="s">
        <v>150</v>
      </c>
      <c r="V1372" s="321">
        <v>0.19363482238155294</v>
      </c>
      <c r="W1372" s="321">
        <v>1.16897852116378</v>
      </c>
      <c r="X1372" s="321">
        <v>2</v>
      </c>
      <c r="Y1372" s="321">
        <v>45.178175227930097</v>
      </c>
      <c r="Z1372" s="321">
        <v>0.44807999999999998</v>
      </c>
      <c r="AA1372" s="321">
        <v>99.589996400000004</v>
      </c>
      <c r="AB1372" s="321">
        <v>1.4448949600000001</v>
      </c>
      <c r="AC1372" s="322">
        <v>0.55269378283894455</v>
      </c>
      <c r="AD1372" s="323">
        <v>180000</v>
      </c>
      <c r="AE1372" s="322">
        <v>19.830811799369922</v>
      </c>
      <c r="AF1372" s="324">
        <v>44.333861320397681</v>
      </c>
      <c r="AG1372" s="324">
        <v>12.060991898180355</v>
      </c>
      <c r="AH1372" s="324">
        <v>0.33520008045762639</v>
      </c>
      <c r="AI1372" s="324">
        <v>0.27204920886580169</v>
      </c>
      <c r="AJ1372" s="324">
        <v>0.20410585919709992</v>
      </c>
      <c r="AK1372" s="324">
        <v>172.35453555419193</v>
      </c>
      <c r="AL1372" s="324">
        <v>138.98069567550093</v>
      </c>
      <c r="AM1372" s="324">
        <v>205.72837543288293</v>
      </c>
    </row>
    <row r="1373" spans="1:39">
      <c r="A1373" s="291" t="s">
        <v>1524</v>
      </c>
      <c r="B1373" s="291">
        <v>2</v>
      </c>
      <c r="C1373" s="291" t="s">
        <v>3551</v>
      </c>
      <c r="D1373" s="291" t="s">
        <v>3176</v>
      </c>
      <c r="E1373" s="291" t="s">
        <v>3160</v>
      </c>
      <c r="F1373" s="291" t="s">
        <v>3161</v>
      </c>
      <c r="G1373" s="291" t="s">
        <v>3162</v>
      </c>
      <c r="H1373" s="291" t="s">
        <v>3163</v>
      </c>
      <c r="I1373" s="291" t="s">
        <v>3164</v>
      </c>
      <c r="J1373" s="291" t="s">
        <v>65</v>
      </c>
      <c r="K1373" s="291">
        <v>40</v>
      </c>
      <c r="L1373" s="291">
        <v>58627677.160000004</v>
      </c>
      <c r="M1373" s="291" t="s">
        <v>58</v>
      </c>
      <c r="N1373" s="291">
        <v>371</v>
      </c>
      <c r="O1373" s="291">
        <v>3579219.6906179856</v>
      </c>
      <c r="P1373" s="321" t="s">
        <v>3170</v>
      </c>
      <c r="Q1373" s="321">
        <v>18000000</v>
      </c>
      <c r="R1373" s="321">
        <v>32.510452999999998</v>
      </c>
      <c r="S1373" s="321">
        <v>52.540310169999998</v>
      </c>
      <c r="T1373" s="321">
        <v>129.30958598434512</v>
      </c>
      <c r="U1373" s="321" t="s">
        <v>150</v>
      </c>
      <c r="V1373" s="321">
        <v>0.19363482238155294</v>
      </c>
      <c r="W1373" s="321">
        <v>1.16897852116378</v>
      </c>
      <c r="X1373" s="321">
        <v>2</v>
      </c>
      <c r="Y1373" s="321">
        <v>45.178175227930097</v>
      </c>
      <c r="Z1373" s="321">
        <v>0.44807999999999998</v>
      </c>
      <c r="AA1373" s="321">
        <v>99.589996400000004</v>
      </c>
      <c r="AB1373" s="321">
        <v>1.4448949600000001</v>
      </c>
      <c r="AC1373" s="322">
        <v>0.55269378283894455</v>
      </c>
      <c r="AD1373" s="323">
        <v>180000</v>
      </c>
      <c r="AE1373" s="322">
        <v>19.884553836766585</v>
      </c>
      <c r="AF1373" s="324">
        <v>44.454007286035612</v>
      </c>
      <c r="AG1373" s="324">
        <v>12.101264417122147</v>
      </c>
      <c r="AH1373" s="324">
        <v>0.33519659797114365</v>
      </c>
      <c r="AI1373" s="324">
        <v>0.27221987748500531</v>
      </c>
      <c r="AJ1373" s="324">
        <v>0.20410585919709992</v>
      </c>
      <c r="AK1373" s="324">
        <v>172.46266125218293</v>
      </c>
      <c r="AL1373" s="324">
        <v>139.06788447316657</v>
      </c>
      <c r="AM1373" s="324">
        <v>205.85743803119931</v>
      </c>
    </row>
    <row r="1374" spans="1:39">
      <c r="A1374" s="291" t="s">
        <v>1525</v>
      </c>
      <c r="B1374" s="291">
        <v>2</v>
      </c>
      <c r="C1374" s="291" t="s">
        <v>3552</v>
      </c>
      <c r="D1374" s="291" t="s">
        <v>3176</v>
      </c>
      <c r="E1374" s="291" t="s">
        <v>3160</v>
      </c>
      <c r="F1374" s="291" t="s">
        <v>3161</v>
      </c>
      <c r="G1374" s="291" t="s">
        <v>3162</v>
      </c>
      <c r="H1374" s="291" t="s">
        <v>3163</v>
      </c>
      <c r="I1374" s="291" t="s">
        <v>3164</v>
      </c>
      <c r="J1374" s="291" t="s">
        <v>65</v>
      </c>
      <c r="K1374" s="291">
        <v>40</v>
      </c>
      <c r="L1374" s="291">
        <v>58627677.160000004</v>
      </c>
      <c r="M1374" s="291" t="s">
        <v>58</v>
      </c>
      <c r="N1374" s="291">
        <v>372</v>
      </c>
      <c r="O1374" s="291">
        <v>3588893.2573493854</v>
      </c>
      <c r="P1374" s="321" t="s">
        <v>3170</v>
      </c>
      <c r="Q1374" s="321">
        <v>18000000</v>
      </c>
      <c r="R1374" s="321">
        <v>32.510452999999998</v>
      </c>
      <c r="S1374" s="321">
        <v>52.540310169999998</v>
      </c>
      <c r="T1374" s="321">
        <v>129.30958598434512</v>
      </c>
      <c r="U1374" s="321" t="s">
        <v>150</v>
      </c>
      <c r="V1374" s="321">
        <v>0.19363482238155294</v>
      </c>
      <c r="W1374" s="321">
        <v>1.16897852116378</v>
      </c>
      <c r="X1374" s="321">
        <v>2</v>
      </c>
      <c r="Y1374" s="321">
        <v>45.178175227930097</v>
      </c>
      <c r="Z1374" s="321">
        <v>0.44807999999999998</v>
      </c>
      <c r="AA1374" s="321">
        <v>99.589996400000004</v>
      </c>
      <c r="AB1374" s="321">
        <v>1.4448949600000001</v>
      </c>
      <c r="AC1374" s="322">
        <v>0.55269378283894455</v>
      </c>
      <c r="AD1374" s="323">
        <v>180000</v>
      </c>
      <c r="AE1374" s="322">
        <v>19.938295874163252</v>
      </c>
      <c r="AF1374" s="324">
        <v>44.574153251673543</v>
      </c>
      <c r="AG1374" s="324">
        <v>12.141536327429378</v>
      </c>
      <c r="AH1374" s="324">
        <v>0.33519153217839576</v>
      </c>
      <c r="AI1374" s="324">
        <v>0.27238961240331633</v>
      </c>
      <c r="AJ1374" s="324">
        <v>0.20410585919709992</v>
      </c>
      <c r="AK1374" s="324">
        <v>172.5701954116638</v>
      </c>
      <c r="AL1374" s="324">
        <v>139.15459627477642</v>
      </c>
      <c r="AM1374" s="324">
        <v>205.98579454855121</v>
      </c>
    </row>
    <row r="1375" spans="1:39">
      <c r="A1375" s="291" t="s">
        <v>1526</v>
      </c>
      <c r="B1375" s="291">
        <v>2</v>
      </c>
      <c r="C1375" s="291" t="s">
        <v>3553</v>
      </c>
      <c r="D1375" s="291" t="s">
        <v>3176</v>
      </c>
      <c r="E1375" s="291" t="s">
        <v>3160</v>
      </c>
      <c r="F1375" s="291" t="s">
        <v>3161</v>
      </c>
      <c r="G1375" s="291" t="s">
        <v>3162</v>
      </c>
      <c r="H1375" s="291" t="s">
        <v>3163</v>
      </c>
      <c r="I1375" s="291" t="s">
        <v>3164</v>
      </c>
      <c r="J1375" s="291" t="s">
        <v>65</v>
      </c>
      <c r="K1375" s="291">
        <v>40</v>
      </c>
      <c r="L1375" s="291">
        <v>58627677.160000004</v>
      </c>
      <c r="M1375" s="291" t="s">
        <v>58</v>
      </c>
      <c r="N1375" s="291">
        <v>373</v>
      </c>
      <c r="O1375" s="291">
        <v>3598566.8240807853</v>
      </c>
      <c r="P1375" s="321" t="s">
        <v>3170</v>
      </c>
      <c r="Q1375" s="321">
        <v>18000000</v>
      </c>
      <c r="R1375" s="321">
        <v>32.510452999999998</v>
      </c>
      <c r="S1375" s="321">
        <v>52.540310169999998</v>
      </c>
      <c r="T1375" s="321">
        <v>129.30958598434512</v>
      </c>
      <c r="U1375" s="321" t="s">
        <v>150</v>
      </c>
      <c r="V1375" s="321">
        <v>0.19363482238155294</v>
      </c>
      <c r="W1375" s="321">
        <v>1.16897852116378</v>
      </c>
      <c r="X1375" s="321">
        <v>2</v>
      </c>
      <c r="Y1375" s="321">
        <v>45.178175227930097</v>
      </c>
      <c r="Z1375" s="321">
        <v>0.44807999999999998</v>
      </c>
      <c r="AA1375" s="321">
        <v>99.589996400000004</v>
      </c>
      <c r="AB1375" s="321">
        <v>1.4448949600000001</v>
      </c>
      <c r="AC1375" s="322">
        <v>0.55269378283894455</v>
      </c>
      <c r="AD1375" s="323">
        <v>180000</v>
      </c>
      <c r="AE1375" s="322">
        <v>19.992037911559919</v>
      </c>
      <c r="AF1375" s="324">
        <v>44.694299217311482</v>
      </c>
      <c r="AG1375" s="324">
        <v>12.181807439678705</v>
      </c>
      <c r="AH1375" s="324">
        <v>0.33518488977552896</v>
      </c>
      <c r="AI1375" s="324">
        <v>0.27255841691238142</v>
      </c>
      <c r="AJ1375" s="324">
        <v>0.20410585919709992</v>
      </c>
      <c r="AK1375" s="324">
        <v>172.67714011803022</v>
      </c>
      <c r="AL1375" s="324">
        <v>139.24083276192093</v>
      </c>
      <c r="AM1375" s="324">
        <v>206.11344747413955</v>
      </c>
    </row>
    <row r="1376" spans="1:39">
      <c r="A1376" s="291" t="s">
        <v>1527</v>
      </c>
      <c r="B1376" s="291">
        <v>2</v>
      </c>
      <c r="C1376" s="291" t="s">
        <v>3554</v>
      </c>
      <c r="D1376" s="291" t="s">
        <v>3176</v>
      </c>
      <c r="E1376" s="291" t="s">
        <v>3160</v>
      </c>
      <c r="F1376" s="291" t="s">
        <v>3161</v>
      </c>
      <c r="G1376" s="291" t="s">
        <v>3162</v>
      </c>
      <c r="H1376" s="291" t="s">
        <v>3163</v>
      </c>
      <c r="I1376" s="291" t="s">
        <v>3164</v>
      </c>
      <c r="J1376" s="291" t="s">
        <v>65</v>
      </c>
      <c r="K1376" s="291">
        <v>40</v>
      </c>
      <c r="L1376" s="291">
        <v>58627677.160000004</v>
      </c>
      <c r="M1376" s="291" t="s">
        <v>58</v>
      </c>
      <c r="N1376" s="291">
        <v>374</v>
      </c>
      <c r="O1376" s="291">
        <v>3608240.3908121851</v>
      </c>
      <c r="P1376" s="321" t="s">
        <v>3170</v>
      </c>
      <c r="Q1376" s="321">
        <v>18000000</v>
      </c>
      <c r="R1376" s="321">
        <v>32.510452999999998</v>
      </c>
      <c r="S1376" s="321">
        <v>52.540310169999998</v>
      </c>
      <c r="T1376" s="321">
        <v>129.30958598434512</v>
      </c>
      <c r="U1376" s="321" t="s">
        <v>150</v>
      </c>
      <c r="V1376" s="321">
        <v>0.19363482238155294</v>
      </c>
      <c r="W1376" s="321">
        <v>1.16897852116378</v>
      </c>
      <c r="X1376" s="321">
        <v>2</v>
      </c>
      <c r="Y1376" s="321">
        <v>45.178175227930097</v>
      </c>
      <c r="Z1376" s="321">
        <v>0.44807999999999998</v>
      </c>
      <c r="AA1376" s="321">
        <v>99.589996400000004</v>
      </c>
      <c r="AB1376" s="321">
        <v>1.4448949600000001</v>
      </c>
      <c r="AC1376" s="322">
        <v>0.55269378283894455</v>
      </c>
      <c r="AD1376" s="323">
        <v>180000</v>
      </c>
      <c r="AE1376" s="322">
        <v>20.045779948956586</v>
      </c>
      <c r="AF1376" s="324">
        <v>44.814445182949413</v>
      </c>
      <c r="AG1376" s="324">
        <v>12.222077565247812</v>
      </c>
      <c r="AH1376" s="324">
        <v>0.33517667742971635</v>
      </c>
      <c r="AI1376" s="324">
        <v>0.27272629428642253</v>
      </c>
      <c r="AJ1376" s="324">
        <v>0.20410585919709992</v>
      </c>
      <c r="AK1376" s="324">
        <v>172.78349744563849</v>
      </c>
      <c r="AL1376" s="324">
        <v>139.32659560728879</v>
      </c>
      <c r="AM1376" s="324">
        <v>206.24039928398821</v>
      </c>
    </row>
    <row r="1377" spans="1:39">
      <c r="A1377" s="291" t="s">
        <v>1528</v>
      </c>
      <c r="B1377" s="291">
        <v>2</v>
      </c>
      <c r="C1377" s="291" t="s">
        <v>3555</v>
      </c>
      <c r="D1377" s="291" t="s">
        <v>3176</v>
      </c>
      <c r="E1377" s="291" t="s">
        <v>3160</v>
      </c>
      <c r="F1377" s="291" t="s">
        <v>3161</v>
      </c>
      <c r="G1377" s="291" t="s">
        <v>3162</v>
      </c>
      <c r="H1377" s="291" t="s">
        <v>3163</v>
      </c>
      <c r="I1377" s="291" t="s">
        <v>3164</v>
      </c>
      <c r="J1377" s="291" t="s">
        <v>65</v>
      </c>
      <c r="K1377" s="291">
        <v>40</v>
      </c>
      <c r="L1377" s="291">
        <v>58627677.160000004</v>
      </c>
      <c r="M1377" s="291" t="s">
        <v>58</v>
      </c>
      <c r="N1377" s="291">
        <v>375</v>
      </c>
      <c r="O1377" s="291">
        <v>3617913.957543585</v>
      </c>
      <c r="P1377" s="321" t="s">
        <v>3170</v>
      </c>
      <c r="Q1377" s="321">
        <v>18000000</v>
      </c>
      <c r="R1377" s="321">
        <v>32.510452999999998</v>
      </c>
      <c r="S1377" s="321">
        <v>52.540310169999998</v>
      </c>
      <c r="T1377" s="321">
        <v>129.30958598434512</v>
      </c>
      <c r="U1377" s="321" t="s">
        <v>150</v>
      </c>
      <c r="V1377" s="321">
        <v>0.19363482238155294</v>
      </c>
      <c r="W1377" s="321">
        <v>1.16897852116378</v>
      </c>
      <c r="X1377" s="321">
        <v>2</v>
      </c>
      <c r="Y1377" s="321">
        <v>45.178175227930097</v>
      </c>
      <c r="Z1377" s="321">
        <v>0.44807999999999998</v>
      </c>
      <c r="AA1377" s="321">
        <v>99.589996400000004</v>
      </c>
      <c r="AB1377" s="321">
        <v>1.4448949600000001</v>
      </c>
      <c r="AC1377" s="322">
        <v>0.55269378283894455</v>
      </c>
      <c r="AD1377" s="323">
        <v>180000</v>
      </c>
      <c r="AE1377" s="322">
        <v>20.099521986353249</v>
      </c>
      <c r="AF1377" s="324">
        <v>44.934591148587337</v>
      </c>
      <c r="AG1377" s="324">
        <v>12.262346516312018</v>
      </c>
      <c r="AH1377" s="324">
        <v>0.33516690177980724</v>
      </c>
      <c r="AI1377" s="324">
        <v>0.2728932477823941</v>
      </c>
      <c r="AJ1377" s="324">
        <v>0.20410585919709992</v>
      </c>
      <c r="AK1377" s="324">
        <v>172.8892694579053</v>
      </c>
      <c r="AL1377" s="324">
        <v>139.41188647474738</v>
      </c>
      <c r="AM1377" s="324">
        <v>206.36665244106325</v>
      </c>
    </row>
    <row r="1378" spans="1:39">
      <c r="A1378" s="291" t="s">
        <v>1529</v>
      </c>
      <c r="B1378" s="291">
        <v>2</v>
      </c>
      <c r="C1378" s="291" t="s">
        <v>3556</v>
      </c>
      <c r="D1378" s="291" t="s">
        <v>3176</v>
      </c>
      <c r="E1378" s="291" t="s">
        <v>3160</v>
      </c>
      <c r="F1378" s="291" t="s">
        <v>3161</v>
      </c>
      <c r="G1378" s="291" t="s">
        <v>3162</v>
      </c>
      <c r="H1378" s="291" t="s">
        <v>3163</v>
      </c>
      <c r="I1378" s="291" t="s">
        <v>3164</v>
      </c>
      <c r="J1378" s="291" t="s">
        <v>65</v>
      </c>
      <c r="K1378" s="291">
        <v>40</v>
      </c>
      <c r="L1378" s="291">
        <v>58627677.160000004</v>
      </c>
      <c r="M1378" s="291" t="s">
        <v>58</v>
      </c>
      <c r="N1378" s="291">
        <v>376</v>
      </c>
      <c r="O1378" s="291">
        <v>3627587.5242749848</v>
      </c>
      <c r="P1378" s="321" t="s">
        <v>3170</v>
      </c>
      <c r="Q1378" s="321">
        <v>18000000</v>
      </c>
      <c r="R1378" s="321">
        <v>32.510452999999998</v>
      </c>
      <c r="S1378" s="321">
        <v>52.540310169999998</v>
      </c>
      <c r="T1378" s="321">
        <v>129.30958598434512</v>
      </c>
      <c r="U1378" s="321" t="s">
        <v>150</v>
      </c>
      <c r="V1378" s="321">
        <v>0.19363482238155294</v>
      </c>
      <c r="W1378" s="321">
        <v>1.16897852116378</v>
      </c>
      <c r="X1378" s="321">
        <v>2</v>
      </c>
      <c r="Y1378" s="321">
        <v>45.178175227930097</v>
      </c>
      <c r="Z1378" s="321">
        <v>0.44807999999999998</v>
      </c>
      <c r="AA1378" s="321">
        <v>99.589996400000004</v>
      </c>
      <c r="AB1378" s="321">
        <v>1.4448949600000001</v>
      </c>
      <c r="AC1378" s="322">
        <v>0.55269378283894455</v>
      </c>
      <c r="AD1378" s="323">
        <v>180000</v>
      </c>
      <c r="AE1378" s="322">
        <v>20.153264023749916</v>
      </c>
      <c r="AF1378" s="324">
        <v>45.054737114225276</v>
      </c>
      <c r="AG1378" s="324">
        <v>12.302614105840846</v>
      </c>
      <c r="AH1378" s="324">
        <v>0.3351555694360519</v>
      </c>
      <c r="AI1378" s="324">
        <v>0.27305928064013724</v>
      </c>
      <c r="AJ1378" s="324">
        <v>0.20410585919709992</v>
      </c>
      <c r="AK1378" s="324">
        <v>172.99445820740527</v>
      </c>
      <c r="AL1378" s="324">
        <v>139.49670701942139</v>
      </c>
      <c r="AM1378" s="324">
        <v>206.49220939538921</v>
      </c>
    </row>
    <row r="1379" spans="1:39">
      <c r="A1379" s="291" t="s">
        <v>1530</v>
      </c>
      <c r="B1379" s="291">
        <v>2</v>
      </c>
      <c r="C1379" s="291" t="s">
        <v>3557</v>
      </c>
      <c r="D1379" s="291" t="s">
        <v>3176</v>
      </c>
      <c r="E1379" s="291" t="s">
        <v>3160</v>
      </c>
      <c r="F1379" s="291" t="s">
        <v>3161</v>
      </c>
      <c r="G1379" s="291" t="s">
        <v>3162</v>
      </c>
      <c r="H1379" s="291" t="s">
        <v>3163</v>
      </c>
      <c r="I1379" s="291" t="s">
        <v>3164</v>
      </c>
      <c r="J1379" s="291" t="s">
        <v>65</v>
      </c>
      <c r="K1379" s="291">
        <v>40</v>
      </c>
      <c r="L1379" s="291">
        <v>58627677.160000004</v>
      </c>
      <c r="M1379" s="291" t="s">
        <v>58</v>
      </c>
      <c r="N1379" s="291">
        <v>377</v>
      </c>
      <c r="O1379" s="291">
        <v>3637261.0910063847</v>
      </c>
      <c r="P1379" s="321" t="s">
        <v>3170</v>
      </c>
      <c r="Q1379" s="321">
        <v>18000000</v>
      </c>
      <c r="R1379" s="321">
        <v>32.510452999999998</v>
      </c>
      <c r="S1379" s="321">
        <v>52.540310169999998</v>
      </c>
      <c r="T1379" s="321">
        <v>129.30958598434512</v>
      </c>
      <c r="U1379" s="321" t="s">
        <v>150</v>
      </c>
      <c r="V1379" s="321">
        <v>0.19363482238155294</v>
      </c>
      <c r="W1379" s="321">
        <v>1.16897852116378</v>
      </c>
      <c r="X1379" s="321">
        <v>2</v>
      </c>
      <c r="Y1379" s="321">
        <v>45.178175227930097</v>
      </c>
      <c r="Z1379" s="321">
        <v>0.44807999999999998</v>
      </c>
      <c r="AA1379" s="321">
        <v>99.589996400000004</v>
      </c>
      <c r="AB1379" s="321">
        <v>1.4448949600000001</v>
      </c>
      <c r="AC1379" s="322">
        <v>0.55269378283894455</v>
      </c>
      <c r="AD1379" s="323">
        <v>180000</v>
      </c>
      <c r="AE1379" s="322">
        <v>20.207006061146583</v>
      </c>
      <c r="AF1379" s="324">
        <v>45.174883079863207</v>
      </c>
      <c r="AG1379" s="324">
        <v>12.342880147594638</v>
      </c>
      <c r="AH1379" s="324">
        <v>0.33514268698074307</v>
      </c>
      <c r="AI1379" s="324">
        <v>0.27322439608253246</v>
      </c>
      <c r="AJ1379" s="324">
        <v>0.20410585919709992</v>
      </c>
      <c r="AK1379" s="324">
        <v>173.09906573596786</v>
      </c>
      <c r="AL1379" s="324">
        <v>139.58105888777098</v>
      </c>
      <c r="AM1379" s="324">
        <v>206.61707258416476</v>
      </c>
    </row>
    <row r="1380" spans="1:39">
      <c r="A1380" s="291" t="s">
        <v>1531</v>
      </c>
      <c r="B1380" s="291">
        <v>2</v>
      </c>
      <c r="C1380" s="291" t="s">
        <v>3558</v>
      </c>
      <c r="D1380" s="291" t="s">
        <v>3176</v>
      </c>
      <c r="E1380" s="291" t="s">
        <v>3160</v>
      </c>
      <c r="F1380" s="291" t="s">
        <v>3161</v>
      </c>
      <c r="G1380" s="291" t="s">
        <v>3162</v>
      </c>
      <c r="H1380" s="291" t="s">
        <v>3163</v>
      </c>
      <c r="I1380" s="291" t="s">
        <v>3164</v>
      </c>
      <c r="J1380" s="291" t="s">
        <v>65</v>
      </c>
      <c r="K1380" s="291">
        <v>40</v>
      </c>
      <c r="L1380" s="291">
        <v>58627677.160000004</v>
      </c>
      <c r="M1380" s="291" t="s">
        <v>58</v>
      </c>
      <c r="N1380" s="291">
        <v>378</v>
      </c>
      <c r="O1380" s="291">
        <v>3646934.6577377846</v>
      </c>
      <c r="P1380" s="321" t="s">
        <v>3170</v>
      </c>
      <c r="Q1380" s="321">
        <v>18000000</v>
      </c>
      <c r="R1380" s="321">
        <v>32.510452999999998</v>
      </c>
      <c r="S1380" s="321">
        <v>52.540310169999998</v>
      </c>
      <c r="T1380" s="321">
        <v>129.30958598434512</v>
      </c>
      <c r="U1380" s="321" t="s">
        <v>150</v>
      </c>
      <c r="V1380" s="321">
        <v>0.19363482238155294</v>
      </c>
      <c r="W1380" s="321">
        <v>1.16897852116378</v>
      </c>
      <c r="X1380" s="321">
        <v>2</v>
      </c>
      <c r="Y1380" s="321">
        <v>45.178175227930097</v>
      </c>
      <c r="Z1380" s="321">
        <v>0.44807999999999998</v>
      </c>
      <c r="AA1380" s="321">
        <v>99.589996400000004</v>
      </c>
      <c r="AB1380" s="321">
        <v>1.4448949600000001</v>
      </c>
      <c r="AC1380" s="322">
        <v>0.55269378283894455</v>
      </c>
      <c r="AD1380" s="323">
        <v>180000</v>
      </c>
      <c r="AE1380" s="322">
        <v>20.260748098543246</v>
      </c>
      <c r="AF1380" s="324">
        <v>45.295029045501138</v>
      </c>
      <c r="AG1380" s="324">
        <v>12.383144456121226</v>
      </c>
      <c r="AH1380" s="324">
        <v>0.33512826096822385</v>
      </c>
      <c r="AI1380" s="324">
        <v>0.27338859731565096</v>
      </c>
      <c r="AJ1380" s="324">
        <v>0.20410585919709992</v>
      </c>
      <c r="AK1380" s="324">
        <v>173.20309407477299</v>
      </c>
      <c r="AL1380" s="324">
        <v>139.66494371766893</v>
      </c>
      <c r="AM1380" s="324">
        <v>206.74124443187708</v>
      </c>
    </row>
    <row r="1381" spans="1:39">
      <c r="A1381" s="291" t="s">
        <v>1532</v>
      </c>
      <c r="B1381" s="291">
        <v>2</v>
      </c>
      <c r="C1381" s="291" t="s">
        <v>3559</v>
      </c>
      <c r="D1381" s="291" t="s">
        <v>3176</v>
      </c>
      <c r="E1381" s="291" t="s">
        <v>3160</v>
      </c>
      <c r="F1381" s="291" t="s">
        <v>3161</v>
      </c>
      <c r="G1381" s="291" t="s">
        <v>3162</v>
      </c>
      <c r="H1381" s="291" t="s">
        <v>3163</v>
      </c>
      <c r="I1381" s="291" t="s">
        <v>3164</v>
      </c>
      <c r="J1381" s="291" t="s">
        <v>65</v>
      </c>
      <c r="K1381" s="291">
        <v>40</v>
      </c>
      <c r="L1381" s="291">
        <v>58627677.160000004</v>
      </c>
      <c r="M1381" s="291" t="s">
        <v>58</v>
      </c>
      <c r="N1381" s="291">
        <v>379</v>
      </c>
      <c r="O1381" s="291">
        <v>3656608.2244691844</v>
      </c>
      <c r="P1381" s="321" t="s">
        <v>3170</v>
      </c>
      <c r="Q1381" s="321">
        <v>18000000</v>
      </c>
      <c r="R1381" s="321">
        <v>32.510452999999998</v>
      </c>
      <c r="S1381" s="321">
        <v>52.540310169999998</v>
      </c>
      <c r="T1381" s="321">
        <v>129.30958598434512</v>
      </c>
      <c r="U1381" s="321" t="s">
        <v>150</v>
      </c>
      <c r="V1381" s="321">
        <v>0.19363482238155294</v>
      </c>
      <c r="W1381" s="321">
        <v>1.16897852116378</v>
      </c>
      <c r="X1381" s="321">
        <v>2</v>
      </c>
      <c r="Y1381" s="321">
        <v>45.178175227930097</v>
      </c>
      <c r="Z1381" s="321">
        <v>0.44807999999999998</v>
      </c>
      <c r="AA1381" s="321">
        <v>99.589996400000004</v>
      </c>
      <c r="AB1381" s="321">
        <v>1.4448949600000001</v>
      </c>
      <c r="AC1381" s="322">
        <v>0.55269378283894455</v>
      </c>
      <c r="AD1381" s="323">
        <v>180000</v>
      </c>
      <c r="AE1381" s="322">
        <v>20.314490135939913</v>
      </c>
      <c r="AF1381" s="324">
        <v>45.41517501113907</v>
      </c>
      <c r="AG1381" s="324">
        <v>12.4234068467526</v>
      </c>
      <c r="AH1381" s="324">
        <v>0.33511229792524422</v>
      </c>
      <c r="AI1381" s="324">
        <v>0.27355188752890386</v>
      </c>
      <c r="AJ1381" s="324">
        <v>0.20410585919709992</v>
      </c>
      <c r="AK1381" s="324">
        <v>173.30654524444589</v>
      </c>
      <c r="AL1381" s="324">
        <v>139.74836313847706</v>
      </c>
      <c r="AM1381" s="324">
        <v>206.86472735041474</v>
      </c>
    </row>
    <row r="1382" spans="1:39">
      <c r="A1382" s="291" t="s">
        <v>1533</v>
      </c>
      <c r="B1382" s="291">
        <v>2</v>
      </c>
      <c r="C1382" s="291" t="s">
        <v>3560</v>
      </c>
      <c r="D1382" s="291" t="s">
        <v>3176</v>
      </c>
      <c r="E1382" s="291" t="s">
        <v>3160</v>
      </c>
      <c r="F1382" s="291" t="s">
        <v>3161</v>
      </c>
      <c r="G1382" s="291" t="s">
        <v>3162</v>
      </c>
      <c r="H1382" s="291" t="s">
        <v>3163</v>
      </c>
      <c r="I1382" s="291" t="s">
        <v>3164</v>
      </c>
      <c r="J1382" s="291" t="s">
        <v>65</v>
      </c>
      <c r="K1382" s="291">
        <v>40</v>
      </c>
      <c r="L1382" s="291">
        <v>58627677.160000004</v>
      </c>
      <c r="M1382" s="291" t="s">
        <v>58</v>
      </c>
      <c r="N1382" s="291">
        <v>380</v>
      </c>
      <c r="O1382" s="291">
        <v>3666281.7912005843</v>
      </c>
      <c r="P1382" s="321" t="s">
        <v>3170</v>
      </c>
      <c r="Q1382" s="321">
        <v>18000000</v>
      </c>
      <c r="R1382" s="321">
        <v>32.510452999999998</v>
      </c>
      <c r="S1382" s="321">
        <v>52.540310169999998</v>
      </c>
      <c r="T1382" s="321">
        <v>129.30958598434512</v>
      </c>
      <c r="U1382" s="321" t="s">
        <v>150</v>
      </c>
      <c r="V1382" s="321">
        <v>0.19363482238155294</v>
      </c>
      <c r="W1382" s="321">
        <v>1.16897852116378</v>
      </c>
      <c r="X1382" s="321">
        <v>2</v>
      </c>
      <c r="Y1382" s="321">
        <v>45.178175227930097</v>
      </c>
      <c r="Z1382" s="321">
        <v>0.44807999999999998</v>
      </c>
      <c r="AA1382" s="321">
        <v>99.589996400000004</v>
      </c>
      <c r="AB1382" s="321">
        <v>1.4448949600000001</v>
      </c>
      <c r="AC1382" s="322">
        <v>0.55269378283894455</v>
      </c>
      <c r="AD1382" s="323">
        <v>180000</v>
      </c>
      <c r="AE1382" s="322">
        <v>20.36823217333658</v>
      </c>
      <c r="AF1382" s="324">
        <v>45.535320976777008</v>
      </c>
      <c r="AG1382" s="324">
        <v>12.463667135601606</v>
      </c>
      <c r="AH1382" s="324">
        <v>0.33509480435098477</v>
      </c>
      <c r="AI1382" s="324">
        <v>0.27371426989518904</v>
      </c>
      <c r="AJ1382" s="324">
        <v>0.20410585919709992</v>
      </c>
      <c r="AK1382" s="324">
        <v>173.40942125514979</v>
      </c>
      <c r="AL1382" s="324">
        <v>139.831318771121</v>
      </c>
      <c r="AM1382" s="324">
        <v>206.98752373917864</v>
      </c>
    </row>
    <row r="1383" spans="1:39">
      <c r="A1383" s="291" t="s">
        <v>1534</v>
      </c>
      <c r="B1383" s="291">
        <v>2</v>
      </c>
      <c r="C1383" s="291" t="s">
        <v>3561</v>
      </c>
      <c r="D1383" s="291" t="s">
        <v>3176</v>
      </c>
      <c r="E1383" s="291" t="s">
        <v>3160</v>
      </c>
      <c r="F1383" s="291" t="s">
        <v>3161</v>
      </c>
      <c r="G1383" s="291" t="s">
        <v>3162</v>
      </c>
      <c r="H1383" s="291" t="s">
        <v>3163</v>
      </c>
      <c r="I1383" s="291" t="s">
        <v>3164</v>
      </c>
      <c r="J1383" s="291" t="s">
        <v>65</v>
      </c>
      <c r="K1383" s="291">
        <v>40</v>
      </c>
      <c r="L1383" s="291">
        <v>58627677.160000004</v>
      </c>
      <c r="M1383" s="291" t="s">
        <v>58</v>
      </c>
      <c r="N1383" s="291">
        <v>381</v>
      </c>
      <c r="O1383" s="291">
        <v>3675955.3579319841</v>
      </c>
      <c r="P1383" s="321" t="s">
        <v>3170</v>
      </c>
      <c r="Q1383" s="321">
        <v>18000000</v>
      </c>
      <c r="R1383" s="321">
        <v>32.510452999999998</v>
      </c>
      <c r="S1383" s="321">
        <v>52.540310169999998</v>
      </c>
      <c r="T1383" s="321">
        <v>129.30958598434512</v>
      </c>
      <c r="U1383" s="321" t="s">
        <v>150</v>
      </c>
      <c r="V1383" s="321">
        <v>0.19363482238155294</v>
      </c>
      <c r="W1383" s="321">
        <v>1.16897852116378</v>
      </c>
      <c r="X1383" s="321">
        <v>2</v>
      </c>
      <c r="Y1383" s="321">
        <v>45.178175227930097</v>
      </c>
      <c r="Z1383" s="321">
        <v>0.44807999999999998</v>
      </c>
      <c r="AA1383" s="321">
        <v>99.589996400000004</v>
      </c>
      <c r="AB1383" s="321">
        <v>1.4448949600000001</v>
      </c>
      <c r="AC1383" s="322">
        <v>0.55269378283894455</v>
      </c>
      <c r="AD1383" s="323">
        <v>180000</v>
      </c>
      <c r="AE1383" s="322">
        <v>20.421974210733246</v>
      </c>
      <c r="AF1383" s="324">
        <v>45.65546694241494</v>
      </c>
      <c r="AG1383" s="324">
        <v>12.503925139558635</v>
      </c>
      <c r="AH1383" s="324">
        <v>0.33507578671722016</v>
      </c>
      <c r="AI1383" s="324">
        <v>0.2738757475710365</v>
      </c>
      <c r="AJ1383" s="324">
        <v>0.20410585919709992</v>
      </c>
      <c r="AK1383" s="324">
        <v>173.51172410667837</v>
      </c>
      <c r="AL1383" s="324">
        <v>139.91381222816469</v>
      </c>
      <c r="AM1383" s="324">
        <v>207.10963598519206</v>
      </c>
    </row>
    <row r="1384" spans="1:39">
      <c r="A1384" s="291" t="s">
        <v>1535</v>
      </c>
      <c r="B1384" s="291">
        <v>2</v>
      </c>
      <c r="C1384" s="291" t="s">
        <v>3562</v>
      </c>
      <c r="D1384" s="291" t="s">
        <v>3176</v>
      </c>
      <c r="E1384" s="291" t="s">
        <v>3160</v>
      </c>
      <c r="F1384" s="291" t="s">
        <v>3161</v>
      </c>
      <c r="G1384" s="291" t="s">
        <v>3162</v>
      </c>
      <c r="H1384" s="291" t="s">
        <v>3163</v>
      </c>
      <c r="I1384" s="291" t="s">
        <v>3164</v>
      </c>
      <c r="J1384" s="291" t="s">
        <v>65</v>
      </c>
      <c r="K1384" s="291">
        <v>40</v>
      </c>
      <c r="L1384" s="291">
        <v>58627677.160000004</v>
      </c>
      <c r="M1384" s="291" t="s">
        <v>58</v>
      </c>
      <c r="N1384" s="291">
        <v>382</v>
      </c>
      <c r="O1384" s="291">
        <v>3685628.924663384</v>
      </c>
      <c r="P1384" s="321" t="s">
        <v>3170</v>
      </c>
      <c r="Q1384" s="321">
        <v>18000000</v>
      </c>
      <c r="R1384" s="321">
        <v>32.510452999999998</v>
      </c>
      <c r="S1384" s="321">
        <v>52.540310169999998</v>
      </c>
      <c r="T1384" s="321">
        <v>129.30958598434512</v>
      </c>
      <c r="U1384" s="321" t="s">
        <v>150</v>
      </c>
      <c r="V1384" s="321">
        <v>0.19363482238155294</v>
      </c>
      <c r="W1384" s="321">
        <v>1.16897852116378</v>
      </c>
      <c r="X1384" s="321">
        <v>2</v>
      </c>
      <c r="Y1384" s="321">
        <v>45.178175227930097</v>
      </c>
      <c r="Z1384" s="321">
        <v>0.44807999999999998</v>
      </c>
      <c r="AA1384" s="321">
        <v>99.589996400000004</v>
      </c>
      <c r="AB1384" s="321">
        <v>1.4448949600000001</v>
      </c>
      <c r="AC1384" s="322">
        <v>0.55269378283894455</v>
      </c>
      <c r="AD1384" s="323">
        <v>180000</v>
      </c>
      <c r="AE1384" s="322">
        <v>20.47571624812991</v>
      </c>
      <c r="AF1384" s="324">
        <v>45.775612908052871</v>
      </c>
      <c r="AG1384" s="324">
        <v>12.544180676288441</v>
      </c>
      <c r="AH1384" s="324">
        <v>0.33505525146902265</v>
      </c>
      <c r="AI1384" s="324">
        <v>0.27403632369675301</v>
      </c>
      <c r="AJ1384" s="324">
        <v>0.20410585919709992</v>
      </c>
      <c r="AK1384" s="324">
        <v>173.61345578854704</v>
      </c>
      <c r="AL1384" s="324">
        <v>139.99584511388414</v>
      </c>
      <c r="AM1384" s="324">
        <v>207.23106646320997</v>
      </c>
    </row>
    <row r="1385" spans="1:39">
      <c r="A1385" s="291" t="s">
        <v>1536</v>
      </c>
      <c r="B1385" s="291">
        <v>2</v>
      </c>
      <c r="C1385" s="291" t="s">
        <v>3563</v>
      </c>
      <c r="D1385" s="291" t="s">
        <v>3176</v>
      </c>
      <c r="E1385" s="291" t="s">
        <v>3160</v>
      </c>
      <c r="F1385" s="291" t="s">
        <v>3161</v>
      </c>
      <c r="G1385" s="291" t="s">
        <v>3162</v>
      </c>
      <c r="H1385" s="291" t="s">
        <v>3163</v>
      </c>
      <c r="I1385" s="291" t="s">
        <v>3164</v>
      </c>
      <c r="J1385" s="291" t="s">
        <v>65</v>
      </c>
      <c r="K1385" s="291">
        <v>40</v>
      </c>
      <c r="L1385" s="291">
        <v>58627677.160000004</v>
      </c>
      <c r="M1385" s="291" t="s">
        <v>58</v>
      </c>
      <c r="N1385" s="291">
        <v>383</v>
      </c>
      <c r="O1385" s="291">
        <v>3695302.4913947838</v>
      </c>
      <c r="P1385" s="321" t="s">
        <v>3170</v>
      </c>
      <c r="Q1385" s="321">
        <v>18000000</v>
      </c>
      <c r="R1385" s="321">
        <v>32.510452999999998</v>
      </c>
      <c r="S1385" s="321">
        <v>52.540310169999998</v>
      </c>
      <c r="T1385" s="321">
        <v>129.30958598434512</v>
      </c>
      <c r="U1385" s="321" t="s">
        <v>150</v>
      </c>
      <c r="V1385" s="321">
        <v>0.19363482238155294</v>
      </c>
      <c r="W1385" s="321">
        <v>1.16897852116378</v>
      </c>
      <c r="X1385" s="321">
        <v>2</v>
      </c>
      <c r="Y1385" s="321">
        <v>45.178175227930097</v>
      </c>
      <c r="Z1385" s="321">
        <v>0.44807999999999998</v>
      </c>
      <c r="AA1385" s="321">
        <v>99.589996400000004</v>
      </c>
      <c r="AB1385" s="321">
        <v>1.4448949600000001</v>
      </c>
      <c r="AC1385" s="322">
        <v>0.55269378283894455</v>
      </c>
      <c r="AD1385" s="323">
        <v>180000</v>
      </c>
      <c r="AE1385" s="322">
        <v>20.529458285526577</v>
      </c>
      <c r="AF1385" s="324">
        <v>45.895758873690802</v>
      </c>
      <c r="AG1385" s="324">
        <v>12.58443356422686</v>
      </c>
      <c r="AH1385" s="324">
        <v>0.33503320502432471</v>
      </c>
      <c r="AI1385" s="324">
        <v>0.27419600139656336</v>
      </c>
      <c r="AJ1385" s="324">
        <v>0.20410585919709992</v>
      </c>
      <c r="AK1385" s="324">
        <v>173.7146182800827</v>
      </c>
      <c r="AL1385" s="324">
        <v>140.07741902433963</v>
      </c>
      <c r="AM1385" s="324">
        <v>207.35181753582583</v>
      </c>
    </row>
    <row r="1386" spans="1:39">
      <c r="A1386" s="291" t="s">
        <v>1537</v>
      </c>
      <c r="B1386" s="291">
        <v>2</v>
      </c>
      <c r="C1386" s="291" t="s">
        <v>3564</v>
      </c>
      <c r="D1386" s="291" t="s">
        <v>3176</v>
      </c>
      <c r="E1386" s="291" t="s">
        <v>3160</v>
      </c>
      <c r="F1386" s="291" t="s">
        <v>3161</v>
      </c>
      <c r="G1386" s="291" t="s">
        <v>3162</v>
      </c>
      <c r="H1386" s="291" t="s">
        <v>3163</v>
      </c>
      <c r="I1386" s="291" t="s">
        <v>3164</v>
      </c>
      <c r="J1386" s="291" t="s">
        <v>65</v>
      </c>
      <c r="K1386" s="291">
        <v>40</v>
      </c>
      <c r="L1386" s="291">
        <v>58627677.160000004</v>
      </c>
      <c r="M1386" s="291" t="s">
        <v>58</v>
      </c>
      <c r="N1386" s="291">
        <v>384</v>
      </c>
      <c r="O1386" s="291">
        <v>3704976.0581261837</v>
      </c>
      <c r="P1386" s="321" t="s">
        <v>3170</v>
      </c>
      <c r="Q1386" s="321">
        <v>18000000</v>
      </c>
      <c r="R1386" s="321">
        <v>32.510452999999998</v>
      </c>
      <c r="S1386" s="321">
        <v>52.540310169999998</v>
      </c>
      <c r="T1386" s="321">
        <v>129.30958598434512</v>
      </c>
      <c r="U1386" s="321" t="s">
        <v>150</v>
      </c>
      <c r="V1386" s="321">
        <v>0.19363482238155294</v>
      </c>
      <c r="W1386" s="321">
        <v>1.16897852116378</v>
      </c>
      <c r="X1386" s="321">
        <v>2</v>
      </c>
      <c r="Y1386" s="321">
        <v>45.178175227930097</v>
      </c>
      <c r="Z1386" s="321">
        <v>0.44807999999999998</v>
      </c>
      <c r="AA1386" s="321">
        <v>99.589996400000004</v>
      </c>
      <c r="AB1386" s="321">
        <v>1.4448949600000001</v>
      </c>
      <c r="AC1386" s="322">
        <v>0.55269378283894455</v>
      </c>
      <c r="AD1386" s="323">
        <v>180000</v>
      </c>
      <c r="AE1386" s="322">
        <v>20.583200322923243</v>
      </c>
      <c r="AF1386" s="324">
        <v>46.015904839328741</v>
      </c>
      <c r="AG1386" s="324">
        <v>12.624683622577622</v>
      </c>
      <c r="AH1386" s="324">
        <v>0.33500965377445052</v>
      </c>
      <c r="AI1386" s="324">
        <v>0.27435478377875111</v>
      </c>
      <c r="AJ1386" s="324">
        <v>0.20410585919709992</v>
      </c>
      <c r="AK1386" s="324">
        <v>173.81521355051285</v>
      </c>
      <c r="AL1386" s="324">
        <v>140.1585355474476</v>
      </c>
      <c r="AM1386" s="324">
        <v>207.4718915535781</v>
      </c>
    </row>
    <row r="1387" spans="1:39">
      <c r="A1387" s="291" t="s">
        <v>1538</v>
      </c>
      <c r="B1387" s="291">
        <v>2</v>
      </c>
      <c r="C1387" s="291" t="s">
        <v>3565</v>
      </c>
      <c r="D1387" s="291" t="s">
        <v>3176</v>
      </c>
      <c r="E1387" s="291" t="s">
        <v>3160</v>
      </c>
      <c r="F1387" s="291" t="s">
        <v>3161</v>
      </c>
      <c r="G1387" s="291" t="s">
        <v>3162</v>
      </c>
      <c r="H1387" s="291" t="s">
        <v>3163</v>
      </c>
      <c r="I1387" s="291" t="s">
        <v>3164</v>
      </c>
      <c r="J1387" s="291" t="s">
        <v>65</v>
      </c>
      <c r="K1387" s="291">
        <v>40</v>
      </c>
      <c r="L1387" s="291">
        <v>58627677.160000004</v>
      </c>
      <c r="M1387" s="291" t="s">
        <v>58</v>
      </c>
      <c r="N1387" s="291">
        <v>385</v>
      </c>
      <c r="O1387" s="291">
        <v>3714649.6248575835</v>
      </c>
      <c r="P1387" s="321" t="s">
        <v>3170</v>
      </c>
      <c r="Q1387" s="321">
        <v>18000000</v>
      </c>
      <c r="R1387" s="321">
        <v>32.510452999999998</v>
      </c>
      <c r="S1387" s="321">
        <v>52.540310169999998</v>
      </c>
      <c r="T1387" s="321">
        <v>129.30958598434512</v>
      </c>
      <c r="U1387" s="321" t="s">
        <v>150</v>
      </c>
      <c r="V1387" s="321">
        <v>0.19363482238155294</v>
      </c>
      <c r="W1387" s="321">
        <v>1.16897852116378</v>
      </c>
      <c r="X1387" s="321">
        <v>2</v>
      </c>
      <c r="Y1387" s="321">
        <v>45.178175227930097</v>
      </c>
      <c r="Z1387" s="321">
        <v>0.44807999999999998</v>
      </c>
      <c r="AA1387" s="321">
        <v>99.589996400000004</v>
      </c>
      <c r="AB1387" s="321">
        <v>1.4448949600000001</v>
      </c>
      <c r="AC1387" s="322">
        <v>0.55269378283894455</v>
      </c>
      <c r="AD1387" s="323">
        <v>180000</v>
      </c>
      <c r="AE1387" s="322">
        <v>20.63694236031991</v>
      </c>
      <c r="AF1387" s="324">
        <v>46.136050804966672</v>
      </c>
      <c r="AG1387" s="324">
        <v>12.664930671309174</v>
      </c>
      <c r="AH1387" s="324">
        <v>0.33498460408432346</v>
      </c>
      <c r="AI1387" s="324">
        <v>0.27451267393579687</v>
      </c>
      <c r="AJ1387" s="324">
        <v>0.20410585919709992</v>
      </c>
      <c r="AK1387" s="324">
        <v>173.91524355905304</v>
      </c>
      <c r="AL1387" s="324">
        <v>140.2391962630513</v>
      </c>
      <c r="AM1387" s="324">
        <v>207.59129085505481</v>
      </c>
    </row>
    <row r="1388" spans="1:39">
      <c r="A1388" s="291" t="s">
        <v>1539</v>
      </c>
      <c r="B1388" s="291">
        <v>2</v>
      </c>
      <c r="C1388" s="291" t="s">
        <v>3566</v>
      </c>
      <c r="D1388" s="291" t="s">
        <v>3176</v>
      </c>
      <c r="E1388" s="291" t="s">
        <v>3160</v>
      </c>
      <c r="F1388" s="291" t="s">
        <v>3161</v>
      </c>
      <c r="G1388" s="291" t="s">
        <v>3162</v>
      </c>
      <c r="H1388" s="291" t="s">
        <v>3163</v>
      </c>
      <c r="I1388" s="291" t="s">
        <v>3164</v>
      </c>
      <c r="J1388" s="291" t="s">
        <v>65</v>
      </c>
      <c r="K1388" s="291">
        <v>40</v>
      </c>
      <c r="L1388" s="291">
        <v>58627677.160000004</v>
      </c>
      <c r="M1388" s="291" t="s">
        <v>58</v>
      </c>
      <c r="N1388" s="291">
        <v>386</v>
      </c>
      <c r="O1388" s="291">
        <v>3724323.1915889834</v>
      </c>
      <c r="P1388" s="321" t="s">
        <v>3170</v>
      </c>
      <c r="Q1388" s="321">
        <v>18000000</v>
      </c>
      <c r="R1388" s="321">
        <v>32.510452999999998</v>
      </c>
      <c r="S1388" s="321">
        <v>52.540310169999998</v>
      </c>
      <c r="T1388" s="321">
        <v>129.30958598434512</v>
      </c>
      <c r="U1388" s="321" t="s">
        <v>150</v>
      </c>
      <c r="V1388" s="321">
        <v>0.19363482238155294</v>
      </c>
      <c r="W1388" s="321">
        <v>1.16897852116378</v>
      </c>
      <c r="X1388" s="321">
        <v>2</v>
      </c>
      <c r="Y1388" s="321">
        <v>45.178175227930097</v>
      </c>
      <c r="Z1388" s="321">
        <v>0.44807999999999998</v>
      </c>
      <c r="AA1388" s="321">
        <v>99.589996400000004</v>
      </c>
      <c r="AB1388" s="321">
        <v>1.4448949600000001</v>
      </c>
      <c r="AC1388" s="322">
        <v>0.55269378283894455</v>
      </c>
      <c r="AD1388" s="323">
        <v>180000</v>
      </c>
      <c r="AE1388" s="322">
        <v>20.690684397716574</v>
      </c>
      <c r="AF1388" s="324">
        <v>46.256196770604603</v>
      </c>
      <c r="AG1388" s="324">
        <v>12.705174531151533</v>
      </c>
      <c r="AH1388" s="324">
        <v>0.33495806229263791</v>
      </c>
      <c r="AI1388" s="324">
        <v>0.27466967494451588</v>
      </c>
      <c r="AJ1388" s="324">
        <v>0.20410585919709992</v>
      </c>
      <c r="AK1388" s="324">
        <v>174.01471025499427</v>
      </c>
      <c r="AL1388" s="324">
        <v>140.31940274299106</v>
      </c>
      <c r="AM1388" s="324">
        <v>207.71001776699751</v>
      </c>
    </row>
    <row r="1389" spans="1:39">
      <c r="A1389" s="291" t="s">
        <v>1540</v>
      </c>
      <c r="B1389" s="291">
        <v>2</v>
      </c>
      <c r="C1389" s="291" t="s">
        <v>3567</v>
      </c>
      <c r="D1389" s="291" t="s">
        <v>3176</v>
      </c>
      <c r="E1389" s="291" t="s">
        <v>3160</v>
      </c>
      <c r="F1389" s="291" t="s">
        <v>3161</v>
      </c>
      <c r="G1389" s="291" t="s">
        <v>3162</v>
      </c>
      <c r="H1389" s="291" t="s">
        <v>3163</v>
      </c>
      <c r="I1389" s="291" t="s">
        <v>3164</v>
      </c>
      <c r="J1389" s="291" t="s">
        <v>65</v>
      </c>
      <c r="K1389" s="291">
        <v>40</v>
      </c>
      <c r="L1389" s="291">
        <v>58627677.160000004</v>
      </c>
      <c r="M1389" s="291" t="s">
        <v>58</v>
      </c>
      <c r="N1389" s="291">
        <v>387</v>
      </c>
      <c r="O1389" s="291">
        <v>3733996.7583203833</v>
      </c>
      <c r="P1389" s="321" t="s">
        <v>3170</v>
      </c>
      <c r="Q1389" s="321">
        <v>18000000</v>
      </c>
      <c r="R1389" s="321">
        <v>32.510452999999998</v>
      </c>
      <c r="S1389" s="321">
        <v>52.540310169999998</v>
      </c>
      <c r="T1389" s="321">
        <v>129.30958598434512</v>
      </c>
      <c r="U1389" s="321" t="s">
        <v>150</v>
      </c>
      <c r="V1389" s="321">
        <v>0.19363482238155294</v>
      </c>
      <c r="W1389" s="321">
        <v>1.16897852116378</v>
      </c>
      <c r="X1389" s="321">
        <v>2</v>
      </c>
      <c r="Y1389" s="321">
        <v>45.178175227930097</v>
      </c>
      <c r="Z1389" s="321">
        <v>0.44807999999999998</v>
      </c>
      <c r="AA1389" s="321">
        <v>99.589996400000004</v>
      </c>
      <c r="AB1389" s="321">
        <v>1.4448949600000001</v>
      </c>
      <c r="AC1389" s="322">
        <v>0.55269378283894455</v>
      </c>
      <c r="AD1389" s="323">
        <v>180000</v>
      </c>
      <c r="AE1389" s="322">
        <v>20.74442643511324</v>
      </c>
      <c r="AF1389" s="324">
        <v>46.376342736242535</v>
      </c>
      <c r="AG1389" s="324">
        <v>12.745415023593139</v>
      </c>
      <c r="AH1389" s="324">
        <v>0.33493003471189459</v>
      </c>
      <c r="AI1389" s="324">
        <v>0.27482578986619305</v>
      </c>
      <c r="AJ1389" s="324">
        <v>0.20410585919709992</v>
      </c>
      <c r="AK1389" s="324">
        <v>174.11361557778835</v>
      </c>
      <c r="AL1389" s="324">
        <v>140.39915655117332</v>
      </c>
      <c r="AM1389" s="324">
        <v>207.82807460440341</v>
      </c>
    </row>
    <row r="1390" spans="1:39">
      <c r="A1390" s="291" t="s">
        <v>1541</v>
      </c>
      <c r="B1390" s="291">
        <v>2</v>
      </c>
      <c r="C1390" s="291" t="s">
        <v>3568</v>
      </c>
      <c r="D1390" s="291" t="s">
        <v>3176</v>
      </c>
      <c r="E1390" s="291" t="s">
        <v>3160</v>
      </c>
      <c r="F1390" s="291" t="s">
        <v>3161</v>
      </c>
      <c r="G1390" s="291" t="s">
        <v>3162</v>
      </c>
      <c r="H1390" s="291" t="s">
        <v>3163</v>
      </c>
      <c r="I1390" s="291" t="s">
        <v>3164</v>
      </c>
      <c r="J1390" s="291" t="s">
        <v>65</v>
      </c>
      <c r="K1390" s="291">
        <v>40</v>
      </c>
      <c r="L1390" s="291">
        <v>58627677.160000004</v>
      </c>
      <c r="M1390" s="291" t="s">
        <v>58</v>
      </c>
      <c r="N1390" s="291">
        <v>388</v>
      </c>
      <c r="O1390" s="291">
        <v>3743670.3250517831</v>
      </c>
      <c r="P1390" s="321" t="s">
        <v>3170</v>
      </c>
      <c r="Q1390" s="321">
        <v>18000000</v>
      </c>
      <c r="R1390" s="321">
        <v>32.510452999999998</v>
      </c>
      <c r="S1390" s="321">
        <v>52.540310169999998</v>
      </c>
      <c r="T1390" s="321">
        <v>129.30958598434512</v>
      </c>
      <c r="U1390" s="321" t="s">
        <v>150</v>
      </c>
      <c r="V1390" s="321">
        <v>0.19363482238155294</v>
      </c>
      <c r="W1390" s="321">
        <v>1.16897852116378</v>
      </c>
      <c r="X1390" s="321">
        <v>2</v>
      </c>
      <c r="Y1390" s="321">
        <v>45.178175227930097</v>
      </c>
      <c r="Z1390" s="321">
        <v>0.44807999999999998</v>
      </c>
      <c r="AA1390" s="321">
        <v>99.589996400000004</v>
      </c>
      <c r="AB1390" s="321">
        <v>1.4448949600000001</v>
      </c>
      <c r="AC1390" s="322">
        <v>0.55269378283894455</v>
      </c>
      <c r="AD1390" s="323">
        <v>180000</v>
      </c>
      <c r="AE1390" s="322">
        <v>20.798168472509907</v>
      </c>
      <c r="AF1390" s="324">
        <v>46.496488701880473</v>
      </c>
      <c r="AG1390" s="324">
        <v>12.785651970877753</v>
      </c>
      <c r="AH1390" s="324">
        <v>0.33490052762876937</v>
      </c>
      <c r="AI1390" s="324">
        <v>0.27498102174671651</v>
      </c>
      <c r="AJ1390" s="324">
        <v>0.20410585919709992</v>
      </c>
      <c r="AK1390" s="324">
        <v>174.21196145713265</v>
      </c>
      <c r="AL1390" s="324">
        <v>140.47845924363884</v>
      </c>
      <c r="AM1390" s="324">
        <v>207.94546367062648</v>
      </c>
    </row>
    <row r="1391" spans="1:39">
      <c r="A1391" s="291" t="s">
        <v>1542</v>
      </c>
      <c r="B1391" s="291">
        <v>2</v>
      </c>
      <c r="C1391" s="291" t="s">
        <v>3569</v>
      </c>
      <c r="D1391" s="291" t="s">
        <v>3176</v>
      </c>
      <c r="E1391" s="291" t="s">
        <v>3160</v>
      </c>
      <c r="F1391" s="291" t="s">
        <v>3161</v>
      </c>
      <c r="G1391" s="291" t="s">
        <v>3162</v>
      </c>
      <c r="H1391" s="291" t="s">
        <v>3163</v>
      </c>
      <c r="I1391" s="291" t="s">
        <v>3164</v>
      </c>
      <c r="J1391" s="291" t="s">
        <v>65</v>
      </c>
      <c r="K1391" s="291">
        <v>40</v>
      </c>
      <c r="L1391" s="291">
        <v>58627677.160000004</v>
      </c>
      <c r="M1391" s="291" t="s">
        <v>58</v>
      </c>
      <c r="N1391" s="291">
        <v>389</v>
      </c>
      <c r="O1391" s="291">
        <v>3753343.891783183</v>
      </c>
      <c r="P1391" s="321" t="s">
        <v>3170</v>
      </c>
      <c r="Q1391" s="321">
        <v>18000000</v>
      </c>
      <c r="R1391" s="321">
        <v>32.510452999999998</v>
      </c>
      <c r="S1391" s="321">
        <v>52.540310169999998</v>
      </c>
      <c r="T1391" s="321">
        <v>129.30958598434512</v>
      </c>
      <c r="U1391" s="321" t="s">
        <v>150</v>
      </c>
      <c r="V1391" s="321">
        <v>0.19363482238155294</v>
      </c>
      <c r="W1391" s="321">
        <v>1.16897852116378</v>
      </c>
      <c r="X1391" s="321">
        <v>2</v>
      </c>
      <c r="Y1391" s="321">
        <v>45.178175227930097</v>
      </c>
      <c r="Z1391" s="321">
        <v>0.44807999999999998</v>
      </c>
      <c r="AA1391" s="321">
        <v>99.589996400000004</v>
      </c>
      <c r="AB1391" s="321">
        <v>1.4448949600000001</v>
      </c>
      <c r="AC1391" s="322">
        <v>0.55269378283894455</v>
      </c>
      <c r="AD1391" s="323">
        <v>180000</v>
      </c>
      <c r="AE1391" s="322">
        <v>20.85191050990657</v>
      </c>
      <c r="AF1391" s="324">
        <v>46.616634667518397</v>
      </c>
      <c r="AG1391" s="324">
        <v>12.825885196001385</v>
      </c>
      <c r="AH1391" s="324">
        <v>0.33486954730448887</v>
      </c>
      <c r="AI1391" s="324">
        <v>0.27513537361671075</v>
      </c>
      <c r="AJ1391" s="324">
        <v>0.20410585919709992</v>
      </c>
      <c r="AK1391" s="324">
        <v>174.30974981305431</v>
      </c>
      <c r="AL1391" s="324">
        <v>140.55731236863062</v>
      </c>
      <c r="AM1391" s="324">
        <v>208.06218725747803</v>
      </c>
    </row>
    <row r="1392" spans="1:39">
      <c r="A1392" s="291" t="s">
        <v>1543</v>
      </c>
      <c r="B1392" s="291">
        <v>2</v>
      </c>
      <c r="C1392" s="291" t="s">
        <v>3570</v>
      </c>
      <c r="D1392" s="291" t="s">
        <v>3176</v>
      </c>
      <c r="E1392" s="291" t="s">
        <v>3160</v>
      </c>
      <c r="F1392" s="291" t="s">
        <v>3161</v>
      </c>
      <c r="G1392" s="291" t="s">
        <v>3162</v>
      </c>
      <c r="H1392" s="291" t="s">
        <v>3163</v>
      </c>
      <c r="I1392" s="291" t="s">
        <v>3164</v>
      </c>
      <c r="J1392" s="291" t="s">
        <v>65</v>
      </c>
      <c r="K1392" s="291">
        <v>40</v>
      </c>
      <c r="L1392" s="291">
        <v>58627677.160000004</v>
      </c>
      <c r="M1392" s="291" t="s">
        <v>58</v>
      </c>
      <c r="N1392" s="291">
        <v>390</v>
      </c>
      <c r="O1392" s="291">
        <v>3763017.4585145828</v>
      </c>
      <c r="P1392" s="321" t="s">
        <v>3170</v>
      </c>
      <c r="Q1392" s="321">
        <v>18000000</v>
      </c>
      <c r="R1392" s="321">
        <v>32.510452999999998</v>
      </c>
      <c r="S1392" s="321">
        <v>52.540310169999998</v>
      </c>
      <c r="T1392" s="321">
        <v>129.30958598434512</v>
      </c>
      <c r="U1392" s="321" t="s">
        <v>150</v>
      </c>
      <c r="V1392" s="321">
        <v>0.19363482238155294</v>
      </c>
      <c r="W1392" s="321">
        <v>1.16897852116378</v>
      </c>
      <c r="X1392" s="321">
        <v>2</v>
      </c>
      <c r="Y1392" s="321">
        <v>45.178175227930097</v>
      </c>
      <c r="Z1392" s="321">
        <v>0.44807999999999998</v>
      </c>
      <c r="AA1392" s="321">
        <v>99.589996400000004</v>
      </c>
      <c r="AB1392" s="321">
        <v>1.4448949600000001</v>
      </c>
      <c r="AC1392" s="322">
        <v>0.55269378283894455</v>
      </c>
      <c r="AD1392" s="323">
        <v>180000</v>
      </c>
      <c r="AE1392" s="322">
        <v>20.905652547303237</v>
      </c>
      <c r="AF1392" s="324">
        <v>46.736780633156336</v>
      </c>
      <c r="AG1392" s="324">
        <v>12.866114522709193</v>
      </c>
      <c r="AH1392" s="324">
        <v>0.33483709997420291</v>
      </c>
      <c r="AI1392" s="324">
        <v>0.27528884849166574</v>
      </c>
      <c r="AJ1392" s="324">
        <v>0.20410585919709992</v>
      </c>
      <c r="AK1392" s="324">
        <v>174.40698255599219</v>
      </c>
      <c r="AL1392" s="324">
        <v>140.63571746666005</v>
      </c>
      <c r="AM1392" s="324">
        <v>208.17824764532438</v>
      </c>
    </row>
    <row r="1393" spans="1:39">
      <c r="A1393" s="291" t="s">
        <v>1544</v>
      </c>
      <c r="B1393" s="291">
        <v>2</v>
      </c>
      <c r="C1393" s="291" t="s">
        <v>3571</v>
      </c>
      <c r="D1393" s="291" t="s">
        <v>3176</v>
      </c>
      <c r="E1393" s="291" t="s">
        <v>3160</v>
      </c>
      <c r="F1393" s="291" t="s">
        <v>3161</v>
      </c>
      <c r="G1393" s="291" t="s">
        <v>3162</v>
      </c>
      <c r="H1393" s="291" t="s">
        <v>3163</v>
      </c>
      <c r="I1393" s="291" t="s">
        <v>3164</v>
      </c>
      <c r="J1393" s="291" t="s">
        <v>65</v>
      </c>
      <c r="K1393" s="291">
        <v>40</v>
      </c>
      <c r="L1393" s="291">
        <v>58627677.160000004</v>
      </c>
      <c r="M1393" s="291" t="s">
        <v>58</v>
      </c>
      <c r="N1393" s="291">
        <v>391</v>
      </c>
      <c r="O1393" s="291">
        <v>3772691.0252459827</v>
      </c>
      <c r="P1393" s="321" t="s">
        <v>3170</v>
      </c>
      <c r="Q1393" s="321">
        <v>18000000</v>
      </c>
      <c r="R1393" s="321">
        <v>32.510452999999998</v>
      </c>
      <c r="S1393" s="321">
        <v>52.540310169999998</v>
      </c>
      <c r="T1393" s="321">
        <v>129.30958598434512</v>
      </c>
      <c r="U1393" s="321" t="s">
        <v>150</v>
      </c>
      <c r="V1393" s="321">
        <v>0.19363482238155294</v>
      </c>
      <c r="W1393" s="321">
        <v>1.16897852116378</v>
      </c>
      <c r="X1393" s="321">
        <v>2</v>
      </c>
      <c r="Y1393" s="321">
        <v>45.178175227930097</v>
      </c>
      <c r="Z1393" s="321">
        <v>0.44807999999999998</v>
      </c>
      <c r="AA1393" s="321">
        <v>99.589996400000004</v>
      </c>
      <c r="AB1393" s="321">
        <v>1.4448949600000001</v>
      </c>
      <c r="AC1393" s="322">
        <v>0.55269378283894455</v>
      </c>
      <c r="AD1393" s="323">
        <v>180000</v>
      </c>
      <c r="AE1393" s="322">
        <v>20.959394584699904</v>
      </c>
      <c r="AF1393" s="324">
        <v>46.856926598794267</v>
      </c>
      <c r="AG1393" s="324">
        <v>12.906339775492489</v>
      </c>
      <c r="AH1393" s="324">
        <v>0.33480319184847013</v>
      </c>
      <c r="AI1393" s="324">
        <v>0.27544144937206783</v>
      </c>
      <c r="AJ1393" s="324">
        <v>0.20410585919709992</v>
      </c>
      <c r="AK1393" s="324">
        <v>174.50366158687973</v>
      </c>
      <c r="AL1393" s="324">
        <v>140.71367607057365</v>
      </c>
      <c r="AM1393" s="324">
        <v>208.2936471031858</v>
      </c>
    </row>
    <row r="1394" spans="1:39">
      <c r="A1394" s="291" t="s">
        <v>1545</v>
      </c>
      <c r="B1394" s="291">
        <v>2</v>
      </c>
      <c r="C1394" s="291" t="s">
        <v>3572</v>
      </c>
      <c r="D1394" s="291" t="s">
        <v>3176</v>
      </c>
      <c r="E1394" s="291" t="s">
        <v>3160</v>
      </c>
      <c r="F1394" s="291" t="s">
        <v>3161</v>
      </c>
      <c r="G1394" s="291" t="s">
        <v>3162</v>
      </c>
      <c r="H1394" s="291" t="s">
        <v>3163</v>
      </c>
      <c r="I1394" s="291" t="s">
        <v>3164</v>
      </c>
      <c r="J1394" s="291" t="s">
        <v>65</v>
      </c>
      <c r="K1394" s="291">
        <v>40</v>
      </c>
      <c r="L1394" s="291">
        <v>58627677.160000004</v>
      </c>
      <c r="M1394" s="291" t="s">
        <v>58</v>
      </c>
      <c r="N1394" s="291">
        <v>392</v>
      </c>
      <c r="O1394" s="291">
        <v>3782364.5919773825</v>
      </c>
      <c r="P1394" s="321" t="s">
        <v>3170</v>
      </c>
      <c r="Q1394" s="321">
        <v>18000000</v>
      </c>
      <c r="R1394" s="321">
        <v>32.510452999999998</v>
      </c>
      <c r="S1394" s="321">
        <v>52.540310169999998</v>
      </c>
      <c r="T1394" s="321">
        <v>129.30958598434512</v>
      </c>
      <c r="U1394" s="321" t="s">
        <v>150</v>
      </c>
      <c r="V1394" s="321">
        <v>0.19363482238155294</v>
      </c>
      <c r="W1394" s="321">
        <v>1.16897852116378</v>
      </c>
      <c r="X1394" s="321">
        <v>2</v>
      </c>
      <c r="Y1394" s="321">
        <v>45.178175227930097</v>
      </c>
      <c r="Z1394" s="321">
        <v>0.44807999999999998</v>
      </c>
      <c r="AA1394" s="321">
        <v>99.589996400000004</v>
      </c>
      <c r="AB1394" s="321">
        <v>1.4448949600000001</v>
      </c>
      <c r="AC1394" s="322">
        <v>0.55269378283894455</v>
      </c>
      <c r="AD1394" s="323">
        <v>180000</v>
      </c>
      <c r="AE1394" s="322">
        <v>21.013136622096571</v>
      </c>
      <c r="AF1394" s="324">
        <v>46.977072564432206</v>
      </c>
      <c r="AG1394" s="324">
        <v>12.946560779585688</v>
      </c>
      <c r="AH1394" s="324">
        <v>0.33476782911218139</v>
      </c>
      <c r="AI1394" s="324">
        <v>0.27559317924352589</v>
      </c>
      <c r="AJ1394" s="324">
        <v>0.20410585919709992</v>
      </c>
      <c r="AK1394" s="324">
        <v>174.59978879722479</v>
      </c>
      <c r="AL1394" s="324">
        <v>140.79118970561751</v>
      </c>
      <c r="AM1394" s="324">
        <v>208.40838788883207</v>
      </c>
    </row>
    <row r="1395" spans="1:39">
      <c r="A1395" s="291" t="s">
        <v>1546</v>
      </c>
      <c r="B1395" s="291">
        <v>2</v>
      </c>
      <c r="C1395" s="291" t="s">
        <v>3573</v>
      </c>
      <c r="D1395" s="291" t="s">
        <v>3176</v>
      </c>
      <c r="E1395" s="291" t="s">
        <v>3160</v>
      </c>
      <c r="F1395" s="291" t="s">
        <v>3161</v>
      </c>
      <c r="G1395" s="291" t="s">
        <v>3162</v>
      </c>
      <c r="H1395" s="291" t="s">
        <v>3163</v>
      </c>
      <c r="I1395" s="291" t="s">
        <v>3164</v>
      </c>
      <c r="J1395" s="291" t="s">
        <v>65</v>
      </c>
      <c r="K1395" s="291">
        <v>40</v>
      </c>
      <c r="L1395" s="291">
        <v>58627677.160000004</v>
      </c>
      <c r="M1395" s="291" t="s">
        <v>58</v>
      </c>
      <c r="N1395" s="291">
        <v>393</v>
      </c>
      <c r="O1395" s="291">
        <v>3792038.1587087824</v>
      </c>
      <c r="P1395" s="321" t="s">
        <v>3170</v>
      </c>
      <c r="Q1395" s="321">
        <v>18000000</v>
      </c>
      <c r="R1395" s="321">
        <v>32.510452999999998</v>
      </c>
      <c r="S1395" s="321">
        <v>52.540310169999998</v>
      </c>
      <c r="T1395" s="321">
        <v>129.30958598434512</v>
      </c>
      <c r="U1395" s="321" t="s">
        <v>150</v>
      </c>
      <c r="V1395" s="321">
        <v>0.19363482238155294</v>
      </c>
      <c r="W1395" s="321">
        <v>1.16897852116378</v>
      </c>
      <c r="X1395" s="321">
        <v>2</v>
      </c>
      <c r="Y1395" s="321">
        <v>45.178175227930097</v>
      </c>
      <c r="Z1395" s="321">
        <v>0.44807999999999998</v>
      </c>
      <c r="AA1395" s="321">
        <v>99.589996400000004</v>
      </c>
      <c r="AB1395" s="321">
        <v>1.4448949600000001</v>
      </c>
      <c r="AC1395" s="322">
        <v>0.55269378283894455</v>
      </c>
      <c r="AD1395" s="323">
        <v>180000</v>
      </c>
      <c r="AE1395" s="322">
        <v>21.066878659493234</v>
      </c>
      <c r="AF1395" s="324">
        <v>47.09721853007013</v>
      </c>
      <c r="AG1395" s="324">
        <v>12.986777360963313</v>
      </c>
      <c r="AH1395" s="324">
        <v>0.33473101792549809</v>
      </c>
      <c r="AI1395" s="324">
        <v>0.27574404107689826</v>
      </c>
      <c r="AJ1395" s="324">
        <v>0.20410585919709992</v>
      </c>
      <c r="AK1395" s="324">
        <v>174.69536606919021</v>
      </c>
      <c r="AL1395" s="324">
        <v>140.86825988950221</v>
      </c>
      <c r="AM1395" s="324">
        <v>208.52247224887824</v>
      </c>
    </row>
    <row r="1396" spans="1:39">
      <c r="A1396" s="291" t="s">
        <v>1547</v>
      </c>
      <c r="B1396" s="291">
        <v>2</v>
      </c>
      <c r="C1396" s="291" t="s">
        <v>3574</v>
      </c>
      <c r="D1396" s="291" t="s">
        <v>3176</v>
      </c>
      <c r="E1396" s="291" t="s">
        <v>3160</v>
      </c>
      <c r="F1396" s="291" t="s">
        <v>3161</v>
      </c>
      <c r="G1396" s="291" t="s">
        <v>3162</v>
      </c>
      <c r="H1396" s="291" t="s">
        <v>3163</v>
      </c>
      <c r="I1396" s="291" t="s">
        <v>3164</v>
      </c>
      <c r="J1396" s="291" t="s">
        <v>65</v>
      </c>
      <c r="K1396" s="291">
        <v>40</v>
      </c>
      <c r="L1396" s="291">
        <v>58627677.160000004</v>
      </c>
      <c r="M1396" s="291" t="s">
        <v>58</v>
      </c>
      <c r="N1396" s="291">
        <v>394</v>
      </c>
      <c r="O1396" s="291">
        <v>3801711.7254401823</v>
      </c>
      <c r="P1396" s="321" t="s">
        <v>3170</v>
      </c>
      <c r="Q1396" s="321">
        <v>18000000</v>
      </c>
      <c r="R1396" s="321">
        <v>32.510452999999998</v>
      </c>
      <c r="S1396" s="321">
        <v>52.540310169999998</v>
      </c>
      <c r="T1396" s="321">
        <v>129.30958598434512</v>
      </c>
      <c r="U1396" s="321" t="s">
        <v>150</v>
      </c>
      <c r="V1396" s="321">
        <v>0.19363482238155294</v>
      </c>
      <c r="W1396" s="321">
        <v>1.16897852116378</v>
      </c>
      <c r="X1396" s="321">
        <v>2</v>
      </c>
      <c r="Y1396" s="321">
        <v>45.178175227930097</v>
      </c>
      <c r="Z1396" s="321">
        <v>0.44807999999999998</v>
      </c>
      <c r="AA1396" s="321">
        <v>99.589996400000004</v>
      </c>
      <c r="AB1396" s="321">
        <v>1.4448949600000001</v>
      </c>
      <c r="AC1396" s="322">
        <v>0.55269378283894455</v>
      </c>
      <c r="AD1396" s="323">
        <v>180000</v>
      </c>
      <c r="AE1396" s="322">
        <v>21.120620696889901</v>
      </c>
      <c r="AF1396" s="324">
        <v>47.217364495708061</v>
      </c>
      <c r="AG1396" s="324">
        <v>13.026989346337031</v>
      </c>
      <c r="AH1396" s="324">
        <v>0.33469276442373197</v>
      </c>
      <c r="AI1396" s="324">
        <v>0.27589403782841693</v>
      </c>
      <c r="AJ1396" s="324">
        <v>0.20410585919709992</v>
      </c>
      <c r="AK1396" s="324">
        <v>174.79039527567247</v>
      </c>
      <c r="AL1396" s="324">
        <v>140.94488813246622</v>
      </c>
      <c r="AM1396" s="324">
        <v>208.63590241887874</v>
      </c>
    </row>
    <row r="1397" spans="1:39">
      <c r="A1397" s="291" t="s">
        <v>1548</v>
      </c>
      <c r="B1397" s="291">
        <v>2</v>
      </c>
      <c r="C1397" s="291" t="s">
        <v>3575</v>
      </c>
      <c r="D1397" s="291" t="s">
        <v>3176</v>
      </c>
      <c r="E1397" s="291" t="s">
        <v>3160</v>
      </c>
      <c r="F1397" s="291" t="s">
        <v>3161</v>
      </c>
      <c r="G1397" s="291" t="s">
        <v>3162</v>
      </c>
      <c r="H1397" s="291" t="s">
        <v>3163</v>
      </c>
      <c r="I1397" s="291" t="s">
        <v>3164</v>
      </c>
      <c r="J1397" s="291" t="s">
        <v>65</v>
      </c>
      <c r="K1397" s="291">
        <v>40</v>
      </c>
      <c r="L1397" s="291">
        <v>58627677.160000004</v>
      </c>
      <c r="M1397" s="291" t="s">
        <v>58</v>
      </c>
      <c r="N1397" s="291">
        <v>395</v>
      </c>
      <c r="O1397" s="291">
        <v>3811385.2921715821</v>
      </c>
      <c r="P1397" s="321" t="s">
        <v>3170</v>
      </c>
      <c r="Q1397" s="321">
        <v>18000000</v>
      </c>
      <c r="R1397" s="321">
        <v>32.510452999999998</v>
      </c>
      <c r="S1397" s="321">
        <v>52.540310169999998</v>
      </c>
      <c r="T1397" s="321">
        <v>129.30958598434512</v>
      </c>
      <c r="U1397" s="321" t="s">
        <v>150</v>
      </c>
      <c r="V1397" s="321">
        <v>0.19363482238155294</v>
      </c>
      <c r="W1397" s="321">
        <v>1.16897852116378</v>
      </c>
      <c r="X1397" s="321">
        <v>2</v>
      </c>
      <c r="Y1397" s="321">
        <v>45.178175227930097</v>
      </c>
      <c r="Z1397" s="321">
        <v>0.44807999999999998</v>
      </c>
      <c r="AA1397" s="321">
        <v>99.589996400000004</v>
      </c>
      <c r="AB1397" s="321">
        <v>1.4448949600000001</v>
      </c>
      <c r="AC1397" s="322">
        <v>0.55269378283894455</v>
      </c>
      <c r="AD1397" s="323">
        <v>180000</v>
      </c>
      <c r="AE1397" s="322">
        <v>21.174362734286568</v>
      </c>
      <c r="AF1397" s="324">
        <v>47.337510461346</v>
      </c>
      <c r="AG1397" s="324">
        <v>13.067196563152699</v>
      </c>
      <c r="AH1397" s="324">
        <v>0.33465307471774125</v>
      </c>
      <c r="AI1397" s="324">
        <v>0.27604317243981119</v>
      </c>
      <c r="AJ1397" s="324">
        <v>0.20410585919709992</v>
      </c>
      <c r="AK1397" s="324">
        <v>174.88487828037987</v>
      </c>
      <c r="AL1397" s="324">
        <v>141.02107593733902</v>
      </c>
      <c r="AM1397" s="324">
        <v>208.74868062342074</v>
      </c>
    </row>
    <row r="1398" spans="1:39">
      <c r="A1398" s="291" t="s">
        <v>1549</v>
      </c>
      <c r="B1398" s="291">
        <v>2</v>
      </c>
      <c r="C1398" s="291" t="s">
        <v>3576</v>
      </c>
      <c r="D1398" s="291" t="s">
        <v>3176</v>
      </c>
      <c r="E1398" s="291" t="s">
        <v>3160</v>
      </c>
      <c r="F1398" s="291" t="s">
        <v>3161</v>
      </c>
      <c r="G1398" s="291" t="s">
        <v>3162</v>
      </c>
      <c r="H1398" s="291" t="s">
        <v>3163</v>
      </c>
      <c r="I1398" s="291" t="s">
        <v>3164</v>
      </c>
      <c r="J1398" s="291" t="s">
        <v>65</v>
      </c>
      <c r="K1398" s="291">
        <v>40</v>
      </c>
      <c r="L1398" s="291">
        <v>58627677.160000004</v>
      </c>
      <c r="M1398" s="291" t="s">
        <v>58</v>
      </c>
      <c r="N1398" s="291">
        <v>396</v>
      </c>
      <c r="O1398" s="291">
        <v>3821058.858902982</v>
      </c>
      <c r="P1398" s="321" t="s">
        <v>3170</v>
      </c>
      <c r="Q1398" s="321">
        <v>18000000</v>
      </c>
      <c r="R1398" s="321">
        <v>32.510452999999998</v>
      </c>
      <c r="S1398" s="321">
        <v>52.540310169999998</v>
      </c>
      <c r="T1398" s="321">
        <v>129.30958598434512</v>
      </c>
      <c r="U1398" s="321" t="s">
        <v>150</v>
      </c>
      <c r="V1398" s="321">
        <v>0.19363482238155294</v>
      </c>
      <c r="W1398" s="321">
        <v>1.16897852116378</v>
      </c>
      <c r="X1398" s="321">
        <v>2</v>
      </c>
      <c r="Y1398" s="321">
        <v>45.178175227930097</v>
      </c>
      <c r="Z1398" s="321">
        <v>0.44807999999999998</v>
      </c>
      <c r="AA1398" s="321">
        <v>99.589996400000004</v>
      </c>
      <c r="AB1398" s="321">
        <v>1.4448949600000001</v>
      </c>
      <c r="AC1398" s="322">
        <v>0.55269378283894455</v>
      </c>
      <c r="AD1398" s="323">
        <v>180000</v>
      </c>
      <c r="AE1398" s="322">
        <v>21.228104771683235</v>
      </c>
      <c r="AF1398" s="324">
        <v>47.457656426983931</v>
      </c>
      <c r="AG1398" s="324">
        <v>13.107398839587404</v>
      </c>
      <c r="AH1398" s="324">
        <v>0.33461195489374734</v>
      </c>
      <c r="AI1398" s="324">
        <v>0.27619144783842869</v>
      </c>
      <c r="AJ1398" s="324">
        <v>0.20410585919709992</v>
      </c>
      <c r="AK1398" s="324">
        <v>174.97881693790941</v>
      </c>
      <c r="AL1398" s="324">
        <v>141.09682479960307</v>
      </c>
      <c r="AM1398" s="324">
        <v>208.86080907621579</v>
      </c>
    </row>
    <row r="1399" spans="1:39">
      <c r="A1399" s="291" t="s">
        <v>1550</v>
      </c>
      <c r="B1399" s="291">
        <v>2</v>
      </c>
      <c r="C1399" s="291" t="s">
        <v>3577</v>
      </c>
      <c r="D1399" s="291" t="s">
        <v>3176</v>
      </c>
      <c r="E1399" s="291" t="s">
        <v>3160</v>
      </c>
      <c r="F1399" s="291" t="s">
        <v>3161</v>
      </c>
      <c r="G1399" s="291" t="s">
        <v>3162</v>
      </c>
      <c r="H1399" s="291" t="s">
        <v>3163</v>
      </c>
      <c r="I1399" s="291" t="s">
        <v>3164</v>
      </c>
      <c r="J1399" s="291" t="s">
        <v>65</v>
      </c>
      <c r="K1399" s="291">
        <v>40</v>
      </c>
      <c r="L1399" s="291">
        <v>58627677.160000004</v>
      </c>
      <c r="M1399" s="291" t="s">
        <v>58</v>
      </c>
      <c r="N1399" s="291">
        <v>397</v>
      </c>
      <c r="O1399" s="291">
        <v>3830732.4256343818</v>
      </c>
      <c r="P1399" s="321" t="s">
        <v>3170</v>
      </c>
      <c r="Q1399" s="321">
        <v>18000000</v>
      </c>
      <c r="R1399" s="321">
        <v>32.510452999999998</v>
      </c>
      <c r="S1399" s="321">
        <v>52.540310169999998</v>
      </c>
      <c r="T1399" s="321">
        <v>129.30958598434512</v>
      </c>
      <c r="U1399" s="321" t="s">
        <v>150</v>
      </c>
      <c r="V1399" s="321">
        <v>0.19363482238155294</v>
      </c>
      <c r="W1399" s="321">
        <v>1.16897852116378</v>
      </c>
      <c r="X1399" s="321">
        <v>2</v>
      </c>
      <c r="Y1399" s="321">
        <v>45.178175227930097</v>
      </c>
      <c r="Z1399" s="321">
        <v>0.44807999999999998</v>
      </c>
      <c r="AA1399" s="321">
        <v>99.589996400000004</v>
      </c>
      <c r="AB1399" s="321">
        <v>1.4448949600000001</v>
      </c>
      <c r="AC1399" s="322">
        <v>0.55269378283894455</v>
      </c>
      <c r="AD1399" s="323">
        <v>180000</v>
      </c>
      <c r="AE1399" s="322">
        <v>21.281846809079898</v>
      </c>
      <c r="AF1399" s="324">
        <v>47.577802392621862</v>
      </c>
      <c r="AG1399" s="324">
        <v>13.1475960045466</v>
      </c>
      <c r="AH1399" s="324">
        <v>0.33456941101403914</v>
      </c>
      <c r="AI1399" s="324">
        <v>0.27633886693735704</v>
      </c>
      <c r="AJ1399" s="324">
        <v>0.20410585919709992</v>
      </c>
      <c r="AK1399" s="324">
        <v>175.07221309382379</v>
      </c>
      <c r="AL1399" s="324">
        <v>141.17213620745585</v>
      </c>
      <c r="AM1399" s="324">
        <v>208.97228998019176</v>
      </c>
    </row>
    <row r="1400" spans="1:39">
      <c r="A1400" s="291" t="s">
        <v>1551</v>
      </c>
      <c r="B1400" s="291">
        <v>2</v>
      </c>
      <c r="C1400" s="291" t="s">
        <v>3578</v>
      </c>
      <c r="D1400" s="291" t="s">
        <v>3176</v>
      </c>
      <c r="E1400" s="291" t="s">
        <v>3160</v>
      </c>
      <c r="F1400" s="291" t="s">
        <v>3161</v>
      </c>
      <c r="G1400" s="291" t="s">
        <v>3162</v>
      </c>
      <c r="H1400" s="291" t="s">
        <v>3163</v>
      </c>
      <c r="I1400" s="291" t="s">
        <v>3164</v>
      </c>
      <c r="J1400" s="291" t="s">
        <v>65</v>
      </c>
      <c r="K1400" s="291">
        <v>40</v>
      </c>
      <c r="L1400" s="291">
        <v>58627677.160000004</v>
      </c>
      <c r="M1400" s="291" t="s">
        <v>58</v>
      </c>
      <c r="N1400" s="291">
        <v>398</v>
      </c>
      <c r="O1400" s="291">
        <v>3840405.9923657817</v>
      </c>
      <c r="P1400" s="321" t="s">
        <v>3170</v>
      </c>
      <c r="Q1400" s="321">
        <v>18000000</v>
      </c>
      <c r="R1400" s="321">
        <v>32.510452999999998</v>
      </c>
      <c r="S1400" s="321">
        <v>52.540310169999998</v>
      </c>
      <c r="T1400" s="321">
        <v>129.30958598434512</v>
      </c>
      <c r="U1400" s="321" t="s">
        <v>150</v>
      </c>
      <c r="V1400" s="321">
        <v>0.19363482238155294</v>
      </c>
      <c r="W1400" s="321">
        <v>1.16897852116378</v>
      </c>
      <c r="X1400" s="321">
        <v>2</v>
      </c>
      <c r="Y1400" s="321">
        <v>45.178175227930097</v>
      </c>
      <c r="Z1400" s="321">
        <v>0.44807999999999998</v>
      </c>
      <c r="AA1400" s="321">
        <v>99.589996400000004</v>
      </c>
      <c r="AB1400" s="321">
        <v>1.4448949600000001</v>
      </c>
      <c r="AC1400" s="322">
        <v>0.55269378283894455</v>
      </c>
      <c r="AD1400" s="323">
        <v>180000</v>
      </c>
      <c r="AE1400" s="322">
        <v>21.335588846476565</v>
      </c>
      <c r="AF1400" s="324">
        <v>47.697948358259794</v>
      </c>
      <c r="AG1400" s="324">
        <v>13.187787887661147</v>
      </c>
      <c r="AH1400" s="324">
        <v>0.33452544911635312</v>
      </c>
      <c r="AI1400" s="324">
        <v>0.27648543263554087</v>
      </c>
      <c r="AJ1400" s="324">
        <v>0.20410585919709992</v>
      </c>
      <c r="AK1400" s="324">
        <v>175.16506858472547</v>
      </c>
      <c r="AL1400" s="324">
        <v>141.24701164186965</v>
      </c>
      <c r="AM1400" s="324">
        <v>209.08312552758136</v>
      </c>
    </row>
    <row r="1401" spans="1:39">
      <c r="A1401" s="291" t="s">
        <v>1552</v>
      </c>
      <c r="B1401" s="291">
        <v>2</v>
      </c>
      <c r="C1401" s="291" t="s">
        <v>3579</v>
      </c>
      <c r="D1401" s="291" t="s">
        <v>3176</v>
      </c>
      <c r="E1401" s="291" t="s">
        <v>3160</v>
      </c>
      <c r="F1401" s="291" t="s">
        <v>3161</v>
      </c>
      <c r="G1401" s="291" t="s">
        <v>3162</v>
      </c>
      <c r="H1401" s="291" t="s">
        <v>3163</v>
      </c>
      <c r="I1401" s="291" t="s">
        <v>3164</v>
      </c>
      <c r="J1401" s="291" t="s">
        <v>65</v>
      </c>
      <c r="K1401" s="291">
        <v>40</v>
      </c>
      <c r="L1401" s="291">
        <v>58627677.160000004</v>
      </c>
      <c r="M1401" s="291" t="s">
        <v>58</v>
      </c>
      <c r="N1401" s="291">
        <v>399</v>
      </c>
      <c r="O1401" s="291">
        <v>3850079.5590971815</v>
      </c>
      <c r="P1401" s="321" t="s">
        <v>3170</v>
      </c>
      <c r="Q1401" s="321">
        <v>18000000</v>
      </c>
      <c r="R1401" s="321">
        <v>32.510452999999998</v>
      </c>
      <c r="S1401" s="321">
        <v>52.540310169999998</v>
      </c>
      <c r="T1401" s="321">
        <v>129.30958598434512</v>
      </c>
      <c r="U1401" s="321" t="s">
        <v>150</v>
      </c>
      <c r="V1401" s="321">
        <v>0.19363482238155294</v>
      </c>
      <c r="W1401" s="321">
        <v>1.16897852116378</v>
      </c>
      <c r="X1401" s="321">
        <v>2</v>
      </c>
      <c r="Y1401" s="321">
        <v>45.178175227930097</v>
      </c>
      <c r="Z1401" s="321">
        <v>0.44807999999999998</v>
      </c>
      <c r="AA1401" s="321">
        <v>99.589996400000004</v>
      </c>
      <c r="AB1401" s="321">
        <v>1.4448949600000001</v>
      </c>
      <c r="AC1401" s="322">
        <v>0.55269378283894455</v>
      </c>
      <c r="AD1401" s="323">
        <v>180000</v>
      </c>
      <c r="AE1401" s="322">
        <v>21.389330883873232</v>
      </c>
      <c r="AF1401" s="324">
        <v>47.818094323897732</v>
      </c>
      <c r="AG1401" s="324">
        <v>13.227974319284511</v>
      </c>
      <c r="AH1401" s="324">
        <v>0.33448007521507012</v>
      </c>
      <c r="AI1401" s="324">
        <v>0.27663114781790155</v>
      </c>
      <c r="AJ1401" s="324">
        <v>0.20410585919709992</v>
      </c>
      <c r="AK1401" s="324">
        <v>175.25738523833266</v>
      </c>
      <c r="AL1401" s="324">
        <v>141.32145257665272</v>
      </c>
      <c r="AM1401" s="324">
        <v>209.1933179000126</v>
      </c>
    </row>
    <row r="1402" spans="1:39">
      <c r="A1402" s="291" t="s">
        <v>1553</v>
      </c>
      <c r="B1402" s="291">
        <v>2</v>
      </c>
      <c r="C1402" s="291" t="s">
        <v>3580</v>
      </c>
      <c r="D1402" s="291" t="s">
        <v>3176</v>
      </c>
      <c r="E1402" s="291" t="s">
        <v>3160</v>
      </c>
      <c r="F1402" s="291" t="s">
        <v>3161</v>
      </c>
      <c r="G1402" s="291" t="s">
        <v>3162</v>
      </c>
      <c r="H1402" s="291" t="s">
        <v>3163</v>
      </c>
      <c r="I1402" s="291" t="s">
        <v>3164</v>
      </c>
      <c r="J1402" s="291" t="s">
        <v>65</v>
      </c>
      <c r="K1402" s="291">
        <v>40</v>
      </c>
      <c r="L1402" s="291">
        <v>58627677.160000004</v>
      </c>
      <c r="M1402" s="291" t="s">
        <v>58</v>
      </c>
      <c r="N1402" s="291">
        <v>400</v>
      </c>
      <c r="O1402" s="291">
        <v>3859753.1258285814</v>
      </c>
      <c r="P1402" s="321" t="s">
        <v>3170</v>
      </c>
      <c r="Q1402" s="321">
        <v>18000000</v>
      </c>
      <c r="R1402" s="321">
        <v>32.510452999999998</v>
      </c>
      <c r="S1402" s="321">
        <v>52.540310169999998</v>
      </c>
      <c r="T1402" s="321">
        <v>129.30958598434512</v>
      </c>
      <c r="U1402" s="321" t="s">
        <v>150</v>
      </c>
      <c r="V1402" s="321">
        <v>0.19363482238155294</v>
      </c>
      <c r="W1402" s="321">
        <v>1.16897852116378</v>
      </c>
      <c r="X1402" s="321">
        <v>2</v>
      </c>
      <c r="Y1402" s="321">
        <v>45.178175227930097</v>
      </c>
      <c r="Z1402" s="321">
        <v>0.44807999999999998</v>
      </c>
      <c r="AA1402" s="321">
        <v>99.589996400000004</v>
      </c>
      <c r="AB1402" s="321">
        <v>1.4448949600000001</v>
      </c>
      <c r="AC1402" s="322">
        <v>0.55269378283894455</v>
      </c>
      <c r="AD1402" s="323">
        <v>180000</v>
      </c>
      <c r="AE1402" s="322">
        <v>21.443072921269895</v>
      </c>
      <c r="AF1402" s="324">
        <v>47.938240289535656</v>
      </c>
      <c r="AG1402" s="324">
        <v>13.268155130489852</v>
      </c>
      <c r="AH1402" s="324">
        <v>0.33443329530040777</v>
      </c>
      <c r="AI1402" s="324">
        <v>0.27677601535545165</v>
      </c>
      <c r="AJ1402" s="324">
        <v>0.20410585919709992</v>
      </c>
      <c r="AK1402" s="324">
        <v>175.34916487355167</v>
      </c>
      <c r="AL1402" s="324">
        <v>141.39546047850789</v>
      </c>
      <c r="AM1402" s="324">
        <v>209.30286926859551</v>
      </c>
    </row>
    <row r="1403" spans="1:39">
      <c r="A1403" s="291" t="s">
        <v>1554</v>
      </c>
      <c r="B1403" s="291">
        <v>2</v>
      </c>
      <c r="C1403" s="291" t="s">
        <v>3581</v>
      </c>
      <c r="D1403" s="291" t="s">
        <v>3176</v>
      </c>
      <c r="E1403" s="291" t="s">
        <v>3160</v>
      </c>
      <c r="F1403" s="291" t="s">
        <v>3161</v>
      </c>
      <c r="G1403" s="291" t="s">
        <v>3162</v>
      </c>
      <c r="H1403" s="291" t="s">
        <v>3163</v>
      </c>
      <c r="I1403" s="291" t="s">
        <v>3164</v>
      </c>
      <c r="J1403" s="291" t="s">
        <v>65</v>
      </c>
      <c r="K1403" s="291">
        <v>40</v>
      </c>
      <c r="L1403" s="291">
        <v>58627677.160000004</v>
      </c>
      <c r="M1403" s="291" t="s">
        <v>58</v>
      </c>
      <c r="N1403" s="291">
        <v>401</v>
      </c>
      <c r="O1403" s="291">
        <v>3869426.6925599813</v>
      </c>
      <c r="P1403" s="321" t="s">
        <v>3170</v>
      </c>
      <c r="Q1403" s="321">
        <v>18000000</v>
      </c>
      <c r="R1403" s="321">
        <v>32.510452999999998</v>
      </c>
      <c r="S1403" s="321">
        <v>52.540310169999998</v>
      </c>
      <c r="T1403" s="321">
        <v>129.30958598434512</v>
      </c>
      <c r="U1403" s="321" t="s">
        <v>150</v>
      </c>
      <c r="V1403" s="321">
        <v>0.19363482238155294</v>
      </c>
      <c r="W1403" s="321">
        <v>1.16897852116378</v>
      </c>
      <c r="X1403" s="321">
        <v>2</v>
      </c>
      <c r="Y1403" s="321">
        <v>45.178175227930097</v>
      </c>
      <c r="Z1403" s="321">
        <v>0.44807999999999998</v>
      </c>
      <c r="AA1403" s="321">
        <v>99.589996400000004</v>
      </c>
      <c r="AB1403" s="321">
        <v>1.4448949600000001</v>
      </c>
      <c r="AC1403" s="322">
        <v>0.55269378283894455</v>
      </c>
      <c r="AD1403" s="323">
        <v>180000</v>
      </c>
      <c r="AE1403" s="322">
        <v>21.496814958666562</v>
      </c>
      <c r="AF1403" s="324">
        <v>48.058386255173595</v>
      </c>
      <c r="AG1403" s="324">
        <v>13.30833015306723</v>
      </c>
      <c r="AH1403" s="324">
        <v>0.33438511533916848</v>
      </c>
      <c r="AI1403" s="324">
        <v>0.27692003810541094</v>
      </c>
      <c r="AJ1403" s="324">
        <v>0.20410585919709992</v>
      </c>
      <c r="AK1403" s="324">
        <v>175.44040930055061</v>
      </c>
      <c r="AL1403" s="324">
        <v>141.46903680709156</v>
      </c>
      <c r="AM1403" s="324">
        <v>209.4117817940097</v>
      </c>
    </row>
    <row r="1404" spans="1:39">
      <c r="A1404" s="291" t="s">
        <v>1555</v>
      </c>
      <c r="B1404" s="291">
        <v>2</v>
      </c>
      <c r="C1404" s="291" t="s">
        <v>3582</v>
      </c>
      <c r="D1404" s="291" t="s">
        <v>3176</v>
      </c>
      <c r="E1404" s="291" t="s">
        <v>3160</v>
      </c>
      <c r="F1404" s="291" t="s">
        <v>3161</v>
      </c>
      <c r="G1404" s="291" t="s">
        <v>3162</v>
      </c>
      <c r="H1404" s="291" t="s">
        <v>3163</v>
      </c>
      <c r="I1404" s="291" t="s">
        <v>3164</v>
      </c>
      <c r="J1404" s="291" t="s">
        <v>65</v>
      </c>
      <c r="K1404" s="291">
        <v>40</v>
      </c>
      <c r="L1404" s="291">
        <v>58627677.160000004</v>
      </c>
      <c r="M1404" s="291" t="s">
        <v>58</v>
      </c>
      <c r="N1404" s="291">
        <v>402</v>
      </c>
      <c r="O1404" s="291">
        <v>3879100.2592913811</v>
      </c>
      <c r="P1404" s="321" t="s">
        <v>3170</v>
      </c>
      <c r="Q1404" s="321">
        <v>18000000</v>
      </c>
      <c r="R1404" s="321">
        <v>32.510452999999998</v>
      </c>
      <c r="S1404" s="321">
        <v>52.540310169999998</v>
      </c>
      <c r="T1404" s="321">
        <v>129.30958598434512</v>
      </c>
      <c r="U1404" s="321" t="s">
        <v>150</v>
      </c>
      <c r="V1404" s="321">
        <v>0.19363482238155294</v>
      </c>
      <c r="W1404" s="321">
        <v>1.16897852116378</v>
      </c>
      <c r="X1404" s="321">
        <v>2</v>
      </c>
      <c r="Y1404" s="321">
        <v>45.178175227930097</v>
      </c>
      <c r="Z1404" s="321">
        <v>0.44807999999999998</v>
      </c>
      <c r="AA1404" s="321">
        <v>99.589996400000004</v>
      </c>
      <c r="AB1404" s="321">
        <v>1.4448949600000001</v>
      </c>
      <c r="AC1404" s="322">
        <v>0.55269378283894455</v>
      </c>
      <c r="AD1404" s="323">
        <v>180000</v>
      </c>
      <c r="AE1404" s="322">
        <v>21.550556996063229</v>
      </c>
      <c r="AF1404" s="324">
        <v>48.178532220811526</v>
      </c>
      <c r="AG1404" s="324">
        <v>13.34849921952077</v>
      </c>
      <c r="AH1404" s="324">
        <v>0.33433554127479026</v>
      </c>
      <c r="AI1404" s="324">
        <v>0.27706321891131963</v>
      </c>
      <c r="AJ1404" s="324">
        <v>0.20410585919709992</v>
      </c>
      <c r="AK1404" s="324">
        <v>175.53112032083092</v>
      </c>
      <c r="AL1404" s="324">
        <v>141.54218301507183</v>
      </c>
      <c r="AM1404" s="324">
        <v>209.52005762659002</v>
      </c>
    </row>
    <row r="1405" spans="1:39">
      <c r="A1405" s="291" t="s">
        <v>1556</v>
      </c>
      <c r="B1405" s="291">
        <v>2</v>
      </c>
      <c r="C1405" s="291" t="s">
        <v>3583</v>
      </c>
      <c r="D1405" s="291" t="s">
        <v>3176</v>
      </c>
      <c r="E1405" s="291" t="s">
        <v>3160</v>
      </c>
      <c r="F1405" s="291" t="s">
        <v>3161</v>
      </c>
      <c r="G1405" s="291" t="s">
        <v>3162</v>
      </c>
      <c r="H1405" s="291" t="s">
        <v>3163</v>
      </c>
      <c r="I1405" s="291" t="s">
        <v>3164</v>
      </c>
      <c r="J1405" s="291" t="s">
        <v>65</v>
      </c>
      <c r="K1405" s="291">
        <v>40</v>
      </c>
      <c r="L1405" s="291">
        <v>58627677.160000004</v>
      </c>
      <c r="M1405" s="291" t="s">
        <v>58</v>
      </c>
      <c r="N1405" s="291">
        <v>403</v>
      </c>
      <c r="O1405" s="291">
        <v>3888773.826022781</v>
      </c>
      <c r="P1405" s="321" t="s">
        <v>3170</v>
      </c>
      <c r="Q1405" s="321">
        <v>18000000</v>
      </c>
      <c r="R1405" s="321">
        <v>32.510452999999998</v>
      </c>
      <c r="S1405" s="321">
        <v>52.540310169999998</v>
      </c>
      <c r="T1405" s="321">
        <v>129.30958598434512</v>
      </c>
      <c r="U1405" s="321" t="s">
        <v>150</v>
      </c>
      <c r="V1405" s="321">
        <v>0.19363482238155294</v>
      </c>
      <c r="W1405" s="321">
        <v>1.16897852116378</v>
      </c>
      <c r="X1405" s="321">
        <v>2</v>
      </c>
      <c r="Y1405" s="321">
        <v>45.178175227930097</v>
      </c>
      <c r="Z1405" s="321">
        <v>0.44807999999999998</v>
      </c>
      <c r="AA1405" s="321">
        <v>99.589996400000004</v>
      </c>
      <c r="AB1405" s="321">
        <v>1.4448949600000001</v>
      </c>
      <c r="AC1405" s="322">
        <v>0.55269378283894455</v>
      </c>
      <c r="AD1405" s="323">
        <v>180000</v>
      </c>
      <c r="AE1405" s="322">
        <v>21.604299033459895</v>
      </c>
      <c r="AF1405" s="324">
        <v>48.298678186449465</v>
      </c>
      <c r="AG1405" s="324">
        <v>13.388662163065879</v>
      </c>
      <c r="AH1405" s="324">
        <v>0.33428457902732067</v>
      </c>
      <c r="AI1405" s="324">
        <v>0.27720556060315049</v>
      </c>
      <c r="AJ1405" s="324">
        <v>0.20410585919709992</v>
      </c>
      <c r="AK1405" s="324">
        <v>175.62129972729855</v>
      </c>
      <c r="AL1405" s="324">
        <v>141.61490054818563</v>
      </c>
      <c r="AM1405" s="324">
        <v>209.6276989064115</v>
      </c>
    </row>
    <row r="1406" spans="1:39">
      <c r="A1406" s="291" t="s">
        <v>1557</v>
      </c>
      <c r="B1406" s="291">
        <v>2</v>
      </c>
      <c r="C1406" s="291" t="s">
        <v>3584</v>
      </c>
      <c r="D1406" s="291" t="s">
        <v>3176</v>
      </c>
      <c r="E1406" s="291" t="s">
        <v>3160</v>
      </c>
      <c r="F1406" s="291" t="s">
        <v>3161</v>
      </c>
      <c r="G1406" s="291" t="s">
        <v>3162</v>
      </c>
      <c r="H1406" s="291" t="s">
        <v>3163</v>
      </c>
      <c r="I1406" s="291" t="s">
        <v>3164</v>
      </c>
      <c r="J1406" s="291" t="s">
        <v>65</v>
      </c>
      <c r="K1406" s="291">
        <v>40</v>
      </c>
      <c r="L1406" s="291">
        <v>58627677.160000004</v>
      </c>
      <c r="M1406" s="291" t="s">
        <v>58</v>
      </c>
      <c r="N1406" s="291">
        <v>404</v>
      </c>
      <c r="O1406" s="291">
        <v>3898447.3927541808</v>
      </c>
      <c r="P1406" s="321" t="s">
        <v>3170</v>
      </c>
      <c r="Q1406" s="321">
        <v>18000000</v>
      </c>
      <c r="R1406" s="321">
        <v>32.510452999999998</v>
      </c>
      <c r="S1406" s="321">
        <v>52.540310169999998</v>
      </c>
      <c r="T1406" s="321">
        <v>129.30958598434512</v>
      </c>
      <c r="U1406" s="321" t="s">
        <v>150</v>
      </c>
      <c r="V1406" s="321">
        <v>0.19363482238155294</v>
      </c>
      <c r="W1406" s="321">
        <v>1.16897852116378</v>
      </c>
      <c r="X1406" s="321">
        <v>2</v>
      </c>
      <c r="Y1406" s="321">
        <v>45.178175227930097</v>
      </c>
      <c r="Z1406" s="321">
        <v>0.44807999999999998</v>
      </c>
      <c r="AA1406" s="321">
        <v>99.589996400000004</v>
      </c>
      <c r="AB1406" s="321">
        <v>1.4448949600000001</v>
      </c>
      <c r="AC1406" s="322">
        <v>0.55269378283894455</v>
      </c>
      <c r="AD1406" s="323">
        <v>180000</v>
      </c>
      <c r="AE1406" s="322">
        <v>21.658041070856559</v>
      </c>
      <c r="AF1406" s="324">
        <v>48.418824152087389</v>
      </c>
      <c r="AG1406" s="324">
        <v>13.428818817626473</v>
      </c>
      <c r="AH1406" s="324">
        <v>0.33423223449392547</v>
      </c>
      <c r="AI1406" s="324">
        <v>0.27734706599742037</v>
      </c>
      <c r="AJ1406" s="324">
        <v>0.20410585919709992</v>
      </c>
      <c r="AK1406" s="324">
        <v>175.71094930433455</v>
      </c>
      <c r="AL1406" s="324">
        <v>141.68719084529567</v>
      </c>
      <c r="AM1406" s="324">
        <v>209.73470776337342</v>
      </c>
    </row>
    <row r="1407" spans="1:39">
      <c r="A1407" s="291" t="s">
        <v>1558</v>
      </c>
      <c r="B1407" s="291">
        <v>2</v>
      </c>
      <c r="C1407" s="291" t="s">
        <v>3585</v>
      </c>
      <c r="D1407" s="291" t="s">
        <v>3176</v>
      </c>
      <c r="E1407" s="291" t="s">
        <v>3160</v>
      </c>
      <c r="F1407" s="291" t="s">
        <v>3161</v>
      </c>
      <c r="G1407" s="291" t="s">
        <v>3162</v>
      </c>
      <c r="H1407" s="291" t="s">
        <v>3163</v>
      </c>
      <c r="I1407" s="291" t="s">
        <v>3164</v>
      </c>
      <c r="J1407" s="291" t="s">
        <v>65</v>
      </c>
      <c r="K1407" s="291">
        <v>40</v>
      </c>
      <c r="L1407" s="291">
        <v>58627677.160000004</v>
      </c>
      <c r="M1407" s="291" t="s">
        <v>58</v>
      </c>
      <c r="N1407" s="291">
        <v>405</v>
      </c>
      <c r="O1407" s="291">
        <v>3908120.9594855807</v>
      </c>
      <c r="P1407" s="321" t="s">
        <v>3170</v>
      </c>
      <c r="Q1407" s="321">
        <v>18000000</v>
      </c>
      <c r="R1407" s="321">
        <v>32.510452999999998</v>
      </c>
      <c r="S1407" s="321">
        <v>52.540310169999998</v>
      </c>
      <c r="T1407" s="321">
        <v>129.30958598434512</v>
      </c>
      <c r="U1407" s="321" t="s">
        <v>150</v>
      </c>
      <c r="V1407" s="321">
        <v>0.19363482238155294</v>
      </c>
      <c r="W1407" s="321">
        <v>1.16897852116378</v>
      </c>
      <c r="X1407" s="321">
        <v>2</v>
      </c>
      <c r="Y1407" s="321">
        <v>45.178175227930097</v>
      </c>
      <c r="Z1407" s="321">
        <v>0.44807999999999998</v>
      </c>
      <c r="AA1407" s="321">
        <v>99.589996400000004</v>
      </c>
      <c r="AB1407" s="321">
        <v>1.4448949600000001</v>
      </c>
      <c r="AC1407" s="322">
        <v>0.55269378283894455</v>
      </c>
      <c r="AD1407" s="323">
        <v>180000</v>
      </c>
      <c r="AE1407" s="322">
        <v>21.711783108253226</v>
      </c>
      <c r="AF1407" s="324">
        <v>48.538970117725327</v>
      </c>
      <c r="AG1407" s="324">
        <v>13.46896901783221</v>
      </c>
      <c r="AH1407" s="324">
        <v>0.33417851354851313</v>
      </c>
      <c r="AI1407" s="324">
        <v>0.2774877378972993</v>
      </c>
      <c r="AJ1407" s="324">
        <v>0.20410585919709992</v>
      </c>
      <c r="AK1407" s="324">
        <v>175.8000708278642</v>
      </c>
      <c r="AL1407" s="324">
        <v>141.7590553384463</v>
      </c>
      <c r="AM1407" s="324">
        <v>209.84108631728213</v>
      </c>
    </row>
    <row r="1408" spans="1:39">
      <c r="A1408" s="291" t="s">
        <v>1559</v>
      </c>
      <c r="B1408" s="291">
        <v>2</v>
      </c>
      <c r="C1408" s="291" t="s">
        <v>3586</v>
      </c>
      <c r="D1408" s="291" t="s">
        <v>3176</v>
      </c>
      <c r="E1408" s="291" t="s">
        <v>3160</v>
      </c>
      <c r="F1408" s="291" t="s">
        <v>3161</v>
      </c>
      <c r="G1408" s="291" t="s">
        <v>3162</v>
      </c>
      <c r="H1408" s="291" t="s">
        <v>3163</v>
      </c>
      <c r="I1408" s="291" t="s">
        <v>3164</v>
      </c>
      <c r="J1408" s="291" t="s">
        <v>65</v>
      </c>
      <c r="K1408" s="291">
        <v>40</v>
      </c>
      <c r="L1408" s="291">
        <v>58627677.160000004</v>
      </c>
      <c r="M1408" s="291" t="s">
        <v>58</v>
      </c>
      <c r="N1408" s="291">
        <v>406</v>
      </c>
      <c r="O1408" s="291">
        <v>3917794.5262169805</v>
      </c>
      <c r="P1408" s="321" t="s">
        <v>3170</v>
      </c>
      <c r="Q1408" s="321">
        <v>18000000</v>
      </c>
      <c r="R1408" s="321">
        <v>32.510452999999998</v>
      </c>
      <c r="S1408" s="321">
        <v>52.540310169999998</v>
      </c>
      <c r="T1408" s="321">
        <v>129.30958598434512</v>
      </c>
      <c r="U1408" s="321" t="s">
        <v>150</v>
      </c>
      <c r="V1408" s="321">
        <v>0.19363482238155294</v>
      </c>
      <c r="W1408" s="321">
        <v>1.16897852116378</v>
      </c>
      <c r="X1408" s="321">
        <v>2</v>
      </c>
      <c r="Y1408" s="321">
        <v>45.178175227930097</v>
      </c>
      <c r="Z1408" s="321">
        <v>0.44807999999999998</v>
      </c>
      <c r="AA1408" s="321">
        <v>99.589996400000004</v>
      </c>
      <c r="AB1408" s="321">
        <v>1.4448949600000001</v>
      </c>
      <c r="AC1408" s="322">
        <v>0.55269378283894455</v>
      </c>
      <c r="AD1408" s="323">
        <v>180000</v>
      </c>
      <c r="AE1408" s="322">
        <v>21.765525145649892</v>
      </c>
      <c r="AF1408" s="324">
        <v>48.659116083363259</v>
      </c>
      <c r="AG1408" s="324">
        <v>13.509112599015765</v>
      </c>
      <c r="AH1408" s="324">
        <v>0.33412342204257378</v>
      </c>
      <c r="AI1408" s="324">
        <v>0.27762757909271973</v>
      </c>
      <c r="AJ1408" s="324">
        <v>0.20410585919709992</v>
      </c>
      <c r="AK1408" s="324">
        <v>175.88866606542624</v>
      </c>
      <c r="AL1408" s="324">
        <v>141.83049545291917</v>
      </c>
      <c r="AM1408" s="324">
        <v>209.94683667793336</v>
      </c>
    </row>
    <row r="1409" spans="1:39">
      <c r="A1409" s="291" t="s">
        <v>1560</v>
      </c>
      <c r="B1409" s="291">
        <v>2</v>
      </c>
      <c r="C1409" s="291" t="s">
        <v>3587</v>
      </c>
      <c r="D1409" s="291" t="s">
        <v>3176</v>
      </c>
      <c r="E1409" s="291" t="s">
        <v>3160</v>
      </c>
      <c r="F1409" s="291" t="s">
        <v>3161</v>
      </c>
      <c r="G1409" s="291" t="s">
        <v>3162</v>
      </c>
      <c r="H1409" s="291" t="s">
        <v>3163</v>
      </c>
      <c r="I1409" s="291" t="s">
        <v>3164</v>
      </c>
      <c r="J1409" s="291" t="s">
        <v>65</v>
      </c>
      <c r="K1409" s="291">
        <v>40</v>
      </c>
      <c r="L1409" s="291">
        <v>58627677.160000004</v>
      </c>
      <c r="M1409" s="291" t="s">
        <v>58</v>
      </c>
      <c r="N1409" s="291">
        <v>407</v>
      </c>
      <c r="O1409" s="291">
        <v>3927468.0929483804</v>
      </c>
      <c r="P1409" s="321" t="s">
        <v>3170</v>
      </c>
      <c r="Q1409" s="321">
        <v>18000000</v>
      </c>
      <c r="R1409" s="321">
        <v>32.510452999999998</v>
      </c>
      <c r="S1409" s="321">
        <v>52.540310169999998</v>
      </c>
      <c r="T1409" s="321">
        <v>129.30958598434512</v>
      </c>
      <c r="U1409" s="321" t="s">
        <v>150</v>
      </c>
      <c r="V1409" s="321">
        <v>0.19363482238155294</v>
      </c>
      <c r="W1409" s="321">
        <v>1.16897852116378</v>
      </c>
      <c r="X1409" s="321">
        <v>2</v>
      </c>
      <c r="Y1409" s="321">
        <v>45.178175227930097</v>
      </c>
      <c r="Z1409" s="321">
        <v>0.44807999999999998</v>
      </c>
      <c r="AA1409" s="321">
        <v>99.589996400000004</v>
      </c>
      <c r="AB1409" s="321">
        <v>1.4448949600000001</v>
      </c>
      <c r="AC1409" s="322">
        <v>0.55269378283894455</v>
      </c>
      <c r="AD1409" s="323">
        <v>180000</v>
      </c>
      <c r="AE1409" s="322">
        <v>21.819267183046559</v>
      </c>
      <c r="AF1409" s="324">
        <v>48.779262049001197</v>
      </c>
      <c r="AG1409" s="324">
        <v>13.549249397210097</v>
      </c>
      <c r="AH1409" s="324">
        <v>0.33406696580462103</v>
      </c>
      <c r="AI1409" s="324">
        <v>0.27776659236048307</v>
      </c>
      <c r="AJ1409" s="324">
        <v>0.20410585919709992</v>
      </c>
      <c r="AK1409" s="324">
        <v>175.97673677624033</v>
      </c>
      <c r="AL1409" s="324">
        <v>141.90151260728774</v>
      </c>
      <c r="AM1409" s="324">
        <v>210.05196094519295</v>
      </c>
    </row>
    <row r="1410" spans="1:39">
      <c r="A1410" s="291" t="s">
        <v>1561</v>
      </c>
      <c r="B1410" s="291">
        <v>2</v>
      </c>
      <c r="C1410" s="291" t="s">
        <v>3588</v>
      </c>
      <c r="D1410" s="291" t="s">
        <v>3176</v>
      </c>
      <c r="E1410" s="291" t="s">
        <v>3160</v>
      </c>
      <c r="F1410" s="291" t="s">
        <v>3161</v>
      </c>
      <c r="G1410" s="291" t="s">
        <v>3162</v>
      </c>
      <c r="H1410" s="291" t="s">
        <v>3163</v>
      </c>
      <c r="I1410" s="291" t="s">
        <v>3164</v>
      </c>
      <c r="J1410" s="291" t="s">
        <v>65</v>
      </c>
      <c r="K1410" s="291">
        <v>40</v>
      </c>
      <c r="L1410" s="291">
        <v>58627677.160000004</v>
      </c>
      <c r="M1410" s="291" t="s">
        <v>58</v>
      </c>
      <c r="N1410" s="291">
        <v>408</v>
      </c>
      <c r="O1410" s="291">
        <v>3937141.6596797802</v>
      </c>
      <c r="P1410" s="321" t="s">
        <v>3170</v>
      </c>
      <c r="Q1410" s="321">
        <v>18000000</v>
      </c>
      <c r="R1410" s="321">
        <v>32.510452999999998</v>
      </c>
      <c r="S1410" s="321">
        <v>52.540310169999998</v>
      </c>
      <c r="T1410" s="321">
        <v>129.30958598434512</v>
      </c>
      <c r="U1410" s="321" t="s">
        <v>150</v>
      </c>
      <c r="V1410" s="321">
        <v>0.19363482238155294</v>
      </c>
      <c r="W1410" s="321">
        <v>1.16897852116378</v>
      </c>
      <c r="X1410" s="321">
        <v>2</v>
      </c>
      <c r="Y1410" s="321">
        <v>45.178175227930097</v>
      </c>
      <c r="Z1410" s="321">
        <v>0.44807999999999998</v>
      </c>
      <c r="AA1410" s="321">
        <v>99.589996400000004</v>
      </c>
      <c r="AB1410" s="321">
        <v>1.4448949600000001</v>
      </c>
      <c r="AC1410" s="322">
        <v>0.55269378283894455</v>
      </c>
      <c r="AD1410" s="323">
        <v>180000</v>
      </c>
      <c r="AE1410" s="322">
        <v>21.873009220443222</v>
      </c>
      <c r="AF1410" s="324">
        <v>48.899408014639121</v>
      </c>
      <c r="AG1410" s="324">
        <v>13.58937924914577</v>
      </c>
      <c r="AH1410" s="324">
        <v>0.33400915064105569</v>
      </c>
      <c r="AI1410" s="324">
        <v>0.27790478046436651</v>
      </c>
      <c r="AJ1410" s="324">
        <v>0.20410585919709992</v>
      </c>
      <c r="AK1410" s="324">
        <v>176.06428471127472</v>
      </c>
      <c r="AL1410" s="324">
        <v>141.9721082134719</v>
      </c>
      <c r="AM1410" s="324">
        <v>210.15646120907761</v>
      </c>
    </row>
    <row r="1411" spans="1:39">
      <c r="A1411" s="291" t="s">
        <v>1562</v>
      </c>
      <c r="B1411" s="291">
        <v>2</v>
      </c>
      <c r="C1411" s="291" t="s">
        <v>3589</v>
      </c>
      <c r="D1411" s="291" t="s">
        <v>3176</v>
      </c>
      <c r="E1411" s="291" t="s">
        <v>3160</v>
      </c>
      <c r="F1411" s="291" t="s">
        <v>3161</v>
      </c>
      <c r="G1411" s="291" t="s">
        <v>3162</v>
      </c>
      <c r="H1411" s="291" t="s">
        <v>3163</v>
      </c>
      <c r="I1411" s="291" t="s">
        <v>3164</v>
      </c>
      <c r="J1411" s="291" t="s">
        <v>65</v>
      </c>
      <c r="K1411" s="291">
        <v>40</v>
      </c>
      <c r="L1411" s="291">
        <v>58627677.160000004</v>
      </c>
      <c r="M1411" s="291" t="s">
        <v>58</v>
      </c>
      <c r="N1411" s="291">
        <v>409</v>
      </c>
      <c r="O1411" s="291">
        <v>3946815.2264111801</v>
      </c>
      <c r="P1411" s="321" t="s">
        <v>3170</v>
      </c>
      <c r="Q1411" s="321">
        <v>18000000</v>
      </c>
      <c r="R1411" s="321">
        <v>32.510452999999998</v>
      </c>
      <c r="S1411" s="321">
        <v>52.540310169999998</v>
      </c>
      <c r="T1411" s="321">
        <v>129.30958598434512</v>
      </c>
      <c r="U1411" s="321" t="s">
        <v>150</v>
      </c>
      <c r="V1411" s="321">
        <v>0.19363482238155294</v>
      </c>
      <c r="W1411" s="321">
        <v>1.16897852116378</v>
      </c>
      <c r="X1411" s="321">
        <v>2</v>
      </c>
      <c r="Y1411" s="321">
        <v>45.178175227930097</v>
      </c>
      <c r="Z1411" s="321">
        <v>0.44807999999999998</v>
      </c>
      <c r="AA1411" s="321">
        <v>99.589996400000004</v>
      </c>
      <c r="AB1411" s="321">
        <v>1.4448949600000001</v>
      </c>
      <c r="AC1411" s="322">
        <v>0.55269378283894455</v>
      </c>
      <c r="AD1411" s="323">
        <v>180000</v>
      </c>
      <c r="AE1411" s="322">
        <v>21.926751257839889</v>
      </c>
      <c r="AF1411" s="324">
        <v>49.01955398027706</v>
      </c>
      <c r="AG1411" s="324">
        <v>13.629501992248251</v>
      </c>
      <c r="AH1411" s="324">
        <v>0.33394998233558293</v>
      </c>
      <c r="AI1411" s="324">
        <v>0.27804214615522738</v>
      </c>
      <c r="AJ1411" s="324">
        <v>0.20410585919709992</v>
      </c>
      <c r="AK1411" s="324">
        <v>176.15131161331246</v>
      </c>
      <c r="AL1411" s="324">
        <v>142.04228367679113</v>
      </c>
      <c r="AM1411" s="324">
        <v>210.26033954983382</v>
      </c>
    </row>
    <row r="1412" spans="1:39">
      <c r="A1412" s="291" t="s">
        <v>1563</v>
      </c>
      <c r="B1412" s="291">
        <v>2</v>
      </c>
      <c r="C1412" s="291" t="s">
        <v>3590</v>
      </c>
      <c r="D1412" s="291" t="s">
        <v>3176</v>
      </c>
      <c r="E1412" s="291" t="s">
        <v>3160</v>
      </c>
      <c r="F1412" s="291" t="s">
        <v>3161</v>
      </c>
      <c r="G1412" s="291" t="s">
        <v>3162</v>
      </c>
      <c r="H1412" s="291" t="s">
        <v>3163</v>
      </c>
      <c r="I1412" s="291" t="s">
        <v>3164</v>
      </c>
      <c r="J1412" s="291" t="s">
        <v>65</v>
      </c>
      <c r="K1412" s="291">
        <v>40</v>
      </c>
      <c r="L1412" s="291">
        <v>58627677.160000004</v>
      </c>
      <c r="M1412" s="291" t="s">
        <v>58</v>
      </c>
      <c r="N1412" s="291">
        <v>410</v>
      </c>
      <c r="O1412" s="291">
        <v>3956488.79314258</v>
      </c>
      <c r="P1412" s="321" t="s">
        <v>3170</v>
      </c>
      <c r="Q1412" s="321">
        <v>18000000</v>
      </c>
      <c r="R1412" s="321">
        <v>32.510452999999998</v>
      </c>
      <c r="S1412" s="321">
        <v>52.540310169999998</v>
      </c>
      <c r="T1412" s="321">
        <v>129.30958598434512</v>
      </c>
      <c r="U1412" s="321" t="s">
        <v>150</v>
      </c>
      <c r="V1412" s="321">
        <v>0.19363482238155294</v>
      </c>
      <c r="W1412" s="321">
        <v>1.16897852116378</v>
      </c>
      <c r="X1412" s="321">
        <v>2</v>
      </c>
      <c r="Y1412" s="321">
        <v>45.178175227930097</v>
      </c>
      <c r="Z1412" s="321">
        <v>0.44807999999999998</v>
      </c>
      <c r="AA1412" s="321">
        <v>99.589996400000004</v>
      </c>
      <c r="AB1412" s="321">
        <v>1.4448949600000001</v>
      </c>
      <c r="AC1412" s="322">
        <v>0.55269378283894455</v>
      </c>
      <c r="AD1412" s="323">
        <v>180000</v>
      </c>
      <c r="AE1412" s="322">
        <v>21.980493295236556</v>
      </c>
      <c r="AF1412" s="324">
        <v>49.139699945914991</v>
      </c>
      <c r="AG1412" s="324">
        <v>13.669617464635259</v>
      </c>
      <c r="AH1412" s="324">
        <v>0.33388946665008101</v>
      </c>
      <c r="AI1412" s="324">
        <v>0.27817869217110719</v>
      </c>
      <c r="AJ1412" s="324">
        <v>0.20410585919709992</v>
      </c>
      <c r="AK1412" s="324">
        <v>176.23781921701718</v>
      </c>
      <c r="AL1412" s="324">
        <v>142.11204039601782</v>
      </c>
      <c r="AM1412" s="324">
        <v>210.36359803801653</v>
      </c>
    </row>
    <row r="1413" spans="1:39">
      <c r="A1413" s="291" t="s">
        <v>1564</v>
      </c>
      <c r="B1413" s="291">
        <v>2</v>
      </c>
      <c r="C1413" s="291" t="s">
        <v>3591</v>
      </c>
      <c r="D1413" s="291" t="s">
        <v>3176</v>
      </c>
      <c r="E1413" s="291" t="s">
        <v>3160</v>
      </c>
      <c r="F1413" s="291" t="s">
        <v>3161</v>
      </c>
      <c r="G1413" s="291" t="s">
        <v>3162</v>
      </c>
      <c r="H1413" s="291" t="s">
        <v>3163</v>
      </c>
      <c r="I1413" s="291" t="s">
        <v>3164</v>
      </c>
      <c r="J1413" s="291" t="s">
        <v>65</v>
      </c>
      <c r="K1413" s="291">
        <v>40</v>
      </c>
      <c r="L1413" s="291">
        <v>58627677.160000004</v>
      </c>
      <c r="M1413" s="291" t="s">
        <v>58</v>
      </c>
      <c r="N1413" s="291">
        <v>411</v>
      </c>
      <c r="O1413" s="291">
        <v>3966162.3598739798</v>
      </c>
      <c r="P1413" s="321" t="s">
        <v>3170</v>
      </c>
      <c r="Q1413" s="321">
        <v>18000000</v>
      </c>
      <c r="R1413" s="321">
        <v>32.510452999999998</v>
      </c>
      <c r="S1413" s="321">
        <v>52.540310169999998</v>
      </c>
      <c r="T1413" s="321">
        <v>129.30958598434512</v>
      </c>
      <c r="U1413" s="321" t="s">
        <v>150</v>
      </c>
      <c r="V1413" s="321">
        <v>0.19363482238155294</v>
      </c>
      <c r="W1413" s="321">
        <v>1.16897852116378</v>
      </c>
      <c r="X1413" s="321">
        <v>2</v>
      </c>
      <c r="Y1413" s="321">
        <v>45.178175227930097</v>
      </c>
      <c r="Z1413" s="321">
        <v>0.44807999999999998</v>
      </c>
      <c r="AA1413" s="321">
        <v>99.589996400000004</v>
      </c>
      <c r="AB1413" s="321">
        <v>1.4448949600000001</v>
      </c>
      <c r="AC1413" s="322">
        <v>0.55269378283894455</v>
      </c>
      <c r="AD1413" s="323">
        <v>180000</v>
      </c>
      <c r="AE1413" s="322">
        <v>22.034235332633223</v>
      </c>
      <c r="AF1413" s="324">
        <v>49.259845911552929</v>
      </c>
      <c r="AG1413" s="324">
        <v>13.7097255051141</v>
      </c>
      <c r="AH1413" s="324">
        <v>0.33382760932404326</v>
      </c>
      <c r="AI1413" s="324">
        <v>0.27831442123733385</v>
      </c>
      <c r="AJ1413" s="324">
        <v>0.20410585919709992</v>
      </c>
      <c r="AK1413" s="324">
        <v>176.32380924899789</v>
      </c>
      <c r="AL1413" s="324">
        <v>142.18137976342936</v>
      </c>
      <c r="AM1413" s="324">
        <v>210.46623873456645</v>
      </c>
    </row>
    <row r="1414" spans="1:39">
      <c r="A1414" s="291" t="s">
        <v>1565</v>
      </c>
      <c r="B1414" s="291">
        <v>2</v>
      </c>
      <c r="C1414" s="291" t="s">
        <v>3592</v>
      </c>
      <c r="D1414" s="291" t="s">
        <v>3176</v>
      </c>
      <c r="E1414" s="291" t="s">
        <v>3160</v>
      </c>
      <c r="F1414" s="291" t="s">
        <v>3161</v>
      </c>
      <c r="G1414" s="291" t="s">
        <v>3162</v>
      </c>
      <c r="H1414" s="291" t="s">
        <v>3163</v>
      </c>
      <c r="I1414" s="291" t="s">
        <v>3164</v>
      </c>
      <c r="J1414" s="291" t="s">
        <v>65</v>
      </c>
      <c r="K1414" s="291">
        <v>40</v>
      </c>
      <c r="L1414" s="291">
        <v>58627677.160000004</v>
      </c>
      <c r="M1414" s="291" t="s">
        <v>58</v>
      </c>
      <c r="N1414" s="291">
        <v>412</v>
      </c>
      <c r="O1414" s="291">
        <v>3975835.9266053797</v>
      </c>
      <c r="P1414" s="321" t="s">
        <v>3170</v>
      </c>
      <c r="Q1414" s="321">
        <v>18000000</v>
      </c>
      <c r="R1414" s="321">
        <v>32.510452999999998</v>
      </c>
      <c r="S1414" s="321">
        <v>52.540310169999998</v>
      </c>
      <c r="T1414" s="321">
        <v>129.30958598434512</v>
      </c>
      <c r="U1414" s="321" t="s">
        <v>150</v>
      </c>
      <c r="V1414" s="321">
        <v>0.19363482238155294</v>
      </c>
      <c r="W1414" s="321">
        <v>1.16897852116378</v>
      </c>
      <c r="X1414" s="321">
        <v>2</v>
      </c>
      <c r="Y1414" s="321">
        <v>45.178175227930097</v>
      </c>
      <c r="Z1414" s="321">
        <v>0.44807999999999998</v>
      </c>
      <c r="AA1414" s="321">
        <v>99.589996400000004</v>
      </c>
      <c r="AB1414" s="321">
        <v>1.4448949600000001</v>
      </c>
      <c r="AC1414" s="322">
        <v>0.55269378283894455</v>
      </c>
      <c r="AD1414" s="323">
        <v>180000</v>
      </c>
      <c r="AE1414" s="322">
        <v>22.087977370029886</v>
      </c>
      <c r="AF1414" s="324">
        <v>49.379991877190854</v>
      </c>
      <c r="AG1414" s="324">
        <v>13.749825953179066</v>
      </c>
      <c r="AH1414" s="324">
        <v>0.33376441607547092</v>
      </c>
      <c r="AI1414" s="324">
        <v>0.27844933606662375</v>
      </c>
      <c r="AJ1414" s="324">
        <v>0.20410585919709992</v>
      </c>
      <c r="AK1414" s="324">
        <v>176.40928342787376</v>
      </c>
      <c r="AL1414" s="324">
        <v>142.25030316486041</v>
      </c>
      <c r="AM1414" s="324">
        <v>210.56826369088714</v>
      </c>
    </row>
    <row r="1415" spans="1:39">
      <c r="A1415" s="291" t="s">
        <v>1566</v>
      </c>
      <c r="B1415" s="291">
        <v>2</v>
      </c>
      <c r="C1415" s="291" t="s">
        <v>3593</v>
      </c>
      <c r="D1415" s="291" t="s">
        <v>3176</v>
      </c>
      <c r="E1415" s="291" t="s">
        <v>3160</v>
      </c>
      <c r="F1415" s="291" t="s">
        <v>3161</v>
      </c>
      <c r="G1415" s="291" t="s">
        <v>3162</v>
      </c>
      <c r="H1415" s="291" t="s">
        <v>3163</v>
      </c>
      <c r="I1415" s="291" t="s">
        <v>3164</v>
      </c>
      <c r="J1415" s="291" t="s">
        <v>65</v>
      </c>
      <c r="K1415" s="291">
        <v>40</v>
      </c>
      <c r="L1415" s="291">
        <v>58627677.160000004</v>
      </c>
      <c r="M1415" s="291" t="s">
        <v>58</v>
      </c>
      <c r="N1415" s="291">
        <v>413</v>
      </c>
      <c r="O1415" s="291">
        <v>3985509.4933367795</v>
      </c>
      <c r="P1415" s="321" t="s">
        <v>3170</v>
      </c>
      <c r="Q1415" s="321">
        <v>18000000</v>
      </c>
      <c r="R1415" s="321">
        <v>32.510452999999998</v>
      </c>
      <c r="S1415" s="321">
        <v>52.540310169999998</v>
      </c>
      <c r="T1415" s="321">
        <v>129.30958598434512</v>
      </c>
      <c r="U1415" s="321" t="s">
        <v>150</v>
      </c>
      <c r="V1415" s="321">
        <v>0.19363482238155294</v>
      </c>
      <c r="W1415" s="321">
        <v>1.16897852116378</v>
      </c>
      <c r="X1415" s="321">
        <v>2</v>
      </c>
      <c r="Y1415" s="321">
        <v>45.178175227930097</v>
      </c>
      <c r="Z1415" s="321">
        <v>0.44807999999999998</v>
      </c>
      <c r="AA1415" s="321">
        <v>99.589996400000004</v>
      </c>
      <c r="AB1415" s="321">
        <v>1.4448949600000001</v>
      </c>
      <c r="AC1415" s="322">
        <v>0.55269378283894455</v>
      </c>
      <c r="AD1415" s="323">
        <v>180000</v>
      </c>
      <c r="AE1415" s="322">
        <v>22.141719407426553</v>
      </c>
      <c r="AF1415" s="324">
        <v>49.500137842828785</v>
      </c>
      <c r="AG1415" s="324">
        <v>13.789918649008792</v>
      </c>
      <c r="AH1415" s="324">
        <v>0.33369989260020705</v>
      </c>
      <c r="AI1415" s="324">
        <v>0.27858343935918095</v>
      </c>
      <c r="AJ1415" s="324">
        <v>0.20410585919709992</v>
      </c>
      <c r="AK1415" s="324">
        <v>176.49424346433682</v>
      </c>
      <c r="AL1415" s="324">
        <v>142.31881197975341</v>
      </c>
      <c r="AM1415" s="324">
        <v>210.66967494892023</v>
      </c>
    </row>
    <row r="1416" spans="1:39">
      <c r="A1416" s="291" t="s">
        <v>1567</v>
      </c>
      <c r="B1416" s="291">
        <v>2</v>
      </c>
      <c r="C1416" s="291" t="s">
        <v>3594</v>
      </c>
      <c r="D1416" s="291" t="s">
        <v>3176</v>
      </c>
      <c r="E1416" s="291" t="s">
        <v>3160</v>
      </c>
      <c r="F1416" s="291" t="s">
        <v>3161</v>
      </c>
      <c r="G1416" s="291" t="s">
        <v>3162</v>
      </c>
      <c r="H1416" s="291" t="s">
        <v>3163</v>
      </c>
      <c r="I1416" s="291" t="s">
        <v>3164</v>
      </c>
      <c r="J1416" s="291" t="s">
        <v>65</v>
      </c>
      <c r="K1416" s="291">
        <v>40</v>
      </c>
      <c r="L1416" s="291">
        <v>58627677.160000004</v>
      </c>
      <c r="M1416" s="291" t="s">
        <v>58</v>
      </c>
      <c r="N1416" s="291">
        <v>414</v>
      </c>
      <c r="O1416" s="291">
        <v>3995183.0600681794</v>
      </c>
      <c r="P1416" s="321" t="s">
        <v>3170</v>
      </c>
      <c r="Q1416" s="321">
        <v>18000000</v>
      </c>
      <c r="R1416" s="321">
        <v>32.510452999999998</v>
      </c>
      <c r="S1416" s="321">
        <v>52.540310169999998</v>
      </c>
      <c r="T1416" s="321">
        <v>129.30958598434512</v>
      </c>
      <c r="U1416" s="321" t="s">
        <v>150</v>
      </c>
      <c r="V1416" s="321">
        <v>0.19363482238155294</v>
      </c>
      <c r="W1416" s="321">
        <v>1.16897852116378</v>
      </c>
      <c r="X1416" s="321">
        <v>2</v>
      </c>
      <c r="Y1416" s="321">
        <v>45.178175227930097</v>
      </c>
      <c r="Z1416" s="321">
        <v>0.44807999999999998</v>
      </c>
      <c r="AA1416" s="321">
        <v>99.589996400000004</v>
      </c>
      <c r="AB1416" s="321">
        <v>1.4448949600000001</v>
      </c>
      <c r="AC1416" s="322">
        <v>0.55269378283894455</v>
      </c>
      <c r="AD1416" s="323">
        <v>180000</v>
      </c>
      <c r="AE1416" s="322">
        <v>22.19546144482322</v>
      </c>
      <c r="AF1416" s="324">
        <v>49.620283808466723</v>
      </c>
      <c r="AG1416" s="324">
        <v>13.830003433463693</v>
      </c>
      <c r="AH1416" s="324">
        <v>0.33363404457289336</v>
      </c>
      <c r="AI1416" s="324">
        <v>0.27871673380279771</v>
      </c>
      <c r="AJ1416" s="324">
        <v>0.20410585919709992</v>
      </c>
      <c r="AK1416" s="324">
        <v>176.57869106121569</v>
      </c>
      <c r="AL1416" s="324">
        <v>142.3869075812101</v>
      </c>
      <c r="AM1416" s="324">
        <v>210.77047454122135</v>
      </c>
    </row>
    <row r="1417" spans="1:39">
      <c r="A1417" s="291" t="s">
        <v>1568</v>
      </c>
      <c r="B1417" s="291">
        <v>2</v>
      </c>
      <c r="C1417" s="291" t="s">
        <v>3595</v>
      </c>
      <c r="D1417" s="291" t="s">
        <v>3176</v>
      </c>
      <c r="E1417" s="291" t="s">
        <v>3160</v>
      </c>
      <c r="F1417" s="291" t="s">
        <v>3161</v>
      </c>
      <c r="G1417" s="291" t="s">
        <v>3162</v>
      </c>
      <c r="H1417" s="291" t="s">
        <v>3163</v>
      </c>
      <c r="I1417" s="291" t="s">
        <v>3164</v>
      </c>
      <c r="J1417" s="291" t="s">
        <v>65</v>
      </c>
      <c r="K1417" s="291">
        <v>40</v>
      </c>
      <c r="L1417" s="291">
        <v>58627677.160000004</v>
      </c>
      <c r="M1417" s="291" t="s">
        <v>58</v>
      </c>
      <c r="N1417" s="291">
        <v>415</v>
      </c>
      <c r="O1417" s="291">
        <v>4004856.6267995792</v>
      </c>
      <c r="P1417" s="321" t="s">
        <v>3170</v>
      </c>
      <c r="Q1417" s="321">
        <v>18000000</v>
      </c>
      <c r="R1417" s="321">
        <v>32.510452999999998</v>
      </c>
      <c r="S1417" s="321">
        <v>52.540310169999998</v>
      </c>
      <c r="T1417" s="321">
        <v>129.30958598434512</v>
      </c>
      <c r="U1417" s="321" t="s">
        <v>150</v>
      </c>
      <c r="V1417" s="321">
        <v>0.19363482238155294</v>
      </c>
      <c r="W1417" s="321">
        <v>1.16897852116378</v>
      </c>
      <c r="X1417" s="321">
        <v>2</v>
      </c>
      <c r="Y1417" s="321">
        <v>45.178175227930097</v>
      </c>
      <c r="Z1417" s="321">
        <v>0.44807999999999998</v>
      </c>
      <c r="AA1417" s="321">
        <v>99.589996400000004</v>
      </c>
      <c r="AB1417" s="321">
        <v>1.4448949600000001</v>
      </c>
      <c r="AC1417" s="322">
        <v>0.55269378283894455</v>
      </c>
      <c r="AD1417" s="323">
        <v>180000</v>
      </c>
      <c r="AE1417" s="322">
        <v>22.249203482219883</v>
      </c>
      <c r="AF1417" s="324">
        <v>49.740429774104648</v>
      </c>
      <c r="AG1417" s="324">
        <v>13.870080148083355</v>
      </c>
      <c r="AH1417" s="324">
        <v>0.33356687764646709</v>
      </c>
      <c r="AI1417" s="324">
        <v>0.27884922207295149</v>
      </c>
      <c r="AJ1417" s="324">
        <v>0.20410585919709992</v>
      </c>
      <c r="AK1417" s="324">
        <v>176.66262791353714</v>
      </c>
      <c r="AL1417" s="324">
        <v>142.45459133604101</v>
      </c>
      <c r="AM1417" s="324">
        <v>210.8706644910333</v>
      </c>
    </row>
    <row r="1418" spans="1:39">
      <c r="A1418" s="291" t="s">
        <v>1569</v>
      </c>
      <c r="B1418" s="291">
        <v>2</v>
      </c>
      <c r="C1418" s="291" t="s">
        <v>3596</v>
      </c>
      <c r="D1418" s="291" t="s">
        <v>3176</v>
      </c>
      <c r="E1418" s="291" t="s">
        <v>3160</v>
      </c>
      <c r="F1418" s="291" t="s">
        <v>3161</v>
      </c>
      <c r="G1418" s="291" t="s">
        <v>3162</v>
      </c>
      <c r="H1418" s="291" t="s">
        <v>3163</v>
      </c>
      <c r="I1418" s="291" t="s">
        <v>3164</v>
      </c>
      <c r="J1418" s="291" t="s">
        <v>65</v>
      </c>
      <c r="K1418" s="291">
        <v>40</v>
      </c>
      <c r="L1418" s="291">
        <v>58627677.160000004</v>
      </c>
      <c r="M1418" s="291" t="s">
        <v>58</v>
      </c>
      <c r="N1418" s="291">
        <v>416</v>
      </c>
      <c r="O1418" s="291">
        <v>4014530.1935309791</v>
      </c>
      <c r="P1418" s="321" t="s">
        <v>3170</v>
      </c>
      <c r="Q1418" s="321">
        <v>18000000</v>
      </c>
      <c r="R1418" s="321">
        <v>32.510452999999998</v>
      </c>
      <c r="S1418" s="321">
        <v>52.540310169999998</v>
      </c>
      <c r="T1418" s="321">
        <v>129.30958598434512</v>
      </c>
      <c r="U1418" s="321" t="s">
        <v>150</v>
      </c>
      <c r="V1418" s="321">
        <v>0.19363482238155294</v>
      </c>
      <c r="W1418" s="321">
        <v>1.16897852116378</v>
      </c>
      <c r="X1418" s="321">
        <v>2</v>
      </c>
      <c r="Y1418" s="321">
        <v>45.178175227930097</v>
      </c>
      <c r="Z1418" s="321">
        <v>0.44807999999999998</v>
      </c>
      <c r="AA1418" s="321">
        <v>99.589996400000004</v>
      </c>
      <c r="AB1418" s="321">
        <v>1.4448949600000001</v>
      </c>
      <c r="AC1418" s="322">
        <v>0.55269378283894455</v>
      </c>
      <c r="AD1418" s="323">
        <v>180000</v>
      </c>
      <c r="AE1418" s="322">
        <v>22.30294551961655</v>
      </c>
      <c r="AF1418" s="324">
        <v>49.860575739742586</v>
      </c>
      <c r="AG1418" s="324">
        <v>13.910148635083992</v>
      </c>
      <c r="AH1418" s="324">
        <v>0.33349839745251098</v>
      </c>
      <c r="AI1418" s="324">
        <v>0.27898090683290222</v>
      </c>
      <c r="AJ1418" s="324">
        <v>0.20410585919709992</v>
      </c>
      <c r="AK1418" s="324">
        <v>176.74605570858751</v>
      </c>
      <c r="AL1418" s="324">
        <v>142.52186460481514</v>
      </c>
      <c r="AM1418" s="324">
        <v>210.97024681235993</v>
      </c>
    </row>
    <row r="1419" spans="1:39">
      <c r="A1419" s="291" t="s">
        <v>1570</v>
      </c>
      <c r="B1419" s="291">
        <v>2</v>
      </c>
      <c r="C1419" s="291" t="s">
        <v>3597</v>
      </c>
      <c r="D1419" s="291" t="s">
        <v>3176</v>
      </c>
      <c r="E1419" s="291" t="s">
        <v>3160</v>
      </c>
      <c r="F1419" s="291" t="s">
        <v>3161</v>
      </c>
      <c r="G1419" s="291" t="s">
        <v>3162</v>
      </c>
      <c r="H1419" s="291" t="s">
        <v>3163</v>
      </c>
      <c r="I1419" s="291" t="s">
        <v>3164</v>
      </c>
      <c r="J1419" s="291" t="s">
        <v>65</v>
      </c>
      <c r="K1419" s="291">
        <v>40</v>
      </c>
      <c r="L1419" s="291">
        <v>58627677.160000004</v>
      </c>
      <c r="M1419" s="291" t="s">
        <v>58</v>
      </c>
      <c r="N1419" s="291">
        <v>417</v>
      </c>
      <c r="O1419" s="291">
        <v>4024203.760262379</v>
      </c>
      <c r="P1419" s="321" t="s">
        <v>3170</v>
      </c>
      <c r="Q1419" s="321">
        <v>18000000</v>
      </c>
      <c r="R1419" s="321">
        <v>32.510452999999998</v>
      </c>
      <c r="S1419" s="321">
        <v>52.540310169999998</v>
      </c>
      <c r="T1419" s="321">
        <v>129.30958598434512</v>
      </c>
      <c r="U1419" s="321" t="s">
        <v>150</v>
      </c>
      <c r="V1419" s="321">
        <v>0.19363482238155294</v>
      </c>
      <c r="W1419" s="321">
        <v>1.16897852116378</v>
      </c>
      <c r="X1419" s="321">
        <v>2</v>
      </c>
      <c r="Y1419" s="321">
        <v>45.178175227930097</v>
      </c>
      <c r="Z1419" s="321">
        <v>0.44807999999999998</v>
      </c>
      <c r="AA1419" s="321">
        <v>99.589996400000004</v>
      </c>
      <c r="AB1419" s="321">
        <v>1.4448949600000001</v>
      </c>
      <c r="AC1419" s="322">
        <v>0.55269378283894455</v>
      </c>
      <c r="AD1419" s="323">
        <v>180000</v>
      </c>
      <c r="AE1419" s="322">
        <v>22.356687557013217</v>
      </c>
      <c r="AF1419" s="324">
        <v>49.980721705380518</v>
      </c>
      <c r="AG1419" s="324">
        <v>13.950208737355901</v>
      </c>
      <c r="AH1419" s="324">
        <v>0.33342860960169696</v>
      </c>
      <c r="AI1419" s="324">
        <v>0.27911179073378878</v>
      </c>
      <c r="AJ1419" s="324">
        <v>0.20410585919709992</v>
      </c>
      <c r="AK1419" s="324">
        <v>176.82897612597404</v>
      </c>
      <c r="AL1419" s="324">
        <v>142.58872874190919</v>
      </c>
      <c r="AM1419" s="324">
        <v>211.06922351003891</v>
      </c>
    </row>
    <row r="1420" spans="1:39">
      <c r="A1420" s="291" t="s">
        <v>1571</v>
      </c>
      <c r="B1420" s="291">
        <v>2</v>
      </c>
      <c r="C1420" s="291" t="s">
        <v>3598</v>
      </c>
      <c r="D1420" s="291" t="s">
        <v>3176</v>
      </c>
      <c r="E1420" s="291" t="s">
        <v>3160</v>
      </c>
      <c r="F1420" s="291" t="s">
        <v>3161</v>
      </c>
      <c r="G1420" s="291" t="s">
        <v>3162</v>
      </c>
      <c r="H1420" s="291" t="s">
        <v>3163</v>
      </c>
      <c r="I1420" s="291" t="s">
        <v>3164</v>
      </c>
      <c r="J1420" s="291" t="s">
        <v>65</v>
      </c>
      <c r="K1420" s="291">
        <v>40</v>
      </c>
      <c r="L1420" s="291">
        <v>58627677.160000004</v>
      </c>
      <c r="M1420" s="291" t="s">
        <v>58</v>
      </c>
      <c r="N1420" s="291">
        <v>418</v>
      </c>
      <c r="O1420" s="291">
        <v>4033877.3269937788</v>
      </c>
      <c r="P1420" s="321" t="s">
        <v>3170</v>
      </c>
      <c r="Q1420" s="321">
        <v>18000000</v>
      </c>
      <c r="R1420" s="321">
        <v>32.510452999999998</v>
      </c>
      <c r="S1420" s="321">
        <v>52.540310169999998</v>
      </c>
      <c r="T1420" s="321">
        <v>129.30958598434512</v>
      </c>
      <c r="U1420" s="321" t="s">
        <v>150</v>
      </c>
      <c r="V1420" s="321">
        <v>0.19363482238155294</v>
      </c>
      <c r="W1420" s="321">
        <v>1.16897852116378</v>
      </c>
      <c r="X1420" s="321">
        <v>2</v>
      </c>
      <c r="Y1420" s="321">
        <v>45.178175227930097</v>
      </c>
      <c r="Z1420" s="321">
        <v>0.44807999999999998</v>
      </c>
      <c r="AA1420" s="321">
        <v>99.589996400000004</v>
      </c>
      <c r="AB1420" s="321">
        <v>1.4448949600000001</v>
      </c>
      <c r="AC1420" s="322">
        <v>0.55269378283894455</v>
      </c>
      <c r="AD1420" s="323">
        <v>180000</v>
      </c>
      <c r="AE1420" s="322">
        <v>22.410429594409884</v>
      </c>
      <c r="AF1420" s="324">
        <v>50.100867671018456</v>
      </c>
      <c r="AG1420" s="324">
        <v>13.990260298460926</v>
      </c>
      <c r="AH1420" s="324">
        <v>0.33335751968336208</v>
      </c>
      <c r="AI1420" s="324">
        <v>0.27924187641472298</v>
      </c>
      <c r="AJ1420" s="324">
        <v>0.20410585919709992</v>
      </c>
      <c r="AK1420" s="324">
        <v>176.91139083768425</v>
      </c>
      <c r="AL1420" s="324">
        <v>142.65518509555577</v>
      </c>
      <c r="AM1420" s="324">
        <v>211.16759657981274</v>
      </c>
    </row>
    <row r="1421" spans="1:39">
      <c r="A1421" s="291" t="s">
        <v>1572</v>
      </c>
      <c r="B1421" s="291">
        <v>2</v>
      </c>
      <c r="C1421" s="291" t="s">
        <v>3599</v>
      </c>
      <c r="D1421" s="291" t="s">
        <v>3176</v>
      </c>
      <c r="E1421" s="291" t="s">
        <v>3160</v>
      </c>
      <c r="F1421" s="291" t="s">
        <v>3161</v>
      </c>
      <c r="G1421" s="291" t="s">
        <v>3162</v>
      </c>
      <c r="H1421" s="291" t="s">
        <v>3163</v>
      </c>
      <c r="I1421" s="291" t="s">
        <v>3164</v>
      </c>
      <c r="J1421" s="291" t="s">
        <v>65</v>
      </c>
      <c r="K1421" s="291">
        <v>40</v>
      </c>
      <c r="L1421" s="291">
        <v>58627677.160000004</v>
      </c>
      <c r="M1421" s="291" t="s">
        <v>58</v>
      </c>
      <c r="N1421" s="291">
        <v>419</v>
      </c>
      <c r="O1421" s="291">
        <v>4043550.8937251787</v>
      </c>
      <c r="P1421" s="321" t="s">
        <v>3170</v>
      </c>
      <c r="Q1421" s="321">
        <v>18000000</v>
      </c>
      <c r="R1421" s="321">
        <v>32.510452999999998</v>
      </c>
      <c r="S1421" s="321">
        <v>52.540310169999998</v>
      </c>
      <c r="T1421" s="321">
        <v>129.30958598434512</v>
      </c>
      <c r="U1421" s="321" t="s">
        <v>150</v>
      </c>
      <c r="V1421" s="321">
        <v>0.19363482238155294</v>
      </c>
      <c r="W1421" s="321">
        <v>1.16897852116378</v>
      </c>
      <c r="X1421" s="321">
        <v>2</v>
      </c>
      <c r="Y1421" s="321">
        <v>45.178175227930097</v>
      </c>
      <c r="Z1421" s="321">
        <v>0.44807999999999998</v>
      </c>
      <c r="AA1421" s="321">
        <v>99.589996400000004</v>
      </c>
      <c r="AB1421" s="321">
        <v>1.4448949600000001</v>
      </c>
      <c r="AC1421" s="322">
        <v>0.55269378283894455</v>
      </c>
      <c r="AD1421" s="323">
        <v>180000</v>
      </c>
      <c r="AE1421" s="322">
        <v>22.464171631806547</v>
      </c>
      <c r="AF1421" s="324">
        <v>50.22101363665638</v>
      </c>
      <c r="AG1421" s="324">
        <v>14.030303162629945</v>
      </c>
      <c r="AH1421" s="324">
        <v>0.33328513326609044</v>
      </c>
      <c r="AI1421" s="324">
        <v>0.27937116650288413</v>
      </c>
      <c r="AJ1421" s="324">
        <v>0.20410585919709992</v>
      </c>
      <c r="AK1421" s="324">
        <v>176.99330150814595</v>
      </c>
      <c r="AL1421" s="324">
        <v>142.72123500789147</v>
      </c>
      <c r="AM1421" s="324">
        <v>211.26536800840046</v>
      </c>
    </row>
    <row r="1422" spans="1:39">
      <c r="A1422" s="291" t="s">
        <v>1573</v>
      </c>
      <c r="B1422" s="291">
        <v>2</v>
      </c>
      <c r="C1422" s="291" t="s">
        <v>3600</v>
      </c>
      <c r="D1422" s="291" t="s">
        <v>3176</v>
      </c>
      <c r="E1422" s="291" t="s">
        <v>3160</v>
      </c>
      <c r="F1422" s="291" t="s">
        <v>3161</v>
      </c>
      <c r="G1422" s="291" t="s">
        <v>3162</v>
      </c>
      <c r="H1422" s="291" t="s">
        <v>3163</v>
      </c>
      <c r="I1422" s="291" t="s">
        <v>3164</v>
      </c>
      <c r="J1422" s="291" t="s">
        <v>65</v>
      </c>
      <c r="K1422" s="291">
        <v>40</v>
      </c>
      <c r="L1422" s="291">
        <v>58627677.160000004</v>
      </c>
      <c r="M1422" s="291" t="s">
        <v>58</v>
      </c>
      <c r="N1422" s="291">
        <v>420</v>
      </c>
      <c r="O1422" s="291">
        <v>4053224.4604565785</v>
      </c>
      <c r="P1422" s="321" t="s">
        <v>3170</v>
      </c>
      <c r="Q1422" s="321">
        <v>18000000</v>
      </c>
      <c r="R1422" s="321">
        <v>32.510452999999998</v>
      </c>
      <c r="S1422" s="321">
        <v>52.540310169999998</v>
      </c>
      <c r="T1422" s="321">
        <v>129.30958598434512</v>
      </c>
      <c r="U1422" s="321" t="s">
        <v>150</v>
      </c>
      <c r="V1422" s="321">
        <v>0.19363482238155294</v>
      </c>
      <c r="W1422" s="321">
        <v>1.16897852116378</v>
      </c>
      <c r="X1422" s="321">
        <v>2</v>
      </c>
      <c r="Y1422" s="321">
        <v>45.178175227930097</v>
      </c>
      <c r="Z1422" s="321">
        <v>0.44807999999999998</v>
      </c>
      <c r="AA1422" s="321">
        <v>99.589996400000004</v>
      </c>
      <c r="AB1422" s="321">
        <v>1.4448949600000001</v>
      </c>
      <c r="AC1422" s="322">
        <v>0.55269378283894455</v>
      </c>
      <c r="AD1422" s="323">
        <v>180000</v>
      </c>
      <c r="AE1422" s="322">
        <v>22.517913669203214</v>
      </c>
      <c r="AF1422" s="324">
        <v>50.341159602294319</v>
      </c>
      <c r="AG1422" s="324">
        <v>14.070337174760384</v>
      </c>
      <c r="AH1422" s="324">
        <v>0.33321145589758944</v>
      </c>
      <c r="AI1422" s="324">
        <v>0.27949966361361139</v>
      </c>
      <c r="AJ1422" s="324">
        <v>0.20410585919709992</v>
      </c>
      <c r="AK1422" s="324">
        <v>177.07470979428575</v>
      </c>
      <c r="AL1422" s="324">
        <v>142.7868798150042</v>
      </c>
      <c r="AM1422" s="324">
        <v>211.36253977356733</v>
      </c>
    </row>
    <row r="1423" spans="1:39">
      <c r="A1423" s="291" t="s">
        <v>1574</v>
      </c>
      <c r="B1423" s="291">
        <v>2</v>
      </c>
      <c r="C1423" s="291" t="s">
        <v>3601</v>
      </c>
      <c r="D1423" s="291" t="s">
        <v>3176</v>
      </c>
      <c r="E1423" s="291" t="s">
        <v>3160</v>
      </c>
      <c r="F1423" s="291" t="s">
        <v>3161</v>
      </c>
      <c r="G1423" s="291" t="s">
        <v>3162</v>
      </c>
      <c r="H1423" s="291" t="s">
        <v>3163</v>
      </c>
      <c r="I1423" s="291" t="s">
        <v>3164</v>
      </c>
      <c r="J1423" s="291" t="s">
        <v>65</v>
      </c>
      <c r="K1423" s="291">
        <v>40</v>
      </c>
      <c r="L1423" s="291">
        <v>58627677.160000004</v>
      </c>
      <c r="M1423" s="291" t="s">
        <v>58</v>
      </c>
      <c r="N1423" s="291">
        <v>421</v>
      </c>
      <c r="O1423" s="291">
        <v>4062898.0271879784</v>
      </c>
      <c r="P1423" s="321" t="s">
        <v>3170</v>
      </c>
      <c r="Q1423" s="321">
        <v>18000000</v>
      </c>
      <c r="R1423" s="321">
        <v>32.510452999999998</v>
      </c>
      <c r="S1423" s="321">
        <v>52.540310169999998</v>
      </c>
      <c r="T1423" s="321">
        <v>129.30958598434512</v>
      </c>
      <c r="U1423" s="321" t="s">
        <v>150</v>
      </c>
      <c r="V1423" s="321">
        <v>0.19363482238155294</v>
      </c>
      <c r="W1423" s="321">
        <v>1.16897852116378</v>
      </c>
      <c r="X1423" s="321">
        <v>2</v>
      </c>
      <c r="Y1423" s="321">
        <v>45.178175227930097</v>
      </c>
      <c r="Z1423" s="321">
        <v>0.44807999999999998</v>
      </c>
      <c r="AA1423" s="321">
        <v>99.589996400000004</v>
      </c>
      <c r="AB1423" s="321">
        <v>1.4448949600000001</v>
      </c>
      <c r="AC1423" s="322">
        <v>0.55269378283894455</v>
      </c>
      <c r="AD1423" s="323">
        <v>180000</v>
      </c>
      <c r="AE1423" s="322">
        <v>22.571655706599881</v>
      </c>
      <c r="AF1423" s="324">
        <v>50.46130556793225</v>
      </c>
      <c r="AG1423" s="324">
        <v>14.110362180413725</v>
      </c>
      <c r="AH1423" s="324">
        <v>0.33313649310505494</v>
      </c>
      <c r="AI1423" s="324">
        <v>0.27962737035049579</v>
      </c>
      <c r="AJ1423" s="324">
        <v>0.20410585919709992</v>
      </c>
      <c r="AK1423" s="324">
        <v>177.15561734558727</v>
      </c>
      <c r="AL1423" s="324">
        <v>142.85212084698014</v>
      </c>
      <c r="AM1423" s="324">
        <v>211.45911384419446</v>
      </c>
    </row>
    <row r="1424" spans="1:39">
      <c r="A1424" s="291" t="s">
        <v>1575</v>
      </c>
      <c r="B1424" s="291">
        <v>2</v>
      </c>
      <c r="C1424" s="291" t="s">
        <v>3602</v>
      </c>
      <c r="D1424" s="291" t="s">
        <v>3176</v>
      </c>
      <c r="E1424" s="291" t="s">
        <v>3160</v>
      </c>
      <c r="F1424" s="291" t="s">
        <v>3161</v>
      </c>
      <c r="G1424" s="291" t="s">
        <v>3162</v>
      </c>
      <c r="H1424" s="291" t="s">
        <v>3163</v>
      </c>
      <c r="I1424" s="291" t="s">
        <v>3164</v>
      </c>
      <c r="J1424" s="291" t="s">
        <v>65</v>
      </c>
      <c r="K1424" s="291">
        <v>40</v>
      </c>
      <c r="L1424" s="291">
        <v>58627677.160000004</v>
      </c>
      <c r="M1424" s="291" t="s">
        <v>58</v>
      </c>
      <c r="N1424" s="291">
        <v>422</v>
      </c>
      <c r="O1424" s="291">
        <v>4072571.5939193782</v>
      </c>
      <c r="P1424" s="321" t="s">
        <v>3170</v>
      </c>
      <c r="Q1424" s="321">
        <v>18000000</v>
      </c>
      <c r="R1424" s="321">
        <v>32.510452999999998</v>
      </c>
      <c r="S1424" s="321">
        <v>52.540310169999998</v>
      </c>
      <c r="T1424" s="321">
        <v>129.30958598434512</v>
      </c>
      <c r="U1424" s="321" t="s">
        <v>150</v>
      </c>
      <c r="V1424" s="321">
        <v>0.19363482238155294</v>
      </c>
      <c r="W1424" s="321">
        <v>1.16897852116378</v>
      </c>
      <c r="X1424" s="321">
        <v>2</v>
      </c>
      <c r="Y1424" s="321">
        <v>45.178175227930097</v>
      </c>
      <c r="Z1424" s="321">
        <v>0.44807999999999998</v>
      </c>
      <c r="AA1424" s="321">
        <v>99.589996400000004</v>
      </c>
      <c r="AB1424" s="321">
        <v>1.4448949600000001</v>
      </c>
      <c r="AC1424" s="322">
        <v>0.55269378283894455</v>
      </c>
      <c r="AD1424" s="323">
        <v>180000</v>
      </c>
      <c r="AE1424" s="322">
        <v>22.625397743996547</v>
      </c>
      <c r="AF1424" s="324">
        <v>50.581451533570188</v>
      </c>
      <c r="AG1424" s="324">
        <v>14.150378025813056</v>
      </c>
      <c r="AH1424" s="324">
        <v>0.33306025039508735</v>
      </c>
      <c r="AI1424" s="324">
        <v>0.27975428930547103</v>
      </c>
      <c r="AJ1424" s="324">
        <v>0.20410585919709992</v>
      </c>
      <c r="AK1424" s="324">
        <v>177.2360258041488</v>
      </c>
      <c r="AL1424" s="324">
        <v>142.91695942795013</v>
      </c>
      <c r="AM1424" s="324">
        <v>211.55509218034751</v>
      </c>
    </row>
    <row r="1425" spans="1:39">
      <c r="A1425" s="291" t="s">
        <v>1576</v>
      </c>
      <c r="B1425" s="291">
        <v>2</v>
      </c>
      <c r="C1425" s="291" t="s">
        <v>3603</v>
      </c>
      <c r="D1425" s="291" t="s">
        <v>3176</v>
      </c>
      <c r="E1425" s="291" t="s">
        <v>3160</v>
      </c>
      <c r="F1425" s="291" t="s">
        <v>3161</v>
      </c>
      <c r="G1425" s="291" t="s">
        <v>3162</v>
      </c>
      <c r="H1425" s="291" t="s">
        <v>3163</v>
      </c>
      <c r="I1425" s="291" t="s">
        <v>3164</v>
      </c>
      <c r="J1425" s="291" t="s">
        <v>65</v>
      </c>
      <c r="K1425" s="291">
        <v>40</v>
      </c>
      <c r="L1425" s="291">
        <v>58627677.160000004</v>
      </c>
      <c r="M1425" s="291" t="s">
        <v>58</v>
      </c>
      <c r="N1425" s="291">
        <v>423</v>
      </c>
      <c r="O1425" s="291">
        <v>4082245.1606507781</v>
      </c>
      <c r="P1425" s="321" t="s">
        <v>3170</v>
      </c>
      <c r="Q1425" s="321">
        <v>18000000</v>
      </c>
      <c r="R1425" s="321">
        <v>32.510452999999998</v>
      </c>
      <c r="S1425" s="321">
        <v>52.540310169999998</v>
      </c>
      <c r="T1425" s="321">
        <v>129.30958598434512</v>
      </c>
      <c r="U1425" s="321" t="s">
        <v>150</v>
      </c>
      <c r="V1425" s="321">
        <v>0.19363482238155294</v>
      </c>
      <c r="W1425" s="321">
        <v>1.16897852116378</v>
      </c>
      <c r="X1425" s="321">
        <v>2</v>
      </c>
      <c r="Y1425" s="321">
        <v>45.178175227930097</v>
      </c>
      <c r="Z1425" s="321">
        <v>0.44807999999999998</v>
      </c>
      <c r="AA1425" s="321">
        <v>99.589996400000004</v>
      </c>
      <c r="AB1425" s="321">
        <v>1.4448949600000001</v>
      </c>
      <c r="AC1425" s="322">
        <v>0.55269378283894455</v>
      </c>
      <c r="AD1425" s="323">
        <v>180000</v>
      </c>
      <c r="AE1425" s="322">
        <v>22.679139781393211</v>
      </c>
      <c r="AF1425" s="324">
        <v>50.701597499208113</v>
      </c>
      <c r="AG1425" s="324">
        <v>14.190384557840598</v>
      </c>
      <c r="AH1425" s="324">
        <v>0.33298273325387373</v>
      </c>
      <c r="AI1425" s="324">
        <v>0.27988042305890326</v>
      </c>
      <c r="AJ1425" s="324">
        <v>0.20410585919709992</v>
      </c>
      <c r="AK1425" s="324">
        <v>177.31593680474003</v>
      </c>
      <c r="AL1425" s="324">
        <v>142.98139687613556</v>
      </c>
      <c r="AM1425" s="324">
        <v>211.65047673334456</v>
      </c>
    </row>
    <row r="1426" spans="1:39">
      <c r="A1426" s="291" t="s">
        <v>1577</v>
      </c>
      <c r="B1426" s="291">
        <v>2</v>
      </c>
      <c r="C1426" s="291" t="s">
        <v>3604</v>
      </c>
      <c r="D1426" s="291" t="s">
        <v>3176</v>
      </c>
      <c r="E1426" s="291" t="s">
        <v>3160</v>
      </c>
      <c r="F1426" s="291" t="s">
        <v>3161</v>
      </c>
      <c r="G1426" s="291" t="s">
        <v>3162</v>
      </c>
      <c r="H1426" s="291" t="s">
        <v>3163</v>
      </c>
      <c r="I1426" s="291" t="s">
        <v>3164</v>
      </c>
      <c r="J1426" s="291" t="s">
        <v>65</v>
      </c>
      <c r="K1426" s="291">
        <v>40</v>
      </c>
      <c r="L1426" s="291">
        <v>58627677.160000004</v>
      </c>
      <c r="M1426" s="291" t="s">
        <v>58</v>
      </c>
      <c r="N1426" s="291">
        <v>424</v>
      </c>
      <c r="O1426" s="291">
        <v>4091918.727382178</v>
      </c>
      <c r="P1426" s="321" t="s">
        <v>3170</v>
      </c>
      <c r="Q1426" s="321">
        <v>18000000</v>
      </c>
      <c r="R1426" s="321">
        <v>32.510452999999998</v>
      </c>
      <c r="S1426" s="321">
        <v>52.540310169999998</v>
      </c>
      <c r="T1426" s="321">
        <v>129.30958598434512</v>
      </c>
      <c r="U1426" s="321" t="s">
        <v>150</v>
      </c>
      <c r="V1426" s="321">
        <v>0.19363482238155294</v>
      </c>
      <c r="W1426" s="321">
        <v>1.16897852116378</v>
      </c>
      <c r="X1426" s="321">
        <v>2</v>
      </c>
      <c r="Y1426" s="321">
        <v>45.178175227930097</v>
      </c>
      <c r="Z1426" s="321">
        <v>0.44807999999999998</v>
      </c>
      <c r="AA1426" s="321">
        <v>99.589996400000004</v>
      </c>
      <c r="AB1426" s="321">
        <v>1.4448949600000001</v>
      </c>
      <c r="AC1426" s="322">
        <v>0.55269378283894455</v>
      </c>
      <c r="AD1426" s="323">
        <v>180000</v>
      </c>
      <c r="AE1426" s="322">
        <v>22.732881818789878</v>
      </c>
      <c r="AF1426" s="324">
        <v>50.821743464846051</v>
      </c>
      <c r="AG1426" s="324">
        <v>14.230381624035301</v>
      </c>
      <c r="AH1426" s="324">
        <v>0.33290394714737565</v>
      </c>
      <c r="AI1426" s="324">
        <v>0.28000577417967981</v>
      </c>
      <c r="AJ1426" s="324">
        <v>0.20410585919709992</v>
      </c>
      <c r="AK1426" s="324">
        <v>177.39535197485839</v>
      </c>
      <c r="AL1426" s="324">
        <v>143.04543450389363</v>
      </c>
      <c r="AM1426" s="324">
        <v>211.74526944582317</v>
      </c>
    </row>
    <row r="1427" spans="1:39">
      <c r="A1427" s="291" t="s">
        <v>1578</v>
      </c>
      <c r="B1427" s="291">
        <v>2</v>
      </c>
      <c r="C1427" s="291" t="s">
        <v>3605</v>
      </c>
      <c r="D1427" s="291" t="s">
        <v>3176</v>
      </c>
      <c r="E1427" s="291" t="s">
        <v>3160</v>
      </c>
      <c r="F1427" s="291" t="s">
        <v>3161</v>
      </c>
      <c r="G1427" s="291" t="s">
        <v>3162</v>
      </c>
      <c r="H1427" s="291" t="s">
        <v>3163</v>
      </c>
      <c r="I1427" s="291" t="s">
        <v>3164</v>
      </c>
      <c r="J1427" s="291" t="s">
        <v>65</v>
      </c>
      <c r="K1427" s="291">
        <v>40</v>
      </c>
      <c r="L1427" s="291">
        <v>58627677.160000004</v>
      </c>
      <c r="M1427" s="291" t="s">
        <v>58</v>
      </c>
      <c r="N1427" s="291">
        <v>425</v>
      </c>
      <c r="O1427" s="291">
        <v>4101592.2941135778</v>
      </c>
      <c r="P1427" s="321" t="s">
        <v>3170</v>
      </c>
      <c r="Q1427" s="321">
        <v>18000000</v>
      </c>
      <c r="R1427" s="321">
        <v>32.510452999999998</v>
      </c>
      <c r="S1427" s="321">
        <v>52.540310169999998</v>
      </c>
      <c r="T1427" s="321">
        <v>129.30958598434512</v>
      </c>
      <c r="U1427" s="321" t="s">
        <v>150</v>
      </c>
      <c r="V1427" s="321">
        <v>0.19363482238155294</v>
      </c>
      <c r="W1427" s="321">
        <v>1.16897852116378</v>
      </c>
      <c r="X1427" s="321">
        <v>2</v>
      </c>
      <c r="Y1427" s="321">
        <v>45.178175227930097</v>
      </c>
      <c r="Z1427" s="321">
        <v>0.44807999999999998</v>
      </c>
      <c r="AA1427" s="321">
        <v>99.589996400000004</v>
      </c>
      <c r="AB1427" s="321">
        <v>1.4448949600000001</v>
      </c>
      <c r="AC1427" s="322">
        <v>0.55269378283894455</v>
      </c>
      <c r="AD1427" s="323">
        <v>180000</v>
      </c>
      <c r="AE1427" s="322">
        <v>22.786623856186544</v>
      </c>
      <c r="AF1427" s="324">
        <v>50.941889430483982</v>
      </c>
      <c r="AG1427" s="324">
        <v>14.270369072590393</v>
      </c>
      <c r="AH1427" s="324">
        <v>0.33282389752142683</v>
      </c>
      <c r="AI1427" s="324">
        <v>0.28013034522529712</v>
      </c>
      <c r="AJ1427" s="324">
        <v>0.20410585919709992</v>
      </c>
      <c r="AK1427" s="324">
        <v>177.47427293478466</v>
      </c>
      <c r="AL1427" s="324">
        <v>143.10907361776239</v>
      </c>
      <c r="AM1427" s="324">
        <v>211.83947225180694</v>
      </c>
    </row>
    <row r="1428" spans="1:39">
      <c r="A1428" s="291" t="s">
        <v>1579</v>
      </c>
      <c r="B1428" s="291">
        <v>2</v>
      </c>
      <c r="C1428" s="291" t="s">
        <v>3606</v>
      </c>
      <c r="D1428" s="291" t="s">
        <v>3176</v>
      </c>
      <c r="E1428" s="291" t="s">
        <v>3160</v>
      </c>
      <c r="F1428" s="291" t="s">
        <v>3161</v>
      </c>
      <c r="G1428" s="291" t="s">
        <v>3162</v>
      </c>
      <c r="H1428" s="291" t="s">
        <v>3163</v>
      </c>
      <c r="I1428" s="291" t="s">
        <v>3164</v>
      </c>
      <c r="J1428" s="291" t="s">
        <v>65</v>
      </c>
      <c r="K1428" s="291">
        <v>40</v>
      </c>
      <c r="L1428" s="291">
        <v>58627677.160000004</v>
      </c>
      <c r="M1428" s="291" t="s">
        <v>58</v>
      </c>
      <c r="N1428" s="291">
        <v>426</v>
      </c>
      <c r="O1428" s="291">
        <v>4111265.8608449777</v>
      </c>
      <c r="P1428" s="321" t="s">
        <v>3170</v>
      </c>
      <c r="Q1428" s="321">
        <v>18000000</v>
      </c>
      <c r="R1428" s="321">
        <v>32.510452999999998</v>
      </c>
      <c r="S1428" s="321">
        <v>52.540310169999998</v>
      </c>
      <c r="T1428" s="321">
        <v>129.30958598434512</v>
      </c>
      <c r="U1428" s="321" t="s">
        <v>150</v>
      </c>
      <c r="V1428" s="321">
        <v>0.19363482238155294</v>
      </c>
      <c r="W1428" s="321">
        <v>1.16897852116378</v>
      </c>
      <c r="X1428" s="321">
        <v>2</v>
      </c>
      <c r="Y1428" s="321">
        <v>45.178175227930097</v>
      </c>
      <c r="Z1428" s="321">
        <v>0.44807999999999998</v>
      </c>
      <c r="AA1428" s="321">
        <v>99.589996400000004</v>
      </c>
      <c r="AB1428" s="321">
        <v>1.4448949600000001</v>
      </c>
      <c r="AC1428" s="322">
        <v>0.55269378283894455</v>
      </c>
      <c r="AD1428" s="323">
        <v>180000</v>
      </c>
      <c r="AE1428" s="322">
        <v>22.840365893583208</v>
      </c>
      <c r="AF1428" s="324">
        <v>51.062035396121914</v>
      </c>
      <c r="AG1428" s="324">
        <v>14.310346752351004</v>
      </c>
      <c r="AH1428" s="324">
        <v>0.33274258980186239</v>
      </c>
      <c r="AI1428" s="324">
        <v>0.28025413874194788</v>
      </c>
      <c r="AJ1428" s="324">
        <v>0.20410585919709992</v>
      </c>
      <c r="AK1428" s="324">
        <v>177.55270129763827</v>
      </c>
      <c r="AL1428" s="324">
        <v>143.17231551850517</v>
      </c>
      <c r="AM1428" s="324">
        <v>211.93308707677139</v>
      </c>
    </row>
    <row r="1429" spans="1:39">
      <c r="A1429" s="291" t="s">
        <v>1580</v>
      </c>
      <c r="B1429" s="291">
        <v>2</v>
      </c>
      <c r="C1429" s="291" t="s">
        <v>3607</v>
      </c>
      <c r="D1429" s="291" t="s">
        <v>3176</v>
      </c>
      <c r="E1429" s="291" t="s">
        <v>3160</v>
      </c>
      <c r="F1429" s="291" t="s">
        <v>3161</v>
      </c>
      <c r="G1429" s="291" t="s">
        <v>3162</v>
      </c>
      <c r="H1429" s="291" t="s">
        <v>3163</v>
      </c>
      <c r="I1429" s="291" t="s">
        <v>3164</v>
      </c>
      <c r="J1429" s="291" t="s">
        <v>65</v>
      </c>
      <c r="K1429" s="291">
        <v>40</v>
      </c>
      <c r="L1429" s="291">
        <v>58627677.160000004</v>
      </c>
      <c r="M1429" s="291" t="s">
        <v>58</v>
      </c>
      <c r="N1429" s="291">
        <v>427</v>
      </c>
      <c r="O1429" s="291">
        <v>4120939.4275763775</v>
      </c>
      <c r="P1429" s="321" t="s">
        <v>3170</v>
      </c>
      <c r="Q1429" s="321">
        <v>18000000</v>
      </c>
      <c r="R1429" s="321">
        <v>32.510452999999998</v>
      </c>
      <c r="S1429" s="321">
        <v>52.540310169999998</v>
      </c>
      <c r="T1429" s="321">
        <v>129.30958598434512</v>
      </c>
      <c r="U1429" s="321" t="s">
        <v>150</v>
      </c>
      <c r="V1429" s="321">
        <v>0.19363482238155294</v>
      </c>
      <c r="W1429" s="321">
        <v>1.16897852116378</v>
      </c>
      <c r="X1429" s="321">
        <v>2</v>
      </c>
      <c r="Y1429" s="321">
        <v>45.178175227930097</v>
      </c>
      <c r="Z1429" s="321">
        <v>0.44807999999999998</v>
      </c>
      <c r="AA1429" s="321">
        <v>99.589996400000004</v>
      </c>
      <c r="AB1429" s="321">
        <v>1.4448949600000001</v>
      </c>
      <c r="AC1429" s="322">
        <v>0.55269378283894455</v>
      </c>
      <c r="AD1429" s="323">
        <v>180000</v>
      </c>
      <c r="AE1429" s="322">
        <v>22.894107930979875</v>
      </c>
      <c r="AF1429" s="324">
        <v>51.182181361759845</v>
      </c>
      <c r="AG1429" s="324">
        <v>14.350314512811753</v>
      </c>
      <c r="AH1429" s="324">
        <v>0.33266002939453759</v>
      </c>
      <c r="AI1429" s="324">
        <v>0.28037715726460655</v>
      </c>
      <c r="AJ1429" s="324">
        <v>0.20410585919709992</v>
      </c>
      <c r="AK1429" s="324">
        <v>177.63063866943136</v>
      </c>
      <c r="AL1429" s="324">
        <v>143.23516150115424</v>
      </c>
      <c r="AM1429" s="324">
        <v>212.02611583770855</v>
      </c>
    </row>
    <row r="1430" spans="1:39">
      <c r="A1430" s="291" t="s">
        <v>1581</v>
      </c>
      <c r="B1430" s="291">
        <v>2</v>
      </c>
      <c r="C1430" s="291" t="s">
        <v>3608</v>
      </c>
      <c r="D1430" s="291" t="s">
        <v>3176</v>
      </c>
      <c r="E1430" s="291" t="s">
        <v>3160</v>
      </c>
      <c r="F1430" s="291" t="s">
        <v>3161</v>
      </c>
      <c r="G1430" s="291" t="s">
        <v>3162</v>
      </c>
      <c r="H1430" s="291" t="s">
        <v>3163</v>
      </c>
      <c r="I1430" s="291" t="s">
        <v>3164</v>
      </c>
      <c r="J1430" s="291" t="s">
        <v>65</v>
      </c>
      <c r="K1430" s="291">
        <v>40</v>
      </c>
      <c r="L1430" s="291">
        <v>58627677.160000004</v>
      </c>
      <c r="M1430" s="291" t="s">
        <v>58</v>
      </c>
      <c r="N1430" s="291">
        <v>428</v>
      </c>
      <c r="O1430" s="291">
        <v>4130612.9943077774</v>
      </c>
      <c r="P1430" s="321" t="s">
        <v>3170</v>
      </c>
      <c r="Q1430" s="321">
        <v>18000000</v>
      </c>
      <c r="R1430" s="321">
        <v>32.510452999999998</v>
      </c>
      <c r="S1430" s="321">
        <v>52.540310169999998</v>
      </c>
      <c r="T1430" s="321">
        <v>129.30958598434512</v>
      </c>
      <c r="U1430" s="321" t="s">
        <v>150</v>
      </c>
      <c r="V1430" s="321">
        <v>0.19363482238155294</v>
      </c>
      <c r="W1430" s="321">
        <v>1.16897852116378</v>
      </c>
      <c r="X1430" s="321">
        <v>2</v>
      </c>
      <c r="Y1430" s="321">
        <v>45.178175227930097</v>
      </c>
      <c r="Z1430" s="321">
        <v>0.44807999999999998</v>
      </c>
      <c r="AA1430" s="321">
        <v>99.589996400000004</v>
      </c>
      <c r="AB1430" s="321">
        <v>1.4448949600000001</v>
      </c>
      <c r="AC1430" s="322">
        <v>0.55269378283894455</v>
      </c>
      <c r="AD1430" s="323">
        <v>180000</v>
      </c>
      <c r="AE1430" s="322">
        <v>22.947849968376541</v>
      </c>
      <c r="AF1430" s="324">
        <v>51.302327327397784</v>
      </c>
      <c r="AG1430" s="324">
        <v>14.3902722041144</v>
      </c>
      <c r="AH1430" s="324">
        <v>0.33257622168570805</v>
      </c>
      <c r="AI1430" s="324">
        <v>0.28049940331711498</v>
      </c>
      <c r="AJ1430" s="324">
        <v>0.20410585919709992</v>
      </c>
      <c r="AK1430" s="324">
        <v>177.70808664912323</v>
      </c>
      <c r="AL1430" s="324">
        <v>143.29761285505464</v>
      </c>
      <c r="AM1430" s="324">
        <v>212.11856044319185</v>
      </c>
    </row>
    <row r="1431" spans="1:39">
      <c r="A1431" s="291" t="s">
        <v>1582</v>
      </c>
      <c r="B1431" s="291">
        <v>2</v>
      </c>
      <c r="C1431" s="291" t="s">
        <v>3609</v>
      </c>
      <c r="D1431" s="291" t="s">
        <v>3176</v>
      </c>
      <c r="E1431" s="291" t="s">
        <v>3160</v>
      </c>
      <c r="F1431" s="291" t="s">
        <v>3161</v>
      </c>
      <c r="G1431" s="291" t="s">
        <v>3162</v>
      </c>
      <c r="H1431" s="291" t="s">
        <v>3163</v>
      </c>
      <c r="I1431" s="291" t="s">
        <v>3164</v>
      </c>
      <c r="J1431" s="291" t="s">
        <v>65</v>
      </c>
      <c r="K1431" s="291">
        <v>40</v>
      </c>
      <c r="L1431" s="291">
        <v>58627677.160000004</v>
      </c>
      <c r="M1431" s="291" t="s">
        <v>58</v>
      </c>
      <c r="N1431" s="291">
        <v>429</v>
      </c>
      <c r="O1431" s="291">
        <v>4140286.5610391772</v>
      </c>
      <c r="P1431" s="321" t="s">
        <v>3170</v>
      </c>
      <c r="Q1431" s="321">
        <v>18000000</v>
      </c>
      <c r="R1431" s="321">
        <v>32.510452999999998</v>
      </c>
      <c r="S1431" s="321">
        <v>52.540310169999998</v>
      </c>
      <c r="T1431" s="321">
        <v>129.30958598434512</v>
      </c>
      <c r="U1431" s="321" t="s">
        <v>150</v>
      </c>
      <c r="V1431" s="321">
        <v>0.19363482238155294</v>
      </c>
      <c r="W1431" s="321">
        <v>1.16897852116378</v>
      </c>
      <c r="X1431" s="321">
        <v>2</v>
      </c>
      <c r="Y1431" s="321">
        <v>45.178175227930097</v>
      </c>
      <c r="Z1431" s="321">
        <v>0.44807999999999998</v>
      </c>
      <c r="AA1431" s="321">
        <v>99.589996400000004</v>
      </c>
      <c r="AB1431" s="321">
        <v>1.4448949600000001</v>
      </c>
      <c r="AC1431" s="322">
        <v>0.55269378283894455</v>
      </c>
      <c r="AD1431" s="323">
        <v>180000</v>
      </c>
      <c r="AE1431" s="322">
        <v>23.001592005773208</v>
      </c>
      <c r="AF1431" s="324">
        <v>51.422473293035715</v>
      </c>
      <c r="AG1431" s="324">
        <v>14.430219677045448</v>
      </c>
      <c r="AH1431" s="324">
        <v>0.33249117204179252</v>
      </c>
      <c r="AI1431" s="324">
        <v>0.2806208794122661</v>
      </c>
      <c r="AJ1431" s="324">
        <v>0.20410585919709992</v>
      </c>
      <c r="AK1431" s="324">
        <v>177.78504682867307</v>
      </c>
      <c r="AL1431" s="324">
        <v>143.35967086390693</v>
      </c>
      <c r="AM1431" s="324">
        <v>212.21042279343928</v>
      </c>
    </row>
    <row r="1432" spans="1:39">
      <c r="A1432" s="291" t="s">
        <v>1583</v>
      </c>
      <c r="B1432" s="291">
        <v>2</v>
      </c>
      <c r="C1432" s="291" t="s">
        <v>3610</v>
      </c>
      <c r="D1432" s="291" t="s">
        <v>3176</v>
      </c>
      <c r="E1432" s="291" t="s">
        <v>3160</v>
      </c>
      <c r="F1432" s="291" t="s">
        <v>3161</v>
      </c>
      <c r="G1432" s="291" t="s">
        <v>3162</v>
      </c>
      <c r="H1432" s="291" t="s">
        <v>3163</v>
      </c>
      <c r="I1432" s="291" t="s">
        <v>3164</v>
      </c>
      <c r="J1432" s="291" t="s">
        <v>65</v>
      </c>
      <c r="K1432" s="291">
        <v>40</v>
      </c>
      <c r="L1432" s="291">
        <v>58627677.160000004</v>
      </c>
      <c r="M1432" s="291" t="s">
        <v>58</v>
      </c>
      <c r="N1432" s="291">
        <v>430</v>
      </c>
      <c r="O1432" s="291">
        <v>4149960.1277705771</v>
      </c>
      <c r="P1432" s="321" t="s">
        <v>3170</v>
      </c>
      <c r="Q1432" s="321">
        <v>18000000</v>
      </c>
      <c r="R1432" s="321">
        <v>32.510452999999998</v>
      </c>
      <c r="S1432" s="321">
        <v>52.540310169999998</v>
      </c>
      <c r="T1432" s="321">
        <v>129.30958598434512</v>
      </c>
      <c r="U1432" s="321" t="s">
        <v>150</v>
      </c>
      <c r="V1432" s="321">
        <v>0.19363482238155294</v>
      </c>
      <c r="W1432" s="321">
        <v>1.16897852116378</v>
      </c>
      <c r="X1432" s="321">
        <v>2</v>
      </c>
      <c r="Y1432" s="321">
        <v>45.178175227930097</v>
      </c>
      <c r="Z1432" s="321">
        <v>0.44807999999999998</v>
      </c>
      <c r="AA1432" s="321">
        <v>99.589996400000004</v>
      </c>
      <c r="AB1432" s="321">
        <v>1.4448949600000001</v>
      </c>
      <c r="AC1432" s="322">
        <v>0.55269378283894455</v>
      </c>
      <c r="AD1432" s="323">
        <v>180000</v>
      </c>
      <c r="AE1432" s="322">
        <v>23.055334043169871</v>
      </c>
      <c r="AF1432" s="324">
        <v>51.542619258673646</v>
      </c>
      <c r="AG1432" s="324">
        <v>14.470156783033856</v>
      </c>
      <c r="AH1432" s="324">
        <v>0.33240488580998956</v>
      </c>
      <c r="AI1432" s="324">
        <v>0.28074158805188781</v>
      </c>
      <c r="AJ1432" s="324">
        <v>0.20410585919709992</v>
      </c>
      <c r="AK1432" s="324">
        <v>177.8615207930934</v>
      </c>
      <c r="AL1432" s="324">
        <v>143.42133680580989</v>
      </c>
      <c r="AM1432" s="324">
        <v>212.30170478037695</v>
      </c>
    </row>
    <row r="1433" spans="1:39">
      <c r="A1433" s="291" t="s">
        <v>1584</v>
      </c>
      <c r="B1433" s="291">
        <v>2</v>
      </c>
      <c r="C1433" s="291" t="s">
        <v>3611</v>
      </c>
      <c r="D1433" s="291" t="s">
        <v>3176</v>
      </c>
      <c r="E1433" s="291" t="s">
        <v>3160</v>
      </c>
      <c r="F1433" s="291" t="s">
        <v>3161</v>
      </c>
      <c r="G1433" s="291" t="s">
        <v>3162</v>
      </c>
      <c r="H1433" s="291" t="s">
        <v>3163</v>
      </c>
      <c r="I1433" s="291" t="s">
        <v>3164</v>
      </c>
      <c r="J1433" s="291" t="s">
        <v>65</v>
      </c>
      <c r="K1433" s="291">
        <v>40</v>
      </c>
      <c r="L1433" s="291">
        <v>58627677.160000004</v>
      </c>
      <c r="M1433" s="291" t="s">
        <v>58</v>
      </c>
      <c r="N1433" s="291">
        <v>431</v>
      </c>
      <c r="O1433" s="291">
        <v>4159633.6945019769</v>
      </c>
      <c r="P1433" s="321" t="s">
        <v>3170</v>
      </c>
      <c r="Q1433" s="321">
        <v>18000000</v>
      </c>
      <c r="R1433" s="321">
        <v>32.510452999999998</v>
      </c>
      <c r="S1433" s="321">
        <v>52.540310169999998</v>
      </c>
      <c r="T1433" s="321">
        <v>129.30958598434512</v>
      </c>
      <c r="U1433" s="321" t="s">
        <v>150</v>
      </c>
      <c r="V1433" s="321">
        <v>0.19363482238155294</v>
      </c>
      <c r="W1433" s="321">
        <v>1.16897852116378</v>
      </c>
      <c r="X1433" s="321">
        <v>2</v>
      </c>
      <c r="Y1433" s="321">
        <v>45.178175227930097</v>
      </c>
      <c r="Z1433" s="321">
        <v>0.44807999999999998</v>
      </c>
      <c r="AA1433" s="321">
        <v>99.589996400000004</v>
      </c>
      <c r="AB1433" s="321">
        <v>1.4448949600000001</v>
      </c>
      <c r="AC1433" s="322">
        <v>0.55269378283894455</v>
      </c>
      <c r="AD1433" s="323">
        <v>180000</v>
      </c>
      <c r="AE1433" s="322">
        <v>23.109076080566538</v>
      </c>
      <c r="AF1433" s="324">
        <v>51.662765224311578</v>
      </c>
      <c r="AG1433" s="324">
        <v>14.510083374148628</v>
      </c>
      <c r="AH1433" s="324">
        <v>0.33231736831758707</v>
      </c>
      <c r="AI1433" s="324">
        <v>0.2808615317269243</v>
      </c>
      <c r="AJ1433" s="324">
        <v>0.20410585919709992</v>
      </c>
      <c r="AK1433" s="324">
        <v>177.93751012050134</v>
      </c>
      <c r="AL1433" s="324">
        <v>143.4826119533023</v>
      </c>
      <c r="AM1433" s="324">
        <v>212.39240828770042</v>
      </c>
    </row>
    <row r="1434" spans="1:39">
      <c r="A1434" s="291" t="s">
        <v>1585</v>
      </c>
      <c r="B1434" s="291">
        <v>2</v>
      </c>
      <c r="C1434" s="291" t="s">
        <v>3612</v>
      </c>
      <c r="D1434" s="291" t="s">
        <v>3176</v>
      </c>
      <c r="E1434" s="291" t="s">
        <v>3160</v>
      </c>
      <c r="F1434" s="291" t="s">
        <v>3161</v>
      </c>
      <c r="G1434" s="291" t="s">
        <v>3162</v>
      </c>
      <c r="H1434" s="291" t="s">
        <v>3163</v>
      </c>
      <c r="I1434" s="291" t="s">
        <v>3164</v>
      </c>
      <c r="J1434" s="291" t="s">
        <v>65</v>
      </c>
      <c r="K1434" s="291">
        <v>40</v>
      </c>
      <c r="L1434" s="291">
        <v>58627677.160000004</v>
      </c>
      <c r="M1434" s="291" t="s">
        <v>58</v>
      </c>
      <c r="N1434" s="291">
        <v>432</v>
      </c>
      <c r="O1434" s="291">
        <v>4169307.2612333768</v>
      </c>
      <c r="P1434" s="321" t="s">
        <v>3170</v>
      </c>
      <c r="Q1434" s="321">
        <v>18000000</v>
      </c>
      <c r="R1434" s="321">
        <v>32.510452999999998</v>
      </c>
      <c r="S1434" s="321">
        <v>52.540310169999998</v>
      </c>
      <c r="T1434" s="321">
        <v>129.30958598434512</v>
      </c>
      <c r="U1434" s="321" t="s">
        <v>150</v>
      </c>
      <c r="V1434" s="321">
        <v>0.19363482238155294</v>
      </c>
      <c r="W1434" s="321">
        <v>1.16897852116378</v>
      </c>
      <c r="X1434" s="321">
        <v>2</v>
      </c>
      <c r="Y1434" s="321">
        <v>45.178175227930097</v>
      </c>
      <c r="Z1434" s="321">
        <v>0.44807999999999998</v>
      </c>
      <c r="AA1434" s="321">
        <v>99.589996400000004</v>
      </c>
      <c r="AB1434" s="321">
        <v>1.4448949600000001</v>
      </c>
      <c r="AC1434" s="322">
        <v>0.55269378283894455</v>
      </c>
      <c r="AD1434" s="323">
        <v>180000</v>
      </c>
      <c r="AE1434" s="322">
        <v>23.162818117963205</v>
      </c>
      <c r="AF1434" s="324">
        <v>51.782911189949516</v>
      </c>
      <c r="AG1434" s="324">
        <v>14.549999303096588</v>
      </c>
      <c r="AH1434" s="324">
        <v>0.33222862487323424</v>
      </c>
      <c r="AI1434" s="324">
        <v>0.28098071291751903</v>
      </c>
      <c r="AJ1434" s="324">
        <v>0.20410585919709992</v>
      </c>
      <c r="AK1434" s="324">
        <v>178.0130163821714</v>
      </c>
      <c r="AL1434" s="324">
        <v>143.54349757340518</v>
      </c>
      <c r="AM1434" s="324">
        <v>212.48253519093765</v>
      </c>
    </row>
    <row r="1435" spans="1:39">
      <c r="A1435" s="291" t="s">
        <v>1586</v>
      </c>
      <c r="B1435" s="291">
        <v>2</v>
      </c>
      <c r="C1435" s="291" t="s">
        <v>3613</v>
      </c>
      <c r="D1435" s="291" t="s">
        <v>3176</v>
      </c>
      <c r="E1435" s="291" t="s">
        <v>3160</v>
      </c>
      <c r="F1435" s="291" t="s">
        <v>3161</v>
      </c>
      <c r="G1435" s="291" t="s">
        <v>3162</v>
      </c>
      <c r="H1435" s="291" t="s">
        <v>3163</v>
      </c>
      <c r="I1435" s="291" t="s">
        <v>3164</v>
      </c>
      <c r="J1435" s="291" t="s">
        <v>65</v>
      </c>
      <c r="K1435" s="291">
        <v>40</v>
      </c>
      <c r="L1435" s="291">
        <v>58627677.160000004</v>
      </c>
      <c r="M1435" s="291" t="s">
        <v>58</v>
      </c>
      <c r="N1435" s="291">
        <v>433</v>
      </c>
      <c r="O1435" s="291">
        <v>4178980.8279647767</v>
      </c>
      <c r="P1435" s="321" t="s">
        <v>3170</v>
      </c>
      <c r="Q1435" s="321">
        <v>18000000</v>
      </c>
      <c r="R1435" s="321">
        <v>32.510452999999998</v>
      </c>
      <c r="S1435" s="321">
        <v>52.540310169999998</v>
      </c>
      <c r="T1435" s="321">
        <v>129.30958598434512</v>
      </c>
      <c r="U1435" s="321" t="s">
        <v>150</v>
      </c>
      <c r="V1435" s="321">
        <v>0.19363482238155294</v>
      </c>
      <c r="W1435" s="321">
        <v>1.16897852116378</v>
      </c>
      <c r="X1435" s="321">
        <v>2</v>
      </c>
      <c r="Y1435" s="321">
        <v>45.178175227930097</v>
      </c>
      <c r="Z1435" s="321">
        <v>0.44807999999999998</v>
      </c>
      <c r="AA1435" s="321">
        <v>99.589996400000004</v>
      </c>
      <c r="AB1435" s="321">
        <v>1.4448949600000001</v>
      </c>
      <c r="AC1435" s="322">
        <v>0.55269378283894455</v>
      </c>
      <c r="AD1435" s="323">
        <v>180000</v>
      </c>
      <c r="AE1435" s="322">
        <v>23.216560155359872</v>
      </c>
      <c r="AF1435" s="324">
        <v>51.903057155587447</v>
      </c>
      <c r="AG1435" s="324">
        <v>14.589904423219986</v>
      </c>
      <c r="AH1435" s="324">
        <v>0.33213866076581727</v>
      </c>
      <c r="AI1435" s="324">
        <v>0.28109913409309378</v>
      </c>
      <c r="AJ1435" s="324">
        <v>0.20410585919709992</v>
      </c>
      <c r="AK1435" s="324">
        <v>178.08804114258538</v>
      </c>
      <c r="AL1435" s="324">
        <v>143.60399492766217</v>
      </c>
      <c r="AM1435" s="324">
        <v>212.57208735750859</v>
      </c>
    </row>
    <row r="1436" spans="1:39">
      <c r="A1436" s="291" t="s">
        <v>1587</v>
      </c>
      <c r="B1436" s="291">
        <v>2</v>
      </c>
      <c r="C1436" s="291" t="s">
        <v>3614</v>
      </c>
      <c r="D1436" s="291" t="s">
        <v>3176</v>
      </c>
      <c r="E1436" s="291" t="s">
        <v>3160</v>
      </c>
      <c r="F1436" s="291" t="s">
        <v>3161</v>
      </c>
      <c r="G1436" s="291" t="s">
        <v>3162</v>
      </c>
      <c r="H1436" s="291" t="s">
        <v>3163</v>
      </c>
      <c r="I1436" s="291" t="s">
        <v>3164</v>
      </c>
      <c r="J1436" s="291" t="s">
        <v>65</v>
      </c>
      <c r="K1436" s="291">
        <v>40</v>
      </c>
      <c r="L1436" s="291">
        <v>58627677.160000004</v>
      </c>
      <c r="M1436" s="291" t="s">
        <v>58</v>
      </c>
      <c r="N1436" s="291">
        <v>434</v>
      </c>
      <c r="O1436" s="291">
        <v>4188654.3946961765</v>
      </c>
      <c r="P1436" s="321" t="s">
        <v>3170</v>
      </c>
      <c r="Q1436" s="321">
        <v>18000000</v>
      </c>
      <c r="R1436" s="321">
        <v>32.510452999999998</v>
      </c>
      <c r="S1436" s="321">
        <v>52.540310169999998</v>
      </c>
      <c r="T1436" s="321">
        <v>129.30958598434512</v>
      </c>
      <c r="U1436" s="321" t="s">
        <v>150</v>
      </c>
      <c r="V1436" s="321">
        <v>0.19363482238155294</v>
      </c>
      <c r="W1436" s="321">
        <v>1.16897852116378</v>
      </c>
      <c r="X1436" s="321">
        <v>2</v>
      </c>
      <c r="Y1436" s="321">
        <v>45.178175227930097</v>
      </c>
      <c r="Z1436" s="321">
        <v>0.44807999999999998</v>
      </c>
      <c r="AA1436" s="321">
        <v>99.589996400000004</v>
      </c>
      <c r="AB1436" s="321">
        <v>1.4448949600000001</v>
      </c>
      <c r="AC1436" s="322">
        <v>0.55269378283894455</v>
      </c>
      <c r="AD1436" s="323">
        <v>180000</v>
      </c>
      <c r="AE1436" s="322">
        <v>23.270302192756535</v>
      </c>
      <c r="AF1436" s="324">
        <v>52.023203121225372</v>
      </c>
      <c r="AG1436" s="324">
        <v>14.629798588494269</v>
      </c>
      <c r="AH1436" s="324">
        <v>0.3320474812654951</v>
      </c>
      <c r="AI1436" s="324">
        <v>0.28121679771242958</v>
      </c>
      <c r="AJ1436" s="324">
        <v>0.20410585919709992</v>
      </c>
      <c r="AK1436" s="324">
        <v>178.16258595948375</v>
      </c>
      <c r="AL1436" s="324">
        <v>143.66410527218096</v>
      </c>
      <c r="AM1436" s="324">
        <v>212.66106664678654</v>
      </c>
    </row>
    <row r="1437" spans="1:39">
      <c r="A1437" s="291" t="s">
        <v>1588</v>
      </c>
      <c r="B1437" s="291">
        <v>2</v>
      </c>
      <c r="C1437" s="291" t="s">
        <v>3615</v>
      </c>
      <c r="D1437" s="291" t="s">
        <v>3176</v>
      </c>
      <c r="E1437" s="291" t="s">
        <v>3160</v>
      </c>
      <c r="F1437" s="291" t="s">
        <v>3161</v>
      </c>
      <c r="G1437" s="291" t="s">
        <v>3162</v>
      </c>
      <c r="H1437" s="291" t="s">
        <v>3163</v>
      </c>
      <c r="I1437" s="291" t="s">
        <v>3164</v>
      </c>
      <c r="J1437" s="291" t="s">
        <v>65</v>
      </c>
      <c r="K1437" s="291">
        <v>40</v>
      </c>
      <c r="L1437" s="291">
        <v>58627677.160000004</v>
      </c>
      <c r="M1437" s="291" t="s">
        <v>58</v>
      </c>
      <c r="N1437" s="291">
        <v>435</v>
      </c>
      <c r="O1437" s="291">
        <v>4198327.9614275768</v>
      </c>
      <c r="P1437" s="321" t="s">
        <v>3170</v>
      </c>
      <c r="Q1437" s="321">
        <v>18000000</v>
      </c>
      <c r="R1437" s="321">
        <v>32.510452999999998</v>
      </c>
      <c r="S1437" s="321">
        <v>52.540310169999998</v>
      </c>
      <c r="T1437" s="321">
        <v>129.30958598434512</v>
      </c>
      <c r="U1437" s="321" t="s">
        <v>150</v>
      </c>
      <c r="V1437" s="321">
        <v>0.19363482238155294</v>
      </c>
      <c r="W1437" s="321">
        <v>1.16897852116378</v>
      </c>
      <c r="X1437" s="321">
        <v>2</v>
      </c>
      <c r="Y1437" s="321">
        <v>45.178175227930097</v>
      </c>
      <c r="Z1437" s="321">
        <v>0.44807999999999998</v>
      </c>
      <c r="AA1437" s="321">
        <v>99.589996400000004</v>
      </c>
      <c r="AB1437" s="321">
        <v>1.4448949600000001</v>
      </c>
      <c r="AC1437" s="322">
        <v>0.55269378283894455</v>
      </c>
      <c r="AD1437" s="323">
        <v>180000</v>
      </c>
      <c r="AE1437" s="322">
        <v>23.324044230153206</v>
      </c>
      <c r="AF1437" s="324">
        <v>52.143349086863317</v>
      </c>
      <c r="AG1437" s="324">
        <v>14.669681653525799</v>
      </c>
      <c r="AH1437" s="324">
        <v>0.33195509162343301</v>
      </c>
      <c r="AI1437" s="324">
        <v>0.28133370622374526</v>
      </c>
      <c r="AJ1437" s="324">
        <v>0.20410585919709992</v>
      </c>
      <c r="AK1437" s="324">
        <v>178.23665238391538</v>
      </c>
      <c r="AL1437" s="324">
        <v>143.72382985767334</v>
      </c>
      <c r="AM1437" s="324">
        <v>212.74947491015743</v>
      </c>
    </row>
    <row r="1438" spans="1:39">
      <c r="A1438" s="291" t="s">
        <v>1589</v>
      </c>
      <c r="B1438" s="291">
        <v>2</v>
      </c>
      <c r="C1438" s="291" t="s">
        <v>3616</v>
      </c>
      <c r="D1438" s="291" t="s">
        <v>3176</v>
      </c>
      <c r="E1438" s="291" t="s">
        <v>3160</v>
      </c>
      <c r="F1438" s="291" t="s">
        <v>3161</v>
      </c>
      <c r="G1438" s="291" t="s">
        <v>3162</v>
      </c>
      <c r="H1438" s="291" t="s">
        <v>3163</v>
      </c>
      <c r="I1438" s="291" t="s">
        <v>3164</v>
      </c>
      <c r="J1438" s="291" t="s">
        <v>65</v>
      </c>
      <c r="K1438" s="291">
        <v>40</v>
      </c>
      <c r="L1438" s="291">
        <v>58627677.160000004</v>
      </c>
      <c r="M1438" s="291" t="s">
        <v>58</v>
      </c>
      <c r="N1438" s="291">
        <v>436</v>
      </c>
      <c r="O1438" s="291">
        <v>4208001.5281589767</v>
      </c>
      <c r="P1438" s="321" t="s">
        <v>3170</v>
      </c>
      <c r="Q1438" s="321">
        <v>18000000</v>
      </c>
      <c r="R1438" s="321">
        <v>32.510452999999998</v>
      </c>
      <c r="S1438" s="321">
        <v>52.540310169999998</v>
      </c>
      <c r="T1438" s="321">
        <v>129.30958598434512</v>
      </c>
      <c r="U1438" s="321" t="s">
        <v>150</v>
      </c>
      <c r="V1438" s="321">
        <v>0.19363482238155294</v>
      </c>
      <c r="W1438" s="321">
        <v>1.16897852116378</v>
      </c>
      <c r="X1438" s="321">
        <v>2</v>
      </c>
      <c r="Y1438" s="321">
        <v>45.178175227930097</v>
      </c>
      <c r="Z1438" s="321">
        <v>0.44807999999999998</v>
      </c>
      <c r="AA1438" s="321">
        <v>99.589996400000004</v>
      </c>
      <c r="AB1438" s="321">
        <v>1.4448949600000001</v>
      </c>
      <c r="AC1438" s="322">
        <v>0.55269378283894455</v>
      </c>
      <c r="AD1438" s="323">
        <v>180000</v>
      </c>
      <c r="AE1438" s="322">
        <v>23.377786267549869</v>
      </c>
      <c r="AF1438" s="324">
        <v>52.263495052501241</v>
      </c>
      <c r="AG1438" s="324">
        <v>14.709553473549544</v>
      </c>
      <c r="AH1438" s="324">
        <v>0.33186149707185075</v>
      </c>
      <c r="AI1438" s="324">
        <v>0.28144986206477535</v>
      </c>
      <c r="AJ1438" s="324">
        <v>0.20410585919709992</v>
      </c>
      <c r="AK1438" s="324">
        <v>178.31024196028693</v>
      </c>
      <c r="AL1438" s="324">
        <v>143.78316992949505</v>
      </c>
      <c r="AM1438" s="324">
        <v>212.83731399107882</v>
      </c>
    </row>
    <row r="1439" spans="1:39">
      <c r="A1439" s="291" t="s">
        <v>1590</v>
      </c>
      <c r="B1439" s="291">
        <v>2</v>
      </c>
      <c r="C1439" s="291" t="s">
        <v>3617</v>
      </c>
      <c r="D1439" s="291" t="s">
        <v>3176</v>
      </c>
      <c r="E1439" s="291" t="s">
        <v>3160</v>
      </c>
      <c r="F1439" s="291" t="s">
        <v>3161</v>
      </c>
      <c r="G1439" s="291" t="s">
        <v>3162</v>
      </c>
      <c r="H1439" s="291" t="s">
        <v>3163</v>
      </c>
      <c r="I1439" s="291" t="s">
        <v>3164</v>
      </c>
      <c r="J1439" s="291" t="s">
        <v>65</v>
      </c>
      <c r="K1439" s="291">
        <v>40</v>
      </c>
      <c r="L1439" s="291">
        <v>58627677.160000004</v>
      </c>
      <c r="M1439" s="291" t="s">
        <v>58</v>
      </c>
      <c r="N1439" s="291">
        <v>437</v>
      </c>
      <c r="O1439" s="291">
        <v>4217675.0948903766</v>
      </c>
      <c r="P1439" s="321" t="s">
        <v>3170</v>
      </c>
      <c r="Q1439" s="321">
        <v>18000000</v>
      </c>
      <c r="R1439" s="321">
        <v>32.510452999999998</v>
      </c>
      <c r="S1439" s="321">
        <v>52.540310169999998</v>
      </c>
      <c r="T1439" s="321">
        <v>129.30958598434512</v>
      </c>
      <c r="U1439" s="321" t="s">
        <v>150</v>
      </c>
      <c r="V1439" s="321">
        <v>0.19363482238155294</v>
      </c>
      <c r="W1439" s="321">
        <v>1.16897852116378</v>
      </c>
      <c r="X1439" s="321">
        <v>2</v>
      </c>
      <c r="Y1439" s="321">
        <v>45.178175227930097</v>
      </c>
      <c r="Z1439" s="321">
        <v>0.44807999999999998</v>
      </c>
      <c r="AA1439" s="321">
        <v>99.589996400000004</v>
      </c>
      <c r="AB1439" s="321">
        <v>1.4448949600000001</v>
      </c>
      <c r="AC1439" s="322">
        <v>0.55269378283894455</v>
      </c>
      <c r="AD1439" s="323">
        <v>180000</v>
      </c>
      <c r="AE1439" s="322">
        <v>23.431528304946536</v>
      </c>
      <c r="AF1439" s="324">
        <v>52.38364101813918</v>
      </c>
      <c r="AG1439" s="324">
        <v>14.749413904426889</v>
      </c>
      <c r="AH1439" s="324">
        <v>0.33176670282434062</v>
      </c>
      <c r="AI1439" s="324">
        <v>0.28156526766284778</v>
      </c>
      <c r="AJ1439" s="324">
        <v>0.20410585919709992</v>
      </c>
      <c r="AK1439" s="324">
        <v>178.38335622641199</v>
      </c>
      <c r="AL1439" s="324">
        <v>143.84212672768544</v>
      </c>
      <c r="AM1439" s="324">
        <v>212.92458572513857</v>
      </c>
    </row>
    <row r="1440" spans="1:39">
      <c r="A1440" s="291" t="s">
        <v>1591</v>
      </c>
      <c r="B1440" s="291">
        <v>2</v>
      </c>
      <c r="C1440" s="291" t="s">
        <v>3618</v>
      </c>
      <c r="D1440" s="291" t="s">
        <v>3176</v>
      </c>
      <c r="E1440" s="291" t="s">
        <v>3160</v>
      </c>
      <c r="F1440" s="291" t="s">
        <v>3161</v>
      </c>
      <c r="G1440" s="291" t="s">
        <v>3162</v>
      </c>
      <c r="H1440" s="291" t="s">
        <v>3163</v>
      </c>
      <c r="I1440" s="291" t="s">
        <v>3164</v>
      </c>
      <c r="J1440" s="291" t="s">
        <v>65</v>
      </c>
      <c r="K1440" s="291">
        <v>40</v>
      </c>
      <c r="L1440" s="291">
        <v>58627677.160000004</v>
      </c>
      <c r="M1440" s="291" t="s">
        <v>58</v>
      </c>
      <c r="N1440" s="291">
        <v>438</v>
      </c>
      <c r="O1440" s="291">
        <v>4227348.6616217764</v>
      </c>
      <c r="P1440" s="321" t="s">
        <v>3170</v>
      </c>
      <c r="Q1440" s="321">
        <v>18000000</v>
      </c>
      <c r="R1440" s="321">
        <v>32.510452999999998</v>
      </c>
      <c r="S1440" s="321">
        <v>52.540310169999998</v>
      </c>
      <c r="T1440" s="321">
        <v>129.30958598434512</v>
      </c>
      <c r="U1440" s="321" t="s">
        <v>150</v>
      </c>
      <c r="V1440" s="321">
        <v>0.19363482238155294</v>
      </c>
      <c r="W1440" s="321">
        <v>1.16897852116378</v>
      </c>
      <c r="X1440" s="321">
        <v>2</v>
      </c>
      <c r="Y1440" s="321">
        <v>45.178175227930097</v>
      </c>
      <c r="Z1440" s="321">
        <v>0.44807999999999998</v>
      </c>
      <c r="AA1440" s="321">
        <v>99.589996400000004</v>
      </c>
      <c r="AB1440" s="321">
        <v>1.4448949600000001</v>
      </c>
      <c r="AC1440" s="322">
        <v>0.55269378283894455</v>
      </c>
      <c r="AD1440" s="323">
        <v>180000</v>
      </c>
      <c r="AE1440" s="322">
        <v>23.485270342343203</v>
      </c>
      <c r="AF1440" s="324">
        <v>52.503786983777111</v>
      </c>
      <c r="AG1440" s="324">
        <v>14.789262802643364</v>
      </c>
      <c r="AH1440" s="324">
        <v>0.33167071407592835</v>
      </c>
      <c r="AI1440" s="324">
        <v>0.28167992543496007</v>
      </c>
      <c r="AJ1440" s="324">
        <v>0.20410585919709992</v>
      </c>
      <c r="AK1440" s="324">
        <v>178.45599671355944</v>
      </c>
      <c r="AL1440" s="324">
        <v>143.90070148700639</v>
      </c>
      <c r="AM1440" s="324">
        <v>213.01129194011253</v>
      </c>
    </row>
    <row r="1441" spans="1:39">
      <c r="A1441" s="291" t="s">
        <v>1592</v>
      </c>
      <c r="B1441" s="291">
        <v>2</v>
      </c>
      <c r="C1441" s="291" t="s">
        <v>3619</v>
      </c>
      <c r="D1441" s="291" t="s">
        <v>3176</v>
      </c>
      <c r="E1441" s="291" t="s">
        <v>3160</v>
      </c>
      <c r="F1441" s="291" t="s">
        <v>3161</v>
      </c>
      <c r="G1441" s="291" t="s">
        <v>3162</v>
      </c>
      <c r="H1441" s="291" t="s">
        <v>3163</v>
      </c>
      <c r="I1441" s="291" t="s">
        <v>3164</v>
      </c>
      <c r="J1441" s="291" t="s">
        <v>65</v>
      </c>
      <c r="K1441" s="291">
        <v>40</v>
      </c>
      <c r="L1441" s="291">
        <v>58627677.160000004</v>
      </c>
      <c r="M1441" s="291" t="s">
        <v>58</v>
      </c>
      <c r="N1441" s="291">
        <v>439</v>
      </c>
      <c r="O1441" s="291">
        <v>4237022.2283531763</v>
      </c>
      <c r="P1441" s="321" t="s">
        <v>3170</v>
      </c>
      <c r="Q1441" s="321">
        <v>18000000</v>
      </c>
      <c r="R1441" s="321">
        <v>32.510452999999998</v>
      </c>
      <c r="S1441" s="321">
        <v>52.540310169999998</v>
      </c>
      <c r="T1441" s="321">
        <v>129.30958598434512</v>
      </c>
      <c r="U1441" s="321" t="s">
        <v>150</v>
      </c>
      <c r="V1441" s="321">
        <v>0.19363482238155294</v>
      </c>
      <c r="W1441" s="321">
        <v>1.16897852116378</v>
      </c>
      <c r="X1441" s="321">
        <v>2</v>
      </c>
      <c r="Y1441" s="321">
        <v>45.178175227930097</v>
      </c>
      <c r="Z1441" s="321">
        <v>0.44807999999999998</v>
      </c>
      <c r="AA1441" s="321">
        <v>99.589996400000004</v>
      </c>
      <c r="AB1441" s="321">
        <v>1.4448949600000001</v>
      </c>
      <c r="AC1441" s="322">
        <v>0.55269378283894455</v>
      </c>
      <c r="AD1441" s="323">
        <v>180000</v>
      </c>
      <c r="AE1441" s="322">
        <v>23.539012379739869</v>
      </c>
      <c r="AF1441" s="324">
        <v>52.62393294941505</v>
      </c>
      <c r="AG1441" s="324">
        <v>14.829100025306442</v>
      </c>
      <c r="AH1441" s="324">
        <v>0.33157353600309547</v>
      </c>
      <c r="AI1441" s="324">
        <v>0.28179383778785538</v>
      </c>
      <c r="AJ1441" s="324">
        <v>0.20410585919709992</v>
      </c>
      <c r="AK1441" s="324">
        <v>178.52816494650159</v>
      </c>
      <c r="AL1441" s="324">
        <v>143.95889543698118</v>
      </c>
      <c r="AM1441" s="324">
        <v>213.09743445602203</v>
      </c>
    </row>
    <row r="1442" spans="1:39">
      <c r="A1442" s="291" t="s">
        <v>1593</v>
      </c>
      <c r="B1442" s="291">
        <v>2</v>
      </c>
      <c r="C1442" s="291" t="s">
        <v>3620</v>
      </c>
      <c r="D1442" s="291" t="s">
        <v>3176</v>
      </c>
      <c r="E1442" s="291" t="s">
        <v>3160</v>
      </c>
      <c r="F1442" s="291" t="s">
        <v>3161</v>
      </c>
      <c r="G1442" s="291" t="s">
        <v>3162</v>
      </c>
      <c r="H1442" s="291" t="s">
        <v>3163</v>
      </c>
      <c r="I1442" s="291" t="s">
        <v>3164</v>
      </c>
      <c r="J1442" s="291" t="s">
        <v>65</v>
      </c>
      <c r="K1442" s="291">
        <v>40</v>
      </c>
      <c r="L1442" s="291">
        <v>58627677.160000004</v>
      </c>
      <c r="M1442" s="291" t="s">
        <v>58</v>
      </c>
      <c r="N1442" s="291">
        <v>440</v>
      </c>
      <c r="O1442" s="291">
        <v>4246695.7950845761</v>
      </c>
      <c r="P1442" s="321" t="s">
        <v>3170</v>
      </c>
      <c r="Q1442" s="321">
        <v>18000000</v>
      </c>
      <c r="R1442" s="321">
        <v>32.510452999999998</v>
      </c>
      <c r="S1442" s="321">
        <v>52.540310169999998</v>
      </c>
      <c r="T1442" s="321">
        <v>129.30958598434512</v>
      </c>
      <c r="U1442" s="321" t="s">
        <v>150</v>
      </c>
      <c r="V1442" s="321">
        <v>0.19363482238155294</v>
      </c>
      <c r="W1442" s="321">
        <v>1.16897852116378</v>
      </c>
      <c r="X1442" s="321">
        <v>2</v>
      </c>
      <c r="Y1442" s="321">
        <v>45.178175227930097</v>
      </c>
      <c r="Z1442" s="321">
        <v>0.44807999999999998</v>
      </c>
      <c r="AA1442" s="321">
        <v>99.589996400000004</v>
      </c>
      <c r="AB1442" s="321">
        <v>1.4448949600000001</v>
      </c>
      <c r="AC1442" s="322">
        <v>0.55269378283894455</v>
      </c>
      <c r="AD1442" s="323">
        <v>180000</v>
      </c>
      <c r="AE1442" s="322">
        <v>23.592754417136533</v>
      </c>
      <c r="AF1442" s="324">
        <v>52.744078915052974</v>
      </c>
      <c r="AG1442" s="324">
        <v>14.868925430143287</v>
      </c>
      <c r="AH1442" s="324">
        <v>0.33147517376375757</v>
      </c>
      <c r="AI1442" s="324">
        <v>0.28190700711809658</v>
      </c>
      <c r="AJ1442" s="324">
        <v>0.20410585919709992</v>
      </c>
      <c r="AK1442" s="324">
        <v>178.59986244356111</v>
      </c>
      <c r="AL1442" s="324">
        <v>144.01670980193239</v>
      </c>
      <c r="AM1442" s="324">
        <v>213.18301508518988</v>
      </c>
    </row>
    <row r="1443" spans="1:39">
      <c r="A1443" s="291" t="s">
        <v>1594</v>
      </c>
      <c r="B1443" s="291">
        <v>2</v>
      </c>
      <c r="C1443" s="291" t="s">
        <v>3621</v>
      </c>
      <c r="D1443" s="291" t="s">
        <v>3176</v>
      </c>
      <c r="E1443" s="291" t="s">
        <v>3160</v>
      </c>
      <c r="F1443" s="291" t="s">
        <v>3161</v>
      </c>
      <c r="G1443" s="291" t="s">
        <v>3162</v>
      </c>
      <c r="H1443" s="291" t="s">
        <v>3163</v>
      </c>
      <c r="I1443" s="291" t="s">
        <v>3164</v>
      </c>
      <c r="J1443" s="291" t="s">
        <v>65</v>
      </c>
      <c r="K1443" s="291">
        <v>40</v>
      </c>
      <c r="L1443" s="291">
        <v>58627677.160000004</v>
      </c>
      <c r="M1443" s="291" t="s">
        <v>58</v>
      </c>
      <c r="N1443" s="291">
        <v>441</v>
      </c>
      <c r="O1443" s="291">
        <v>4256369.361815976</v>
      </c>
      <c r="P1443" s="321" t="s">
        <v>3170</v>
      </c>
      <c r="Q1443" s="321">
        <v>18000000</v>
      </c>
      <c r="R1443" s="321">
        <v>32.510452999999998</v>
      </c>
      <c r="S1443" s="321">
        <v>52.540310169999998</v>
      </c>
      <c r="T1443" s="321">
        <v>129.30958598434512</v>
      </c>
      <c r="U1443" s="321" t="s">
        <v>150</v>
      </c>
      <c r="V1443" s="321">
        <v>0.19363482238155294</v>
      </c>
      <c r="W1443" s="321">
        <v>1.16897852116378</v>
      </c>
      <c r="X1443" s="321">
        <v>2</v>
      </c>
      <c r="Y1443" s="321">
        <v>45.178175227930097</v>
      </c>
      <c r="Z1443" s="321">
        <v>0.44807999999999998</v>
      </c>
      <c r="AA1443" s="321">
        <v>99.589996400000004</v>
      </c>
      <c r="AB1443" s="321">
        <v>1.4448949600000001</v>
      </c>
      <c r="AC1443" s="322">
        <v>0.55269378283894455</v>
      </c>
      <c r="AD1443" s="323">
        <v>180000</v>
      </c>
      <c r="AE1443" s="322">
        <v>23.646496454533199</v>
      </c>
      <c r="AF1443" s="324">
        <v>52.864224880690912</v>
      </c>
      <c r="AG1443" s="324">
        <v>14.908738875498619</v>
      </c>
      <c r="AH1443" s="324">
        <v>0.33137563249780855</v>
      </c>
      <c r="AI1443" s="324">
        <v>0.28201943581214139</v>
      </c>
      <c r="AJ1443" s="324">
        <v>0.20410585919709992</v>
      </c>
      <c r="AK1443" s="324">
        <v>178.67109071665865</v>
      </c>
      <c r="AL1443" s="324">
        <v>144.07414580102014</v>
      </c>
      <c r="AM1443" s="324">
        <v>213.2680356322972</v>
      </c>
    </row>
    <row r="1444" spans="1:39">
      <c r="A1444" s="291" t="s">
        <v>1595</v>
      </c>
      <c r="B1444" s="291">
        <v>2</v>
      </c>
      <c r="C1444" s="291" t="s">
        <v>3622</v>
      </c>
      <c r="D1444" s="291" t="s">
        <v>3176</v>
      </c>
      <c r="E1444" s="291" t="s">
        <v>3160</v>
      </c>
      <c r="F1444" s="291" t="s">
        <v>3161</v>
      </c>
      <c r="G1444" s="291" t="s">
        <v>3162</v>
      </c>
      <c r="H1444" s="291" t="s">
        <v>3163</v>
      </c>
      <c r="I1444" s="291" t="s">
        <v>3164</v>
      </c>
      <c r="J1444" s="291" t="s">
        <v>65</v>
      </c>
      <c r="K1444" s="291">
        <v>40</v>
      </c>
      <c r="L1444" s="291">
        <v>58627677.160000004</v>
      </c>
      <c r="M1444" s="291" t="s">
        <v>58</v>
      </c>
      <c r="N1444" s="291">
        <v>442</v>
      </c>
      <c r="O1444" s="291">
        <v>4266042.9285473758</v>
      </c>
      <c r="P1444" s="321" t="s">
        <v>3170</v>
      </c>
      <c r="Q1444" s="321">
        <v>18000000</v>
      </c>
      <c r="R1444" s="321">
        <v>32.510452999999998</v>
      </c>
      <c r="S1444" s="321">
        <v>52.540310169999998</v>
      </c>
      <c r="T1444" s="321">
        <v>129.30958598434512</v>
      </c>
      <c r="U1444" s="321" t="s">
        <v>150</v>
      </c>
      <c r="V1444" s="321">
        <v>0.19363482238155294</v>
      </c>
      <c r="W1444" s="321">
        <v>1.16897852116378</v>
      </c>
      <c r="X1444" s="321">
        <v>2</v>
      </c>
      <c r="Y1444" s="321">
        <v>45.178175227930097</v>
      </c>
      <c r="Z1444" s="321">
        <v>0.44807999999999998</v>
      </c>
      <c r="AA1444" s="321">
        <v>99.589996400000004</v>
      </c>
      <c r="AB1444" s="321">
        <v>1.4448949600000001</v>
      </c>
      <c r="AC1444" s="322">
        <v>0.55269378283894455</v>
      </c>
      <c r="AD1444" s="323">
        <v>180000</v>
      </c>
      <c r="AE1444" s="322">
        <v>23.700238491929866</v>
      </c>
      <c r="AF1444" s="324">
        <v>52.984370846328844</v>
      </c>
      <c r="AG1444" s="324">
        <v>14.948540220332486</v>
      </c>
      <c r="AH1444" s="324">
        <v>0.331274917326906</v>
      </c>
      <c r="AI1444" s="324">
        <v>0.28213112624641523</v>
      </c>
      <c r="AJ1444" s="324">
        <v>0.20410585919709992</v>
      </c>
      <c r="AK1444" s="324">
        <v>178.74185127135891</v>
      </c>
      <c r="AL1444" s="324">
        <v>144.13120464827938</v>
      </c>
      <c r="AM1444" s="324">
        <v>213.35249789443847</v>
      </c>
    </row>
    <row r="1445" spans="1:39">
      <c r="A1445" s="291" t="s">
        <v>1596</v>
      </c>
      <c r="B1445" s="291">
        <v>2</v>
      </c>
      <c r="C1445" s="291" t="s">
        <v>3623</v>
      </c>
      <c r="D1445" s="291" t="s">
        <v>3176</v>
      </c>
      <c r="E1445" s="291" t="s">
        <v>3160</v>
      </c>
      <c r="F1445" s="291" t="s">
        <v>3161</v>
      </c>
      <c r="G1445" s="291" t="s">
        <v>3162</v>
      </c>
      <c r="H1445" s="291" t="s">
        <v>3163</v>
      </c>
      <c r="I1445" s="291" t="s">
        <v>3164</v>
      </c>
      <c r="J1445" s="291" t="s">
        <v>65</v>
      </c>
      <c r="K1445" s="291">
        <v>40</v>
      </c>
      <c r="L1445" s="291">
        <v>58627677.160000004</v>
      </c>
      <c r="M1445" s="291" t="s">
        <v>58</v>
      </c>
      <c r="N1445" s="291">
        <v>443</v>
      </c>
      <c r="O1445" s="291">
        <v>4275716.4952787757</v>
      </c>
      <c r="P1445" s="321" t="s">
        <v>3170</v>
      </c>
      <c r="Q1445" s="321">
        <v>18000000</v>
      </c>
      <c r="R1445" s="321">
        <v>32.510452999999998</v>
      </c>
      <c r="S1445" s="321">
        <v>52.540310169999998</v>
      </c>
      <c r="T1445" s="321">
        <v>129.30958598434512</v>
      </c>
      <c r="U1445" s="321" t="s">
        <v>150</v>
      </c>
      <c r="V1445" s="321">
        <v>0.19363482238155294</v>
      </c>
      <c r="W1445" s="321">
        <v>1.16897852116378</v>
      </c>
      <c r="X1445" s="321">
        <v>2</v>
      </c>
      <c r="Y1445" s="321">
        <v>45.178175227930097</v>
      </c>
      <c r="Z1445" s="321">
        <v>0.44807999999999998</v>
      </c>
      <c r="AA1445" s="321">
        <v>99.589996400000004</v>
      </c>
      <c r="AB1445" s="321">
        <v>1.4448949600000001</v>
      </c>
      <c r="AC1445" s="322">
        <v>0.55269378283894455</v>
      </c>
      <c r="AD1445" s="323">
        <v>180000</v>
      </c>
      <c r="AE1445" s="322">
        <v>23.753980529326533</v>
      </c>
      <c r="AF1445" s="324">
        <v>53.104516811966782</v>
      </c>
      <c r="AG1445" s="324">
        <v>14.988329324218098</v>
      </c>
      <c r="AH1445" s="324">
        <v>0.33117303335441983</v>
      </c>
      <c r="AI1445" s="324">
        <v>0.28224208078738355</v>
      </c>
      <c r="AJ1445" s="324">
        <v>0.20410585919709992</v>
      </c>
      <c r="AK1445" s="324">
        <v>178.81214560691663</v>
      </c>
      <c r="AL1445" s="324">
        <v>144.18788755265695</v>
      </c>
      <c r="AM1445" s="324">
        <v>213.43640366117631</v>
      </c>
    </row>
    <row r="1446" spans="1:39">
      <c r="A1446" s="291" t="s">
        <v>1597</v>
      </c>
      <c r="B1446" s="291">
        <v>2</v>
      </c>
      <c r="C1446" s="291" t="s">
        <v>3624</v>
      </c>
      <c r="D1446" s="291" t="s">
        <v>3176</v>
      </c>
      <c r="E1446" s="291" t="s">
        <v>3160</v>
      </c>
      <c r="F1446" s="291" t="s">
        <v>3161</v>
      </c>
      <c r="G1446" s="291" t="s">
        <v>3162</v>
      </c>
      <c r="H1446" s="291" t="s">
        <v>3163</v>
      </c>
      <c r="I1446" s="291" t="s">
        <v>3164</v>
      </c>
      <c r="J1446" s="291" t="s">
        <v>65</v>
      </c>
      <c r="K1446" s="291">
        <v>40</v>
      </c>
      <c r="L1446" s="291">
        <v>58627677.160000004</v>
      </c>
      <c r="M1446" s="291" t="s">
        <v>58</v>
      </c>
      <c r="N1446" s="291">
        <v>444</v>
      </c>
      <c r="O1446" s="291">
        <v>4285390.0620101755</v>
      </c>
      <c r="P1446" s="321" t="s">
        <v>3170</v>
      </c>
      <c r="Q1446" s="321">
        <v>18000000</v>
      </c>
      <c r="R1446" s="321">
        <v>32.510452999999998</v>
      </c>
      <c r="S1446" s="321">
        <v>52.540310169999998</v>
      </c>
      <c r="T1446" s="321">
        <v>129.30958598434512</v>
      </c>
      <c r="U1446" s="321" t="s">
        <v>150</v>
      </c>
      <c r="V1446" s="321">
        <v>0.19363482238155294</v>
      </c>
      <c r="W1446" s="321">
        <v>1.16897852116378</v>
      </c>
      <c r="X1446" s="321">
        <v>2</v>
      </c>
      <c r="Y1446" s="321">
        <v>45.178175227930097</v>
      </c>
      <c r="Z1446" s="321">
        <v>0.44807999999999998</v>
      </c>
      <c r="AA1446" s="321">
        <v>99.589996400000004</v>
      </c>
      <c r="AB1446" s="321">
        <v>1.4448949600000001</v>
      </c>
      <c r="AC1446" s="322">
        <v>0.55269378283894455</v>
      </c>
      <c r="AD1446" s="323">
        <v>180000</v>
      </c>
      <c r="AE1446" s="322">
        <v>23.807722566723196</v>
      </c>
      <c r="AF1446" s="324">
        <v>53.224662777604706</v>
      </c>
      <c r="AG1446" s="324">
        <v>15.028106047339664</v>
      </c>
      <c r="AH1446" s="324">
        <v>0.33106998566592249</v>
      </c>
      <c r="AI1446" s="324">
        <v>0.28235230179162407</v>
      </c>
      <c r="AJ1446" s="324">
        <v>0.20410585919709992</v>
      </c>
      <c r="AK1446" s="324">
        <v>178.88197521632219</v>
      </c>
      <c r="AL1446" s="324">
        <v>144.2441957180483</v>
      </c>
      <c r="AM1446" s="324">
        <v>213.5197547145961</v>
      </c>
    </row>
    <row r="1447" spans="1:39">
      <c r="A1447" s="291" t="s">
        <v>1598</v>
      </c>
      <c r="B1447" s="291">
        <v>2</v>
      </c>
      <c r="C1447" s="291" t="s">
        <v>3625</v>
      </c>
      <c r="D1447" s="291" t="s">
        <v>3176</v>
      </c>
      <c r="E1447" s="291" t="s">
        <v>3160</v>
      </c>
      <c r="F1447" s="291" t="s">
        <v>3161</v>
      </c>
      <c r="G1447" s="291" t="s">
        <v>3162</v>
      </c>
      <c r="H1447" s="291" t="s">
        <v>3163</v>
      </c>
      <c r="I1447" s="291" t="s">
        <v>3164</v>
      </c>
      <c r="J1447" s="291" t="s">
        <v>65</v>
      </c>
      <c r="K1447" s="291">
        <v>40</v>
      </c>
      <c r="L1447" s="291">
        <v>58627677.160000004</v>
      </c>
      <c r="M1447" s="291" t="s">
        <v>58</v>
      </c>
      <c r="N1447" s="291">
        <v>445</v>
      </c>
      <c r="O1447" s="291">
        <v>4295063.6287415754</v>
      </c>
      <c r="P1447" s="321" t="s">
        <v>3170</v>
      </c>
      <c r="Q1447" s="321">
        <v>18000000</v>
      </c>
      <c r="R1447" s="321">
        <v>32.510452999999998</v>
      </c>
      <c r="S1447" s="321">
        <v>52.540310169999998</v>
      </c>
      <c r="T1447" s="321">
        <v>129.30958598434512</v>
      </c>
      <c r="U1447" s="321" t="s">
        <v>150</v>
      </c>
      <c r="V1447" s="321">
        <v>0.19363482238155294</v>
      </c>
      <c r="W1447" s="321">
        <v>1.16897852116378</v>
      </c>
      <c r="X1447" s="321">
        <v>2</v>
      </c>
      <c r="Y1447" s="321">
        <v>45.178175227930097</v>
      </c>
      <c r="Z1447" s="321">
        <v>0.44807999999999998</v>
      </c>
      <c r="AA1447" s="321">
        <v>99.589996400000004</v>
      </c>
      <c r="AB1447" s="321">
        <v>1.4448949600000001</v>
      </c>
      <c r="AC1447" s="322">
        <v>0.55269378283894455</v>
      </c>
      <c r="AD1447" s="323">
        <v>180000</v>
      </c>
      <c r="AE1447" s="322">
        <v>23.861464604119863</v>
      </c>
      <c r="AF1447" s="324">
        <v>53.344808743242645</v>
      </c>
      <c r="AG1447" s="324">
        <v>15.067870250490268</v>
      </c>
      <c r="AH1447" s="324">
        <v>0.33096577932906868</v>
      </c>
      <c r="AI1447" s="324">
        <v>0.28246179160589757</v>
      </c>
      <c r="AJ1447" s="324">
        <v>0.20410585919709992</v>
      </c>
      <c r="AK1447" s="324">
        <v>178.95134158634656</v>
      </c>
      <c r="AL1447" s="324">
        <v>144.30013034333376</v>
      </c>
      <c r="AM1447" s="324">
        <v>213.60255282935941</v>
      </c>
    </row>
    <row r="1448" spans="1:39">
      <c r="A1448" s="291" t="s">
        <v>1599</v>
      </c>
      <c r="B1448" s="291">
        <v>2</v>
      </c>
      <c r="C1448" s="291" t="s">
        <v>3626</v>
      </c>
      <c r="D1448" s="291" t="s">
        <v>3176</v>
      </c>
      <c r="E1448" s="291" t="s">
        <v>3160</v>
      </c>
      <c r="F1448" s="291" t="s">
        <v>3161</v>
      </c>
      <c r="G1448" s="291" t="s">
        <v>3162</v>
      </c>
      <c r="H1448" s="291" t="s">
        <v>3163</v>
      </c>
      <c r="I1448" s="291" t="s">
        <v>3164</v>
      </c>
      <c r="J1448" s="291" t="s">
        <v>65</v>
      </c>
      <c r="K1448" s="291">
        <v>40</v>
      </c>
      <c r="L1448" s="291">
        <v>58627677.160000004</v>
      </c>
      <c r="M1448" s="291" t="s">
        <v>58</v>
      </c>
      <c r="N1448" s="291">
        <v>446</v>
      </c>
      <c r="O1448" s="291">
        <v>4304737.1954729753</v>
      </c>
      <c r="P1448" s="321" t="s">
        <v>3170</v>
      </c>
      <c r="Q1448" s="321">
        <v>18000000</v>
      </c>
      <c r="R1448" s="321">
        <v>32.510452999999998</v>
      </c>
      <c r="S1448" s="321">
        <v>52.540310169999998</v>
      </c>
      <c r="T1448" s="321">
        <v>129.30958598434512</v>
      </c>
      <c r="U1448" s="321" t="s">
        <v>150</v>
      </c>
      <c r="V1448" s="321">
        <v>0.19363482238155294</v>
      </c>
      <c r="W1448" s="321">
        <v>1.16897852116378</v>
      </c>
      <c r="X1448" s="321">
        <v>2</v>
      </c>
      <c r="Y1448" s="321">
        <v>45.178175227930097</v>
      </c>
      <c r="Z1448" s="321">
        <v>0.44807999999999998</v>
      </c>
      <c r="AA1448" s="321">
        <v>99.589996400000004</v>
      </c>
      <c r="AB1448" s="321">
        <v>1.4448949600000001</v>
      </c>
      <c r="AC1448" s="322">
        <v>0.55269378283894455</v>
      </c>
      <c r="AD1448" s="323">
        <v>180000</v>
      </c>
      <c r="AE1448" s="322">
        <v>23.91520664151653</v>
      </c>
      <c r="AF1448" s="324">
        <v>53.464954708880576</v>
      </c>
      <c r="AG1448" s="324">
        <v>15.107621795069717</v>
      </c>
      <c r="AH1448" s="324">
        <v>0.3308604193938825</v>
      </c>
      <c r="AI1448" s="324">
        <v>0.28257055256721891</v>
      </c>
      <c r="AJ1448" s="324">
        <v>0.20410585919709992</v>
      </c>
      <c r="AK1448" s="324">
        <v>179.02024619758626</v>
      </c>
      <c r="AL1448" s="324">
        <v>144.35569262241478</v>
      </c>
      <c r="AM1448" s="324">
        <v>213.68479977275777</v>
      </c>
    </row>
    <row r="1449" spans="1:39">
      <c r="A1449" s="291" t="s">
        <v>1600</v>
      </c>
      <c r="B1449" s="291">
        <v>2</v>
      </c>
      <c r="C1449" s="291" t="s">
        <v>3627</v>
      </c>
      <c r="D1449" s="291" t="s">
        <v>3176</v>
      </c>
      <c r="E1449" s="291" t="s">
        <v>3160</v>
      </c>
      <c r="F1449" s="291" t="s">
        <v>3161</v>
      </c>
      <c r="G1449" s="291" t="s">
        <v>3162</v>
      </c>
      <c r="H1449" s="291" t="s">
        <v>3163</v>
      </c>
      <c r="I1449" s="291" t="s">
        <v>3164</v>
      </c>
      <c r="J1449" s="291" t="s">
        <v>65</v>
      </c>
      <c r="K1449" s="291">
        <v>40</v>
      </c>
      <c r="L1449" s="291">
        <v>58627677.160000004</v>
      </c>
      <c r="M1449" s="291" t="s">
        <v>58</v>
      </c>
      <c r="N1449" s="291">
        <v>447</v>
      </c>
      <c r="O1449" s="291">
        <v>4314410.7622043751</v>
      </c>
      <c r="P1449" s="321" t="s">
        <v>3170</v>
      </c>
      <c r="Q1449" s="321">
        <v>18000000</v>
      </c>
      <c r="R1449" s="321">
        <v>32.510452999999998</v>
      </c>
      <c r="S1449" s="321">
        <v>52.540310169999998</v>
      </c>
      <c r="T1449" s="321">
        <v>129.30958598434512</v>
      </c>
      <c r="U1449" s="321" t="s">
        <v>150</v>
      </c>
      <c r="V1449" s="321">
        <v>0.19363482238155294</v>
      </c>
      <c r="W1449" s="321">
        <v>1.16897852116378</v>
      </c>
      <c r="X1449" s="321">
        <v>2</v>
      </c>
      <c r="Y1449" s="321">
        <v>45.178175227930097</v>
      </c>
      <c r="Z1449" s="321">
        <v>0.44807999999999998</v>
      </c>
      <c r="AA1449" s="321">
        <v>99.589996400000004</v>
      </c>
      <c r="AB1449" s="321">
        <v>1.4448949600000001</v>
      </c>
      <c r="AC1449" s="322">
        <v>0.55269378283894455</v>
      </c>
      <c r="AD1449" s="323">
        <v>180000</v>
      </c>
      <c r="AE1449" s="322">
        <v>23.968948678913193</v>
      </c>
      <c r="AF1449" s="324">
        <v>53.585100674518507</v>
      </c>
      <c r="AG1449" s="324">
        <v>15.14736054308241</v>
      </c>
      <c r="AH1449" s="324">
        <v>0.33075391089243078</v>
      </c>
      <c r="AI1449" s="324">
        <v>0.28267858700292564</v>
      </c>
      <c r="AJ1449" s="324">
        <v>0.20410585919709992</v>
      </c>
      <c r="AK1449" s="324">
        <v>179.08869052450683</v>
      </c>
      <c r="AL1449" s="324">
        <v>144.41088374424908</v>
      </c>
      <c r="AM1449" s="324">
        <v>213.76649730476464</v>
      </c>
    </row>
    <row r="1450" spans="1:39">
      <c r="A1450" s="291" t="s">
        <v>1601</v>
      </c>
      <c r="B1450" s="291">
        <v>2</v>
      </c>
      <c r="C1450" s="291" t="s">
        <v>3628</v>
      </c>
      <c r="D1450" s="291" t="s">
        <v>3176</v>
      </c>
      <c r="E1450" s="291" t="s">
        <v>3160</v>
      </c>
      <c r="F1450" s="291" t="s">
        <v>3161</v>
      </c>
      <c r="G1450" s="291" t="s">
        <v>3162</v>
      </c>
      <c r="H1450" s="291" t="s">
        <v>3163</v>
      </c>
      <c r="I1450" s="291" t="s">
        <v>3164</v>
      </c>
      <c r="J1450" s="291" t="s">
        <v>65</v>
      </c>
      <c r="K1450" s="291">
        <v>40</v>
      </c>
      <c r="L1450" s="291">
        <v>58627677.160000004</v>
      </c>
      <c r="M1450" s="291" t="s">
        <v>58</v>
      </c>
      <c r="N1450" s="291">
        <v>448</v>
      </c>
      <c r="O1450" s="291">
        <v>4324084.328935775</v>
      </c>
      <c r="P1450" s="321" t="s">
        <v>3170</v>
      </c>
      <c r="Q1450" s="321">
        <v>18000000</v>
      </c>
      <c r="R1450" s="321">
        <v>32.510452999999998</v>
      </c>
      <c r="S1450" s="321">
        <v>52.540310169999998</v>
      </c>
      <c r="T1450" s="321">
        <v>129.30958598434512</v>
      </c>
      <c r="U1450" s="321" t="s">
        <v>150</v>
      </c>
      <c r="V1450" s="321">
        <v>0.19363482238155294</v>
      </c>
      <c r="W1450" s="321">
        <v>1.16897852116378</v>
      </c>
      <c r="X1450" s="321">
        <v>2</v>
      </c>
      <c r="Y1450" s="321">
        <v>45.178175227930097</v>
      </c>
      <c r="Z1450" s="321">
        <v>0.44807999999999998</v>
      </c>
      <c r="AA1450" s="321">
        <v>99.589996400000004</v>
      </c>
      <c r="AB1450" s="321">
        <v>1.4448949600000001</v>
      </c>
      <c r="AC1450" s="322">
        <v>0.55269378283894455</v>
      </c>
      <c r="AD1450" s="323">
        <v>180000</v>
      </c>
      <c r="AE1450" s="322">
        <v>24.02269071630986</v>
      </c>
      <c r="AF1450" s="324">
        <v>53.705246640156439</v>
      </c>
      <c r="AG1450" s="324">
        <v>15.187086357135243</v>
      </c>
      <c r="AH1450" s="324">
        <v>0.33064625883943183</v>
      </c>
      <c r="AI1450" s="324">
        <v>0.28278589723074782</v>
      </c>
      <c r="AJ1450" s="324">
        <v>0.20410585919709992</v>
      </c>
      <c r="AK1450" s="324">
        <v>179.15667603548704</v>
      </c>
      <c r="AL1450" s="324">
        <v>144.46570489288612</v>
      </c>
      <c r="AM1450" s="324">
        <v>213.84764717808804</v>
      </c>
    </row>
    <row r="1451" spans="1:39">
      <c r="A1451" s="291" t="s">
        <v>1602</v>
      </c>
      <c r="B1451" s="291">
        <v>2</v>
      </c>
      <c r="C1451" s="291" t="s">
        <v>3629</v>
      </c>
      <c r="D1451" s="291" t="s">
        <v>3176</v>
      </c>
      <c r="E1451" s="291" t="s">
        <v>3160</v>
      </c>
      <c r="F1451" s="291" t="s">
        <v>3161</v>
      </c>
      <c r="G1451" s="291" t="s">
        <v>3162</v>
      </c>
      <c r="H1451" s="291" t="s">
        <v>3163</v>
      </c>
      <c r="I1451" s="291" t="s">
        <v>3164</v>
      </c>
      <c r="J1451" s="291" t="s">
        <v>65</v>
      </c>
      <c r="K1451" s="291">
        <v>40</v>
      </c>
      <c r="L1451" s="291">
        <v>58627677.160000004</v>
      </c>
      <c r="M1451" s="291" t="s">
        <v>58</v>
      </c>
      <c r="N1451" s="291">
        <v>449</v>
      </c>
      <c r="O1451" s="291">
        <v>4333757.8956671748</v>
      </c>
      <c r="P1451" s="321" t="s">
        <v>3170</v>
      </c>
      <c r="Q1451" s="321">
        <v>18000000</v>
      </c>
      <c r="R1451" s="321">
        <v>32.510452999999998</v>
      </c>
      <c r="S1451" s="321">
        <v>52.540310169999998</v>
      </c>
      <c r="T1451" s="321">
        <v>129.30958598434512</v>
      </c>
      <c r="U1451" s="321" t="s">
        <v>150</v>
      </c>
      <c r="V1451" s="321">
        <v>0.19363482238155294</v>
      </c>
      <c r="W1451" s="321">
        <v>1.16897852116378</v>
      </c>
      <c r="X1451" s="321">
        <v>2</v>
      </c>
      <c r="Y1451" s="321">
        <v>45.178175227930097</v>
      </c>
      <c r="Z1451" s="321">
        <v>0.44807999999999998</v>
      </c>
      <c r="AA1451" s="321">
        <v>99.589996400000004</v>
      </c>
      <c r="AB1451" s="321">
        <v>1.4448949600000001</v>
      </c>
      <c r="AC1451" s="322">
        <v>0.55269378283894455</v>
      </c>
      <c r="AD1451" s="323">
        <v>180000</v>
      </c>
      <c r="AE1451" s="322">
        <v>24.076432753706527</v>
      </c>
      <c r="AF1451" s="324">
        <v>53.825392605794377</v>
      </c>
      <c r="AG1451" s="324">
        <v>15.226799100435491</v>
      </c>
      <c r="AH1451" s="324">
        <v>0.33053746823195607</v>
      </c>
      <c r="AI1451" s="324">
        <v>0.28289248555887553</v>
      </c>
      <c r="AJ1451" s="324">
        <v>0.20410585919709992</v>
      </c>
      <c r="AK1451" s="324">
        <v>179.22420419286175</v>
      </c>
      <c r="AL1451" s="324">
        <v>144.5201572475018</v>
      </c>
      <c r="AM1451" s="324">
        <v>213.92825113822173</v>
      </c>
    </row>
    <row r="1452" spans="1:39">
      <c r="A1452" s="291" t="s">
        <v>1603</v>
      </c>
      <c r="B1452" s="291">
        <v>2</v>
      </c>
      <c r="C1452" s="291" t="s">
        <v>3630</v>
      </c>
      <c r="D1452" s="291" t="s">
        <v>3176</v>
      </c>
      <c r="E1452" s="291" t="s">
        <v>3160</v>
      </c>
      <c r="F1452" s="291" t="s">
        <v>3161</v>
      </c>
      <c r="G1452" s="291" t="s">
        <v>3162</v>
      </c>
      <c r="H1452" s="291" t="s">
        <v>3163</v>
      </c>
      <c r="I1452" s="291" t="s">
        <v>3164</v>
      </c>
      <c r="J1452" s="291" t="s">
        <v>65</v>
      </c>
      <c r="K1452" s="291">
        <v>40</v>
      </c>
      <c r="L1452" s="291">
        <v>58627677.160000004</v>
      </c>
      <c r="M1452" s="291" t="s">
        <v>58</v>
      </c>
      <c r="N1452" s="291">
        <v>450</v>
      </c>
      <c r="O1452" s="291">
        <v>4343431.4623985747</v>
      </c>
      <c r="P1452" s="321" t="s">
        <v>3170</v>
      </c>
      <c r="Q1452" s="321">
        <v>18000000</v>
      </c>
      <c r="R1452" s="321">
        <v>32.510452999999998</v>
      </c>
      <c r="S1452" s="321">
        <v>52.540310169999998</v>
      </c>
      <c r="T1452" s="321">
        <v>129.30958598434512</v>
      </c>
      <c r="U1452" s="321" t="s">
        <v>150</v>
      </c>
      <c r="V1452" s="321">
        <v>0.19363482238155294</v>
      </c>
      <c r="W1452" s="321">
        <v>1.16897852116378</v>
      </c>
      <c r="X1452" s="321">
        <v>2</v>
      </c>
      <c r="Y1452" s="321">
        <v>45.178175227930097</v>
      </c>
      <c r="Z1452" s="321">
        <v>0.44807999999999998</v>
      </c>
      <c r="AA1452" s="321">
        <v>99.589996400000004</v>
      </c>
      <c r="AB1452" s="321">
        <v>1.4448949600000001</v>
      </c>
      <c r="AC1452" s="322">
        <v>0.55269378283894455</v>
      </c>
      <c r="AD1452" s="323">
        <v>180000</v>
      </c>
      <c r="AE1452" s="322">
        <v>24.130174791103194</v>
      </c>
      <c r="AF1452" s="324">
        <v>53.945538571432309</v>
      </c>
      <c r="AG1452" s="324">
        <v>15.266498636788741</v>
      </c>
      <c r="AH1452" s="324">
        <v>0.33042754404994229</v>
      </c>
      <c r="AI1452" s="324">
        <v>0.2829983542860271</v>
      </c>
      <c r="AJ1452" s="324">
        <v>0.20410585919709992</v>
      </c>
      <c r="AK1452" s="324">
        <v>179.29127645296495</v>
      </c>
      <c r="AL1452" s="324">
        <v>144.57424198243319</v>
      </c>
      <c r="AM1452" s="324">
        <v>214.00831092349677</v>
      </c>
    </row>
    <row r="1453" spans="1:39">
      <c r="A1453" s="291" t="s">
        <v>1604</v>
      </c>
      <c r="B1453" s="291">
        <v>2</v>
      </c>
      <c r="C1453" s="291" t="s">
        <v>3631</v>
      </c>
      <c r="D1453" s="291" t="s">
        <v>3176</v>
      </c>
      <c r="E1453" s="291" t="s">
        <v>3160</v>
      </c>
      <c r="F1453" s="291" t="s">
        <v>3161</v>
      </c>
      <c r="G1453" s="291" t="s">
        <v>3162</v>
      </c>
      <c r="H1453" s="291" t="s">
        <v>3163</v>
      </c>
      <c r="I1453" s="291" t="s">
        <v>3164</v>
      </c>
      <c r="J1453" s="291" t="s">
        <v>65</v>
      </c>
      <c r="K1453" s="291">
        <v>40</v>
      </c>
      <c r="L1453" s="291">
        <v>58627677.160000004</v>
      </c>
      <c r="M1453" s="291" t="s">
        <v>58</v>
      </c>
      <c r="N1453" s="291">
        <v>451</v>
      </c>
      <c r="O1453" s="291">
        <v>4353105.0291299745</v>
      </c>
      <c r="P1453" s="321" t="s">
        <v>3170</v>
      </c>
      <c r="Q1453" s="321">
        <v>18000000</v>
      </c>
      <c r="R1453" s="321">
        <v>32.510452999999998</v>
      </c>
      <c r="S1453" s="321">
        <v>52.540310169999998</v>
      </c>
      <c r="T1453" s="321">
        <v>129.30958598434512</v>
      </c>
      <c r="U1453" s="321" t="s">
        <v>150</v>
      </c>
      <c r="V1453" s="321">
        <v>0.19363482238155294</v>
      </c>
      <c r="W1453" s="321">
        <v>1.16897852116378</v>
      </c>
      <c r="X1453" s="321">
        <v>2</v>
      </c>
      <c r="Y1453" s="321">
        <v>45.178175227930097</v>
      </c>
      <c r="Z1453" s="321">
        <v>0.44807999999999998</v>
      </c>
      <c r="AA1453" s="321">
        <v>99.589996400000004</v>
      </c>
      <c r="AB1453" s="321">
        <v>1.4448949600000001</v>
      </c>
      <c r="AC1453" s="322">
        <v>0.55269378283894455</v>
      </c>
      <c r="AD1453" s="323">
        <v>180000</v>
      </c>
      <c r="AE1453" s="322">
        <v>24.183916828499857</v>
      </c>
      <c r="AF1453" s="324">
        <v>54.06568453707024</v>
      </c>
      <c r="AG1453" s="324">
        <v>15.306184830596807</v>
      </c>
      <c r="AH1453" s="324">
        <v>0.33031649125583956</v>
      </c>
      <c r="AI1453" s="324">
        <v>0.2831035057015156</v>
      </c>
      <c r="AJ1453" s="324">
        <v>0.20410585919709992</v>
      </c>
      <c r="AK1453" s="324">
        <v>179.35789426617217</v>
      </c>
      <c r="AL1453" s="324">
        <v>144.62796026721256</v>
      </c>
      <c r="AM1453" s="324">
        <v>214.08782826513178</v>
      </c>
    </row>
    <row r="1454" spans="1:39">
      <c r="A1454" s="291" t="s">
        <v>1605</v>
      </c>
      <c r="B1454" s="291">
        <v>2</v>
      </c>
      <c r="C1454" s="291" t="s">
        <v>3632</v>
      </c>
      <c r="D1454" s="291" t="s">
        <v>3176</v>
      </c>
      <c r="E1454" s="291" t="s">
        <v>3160</v>
      </c>
      <c r="F1454" s="291" t="s">
        <v>3161</v>
      </c>
      <c r="G1454" s="291" t="s">
        <v>3162</v>
      </c>
      <c r="H1454" s="291" t="s">
        <v>3163</v>
      </c>
      <c r="I1454" s="291" t="s">
        <v>3164</v>
      </c>
      <c r="J1454" s="291" t="s">
        <v>65</v>
      </c>
      <c r="K1454" s="291">
        <v>40</v>
      </c>
      <c r="L1454" s="291">
        <v>58627677.160000004</v>
      </c>
      <c r="M1454" s="291" t="s">
        <v>58</v>
      </c>
      <c r="N1454" s="291">
        <v>452</v>
      </c>
      <c r="O1454" s="291">
        <v>4362778.5958613744</v>
      </c>
      <c r="P1454" s="321" t="s">
        <v>3170</v>
      </c>
      <c r="Q1454" s="321">
        <v>18000000</v>
      </c>
      <c r="R1454" s="321">
        <v>32.510452999999998</v>
      </c>
      <c r="S1454" s="321">
        <v>52.540310169999998</v>
      </c>
      <c r="T1454" s="321">
        <v>129.30958598434512</v>
      </c>
      <c r="U1454" s="321" t="s">
        <v>150</v>
      </c>
      <c r="V1454" s="321">
        <v>0.19363482238155294</v>
      </c>
      <c r="W1454" s="321">
        <v>1.16897852116378</v>
      </c>
      <c r="X1454" s="321">
        <v>2</v>
      </c>
      <c r="Y1454" s="321">
        <v>45.178175227930097</v>
      </c>
      <c r="Z1454" s="321">
        <v>0.44807999999999998</v>
      </c>
      <c r="AA1454" s="321">
        <v>99.589996400000004</v>
      </c>
      <c r="AB1454" s="321">
        <v>1.4448949600000001</v>
      </c>
      <c r="AC1454" s="322">
        <v>0.55269378283894455</v>
      </c>
      <c r="AD1454" s="323">
        <v>180000</v>
      </c>
      <c r="AE1454" s="322">
        <v>24.237658865896524</v>
      </c>
      <c r="AF1454" s="324">
        <v>54.185830502708171</v>
      </c>
      <c r="AG1454" s="324">
        <v>15.345857546855653</v>
      </c>
      <c r="AH1454" s="324">
        <v>0.33020431479490647</v>
      </c>
      <c r="AI1454" s="324">
        <v>0.28320794208531469</v>
      </c>
      <c r="AJ1454" s="324">
        <v>0.20410585919709992</v>
      </c>
      <c r="AK1454" s="324">
        <v>179.42405907694186</v>
      </c>
      <c r="AL1454" s="324">
        <v>144.68131326660097</v>
      </c>
      <c r="AM1454" s="324">
        <v>214.16680488728275</v>
      </c>
    </row>
    <row r="1455" spans="1:39">
      <c r="A1455" s="291" t="s">
        <v>1606</v>
      </c>
      <c r="B1455" s="291">
        <v>2</v>
      </c>
      <c r="C1455" s="291" t="s">
        <v>3633</v>
      </c>
      <c r="D1455" s="291" t="s">
        <v>3176</v>
      </c>
      <c r="E1455" s="291" t="s">
        <v>3160</v>
      </c>
      <c r="F1455" s="291" t="s">
        <v>3161</v>
      </c>
      <c r="G1455" s="291" t="s">
        <v>3162</v>
      </c>
      <c r="H1455" s="291" t="s">
        <v>3163</v>
      </c>
      <c r="I1455" s="291" t="s">
        <v>3164</v>
      </c>
      <c r="J1455" s="291" t="s">
        <v>65</v>
      </c>
      <c r="K1455" s="291">
        <v>40</v>
      </c>
      <c r="L1455" s="291">
        <v>58627677.160000004</v>
      </c>
      <c r="M1455" s="291" t="s">
        <v>58</v>
      </c>
      <c r="N1455" s="291">
        <v>453</v>
      </c>
      <c r="O1455" s="291">
        <v>4372452.1625927743</v>
      </c>
      <c r="P1455" s="321" t="s">
        <v>3170</v>
      </c>
      <c r="Q1455" s="321">
        <v>18000000</v>
      </c>
      <c r="R1455" s="321">
        <v>32.510452999999998</v>
      </c>
      <c r="S1455" s="321">
        <v>52.540310169999998</v>
      </c>
      <c r="T1455" s="321">
        <v>129.30958598434512</v>
      </c>
      <c r="U1455" s="321" t="s">
        <v>150</v>
      </c>
      <c r="V1455" s="321">
        <v>0.19363482238155294</v>
      </c>
      <c r="W1455" s="321">
        <v>1.16897852116378</v>
      </c>
      <c r="X1455" s="321">
        <v>2</v>
      </c>
      <c r="Y1455" s="321">
        <v>45.178175227930097</v>
      </c>
      <c r="Z1455" s="321">
        <v>0.44807999999999998</v>
      </c>
      <c r="AA1455" s="321">
        <v>99.589996400000004</v>
      </c>
      <c r="AB1455" s="321">
        <v>1.4448949600000001</v>
      </c>
      <c r="AC1455" s="322">
        <v>0.55269378283894455</v>
      </c>
      <c r="AD1455" s="323">
        <v>180000</v>
      </c>
      <c r="AE1455" s="322">
        <v>24.291400903293191</v>
      </c>
      <c r="AF1455" s="324">
        <v>54.30597646834611</v>
      </c>
      <c r="AG1455" s="324">
        <v>15.385516651153353</v>
      </c>
      <c r="AH1455" s="324">
        <v>0.33009101959538922</v>
      </c>
      <c r="AI1455" s="324">
        <v>0.28331166570812455</v>
      </c>
      <c r="AJ1455" s="324">
        <v>0.20410585919709992</v>
      </c>
      <c r="AK1455" s="324">
        <v>179.48977232385744</v>
      </c>
      <c r="AL1455" s="324">
        <v>144.73430214062196</v>
      </c>
      <c r="AM1455" s="324">
        <v>214.24524250709297</v>
      </c>
    </row>
    <row r="1456" spans="1:39">
      <c r="A1456" s="291" t="s">
        <v>1607</v>
      </c>
      <c r="B1456" s="291">
        <v>2</v>
      </c>
      <c r="C1456" s="291" t="s">
        <v>3634</v>
      </c>
      <c r="D1456" s="291" t="s">
        <v>3176</v>
      </c>
      <c r="E1456" s="291" t="s">
        <v>3160</v>
      </c>
      <c r="F1456" s="291" t="s">
        <v>3161</v>
      </c>
      <c r="G1456" s="291" t="s">
        <v>3162</v>
      </c>
      <c r="H1456" s="291" t="s">
        <v>3163</v>
      </c>
      <c r="I1456" s="291" t="s">
        <v>3164</v>
      </c>
      <c r="J1456" s="291" t="s">
        <v>65</v>
      </c>
      <c r="K1456" s="291">
        <v>40</v>
      </c>
      <c r="L1456" s="291">
        <v>58627677.160000004</v>
      </c>
      <c r="M1456" s="291" t="s">
        <v>58</v>
      </c>
      <c r="N1456" s="291">
        <v>454</v>
      </c>
      <c r="O1456" s="291">
        <v>4382125.7293241741</v>
      </c>
      <c r="P1456" s="321" t="s">
        <v>3170</v>
      </c>
      <c r="Q1456" s="321">
        <v>18000000</v>
      </c>
      <c r="R1456" s="321">
        <v>32.510452999999998</v>
      </c>
      <c r="S1456" s="321">
        <v>52.540310169999998</v>
      </c>
      <c r="T1456" s="321">
        <v>129.30958598434512</v>
      </c>
      <c r="U1456" s="321" t="s">
        <v>150</v>
      </c>
      <c r="V1456" s="321">
        <v>0.19363482238155294</v>
      </c>
      <c r="W1456" s="321">
        <v>1.16897852116378</v>
      </c>
      <c r="X1456" s="321">
        <v>2</v>
      </c>
      <c r="Y1456" s="321">
        <v>45.178175227930097</v>
      </c>
      <c r="Z1456" s="321">
        <v>0.44807999999999998</v>
      </c>
      <c r="AA1456" s="321">
        <v>99.589996400000004</v>
      </c>
      <c r="AB1456" s="321">
        <v>1.4448949600000001</v>
      </c>
      <c r="AC1456" s="322">
        <v>0.55269378283894455</v>
      </c>
      <c r="AD1456" s="323">
        <v>180000</v>
      </c>
      <c r="AE1456" s="322">
        <v>24.345142940689858</v>
      </c>
      <c r="AF1456" s="324">
        <v>54.426122433984041</v>
      </c>
      <c r="AG1456" s="324">
        <v>15.42516200966805</v>
      </c>
      <c r="AH1456" s="324">
        <v>0.32997661056860939</v>
      </c>
      <c r="AI1456" s="324">
        <v>0.28341467883143689</v>
      </c>
      <c r="AJ1456" s="324">
        <v>0.20410585919709992</v>
      </c>
      <c r="AK1456" s="324">
        <v>179.55503543966839</v>
      </c>
      <c r="AL1456" s="324">
        <v>144.78692804459479</v>
      </c>
      <c r="AM1456" s="324">
        <v>214.32314283474204</v>
      </c>
    </row>
    <row r="1457" spans="1:39">
      <c r="A1457" s="291" t="s">
        <v>1608</v>
      </c>
      <c r="B1457" s="291">
        <v>2</v>
      </c>
      <c r="C1457" s="291" t="s">
        <v>3635</v>
      </c>
      <c r="D1457" s="291" t="s">
        <v>3176</v>
      </c>
      <c r="E1457" s="291" t="s">
        <v>3160</v>
      </c>
      <c r="F1457" s="291" t="s">
        <v>3161</v>
      </c>
      <c r="G1457" s="291" t="s">
        <v>3162</v>
      </c>
      <c r="H1457" s="291" t="s">
        <v>3163</v>
      </c>
      <c r="I1457" s="291" t="s">
        <v>3164</v>
      </c>
      <c r="J1457" s="291" t="s">
        <v>65</v>
      </c>
      <c r="K1457" s="291">
        <v>40</v>
      </c>
      <c r="L1457" s="291">
        <v>58627677.160000004</v>
      </c>
      <c r="M1457" s="291" t="s">
        <v>58</v>
      </c>
      <c r="N1457" s="291">
        <v>455</v>
      </c>
      <c r="O1457" s="291">
        <v>4391799.296055574</v>
      </c>
      <c r="P1457" s="321" t="s">
        <v>3170</v>
      </c>
      <c r="Q1457" s="321">
        <v>18000000</v>
      </c>
      <c r="R1457" s="321">
        <v>32.510452999999998</v>
      </c>
      <c r="S1457" s="321">
        <v>52.540310169999998</v>
      </c>
      <c r="T1457" s="321">
        <v>129.30958598434512</v>
      </c>
      <c r="U1457" s="321" t="s">
        <v>150</v>
      </c>
      <c r="V1457" s="321">
        <v>0.19363482238155294</v>
      </c>
      <c r="W1457" s="321">
        <v>1.16897852116378</v>
      </c>
      <c r="X1457" s="321">
        <v>2</v>
      </c>
      <c r="Y1457" s="321">
        <v>45.178175227930097</v>
      </c>
      <c r="Z1457" s="321">
        <v>0.44807999999999998</v>
      </c>
      <c r="AA1457" s="321">
        <v>99.589996400000004</v>
      </c>
      <c r="AB1457" s="321">
        <v>1.4448949600000001</v>
      </c>
      <c r="AC1457" s="322">
        <v>0.55269378283894455</v>
      </c>
      <c r="AD1457" s="323">
        <v>180000</v>
      </c>
      <c r="AE1457" s="322">
        <v>24.398884978086521</v>
      </c>
      <c r="AF1457" s="324">
        <v>54.546268399621965</v>
      </c>
      <c r="AG1457" s="324">
        <v>15.46479348916591</v>
      </c>
      <c r="AH1457" s="324">
        <v>0.32986109260875862</v>
      </c>
      <c r="AI1457" s="324">
        <v>0.28351698370759837</v>
      </c>
      <c r="AJ1457" s="324">
        <v>0.20410585919709992</v>
      </c>
      <c r="AK1457" s="324">
        <v>179.61984985133037</v>
      </c>
      <c r="AL1457" s="324">
        <v>144.8391921291668</v>
      </c>
      <c r="AM1457" s="324">
        <v>214.40050757349394</v>
      </c>
    </row>
    <row r="1458" spans="1:39">
      <c r="A1458" s="291" t="s">
        <v>1609</v>
      </c>
      <c r="B1458" s="291">
        <v>2</v>
      </c>
      <c r="C1458" s="291" t="s">
        <v>3636</v>
      </c>
      <c r="D1458" s="291" t="s">
        <v>3176</v>
      </c>
      <c r="E1458" s="291" t="s">
        <v>3160</v>
      </c>
      <c r="F1458" s="291" t="s">
        <v>3161</v>
      </c>
      <c r="G1458" s="291" t="s">
        <v>3162</v>
      </c>
      <c r="H1458" s="291" t="s">
        <v>3163</v>
      </c>
      <c r="I1458" s="291" t="s">
        <v>3164</v>
      </c>
      <c r="J1458" s="291" t="s">
        <v>65</v>
      </c>
      <c r="K1458" s="291">
        <v>40</v>
      </c>
      <c r="L1458" s="291">
        <v>58627677.160000004</v>
      </c>
      <c r="M1458" s="291" t="s">
        <v>58</v>
      </c>
      <c r="N1458" s="291">
        <v>456</v>
      </c>
      <c r="O1458" s="291">
        <v>4401472.8627869738</v>
      </c>
      <c r="P1458" s="321" t="s">
        <v>3170</v>
      </c>
      <c r="Q1458" s="321">
        <v>18000000</v>
      </c>
      <c r="R1458" s="321">
        <v>32.510452999999998</v>
      </c>
      <c r="S1458" s="321">
        <v>52.540310169999998</v>
      </c>
      <c r="T1458" s="321">
        <v>129.30958598434512</v>
      </c>
      <c r="U1458" s="321" t="s">
        <v>150</v>
      </c>
      <c r="V1458" s="321">
        <v>0.19363482238155294</v>
      </c>
      <c r="W1458" s="321">
        <v>1.16897852116378</v>
      </c>
      <c r="X1458" s="321">
        <v>2</v>
      </c>
      <c r="Y1458" s="321">
        <v>45.178175227930097</v>
      </c>
      <c r="Z1458" s="321">
        <v>0.44807999999999998</v>
      </c>
      <c r="AA1458" s="321">
        <v>99.589996400000004</v>
      </c>
      <c r="AB1458" s="321">
        <v>1.4448949600000001</v>
      </c>
      <c r="AC1458" s="322">
        <v>0.55269378283894455</v>
      </c>
      <c r="AD1458" s="323">
        <v>180000</v>
      </c>
      <c r="AE1458" s="322">
        <v>24.452627015483188</v>
      </c>
      <c r="AF1458" s="324">
        <v>54.666414365259904</v>
      </c>
      <c r="AG1458" s="324">
        <v>15.504410956999132</v>
      </c>
      <c r="AH1458" s="324">
        <v>0.32974447059346473</v>
      </c>
      <c r="AI1458" s="324">
        <v>0.28361858257987504</v>
      </c>
      <c r="AJ1458" s="324">
        <v>0.20410585919709992</v>
      </c>
      <c r="AK1458" s="324">
        <v>179.68421698004607</v>
      </c>
      <c r="AL1458" s="324">
        <v>144.89109554034647</v>
      </c>
      <c r="AM1458" s="324">
        <v>214.47733841974573</v>
      </c>
    </row>
    <row r="1459" spans="1:39">
      <c r="A1459" s="291" t="s">
        <v>1610</v>
      </c>
      <c r="B1459" s="291">
        <v>2</v>
      </c>
      <c r="C1459" s="291" t="s">
        <v>3637</v>
      </c>
      <c r="D1459" s="291" t="s">
        <v>3176</v>
      </c>
      <c r="E1459" s="291" t="s">
        <v>3160</v>
      </c>
      <c r="F1459" s="291" t="s">
        <v>3161</v>
      </c>
      <c r="G1459" s="291" t="s">
        <v>3162</v>
      </c>
      <c r="H1459" s="291" t="s">
        <v>3163</v>
      </c>
      <c r="I1459" s="291" t="s">
        <v>3164</v>
      </c>
      <c r="J1459" s="291" t="s">
        <v>65</v>
      </c>
      <c r="K1459" s="291">
        <v>40</v>
      </c>
      <c r="L1459" s="291">
        <v>58627677.160000004</v>
      </c>
      <c r="M1459" s="291" t="s">
        <v>58</v>
      </c>
      <c r="N1459" s="291">
        <v>457</v>
      </c>
      <c r="O1459" s="291">
        <v>4411146.4295183737</v>
      </c>
      <c r="P1459" s="321" t="s">
        <v>3170</v>
      </c>
      <c r="Q1459" s="321">
        <v>18000000</v>
      </c>
      <c r="R1459" s="321">
        <v>32.510452999999998</v>
      </c>
      <c r="S1459" s="321">
        <v>52.540310169999998</v>
      </c>
      <c r="T1459" s="321">
        <v>129.30958598434512</v>
      </c>
      <c r="U1459" s="321" t="s">
        <v>150</v>
      </c>
      <c r="V1459" s="321">
        <v>0.19363482238155294</v>
      </c>
      <c r="W1459" s="321">
        <v>1.16897852116378</v>
      </c>
      <c r="X1459" s="321">
        <v>2</v>
      </c>
      <c r="Y1459" s="321">
        <v>45.178175227930097</v>
      </c>
      <c r="Z1459" s="321">
        <v>0.44807999999999998</v>
      </c>
      <c r="AA1459" s="321">
        <v>99.589996400000004</v>
      </c>
      <c r="AB1459" s="321">
        <v>1.4448949600000001</v>
      </c>
      <c r="AC1459" s="322">
        <v>0.55269378283894455</v>
      </c>
      <c r="AD1459" s="323">
        <v>180000</v>
      </c>
      <c r="AE1459" s="322">
        <v>24.506369052879855</v>
      </c>
      <c r="AF1459" s="324">
        <v>54.786560330897835</v>
      </c>
      <c r="AG1459" s="324">
        <v>15.544014281103903</v>
      </c>
      <c r="AH1459" s="324">
        <v>0.32962674938348402</v>
      </c>
      <c r="AI1459" s="324">
        <v>0.28371947768251454</v>
      </c>
      <c r="AJ1459" s="324">
        <v>0.20410585919709992</v>
      </c>
      <c r="AK1459" s="324">
        <v>179.74813824130476</v>
      </c>
      <c r="AL1459" s="324">
        <v>144.94263941953488</v>
      </c>
      <c r="AM1459" s="324">
        <v>214.55363706307463</v>
      </c>
    </row>
    <row r="1460" spans="1:39">
      <c r="A1460" s="291" t="s">
        <v>1611</v>
      </c>
      <c r="B1460" s="291">
        <v>2</v>
      </c>
      <c r="C1460" s="291" t="s">
        <v>3638</v>
      </c>
      <c r="D1460" s="291" t="s">
        <v>3176</v>
      </c>
      <c r="E1460" s="291" t="s">
        <v>3160</v>
      </c>
      <c r="F1460" s="291" t="s">
        <v>3161</v>
      </c>
      <c r="G1460" s="291" t="s">
        <v>3162</v>
      </c>
      <c r="H1460" s="291" t="s">
        <v>3163</v>
      </c>
      <c r="I1460" s="291" t="s">
        <v>3164</v>
      </c>
      <c r="J1460" s="291" t="s">
        <v>65</v>
      </c>
      <c r="K1460" s="291">
        <v>40</v>
      </c>
      <c r="L1460" s="291">
        <v>58627677.160000004</v>
      </c>
      <c r="M1460" s="291" t="s">
        <v>58</v>
      </c>
      <c r="N1460" s="291">
        <v>458</v>
      </c>
      <c r="O1460" s="291">
        <v>4420819.9962497735</v>
      </c>
      <c r="P1460" s="321" t="s">
        <v>3170</v>
      </c>
      <c r="Q1460" s="321">
        <v>18000000</v>
      </c>
      <c r="R1460" s="321">
        <v>32.510452999999998</v>
      </c>
      <c r="S1460" s="321">
        <v>52.540310169999998</v>
      </c>
      <c r="T1460" s="321">
        <v>129.30958598434512</v>
      </c>
      <c r="U1460" s="321" t="s">
        <v>150</v>
      </c>
      <c r="V1460" s="321">
        <v>0.19363482238155294</v>
      </c>
      <c r="W1460" s="321">
        <v>1.16897852116378</v>
      </c>
      <c r="X1460" s="321">
        <v>2</v>
      </c>
      <c r="Y1460" s="321">
        <v>45.178175227930097</v>
      </c>
      <c r="Z1460" s="321">
        <v>0.44807999999999998</v>
      </c>
      <c r="AA1460" s="321">
        <v>99.589996400000004</v>
      </c>
      <c r="AB1460" s="321">
        <v>1.4448949600000001</v>
      </c>
      <c r="AC1460" s="322">
        <v>0.55269378283894455</v>
      </c>
      <c r="AD1460" s="323">
        <v>180000</v>
      </c>
      <c r="AE1460" s="322">
        <v>24.560111090276521</v>
      </c>
      <c r="AF1460" s="324">
        <v>54.906706296535774</v>
      </c>
      <c r="AG1460" s="324">
        <v>15.583603329998411</v>
      </c>
      <c r="AH1460" s="324">
        <v>0.32950793382284332</v>
      </c>
      <c r="AI1460" s="324">
        <v>0.28381967124080848</v>
      </c>
      <c r="AJ1460" s="324">
        <v>0.20410585919709992</v>
      </c>
      <c r="AK1460" s="324">
        <v>179.81161504492152</v>
      </c>
      <c r="AL1460" s="324">
        <v>144.99382490355799</v>
      </c>
      <c r="AM1460" s="324">
        <v>214.62940518628508</v>
      </c>
    </row>
    <row r="1461" spans="1:39">
      <c r="A1461" s="291" t="s">
        <v>1612</v>
      </c>
      <c r="B1461" s="291">
        <v>2</v>
      </c>
      <c r="C1461" s="291" t="s">
        <v>3639</v>
      </c>
      <c r="D1461" s="291" t="s">
        <v>3176</v>
      </c>
      <c r="E1461" s="291" t="s">
        <v>3160</v>
      </c>
      <c r="F1461" s="291" t="s">
        <v>3161</v>
      </c>
      <c r="G1461" s="291" t="s">
        <v>3162</v>
      </c>
      <c r="H1461" s="291" t="s">
        <v>3163</v>
      </c>
      <c r="I1461" s="291" t="s">
        <v>3164</v>
      </c>
      <c r="J1461" s="291" t="s">
        <v>65</v>
      </c>
      <c r="K1461" s="291">
        <v>40</v>
      </c>
      <c r="L1461" s="291">
        <v>58627677.160000004</v>
      </c>
      <c r="M1461" s="291" t="s">
        <v>58</v>
      </c>
      <c r="N1461" s="291">
        <v>459</v>
      </c>
      <c r="O1461" s="291">
        <v>4430493.5629811734</v>
      </c>
      <c r="P1461" s="321" t="s">
        <v>3170</v>
      </c>
      <c r="Q1461" s="321">
        <v>18000000</v>
      </c>
      <c r="R1461" s="321">
        <v>32.510452999999998</v>
      </c>
      <c r="S1461" s="321">
        <v>52.540310169999998</v>
      </c>
      <c r="T1461" s="321">
        <v>129.30958598434512</v>
      </c>
      <c r="U1461" s="321" t="s">
        <v>150</v>
      </c>
      <c r="V1461" s="321">
        <v>0.19363482238155294</v>
      </c>
      <c r="W1461" s="321">
        <v>1.16897852116378</v>
      </c>
      <c r="X1461" s="321">
        <v>2</v>
      </c>
      <c r="Y1461" s="321">
        <v>45.178175227930097</v>
      </c>
      <c r="Z1461" s="321">
        <v>0.44807999999999998</v>
      </c>
      <c r="AA1461" s="321">
        <v>99.589996400000004</v>
      </c>
      <c r="AB1461" s="321">
        <v>1.4448949600000001</v>
      </c>
      <c r="AC1461" s="322">
        <v>0.55269378283894455</v>
      </c>
      <c r="AD1461" s="323">
        <v>180000</v>
      </c>
      <c r="AE1461" s="322">
        <v>24.613853127673185</v>
      </c>
      <c r="AF1461" s="324">
        <v>55.026852262173698</v>
      </c>
      <c r="AG1461" s="324">
        <v>15.62317797278086</v>
      </c>
      <c r="AH1461" s="324">
        <v>0.32938802873924966</v>
      </c>
      <c r="AI1461" s="324">
        <v>0.28391916547115437</v>
      </c>
      <c r="AJ1461" s="324">
        <v>0.20410585919709992</v>
      </c>
      <c r="AK1461" s="324">
        <v>179.87464879507681</v>
      </c>
      <c r="AL1461" s="324">
        <v>145.0446531246979</v>
      </c>
      <c r="AM1461" s="324">
        <v>214.70464446545571</v>
      </c>
    </row>
    <row r="1462" spans="1:39">
      <c r="A1462" s="291" t="s">
        <v>1613</v>
      </c>
      <c r="B1462" s="291">
        <v>2</v>
      </c>
      <c r="C1462" s="291" t="s">
        <v>3640</v>
      </c>
      <c r="D1462" s="291" t="s">
        <v>3176</v>
      </c>
      <c r="E1462" s="291" t="s">
        <v>3160</v>
      </c>
      <c r="F1462" s="291" t="s">
        <v>3161</v>
      </c>
      <c r="G1462" s="291" t="s">
        <v>3162</v>
      </c>
      <c r="H1462" s="291" t="s">
        <v>3163</v>
      </c>
      <c r="I1462" s="291" t="s">
        <v>3164</v>
      </c>
      <c r="J1462" s="291" t="s">
        <v>65</v>
      </c>
      <c r="K1462" s="291">
        <v>40</v>
      </c>
      <c r="L1462" s="291">
        <v>58627677.160000004</v>
      </c>
      <c r="M1462" s="291" t="s">
        <v>58</v>
      </c>
      <c r="N1462" s="291">
        <v>460</v>
      </c>
      <c r="O1462" s="291">
        <v>4440167.1297125733</v>
      </c>
      <c r="P1462" s="321" t="s">
        <v>3170</v>
      </c>
      <c r="Q1462" s="321">
        <v>18000000</v>
      </c>
      <c r="R1462" s="321">
        <v>32.510452999999998</v>
      </c>
      <c r="S1462" s="321">
        <v>52.540310169999998</v>
      </c>
      <c r="T1462" s="321">
        <v>129.30958598434512</v>
      </c>
      <c r="U1462" s="321" t="s">
        <v>150</v>
      </c>
      <c r="V1462" s="321">
        <v>0.19363482238155294</v>
      </c>
      <c r="W1462" s="321">
        <v>1.16897852116378</v>
      </c>
      <c r="X1462" s="321">
        <v>2</v>
      </c>
      <c r="Y1462" s="321">
        <v>45.178175227930097</v>
      </c>
      <c r="Z1462" s="321">
        <v>0.44807999999999998</v>
      </c>
      <c r="AA1462" s="321">
        <v>99.589996400000004</v>
      </c>
      <c r="AB1462" s="321">
        <v>1.4448949600000001</v>
      </c>
      <c r="AC1462" s="322">
        <v>0.55269378283894455</v>
      </c>
      <c r="AD1462" s="323">
        <v>180000</v>
      </c>
      <c r="AE1462" s="322">
        <v>24.667595165069852</v>
      </c>
      <c r="AF1462" s="324">
        <v>55.146998227811636</v>
      </c>
      <c r="AG1462" s="324">
        <v>15.662738079127516</v>
      </c>
      <c r="AH1462" s="324">
        <v>0.32926703894386833</v>
      </c>
      <c r="AI1462" s="324">
        <v>0.28401796258111672</v>
      </c>
      <c r="AJ1462" s="324">
        <v>0.20410585919709992</v>
      </c>
      <c r="AK1462" s="324">
        <v>179.9372408903549</v>
      </c>
      <c r="AL1462" s="324">
        <v>145.09512521072432</v>
      </c>
      <c r="AM1462" s="324">
        <v>214.77935656998548</v>
      </c>
    </row>
    <row r="1463" spans="1:39">
      <c r="A1463" s="291" t="s">
        <v>1614</v>
      </c>
      <c r="B1463" s="291">
        <v>2</v>
      </c>
      <c r="C1463" s="291" t="s">
        <v>3641</v>
      </c>
      <c r="D1463" s="291" t="s">
        <v>3176</v>
      </c>
      <c r="E1463" s="291" t="s">
        <v>3160</v>
      </c>
      <c r="F1463" s="291" t="s">
        <v>3161</v>
      </c>
      <c r="G1463" s="291" t="s">
        <v>3162</v>
      </c>
      <c r="H1463" s="291" t="s">
        <v>3163</v>
      </c>
      <c r="I1463" s="291" t="s">
        <v>3164</v>
      </c>
      <c r="J1463" s="291" t="s">
        <v>65</v>
      </c>
      <c r="K1463" s="291">
        <v>40</v>
      </c>
      <c r="L1463" s="291">
        <v>58627677.160000004</v>
      </c>
      <c r="M1463" s="291" t="s">
        <v>58</v>
      </c>
      <c r="N1463" s="291">
        <v>461</v>
      </c>
      <c r="O1463" s="291">
        <v>4449840.6964439731</v>
      </c>
      <c r="P1463" s="321" t="s">
        <v>3170</v>
      </c>
      <c r="Q1463" s="321">
        <v>18000000</v>
      </c>
      <c r="R1463" s="321">
        <v>32.510452999999998</v>
      </c>
      <c r="S1463" s="321">
        <v>52.540310169999998</v>
      </c>
      <c r="T1463" s="321">
        <v>129.30958598434512</v>
      </c>
      <c r="U1463" s="321" t="s">
        <v>150</v>
      </c>
      <c r="V1463" s="321">
        <v>0.19363482238155294</v>
      </c>
      <c r="W1463" s="321">
        <v>1.16897852116378</v>
      </c>
      <c r="X1463" s="321">
        <v>2</v>
      </c>
      <c r="Y1463" s="321">
        <v>45.178175227930097</v>
      </c>
      <c r="Z1463" s="321">
        <v>0.44807999999999998</v>
      </c>
      <c r="AA1463" s="321">
        <v>99.589996400000004</v>
      </c>
      <c r="AB1463" s="321">
        <v>1.4448949600000001</v>
      </c>
      <c r="AC1463" s="322">
        <v>0.55269378283894455</v>
      </c>
      <c r="AD1463" s="323">
        <v>180000</v>
      </c>
      <c r="AE1463" s="322">
        <v>24.721337202466518</v>
      </c>
      <c r="AF1463" s="324">
        <v>55.267144193449568</v>
      </c>
      <c r="AG1463" s="324">
        <v>15.702283519290681</v>
      </c>
      <c r="AH1463" s="324">
        <v>0.32914496923132691</v>
      </c>
      <c r="AI1463" s="324">
        <v>0.28411606476948675</v>
      </c>
      <c r="AJ1463" s="324">
        <v>0.20410585919709992</v>
      </c>
      <c r="AK1463" s="324">
        <v>179.99939272378185</v>
      </c>
      <c r="AL1463" s="324">
        <v>145.14524228492499</v>
      </c>
      <c r="AM1463" s="324">
        <v>214.85354316263877</v>
      </c>
    </row>
    <row r="1464" spans="1:39">
      <c r="A1464" s="291" t="s">
        <v>1615</v>
      </c>
      <c r="B1464" s="291">
        <v>2</v>
      </c>
      <c r="C1464" s="291" t="s">
        <v>3642</v>
      </c>
      <c r="D1464" s="291" t="s">
        <v>3176</v>
      </c>
      <c r="E1464" s="291" t="s">
        <v>3160</v>
      </c>
      <c r="F1464" s="291" t="s">
        <v>3161</v>
      </c>
      <c r="G1464" s="291" t="s">
        <v>3162</v>
      </c>
      <c r="H1464" s="291" t="s">
        <v>3163</v>
      </c>
      <c r="I1464" s="291" t="s">
        <v>3164</v>
      </c>
      <c r="J1464" s="291" t="s">
        <v>65</v>
      </c>
      <c r="K1464" s="291">
        <v>40</v>
      </c>
      <c r="L1464" s="291">
        <v>58627677.160000004</v>
      </c>
      <c r="M1464" s="291" t="s">
        <v>58</v>
      </c>
      <c r="N1464" s="291">
        <v>462</v>
      </c>
      <c r="O1464" s="291">
        <v>4459514.263175373</v>
      </c>
      <c r="P1464" s="321" t="s">
        <v>3170</v>
      </c>
      <c r="Q1464" s="321">
        <v>18000000</v>
      </c>
      <c r="R1464" s="321">
        <v>32.510452999999998</v>
      </c>
      <c r="S1464" s="321">
        <v>52.540310169999998</v>
      </c>
      <c r="T1464" s="321">
        <v>129.30958598434512</v>
      </c>
      <c r="U1464" s="321" t="s">
        <v>150</v>
      </c>
      <c r="V1464" s="321">
        <v>0.19363482238155294</v>
      </c>
      <c r="W1464" s="321">
        <v>1.16897852116378</v>
      </c>
      <c r="X1464" s="321">
        <v>2</v>
      </c>
      <c r="Y1464" s="321">
        <v>45.178175227930097</v>
      </c>
      <c r="Z1464" s="321">
        <v>0.44807999999999998</v>
      </c>
      <c r="AA1464" s="321">
        <v>99.589996400000004</v>
      </c>
      <c r="AB1464" s="321">
        <v>1.4448949600000001</v>
      </c>
      <c r="AC1464" s="322">
        <v>0.55269378283894455</v>
      </c>
      <c r="AD1464" s="323">
        <v>180000</v>
      </c>
      <c r="AE1464" s="322">
        <v>24.775079239863182</v>
      </c>
      <c r="AF1464" s="324">
        <v>55.387290159087499</v>
      </c>
      <c r="AG1464" s="324">
        <v>15.741814164096812</v>
      </c>
      <c r="AH1464" s="324">
        <v>0.32902182438035177</v>
      </c>
      <c r="AI1464" s="324">
        <v>0.2842134742263433</v>
      </c>
      <c r="AJ1464" s="324">
        <v>0.20410585919709992</v>
      </c>
      <c r="AK1464" s="324">
        <v>180.06110568286411</v>
      </c>
      <c r="AL1464" s="324">
        <v>145.19500546613671</v>
      </c>
      <c r="AM1464" s="324">
        <v>214.92720589959157</v>
      </c>
    </row>
    <row r="1465" spans="1:39">
      <c r="A1465" s="291" t="s">
        <v>1616</v>
      </c>
      <c r="B1465" s="291">
        <v>2</v>
      </c>
      <c r="C1465" s="291" t="s">
        <v>3643</v>
      </c>
      <c r="D1465" s="291" t="s">
        <v>3176</v>
      </c>
      <c r="E1465" s="291" t="s">
        <v>3160</v>
      </c>
      <c r="F1465" s="291" t="s">
        <v>3161</v>
      </c>
      <c r="G1465" s="291" t="s">
        <v>3162</v>
      </c>
      <c r="H1465" s="291" t="s">
        <v>3163</v>
      </c>
      <c r="I1465" s="291" t="s">
        <v>3164</v>
      </c>
      <c r="J1465" s="291" t="s">
        <v>65</v>
      </c>
      <c r="K1465" s="291">
        <v>40</v>
      </c>
      <c r="L1465" s="291">
        <v>58627677.160000004</v>
      </c>
      <c r="M1465" s="291" t="s">
        <v>58</v>
      </c>
      <c r="N1465" s="291">
        <v>463</v>
      </c>
      <c r="O1465" s="291">
        <v>4469187.8299067728</v>
      </c>
      <c r="P1465" s="321" t="s">
        <v>3170</v>
      </c>
      <c r="Q1465" s="321">
        <v>18000000</v>
      </c>
      <c r="R1465" s="321">
        <v>32.510452999999998</v>
      </c>
      <c r="S1465" s="321">
        <v>52.540310169999998</v>
      </c>
      <c r="T1465" s="321">
        <v>129.30958598434512</v>
      </c>
      <c r="U1465" s="321" t="s">
        <v>150</v>
      </c>
      <c r="V1465" s="321">
        <v>0.19363482238155294</v>
      </c>
      <c r="W1465" s="321">
        <v>1.16897852116378</v>
      </c>
      <c r="X1465" s="321">
        <v>2</v>
      </c>
      <c r="Y1465" s="321">
        <v>45.178175227930097</v>
      </c>
      <c r="Z1465" s="321">
        <v>0.44807999999999998</v>
      </c>
      <c r="AA1465" s="321">
        <v>99.589996400000004</v>
      </c>
      <c r="AB1465" s="321">
        <v>1.4448949600000001</v>
      </c>
      <c r="AC1465" s="322">
        <v>0.55269378283894455</v>
      </c>
      <c r="AD1465" s="323">
        <v>180000</v>
      </c>
      <c r="AE1465" s="322">
        <v>24.828821277259848</v>
      </c>
      <c r="AF1465" s="324">
        <v>55.50743612472543</v>
      </c>
      <c r="AG1465" s="324">
        <v>15.781329884944498</v>
      </c>
      <c r="AH1465" s="324">
        <v>0.32889760915292654</v>
      </c>
      <c r="AI1465" s="324">
        <v>0.28431019313311079</v>
      </c>
      <c r="AJ1465" s="324">
        <v>0.20410585919709992</v>
      </c>
      <c r="AK1465" s="324">
        <v>180.12238114962514</v>
      </c>
      <c r="AL1465" s="324">
        <v>145.24441586877512</v>
      </c>
      <c r="AM1465" s="324">
        <v>215.00034643047522</v>
      </c>
    </row>
    <row r="1466" spans="1:39">
      <c r="A1466" s="291" t="s">
        <v>1617</v>
      </c>
      <c r="B1466" s="291">
        <v>2</v>
      </c>
      <c r="C1466" s="291" t="s">
        <v>3644</v>
      </c>
      <c r="D1466" s="291" t="s">
        <v>3176</v>
      </c>
      <c r="E1466" s="291" t="s">
        <v>3160</v>
      </c>
      <c r="F1466" s="291" t="s">
        <v>3161</v>
      </c>
      <c r="G1466" s="291" t="s">
        <v>3162</v>
      </c>
      <c r="H1466" s="291" t="s">
        <v>3163</v>
      </c>
      <c r="I1466" s="291" t="s">
        <v>3164</v>
      </c>
      <c r="J1466" s="291" t="s">
        <v>65</v>
      </c>
      <c r="K1466" s="291">
        <v>40</v>
      </c>
      <c r="L1466" s="291">
        <v>58627677.160000004</v>
      </c>
      <c r="M1466" s="291" t="s">
        <v>58</v>
      </c>
      <c r="N1466" s="291">
        <v>464</v>
      </c>
      <c r="O1466" s="291">
        <v>4478861.3966381727</v>
      </c>
      <c r="P1466" s="321" t="s">
        <v>3170</v>
      </c>
      <c r="Q1466" s="321">
        <v>18000000</v>
      </c>
      <c r="R1466" s="321">
        <v>32.510452999999998</v>
      </c>
      <c r="S1466" s="321">
        <v>52.540310169999998</v>
      </c>
      <c r="T1466" s="321">
        <v>129.30958598434512</v>
      </c>
      <c r="U1466" s="321" t="s">
        <v>150</v>
      </c>
      <c r="V1466" s="321">
        <v>0.19363482238155294</v>
      </c>
      <c r="W1466" s="321">
        <v>1.16897852116378</v>
      </c>
      <c r="X1466" s="321">
        <v>2</v>
      </c>
      <c r="Y1466" s="321">
        <v>45.178175227930097</v>
      </c>
      <c r="Z1466" s="321">
        <v>0.44807999999999998</v>
      </c>
      <c r="AA1466" s="321">
        <v>99.589996400000004</v>
      </c>
      <c r="AB1466" s="321">
        <v>1.4448949600000001</v>
      </c>
      <c r="AC1466" s="322">
        <v>0.55269378283894455</v>
      </c>
      <c r="AD1466" s="323">
        <v>180000</v>
      </c>
      <c r="AE1466" s="322">
        <v>24.882563314656515</v>
      </c>
      <c r="AF1466" s="324">
        <v>55.627582090363369</v>
      </c>
      <c r="AG1466" s="324">
        <v>15.820830553802592</v>
      </c>
      <c r="AH1466" s="324">
        <v>0.32877232829548664</v>
      </c>
      <c r="AI1466" s="324">
        <v>0.28440622366261914</v>
      </c>
      <c r="AJ1466" s="324">
        <v>0.20410585919709992</v>
      </c>
      <c r="AK1466" s="324">
        <v>180.18322050064344</v>
      </c>
      <c r="AL1466" s="324">
        <v>145.29347460286516</v>
      </c>
      <c r="AM1466" s="324">
        <v>215.07296639842173</v>
      </c>
    </row>
    <row r="1467" spans="1:39">
      <c r="A1467" s="291" t="s">
        <v>1618</v>
      </c>
      <c r="B1467" s="291">
        <v>2</v>
      </c>
      <c r="C1467" s="291" t="s">
        <v>3645</v>
      </c>
      <c r="D1467" s="291" t="s">
        <v>3176</v>
      </c>
      <c r="E1467" s="291" t="s">
        <v>3160</v>
      </c>
      <c r="F1467" s="291" t="s">
        <v>3161</v>
      </c>
      <c r="G1467" s="291" t="s">
        <v>3162</v>
      </c>
      <c r="H1467" s="291" t="s">
        <v>3163</v>
      </c>
      <c r="I1467" s="291" t="s">
        <v>3164</v>
      </c>
      <c r="J1467" s="291" t="s">
        <v>65</v>
      </c>
      <c r="K1467" s="291">
        <v>40</v>
      </c>
      <c r="L1467" s="291">
        <v>58627677.160000004</v>
      </c>
      <c r="M1467" s="291" t="s">
        <v>58</v>
      </c>
      <c r="N1467" s="291">
        <v>465</v>
      </c>
      <c r="O1467" s="291">
        <v>4488534.9633695725</v>
      </c>
      <c r="P1467" s="321" t="s">
        <v>3170</v>
      </c>
      <c r="Q1467" s="321">
        <v>18000000</v>
      </c>
      <c r="R1467" s="321">
        <v>32.510452999999998</v>
      </c>
      <c r="S1467" s="321">
        <v>52.540310169999998</v>
      </c>
      <c r="T1467" s="321">
        <v>129.30958598434512</v>
      </c>
      <c r="U1467" s="321" t="s">
        <v>150</v>
      </c>
      <c r="V1467" s="321">
        <v>0.19363482238155294</v>
      </c>
      <c r="W1467" s="321">
        <v>1.16897852116378</v>
      </c>
      <c r="X1467" s="321">
        <v>2</v>
      </c>
      <c r="Y1467" s="321">
        <v>45.178175227930097</v>
      </c>
      <c r="Z1467" s="321">
        <v>0.44807999999999998</v>
      </c>
      <c r="AA1467" s="321">
        <v>99.589996400000004</v>
      </c>
      <c r="AB1467" s="321">
        <v>1.4448949600000001</v>
      </c>
      <c r="AC1467" s="322">
        <v>0.55269378283894455</v>
      </c>
      <c r="AD1467" s="323">
        <v>180000</v>
      </c>
      <c r="AE1467" s="322">
        <v>24.936305352053182</v>
      </c>
      <c r="AF1467" s="324">
        <v>55.7477280560013</v>
      </c>
      <c r="AG1467" s="324">
        <v>15.860316043208238</v>
      </c>
      <c r="AH1467" s="324">
        <v>0.32864598653805982</v>
      </c>
      <c r="AI1467" s="324">
        <v>0.28450156797916104</v>
      </c>
      <c r="AJ1467" s="324">
        <v>0.20410585919709992</v>
      </c>
      <c r="AK1467" s="324">
        <v>180.2436251070888</v>
      </c>
      <c r="AL1467" s="324">
        <v>145.34218277407047</v>
      </c>
      <c r="AM1467" s="324">
        <v>215.14506744010717</v>
      </c>
    </row>
    <row r="1468" spans="1:39">
      <c r="A1468" s="291" t="s">
        <v>1619</v>
      </c>
      <c r="B1468" s="291">
        <v>2</v>
      </c>
      <c r="C1468" s="291" t="s">
        <v>3646</v>
      </c>
      <c r="D1468" s="291" t="s">
        <v>3176</v>
      </c>
      <c r="E1468" s="291" t="s">
        <v>3160</v>
      </c>
      <c r="F1468" s="291" t="s">
        <v>3161</v>
      </c>
      <c r="G1468" s="291" t="s">
        <v>3162</v>
      </c>
      <c r="H1468" s="291" t="s">
        <v>3163</v>
      </c>
      <c r="I1468" s="291" t="s">
        <v>3164</v>
      </c>
      <c r="J1468" s="291" t="s">
        <v>65</v>
      </c>
      <c r="K1468" s="291">
        <v>40</v>
      </c>
      <c r="L1468" s="291">
        <v>58627677.160000004</v>
      </c>
      <c r="M1468" s="291" t="s">
        <v>58</v>
      </c>
      <c r="N1468" s="291">
        <v>466</v>
      </c>
      <c r="O1468" s="291">
        <v>4498208.5301009724</v>
      </c>
      <c r="P1468" s="321" t="s">
        <v>3170</v>
      </c>
      <c r="Q1468" s="321">
        <v>18000000</v>
      </c>
      <c r="R1468" s="321">
        <v>32.510452999999998</v>
      </c>
      <c r="S1468" s="321">
        <v>52.540310169999998</v>
      </c>
      <c r="T1468" s="321">
        <v>129.30958598434512</v>
      </c>
      <c r="U1468" s="321" t="s">
        <v>150</v>
      </c>
      <c r="V1468" s="321">
        <v>0.19363482238155294</v>
      </c>
      <c r="W1468" s="321">
        <v>1.16897852116378</v>
      </c>
      <c r="X1468" s="321">
        <v>2</v>
      </c>
      <c r="Y1468" s="321">
        <v>45.178175227930097</v>
      </c>
      <c r="Z1468" s="321">
        <v>0.44807999999999998</v>
      </c>
      <c r="AA1468" s="321">
        <v>99.589996400000004</v>
      </c>
      <c r="AB1468" s="321">
        <v>1.4448949600000001</v>
      </c>
      <c r="AC1468" s="322">
        <v>0.55269378283894455</v>
      </c>
      <c r="AD1468" s="323">
        <v>180000</v>
      </c>
      <c r="AE1468" s="322">
        <v>24.990047389449845</v>
      </c>
      <c r="AF1468" s="324">
        <v>55.867874021639231</v>
      </c>
      <c r="AG1468" s="324">
        <v>15.899786226264968</v>
      </c>
      <c r="AH1468" s="324">
        <v>0.32851858859478161</v>
      </c>
      <c r="AI1468" s="324">
        <v>0.28459622823854946</v>
      </c>
      <c r="AJ1468" s="324">
        <v>0.20410585919709992</v>
      </c>
      <c r="AK1468" s="324">
        <v>180.30359633475879</v>
      </c>
      <c r="AL1468" s="324">
        <v>145.39054148372256</v>
      </c>
      <c r="AM1468" s="324">
        <v>215.21665118579506</v>
      </c>
    </row>
    <row r="1469" spans="1:39">
      <c r="A1469" s="291" t="s">
        <v>1620</v>
      </c>
      <c r="B1469" s="291">
        <v>2</v>
      </c>
      <c r="C1469" s="291" t="s">
        <v>3647</v>
      </c>
      <c r="D1469" s="291" t="s">
        <v>3176</v>
      </c>
      <c r="E1469" s="291" t="s">
        <v>3160</v>
      </c>
      <c r="F1469" s="291" t="s">
        <v>3161</v>
      </c>
      <c r="G1469" s="291" t="s">
        <v>3162</v>
      </c>
      <c r="H1469" s="291" t="s">
        <v>3163</v>
      </c>
      <c r="I1469" s="291" t="s">
        <v>3164</v>
      </c>
      <c r="J1469" s="291" t="s">
        <v>65</v>
      </c>
      <c r="K1469" s="291">
        <v>40</v>
      </c>
      <c r="L1469" s="291">
        <v>58627677.160000004</v>
      </c>
      <c r="M1469" s="291" t="s">
        <v>58</v>
      </c>
      <c r="N1469" s="291">
        <v>467</v>
      </c>
      <c r="O1469" s="291">
        <v>4507882.0968323722</v>
      </c>
      <c r="P1469" s="321" t="s">
        <v>3170</v>
      </c>
      <c r="Q1469" s="321">
        <v>18000000</v>
      </c>
      <c r="R1469" s="321">
        <v>32.510452999999998</v>
      </c>
      <c r="S1469" s="321">
        <v>52.540310169999998</v>
      </c>
      <c r="T1469" s="321">
        <v>129.30958598434512</v>
      </c>
      <c r="U1469" s="321" t="s">
        <v>150</v>
      </c>
      <c r="V1469" s="321">
        <v>0.19363482238155294</v>
      </c>
      <c r="W1469" s="321">
        <v>1.16897852116378</v>
      </c>
      <c r="X1469" s="321">
        <v>2</v>
      </c>
      <c r="Y1469" s="321">
        <v>45.178175227930097</v>
      </c>
      <c r="Z1469" s="321">
        <v>0.44807999999999998</v>
      </c>
      <c r="AA1469" s="321">
        <v>99.589996400000004</v>
      </c>
      <c r="AB1469" s="321">
        <v>1.4448949600000001</v>
      </c>
      <c r="AC1469" s="322">
        <v>0.55269378283894455</v>
      </c>
      <c r="AD1469" s="323">
        <v>180000</v>
      </c>
      <c r="AE1469" s="322">
        <v>25.043789426846512</v>
      </c>
      <c r="AF1469" s="324">
        <v>55.988019987277163</v>
      </c>
      <c r="AG1469" s="324">
        <v>15.939240976640809</v>
      </c>
      <c r="AH1469" s="324">
        <v>0.32839013916406024</v>
      </c>
      <c r="AI1469" s="324">
        <v>0.28469020658817507</v>
      </c>
      <c r="AJ1469" s="324">
        <v>0.20410585919709992</v>
      </c>
      <c r="AK1469" s="324">
        <v>180.36313554411507</v>
      </c>
      <c r="AL1469" s="324">
        <v>145.43855182885039</v>
      </c>
      <c r="AM1469" s="324">
        <v>215.28771925937977</v>
      </c>
    </row>
    <row r="1470" spans="1:39">
      <c r="A1470" s="291" t="s">
        <v>1621</v>
      </c>
      <c r="B1470" s="291">
        <v>2</v>
      </c>
      <c r="C1470" s="291" t="s">
        <v>3648</v>
      </c>
      <c r="D1470" s="291" t="s">
        <v>3176</v>
      </c>
      <c r="E1470" s="291" t="s">
        <v>3160</v>
      </c>
      <c r="F1470" s="291" t="s">
        <v>3161</v>
      </c>
      <c r="G1470" s="291" t="s">
        <v>3162</v>
      </c>
      <c r="H1470" s="291" t="s">
        <v>3163</v>
      </c>
      <c r="I1470" s="291" t="s">
        <v>3164</v>
      </c>
      <c r="J1470" s="291" t="s">
        <v>65</v>
      </c>
      <c r="K1470" s="291">
        <v>40</v>
      </c>
      <c r="L1470" s="291">
        <v>58627677.160000004</v>
      </c>
      <c r="M1470" s="291" t="s">
        <v>58</v>
      </c>
      <c r="N1470" s="291">
        <v>468</v>
      </c>
      <c r="O1470" s="291">
        <v>4517555.6635637721</v>
      </c>
      <c r="P1470" s="321" t="s">
        <v>3170</v>
      </c>
      <c r="Q1470" s="321">
        <v>18000000</v>
      </c>
      <c r="R1470" s="321">
        <v>32.510452999999998</v>
      </c>
      <c r="S1470" s="321">
        <v>52.540310169999998</v>
      </c>
      <c r="T1470" s="321">
        <v>129.30958598434512</v>
      </c>
      <c r="U1470" s="321" t="s">
        <v>150</v>
      </c>
      <c r="V1470" s="321">
        <v>0.19363482238155294</v>
      </c>
      <c r="W1470" s="321">
        <v>1.16897852116378</v>
      </c>
      <c r="X1470" s="321">
        <v>2</v>
      </c>
      <c r="Y1470" s="321">
        <v>45.178175227930097</v>
      </c>
      <c r="Z1470" s="321">
        <v>0.44807999999999998</v>
      </c>
      <c r="AA1470" s="321">
        <v>99.589996400000004</v>
      </c>
      <c r="AB1470" s="321">
        <v>1.4448949600000001</v>
      </c>
      <c r="AC1470" s="322">
        <v>0.55269378283894455</v>
      </c>
      <c r="AD1470" s="323">
        <v>180000</v>
      </c>
      <c r="AE1470" s="322">
        <v>25.097531464243179</v>
      </c>
      <c r="AF1470" s="324">
        <v>56.108165952915101</v>
      </c>
      <c r="AG1470" s="324">
        <v>15.978680168566374</v>
      </c>
      <c r="AH1470" s="324">
        <v>0.32826064292841556</v>
      </c>
      <c r="AI1470" s="324">
        <v>0.28478350516706208</v>
      </c>
      <c r="AJ1470" s="324">
        <v>0.20410585919709992</v>
      </c>
      <c r="AK1470" s="324">
        <v>180.4222440903188</v>
      </c>
      <c r="AL1470" s="324">
        <v>145.48621490220876</v>
      </c>
      <c r="AM1470" s="324">
        <v>215.3582732784289</v>
      </c>
    </row>
    <row r="1471" spans="1:39">
      <c r="A1471" s="291" t="s">
        <v>1622</v>
      </c>
      <c r="B1471" s="291">
        <v>2</v>
      </c>
      <c r="C1471" s="291" t="s">
        <v>3649</v>
      </c>
      <c r="D1471" s="291" t="s">
        <v>3176</v>
      </c>
      <c r="E1471" s="291" t="s">
        <v>3160</v>
      </c>
      <c r="F1471" s="291" t="s">
        <v>3161</v>
      </c>
      <c r="G1471" s="291" t="s">
        <v>3162</v>
      </c>
      <c r="H1471" s="291" t="s">
        <v>3163</v>
      </c>
      <c r="I1471" s="291" t="s">
        <v>3164</v>
      </c>
      <c r="J1471" s="291" t="s">
        <v>65</v>
      </c>
      <c r="K1471" s="291">
        <v>40</v>
      </c>
      <c r="L1471" s="291">
        <v>58627677.160000004</v>
      </c>
      <c r="M1471" s="291" t="s">
        <v>58</v>
      </c>
      <c r="N1471" s="291">
        <v>469</v>
      </c>
      <c r="O1471" s="291">
        <v>4527229.230295172</v>
      </c>
      <c r="P1471" s="321" t="s">
        <v>3170</v>
      </c>
      <c r="Q1471" s="321">
        <v>18000000</v>
      </c>
      <c r="R1471" s="321">
        <v>32.510452999999998</v>
      </c>
      <c r="S1471" s="321">
        <v>52.540310169999998</v>
      </c>
      <c r="T1471" s="321">
        <v>129.30958598434512</v>
      </c>
      <c r="U1471" s="321" t="s">
        <v>150</v>
      </c>
      <c r="V1471" s="321">
        <v>0.19363482238155294</v>
      </c>
      <c r="W1471" s="321">
        <v>1.16897852116378</v>
      </c>
      <c r="X1471" s="321">
        <v>2</v>
      </c>
      <c r="Y1471" s="321">
        <v>45.178175227930097</v>
      </c>
      <c r="Z1471" s="321">
        <v>0.44807999999999998</v>
      </c>
      <c r="AA1471" s="321">
        <v>99.589996400000004</v>
      </c>
      <c r="AB1471" s="321">
        <v>1.4448949600000001</v>
      </c>
      <c r="AC1471" s="322">
        <v>0.55269378283894455</v>
      </c>
      <c r="AD1471" s="323">
        <v>180000</v>
      </c>
      <c r="AE1471" s="322">
        <v>25.151273501639846</v>
      </c>
      <c r="AF1471" s="324">
        <v>56.228311918553032</v>
      </c>
      <c r="AG1471" s="324">
        <v>16.018103676832965</v>
      </c>
      <c r="AH1471" s="324">
        <v>0.32813010455462505</v>
      </c>
      <c r="AI1471" s="324">
        <v>0.28487612610592439</v>
      </c>
      <c r="AJ1471" s="324">
        <v>0.20410585919709992</v>
      </c>
      <c r="AK1471" s="324">
        <v>180.48092332326627</v>
      </c>
      <c r="AL1471" s="324">
        <v>145.53353179230695</v>
      </c>
      <c r="AM1471" s="324">
        <v>215.42831485422562</v>
      </c>
    </row>
    <row r="1472" spans="1:39">
      <c r="A1472" s="291" t="s">
        <v>1623</v>
      </c>
      <c r="B1472" s="291">
        <v>2</v>
      </c>
      <c r="C1472" s="291" t="s">
        <v>3650</v>
      </c>
      <c r="D1472" s="291" t="s">
        <v>3176</v>
      </c>
      <c r="E1472" s="291" t="s">
        <v>3160</v>
      </c>
      <c r="F1472" s="291" t="s">
        <v>3161</v>
      </c>
      <c r="G1472" s="291" t="s">
        <v>3162</v>
      </c>
      <c r="H1472" s="291" t="s">
        <v>3163</v>
      </c>
      <c r="I1472" s="291" t="s">
        <v>3164</v>
      </c>
      <c r="J1472" s="291" t="s">
        <v>65</v>
      </c>
      <c r="K1472" s="291">
        <v>40</v>
      </c>
      <c r="L1472" s="291">
        <v>58627677.160000004</v>
      </c>
      <c r="M1472" s="291" t="s">
        <v>58</v>
      </c>
      <c r="N1472" s="291">
        <v>470</v>
      </c>
      <c r="O1472" s="291">
        <v>4536902.7970265718</v>
      </c>
      <c r="P1472" s="321" t="s">
        <v>3170</v>
      </c>
      <c r="Q1472" s="321">
        <v>18000000</v>
      </c>
      <c r="R1472" s="321">
        <v>32.510452999999998</v>
      </c>
      <c r="S1472" s="321">
        <v>52.540310169999998</v>
      </c>
      <c r="T1472" s="321">
        <v>129.30958598434512</v>
      </c>
      <c r="U1472" s="321" t="s">
        <v>150</v>
      </c>
      <c r="V1472" s="321">
        <v>0.19363482238155294</v>
      </c>
      <c r="W1472" s="321">
        <v>1.16897852116378</v>
      </c>
      <c r="X1472" s="321">
        <v>2</v>
      </c>
      <c r="Y1472" s="321">
        <v>45.178175227930097</v>
      </c>
      <c r="Z1472" s="321">
        <v>0.44807999999999998</v>
      </c>
      <c r="AA1472" s="321">
        <v>99.589996400000004</v>
      </c>
      <c r="AB1472" s="321">
        <v>1.4448949600000001</v>
      </c>
      <c r="AC1472" s="322">
        <v>0.55269378283894455</v>
      </c>
      <c r="AD1472" s="323">
        <v>180000</v>
      </c>
      <c r="AE1472" s="322">
        <v>25.205015539036509</v>
      </c>
      <c r="AF1472" s="324">
        <v>56.348457884190964</v>
      </c>
      <c r="AG1472" s="324">
        <v>16.057511376790735</v>
      </c>
      <c r="AH1472" s="324">
        <v>0.32799852869407692</v>
      </c>
      <c r="AI1472" s="324">
        <v>0.28496807152722109</v>
      </c>
      <c r="AJ1472" s="324">
        <v>0.20410585919709992</v>
      </c>
      <c r="AK1472" s="324">
        <v>180.5391745876239</v>
      </c>
      <c r="AL1472" s="324">
        <v>145.58050358343718</v>
      </c>
      <c r="AM1472" s="324">
        <v>215.49784559181066</v>
      </c>
    </row>
    <row r="1473" spans="1:39">
      <c r="A1473" s="291" t="s">
        <v>1624</v>
      </c>
      <c r="B1473" s="291">
        <v>2</v>
      </c>
      <c r="C1473" s="291" t="s">
        <v>3651</v>
      </c>
      <c r="D1473" s="291" t="s">
        <v>3176</v>
      </c>
      <c r="E1473" s="291" t="s">
        <v>3160</v>
      </c>
      <c r="F1473" s="291" t="s">
        <v>3161</v>
      </c>
      <c r="G1473" s="291" t="s">
        <v>3162</v>
      </c>
      <c r="H1473" s="291" t="s">
        <v>3163</v>
      </c>
      <c r="I1473" s="291" t="s">
        <v>3164</v>
      </c>
      <c r="J1473" s="291" t="s">
        <v>65</v>
      </c>
      <c r="K1473" s="291">
        <v>40</v>
      </c>
      <c r="L1473" s="291">
        <v>58627677.160000004</v>
      </c>
      <c r="M1473" s="291" t="s">
        <v>58</v>
      </c>
      <c r="N1473" s="291">
        <v>471</v>
      </c>
      <c r="O1473" s="291">
        <v>4546576.3637579717</v>
      </c>
      <c r="P1473" s="321" t="s">
        <v>3170</v>
      </c>
      <c r="Q1473" s="321">
        <v>18000000</v>
      </c>
      <c r="R1473" s="321">
        <v>32.510452999999998</v>
      </c>
      <c r="S1473" s="321">
        <v>52.540310169999998</v>
      </c>
      <c r="T1473" s="321">
        <v>129.30958598434512</v>
      </c>
      <c r="U1473" s="321" t="s">
        <v>150</v>
      </c>
      <c r="V1473" s="321">
        <v>0.19363482238155294</v>
      </c>
      <c r="W1473" s="321">
        <v>1.16897852116378</v>
      </c>
      <c r="X1473" s="321">
        <v>2</v>
      </c>
      <c r="Y1473" s="321">
        <v>45.178175227930097</v>
      </c>
      <c r="Z1473" s="321">
        <v>0.44807999999999998</v>
      </c>
      <c r="AA1473" s="321">
        <v>99.589996400000004</v>
      </c>
      <c r="AB1473" s="321">
        <v>1.4448949600000001</v>
      </c>
      <c r="AC1473" s="322">
        <v>0.55269378283894455</v>
      </c>
      <c r="AD1473" s="323">
        <v>180000</v>
      </c>
      <c r="AE1473" s="322">
        <v>25.258757576433176</v>
      </c>
      <c r="AF1473" s="324">
        <v>56.468603849828895</v>
      </c>
      <c r="AG1473" s="324">
        <v>16.096903144346761</v>
      </c>
      <c r="AH1473" s="324">
        <v>0.32786591998216569</v>
      </c>
      <c r="AI1473" s="324">
        <v>0.28505934354521034</v>
      </c>
      <c r="AJ1473" s="324">
        <v>0.20410585919709992</v>
      </c>
      <c r="AK1473" s="324">
        <v>180.59699922286256</v>
      </c>
      <c r="AL1473" s="324">
        <v>145.62713135570212</v>
      </c>
      <c r="AM1473" s="324">
        <v>215.56686709002304</v>
      </c>
    </row>
    <row r="1474" spans="1:39">
      <c r="A1474" s="291" t="s">
        <v>1625</v>
      </c>
      <c r="B1474" s="291">
        <v>2</v>
      </c>
      <c r="C1474" s="291" t="s">
        <v>3652</v>
      </c>
      <c r="D1474" s="291" t="s">
        <v>3176</v>
      </c>
      <c r="E1474" s="291" t="s">
        <v>3160</v>
      </c>
      <c r="F1474" s="291" t="s">
        <v>3161</v>
      </c>
      <c r="G1474" s="291" t="s">
        <v>3162</v>
      </c>
      <c r="H1474" s="291" t="s">
        <v>3163</v>
      </c>
      <c r="I1474" s="291" t="s">
        <v>3164</v>
      </c>
      <c r="J1474" s="291" t="s">
        <v>65</v>
      </c>
      <c r="K1474" s="291">
        <v>40</v>
      </c>
      <c r="L1474" s="291">
        <v>58627677.160000004</v>
      </c>
      <c r="M1474" s="291" t="s">
        <v>58</v>
      </c>
      <c r="N1474" s="291">
        <v>472</v>
      </c>
      <c r="O1474" s="291">
        <v>4556249.9304893715</v>
      </c>
      <c r="P1474" s="321" t="s">
        <v>3170</v>
      </c>
      <c r="Q1474" s="321">
        <v>18000000</v>
      </c>
      <c r="R1474" s="321">
        <v>32.510452999999998</v>
      </c>
      <c r="S1474" s="321">
        <v>52.540310169999998</v>
      </c>
      <c r="T1474" s="321">
        <v>129.30958598434512</v>
      </c>
      <c r="U1474" s="321" t="s">
        <v>150</v>
      </c>
      <c r="V1474" s="321">
        <v>0.19363482238155294</v>
      </c>
      <c r="W1474" s="321">
        <v>1.16897852116378</v>
      </c>
      <c r="X1474" s="321">
        <v>2</v>
      </c>
      <c r="Y1474" s="321">
        <v>45.178175227930097</v>
      </c>
      <c r="Z1474" s="321">
        <v>0.44807999999999998</v>
      </c>
      <c r="AA1474" s="321">
        <v>99.589996400000004</v>
      </c>
      <c r="AB1474" s="321">
        <v>1.4448949600000001</v>
      </c>
      <c r="AC1474" s="322">
        <v>0.55269378283894455</v>
      </c>
      <c r="AD1474" s="323">
        <v>180000</v>
      </c>
      <c r="AE1474" s="322">
        <v>25.312499613829843</v>
      </c>
      <c r="AF1474" s="324">
        <v>56.588749815466834</v>
      </c>
      <c r="AG1474" s="324">
        <v>16.136278855963248</v>
      </c>
      <c r="AH1474" s="324">
        <v>0.327732283039329</v>
      </c>
      <c r="AI1474" s="324">
        <v>0.28514994426600465</v>
      </c>
      <c r="AJ1474" s="324">
        <v>0.20410585919709992</v>
      </c>
      <c r="AK1474" s="324">
        <v>180.65439856329249</v>
      </c>
      <c r="AL1474" s="324">
        <v>145.6734161850431</v>
      </c>
      <c r="AM1474" s="324">
        <v>215.63538094154191</v>
      </c>
    </row>
    <row r="1475" spans="1:39">
      <c r="A1475" s="291" t="s">
        <v>1626</v>
      </c>
      <c r="B1475" s="291">
        <v>2</v>
      </c>
      <c r="C1475" s="291" t="s">
        <v>3653</v>
      </c>
      <c r="D1475" s="291" t="s">
        <v>3176</v>
      </c>
      <c r="E1475" s="291" t="s">
        <v>3160</v>
      </c>
      <c r="F1475" s="291" t="s">
        <v>3161</v>
      </c>
      <c r="G1475" s="291" t="s">
        <v>3162</v>
      </c>
      <c r="H1475" s="291" t="s">
        <v>3163</v>
      </c>
      <c r="I1475" s="291" t="s">
        <v>3164</v>
      </c>
      <c r="J1475" s="291" t="s">
        <v>65</v>
      </c>
      <c r="K1475" s="291">
        <v>40</v>
      </c>
      <c r="L1475" s="291">
        <v>58627677.160000004</v>
      </c>
      <c r="M1475" s="291" t="s">
        <v>58</v>
      </c>
      <c r="N1475" s="291">
        <v>473</v>
      </c>
      <c r="O1475" s="291">
        <v>4565923.4972207714</v>
      </c>
      <c r="P1475" s="321" t="s">
        <v>3170</v>
      </c>
      <c r="Q1475" s="321">
        <v>18000000</v>
      </c>
      <c r="R1475" s="321">
        <v>32.510452999999998</v>
      </c>
      <c r="S1475" s="321">
        <v>52.540310169999998</v>
      </c>
      <c r="T1475" s="321">
        <v>129.30958598434512</v>
      </c>
      <c r="U1475" s="321" t="s">
        <v>150</v>
      </c>
      <c r="V1475" s="321">
        <v>0.19363482238155294</v>
      </c>
      <c r="W1475" s="321">
        <v>1.16897852116378</v>
      </c>
      <c r="X1475" s="321">
        <v>2</v>
      </c>
      <c r="Y1475" s="321">
        <v>45.178175227930097</v>
      </c>
      <c r="Z1475" s="321">
        <v>0.44807999999999998</v>
      </c>
      <c r="AA1475" s="321">
        <v>99.589996400000004</v>
      </c>
      <c r="AB1475" s="321">
        <v>1.4448949600000001</v>
      </c>
      <c r="AC1475" s="322">
        <v>0.55269378283894455</v>
      </c>
      <c r="AD1475" s="323">
        <v>180000</v>
      </c>
      <c r="AE1475" s="322">
        <v>25.366241651226506</v>
      </c>
      <c r="AF1475" s="324">
        <v>56.708895781104758</v>
      </c>
      <c r="AG1475" s="324">
        <v>16.175638388655628</v>
      </c>
      <c r="AH1475" s="324">
        <v>0.32759762247028157</v>
      </c>
      <c r="AI1475" s="324">
        <v>0.28523987578762389</v>
      </c>
      <c r="AJ1475" s="324">
        <v>0.20410585919709992</v>
      </c>
      <c r="AK1475" s="324">
        <v>180.71137393809687</v>
      </c>
      <c r="AL1475" s="324">
        <v>145.7193591432671</v>
      </c>
      <c r="AM1475" s="324">
        <v>215.70338873292667</v>
      </c>
    </row>
    <row r="1476" spans="1:39">
      <c r="A1476" s="291" t="s">
        <v>1627</v>
      </c>
      <c r="B1476" s="291">
        <v>2</v>
      </c>
      <c r="C1476" s="291" t="s">
        <v>3654</v>
      </c>
      <c r="D1476" s="291" t="s">
        <v>3176</v>
      </c>
      <c r="E1476" s="291" t="s">
        <v>3160</v>
      </c>
      <c r="F1476" s="291" t="s">
        <v>3161</v>
      </c>
      <c r="G1476" s="291" t="s">
        <v>3162</v>
      </c>
      <c r="H1476" s="291" t="s">
        <v>3163</v>
      </c>
      <c r="I1476" s="291" t="s">
        <v>3164</v>
      </c>
      <c r="J1476" s="291" t="s">
        <v>65</v>
      </c>
      <c r="K1476" s="291">
        <v>40</v>
      </c>
      <c r="L1476" s="291">
        <v>58627677.160000004</v>
      </c>
      <c r="M1476" s="291" t="s">
        <v>58</v>
      </c>
      <c r="N1476" s="291">
        <v>474</v>
      </c>
      <c r="O1476" s="291">
        <v>4575597.0639521712</v>
      </c>
      <c r="P1476" s="321" t="s">
        <v>3170</v>
      </c>
      <c r="Q1476" s="321">
        <v>18000000</v>
      </c>
      <c r="R1476" s="321">
        <v>32.510452999999998</v>
      </c>
      <c r="S1476" s="321">
        <v>52.540310169999998</v>
      </c>
      <c r="T1476" s="321">
        <v>129.30958598434512</v>
      </c>
      <c r="U1476" s="321" t="s">
        <v>150</v>
      </c>
      <c r="V1476" s="321">
        <v>0.19363482238155294</v>
      </c>
      <c r="W1476" s="321">
        <v>1.16897852116378</v>
      </c>
      <c r="X1476" s="321">
        <v>2</v>
      </c>
      <c r="Y1476" s="321">
        <v>45.178175227930097</v>
      </c>
      <c r="Z1476" s="321">
        <v>0.44807999999999998</v>
      </c>
      <c r="AA1476" s="321">
        <v>99.589996400000004</v>
      </c>
      <c r="AB1476" s="321">
        <v>1.4448949600000001</v>
      </c>
      <c r="AC1476" s="322">
        <v>0.55269378283894455</v>
      </c>
      <c r="AD1476" s="323">
        <v>180000</v>
      </c>
      <c r="AE1476" s="322">
        <v>25.419983688623173</v>
      </c>
      <c r="AF1476" s="324">
        <v>56.829041746742689</v>
      </c>
      <c r="AG1476" s="324">
        <v>16.214981619990759</v>
      </c>
      <c r="AH1476" s="324">
        <v>0.32746194286452268</v>
      </c>
      <c r="AI1476" s="324">
        <v>0.28532914020004857</v>
      </c>
      <c r="AJ1476" s="324">
        <v>0.20410585919709992</v>
      </c>
      <c r="AK1476" s="324">
        <v>180.76792667136567</v>
      </c>
      <c r="AL1476" s="324">
        <v>145.76496129807421</v>
      </c>
      <c r="AM1476" s="324">
        <v>215.77089204465716</v>
      </c>
    </row>
    <row r="1477" spans="1:39">
      <c r="A1477" s="291" t="s">
        <v>1628</v>
      </c>
      <c r="B1477" s="291">
        <v>2</v>
      </c>
      <c r="C1477" s="291" t="s">
        <v>3655</v>
      </c>
      <c r="D1477" s="291" t="s">
        <v>3176</v>
      </c>
      <c r="E1477" s="291" t="s">
        <v>3160</v>
      </c>
      <c r="F1477" s="291" t="s">
        <v>3161</v>
      </c>
      <c r="G1477" s="291" t="s">
        <v>3162</v>
      </c>
      <c r="H1477" s="291" t="s">
        <v>3163</v>
      </c>
      <c r="I1477" s="291" t="s">
        <v>3164</v>
      </c>
      <c r="J1477" s="291" t="s">
        <v>65</v>
      </c>
      <c r="K1477" s="291">
        <v>40</v>
      </c>
      <c r="L1477" s="291">
        <v>58627677.160000004</v>
      </c>
      <c r="M1477" s="291" t="s">
        <v>58</v>
      </c>
      <c r="N1477" s="291">
        <v>475</v>
      </c>
      <c r="O1477" s="291">
        <v>4585270.6306835711</v>
      </c>
      <c r="P1477" s="321" t="s">
        <v>3170</v>
      </c>
      <c r="Q1477" s="321">
        <v>18000000</v>
      </c>
      <c r="R1477" s="321">
        <v>32.510452999999998</v>
      </c>
      <c r="S1477" s="321">
        <v>52.540310169999998</v>
      </c>
      <c r="T1477" s="321">
        <v>129.30958598434512</v>
      </c>
      <c r="U1477" s="321" t="s">
        <v>150</v>
      </c>
      <c r="V1477" s="321">
        <v>0.19363482238155294</v>
      </c>
      <c r="W1477" s="321">
        <v>1.16897852116378</v>
      </c>
      <c r="X1477" s="321">
        <v>2</v>
      </c>
      <c r="Y1477" s="321">
        <v>45.178175227930097</v>
      </c>
      <c r="Z1477" s="321">
        <v>0.44807999999999998</v>
      </c>
      <c r="AA1477" s="321">
        <v>99.589996400000004</v>
      </c>
      <c r="AB1477" s="321">
        <v>1.4448949600000001</v>
      </c>
      <c r="AC1477" s="322">
        <v>0.55269378283894455</v>
      </c>
      <c r="AD1477" s="323">
        <v>180000</v>
      </c>
      <c r="AE1477" s="322">
        <v>25.47372572601984</v>
      </c>
      <c r="AF1477" s="324">
        <v>56.949187712380628</v>
      </c>
      <c r="AG1477" s="324">
        <v>16.254308428085078</v>
      </c>
      <c r="AH1477" s="324">
        <v>0.32732524879637925</v>
      </c>
      <c r="AI1477" s="324">
        <v>0.28541773958527294</v>
      </c>
      <c r="AJ1477" s="324">
        <v>0.20410585919709992</v>
      </c>
      <c r="AK1477" s="324">
        <v>180.82405808212917</v>
      </c>
      <c r="AL1477" s="324">
        <v>145.8102237130845</v>
      </c>
      <c r="AM1477" s="324">
        <v>215.83789245117387</v>
      </c>
    </row>
    <row r="1478" spans="1:39">
      <c r="A1478" s="291" t="s">
        <v>1629</v>
      </c>
      <c r="B1478" s="291">
        <v>2</v>
      </c>
      <c r="C1478" s="291" t="s">
        <v>3656</v>
      </c>
      <c r="D1478" s="291" t="s">
        <v>3176</v>
      </c>
      <c r="E1478" s="291" t="s">
        <v>3160</v>
      </c>
      <c r="F1478" s="291" t="s">
        <v>3161</v>
      </c>
      <c r="G1478" s="291" t="s">
        <v>3162</v>
      </c>
      <c r="H1478" s="291" t="s">
        <v>3163</v>
      </c>
      <c r="I1478" s="291" t="s">
        <v>3164</v>
      </c>
      <c r="J1478" s="291" t="s">
        <v>65</v>
      </c>
      <c r="K1478" s="291">
        <v>40</v>
      </c>
      <c r="L1478" s="291">
        <v>58627677.160000004</v>
      </c>
      <c r="M1478" s="291" t="s">
        <v>58</v>
      </c>
      <c r="N1478" s="291">
        <v>476</v>
      </c>
      <c r="O1478" s="291">
        <v>4594944.197414971</v>
      </c>
      <c r="P1478" s="321" t="s">
        <v>3170</v>
      </c>
      <c r="Q1478" s="321">
        <v>18000000</v>
      </c>
      <c r="R1478" s="321">
        <v>32.510452999999998</v>
      </c>
      <c r="S1478" s="321">
        <v>52.540310169999998</v>
      </c>
      <c r="T1478" s="321">
        <v>129.30958598434512</v>
      </c>
      <c r="U1478" s="321" t="s">
        <v>150</v>
      </c>
      <c r="V1478" s="321">
        <v>0.19363482238155294</v>
      </c>
      <c r="W1478" s="321">
        <v>1.16897852116378</v>
      </c>
      <c r="X1478" s="321">
        <v>2</v>
      </c>
      <c r="Y1478" s="321">
        <v>45.178175227930097</v>
      </c>
      <c r="Z1478" s="321">
        <v>0.44807999999999998</v>
      </c>
      <c r="AA1478" s="321">
        <v>99.589996400000004</v>
      </c>
      <c r="AB1478" s="321">
        <v>1.4448949600000001</v>
      </c>
      <c r="AC1478" s="322">
        <v>0.55269378283894455</v>
      </c>
      <c r="AD1478" s="323">
        <v>180000</v>
      </c>
      <c r="AE1478" s="322">
        <v>25.527467763416507</v>
      </c>
      <c r="AF1478" s="324">
        <v>57.069333678018559</v>
      </c>
      <c r="AG1478" s="324">
        <v>16.293618691602763</v>
      </c>
      <c r="AH1478" s="324">
        <v>0.32718754482484141</v>
      </c>
      <c r="AI1478" s="324">
        <v>0.28550567601735621</v>
      </c>
      <c r="AJ1478" s="324">
        <v>0.20410585919709992</v>
      </c>
      <c r="AK1478" s="324">
        <v>180.87976948439052</v>
      </c>
      <c r="AL1478" s="324">
        <v>145.85514744786434</v>
      </c>
      <c r="AM1478" s="324">
        <v>215.90439152091673</v>
      </c>
    </row>
    <row r="1479" spans="1:39">
      <c r="A1479" s="291" t="s">
        <v>1630</v>
      </c>
      <c r="B1479" s="291">
        <v>2</v>
      </c>
      <c r="C1479" s="291" t="s">
        <v>3657</v>
      </c>
      <c r="D1479" s="291" t="s">
        <v>3176</v>
      </c>
      <c r="E1479" s="291" t="s">
        <v>3160</v>
      </c>
      <c r="F1479" s="291" t="s">
        <v>3161</v>
      </c>
      <c r="G1479" s="291" t="s">
        <v>3162</v>
      </c>
      <c r="H1479" s="291" t="s">
        <v>3163</v>
      </c>
      <c r="I1479" s="291" t="s">
        <v>3164</v>
      </c>
      <c r="J1479" s="291" t="s">
        <v>65</v>
      </c>
      <c r="K1479" s="291">
        <v>40</v>
      </c>
      <c r="L1479" s="291">
        <v>58627677.160000004</v>
      </c>
      <c r="M1479" s="291" t="s">
        <v>58</v>
      </c>
      <c r="N1479" s="291">
        <v>477</v>
      </c>
      <c r="O1479" s="291">
        <v>4604617.7641463708</v>
      </c>
      <c r="P1479" s="321" t="s">
        <v>3170</v>
      </c>
      <c r="Q1479" s="321">
        <v>18000000</v>
      </c>
      <c r="R1479" s="321">
        <v>32.510452999999998</v>
      </c>
      <c r="S1479" s="321">
        <v>52.540310169999998</v>
      </c>
      <c r="T1479" s="321">
        <v>129.30958598434512</v>
      </c>
      <c r="U1479" s="321" t="s">
        <v>150</v>
      </c>
      <c r="V1479" s="321">
        <v>0.19363482238155294</v>
      </c>
      <c r="W1479" s="321">
        <v>1.16897852116378</v>
      </c>
      <c r="X1479" s="321">
        <v>2</v>
      </c>
      <c r="Y1479" s="321">
        <v>45.178175227930097</v>
      </c>
      <c r="Z1479" s="321">
        <v>0.44807999999999998</v>
      </c>
      <c r="AA1479" s="321">
        <v>99.589996400000004</v>
      </c>
      <c r="AB1479" s="321">
        <v>1.4448949600000001</v>
      </c>
      <c r="AC1479" s="322">
        <v>0.55269378283894455</v>
      </c>
      <c r="AD1479" s="323">
        <v>180000</v>
      </c>
      <c r="AE1479" s="322">
        <v>25.58120980081317</v>
      </c>
      <c r="AF1479" s="324">
        <v>57.18947964365649</v>
      </c>
      <c r="AG1479" s="324">
        <v>16.332912289753946</v>
      </c>
      <c r="AH1479" s="324">
        <v>0.32704883549395858</v>
      </c>
      <c r="AI1479" s="324">
        <v>0.28559295156247511</v>
      </c>
      <c r="AJ1479" s="324">
        <v>0.20410585919709992</v>
      </c>
      <c r="AK1479" s="324">
        <v>180.93506218715896</v>
      </c>
      <c r="AL1479" s="324">
        <v>145.8997335579532</v>
      </c>
      <c r="AM1479" s="324">
        <v>215.97039081636473</v>
      </c>
    </row>
    <row r="1480" spans="1:39">
      <c r="A1480" s="291" t="s">
        <v>1631</v>
      </c>
      <c r="B1480" s="291">
        <v>2</v>
      </c>
      <c r="C1480" s="291" t="s">
        <v>3658</v>
      </c>
      <c r="D1480" s="291" t="s">
        <v>3176</v>
      </c>
      <c r="E1480" s="291" t="s">
        <v>3160</v>
      </c>
      <c r="F1480" s="291" t="s">
        <v>3161</v>
      </c>
      <c r="G1480" s="291" t="s">
        <v>3162</v>
      </c>
      <c r="H1480" s="291" t="s">
        <v>3163</v>
      </c>
      <c r="I1480" s="291" t="s">
        <v>3164</v>
      </c>
      <c r="J1480" s="291" t="s">
        <v>65</v>
      </c>
      <c r="K1480" s="291">
        <v>40</v>
      </c>
      <c r="L1480" s="291">
        <v>58627677.160000004</v>
      </c>
      <c r="M1480" s="291" t="s">
        <v>58</v>
      </c>
      <c r="N1480" s="291">
        <v>478</v>
      </c>
      <c r="O1480" s="291">
        <v>4614291.3308777707</v>
      </c>
      <c r="P1480" s="321" t="s">
        <v>3170</v>
      </c>
      <c r="Q1480" s="321">
        <v>18000000</v>
      </c>
      <c r="R1480" s="321">
        <v>32.510452999999998</v>
      </c>
      <c r="S1480" s="321">
        <v>52.540310169999998</v>
      </c>
      <c r="T1480" s="321">
        <v>129.30958598434512</v>
      </c>
      <c r="U1480" s="321" t="s">
        <v>150</v>
      </c>
      <c r="V1480" s="321">
        <v>0.19363482238155294</v>
      </c>
      <c r="W1480" s="321">
        <v>1.16897852116378</v>
      </c>
      <c r="X1480" s="321">
        <v>2</v>
      </c>
      <c r="Y1480" s="321">
        <v>45.178175227930097</v>
      </c>
      <c r="Z1480" s="321">
        <v>0.44807999999999998</v>
      </c>
      <c r="AA1480" s="321">
        <v>99.589996400000004</v>
      </c>
      <c r="AB1480" s="321">
        <v>1.4448949600000001</v>
      </c>
      <c r="AC1480" s="322">
        <v>0.55269378283894455</v>
      </c>
      <c r="AD1480" s="323">
        <v>180000</v>
      </c>
      <c r="AE1480" s="322">
        <v>25.634951838209837</v>
      </c>
      <c r="AF1480" s="324">
        <v>57.309625609294422</v>
      </c>
      <c r="AG1480" s="324">
        <v>16.372189102292918</v>
      </c>
      <c r="AH1480" s="324">
        <v>0.32690912533289501</v>
      </c>
      <c r="AI1480" s="324">
        <v>0.28567956827897495</v>
      </c>
      <c r="AJ1480" s="324">
        <v>0.20410585919709992</v>
      </c>
      <c r="AK1480" s="324">
        <v>180.98993749448221</v>
      </c>
      <c r="AL1480" s="324">
        <v>145.9439830948898</v>
      </c>
      <c r="AM1480" s="324">
        <v>216.03589189407467</v>
      </c>
    </row>
    <row r="1481" spans="1:39">
      <c r="A1481" s="291" t="s">
        <v>1632</v>
      </c>
      <c r="B1481" s="291">
        <v>2</v>
      </c>
      <c r="C1481" s="291" t="s">
        <v>3659</v>
      </c>
      <c r="D1481" s="291" t="s">
        <v>3176</v>
      </c>
      <c r="E1481" s="291" t="s">
        <v>3160</v>
      </c>
      <c r="F1481" s="291" t="s">
        <v>3161</v>
      </c>
      <c r="G1481" s="291" t="s">
        <v>3162</v>
      </c>
      <c r="H1481" s="291" t="s">
        <v>3163</v>
      </c>
      <c r="I1481" s="291" t="s">
        <v>3164</v>
      </c>
      <c r="J1481" s="291" t="s">
        <v>65</v>
      </c>
      <c r="K1481" s="291">
        <v>40</v>
      </c>
      <c r="L1481" s="291">
        <v>58627677.160000004</v>
      </c>
      <c r="M1481" s="291" t="s">
        <v>58</v>
      </c>
      <c r="N1481" s="291">
        <v>479</v>
      </c>
      <c r="O1481" s="291">
        <v>4623964.8976091705</v>
      </c>
      <c r="P1481" s="321" t="s">
        <v>3170</v>
      </c>
      <c r="Q1481" s="321">
        <v>18000000</v>
      </c>
      <c r="R1481" s="321">
        <v>32.510452999999998</v>
      </c>
      <c r="S1481" s="321">
        <v>52.540310169999998</v>
      </c>
      <c r="T1481" s="321">
        <v>129.30958598434512</v>
      </c>
      <c r="U1481" s="321" t="s">
        <v>150</v>
      </c>
      <c r="V1481" s="321">
        <v>0.19363482238155294</v>
      </c>
      <c r="W1481" s="321">
        <v>1.16897852116378</v>
      </c>
      <c r="X1481" s="321">
        <v>2</v>
      </c>
      <c r="Y1481" s="321">
        <v>45.178175227930097</v>
      </c>
      <c r="Z1481" s="321">
        <v>0.44807999999999998</v>
      </c>
      <c r="AA1481" s="321">
        <v>99.589996400000004</v>
      </c>
      <c r="AB1481" s="321">
        <v>1.4448949600000001</v>
      </c>
      <c r="AC1481" s="322">
        <v>0.55269378283894455</v>
      </c>
      <c r="AD1481" s="323">
        <v>180000</v>
      </c>
      <c r="AE1481" s="322">
        <v>25.688693875606504</v>
      </c>
      <c r="AF1481" s="324">
        <v>57.42977157493236</v>
      </c>
      <c r="AG1481" s="324">
        <v>16.4114490095163</v>
      </c>
      <c r="AH1481" s="324">
        <v>0.32676841885554786</v>
      </c>
      <c r="AI1481" s="324">
        <v>0.28576552821741968</v>
      </c>
      <c r="AJ1481" s="324">
        <v>0.20410585919709992</v>
      </c>
      <c r="AK1481" s="324">
        <v>181.04439670547819</v>
      </c>
      <c r="AL1481" s="324">
        <v>145.98789710623751</v>
      </c>
      <c r="AM1481" s="324">
        <v>216.10089630471887</v>
      </c>
    </row>
    <row r="1482" spans="1:39">
      <c r="A1482" s="291" t="s">
        <v>1633</v>
      </c>
      <c r="B1482" s="291">
        <v>2</v>
      </c>
      <c r="C1482" s="291" t="s">
        <v>3660</v>
      </c>
      <c r="D1482" s="291" t="s">
        <v>3176</v>
      </c>
      <c r="E1482" s="291" t="s">
        <v>3160</v>
      </c>
      <c r="F1482" s="291" t="s">
        <v>3161</v>
      </c>
      <c r="G1482" s="291" t="s">
        <v>3162</v>
      </c>
      <c r="H1482" s="291" t="s">
        <v>3163</v>
      </c>
      <c r="I1482" s="291" t="s">
        <v>3164</v>
      </c>
      <c r="J1482" s="291" t="s">
        <v>65</v>
      </c>
      <c r="K1482" s="291">
        <v>40</v>
      </c>
      <c r="L1482" s="291">
        <v>58627677.160000004</v>
      </c>
      <c r="M1482" s="291" t="s">
        <v>58</v>
      </c>
      <c r="N1482" s="291">
        <v>480</v>
      </c>
      <c r="O1482" s="291">
        <v>4633638.4643405704</v>
      </c>
      <c r="P1482" s="321" t="s">
        <v>3170</v>
      </c>
      <c r="Q1482" s="321">
        <v>18000000</v>
      </c>
      <c r="R1482" s="321">
        <v>32.510452999999998</v>
      </c>
      <c r="S1482" s="321">
        <v>52.540310169999998</v>
      </c>
      <c r="T1482" s="321">
        <v>129.30958598434512</v>
      </c>
      <c r="U1482" s="321" t="s">
        <v>150</v>
      </c>
      <c r="V1482" s="321">
        <v>0.19363482238155294</v>
      </c>
      <c r="W1482" s="321">
        <v>1.16897852116378</v>
      </c>
      <c r="X1482" s="321">
        <v>2</v>
      </c>
      <c r="Y1482" s="321">
        <v>45.178175227930097</v>
      </c>
      <c r="Z1482" s="321">
        <v>0.44807999999999998</v>
      </c>
      <c r="AA1482" s="321">
        <v>99.589996400000004</v>
      </c>
      <c r="AB1482" s="321">
        <v>1.4448949600000001</v>
      </c>
      <c r="AC1482" s="322">
        <v>0.55269378283894455</v>
      </c>
      <c r="AD1482" s="323">
        <v>180000</v>
      </c>
      <c r="AE1482" s="322">
        <v>25.74243591300317</v>
      </c>
      <c r="AF1482" s="324">
        <v>57.549917540570291</v>
      </c>
      <c r="AG1482" s="324">
        <v>16.450691892261261</v>
      </c>
      <c r="AH1482" s="324">
        <v>0.32662672056107694</v>
      </c>
      <c r="AI1482" s="324">
        <v>0.28585083342064233</v>
      </c>
      <c r="AJ1482" s="324">
        <v>0.20410585919709992</v>
      </c>
      <c r="AK1482" s="324">
        <v>181.09844111436689</v>
      </c>
      <c r="AL1482" s="324">
        <v>146.03147663561035</v>
      </c>
      <c r="AM1482" s="324">
        <v>216.16540559312347</v>
      </c>
    </row>
    <row r="1483" spans="1:39">
      <c r="A1483" s="291" t="s">
        <v>1634</v>
      </c>
      <c r="B1483" s="291">
        <v>2</v>
      </c>
      <c r="C1483" s="291" t="s">
        <v>3661</v>
      </c>
      <c r="D1483" s="291" t="s">
        <v>3176</v>
      </c>
      <c r="E1483" s="291" t="s">
        <v>3160</v>
      </c>
      <c r="F1483" s="291" t="s">
        <v>3161</v>
      </c>
      <c r="G1483" s="291" t="s">
        <v>3162</v>
      </c>
      <c r="H1483" s="291" t="s">
        <v>3163</v>
      </c>
      <c r="I1483" s="291" t="s">
        <v>3164</v>
      </c>
      <c r="J1483" s="291" t="s">
        <v>65</v>
      </c>
      <c r="K1483" s="291">
        <v>40</v>
      </c>
      <c r="L1483" s="291">
        <v>58627677.160000004</v>
      </c>
      <c r="M1483" s="291" t="s">
        <v>58</v>
      </c>
      <c r="N1483" s="291">
        <v>481</v>
      </c>
      <c r="O1483" s="291">
        <v>4643312.0310719702</v>
      </c>
      <c r="P1483" s="321" t="s">
        <v>3170</v>
      </c>
      <c r="Q1483" s="321">
        <v>18000000</v>
      </c>
      <c r="R1483" s="321">
        <v>32.510452999999998</v>
      </c>
      <c r="S1483" s="321">
        <v>52.540310169999998</v>
      </c>
      <c r="T1483" s="321">
        <v>129.30958598434512</v>
      </c>
      <c r="U1483" s="321" t="s">
        <v>150</v>
      </c>
      <c r="V1483" s="321">
        <v>0.19363482238155294</v>
      </c>
      <c r="W1483" s="321">
        <v>1.16897852116378</v>
      </c>
      <c r="X1483" s="321">
        <v>2</v>
      </c>
      <c r="Y1483" s="321">
        <v>45.178175227930097</v>
      </c>
      <c r="Z1483" s="321">
        <v>0.44807999999999998</v>
      </c>
      <c r="AA1483" s="321">
        <v>99.589996400000004</v>
      </c>
      <c r="AB1483" s="321">
        <v>1.4448949600000001</v>
      </c>
      <c r="AC1483" s="322">
        <v>0.55269378283894455</v>
      </c>
      <c r="AD1483" s="323">
        <v>180000</v>
      </c>
      <c r="AE1483" s="322">
        <v>25.796177950399834</v>
      </c>
      <c r="AF1483" s="324">
        <v>57.670063506208223</v>
      </c>
      <c r="AG1483" s="324">
        <v>16.489917631903793</v>
      </c>
      <c r="AH1483" s="324">
        <v>0.32648403493415512</v>
      </c>
      <c r="AI1483" s="324">
        <v>0.28593548592379547</v>
      </c>
      <c r="AJ1483" s="324">
        <v>0.20410585919709992</v>
      </c>
      <c r="AK1483" s="324">
        <v>181.15207201050251</v>
      </c>
      <c r="AL1483" s="324">
        <v>146.0747227226986</v>
      </c>
      <c r="AM1483" s="324">
        <v>216.22942129830648</v>
      </c>
    </row>
    <row r="1484" spans="1:39">
      <c r="A1484" s="291" t="s">
        <v>1635</v>
      </c>
      <c r="B1484" s="291">
        <v>2</v>
      </c>
      <c r="C1484" s="291" t="s">
        <v>3662</v>
      </c>
      <c r="D1484" s="291" t="s">
        <v>3176</v>
      </c>
      <c r="E1484" s="291" t="s">
        <v>3160</v>
      </c>
      <c r="F1484" s="291" t="s">
        <v>3161</v>
      </c>
      <c r="G1484" s="291" t="s">
        <v>3162</v>
      </c>
      <c r="H1484" s="291" t="s">
        <v>3163</v>
      </c>
      <c r="I1484" s="291" t="s">
        <v>3164</v>
      </c>
      <c r="J1484" s="291" t="s">
        <v>65</v>
      </c>
      <c r="K1484" s="291">
        <v>40</v>
      </c>
      <c r="L1484" s="291">
        <v>58627677.160000004</v>
      </c>
      <c r="M1484" s="291" t="s">
        <v>58</v>
      </c>
      <c r="N1484" s="291">
        <v>482</v>
      </c>
      <c r="O1484" s="291">
        <v>4652985.5978033701</v>
      </c>
      <c r="P1484" s="321" t="s">
        <v>3170</v>
      </c>
      <c r="Q1484" s="321">
        <v>18000000</v>
      </c>
      <c r="R1484" s="321">
        <v>32.510452999999998</v>
      </c>
      <c r="S1484" s="321">
        <v>52.540310169999998</v>
      </c>
      <c r="T1484" s="321">
        <v>129.30958598434512</v>
      </c>
      <c r="U1484" s="321" t="s">
        <v>150</v>
      </c>
      <c r="V1484" s="321">
        <v>0.19363482238155294</v>
      </c>
      <c r="W1484" s="321">
        <v>1.16897852116378</v>
      </c>
      <c r="X1484" s="321">
        <v>2</v>
      </c>
      <c r="Y1484" s="321">
        <v>45.178175227930097</v>
      </c>
      <c r="Z1484" s="321">
        <v>0.44807999999999998</v>
      </c>
      <c r="AA1484" s="321">
        <v>99.589996400000004</v>
      </c>
      <c r="AB1484" s="321">
        <v>1.4448949600000001</v>
      </c>
      <c r="AC1484" s="322">
        <v>0.55269378283894455</v>
      </c>
      <c r="AD1484" s="323">
        <v>180000</v>
      </c>
      <c r="AE1484" s="322">
        <v>25.8499199877965</v>
      </c>
      <c r="AF1484" s="324">
        <v>57.790209471846154</v>
      </c>
      <c r="AG1484" s="324">
        <v>16.529126110356877</v>
      </c>
      <c r="AH1484" s="324">
        <v>0.3263403664442745</v>
      </c>
      <c r="AI1484" s="324">
        <v>0.28601948775439939</v>
      </c>
      <c r="AJ1484" s="324">
        <v>0.20410585919709992</v>
      </c>
      <c r="AK1484" s="324">
        <v>181.20529067840383</v>
      </c>
      <c r="AL1484" s="324">
        <v>146.11763640329343</v>
      </c>
      <c r="AM1484" s="324">
        <v>216.29294495351422</v>
      </c>
    </row>
    <row r="1485" spans="1:39">
      <c r="A1485" s="291" t="s">
        <v>1636</v>
      </c>
      <c r="B1485" s="291">
        <v>2</v>
      </c>
      <c r="C1485" s="291" t="s">
        <v>3663</v>
      </c>
      <c r="D1485" s="291" t="s">
        <v>3176</v>
      </c>
      <c r="E1485" s="291" t="s">
        <v>3160</v>
      </c>
      <c r="F1485" s="291" t="s">
        <v>3161</v>
      </c>
      <c r="G1485" s="291" t="s">
        <v>3162</v>
      </c>
      <c r="H1485" s="291" t="s">
        <v>3163</v>
      </c>
      <c r="I1485" s="291" t="s">
        <v>3164</v>
      </c>
      <c r="J1485" s="291" t="s">
        <v>65</v>
      </c>
      <c r="K1485" s="291">
        <v>40</v>
      </c>
      <c r="L1485" s="291">
        <v>58627677.160000004</v>
      </c>
      <c r="M1485" s="291" t="s">
        <v>58</v>
      </c>
      <c r="N1485" s="291">
        <v>483</v>
      </c>
      <c r="O1485" s="291">
        <v>4662659.16453477</v>
      </c>
      <c r="P1485" s="321" t="s">
        <v>3170</v>
      </c>
      <c r="Q1485" s="321">
        <v>18000000</v>
      </c>
      <c r="R1485" s="321">
        <v>32.510452999999998</v>
      </c>
      <c r="S1485" s="321">
        <v>52.540310169999998</v>
      </c>
      <c r="T1485" s="321">
        <v>129.30958598434512</v>
      </c>
      <c r="U1485" s="321" t="s">
        <v>150</v>
      </c>
      <c r="V1485" s="321">
        <v>0.19363482238155294</v>
      </c>
      <c r="W1485" s="321">
        <v>1.16897852116378</v>
      </c>
      <c r="X1485" s="321">
        <v>2</v>
      </c>
      <c r="Y1485" s="321">
        <v>45.178175227930097</v>
      </c>
      <c r="Z1485" s="321">
        <v>0.44807999999999998</v>
      </c>
      <c r="AA1485" s="321">
        <v>99.589996400000004</v>
      </c>
      <c r="AB1485" s="321">
        <v>1.4448949600000001</v>
      </c>
      <c r="AC1485" s="322">
        <v>0.55269378283894455</v>
      </c>
      <c r="AD1485" s="323">
        <v>180000</v>
      </c>
      <c r="AE1485" s="322">
        <v>25.903662025193167</v>
      </c>
      <c r="AF1485" s="324">
        <v>57.910355437484093</v>
      </c>
      <c r="AG1485" s="324">
        <v>16.568317210068745</v>
      </c>
      <c r="AH1485" s="324">
        <v>0.3261957195464289</v>
      </c>
      <c r="AI1485" s="324">
        <v>0.28610284093239119</v>
      </c>
      <c r="AJ1485" s="324">
        <v>0.20410585919709992</v>
      </c>
      <c r="AK1485" s="324">
        <v>181.25809839778532</v>
      </c>
      <c r="AL1485" s="324">
        <v>146.16021870931212</v>
      </c>
      <c r="AM1485" s="324">
        <v>216.35597808625852</v>
      </c>
    </row>
    <row r="1486" spans="1:39">
      <c r="A1486" s="291" t="s">
        <v>1637</v>
      </c>
      <c r="B1486" s="291">
        <v>2</v>
      </c>
      <c r="C1486" s="291" t="s">
        <v>3664</v>
      </c>
      <c r="D1486" s="291" t="s">
        <v>3176</v>
      </c>
      <c r="E1486" s="291" t="s">
        <v>3160</v>
      </c>
      <c r="F1486" s="291" t="s">
        <v>3161</v>
      </c>
      <c r="G1486" s="291" t="s">
        <v>3162</v>
      </c>
      <c r="H1486" s="291" t="s">
        <v>3163</v>
      </c>
      <c r="I1486" s="291" t="s">
        <v>3164</v>
      </c>
      <c r="J1486" s="291" t="s">
        <v>65</v>
      </c>
      <c r="K1486" s="291">
        <v>40</v>
      </c>
      <c r="L1486" s="291">
        <v>58627677.160000004</v>
      </c>
      <c r="M1486" s="291" t="s">
        <v>58</v>
      </c>
      <c r="N1486" s="291">
        <v>484</v>
      </c>
      <c r="O1486" s="291">
        <v>4672332.7312661698</v>
      </c>
      <c r="P1486" s="321" t="s">
        <v>3170</v>
      </c>
      <c r="Q1486" s="321">
        <v>18000000</v>
      </c>
      <c r="R1486" s="321">
        <v>32.510452999999998</v>
      </c>
      <c r="S1486" s="321">
        <v>52.540310169999998</v>
      </c>
      <c r="T1486" s="321">
        <v>129.30958598434512</v>
      </c>
      <c r="U1486" s="321" t="s">
        <v>150</v>
      </c>
      <c r="V1486" s="321">
        <v>0.19363482238155294</v>
      </c>
      <c r="W1486" s="321">
        <v>1.16897852116378</v>
      </c>
      <c r="X1486" s="321">
        <v>2</v>
      </c>
      <c r="Y1486" s="321">
        <v>45.178175227930097</v>
      </c>
      <c r="Z1486" s="321">
        <v>0.44807999999999998</v>
      </c>
      <c r="AA1486" s="321">
        <v>99.589996400000004</v>
      </c>
      <c r="AB1486" s="321">
        <v>1.4448949600000001</v>
      </c>
      <c r="AC1486" s="322">
        <v>0.55269378283894455</v>
      </c>
      <c r="AD1486" s="323">
        <v>180000</v>
      </c>
      <c r="AE1486" s="322">
        <v>25.957404062589831</v>
      </c>
      <c r="AF1486" s="324">
        <v>58.030501403122017</v>
      </c>
      <c r="AG1486" s="324">
        <v>16.607490814021133</v>
      </c>
      <c r="AH1486" s="324">
        <v>0.32605009868115992</v>
      </c>
      <c r="AI1486" s="324">
        <v>0.28618554747017327</v>
      </c>
      <c r="AJ1486" s="324">
        <v>0.20410585919709992</v>
      </c>
      <c r="AK1486" s="324">
        <v>181.31049644358797</v>
      </c>
      <c r="AL1486" s="324">
        <v>146.20247066882263</v>
      </c>
      <c r="AM1486" s="324">
        <v>216.41852221835333</v>
      </c>
    </row>
    <row r="1487" spans="1:39">
      <c r="A1487" s="291" t="s">
        <v>1638</v>
      </c>
      <c r="B1487" s="291">
        <v>2</v>
      </c>
      <c r="C1487" s="291" t="s">
        <v>3665</v>
      </c>
      <c r="D1487" s="291" t="s">
        <v>3176</v>
      </c>
      <c r="E1487" s="291" t="s">
        <v>3160</v>
      </c>
      <c r="F1487" s="291" t="s">
        <v>3161</v>
      </c>
      <c r="G1487" s="291" t="s">
        <v>3162</v>
      </c>
      <c r="H1487" s="291" t="s">
        <v>3163</v>
      </c>
      <c r="I1487" s="291" t="s">
        <v>3164</v>
      </c>
      <c r="J1487" s="291" t="s">
        <v>65</v>
      </c>
      <c r="K1487" s="291">
        <v>40</v>
      </c>
      <c r="L1487" s="291">
        <v>58627677.160000004</v>
      </c>
      <c r="M1487" s="291" t="s">
        <v>58</v>
      </c>
      <c r="N1487" s="291">
        <v>485</v>
      </c>
      <c r="O1487" s="291">
        <v>4682006.2979975697</v>
      </c>
      <c r="P1487" s="321" t="s">
        <v>3170</v>
      </c>
      <c r="Q1487" s="321">
        <v>18000000</v>
      </c>
      <c r="R1487" s="321">
        <v>32.510452999999998</v>
      </c>
      <c r="S1487" s="321">
        <v>52.540310169999998</v>
      </c>
      <c r="T1487" s="321">
        <v>129.30958598434512</v>
      </c>
      <c r="U1487" s="321" t="s">
        <v>150</v>
      </c>
      <c r="V1487" s="321">
        <v>0.19363482238155294</v>
      </c>
      <c r="W1487" s="321">
        <v>1.16897852116378</v>
      </c>
      <c r="X1487" s="321">
        <v>2</v>
      </c>
      <c r="Y1487" s="321">
        <v>45.178175227930097</v>
      </c>
      <c r="Z1487" s="321">
        <v>0.44807999999999998</v>
      </c>
      <c r="AA1487" s="321">
        <v>99.589996400000004</v>
      </c>
      <c r="AB1487" s="321">
        <v>1.4448949600000001</v>
      </c>
      <c r="AC1487" s="322">
        <v>0.55269378283894455</v>
      </c>
      <c r="AD1487" s="323">
        <v>180000</v>
      </c>
      <c r="AE1487" s="322">
        <v>26.011146099986497</v>
      </c>
      <c r="AF1487" s="324">
        <v>58.150647368759955</v>
      </c>
      <c r="AG1487" s="324">
        <v>16.646646805727574</v>
      </c>
      <c r="AH1487" s="324">
        <v>0.32590350827457415</v>
      </c>
      <c r="AI1487" s="324">
        <v>0.28626760937266171</v>
      </c>
      <c r="AJ1487" s="324">
        <v>0.20410585919709992</v>
      </c>
      <c r="AK1487" s="324">
        <v>181.36248608600985</v>
      </c>
      <c r="AL1487" s="324">
        <v>146.24439330606847</v>
      </c>
      <c r="AM1487" s="324">
        <v>216.48057886595123</v>
      </c>
    </row>
    <row r="1488" spans="1:39">
      <c r="A1488" s="291" t="s">
        <v>1639</v>
      </c>
      <c r="B1488" s="291">
        <v>2</v>
      </c>
      <c r="C1488" s="291" t="s">
        <v>3666</v>
      </c>
      <c r="D1488" s="291" t="s">
        <v>3176</v>
      </c>
      <c r="E1488" s="291" t="s">
        <v>3160</v>
      </c>
      <c r="F1488" s="291" t="s">
        <v>3161</v>
      </c>
      <c r="G1488" s="291" t="s">
        <v>3162</v>
      </c>
      <c r="H1488" s="291" t="s">
        <v>3163</v>
      </c>
      <c r="I1488" s="291" t="s">
        <v>3164</v>
      </c>
      <c r="J1488" s="291" t="s">
        <v>65</v>
      </c>
      <c r="K1488" s="291">
        <v>40</v>
      </c>
      <c r="L1488" s="291">
        <v>58627677.160000004</v>
      </c>
      <c r="M1488" s="291" t="s">
        <v>58</v>
      </c>
      <c r="N1488" s="291">
        <v>486</v>
      </c>
      <c r="O1488" s="291">
        <v>4691679.8647289695</v>
      </c>
      <c r="P1488" s="321" t="s">
        <v>3170</v>
      </c>
      <c r="Q1488" s="321">
        <v>18000000</v>
      </c>
      <c r="R1488" s="321">
        <v>32.510452999999998</v>
      </c>
      <c r="S1488" s="321">
        <v>52.540310169999998</v>
      </c>
      <c r="T1488" s="321">
        <v>129.30958598434512</v>
      </c>
      <c r="U1488" s="321" t="s">
        <v>150</v>
      </c>
      <c r="V1488" s="321">
        <v>0.19363482238155294</v>
      </c>
      <c r="W1488" s="321">
        <v>1.16897852116378</v>
      </c>
      <c r="X1488" s="321">
        <v>2</v>
      </c>
      <c r="Y1488" s="321">
        <v>45.178175227930097</v>
      </c>
      <c r="Z1488" s="321">
        <v>0.44807999999999998</v>
      </c>
      <c r="AA1488" s="321">
        <v>99.589996400000004</v>
      </c>
      <c r="AB1488" s="321">
        <v>1.4448949600000001</v>
      </c>
      <c r="AC1488" s="322">
        <v>0.55269378283894455</v>
      </c>
      <c r="AD1488" s="323">
        <v>180000</v>
      </c>
      <c r="AE1488" s="322">
        <v>26.064888137383164</v>
      </c>
      <c r="AF1488" s="324">
        <v>58.270793334397887</v>
      </c>
      <c r="AG1488" s="324">
        <v>16.685785069231564</v>
      </c>
      <c r="AH1488" s="324">
        <v>0.32575595273781938</v>
      </c>
      <c r="AI1488" s="324">
        <v>0.28634902863733214</v>
      </c>
      <c r="AJ1488" s="324">
        <v>0.20410585919709992</v>
      </c>
      <c r="AK1488" s="324">
        <v>181.41406859053518</v>
      </c>
      <c r="AL1488" s="324">
        <v>146.28598764149206</v>
      </c>
      <c r="AM1488" s="324">
        <v>216.54214953957833</v>
      </c>
    </row>
    <row r="1489" spans="1:39">
      <c r="A1489" s="291" t="s">
        <v>1640</v>
      </c>
      <c r="B1489" s="291">
        <v>2</v>
      </c>
      <c r="C1489" s="291" t="s">
        <v>3667</v>
      </c>
      <c r="D1489" s="291" t="s">
        <v>3176</v>
      </c>
      <c r="E1489" s="291" t="s">
        <v>3160</v>
      </c>
      <c r="F1489" s="291" t="s">
        <v>3161</v>
      </c>
      <c r="G1489" s="291" t="s">
        <v>3162</v>
      </c>
      <c r="H1489" s="291" t="s">
        <v>3163</v>
      </c>
      <c r="I1489" s="291" t="s">
        <v>3164</v>
      </c>
      <c r="J1489" s="291" t="s">
        <v>65</v>
      </c>
      <c r="K1489" s="291">
        <v>40</v>
      </c>
      <c r="L1489" s="291">
        <v>58627677.160000004</v>
      </c>
      <c r="M1489" s="291" t="s">
        <v>58</v>
      </c>
      <c r="N1489" s="291">
        <v>487</v>
      </c>
      <c r="O1489" s="291">
        <v>4701353.4314603694</v>
      </c>
      <c r="P1489" s="321" t="s">
        <v>3170</v>
      </c>
      <c r="Q1489" s="321">
        <v>18000000</v>
      </c>
      <c r="R1489" s="321">
        <v>32.510452999999998</v>
      </c>
      <c r="S1489" s="321">
        <v>52.540310169999998</v>
      </c>
      <c r="T1489" s="321">
        <v>129.30958598434512</v>
      </c>
      <c r="U1489" s="321" t="s">
        <v>150</v>
      </c>
      <c r="V1489" s="321">
        <v>0.19363482238155294</v>
      </c>
      <c r="W1489" s="321">
        <v>1.16897852116378</v>
      </c>
      <c r="X1489" s="321">
        <v>2</v>
      </c>
      <c r="Y1489" s="321">
        <v>45.178175227930097</v>
      </c>
      <c r="Z1489" s="321">
        <v>0.44807999999999998</v>
      </c>
      <c r="AA1489" s="321">
        <v>99.589996400000004</v>
      </c>
      <c r="AB1489" s="321">
        <v>1.4448949600000001</v>
      </c>
      <c r="AC1489" s="322">
        <v>0.55269378283894455</v>
      </c>
      <c r="AD1489" s="323">
        <v>180000</v>
      </c>
      <c r="AE1489" s="322">
        <v>26.118630174779831</v>
      </c>
      <c r="AF1489" s="324">
        <v>58.390939300035825</v>
      </c>
      <c r="AG1489" s="324">
        <v>16.724905489104952</v>
      </c>
      <c r="AH1489" s="324">
        <v>0.32560743646838741</v>
      </c>
      <c r="AI1489" s="324">
        <v>0.28642980725426848</v>
      </c>
      <c r="AJ1489" s="324">
        <v>0.20410585919709992</v>
      </c>
      <c r="AK1489" s="324">
        <v>181.46524521796525</v>
      </c>
      <c r="AL1489" s="324">
        <v>146.32725469175963</v>
      </c>
      <c r="AM1489" s="324">
        <v>216.60323574417092</v>
      </c>
    </row>
    <row r="1490" spans="1:39">
      <c r="A1490" s="291" t="s">
        <v>1641</v>
      </c>
      <c r="B1490" s="291">
        <v>2</v>
      </c>
      <c r="C1490" s="291" t="s">
        <v>3668</v>
      </c>
      <c r="D1490" s="291" t="s">
        <v>3176</v>
      </c>
      <c r="E1490" s="291" t="s">
        <v>3160</v>
      </c>
      <c r="F1490" s="291" t="s">
        <v>3161</v>
      </c>
      <c r="G1490" s="291" t="s">
        <v>3162</v>
      </c>
      <c r="H1490" s="291" t="s">
        <v>3163</v>
      </c>
      <c r="I1490" s="291" t="s">
        <v>3164</v>
      </c>
      <c r="J1490" s="291" t="s">
        <v>65</v>
      </c>
      <c r="K1490" s="291">
        <v>40</v>
      </c>
      <c r="L1490" s="291">
        <v>58627677.160000004</v>
      </c>
      <c r="M1490" s="291" t="s">
        <v>58</v>
      </c>
      <c r="N1490" s="291">
        <v>488</v>
      </c>
      <c r="O1490" s="291">
        <v>4711026.9981917692</v>
      </c>
      <c r="P1490" s="321" t="s">
        <v>3170</v>
      </c>
      <c r="Q1490" s="321">
        <v>18000000</v>
      </c>
      <c r="R1490" s="321">
        <v>32.510452999999998</v>
      </c>
      <c r="S1490" s="321">
        <v>52.540310169999998</v>
      </c>
      <c r="T1490" s="321">
        <v>129.30958598434512</v>
      </c>
      <c r="U1490" s="321" t="s">
        <v>150</v>
      </c>
      <c r="V1490" s="321">
        <v>0.19363482238155294</v>
      </c>
      <c r="W1490" s="321">
        <v>1.16897852116378</v>
      </c>
      <c r="X1490" s="321">
        <v>2</v>
      </c>
      <c r="Y1490" s="321">
        <v>45.178175227930097</v>
      </c>
      <c r="Z1490" s="321">
        <v>0.44807999999999998</v>
      </c>
      <c r="AA1490" s="321">
        <v>99.589996400000004</v>
      </c>
      <c r="AB1490" s="321">
        <v>1.4448949600000001</v>
      </c>
      <c r="AC1490" s="322">
        <v>0.55269378283894455</v>
      </c>
      <c r="AD1490" s="323">
        <v>180000</v>
      </c>
      <c r="AE1490" s="322">
        <v>26.172372212176494</v>
      </c>
      <c r="AF1490" s="324">
        <v>58.511085265673749</v>
      </c>
      <c r="AG1490" s="324">
        <v>16.764007950446132</v>
      </c>
      <c r="AH1490" s="324">
        <v>0.32545796384891157</v>
      </c>
      <c r="AI1490" s="324">
        <v>0.2865099472062082</v>
      </c>
      <c r="AJ1490" s="324">
        <v>0.20410585919709992</v>
      </c>
      <c r="AK1490" s="324">
        <v>181.51601722444707</v>
      </c>
      <c r="AL1490" s="324">
        <v>146.36819546978438</v>
      </c>
      <c r="AM1490" s="324">
        <v>216.66383897910981</v>
      </c>
    </row>
    <row r="1491" spans="1:39">
      <c r="A1491" s="291" t="s">
        <v>1642</v>
      </c>
      <c r="B1491" s="291">
        <v>2</v>
      </c>
      <c r="C1491" s="291" t="s">
        <v>3669</v>
      </c>
      <c r="D1491" s="291" t="s">
        <v>3176</v>
      </c>
      <c r="E1491" s="291" t="s">
        <v>3160</v>
      </c>
      <c r="F1491" s="291" t="s">
        <v>3161</v>
      </c>
      <c r="G1491" s="291" t="s">
        <v>3162</v>
      </c>
      <c r="H1491" s="291" t="s">
        <v>3163</v>
      </c>
      <c r="I1491" s="291" t="s">
        <v>3164</v>
      </c>
      <c r="J1491" s="291" t="s">
        <v>65</v>
      </c>
      <c r="K1491" s="291">
        <v>40</v>
      </c>
      <c r="L1491" s="291">
        <v>58627677.160000004</v>
      </c>
      <c r="M1491" s="291" t="s">
        <v>58</v>
      </c>
      <c r="N1491" s="291">
        <v>489</v>
      </c>
      <c r="O1491" s="291">
        <v>4720700.5649231691</v>
      </c>
      <c r="P1491" s="321" t="s">
        <v>3170</v>
      </c>
      <c r="Q1491" s="321">
        <v>18000000</v>
      </c>
      <c r="R1491" s="321">
        <v>32.510452999999998</v>
      </c>
      <c r="S1491" s="321">
        <v>52.540310169999998</v>
      </c>
      <c r="T1491" s="321">
        <v>129.30958598434512</v>
      </c>
      <c r="U1491" s="321" t="s">
        <v>150</v>
      </c>
      <c r="V1491" s="321">
        <v>0.19363482238155294</v>
      </c>
      <c r="W1491" s="321">
        <v>1.16897852116378</v>
      </c>
      <c r="X1491" s="321">
        <v>2</v>
      </c>
      <c r="Y1491" s="321">
        <v>45.178175227930097</v>
      </c>
      <c r="Z1491" s="321">
        <v>0.44807999999999998</v>
      </c>
      <c r="AA1491" s="321">
        <v>99.589996400000004</v>
      </c>
      <c r="AB1491" s="321">
        <v>1.4448949600000001</v>
      </c>
      <c r="AC1491" s="322">
        <v>0.55269378283894455</v>
      </c>
      <c r="AD1491" s="323">
        <v>180000</v>
      </c>
      <c r="AE1491" s="322">
        <v>26.226114249573161</v>
      </c>
      <c r="AF1491" s="324">
        <v>58.631231231311688</v>
      </c>
      <c r="AG1491" s="324">
        <v>16.803092338878383</v>
      </c>
      <c r="AH1491" s="324">
        <v>0.32530753924798489</v>
      </c>
      <c r="AI1491" s="324">
        <v>0.28658945046858886</v>
      </c>
      <c r="AJ1491" s="324">
        <v>0.20410585919709992</v>
      </c>
      <c r="AK1491" s="324">
        <v>181.56638586150279</v>
      </c>
      <c r="AL1491" s="324">
        <v>146.40881098475023</v>
      </c>
      <c r="AM1491" s="324">
        <v>216.72396073825541</v>
      </c>
    </row>
    <row r="1492" spans="1:39">
      <c r="A1492" s="291" t="s">
        <v>1643</v>
      </c>
      <c r="B1492" s="291">
        <v>2</v>
      </c>
      <c r="C1492" s="291" t="s">
        <v>3670</v>
      </c>
      <c r="D1492" s="291" t="s">
        <v>3176</v>
      </c>
      <c r="E1492" s="291" t="s">
        <v>3160</v>
      </c>
      <c r="F1492" s="291" t="s">
        <v>3161</v>
      </c>
      <c r="G1492" s="291" t="s">
        <v>3162</v>
      </c>
      <c r="H1492" s="291" t="s">
        <v>3163</v>
      </c>
      <c r="I1492" s="291" t="s">
        <v>3164</v>
      </c>
      <c r="J1492" s="291" t="s">
        <v>65</v>
      </c>
      <c r="K1492" s="291">
        <v>40</v>
      </c>
      <c r="L1492" s="291">
        <v>58627677.160000004</v>
      </c>
      <c r="M1492" s="291" t="s">
        <v>58</v>
      </c>
      <c r="N1492" s="291">
        <v>490</v>
      </c>
      <c r="O1492" s="291">
        <v>4730374.1316545689</v>
      </c>
      <c r="P1492" s="321" t="s">
        <v>3170</v>
      </c>
      <c r="Q1492" s="321">
        <v>18000000</v>
      </c>
      <c r="R1492" s="321">
        <v>32.510452999999998</v>
      </c>
      <c r="S1492" s="321">
        <v>52.540310169999998</v>
      </c>
      <c r="T1492" s="321">
        <v>129.30958598434512</v>
      </c>
      <c r="U1492" s="321" t="s">
        <v>150</v>
      </c>
      <c r="V1492" s="321">
        <v>0.19363482238155294</v>
      </c>
      <c r="W1492" s="321">
        <v>1.16897852116378</v>
      </c>
      <c r="X1492" s="321">
        <v>2</v>
      </c>
      <c r="Y1492" s="321">
        <v>45.178175227930097</v>
      </c>
      <c r="Z1492" s="321">
        <v>0.44807999999999998</v>
      </c>
      <c r="AA1492" s="321">
        <v>99.589996400000004</v>
      </c>
      <c r="AB1492" s="321">
        <v>1.4448949600000001</v>
      </c>
      <c r="AC1492" s="322">
        <v>0.55269378283894455</v>
      </c>
      <c r="AD1492" s="323">
        <v>180000</v>
      </c>
      <c r="AE1492" s="322">
        <v>26.279856286969828</v>
      </c>
      <c r="AF1492" s="324">
        <v>58.751377196949619</v>
      </c>
      <c r="AG1492" s="324">
        <v>16.842158540548141</v>
      </c>
      <c r="AH1492" s="324">
        <v>0.32515616702009892</v>
      </c>
      <c r="AI1492" s="324">
        <v>0.286668319009594</v>
      </c>
      <c r="AJ1492" s="324">
        <v>0.20410585919709992</v>
      </c>
      <c r="AK1492" s="324">
        <v>181.61635237605893</v>
      </c>
      <c r="AL1492" s="324">
        <v>146.44910224213524</v>
      </c>
      <c r="AM1492" s="324">
        <v>216.78360250998267</v>
      </c>
    </row>
    <row r="1493" spans="1:39">
      <c r="A1493" s="291" t="s">
        <v>1644</v>
      </c>
      <c r="B1493" s="291">
        <v>2</v>
      </c>
      <c r="C1493" s="291" t="s">
        <v>3671</v>
      </c>
      <c r="D1493" s="291" t="s">
        <v>3176</v>
      </c>
      <c r="E1493" s="291" t="s">
        <v>3160</v>
      </c>
      <c r="F1493" s="291" t="s">
        <v>3161</v>
      </c>
      <c r="G1493" s="291" t="s">
        <v>3162</v>
      </c>
      <c r="H1493" s="291" t="s">
        <v>3163</v>
      </c>
      <c r="I1493" s="291" t="s">
        <v>3164</v>
      </c>
      <c r="J1493" s="291" t="s">
        <v>65</v>
      </c>
      <c r="K1493" s="291">
        <v>40</v>
      </c>
      <c r="L1493" s="291">
        <v>58627677.160000004</v>
      </c>
      <c r="M1493" s="291" t="s">
        <v>58</v>
      </c>
      <c r="N1493" s="291">
        <v>491</v>
      </c>
      <c r="O1493" s="291">
        <v>4740047.6983859688</v>
      </c>
      <c r="P1493" s="321" t="s">
        <v>3170</v>
      </c>
      <c r="Q1493" s="321">
        <v>18000000</v>
      </c>
      <c r="R1493" s="321">
        <v>32.510452999999998</v>
      </c>
      <c r="S1493" s="321">
        <v>52.540310169999998</v>
      </c>
      <c r="T1493" s="321">
        <v>129.30958598434512</v>
      </c>
      <c r="U1493" s="321" t="s">
        <v>150</v>
      </c>
      <c r="V1493" s="321">
        <v>0.19363482238155294</v>
      </c>
      <c r="W1493" s="321">
        <v>1.16897852116378</v>
      </c>
      <c r="X1493" s="321">
        <v>2</v>
      </c>
      <c r="Y1493" s="321">
        <v>45.178175227930097</v>
      </c>
      <c r="Z1493" s="321">
        <v>0.44807999999999998</v>
      </c>
      <c r="AA1493" s="321">
        <v>99.589996400000004</v>
      </c>
      <c r="AB1493" s="321">
        <v>1.4448949600000001</v>
      </c>
      <c r="AC1493" s="322">
        <v>0.55269378283894455</v>
      </c>
      <c r="AD1493" s="323">
        <v>180000</v>
      </c>
      <c r="AE1493" s="322">
        <v>26.333598324366495</v>
      </c>
      <c r="AF1493" s="324">
        <v>58.871523162587557</v>
      </c>
      <c r="AG1493" s="324">
        <v>16.881206442123311</v>
      </c>
      <c r="AH1493" s="324">
        <v>0.32500385150543903</v>
      </c>
      <c r="AI1493" s="324">
        <v>0.28674655479019778</v>
      </c>
      <c r="AJ1493" s="324">
        <v>0.20410585919709992</v>
      </c>
      <c r="AK1493" s="324">
        <v>181.66591801047451</v>
      </c>
      <c r="AL1493" s="324">
        <v>146.48907024373452</v>
      </c>
      <c r="AM1493" s="324">
        <v>216.84276577721451</v>
      </c>
    </row>
    <row r="1494" spans="1:39">
      <c r="A1494" s="291" t="s">
        <v>1645</v>
      </c>
      <c r="B1494" s="291">
        <v>2</v>
      </c>
      <c r="C1494" s="291" t="s">
        <v>3672</v>
      </c>
      <c r="D1494" s="291" t="s">
        <v>3176</v>
      </c>
      <c r="E1494" s="291" t="s">
        <v>3160</v>
      </c>
      <c r="F1494" s="291" t="s">
        <v>3161</v>
      </c>
      <c r="G1494" s="291" t="s">
        <v>3162</v>
      </c>
      <c r="H1494" s="291" t="s">
        <v>3163</v>
      </c>
      <c r="I1494" s="291" t="s">
        <v>3164</v>
      </c>
      <c r="J1494" s="291" t="s">
        <v>65</v>
      </c>
      <c r="K1494" s="291">
        <v>40</v>
      </c>
      <c r="L1494" s="291">
        <v>58627677.160000004</v>
      </c>
      <c r="M1494" s="291" t="s">
        <v>58</v>
      </c>
      <c r="N1494" s="291">
        <v>492</v>
      </c>
      <c r="O1494" s="291">
        <v>4749721.2651173687</v>
      </c>
      <c r="P1494" s="321" t="s">
        <v>3170</v>
      </c>
      <c r="Q1494" s="321">
        <v>18000000</v>
      </c>
      <c r="R1494" s="321">
        <v>32.510452999999998</v>
      </c>
      <c r="S1494" s="321">
        <v>52.540310169999998</v>
      </c>
      <c r="T1494" s="321">
        <v>129.30958598434512</v>
      </c>
      <c r="U1494" s="321" t="s">
        <v>150</v>
      </c>
      <c r="V1494" s="321">
        <v>0.19363482238155294</v>
      </c>
      <c r="W1494" s="321">
        <v>1.16897852116378</v>
      </c>
      <c r="X1494" s="321">
        <v>2</v>
      </c>
      <c r="Y1494" s="321">
        <v>45.178175227930097</v>
      </c>
      <c r="Z1494" s="321">
        <v>0.44807999999999998</v>
      </c>
      <c r="AA1494" s="321">
        <v>99.589996400000004</v>
      </c>
      <c r="AB1494" s="321">
        <v>1.4448949600000001</v>
      </c>
      <c r="AC1494" s="322">
        <v>0.55269378283894455</v>
      </c>
      <c r="AD1494" s="323">
        <v>180000</v>
      </c>
      <c r="AE1494" s="322">
        <v>26.387340361763158</v>
      </c>
      <c r="AF1494" s="324">
        <v>58.991669128225482</v>
      </c>
      <c r="AG1494" s="324">
        <v>16.920235930791598</v>
      </c>
      <c r="AH1494" s="324">
        <v>0.32485059703051455</v>
      </c>
      <c r="AI1494" s="324">
        <v>0.28682415976421066</v>
      </c>
      <c r="AJ1494" s="324">
        <v>0.20410585919709992</v>
      </c>
      <c r="AK1494" s="324">
        <v>181.71508400257002</v>
      </c>
      <c r="AL1494" s="324">
        <v>146.5287159876834</v>
      </c>
      <c r="AM1494" s="324">
        <v>216.90145201745665</v>
      </c>
    </row>
    <row r="1495" spans="1:39">
      <c r="A1495" s="291" t="s">
        <v>1646</v>
      </c>
      <c r="B1495" s="291">
        <v>2</v>
      </c>
      <c r="C1495" s="291" t="s">
        <v>3673</v>
      </c>
      <c r="D1495" s="291" t="s">
        <v>3176</v>
      </c>
      <c r="E1495" s="291" t="s">
        <v>3160</v>
      </c>
      <c r="F1495" s="291" t="s">
        <v>3161</v>
      </c>
      <c r="G1495" s="291" t="s">
        <v>3162</v>
      </c>
      <c r="H1495" s="291" t="s">
        <v>3163</v>
      </c>
      <c r="I1495" s="291" t="s">
        <v>3164</v>
      </c>
      <c r="J1495" s="291" t="s">
        <v>65</v>
      </c>
      <c r="K1495" s="291">
        <v>40</v>
      </c>
      <c r="L1495" s="291">
        <v>58627677.160000004</v>
      </c>
      <c r="M1495" s="291" t="s">
        <v>58</v>
      </c>
      <c r="N1495" s="291">
        <v>493</v>
      </c>
      <c r="O1495" s="291">
        <v>4759394.8318487685</v>
      </c>
      <c r="P1495" s="321" t="s">
        <v>3170</v>
      </c>
      <c r="Q1495" s="321">
        <v>18000000</v>
      </c>
      <c r="R1495" s="321">
        <v>32.510452999999998</v>
      </c>
      <c r="S1495" s="321">
        <v>52.540310169999998</v>
      </c>
      <c r="T1495" s="321">
        <v>129.30958598434512</v>
      </c>
      <c r="U1495" s="321" t="s">
        <v>150</v>
      </c>
      <c r="V1495" s="321">
        <v>0.19363482238155294</v>
      </c>
      <c r="W1495" s="321">
        <v>1.16897852116378</v>
      </c>
      <c r="X1495" s="321">
        <v>2</v>
      </c>
      <c r="Y1495" s="321">
        <v>45.178175227930097</v>
      </c>
      <c r="Z1495" s="321">
        <v>0.44807999999999998</v>
      </c>
      <c r="AA1495" s="321">
        <v>99.589996400000004</v>
      </c>
      <c r="AB1495" s="321">
        <v>1.4448949600000001</v>
      </c>
      <c r="AC1495" s="322">
        <v>0.55269378283894455</v>
      </c>
      <c r="AD1495" s="323">
        <v>180000</v>
      </c>
      <c r="AE1495" s="322">
        <v>26.441082399159825</v>
      </c>
      <c r="AF1495" s="324">
        <v>59.11181509386342</v>
      </c>
      <c r="AG1495" s="324">
        <v>16.959246894258783</v>
      </c>
      <c r="AH1495" s="324">
        <v>0.32469640790723303</v>
      </c>
      <c r="AI1495" s="324">
        <v>0.2869011358783225</v>
      </c>
      <c r="AJ1495" s="324">
        <v>0.20410585919709992</v>
      </c>
      <c r="AK1495" s="324">
        <v>181.76385158565481</v>
      </c>
      <c r="AL1495" s="324">
        <v>146.56804046847958</v>
      </c>
      <c r="AM1495" s="324">
        <v>216.95966270283003</v>
      </c>
    </row>
    <row r="1496" spans="1:39">
      <c r="A1496" s="291" t="s">
        <v>1647</v>
      </c>
      <c r="B1496" s="291">
        <v>2</v>
      </c>
      <c r="C1496" s="291" t="s">
        <v>3674</v>
      </c>
      <c r="D1496" s="291" t="s">
        <v>3176</v>
      </c>
      <c r="E1496" s="291" t="s">
        <v>3160</v>
      </c>
      <c r="F1496" s="291" t="s">
        <v>3161</v>
      </c>
      <c r="G1496" s="291" t="s">
        <v>3162</v>
      </c>
      <c r="H1496" s="291" t="s">
        <v>3163</v>
      </c>
      <c r="I1496" s="291" t="s">
        <v>3164</v>
      </c>
      <c r="J1496" s="291" t="s">
        <v>65</v>
      </c>
      <c r="K1496" s="291">
        <v>40</v>
      </c>
      <c r="L1496" s="291">
        <v>58627677.160000004</v>
      </c>
      <c r="M1496" s="291" t="s">
        <v>58</v>
      </c>
      <c r="N1496" s="291">
        <v>494</v>
      </c>
      <c r="O1496" s="291">
        <v>4769068.3985801684</v>
      </c>
      <c r="P1496" s="321" t="s">
        <v>3170</v>
      </c>
      <c r="Q1496" s="321">
        <v>18000000</v>
      </c>
      <c r="R1496" s="321">
        <v>32.510452999999998</v>
      </c>
      <c r="S1496" s="321">
        <v>52.540310169999998</v>
      </c>
      <c r="T1496" s="321">
        <v>129.30958598434512</v>
      </c>
      <c r="U1496" s="321" t="s">
        <v>150</v>
      </c>
      <c r="V1496" s="321">
        <v>0.19363482238155294</v>
      </c>
      <c r="W1496" s="321">
        <v>1.16897852116378</v>
      </c>
      <c r="X1496" s="321">
        <v>2</v>
      </c>
      <c r="Y1496" s="321">
        <v>45.178175227930097</v>
      </c>
      <c r="Z1496" s="321">
        <v>0.44807999999999998</v>
      </c>
      <c r="AA1496" s="321">
        <v>99.589996400000004</v>
      </c>
      <c r="AB1496" s="321">
        <v>1.4448949600000001</v>
      </c>
      <c r="AC1496" s="322">
        <v>0.55269378283894455</v>
      </c>
      <c r="AD1496" s="323">
        <v>180000</v>
      </c>
      <c r="AE1496" s="322">
        <v>26.494824436556492</v>
      </c>
      <c r="AF1496" s="324">
        <v>59.231961059501351</v>
      </c>
      <c r="AG1496" s="324">
        <v>16.998239220747116</v>
      </c>
      <c r="AH1496" s="324">
        <v>0.32454128843443519</v>
      </c>
      <c r="AI1496" s="324">
        <v>0.28697748507214826</v>
      </c>
      <c r="AJ1496" s="324">
        <v>0.20410585919709992</v>
      </c>
      <c r="AK1496" s="324">
        <v>181.81222198855593</v>
      </c>
      <c r="AL1496" s="324">
        <v>146.60704467700646</v>
      </c>
      <c r="AM1496" s="324">
        <v>217.01739930010547</v>
      </c>
    </row>
    <row r="1497" spans="1:39">
      <c r="A1497" s="291" t="s">
        <v>1648</v>
      </c>
      <c r="B1497" s="291">
        <v>2</v>
      </c>
      <c r="C1497" s="291" t="s">
        <v>3675</v>
      </c>
      <c r="D1497" s="291" t="s">
        <v>3176</v>
      </c>
      <c r="E1497" s="291" t="s">
        <v>3160</v>
      </c>
      <c r="F1497" s="291" t="s">
        <v>3161</v>
      </c>
      <c r="G1497" s="291" t="s">
        <v>3162</v>
      </c>
      <c r="H1497" s="291" t="s">
        <v>3163</v>
      </c>
      <c r="I1497" s="291" t="s">
        <v>3164</v>
      </c>
      <c r="J1497" s="291" t="s">
        <v>65</v>
      </c>
      <c r="K1497" s="291">
        <v>40</v>
      </c>
      <c r="L1497" s="291">
        <v>58627677.160000004</v>
      </c>
      <c r="M1497" s="291" t="s">
        <v>58</v>
      </c>
      <c r="N1497" s="291">
        <v>495</v>
      </c>
      <c r="O1497" s="291">
        <v>4778741.9653115682</v>
      </c>
      <c r="P1497" s="321" t="s">
        <v>3170</v>
      </c>
      <c r="Q1497" s="321">
        <v>18000000</v>
      </c>
      <c r="R1497" s="321">
        <v>32.510452999999998</v>
      </c>
      <c r="S1497" s="321">
        <v>52.540310169999998</v>
      </c>
      <c r="T1497" s="321">
        <v>129.30958598434512</v>
      </c>
      <c r="U1497" s="321" t="s">
        <v>150</v>
      </c>
      <c r="V1497" s="321">
        <v>0.19363482238155294</v>
      </c>
      <c r="W1497" s="321">
        <v>1.16897852116378</v>
      </c>
      <c r="X1497" s="321">
        <v>2</v>
      </c>
      <c r="Y1497" s="321">
        <v>45.178175227930097</v>
      </c>
      <c r="Z1497" s="321">
        <v>0.44807999999999998</v>
      </c>
      <c r="AA1497" s="321">
        <v>99.589996400000004</v>
      </c>
      <c r="AB1497" s="321">
        <v>1.4448949600000001</v>
      </c>
      <c r="AC1497" s="322">
        <v>0.55269378283894455</v>
      </c>
      <c r="AD1497" s="323">
        <v>180000</v>
      </c>
      <c r="AE1497" s="322">
        <v>26.548566473953159</v>
      </c>
      <c r="AF1497" s="324">
        <v>59.35210702513929</v>
      </c>
      <c r="AG1497" s="324">
        <v>17.037212798993576</v>
      </c>
      <c r="AH1497" s="324">
        <v>0.3243852428961827</v>
      </c>
      <c r="AI1497" s="324">
        <v>0.28705320927826977</v>
      </c>
      <c r="AJ1497" s="324">
        <v>0.20410585919709992</v>
      </c>
      <c r="AK1497" s="324">
        <v>181.86019643564472</v>
      </c>
      <c r="AL1497" s="324">
        <v>146.64572960055435</v>
      </c>
      <c r="AM1497" s="324">
        <v>217.07466327073516</v>
      </c>
    </row>
    <row r="1498" spans="1:39">
      <c r="A1498" s="291" t="s">
        <v>1649</v>
      </c>
      <c r="B1498" s="291">
        <v>2</v>
      </c>
      <c r="C1498" s="291" t="s">
        <v>3676</v>
      </c>
      <c r="D1498" s="291" t="s">
        <v>3176</v>
      </c>
      <c r="E1498" s="291" t="s">
        <v>3160</v>
      </c>
      <c r="F1498" s="291" t="s">
        <v>3161</v>
      </c>
      <c r="G1498" s="291" t="s">
        <v>3162</v>
      </c>
      <c r="H1498" s="291" t="s">
        <v>3163</v>
      </c>
      <c r="I1498" s="291" t="s">
        <v>3164</v>
      </c>
      <c r="J1498" s="291" t="s">
        <v>65</v>
      </c>
      <c r="K1498" s="291">
        <v>40</v>
      </c>
      <c r="L1498" s="291">
        <v>58627677.160000004</v>
      </c>
      <c r="M1498" s="291" t="s">
        <v>58</v>
      </c>
      <c r="N1498" s="291">
        <v>496</v>
      </c>
      <c r="O1498" s="291">
        <v>4788415.5320429681</v>
      </c>
      <c r="P1498" s="321" t="s">
        <v>3170</v>
      </c>
      <c r="Q1498" s="321">
        <v>18000000</v>
      </c>
      <c r="R1498" s="321">
        <v>32.510452999999998</v>
      </c>
      <c r="S1498" s="321">
        <v>52.540310169999998</v>
      </c>
      <c r="T1498" s="321">
        <v>129.30958598434512</v>
      </c>
      <c r="U1498" s="321" t="s">
        <v>150</v>
      </c>
      <c r="V1498" s="321">
        <v>0.19363482238155294</v>
      </c>
      <c r="W1498" s="321">
        <v>1.16897852116378</v>
      </c>
      <c r="X1498" s="321">
        <v>2</v>
      </c>
      <c r="Y1498" s="321">
        <v>45.178175227930097</v>
      </c>
      <c r="Z1498" s="321">
        <v>0.44807999999999998</v>
      </c>
      <c r="AA1498" s="321">
        <v>99.589996400000004</v>
      </c>
      <c r="AB1498" s="321">
        <v>1.4448949600000001</v>
      </c>
      <c r="AC1498" s="322">
        <v>0.55269378283894455</v>
      </c>
      <c r="AD1498" s="323">
        <v>180000</v>
      </c>
      <c r="AE1498" s="322">
        <v>26.602308511349822</v>
      </c>
      <c r="AF1498" s="324">
        <v>59.472252990777214</v>
      </c>
      <c r="AG1498" s="324">
        <v>17.07616751824828</v>
      </c>
      <c r="AH1498" s="324">
        <v>0.32422827556357053</v>
      </c>
      <c r="AI1498" s="324">
        <v>0.28712831042228049</v>
      </c>
      <c r="AJ1498" s="324">
        <v>0.20410585919709992</v>
      </c>
      <c r="AK1498" s="324">
        <v>181.90777614686507</v>
      </c>
      <c r="AL1498" s="324">
        <v>146.68409622284358</v>
      </c>
      <c r="AM1498" s="324">
        <v>217.1314560708866</v>
      </c>
    </row>
    <row r="1499" spans="1:39">
      <c r="A1499" s="291" t="s">
        <v>1650</v>
      </c>
      <c r="B1499" s="291">
        <v>2</v>
      </c>
      <c r="C1499" s="291" t="s">
        <v>3677</v>
      </c>
      <c r="D1499" s="291" t="s">
        <v>3176</v>
      </c>
      <c r="E1499" s="291" t="s">
        <v>3160</v>
      </c>
      <c r="F1499" s="291" t="s">
        <v>3161</v>
      </c>
      <c r="G1499" s="291" t="s">
        <v>3162</v>
      </c>
      <c r="H1499" s="291" t="s">
        <v>3163</v>
      </c>
      <c r="I1499" s="291" t="s">
        <v>3164</v>
      </c>
      <c r="J1499" s="291" t="s">
        <v>65</v>
      </c>
      <c r="K1499" s="291">
        <v>40</v>
      </c>
      <c r="L1499" s="291">
        <v>58627677.160000004</v>
      </c>
      <c r="M1499" s="291" t="s">
        <v>58</v>
      </c>
      <c r="N1499" s="291">
        <v>497</v>
      </c>
      <c r="O1499" s="291">
        <v>4798089.0987743679</v>
      </c>
      <c r="P1499" s="321" t="s">
        <v>3170</v>
      </c>
      <c r="Q1499" s="321">
        <v>18000000</v>
      </c>
      <c r="R1499" s="321">
        <v>32.510452999999998</v>
      </c>
      <c r="S1499" s="321">
        <v>52.540310169999998</v>
      </c>
      <c r="T1499" s="321">
        <v>129.30958598434512</v>
      </c>
      <c r="U1499" s="321" t="s">
        <v>150</v>
      </c>
      <c r="V1499" s="321">
        <v>0.19363482238155294</v>
      </c>
      <c r="W1499" s="321">
        <v>1.16897852116378</v>
      </c>
      <c r="X1499" s="321">
        <v>2</v>
      </c>
      <c r="Y1499" s="321">
        <v>45.178175227930097</v>
      </c>
      <c r="Z1499" s="321">
        <v>0.44807999999999998</v>
      </c>
      <c r="AA1499" s="321">
        <v>99.589996400000004</v>
      </c>
      <c r="AB1499" s="321">
        <v>1.4448949600000001</v>
      </c>
      <c r="AC1499" s="322">
        <v>0.55269378283894455</v>
      </c>
      <c r="AD1499" s="323">
        <v>180000</v>
      </c>
      <c r="AE1499" s="322">
        <v>26.656050548746489</v>
      </c>
      <c r="AF1499" s="324">
        <v>59.592398956415146</v>
      </c>
      <c r="AG1499" s="324">
        <v>17.115103268272804</v>
      </c>
      <c r="AH1499" s="324">
        <v>0.32407039069343685</v>
      </c>
      <c r="AI1499" s="324">
        <v>0.2872027904228272</v>
      </c>
      <c r="AJ1499" s="324">
        <v>0.20410585919709992</v>
      </c>
      <c r="AK1499" s="324">
        <v>181.95496233775981</v>
      </c>
      <c r="AL1499" s="324">
        <v>146.72214552404554</v>
      </c>
      <c r="AM1499" s="324">
        <v>217.1877791514741</v>
      </c>
    </row>
    <row r="1500" spans="1:39">
      <c r="A1500" s="291" t="s">
        <v>1651</v>
      </c>
      <c r="B1500" s="291">
        <v>2</v>
      </c>
      <c r="C1500" s="291" t="s">
        <v>3678</v>
      </c>
      <c r="D1500" s="291" t="s">
        <v>3176</v>
      </c>
      <c r="E1500" s="291" t="s">
        <v>3160</v>
      </c>
      <c r="F1500" s="291" t="s">
        <v>3161</v>
      </c>
      <c r="G1500" s="291" t="s">
        <v>3162</v>
      </c>
      <c r="H1500" s="291" t="s">
        <v>3163</v>
      </c>
      <c r="I1500" s="291" t="s">
        <v>3164</v>
      </c>
      <c r="J1500" s="291" t="s">
        <v>65</v>
      </c>
      <c r="K1500" s="291">
        <v>40</v>
      </c>
      <c r="L1500" s="291">
        <v>58627677.160000004</v>
      </c>
      <c r="M1500" s="291" t="s">
        <v>58</v>
      </c>
      <c r="N1500" s="291">
        <v>498</v>
      </c>
      <c r="O1500" s="291">
        <v>4807762.6655057678</v>
      </c>
      <c r="P1500" s="321" t="s">
        <v>3170</v>
      </c>
      <c r="Q1500" s="321">
        <v>18000000</v>
      </c>
      <c r="R1500" s="321">
        <v>32.510452999999998</v>
      </c>
      <c r="S1500" s="321">
        <v>52.540310169999998</v>
      </c>
      <c r="T1500" s="321">
        <v>129.30958598434512</v>
      </c>
      <c r="U1500" s="321" t="s">
        <v>150</v>
      </c>
      <c r="V1500" s="321">
        <v>0.19363482238155294</v>
      </c>
      <c r="W1500" s="321">
        <v>1.16897852116378</v>
      </c>
      <c r="X1500" s="321">
        <v>2</v>
      </c>
      <c r="Y1500" s="321">
        <v>45.178175227930097</v>
      </c>
      <c r="Z1500" s="321">
        <v>0.44807999999999998</v>
      </c>
      <c r="AA1500" s="321">
        <v>99.589996400000004</v>
      </c>
      <c r="AB1500" s="321">
        <v>1.4448949600000001</v>
      </c>
      <c r="AC1500" s="322">
        <v>0.55269378283894455</v>
      </c>
      <c r="AD1500" s="323">
        <v>180000</v>
      </c>
      <c r="AE1500" s="322">
        <v>26.709792586143156</v>
      </c>
      <c r="AF1500" s="324">
        <v>59.712544922053084</v>
      </c>
      <c r="AG1500" s="324">
        <v>17.15401993933855</v>
      </c>
      <c r="AH1500" s="324">
        <v>0.32391159252922003</v>
      </c>
      <c r="AI1500" s="324">
        <v>0.28727665119165291</v>
      </c>
      <c r="AJ1500" s="324">
        <v>0.20410585919709992</v>
      </c>
      <c r="AK1500" s="324">
        <v>182.00175621949799</v>
      </c>
      <c r="AL1500" s="324">
        <v>146.75987848080482</v>
      </c>
      <c r="AM1500" s="324">
        <v>217.2436339581912</v>
      </c>
    </row>
    <row r="1501" spans="1:39">
      <c r="A1501" s="291" t="s">
        <v>1652</v>
      </c>
      <c r="B1501" s="291">
        <v>2</v>
      </c>
      <c r="C1501" s="291" t="s">
        <v>3679</v>
      </c>
      <c r="D1501" s="291" t="s">
        <v>3176</v>
      </c>
      <c r="E1501" s="291" t="s">
        <v>3160</v>
      </c>
      <c r="F1501" s="291" t="s">
        <v>3161</v>
      </c>
      <c r="G1501" s="291" t="s">
        <v>3162</v>
      </c>
      <c r="H1501" s="291" t="s">
        <v>3163</v>
      </c>
      <c r="I1501" s="291" t="s">
        <v>3164</v>
      </c>
      <c r="J1501" s="291" t="s">
        <v>65</v>
      </c>
      <c r="K1501" s="291">
        <v>40</v>
      </c>
      <c r="L1501" s="291">
        <v>58627677.160000004</v>
      </c>
      <c r="M1501" s="291" t="s">
        <v>58</v>
      </c>
      <c r="N1501" s="291">
        <v>499</v>
      </c>
      <c r="O1501" s="291">
        <v>4817436.2322371677</v>
      </c>
      <c r="P1501" s="321" t="s">
        <v>3170</v>
      </c>
      <c r="Q1501" s="321">
        <v>18000000</v>
      </c>
      <c r="R1501" s="321">
        <v>32.510452999999998</v>
      </c>
      <c r="S1501" s="321">
        <v>52.540310169999998</v>
      </c>
      <c r="T1501" s="321">
        <v>129.30958598434512</v>
      </c>
      <c r="U1501" s="321" t="s">
        <v>150</v>
      </c>
      <c r="V1501" s="321">
        <v>0.19363482238155294</v>
      </c>
      <c r="W1501" s="321">
        <v>1.16897852116378</v>
      </c>
      <c r="X1501" s="321">
        <v>2</v>
      </c>
      <c r="Y1501" s="321">
        <v>45.178175227930097</v>
      </c>
      <c r="Z1501" s="321">
        <v>0.44807999999999998</v>
      </c>
      <c r="AA1501" s="321">
        <v>99.589996400000004</v>
      </c>
      <c r="AB1501" s="321">
        <v>1.4448949600000001</v>
      </c>
      <c r="AC1501" s="322">
        <v>0.55269378283894455</v>
      </c>
      <c r="AD1501" s="323">
        <v>180000</v>
      </c>
      <c r="AE1501" s="322">
        <v>26.763534623539819</v>
      </c>
      <c r="AF1501" s="324">
        <v>59.832690887691008</v>
      </c>
      <c r="AG1501" s="324">
        <v>17.192917422225086</v>
      </c>
      <c r="AH1501" s="324">
        <v>0.32375188530057852</v>
      </c>
      <c r="AI1501" s="324">
        <v>0.28734989463363869</v>
      </c>
      <c r="AJ1501" s="324">
        <v>0.20410585919709992</v>
      </c>
      <c r="AK1501" s="324">
        <v>182.04815899890133</v>
      </c>
      <c r="AL1501" s="324">
        <v>146.79729606626037</v>
      </c>
      <c r="AM1501" s="324">
        <v>217.29902193154228</v>
      </c>
    </row>
    <row r="1502" spans="1:39">
      <c r="A1502" s="291" t="s">
        <v>1653</v>
      </c>
      <c r="B1502" s="291">
        <v>2</v>
      </c>
      <c r="C1502" s="291" t="s">
        <v>3680</v>
      </c>
      <c r="D1502" s="291" t="s">
        <v>3176</v>
      </c>
      <c r="E1502" s="291" t="s">
        <v>3160</v>
      </c>
      <c r="F1502" s="291" t="s">
        <v>3161</v>
      </c>
      <c r="G1502" s="291" t="s">
        <v>3162</v>
      </c>
      <c r="H1502" s="291" t="s">
        <v>3163</v>
      </c>
      <c r="I1502" s="291" t="s">
        <v>3164</v>
      </c>
      <c r="J1502" s="291" t="s">
        <v>65</v>
      </c>
      <c r="K1502" s="291">
        <v>40</v>
      </c>
      <c r="L1502" s="291">
        <v>58627677.160000004</v>
      </c>
      <c r="M1502" s="291" t="s">
        <v>58</v>
      </c>
      <c r="N1502" s="291">
        <v>500</v>
      </c>
      <c r="O1502" s="291">
        <v>4827109.7989685675</v>
      </c>
      <c r="P1502" s="321" t="s">
        <v>3170</v>
      </c>
      <c r="Q1502" s="321">
        <v>18000000</v>
      </c>
      <c r="R1502" s="321">
        <v>32.510452999999998</v>
      </c>
      <c r="S1502" s="321">
        <v>52.540310169999998</v>
      </c>
      <c r="T1502" s="321">
        <v>129.30958598434512</v>
      </c>
      <c r="U1502" s="321" t="s">
        <v>150</v>
      </c>
      <c r="V1502" s="321">
        <v>0.19363482238155294</v>
      </c>
      <c r="W1502" s="321">
        <v>1.16897852116378</v>
      </c>
      <c r="X1502" s="321">
        <v>2</v>
      </c>
      <c r="Y1502" s="321">
        <v>45.178175227930097</v>
      </c>
      <c r="Z1502" s="321">
        <v>0.44807999999999998</v>
      </c>
      <c r="AA1502" s="321">
        <v>99.589996400000004</v>
      </c>
      <c r="AB1502" s="321">
        <v>1.4448949600000001</v>
      </c>
      <c r="AC1502" s="322">
        <v>0.55269378283894455</v>
      </c>
      <c r="AD1502" s="323">
        <v>180000</v>
      </c>
      <c r="AE1502" s="322">
        <v>26.817276660936486</v>
      </c>
      <c r="AF1502" s="324">
        <v>59.952836853328947</v>
      </c>
      <c r="AG1502" s="324">
        <v>17.231795608218576</v>
      </c>
      <c r="AH1502" s="324">
        <v>0.32359127322385028</v>
      </c>
      <c r="AI1502" s="324">
        <v>0.28742252264684554</v>
      </c>
      <c r="AJ1502" s="324">
        <v>0.20410585919709992</v>
      </c>
      <c r="AK1502" s="324">
        <v>182.09417187847072</v>
      </c>
      <c r="AL1502" s="324">
        <v>146.83439925006707</v>
      </c>
      <c r="AM1502" s="324">
        <v>217.35394450687437</v>
      </c>
    </row>
    <row r="1503" spans="1:39">
      <c r="A1503" s="291" t="s">
        <v>1654</v>
      </c>
      <c r="B1503" s="291">
        <v>2</v>
      </c>
      <c r="C1503" s="291" t="s">
        <v>3681</v>
      </c>
      <c r="D1503" s="291" t="s">
        <v>3176</v>
      </c>
      <c r="E1503" s="291" t="s">
        <v>3160</v>
      </c>
      <c r="F1503" s="291" t="s">
        <v>3161</v>
      </c>
      <c r="G1503" s="291" t="s">
        <v>3162</v>
      </c>
      <c r="H1503" s="291" t="s">
        <v>3163</v>
      </c>
      <c r="I1503" s="291" t="s">
        <v>3164</v>
      </c>
      <c r="J1503" s="291" t="s">
        <v>65</v>
      </c>
      <c r="K1503" s="291">
        <v>40</v>
      </c>
      <c r="L1503" s="291">
        <v>58627677.160000004</v>
      </c>
      <c r="M1503" s="291" t="s">
        <v>58</v>
      </c>
      <c r="N1503" s="291">
        <v>501</v>
      </c>
      <c r="O1503" s="291">
        <v>4836783.3656999674</v>
      </c>
      <c r="P1503" s="321" t="s">
        <v>3170</v>
      </c>
      <c r="Q1503" s="321">
        <v>18000000</v>
      </c>
      <c r="R1503" s="321">
        <v>32.510452999999998</v>
      </c>
      <c r="S1503" s="321">
        <v>52.540310169999998</v>
      </c>
      <c r="T1503" s="321">
        <v>129.30958598434512</v>
      </c>
      <c r="U1503" s="321" t="s">
        <v>150</v>
      </c>
      <c r="V1503" s="321">
        <v>0.19363482238155294</v>
      </c>
      <c r="W1503" s="321">
        <v>1.16897852116378</v>
      </c>
      <c r="X1503" s="321">
        <v>2</v>
      </c>
      <c r="Y1503" s="321">
        <v>45.178175227930097</v>
      </c>
      <c r="Z1503" s="321">
        <v>0.44807999999999998</v>
      </c>
      <c r="AA1503" s="321">
        <v>99.589996400000004</v>
      </c>
      <c r="AB1503" s="321">
        <v>1.4448949600000001</v>
      </c>
      <c r="AC1503" s="322">
        <v>0.55269378283894455</v>
      </c>
      <c r="AD1503" s="323">
        <v>180000</v>
      </c>
      <c r="AE1503" s="322">
        <v>26.871018698333152</v>
      </c>
      <c r="AF1503" s="324">
        <v>60.072982818966878</v>
      </c>
      <c r="AG1503" s="324">
        <v>17.270654389110096</v>
      </c>
      <c r="AH1503" s="324">
        <v>0.32342976050168432</v>
      </c>
      <c r="AI1503" s="324">
        <v>0.28749453712255524</v>
      </c>
      <c r="AJ1503" s="324">
        <v>0.20410585919709992</v>
      </c>
      <c r="AK1503" s="324">
        <v>182.13979605641217</v>
      </c>
      <c r="AL1503" s="324">
        <v>146.87118899841653</v>
      </c>
      <c r="AM1503" s="324">
        <v>217.4084031144078</v>
      </c>
    </row>
    <row r="1504" spans="1:39">
      <c r="A1504" s="291" t="s">
        <v>1655</v>
      </c>
      <c r="B1504" s="291">
        <v>2</v>
      </c>
      <c r="C1504" s="291" t="s">
        <v>3682</v>
      </c>
      <c r="D1504" s="291" t="s">
        <v>3176</v>
      </c>
      <c r="E1504" s="291" t="s">
        <v>3160</v>
      </c>
      <c r="F1504" s="291" t="s">
        <v>3161</v>
      </c>
      <c r="G1504" s="291" t="s">
        <v>3162</v>
      </c>
      <c r="H1504" s="291" t="s">
        <v>3163</v>
      </c>
      <c r="I1504" s="291" t="s">
        <v>3164</v>
      </c>
      <c r="J1504" s="291" t="s">
        <v>65</v>
      </c>
      <c r="K1504" s="291">
        <v>40</v>
      </c>
      <c r="L1504" s="291">
        <v>58627677.160000004</v>
      </c>
      <c r="M1504" s="291" t="s">
        <v>58</v>
      </c>
      <c r="N1504" s="291">
        <v>502</v>
      </c>
      <c r="O1504" s="291">
        <v>4846456.9324313672</v>
      </c>
      <c r="P1504" s="321" t="s">
        <v>3170</v>
      </c>
      <c r="Q1504" s="321">
        <v>18000000</v>
      </c>
      <c r="R1504" s="321">
        <v>32.510452999999998</v>
      </c>
      <c r="S1504" s="321">
        <v>52.540310169999998</v>
      </c>
      <c r="T1504" s="321">
        <v>129.30958598434512</v>
      </c>
      <c r="U1504" s="321" t="s">
        <v>150</v>
      </c>
      <c r="V1504" s="321">
        <v>0.19363482238155294</v>
      </c>
      <c r="W1504" s="321">
        <v>1.16897852116378</v>
      </c>
      <c r="X1504" s="321">
        <v>2</v>
      </c>
      <c r="Y1504" s="321">
        <v>45.178175227930097</v>
      </c>
      <c r="Z1504" s="321">
        <v>0.44807999999999998</v>
      </c>
      <c r="AA1504" s="321">
        <v>99.589996400000004</v>
      </c>
      <c r="AB1504" s="321">
        <v>1.4448949600000001</v>
      </c>
      <c r="AC1504" s="322">
        <v>0.55269378283894455</v>
      </c>
      <c r="AD1504" s="323">
        <v>180000</v>
      </c>
      <c r="AE1504" s="322">
        <v>26.924760735729819</v>
      </c>
      <c r="AF1504" s="324">
        <v>60.193128784604816</v>
      </c>
      <c r="AG1504" s="324">
        <v>17.309493657194071</v>
      </c>
      <c r="AH1504" s="324">
        <v>0.32326735132345963</v>
      </c>
      <c r="AI1504" s="324">
        <v>0.28756593994531154</v>
      </c>
      <c r="AJ1504" s="324">
        <v>0.20410585919709992</v>
      </c>
      <c r="AK1504" s="324">
        <v>182.18503272666283</v>
      </c>
      <c r="AL1504" s="324">
        <v>146.90766627405807</v>
      </c>
      <c r="AM1504" s="324">
        <v>217.46239917926763</v>
      </c>
    </row>
    <row r="1505" spans="1:39">
      <c r="A1505" s="291" t="s">
        <v>1656</v>
      </c>
      <c r="B1505" s="291">
        <v>2</v>
      </c>
      <c r="C1505" s="291" t="s">
        <v>3683</v>
      </c>
      <c r="D1505" s="291" t="s">
        <v>3176</v>
      </c>
      <c r="E1505" s="291" t="s">
        <v>3160</v>
      </c>
      <c r="F1505" s="291" t="s">
        <v>3161</v>
      </c>
      <c r="G1505" s="291" t="s">
        <v>3162</v>
      </c>
      <c r="H1505" s="291" t="s">
        <v>3163</v>
      </c>
      <c r="I1505" s="291" t="s">
        <v>3164</v>
      </c>
      <c r="J1505" s="291" t="s">
        <v>65</v>
      </c>
      <c r="K1505" s="291">
        <v>40</v>
      </c>
      <c r="L1505" s="291">
        <v>58627677.160000004</v>
      </c>
      <c r="M1505" s="291" t="s">
        <v>58</v>
      </c>
      <c r="N1505" s="291">
        <v>503</v>
      </c>
      <c r="O1505" s="291">
        <v>4856130.4991627671</v>
      </c>
      <c r="P1505" s="321" t="s">
        <v>3170</v>
      </c>
      <c r="Q1505" s="321">
        <v>18000000</v>
      </c>
      <c r="R1505" s="321">
        <v>32.510452999999998</v>
      </c>
      <c r="S1505" s="321">
        <v>52.540310169999998</v>
      </c>
      <c r="T1505" s="321">
        <v>129.30958598434512</v>
      </c>
      <c r="U1505" s="321" t="s">
        <v>150</v>
      </c>
      <c r="V1505" s="321">
        <v>0.19363482238155294</v>
      </c>
      <c r="W1505" s="321">
        <v>1.16897852116378</v>
      </c>
      <c r="X1505" s="321">
        <v>2</v>
      </c>
      <c r="Y1505" s="321">
        <v>45.178175227930097</v>
      </c>
      <c r="Z1505" s="321">
        <v>0.44807999999999998</v>
      </c>
      <c r="AA1505" s="321">
        <v>99.589996400000004</v>
      </c>
      <c r="AB1505" s="321">
        <v>1.4448949600000001</v>
      </c>
      <c r="AC1505" s="322">
        <v>0.55269378283894455</v>
      </c>
      <c r="AD1505" s="323">
        <v>180000</v>
      </c>
      <c r="AE1505" s="322">
        <v>26.978502773126483</v>
      </c>
      <c r="AF1505" s="324">
        <v>60.313274750242741</v>
      </c>
      <c r="AG1505" s="324">
        <v>17.348313305266633</v>
      </c>
      <c r="AH1505" s="324">
        <v>0.32310404986505542</v>
      </c>
      <c r="AI1505" s="324">
        <v>0.28763673299296044</v>
      </c>
      <c r="AJ1505" s="324">
        <v>0.20410585919709992</v>
      </c>
      <c r="AK1505" s="324">
        <v>182.2298830789166</v>
      </c>
      <c r="AL1505" s="324">
        <v>146.94383203631946</v>
      </c>
      <c r="AM1505" s="324">
        <v>217.51593412151379</v>
      </c>
    </row>
    <row r="1506" spans="1:39">
      <c r="A1506" s="291" t="s">
        <v>1657</v>
      </c>
      <c r="B1506" s="291">
        <v>2</v>
      </c>
      <c r="C1506" s="291" t="s">
        <v>3684</v>
      </c>
      <c r="D1506" s="291" t="s">
        <v>3176</v>
      </c>
      <c r="E1506" s="291" t="s">
        <v>3160</v>
      </c>
      <c r="F1506" s="291" t="s">
        <v>3161</v>
      </c>
      <c r="G1506" s="291" t="s">
        <v>3162</v>
      </c>
      <c r="H1506" s="291" t="s">
        <v>3163</v>
      </c>
      <c r="I1506" s="291" t="s">
        <v>3164</v>
      </c>
      <c r="J1506" s="291" t="s">
        <v>65</v>
      </c>
      <c r="K1506" s="291">
        <v>40</v>
      </c>
      <c r="L1506" s="291">
        <v>58627677.160000004</v>
      </c>
      <c r="M1506" s="291" t="s">
        <v>58</v>
      </c>
      <c r="N1506" s="291">
        <v>504</v>
      </c>
      <c r="O1506" s="291">
        <v>4865804.0658941669</v>
      </c>
      <c r="P1506" s="321" t="s">
        <v>3170</v>
      </c>
      <c r="Q1506" s="321">
        <v>18000000</v>
      </c>
      <c r="R1506" s="321">
        <v>32.510452999999998</v>
      </c>
      <c r="S1506" s="321">
        <v>52.540310169999998</v>
      </c>
      <c r="T1506" s="321">
        <v>129.30958598434512</v>
      </c>
      <c r="U1506" s="321" t="s">
        <v>150</v>
      </c>
      <c r="V1506" s="321">
        <v>0.19363482238155294</v>
      </c>
      <c r="W1506" s="321">
        <v>1.16897852116378</v>
      </c>
      <c r="X1506" s="321">
        <v>2</v>
      </c>
      <c r="Y1506" s="321">
        <v>45.178175227930097</v>
      </c>
      <c r="Z1506" s="321">
        <v>0.44807999999999998</v>
      </c>
      <c r="AA1506" s="321">
        <v>99.589996400000004</v>
      </c>
      <c r="AB1506" s="321">
        <v>1.4448949600000001</v>
      </c>
      <c r="AC1506" s="322">
        <v>0.55269378283894455</v>
      </c>
      <c r="AD1506" s="323">
        <v>180000</v>
      </c>
      <c r="AE1506" s="322">
        <v>27.032244810523149</v>
      </c>
      <c r="AF1506" s="324">
        <v>60.433420715880679</v>
      </c>
      <c r="AG1506" s="324">
        <v>17.387113226624052</v>
      </c>
      <c r="AH1506" s="324">
        <v>0.32293986028914051</v>
      </c>
      <c r="AI1506" s="324">
        <v>0.28770691813669041</v>
      </c>
      <c r="AJ1506" s="324">
        <v>0.20410585919709992</v>
      </c>
      <c r="AK1506" s="324">
        <v>182.27434829864953</v>
      </c>
      <c r="AL1506" s="324">
        <v>146.97968724112724</v>
      </c>
      <c r="AM1506" s="324">
        <v>217.56900935617185</v>
      </c>
    </row>
    <row r="1507" spans="1:39">
      <c r="A1507" s="291" t="s">
        <v>1658</v>
      </c>
      <c r="B1507" s="291">
        <v>2</v>
      </c>
      <c r="C1507" s="291" t="s">
        <v>3685</v>
      </c>
      <c r="D1507" s="291" t="s">
        <v>3176</v>
      </c>
      <c r="E1507" s="291" t="s">
        <v>3160</v>
      </c>
      <c r="F1507" s="291" t="s">
        <v>3161</v>
      </c>
      <c r="G1507" s="291" t="s">
        <v>3162</v>
      </c>
      <c r="H1507" s="291" t="s">
        <v>3163</v>
      </c>
      <c r="I1507" s="291" t="s">
        <v>3164</v>
      </c>
      <c r="J1507" s="291" t="s">
        <v>65</v>
      </c>
      <c r="K1507" s="291">
        <v>40</v>
      </c>
      <c r="L1507" s="291">
        <v>58627677.160000004</v>
      </c>
      <c r="M1507" s="291" t="s">
        <v>58</v>
      </c>
      <c r="N1507" s="291">
        <v>505</v>
      </c>
      <c r="O1507" s="291">
        <v>4875477.6326255668</v>
      </c>
      <c r="P1507" s="321" t="s">
        <v>3170</v>
      </c>
      <c r="Q1507" s="321">
        <v>18000000</v>
      </c>
      <c r="R1507" s="321">
        <v>32.510452999999998</v>
      </c>
      <c r="S1507" s="321">
        <v>52.540310169999998</v>
      </c>
      <c r="T1507" s="321">
        <v>129.30958598434512</v>
      </c>
      <c r="U1507" s="321" t="s">
        <v>150</v>
      </c>
      <c r="V1507" s="321">
        <v>0.19363482238155294</v>
      </c>
      <c r="W1507" s="321">
        <v>1.16897852116378</v>
      </c>
      <c r="X1507" s="321">
        <v>2</v>
      </c>
      <c r="Y1507" s="321">
        <v>45.178175227930097</v>
      </c>
      <c r="Z1507" s="321">
        <v>0.44807999999999998</v>
      </c>
      <c r="AA1507" s="321">
        <v>99.589996400000004</v>
      </c>
      <c r="AB1507" s="321">
        <v>1.4448949600000001</v>
      </c>
      <c r="AC1507" s="322">
        <v>0.55269378283894455</v>
      </c>
      <c r="AD1507" s="323">
        <v>180000</v>
      </c>
      <c r="AE1507" s="322">
        <v>27.085986847919816</v>
      </c>
      <c r="AF1507" s="324">
        <v>60.55356668151861</v>
      </c>
      <c r="AG1507" s="324">
        <v>17.425893315061131</v>
      </c>
      <c r="AH1507" s="324">
        <v>0.32277478674519677</v>
      </c>
      <c r="AI1507" s="324">
        <v>0.28777649724107235</v>
      </c>
      <c r="AJ1507" s="324">
        <v>0.20410585919709992</v>
      </c>
      <c r="AK1507" s="324">
        <v>182.3184295671451</v>
      </c>
      <c r="AL1507" s="324">
        <v>147.01523284102731</v>
      </c>
      <c r="AM1507" s="324">
        <v>217.62162629326295</v>
      </c>
    </row>
    <row r="1508" spans="1:39">
      <c r="A1508" s="291" t="s">
        <v>1659</v>
      </c>
      <c r="B1508" s="291">
        <v>2</v>
      </c>
      <c r="C1508" s="291" t="s">
        <v>3686</v>
      </c>
      <c r="D1508" s="291" t="s">
        <v>3176</v>
      </c>
      <c r="E1508" s="291" t="s">
        <v>3160</v>
      </c>
      <c r="F1508" s="291" t="s">
        <v>3161</v>
      </c>
      <c r="G1508" s="291" t="s">
        <v>3162</v>
      </c>
      <c r="H1508" s="291" t="s">
        <v>3163</v>
      </c>
      <c r="I1508" s="291" t="s">
        <v>3164</v>
      </c>
      <c r="J1508" s="291" t="s">
        <v>65</v>
      </c>
      <c r="K1508" s="291">
        <v>40</v>
      </c>
      <c r="L1508" s="291">
        <v>58627677.160000004</v>
      </c>
      <c r="M1508" s="291" t="s">
        <v>58</v>
      </c>
      <c r="N1508" s="291">
        <v>506</v>
      </c>
      <c r="O1508" s="291">
        <v>4885151.1993569667</v>
      </c>
      <c r="P1508" s="321" t="s">
        <v>3170</v>
      </c>
      <c r="Q1508" s="321">
        <v>18000000</v>
      </c>
      <c r="R1508" s="321">
        <v>32.510452999999998</v>
      </c>
      <c r="S1508" s="321">
        <v>52.540310169999998</v>
      </c>
      <c r="T1508" s="321">
        <v>129.30958598434512</v>
      </c>
      <c r="U1508" s="321" t="s">
        <v>150</v>
      </c>
      <c r="V1508" s="321">
        <v>0.19363482238155294</v>
      </c>
      <c r="W1508" s="321">
        <v>1.16897852116378</v>
      </c>
      <c r="X1508" s="321">
        <v>2</v>
      </c>
      <c r="Y1508" s="321">
        <v>45.178175227930097</v>
      </c>
      <c r="Z1508" s="321">
        <v>0.44807999999999998</v>
      </c>
      <c r="AA1508" s="321">
        <v>99.589996400000004</v>
      </c>
      <c r="AB1508" s="321">
        <v>1.4448949600000001</v>
      </c>
      <c r="AC1508" s="322">
        <v>0.55269378283894455</v>
      </c>
      <c r="AD1508" s="323">
        <v>180000</v>
      </c>
      <c r="AE1508" s="322">
        <v>27.139728885316483</v>
      </c>
      <c r="AF1508" s="324">
        <v>60.673712647156549</v>
      </c>
      <c r="AG1508" s="324">
        <v>17.464653464869627</v>
      </c>
      <c r="AH1508" s="324">
        <v>0.32260883336940699</v>
      </c>
      <c r="AI1508" s="324">
        <v>0.28784547216409878</v>
      </c>
      <c r="AJ1508" s="324">
        <v>0.20410585919709992</v>
      </c>
      <c r="AK1508" s="324">
        <v>182.36212806151923</v>
      </c>
      <c r="AL1508" s="324">
        <v>147.05046978520497</v>
      </c>
      <c r="AM1508" s="324">
        <v>217.67378633783355</v>
      </c>
    </row>
    <row r="1509" spans="1:39">
      <c r="A1509" s="291" t="s">
        <v>1660</v>
      </c>
      <c r="B1509" s="291">
        <v>2</v>
      </c>
      <c r="C1509" s="291" t="s">
        <v>3687</v>
      </c>
      <c r="D1509" s="291" t="s">
        <v>3176</v>
      </c>
      <c r="E1509" s="291" t="s">
        <v>3160</v>
      </c>
      <c r="F1509" s="291" t="s">
        <v>3161</v>
      </c>
      <c r="G1509" s="291" t="s">
        <v>3162</v>
      </c>
      <c r="H1509" s="291" t="s">
        <v>3163</v>
      </c>
      <c r="I1509" s="291" t="s">
        <v>3164</v>
      </c>
      <c r="J1509" s="291" t="s">
        <v>65</v>
      </c>
      <c r="K1509" s="291">
        <v>40</v>
      </c>
      <c r="L1509" s="291">
        <v>58627677.160000004</v>
      </c>
      <c r="M1509" s="291" t="s">
        <v>58</v>
      </c>
      <c r="N1509" s="291">
        <v>507</v>
      </c>
      <c r="O1509" s="291">
        <v>4894824.7660883665</v>
      </c>
      <c r="P1509" s="321" t="s">
        <v>3170</v>
      </c>
      <c r="Q1509" s="321">
        <v>18000000</v>
      </c>
      <c r="R1509" s="321">
        <v>32.510452999999998</v>
      </c>
      <c r="S1509" s="321">
        <v>52.540310169999998</v>
      </c>
      <c r="T1509" s="321">
        <v>129.30958598434512</v>
      </c>
      <c r="U1509" s="321" t="s">
        <v>150</v>
      </c>
      <c r="V1509" s="321">
        <v>0.19363482238155294</v>
      </c>
      <c r="W1509" s="321">
        <v>1.16897852116378</v>
      </c>
      <c r="X1509" s="321">
        <v>2</v>
      </c>
      <c r="Y1509" s="321">
        <v>45.178175227930097</v>
      </c>
      <c r="Z1509" s="321">
        <v>0.44807999999999998</v>
      </c>
      <c r="AA1509" s="321">
        <v>99.589996400000004</v>
      </c>
      <c r="AB1509" s="321">
        <v>1.4448949600000001</v>
      </c>
      <c r="AC1509" s="322">
        <v>0.55269378283894455</v>
      </c>
      <c r="AD1509" s="323">
        <v>180000</v>
      </c>
      <c r="AE1509" s="322">
        <v>27.193470922713146</v>
      </c>
      <c r="AF1509" s="324">
        <v>60.793858612794473</v>
      </c>
      <c r="AG1509" s="324">
        <v>17.503393570836661</v>
      </c>
      <c r="AH1509" s="324">
        <v>0.3224420042848678</v>
      </c>
      <c r="AI1509" s="324">
        <v>0.28791384475722281</v>
      </c>
      <c r="AJ1509" s="324">
        <v>0.20410585919709992</v>
      </c>
      <c r="AK1509" s="324">
        <v>182.40544495474475</v>
      </c>
      <c r="AL1509" s="324">
        <v>147.08539901950465</v>
      </c>
      <c r="AM1509" s="324">
        <v>217.72549088998491</v>
      </c>
    </row>
    <row r="1510" spans="1:39">
      <c r="A1510" s="291" t="s">
        <v>1661</v>
      </c>
      <c r="B1510" s="291">
        <v>2</v>
      </c>
      <c r="C1510" s="291" t="s">
        <v>3688</v>
      </c>
      <c r="D1510" s="291" t="s">
        <v>3176</v>
      </c>
      <c r="E1510" s="291" t="s">
        <v>3160</v>
      </c>
      <c r="F1510" s="291" t="s">
        <v>3161</v>
      </c>
      <c r="G1510" s="291" t="s">
        <v>3162</v>
      </c>
      <c r="H1510" s="291" t="s">
        <v>3163</v>
      </c>
      <c r="I1510" s="291" t="s">
        <v>3164</v>
      </c>
      <c r="J1510" s="291" t="s">
        <v>65</v>
      </c>
      <c r="K1510" s="291">
        <v>40</v>
      </c>
      <c r="L1510" s="291">
        <v>58627677.160000004</v>
      </c>
      <c r="M1510" s="291" t="s">
        <v>58</v>
      </c>
      <c r="N1510" s="291">
        <v>508</v>
      </c>
      <c r="O1510" s="291">
        <v>4904498.3328197664</v>
      </c>
      <c r="P1510" s="321" t="s">
        <v>3170</v>
      </c>
      <c r="Q1510" s="321">
        <v>18000000</v>
      </c>
      <c r="R1510" s="321">
        <v>32.510452999999998</v>
      </c>
      <c r="S1510" s="321">
        <v>52.540310169999998</v>
      </c>
      <c r="T1510" s="321">
        <v>129.30958598434512</v>
      </c>
      <c r="U1510" s="321" t="s">
        <v>150</v>
      </c>
      <c r="V1510" s="321">
        <v>0.19363482238155294</v>
      </c>
      <c r="W1510" s="321">
        <v>1.16897852116378</v>
      </c>
      <c r="X1510" s="321">
        <v>2</v>
      </c>
      <c r="Y1510" s="321">
        <v>45.178175227930097</v>
      </c>
      <c r="Z1510" s="321">
        <v>0.44807999999999998</v>
      </c>
      <c r="AA1510" s="321">
        <v>99.589996400000004</v>
      </c>
      <c r="AB1510" s="321">
        <v>1.4448949600000001</v>
      </c>
      <c r="AC1510" s="322">
        <v>0.55269378283894455</v>
      </c>
      <c r="AD1510" s="323">
        <v>180000</v>
      </c>
      <c r="AE1510" s="322">
        <v>27.247212960109813</v>
      </c>
      <c r="AF1510" s="324">
        <v>60.914004578432412</v>
      </c>
      <c r="AG1510" s="324">
        <v>17.542113528243171</v>
      </c>
      <c r="AH1510" s="324">
        <v>0.32227430360161369</v>
      </c>
      <c r="AI1510" s="324">
        <v>0.28798161686539714</v>
      </c>
      <c r="AJ1510" s="324">
        <v>0.20410585919709992</v>
      </c>
      <c r="AK1510" s="324">
        <v>182.44838141567627</v>
      </c>
      <c r="AL1510" s="324">
        <v>147.12002148644999</v>
      </c>
      <c r="AM1510" s="324">
        <v>217.77674134490258</v>
      </c>
    </row>
    <row r="1511" spans="1:39">
      <c r="A1511" s="291" t="s">
        <v>1662</v>
      </c>
      <c r="B1511" s="291">
        <v>2</v>
      </c>
      <c r="C1511" s="291" t="s">
        <v>3689</v>
      </c>
      <c r="D1511" s="291" t="s">
        <v>3176</v>
      </c>
      <c r="E1511" s="291" t="s">
        <v>3160</v>
      </c>
      <c r="F1511" s="291" t="s">
        <v>3161</v>
      </c>
      <c r="G1511" s="291" t="s">
        <v>3162</v>
      </c>
      <c r="H1511" s="291" t="s">
        <v>3163</v>
      </c>
      <c r="I1511" s="291" t="s">
        <v>3164</v>
      </c>
      <c r="J1511" s="291" t="s">
        <v>65</v>
      </c>
      <c r="K1511" s="291">
        <v>40</v>
      </c>
      <c r="L1511" s="291">
        <v>58627677.160000004</v>
      </c>
      <c r="M1511" s="291" t="s">
        <v>58</v>
      </c>
      <c r="N1511" s="291">
        <v>509</v>
      </c>
      <c r="O1511" s="291">
        <v>4914171.8995511662</v>
      </c>
      <c r="P1511" s="321" t="s">
        <v>3170</v>
      </c>
      <c r="Q1511" s="321">
        <v>18000000</v>
      </c>
      <c r="R1511" s="321">
        <v>32.510452999999998</v>
      </c>
      <c r="S1511" s="321">
        <v>52.540310169999998</v>
      </c>
      <c r="T1511" s="321">
        <v>129.30958598434512</v>
      </c>
      <c r="U1511" s="321" t="s">
        <v>150</v>
      </c>
      <c r="V1511" s="321">
        <v>0.19363482238155294</v>
      </c>
      <c r="W1511" s="321">
        <v>1.16897852116378</v>
      </c>
      <c r="X1511" s="321">
        <v>2</v>
      </c>
      <c r="Y1511" s="321">
        <v>45.178175227930097</v>
      </c>
      <c r="Z1511" s="321">
        <v>0.44807999999999998</v>
      </c>
      <c r="AA1511" s="321">
        <v>99.589996400000004</v>
      </c>
      <c r="AB1511" s="321">
        <v>1.4448949600000001</v>
      </c>
      <c r="AC1511" s="322">
        <v>0.55269378283894455</v>
      </c>
      <c r="AD1511" s="323">
        <v>180000</v>
      </c>
      <c r="AE1511" s="322">
        <v>27.30095499750648</v>
      </c>
      <c r="AF1511" s="324">
        <v>61.034150544070343</v>
      </c>
      <c r="AG1511" s="324">
        <v>17.580813232862315</v>
      </c>
      <c r="AH1511" s="324">
        <v>0.32210573541660997</v>
      </c>
      <c r="AI1511" s="324">
        <v>0.28804879032711211</v>
      </c>
      <c r="AJ1511" s="324">
        <v>0.20410585919709992</v>
      </c>
      <c r="AK1511" s="324">
        <v>182.49093860907419</v>
      </c>
      <c r="AL1511" s="324">
        <v>147.15433812526325</v>
      </c>
      <c r="AM1511" s="324">
        <v>217.82753909288516</v>
      </c>
    </row>
    <row r="1512" spans="1:39">
      <c r="A1512" s="291" t="s">
        <v>1663</v>
      </c>
      <c r="B1512" s="291">
        <v>2</v>
      </c>
      <c r="C1512" s="291" t="s">
        <v>3690</v>
      </c>
      <c r="D1512" s="291" t="s">
        <v>3176</v>
      </c>
      <c r="E1512" s="291" t="s">
        <v>3160</v>
      </c>
      <c r="F1512" s="291" t="s">
        <v>3161</v>
      </c>
      <c r="G1512" s="291" t="s">
        <v>3162</v>
      </c>
      <c r="H1512" s="291" t="s">
        <v>3163</v>
      </c>
      <c r="I1512" s="291" t="s">
        <v>3164</v>
      </c>
      <c r="J1512" s="291" t="s">
        <v>65</v>
      </c>
      <c r="K1512" s="291">
        <v>40</v>
      </c>
      <c r="L1512" s="291">
        <v>58627677.160000004</v>
      </c>
      <c r="M1512" s="291" t="s">
        <v>58</v>
      </c>
      <c r="N1512" s="291">
        <v>510</v>
      </c>
      <c r="O1512" s="291">
        <v>4923845.4662825661</v>
      </c>
      <c r="P1512" s="321" t="s">
        <v>3170</v>
      </c>
      <c r="Q1512" s="321">
        <v>18000000</v>
      </c>
      <c r="R1512" s="321">
        <v>32.510452999999998</v>
      </c>
      <c r="S1512" s="321">
        <v>52.540310169999998</v>
      </c>
      <c r="T1512" s="321">
        <v>129.30958598434512</v>
      </c>
      <c r="U1512" s="321" t="s">
        <v>150</v>
      </c>
      <c r="V1512" s="321">
        <v>0.19363482238155294</v>
      </c>
      <c r="W1512" s="321">
        <v>1.16897852116378</v>
      </c>
      <c r="X1512" s="321">
        <v>2</v>
      </c>
      <c r="Y1512" s="321">
        <v>45.178175227930097</v>
      </c>
      <c r="Z1512" s="321">
        <v>0.44807999999999998</v>
      </c>
      <c r="AA1512" s="321">
        <v>99.589996400000004</v>
      </c>
      <c r="AB1512" s="321">
        <v>1.4448949600000001</v>
      </c>
      <c r="AC1512" s="322">
        <v>0.55269378283894455</v>
      </c>
      <c r="AD1512" s="323">
        <v>180000</v>
      </c>
      <c r="AE1512" s="322">
        <v>27.354697034903143</v>
      </c>
      <c r="AF1512" s="324">
        <v>61.154296509708274</v>
      </c>
      <c r="AG1512" s="324">
        <v>17.619492580957946</v>
      </c>
      <c r="AH1512" s="324">
        <v>0.32193630381392679</v>
      </c>
      <c r="AI1512" s="324">
        <v>0.28811536697443396</v>
      </c>
      <c r="AJ1512" s="324">
        <v>0.20410585919709992</v>
      </c>
      <c r="AK1512" s="324">
        <v>182.53311769562896</v>
      </c>
      <c r="AL1512" s="324">
        <v>147.18834987188478</v>
      </c>
      <c r="AM1512" s="324">
        <v>217.87788551937319</v>
      </c>
    </row>
    <row r="1513" spans="1:39">
      <c r="A1513" s="291" t="s">
        <v>1664</v>
      </c>
      <c r="B1513" s="291">
        <v>2</v>
      </c>
      <c r="C1513" s="291" t="s">
        <v>3691</v>
      </c>
      <c r="D1513" s="291" t="s">
        <v>3176</v>
      </c>
      <c r="E1513" s="291" t="s">
        <v>3160</v>
      </c>
      <c r="F1513" s="291" t="s">
        <v>3161</v>
      </c>
      <c r="G1513" s="291" t="s">
        <v>3162</v>
      </c>
      <c r="H1513" s="291" t="s">
        <v>3163</v>
      </c>
      <c r="I1513" s="291" t="s">
        <v>3164</v>
      </c>
      <c r="J1513" s="291" t="s">
        <v>65</v>
      </c>
      <c r="K1513" s="291">
        <v>40</v>
      </c>
      <c r="L1513" s="291">
        <v>58627677.160000004</v>
      </c>
      <c r="M1513" s="291" t="s">
        <v>58</v>
      </c>
      <c r="N1513" s="291">
        <v>511</v>
      </c>
      <c r="O1513" s="291">
        <v>4933519.0330139659</v>
      </c>
      <c r="P1513" s="321" t="s">
        <v>3170</v>
      </c>
      <c r="Q1513" s="321">
        <v>18000000</v>
      </c>
      <c r="R1513" s="321">
        <v>32.510452999999998</v>
      </c>
      <c r="S1513" s="321">
        <v>52.540310169999998</v>
      </c>
      <c r="T1513" s="321">
        <v>129.30958598434512</v>
      </c>
      <c r="U1513" s="321" t="s">
        <v>150</v>
      </c>
      <c r="V1513" s="321">
        <v>0.19363482238155294</v>
      </c>
      <c r="W1513" s="321">
        <v>1.16897852116378</v>
      </c>
      <c r="X1513" s="321">
        <v>2</v>
      </c>
      <c r="Y1513" s="321">
        <v>45.178175227930097</v>
      </c>
      <c r="Z1513" s="321">
        <v>0.44807999999999998</v>
      </c>
      <c r="AA1513" s="321">
        <v>99.589996400000004</v>
      </c>
      <c r="AB1513" s="321">
        <v>1.4448949600000001</v>
      </c>
      <c r="AC1513" s="322">
        <v>0.55269378283894455</v>
      </c>
      <c r="AD1513" s="323">
        <v>180000</v>
      </c>
      <c r="AE1513" s="322">
        <v>27.40843907229981</v>
      </c>
      <c r="AF1513" s="324">
        <v>61.274442475346206</v>
      </c>
      <c r="AG1513" s="324">
        <v>17.658151469283059</v>
      </c>
      <c r="AH1513" s="324">
        <v>0.32176601286483703</v>
      </c>
      <c r="AI1513" s="324">
        <v>0.28818134863304262</v>
      </c>
      <c r="AJ1513" s="324">
        <v>0.20410585919709992</v>
      </c>
      <c r="AK1513" s="324">
        <v>182.57491983198511</v>
      </c>
      <c r="AL1513" s="324">
        <v>147.22205765899244</v>
      </c>
      <c r="AM1513" s="324">
        <v>217.92778200497784</v>
      </c>
    </row>
    <row r="1514" spans="1:39">
      <c r="A1514" s="291" t="s">
        <v>1665</v>
      </c>
      <c r="B1514" s="291">
        <v>2</v>
      </c>
      <c r="C1514" s="291" t="s">
        <v>3692</v>
      </c>
      <c r="D1514" s="291" t="s">
        <v>3176</v>
      </c>
      <c r="E1514" s="291" t="s">
        <v>3160</v>
      </c>
      <c r="F1514" s="291" t="s">
        <v>3161</v>
      </c>
      <c r="G1514" s="291" t="s">
        <v>3162</v>
      </c>
      <c r="H1514" s="291" t="s">
        <v>3163</v>
      </c>
      <c r="I1514" s="291" t="s">
        <v>3164</v>
      </c>
      <c r="J1514" s="291" t="s">
        <v>65</v>
      </c>
      <c r="K1514" s="291">
        <v>40</v>
      </c>
      <c r="L1514" s="291">
        <v>58627677.160000004</v>
      </c>
      <c r="M1514" s="291" t="s">
        <v>58</v>
      </c>
      <c r="N1514" s="291">
        <v>512</v>
      </c>
      <c r="O1514" s="291">
        <v>4943192.5997453658</v>
      </c>
      <c r="P1514" s="321" t="s">
        <v>3170</v>
      </c>
      <c r="Q1514" s="321">
        <v>18000000</v>
      </c>
      <c r="R1514" s="321">
        <v>32.510452999999998</v>
      </c>
      <c r="S1514" s="321">
        <v>52.540310169999998</v>
      </c>
      <c r="T1514" s="321">
        <v>129.30958598434512</v>
      </c>
      <c r="U1514" s="321" t="s">
        <v>150</v>
      </c>
      <c r="V1514" s="321">
        <v>0.19363482238155294</v>
      </c>
      <c r="W1514" s="321">
        <v>1.16897852116378</v>
      </c>
      <c r="X1514" s="321">
        <v>2</v>
      </c>
      <c r="Y1514" s="321">
        <v>45.178175227930097</v>
      </c>
      <c r="Z1514" s="321">
        <v>0.44807999999999998</v>
      </c>
      <c r="AA1514" s="321">
        <v>99.589996400000004</v>
      </c>
      <c r="AB1514" s="321">
        <v>1.4448949600000001</v>
      </c>
      <c r="AC1514" s="322">
        <v>0.55269378283894455</v>
      </c>
      <c r="AD1514" s="323">
        <v>180000</v>
      </c>
      <c r="AE1514" s="322">
        <v>27.462181109696477</v>
      </c>
      <c r="AF1514" s="324">
        <v>61.394588440984144</v>
      </c>
      <c r="AG1514" s="324">
        <v>17.696789795078224</v>
      </c>
      <c r="AH1514" s="324">
        <v>0.32159486662750558</v>
      </c>
      <c r="AI1514" s="324">
        <v>0.28824673712226856</v>
      </c>
      <c r="AJ1514" s="324">
        <v>0.20410585919709992</v>
      </c>
      <c r="AK1514" s="324">
        <v>182.61634617076447</v>
      </c>
      <c r="AL1514" s="324">
        <v>147.25546241602032</v>
      </c>
      <c r="AM1514" s="324">
        <v>217.97722992550865</v>
      </c>
    </row>
    <row r="1515" spans="1:39">
      <c r="A1515" s="291" t="s">
        <v>1666</v>
      </c>
      <c r="B1515" s="291">
        <v>2</v>
      </c>
      <c r="C1515" s="291" t="s">
        <v>3693</v>
      </c>
      <c r="D1515" s="291" t="s">
        <v>3176</v>
      </c>
      <c r="E1515" s="291" t="s">
        <v>3160</v>
      </c>
      <c r="F1515" s="291" t="s">
        <v>3161</v>
      </c>
      <c r="G1515" s="291" t="s">
        <v>3162</v>
      </c>
      <c r="H1515" s="291" t="s">
        <v>3163</v>
      </c>
      <c r="I1515" s="291" t="s">
        <v>3164</v>
      </c>
      <c r="J1515" s="291" t="s">
        <v>65</v>
      </c>
      <c r="K1515" s="291">
        <v>40</v>
      </c>
      <c r="L1515" s="291">
        <v>58627677.160000004</v>
      </c>
      <c r="M1515" s="291" t="s">
        <v>58</v>
      </c>
      <c r="N1515" s="291">
        <v>513</v>
      </c>
      <c r="O1515" s="291">
        <v>4952866.1664767656</v>
      </c>
      <c r="P1515" s="321" t="s">
        <v>3170</v>
      </c>
      <c r="Q1515" s="321">
        <v>18000000</v>
      </c>
      <c r="R1515" s="321">
        <v>32.510452999999998</v>
      </c>
      <c r="S1515" s="321">
        <v>52.540310169999998</v>
      </c>
      <c r="T1515" s="321">
        <v>129.30958598434512</v>
      </c>
      <c r="U1515" s="321" t="s">
        <v>150</v>
      </c>
      <c r="V1515" s="321">
        <v>0.19363482238155294</v>
      </c>
      <c r="W1515" s="321">
        <v>1.16897852116378</v>
      </c>
      <c r="X1515" s="321">
        <v>2</v>
      </c>
      <c r="Y1515" s="321">
        <v>45.178175227930097</v>
      </c>
      <c r="Z1515" s="321">
        <v>0.44807999999999998</v>
      </c>
      <c r="AA1515" s="321">
        <v>99.589996400000004</v>
      </c>
      <c r="AB1515" s="321">
        <v>1.4448949600000001</v>
      </c>
      <c r="AC1515" s="322">
        <v>0.55269378283894455</v>
      </c>
      <c r="AD1515" s="323">
        <v>180000</v>
      </c>
      <c r="AE1515" s="322">
        <v>27.515923147093144</v>
      </c>
      <c r="AF1515" s="324">
        <v>61.514734406622075</v>
      </c>
      <c r="AG1515" s="324">
        <v>17.735407456070053</v>
      </c>
      <c r="AH1515" s="324">
        <v>0.3214228691473992</v>
      </c>
      <c r="AI1515" s="324">
        <v>0.28831153425513012</v>
      </c>
      <c r="AJ1515" s="324">
        <v>0.20410585919709992</v>
      </c>
      <c r="AK1515" s="324">
        <v>182.65739786058984</v>
      </c>
      <c r="AL1515" s="324">
        <v>147.28856506917791</v>
      </c>
      <c r="AM1515" s="324">
        <v>218.02623065200183</v>
      </c>
    </row>
    <row r="1516" spans="1:39">
      <c r="A1516" s="291" t="s">
        <v>1667</v>
      </c>
      <c r="B1516" s="291">
        <v>2</v>
      </c>
      <c r="C1516" s="291" t="s">
        <v>3694</v>
      </c>
      <c r="D1516" s="291" t="s">
        <v>3176</v>
      </c>
      <c r="E1516" s="291" t="s">
        <v>3160</v>
      </c>
      <c r="F1516" s="291" t="s">
        <v>3161</v>
      </c>
      <c r="G1516" s="291" t="s">
        <v>3162</v>
      </c>
      <c r="H1516" s="291" t="s">
        <v>3163</v>
      </c>
      <c r="I1516" s="291" t="s">
        <v>3164</v>
      </c>
      <c r="J1516" s="291" t="s">
        <v>65</v>
      </c>
      <c r="K1516" s="291">
        <v>40</v>
      </c>
      <c r="L1516" s="291">
        <v>58627677.160000004</v>
      </c>
      <c r="M1516" s="291" t="s">
        <v>58</v>
      </c>
      <c r="N1516" s="291">
        <v>514</v>
      </c>
      <c r="O1516" s="291">
        <v>4962539.7332081655</v>
      </c>
      <c r="P1516" s="321" t="s">
        <v>3170</v>
      </c>
      <c r="Q1516" s="321">
        <v>18000000</v>
      </c>
      <c r="R1516" s="321">
        <v>32.510452999999998</v>
      </c>
      <c r="S1516" s="321">
        <v>52.540310169999998</v>
      </c>
      <c r="T1516" s="321">
        <v>129.30958598434512</v>
      </c>
      <c r="U1516" s="321" t="s">
        <v>150</v>
      </c>
      <c r="V1516" s="321">
        <v>0.19363482238155294</v>
      </c>
      <c r="W1516" s="321">
        <v>1.16897852116378</v>
      </c>
      <c r="X1516" s="321">
        <v>2</v>
      </c>
      <c r="Y1516" s="321">
        <v>45.178175227930097</v>
      </c>
      <c r="Z1516" s="321">
        <v>0.44807999999999998</v>
      </c>
      <c r="AA1516" s="321">
        <v>99.589996400000004</v>
      </c>
      <c r="AB1516" s="321">
        <v>1.4448949600000001</v>
      </c>
      <c r="AC1516" s="322">
        <v>0.55269378283894455</v>
      </c>
      <c r="AD1516" s="323">
        <v>180000</v>
      </c>
      <c r="AE1516" s="322">
        <v>27.569665184489807</v>
      </c>
      <c r="AF1516" s="324">
        <v>61.63488037226</v>
      </c>
      <c r="AG1516" s="324">
        <v>17.774004350469699</v>
      </c>
      <c r="AH1516" s="324">
        <v>0.32125002445744055</v>
      </c>
      <c r="AI1516" s="324">
        <v>0.2883757418383705</v>
      </c>
      <c r="AJ1516" s="324">
        <v>0.20410585919709992</v>
      </c>
      <c r="AK1516" s="324">
        <v>182.69807604610853</v>
      </c>
      <c r="AL1516" s="324">
        <v>147.32136654146885</v>
      </c>
      <c r="AM1516" s="324">
        <v>218.0747855507482</v>
      </c>
    </row>
    <row r="1517" spans="1:39">
      <c r="A1517" s="291" t="s">
        <v>1668</v>
      </c>
      <c r="B1517" s="291">
        <v>2</v>
      </c>
      <c r="C1517" s="291" t="s">
        <v>3695</v>
      </c>
      <c r="D1517" s="291" t="s">
        <v>3176</v>
      </c>
      <c r="E1517" s="291" t="s">
        <v>3160</v>
      </c>
      <c r="F1517" s="291" t="s">
        <v>3161</v>
      </c>
      <c r="G1517" s="291" t="s">
        <v>3162</v>
      </c>
      <c r="H1517" s="291" t="s">
        <v>3163</v>
      </c>
      <c r="I1517" s="291" t="s">
        <v>3164</v>
      </c>
      <c r="J1517" s="291" t="s">
        <v>65</v>
      </c>
      <c r="K1517" s="291">
        <v>40</v>
      </c>
      <c r="L1517" s="291">
        <v>58627677.160000004</v>
      </c>
      <c r="M1517" s="291" t="s">
        <v>58</v>
      </c>
      <c r="N1517" s="291">
        <v>515</v>
      </c>
      <c r="O1517" s="291">
        <v>4972213.2999395654</v>
      </c>
      <c r="P1517" s="321" t="s">
        <v>3170</v>
      </c>
      <c r="Q1517" s="321">
        <v>18000000</v>
      </c>
      <c r="R1517" s="321">
        <v>32.510452999999998</v>
      </c>
      <c r="S1517" s="321">
        <v>52.540310169999998</v>
      </c>
      <c r="T1517" s="321">
        <v>129.30958598434512</v>
      </c>
      <c r="U1517" s="321" t="s">
        <v>150</v>
      </c>
      <c r="V1517" s="321">
        <v>0.19363482238155294</v>
      </c>
      <c r="W1517" s="321">
        <v>1.16897852116378</v>
      </c>
      <c r="X1517" s="321">
        <v>2</v>
      </c>
      <c r="Y1517" s="321">
        <v>45.178175227930097</v>
      </c>
      <c r="Z1517" s="321">
        <v>0.44807999999999998</v>
      </c>
      <c r="AA1517" s="321">
        <v>99.589996400000004</v>
      </c>
      <c r="AB1517" s="321">
        <v>1.4448949600000001</v>
      </c>
      <c r="AC1517" s="322">
        <v>0.55269378283894455</v>
      </c>
      <c r="AD1517" s="323">
        <v>180000</v>
      </c>
      <c r="AE1517" s="322">
        <v>27.623407221886474</v>
      </c>
      <c r="AF1517" s="324">
        <v>61.755026337897938</v>
      </c>
      <c r="AG1517" s="324">
        <v>17.812580376971304</v>
      </c>
      <c r="AH1517" s="324">
        <v>0.32107633657758178</v>
      </c>
      <c r="AI1517" s="324">
        <v>0.28843936167249351</v>
      </c>
      <c r="AJ1517" s="324">
        <v>0.20410585919709992</v>
      </c>
      <c r="AK1517" s="324">
        <v>182.73838186801487</v>
      </c>
      <c r="AL1517" s="324">
        <v>147.35386775270942</v>
      </c>
      <c r="AM1517" s="324">
        <v>218.12289598332032</v>
      </c>
    </row>
    <row r="1518" spans="1:39">
      <c r="A1518" s="291" t="s">
        <v>1669</v>
      </c>
      <c r="B1518" s="291">
        <v>2</v>
      </c>
      <c r="C1518" s="291" t="s">
        <v>3696</v>
      </c>
      <c r="D1518" s="291" t="s">
        <v>3176</v>
      </c>
      <c r="E1518" s="291" t="s">
        <v>3160</v>
      </c>
      <c r="F1518" s="291" t="s">
        <v>3161</v>
      </c>
      <c r="G1518" s="291" t="s">
        <v>3162</v>
      </c>
      <c r="H1518" s="291" t="s">
        <v>3163</v>
      </c>
      <c r="I1518" s="291" t="s">
        <v>3164</v>
      </c>
      <c r="J1518" s="291" t="s">
        <v>65</v>
      </c>
      <c r="K1518" s="291">
        <v>40</v>
      </c>
      <c r="L1518" s="291">
        <v>58627677.160000004</v>
      </c>
      <c r="M1518" s="291" t="s">
        <v>58</v>
      </c>
      <c r="N1518" s="291">
        <v>516</v>
      </c>
      <c r="O1518" s="291">
        <v>4981886.8666709652</v>
      </c>
      <c r="P1518" s="321" t="s">
        <v>3170</v>
      </c>
      <c r="Q1518" s="321">
        <v>18000000</v>
      </c>
      <c r="R1518" s="321">
        <v>32.510452999999998</v>
      </c>
      <c r="S1518" s="321">
        <v>52.540310169999998</v>
      </c>
      <c r="T1518" s="321">
        <v>129.30958598434512</v>
      </c>
      <c r="U1518" s="321" t="s">
        <v>150</v>
      </c>
      <c r="V1518" s="321">
        <v>0.19363482238155294</v>
      </c>
      <c r="W1518" s="321">
        <v>1.16897852116378</v>
      </c>
      <c r="X1518" s="321">
        <v>2</v>
      </c>
      <c r="Y1518" s="321">
        <v>45.178175227930097</v>
      </c>
      <c r="Z1518" s="321">
        <v>0.44807999999999998</v>
      </c>
      <c r="AA1518" s="321">
        <v>99.589996400000004</v>
      </c>
      <c r="AB1518" s="321">
        <v>1.4448949600000001</v>
      </c>
      <c r="AC1518" s="322">
        <v>0.55269378283894455</v>
      </c>
      <c r="AD1518" s="323">
        <v>180000</v>
      </c>
      <c r="AE1518" s="322">
        <v>27.677149259283141</v>
      </c>
      <c r="AF1518" s="324">
        <v>61.875172303535869</v>
      </c>
      <c r="AG1518" s="324">
        <v>17.851135434750475</v>
      </c>
      <c r="AH1518" s="324">
        <v>0.32090180951526032</v>
      </c>
      <c r="AI1518" s="324">
        <v>0.28850239555179985</v>
      </c>
      <c r="AJ1518" s="324">
        <v>0.20410585919709992</v>
      </c>
      <c r="AK1518" s="324">
        <v>182.77831646307328</v>
      </c>
      <c r="AL1518" s="324">
        <v>147.38606961954684</v>
      </c>
      <c r="AM1518" s="324">
        <v>218.17056330659977</v>
      </c>
    </row>
    <row r="1519" spans="1:39">
      <c r="A1519" s="291" t="s">
        <v>1670</v>
      </c>
      <c r="B1519" s="291">
        <v>2</v>
      </c>
      <c r="C1519" s="291" t="s">
        <v>3697</v>
      </c>
      <c r="D1519" s="291" t="s">
        <v>3176</v>
      </c>
      <c r="E1519" s="291" t="s">
        <v>3160</v>
      </c>
      <c r="F1519" s="291" t="s">
        <v>3161</v>
      </c>
      <c r="G1519" s="291" t="s">
        <v>3162</v>
      </c>
      <c r="H1519" s="291" t="s">
        <v>3163</v>
      </c>
      <c r="I1519" s="291" t="s">
        <v>3164</v>
      </c>
      <c r="J1519" s="291" t="s">
        <v>65</v>
      </c>
      <c r="K1519" s="291">
        <v>40</v>
      </c>
      <c r="L1519" s="291">
        <v>58627677.160000004</v>
      </c>
      <c r="M1519" s="291" t="s">
        <v>58</v>
      </c>
      <c r="N1519" s="291">
        <v>517</v>
      </c>
      <c r="O1519" s="291">
        <v>4991560.4334023651</v>
      </c>
      <c r="P1519" s="321" t="s">
        <v>3170</v>
      </c>
      <c r="Q1519" s="321">
        <v>18000000</v>
      </c>
      <c r="R1519" s="321">
        <v>32.510452999999998</v>
      </c>
      <c r="S1519" s="321">
        <v>52.540310169999998</v>
      </c>
      <c r="T1519" s="321">
        <v>129.30958598434512</v>
      </c>
      <c r="U1519" s="321" t="s">
        <v>150</v>
      </c>
      <c r="V1519" s="321">
        <v>0.19363482238155294</v>
      </c>
      <c r="W1519" s="321">
        <v>1.16897852116378</v>
      </c>
      <c r="X1519" s="321">
        <v>2</v>
      </c>
      <c r="Y1519" s="321">
        <v>45.178175227930097</v>
      </c>
      <c r="Z1519" s="321">
        <v>0.44807999999999998</v>
      </c>
      <c r="AA1519" s="321">
        <v>99.589996400000004</v>
      </c>
      <c r="AB1519" s="321">
        <v>1.4448949600000001</v>
      </c>
      <c r="AC1519" s="322">
        <v>0.55269378283894455</v>
      </c>
      <c r="AD1519" s="323">
        <v>180000</v>
      </c>
      <c r="AE1519" s="322">
        <v>27.730891296679808</v>
      </c>
      <c r="AF1519" s="324">
        <v>61.995318269173808</v>
      </c>
      <c r="AG1519" s="324">
        <v>17.889669423462809</v>
      </c>
      <c r="AH1519" s="324">
        <v>0.32072644726546284</v>
      </c>
      <c r="AI1519" s="324">
        <v>0.28856484526442322</v>
      </c>
      <c r="AJ1519" s="324">
        <v>0.20410585919709992</v>
      </c>
      <c r="AK1519" s="324">
        <v>182.81788096414121</v>
      </c>
      <c r="AL1519" s="324">
        <v>147.41797305547786</v>
      </c>
      <c r="AM1519" s="324">
        <v>218.21778887280459</v>
      </c>
    </row>
    <row r="1520" spans="1:39">
      <c r="A1520" s="291" t="s">
        <v>1671</v>
      </c>
      <c r="B1520" s="291">
        <v>2</v>
      </c>
      <c r="C1520" s="291" t="s">
        <v>3698</v>
      </c>
      <c r="D1520" s="291" t="s">
        <v>3176</v>
      </c>
      <c r="E1520" s="291" t="s">
        <v>3160</v>
      </c>
      <c r="F1520" s="291" t="s">
        <v>3161</v>
      </c>
      <c r="G1520" s="291" t="s">
        <v>3162</v>
      </c>
      <c r="H1520" s="291" t="s">
        <v>3163</v>
      </c>
      <c r="I1520" s="291" t="s">
        <v>3164</v>
      </c>
      <c r="J1520" s="291" t="s">
        <v>65</v>
      </c>
      <c r="K1520" s="291">
        <v>40</v>
      </c>
      <c r="L1520" s="291">
        <v>58627677.160000004</v>
      </c>
      <c r="M1520" s="291" t="s">
        <v>58</v>
      </c>
      <c r="N1520" s="291">
        <v>518</v>
      </c>
      <c r="O1520" s="291">
        <v>5001234.0001337649</v>
      </c>
      <c r="P1520" s="321" t="s">
        <v>3170</v>
      </c>
      <c r="Q1520" s="321">
        <v>18000000</v>
      </c>
      <c r="R1520" s="321">
        <v>32.510452999999998</v>
      </c>
      <c r="S1520" s="321">
        <v>52.540310169999998</v>
      </c>
      <c r="T1520" s="321">
        <v>129.30958598434512</v>
      </c>
      <c r="U1520" s="321" t="s">
        <v>150</v>
      </c>
      <c r="V1520" s="321">
        <v>0.19363482238155294</v>
      </c>
      <c r="W1520" s="321">
        <v>1.16897852116378</v>
      </c>
      <c r="X1520" s="321">
        <v>2</v>
      </c>
      <c r="Y1520" s="321">
        <v>45.178175227930097</v>
      </c>
      <c r="Z1520" s="321">
        <v>0.44807999999999998</v>
      </c>
      <c r="AA1520" s="321">
        <v>99.589996400000004</v>
      </c>
      <c r="AB1520" s="321">
        <v>1.4448949600000001</v>
      </c>
      <c r="AC1520" s="322">
        <v>0.55269378283894455</v>
      </c>
      <c r="AD1520" s="323">
        <v>180000</v>
      </c>
      <c r="AE1520" s="322">
        <v>27.784633334076471</v>
      </c>
      <c r="AF1520" s="324">
        <v>62.115464234811732</v>
      </c>
      <c r="AG1520" s="324">
        <v>17.92818224324235</v>
      </c>
      <c r="AH1520" s="324">
        <v>0.32055025381047331</v>
      </c>
      <c r="AI1520" s="324">
        <v>0.28862671259236528</v>
      </c>
      <c r="AJ1520" s="324">
        <v>0.20410585919709992</v>
      </c>
      <c r="AK1520" s="324">
        <v>182.85707650019106</v>
      </c>
      <c r="AL1520" s="324">
        <v>147.44957897086653</v>
      </c>
      <c r="AM1520" s="324">
        <v>218.26457402951559</v>
      </c>
    </row>
    <row r="1521" spans="1:39">
      <c r="A1521" s="291" t="s">
        <v>1672</v>
      </c>
      <c r="B1521" s="291">
        <v>2</v>
      </c>
      <c r="C1521" s="291" t="s">
        <v>3699</v>
      </c>
      <c r="D1521" s="291" t="s">
        <v>3176</v>
      </c>
      <c r="E1521" s="291" t="s">
        <v>3160</v>
      </c>
      <c r="F1521" s="291" t="s">
        <v>3161</v>
      </c>
      <c r="G1521" s="291" t="s">
        <v>3162</v>
      </c>
      <c r="H1521" s="291" t="s">
        <v>3163</v>
      </c>
      <c r="I1521" s="291" t="s">
        <v>3164</v>
      </c>
      <c r="J1521" s="291" t="s">
        <v>65</v>
      </c>
      <c r="K1521" s="291">
        <v>40</v>
      </c>
      <c r="L1521" s="291">
        <v>58627677.160000004</v>
      </c>
      <c r="M1521" s="291" t="s">
        <v>58</v>
      </c>
      <c r="N1521" s="291">
        <v>519</v>
      </c>
      <c r="O1521" s="291">
        <v>5010907.5668651648</v>
      </c>
      <c r="P1521" s="321" t="s">
        <v>3170</v>
      </c>
      <c r="Q1521" s="321">
        <v>18000000</v>
      </c>
      <c r="R1521" s="321">
        <v>32.510452999999998</v>
      </c>
      <c r="S1521" s="321">
        <v>52.540310169999998</v>
      </c>
      <c r="T1521" s="321">
        <v>129.30958598434512</v>
      </c>
      <c r="U1521" s="321" t="s">
        <v>150</v>
      </c>
      <c r="V1521" s="321">
        <v>0.19363482238155294</v>
      </c>
      <c r="W1521" s="321">
        <v>1.16897852116378</v>
      </c>
      <c r="X1521" s="321">
        <v>2</v>
      </c>
      <c r="Y1521" s="321">
        <v>45.178175227930097</v>
      </c>
      <c r="Z1521" s="321">
        <v>0.44807999999999998</v>
      </c>
      <c r="AA1521" s="321">
        <v>99.589996400000004</v>
      </c>
      <c r="AB1521" s="321">
        <v>1.4448949600000001</v>
      </c>
      <c r="AC1521" s="322">
        <v>0.55269378283894455</v>
      </c>
      <c r="AD1521" s="323">
        <v>180000</v>
      </c>
      <c r="AE1521" s="322">
        <v>27.838375371473138</v>
      </c>
      <c r="AF1521" s="324">
        <v>62.235610200449671</v>
      </c>
      <c r="AG1521" s="324">
        <v>17.966673794700103</v>
      </c>
      <c r="AH1521" s="324">
        <v>0.32037323312001736</v>
      </c>
      <c r="AI1521" s="324">
        <v>0.28868799931153061</v>
      </c>
      <c r="AJ1521" s="324">
        <v>0.20410585919709992</v>
      </c>
      <c r="AK1521" s="324">
        <v>182.89590419633257</v>
      </c>
      <c r="AL1521" s="324">
        <v>147.4808882729622</v>
      </c>
      <c r="AM1521" s="324">
        <v>218.31092011970296</v>
      </c>
    </row>
    <row r="1522" spans="1:39">
      <c r="A1522" s="291" t="s">
        <v>1673</v>
      </c>
      <c r="B1522" s="291">
        <v>2</v>
      </c>
      <c r="C1522" s="291" t="s">
        <v>3700</v>
      </c>
      <c r="D1522" s="291" t="s">
        <v>3176</v>
      </c>
      <c r="E1522" s="291" t="s">
        <v>3160</v>
      </c>
      <c r="F1522" s="291" t="s">
        <v>3161</v>
      </c>
      <c r="G1522" s="291" t="s">
        <v>3162</v>
      </c>
      <c r="H1522" s="291" t="s">
        <v>3163</v>
      </c>
      <c r="I1522" s="291" t="s">
        <v>3164</v>
      </c>
      <c r="J1522" s="291" t="s">
        <v>65</v>
      </c>
      <c r="K1522" s="291">
        <v>40</v>
      </c>
      <c r="L1522" s="291">
        <v>58627677.160000004</v>
      </c>
      <c r="M1522" s="291" t="s">
        <v>58</v>
      </c>
      <c r="N1522" s="291">
        <v>520</v>
      </c>
      <c r="O1522" s="291">
        <v>5020581.1335965646</v>
      </c>
      <c r="P1522" s="321" t="s">
        <v>3170</v>
      </c>
      <c r="Q1522" s="321">
        <v>18000000</v>
      </c>
      <c r="R1522" s="321">
        <v>32.510452999999998</v>
      </c>
      <c r="S1522" s="321">
        <v>52.540310169999998</v>
      </c>
      <c r="T1522" s="321">
        <v>129.30958598434512</v>
      </c>
      <c r="U1522" s="321" t="s">
        <v>150</v>
      </c>
      <c r="V1522" s="321">
        <v>0.19363482238155294</v>
      </c>
      <c r="W1522" s="321">
        <v>1.16897852116378</v>
      </c>
      <c r="X1522" s="321">
        <v>2</v>
      </c>
      <c r="Y1522" s="321">
        <v>45.178175227930097</v>
      </c>
      <c r="Z1522" s="321">
        <v>0.44807999999999998</v>
      </c>
      <c r="AA1522" s="321">
        <v>99.589996400000004</v>
      </c>
      <c r="AB1522" s="321">
        <v>1.4448949600000001</v>
      </c>
      <c r="AC1522" s="322">
        <v>0.55269378283894455</v>
      </c>
      <c r="AD1522" s="323">
        <v>180000</v>
      </c>
      <c r="AE1522" s="322">
        <v>27.892117408869805</v>
      </c>
      <c r="AF1522" s="324">
        <v>62.355756166087602</v>
      </c>
      <c r="AG1522" s="324">
        <v>18.00514397892255</v>
      </c>
      <c r="AH1522" s="324">
        <v>0.3201953891517258</v>
      </c>
      <c r="AI1522" s="324">
        <v>0.28874870719176221</v>
      </c>
      <c r="AJ1522" s="324">
        <v>0.20410585919709992</v>
      </c>
      <c r="AK1522" s="324">
        <v>182.9343651738352</v>
      </c>
      <c r="AL1522" s="324">
        <v>147.51190186591748</v>
      </c>
      <c r="AM1522" s="324">
        <v>218.35682848175293</v>
      </c>
    </row>
    <row r="1523" spans="1:39">
      <c r="A1523" s="291" t="s">
        <v>1674</v>
      </c>
      <c r="B1523" s="291">
        <v>2</v>
      </c>
      <c r="C1523" s="291" t="s">
        <v>3701</v>
      </c>
      <c r="D1523" s="291" t="s">
        <v>3176</v>
      </c>
      <c r="E1523" s="291" t="s">
        <v>3160</v>
      </c>
      <c r="F1523" s="291" t="s">
        <v>3161</v>
      </c>
      <c r="G1523" s="291" t="s">
        <v>3162</v>
      </c>
      <c r="H1523" s="291" t="s">
        <v>3163</v>
      </c>
      <c r="I1523" s="291" t="s">
        <v>3164</v>
      </c>
      <c r="J1523" s="291" t="s">
        <v>65</v>
      </c>
      <c r="K1523" s="291">
        <v>40</v>
      </c>
      <c r="L1523" s="291">
        <v>58627677.160000004</v>
      </c>
      <c r="M1523" s="291" t="s">
        <v>58</v>
      </c>
      <c r="N1523" s="291">
        <v>521</v>
      </c>
      <c r="O1523" s="291">
        <v>5030254.7003279645</v>
      </c>
      <c r="P1523" s="321" t="s">
        <v>3170</v>
      </c>
      <c r="Q1523" s="321">
        <v>18000000</v>
      </c>
      <c r="R1523" s="321">
        <v>32.510452999999998</v>
      </c>
      <c r="S1523" s="321">
        <v>52.540310169999998</v>
      </c>
      <c r="T1523" s="321">
        <v>129.30958598434512</v>
      </c>
      <c r="U1523" s="321" t="s">
        <v>150</v>
      </c>
      <c r="V1523" s="321">
        <v>0.19363482238155294</v>
      </c>
      <c r="W1523" s="321">
        <v>1.16897852116378</v>
      </c>
      <c r="X1523" s="321">
        <v>2</v>
      </c>
      <c r="Y1523" s="321">
        <v>45.178175227930097</v>
      </c>
      <c r="Z1523" s="321">
        <v>0.44807999999999998</v>
      </c>
      <c r="AA1523" s="321">
        <v>99.589996400000004</v>
      </c>
      <c r="AB1523" s="321">
        <v>1.4448949600000001</v>
      </c>
      <c r="AC1523" s="322">
        <v>0.55269378283894455</v>
      </c>
      <c r="AD1523" s="323">
        <v>180000</v>
      </c>
      <c r="AE1523" s="322">
        <v>27.945859446266468</v>
      </c>
      <c r="AF1523" s="324">
        <v>62.475902131725533</v>
      </c>
      <c r="AG1523" s="324">
        <v>18.043592697470153</v>
      </c>
      <c r="AH1523" s="324">
        <v>0.32001672585054247</v>
      </c>
      <c r="AI1523" s="324">
        <v>0.28880883799687523</v>
      </c>
      <c r="AJ1523" s="324">
        <v>0.20410585919709992</v>
      </c>
      <c r="AK1523" s="324">
        <v>182.97246055014952</v>
      </c>
      <c r="AL1523" s="324">
        <v>147.54262065080562</v>
      </c>
      <c r="AM1523" s="324">
        <v>218.40230044949342</v>
      </c>
    </row>
    <row r="1524" spans="1:39">
      <c r="A1524" s="291" t="s">
        <v>1675</v>
      </c>
      <c r="B1524" s="291">
        <v>2</v>
      </c>
      <c r="C1524" s="291" t="s">
        <v>3702</v>
      </c>
      <c r="D1524" s="291" t="s">
        <v>3176</v>
      </c>
      <c r="E1524" s="291" t="s">
        <v>3160</v>
      </c>
      <c r="F1524" s="291" t="s">
        <v>3161</v>
      </c>
      <c r="G1524" s="291" t="s">
        <v>3162</v>
      </c>
      <c r="H1524" s="291" t="s">
        <v>3163</v>
      </c>
      <c r="I1524" s="291" t="s">
        <v>3164</v>
      </c>
      <c r="J1524" s="291" t="s">
        <v>65</v>
      </c>
      <c r="K1524" s="291">
        <v>40</v>
      </c>
      <c r="L1524" s="291">
        <v>58627677.160000004</v>
      </c>
      <c r="M1524" s="291" t="s">
        <v>58</v>
      </c>
      <c r="N1524" s="291">
        <v>522</v>
      </c>
      <c r="O1524" s="291">
        <v>5039928.2670593644</v>
      </c>
      <c r="P1524" s="321" t="s">
        <v>3170</v>
      </c>
      <c r="Q1524" s="321">
        <v>18000000</v>
      </c>
      <c r="R1524" s="321">
        <v>32.510452999999998</v>
      </c>
      <c r="S1524" s="321">
        <v>52.540310169999998</v>
      </c>
      <c r="T1524" s="321">
        <v>129.30958598434512</v>
      </c>
      <c r="U1524" s="321" t="s">
        <v>150</v>
      </c>
      <c r="V1524" s="321">
        <v>0.19363482238155294</v>
      </c>
      <c r="W1524" s="321">
        <v>1.16897852116378</v>
      </c>
      <c r="X1524" s="321">
        <v>2</v>
      </c>
      <c r="Y1524" s="321">
        <v>45.178175227930097</v>
      </c>
      <c r="Z1524" s="321">
        <v>0.44807999999999998</v>
      </c>
      <c r="AA1524" s="321">
        <v>99.589996400000004</v>
      </c>
      <c r="AB1524" s="321">
        <v>1.4448949600000001</v>
      </c>
      <c r="AC1524" s="322">
        <v>0.55269378283894455</v>
      </c>
      <c r="AD1524" s="323">
        <v>180000</v>
      </c>
      <c r="AE1524" s="322">
        <v>27.999601483663135</v>
      </c>
      <c r="AF1524" s="324">
        <v>62.596048097363465</v>
      </c>
      <c r="AG1524" s="324">
        <v>18.082019852375872</v>
      </c>
      <c r="AH1524" s="324">
        <v>0.31983724714920475</v>
      </c>
      <c r="AI1524" s="324">
        <v>0.28886839348469162</v>
      </c>
      <c r="AJ1524" s="324">
        <v>0.20410585919709992</v>
      </c>
      <c r="AK1524" s="324">
        <v>183.01019143892913</v>
      </c>
      <c r="AL1524" s="324">
        <v>147.57304552563809</v>
      </c>
      <c r="AM1524" s="324">
        <v>218.44733735222019</v>
      </c>
    </row>
    <row r="1525" spans="1:39">
      <c r="A1525" s="291" t="s">
        <v>1676</v>
      </c>
      <c r="B1525" s="291">
        <v>2</v>
      </c>
      <c r="C1525" s="291" t="s">
        <v>3703</v>
      </c>
      <c r="D1525" s="291" t="s">
        <v>3176</v>
      </c>
      <c r="E1525" s="291" t="s">
        <v>3160</v>
      </c>
      <c r="F1525" s="291" t="s">
        <v>3161</v>
      </c>
      <c r="G1525" s="291" t="s">
        <v>3162</v>
      </c>
      <c r="H1525" s="291" t="s">
        <v>3163</v>
      </c>
      <c r="I1525" s="291" t="s">
        <v>3164</v>
      </c>
      <c r="J1525" s="291" t="s">
        <v>65</v>
      </c>
      <c r="K1525" s="291">
        <v>40</v>
      </c>
      <c r="L1525" s="291">
        <v>58627677.160000004</v>
      </c>
      <c r="M1525" s="291" t="s">
        <v>58</v>
      </c>
      <c r="N1525" s="291">
        <v>523</v>
      </c>
      <c r="O1525" s="291">
        <v>5049601.8337907642</v>
      </c>
      <c r="P1525" s="321" t="s">
        <v>3170</v>
      </c>
      <c r="Q1525" s="321">
        <v>18000000</v>
      </c>
      <c r="R1525" s="321">
        <v>32.510452999999998</v>
      </c>
      <c r="S1525" s="321">
        <v>52.540310169999998</v>
      </c>
      <c r="T1525" s="321">
        <v>129.30958598434512</v>
      </c>
      <c r="U1525" s="321" t="s">
        <v>150</v>
      </c>
      <c r="V1525" s="321">
        <v>0.19363482238155294</v>
      </c>
      <c r="W1525" s="321">
        <v>1.16897852116378</v>
      </c>
      <c r="X1525" s="321">
        <v>2</v>
      </c>
      <c r="Y1525" s="321">
        <v>45.178175227930097</v>
      </c>
      <c r="Z1525" s="321">
        <v>0.44807999999999998</v>
      </c>
      <c r="AA1525" s="321">
        <v>99.589996400000004</v>
      </c>
      <c r="AB1525" s="321">
        <v>1.4448949600000001</v>
      </c>
      <c r="AC1525" s="322">
        <v>0.55269378283894455</v>
      </c>
      <c r="AD1525" s="323">
        <v>180000</v>
      </c>
      <c r="AE1525" s="322">
        <v>28.053343521059801</v>
      </c>
      <c r="AF1525" s="324">
        <v>62.716194063001403</v>
      </c>
      <c r="AG1525" s="324">
        <v>18.120425346143705</v>
      </c>
      <c r="AH1525" s="324">
        <v>0.31965695696822949</v>
      </c>
      <c r="AI1525" s="324">
        <v>0.28892737540707386</v>
      </c>
      <c r="AJ1525" s="324">
        <v>0.20410585919709992</v>
      </c>
      <c r="AK1525" s="324">
        <v>183.04755895005209</v>
      </c>
      <c r="AL1525" s="324">
        <v>147.60317738538191</v>
      </c>
      <c r="AM1525" s="324">
        <v>218.49194051472227</v>
      </c>
    </row>
    <row r="1526" spans="1:39">
      <c r="A1526" s="291" t="s">
        <v>1677</v>
      </c>
      <c r="B1526" s="291">
        <v>2</v>
      </c>
      <c r="C1526" s="291" t="s">
        <v>3704</v>
      </c>
      <c r="D1526" s="291" t="s">
        <v>3176</v>
      </c>
      <c r="E1526" s="291" t="s">
        <v>3160</v>
      </c>
      <c r="F1526" s="291" t="s">
        <v>3161</v>
      </c>
      <c r="G1526" s="291" t="s">
        <v>3162</v>
      </c>
      <c r="H1526" s="291" t="s">
        <v>3163</v>
      </c>
      <c r="I1526" s="291" t="s">
        <v>3164</v>
      </c>
      <c r="J1526" s="291" t="s">
        <v>65</v>
      </c>
      <c r="K1526" s="291">
        <v>40</v>
      </c>
      <c r="L1526" s="291">
        <v>58627677.160000004</v>
      </c>
      <c r="M1526" s="291" t="s">
        <v>58</v>
      </c>
      <c r="N1526" s="291">
        <v>524</v>
      </c>
      <c r="O1526" s="291">
        <v>5059275.4005221641</v>
      </c>
      <c r="P1526" s="321" t="s">
        <v>3170</v>
      </c>
      <c r="Q1526" s="321">
        <v>18000000</v>
      </c>
      <c r="R1526" s="321">
        <v>32.510452999999998</v>
      </c>
      <c r="S1526" s="321">
        <v>52.540310169999998</v>
      </c>
      <c r="T1526" s="321">
        <v>129.30958598434512</v>
      </c>
      <c r="U1526" s="321" t="s">
        <v>150</v>
      </c>
      <c r="V1526" s="321">
        <v>0.19363482238155294</v>
      </c>
      <c r="W1526" s="321">
        <v>1.16897852116378</v>
      </c>
      <c r="X1526" s="321">
        <v>2</v>
      </c>
      <c r="Y1526" s="321">
        <v>45.178175227930097</v>
      </c>
      <c r="Z1526" s="321">
        <v>0.44807999999999998</v>
      </c>
      <c r="AA1526" s="321">
        <v>99.589996400000004</v>
      </c>
      <c r="AB1526" s="321">
        <v>1.4448949600000001</v>
      </c>
      <c r="AC1526" s="322">
        <v>0.55269378283894455</v>
      </c>
      <c r="AD1526" s="323">
        <v>180000</v>
      </c>
      <c r="AE1526" s="322">
        <v>28.107085558456468</v>
      </c>
      <c r="AF1526" s="324">
        <v>62.836340028639334</v>
      </c>
      <c r="AG1526" s="324">
        <v>18.158809081747197</v>
      </c>
      <c r="AH1526" s="324">
        <v>0.31947585921581917</v>
      </c>
      <c r="AI1526" s="324">
        <v>0.28898578550995868</v>
      </c>
      <c r="AJ1526" s="324">
        <v>0.20410585919709992</v>
      </c>
      <c r="AK1526" s="324">
        <v>183.08456418964221</v>
      </c>
      <c r="AL1526" s="324">
        <v>147.63301712197682</v>
      </c>
      <c r="AM1526" s="324">
        <v>218.53611125730762</v>
      </c>
    </row>
    <row r="1527" spans="1:39">
      <c r="A1527" s="291" t="s">
        <v>1678</v>
      </c>
      <c r="B1527" s="291">
        <v>2</v>
      </c>
      <c r="C1527" s="291" t="s">
        <v>3705</v>
      </c>
      <c r="D1527" s="291" t="s">
        <v>3176</v>
      </c>
      <c r="E1527" s="291" t="s">
        <v>3160</v>
      </c>
      <c r="F1527" s="291" t="s">
        <v>3161</v>
      </c>
      <c r="G1527" s="291" t="s">
        <v>3162</v>
      </c>
      <c r="H1527" s="291" t="s">
        <v>3163</v>
      </c>
      <c r="I1527" s="291" t="s">
        <v>3164</v>
      </c>
      <c r="J1527" s="291" t="s">
        <v>65</v>
      </c>
      <c r="K1527" s="291">
        <v>40</v>
      </c>
      <c r="L1527" s="291">
        <v>58627677.160000004</v>
      </c>
      <c r="M1527" s="291" t="s">
        <v>58</v>
      </c>
      <c r="N1527" s="291">
        <v>525</v>
      </c>
      <c r="O1527" s="291">
        <v>5068948.9672535639</v>
      </c>
      <c r="P1527" s="321" t="s">
        <v>3170</v>
      </c>
      <c r="Q1527" s="321">
        <v>18000000</v>
      </c>
      <c r="R1527" s="321">
        <v>32.510452999999998</v>
      </c>
      <c r="S1527" s="321">
        <v>52.540310169999998</v>
      </c>
      <c r="T1527" s="321">
        <v>129.30958598434512</v>
      </c>
      <c r="U1527" s="321" t="s">
        <v>150</v>
      </c>
      <c r="V1527" s="321">
        <v>0.19363482238155294</v>
      </c>
      <c r="W1527" s="321">
        <v>1.16897852116378</v>
      </c>
      <c r="X1527" s="321">
        <v>2</v>
      </c>
      <c r="Y1527" s="321">
        <v>45.178175227930097</v>
      </c>
      <c r="Z1527" s="321">
        <v>0.44807999999999998</v>
      </c>
      <c r="AA1527" s="321">
        <v>99.589996400000004</v>
      </c>
      <c r="AB1527" s="321">
        <v>1.4448949600000001</v>
      </c>
      <c r="AC1527" s="322">
        <v>0.55269378283894455</v>
      </c>
      <c r="AD1527" s="323">
        <v>180000</v>
      </c>
      <c r="AE1527" s="322">
        <v>28.160827595853132</v>
      </c>
      <c r="AF1527" s="324">
        <v>62.956485994277266</v>
      </c>
      <c r="AG1527" s="324">
        <v>18.197170962627993</v>
      </c>
      <c r="AH1527" s="324">
        <v>0.31929395778799835</v>
      </c>
      <c r="AI1527" s="324">
        <v>0.28904362553339003</v>
      </c>
      <c r="AJ1527" s="324">
        <v>0.20410585919709992</v>
      </c>
      <c r="AK1527" s="324">
        <v>183.12120826009004</v>
      </c>
      <c r="AL1527" s="324">
        <v>147.66256562435214</v>
      </c>
      <c r="AM1527" s="324">
        <v>218.57985089582795</v>
      </c>
    </row>
    <row r="1528" spans="1:39">
      <c r="A1528" s="291" t="s">
        <v>1679</v>
      </c>
      <c r="B1528" s="291">
        <v>2</v>
      </c>
      <c r="C1528" s="291" t="s">
        <v>3706</v>
      </c>
      <c r="D1528" s="291" t="s">
        <v>3176</v>
      </c>
      <c r="E1528" s="291" t="s">
        <v>3160</v>
      </c>
      <c r="F1528" s="291" t="s">
        <v>3161</v>
      </c>
      <c r="G1528" s="291" t="s">
        <v>3162</v>
      </c>
      <c r="H1528" s="291" t="s">
        <v>3163</v>
      </c>
      <c r="I1528" s="291" t="s">
        <v>3164</v>
      </c>
      <c r="J1528" s="291" t="s">
        <v>65</v>
      </c>
      <c r="K1528" s="291">
        <v>40</v>
      </c>
      <c r="L1528" s="291">
        <v>58627677.160000004</v>
      </c>
      <c r="M1528" s="291" t="s">
        <v>58</v>
      </c>
      <c r="N1528" s="291">
        <v>526</v>
      </c>
      <c r="O1528" s="291">
        <v>5078622.5339849638</v>
      </c>
      <c r="P1528" s="321" t="s">
        <v>3170</v>
      </c>
      <c r="Q1528" s="321">
        <v>18000000</v>
      </c>
      <c r="R1528" s="321">
        <v>32.510452999999998</v>
      </c>
      <c r="S1528" s="321">
        <v>52.540310169999998</v>
      </c>
      <c r="T1528" s="321">
        <v>129.30958598434512</v>
      </c>
      <c r="U1528" s="321" t="s">
        <v>150</v>
      </c>
      <c r="V1528" s="321">
        <v>0.19363482238155294</v>
      </c>
      <c r="W1528" s="321">
        <v>1.16897852116378</v>
      </c>
      <c r="X1528" s="321">
        <v>2</v>
      </c>
      <c r="Y1528" s="321">
        <v>45.178175227930097</v>
      </c>
      <c r="Z1528" s="321">
        <v>0.44807999999999998</v>
      </c>
      <c r="AA1528" s="321">
        <v>99.589996400000004</v>
      </c>
      <c r="AB1528" s="321">
        <v>1.4448949600000001</v>
      </c>
      <c r="AC1528" s="322">
        <v>0.55269378283894455</v>
      </c>
      <c r="AD1528" s="323">
        <v>180000</v>
      </c>
      <c r="AE1528" s="322">
        <v>28.214569633249798</v>
      </c>
      <c r="AF1528" s="324">
        <v>63.076631959915197</v>
      </c>
      <c r="AG1528" s="324">
        <v>18.235510892694389</v>
      </c>
      <c r="AH1528" s="324">
        <v>0.31911125656883232</v>
      </c>
      <c r="AI1528" s="324">
        <v>0.2891008972115528</v>
      </c>
      <c r="AJ1528" s="324">
        <v>0.20410585919709992</v>
      </c>
      <c r="AK1528" s="324">
        <v>183.15749226007412</v>
      </c>
      <c r="AL1528" s="324">
        <v>147.69182377844402</v>
      </c>
      <c r="AM1528" s="324">
        <v>218.62316074170423</v>
      </c>
    </row>
    <row r="1529" spans="1:39">
      <c r="A1529" s="291" t="s">
        <v>1680</v>
      </c>
      <c r="B1529" s="291">
        <v>2</v>
      </c>
      <c r="C1529" s="291" t="s">
        <v>3707</v>
      </c>
      <c r="D1529" s="291" t="s">
        <v>3176</v>
      </c>
      <c r="E1529" s="291" t="s">
        <v>3160</v>
      </c>
      <c r="F1529" s="291" t="s">
        <v>3161</v>
      </c>
      <c r="G1529" s="291" t="s">
        <v>3162</v>
      </c>
      <c r="H1529" s="291" t="s">
        <v>3163</v>
      </c>
      <c r="I1529" s="291" t="s">
        <v>3164</v>
      </c>
      <c r="J1529" s="291" t="s">
        <v>65</v>
      </c>
      <c r="K1529" s="291">
        <v>40</v>
      </c>
      <c r="L1529" s="291">
        <v>58627677.160000004</v>
      </c>
      <c r="M1529" s="291" t="s">
        <v>58</v>
      </c>
      <c r="N1529" s="291">
        <v>527</v>
      </c>
      <c r="O1529" s="291">
        <v>5088296.1007163636</v>
      </c>
      <c r="P1529" s="321" t="s">
        <v>3170</v>
      </c>
      <c r="Q1529" s="321">
        <v>18000000</v>
      </c>
      <c r="R1529" s="321">
        <v>32.510452999999998</v>
      </c>
      <c r="S1529" s="321">
        <v>52.540310169999998</v>
      </c>
      <c r="T1529" s="321">
        <v>129.30958598434512</v>
      </c>
      <c r="U1529" s="321" t="s">
        <v>150</v>
      </c>
      <c r="V1529" s="321">
        <v>0.19363482238155294</v>
      </c>
      <c r="W1529" s="321">
        <v>1.16897852116378</v>
      </c>
      <c r="X1529" s="321">
        <v>2</v>
      </c>
      <c r="Y1529" s="321">
        <v>45.178175227930097</v>
      </c>
      <c r="Z1529" s="321">
        <v>0.44807999999999998</v>
      </c>
      <c r="AA1529" s="321">
        <v>99.589996400000004</v>
      </c>
      <c r="AB1529" s="321">
        <v>1.4448949600000001</v>
      </c>
      <c r="AC1529" s="322">
        <v>0.55269378283894455</v>
      </c>
      <c r="AD1529" s="323">
        <v>180000</v>
      </c>
      <c r="AE1529" s="322">
        <v>28.268311670646465</v>
      </c>
      <c r="AF1529" s="324">
        <v>63.196777925553135</v>
      </c>
      <c r="AG1529" s="324">
        <v>18.273828776319849</v>
      </c>
      <c r="AH1529" s="324">
        <v>0.31892775942998824</v>
      </c>
      <c r="AI1529" s="324">
        <v>0.28915760227280457</v>
      </c>
      <c r="AJ1529" s="324">
        <v>0.20410585919709992</v>
      </c>
      <c r="AK1529" s="324">
        <v>183.19341728458113</v>
      </c>
      <c r="AL1529" s="324">
        <v>147.72079246721157</v>
      </c>
      <c r="AM1529" s="324">
        <v>218.66604210195072</v>
      </c>
    </row>
    <row r="1530" spans="1:39">
      <c r="A1530" s="291" t="s">
        <v>1681</v>
      </c>
      <c r="B1530" s="291">
        <v>2</v>
      </c>
      <c r="C1530" s="291" t="s">
        <v>3708</v>
      </c>
      <c r="D1530" s="291" t="s">
        <v>3176</v>
      </c>
      <c r="E1530" s="291" t="s">
        <v>3160</v>
      </c>
      <c r="F1530" s="291" t="s">
        <v>3161</v>
      </c>
      <c r="G1530" s="291" t="s">
        <v>3162</v>
      </c>
      <c r="H1530" s="291" t="s">
        <v>3163</v>
      </c>
      <c r="I1530" s="291" t="s">
        <v>3164</v>
      </c>
      <c r="J1530" s="291" t="s">
        <v>65</v>
      </c>
      <c r="K1530" s="291">
        <v>40</v>
      </c>
      <c r="L1530" s="291">
        <v>58627677.160000004</v>
      </c>
      <c r="M1530" s="291" t="s">
        <v>58</v>
      </c>
      <c r="N1530" s="291">
        <v>528</v>
      </c>
      <c r="O1530" s="291">
        <v>5097969.6674477635</v>
      </c>
      <c r="P1530" s="321" t="s">
        <v>3170</v>
      </c>
      <c r="Q1530" s="321">
        <v>18000000</v>
      </c>
      <c r="R1530" s="321">
        <v>32.510452999999998</v>
      </c>
      <c r="S1530" s="321">
        <v>52.540310169999998</v>
      </c>
      <c r="T1530" s="321">
        <v>129.30958598434512</v>
      </c>
      <c r="U1530" s="321" t="s">
        <v>150</v>
      </c>
      <c r="V1530" s="321">
        <v>0.19363482238155294</v>
      </c>
      <c r="W1530" s="321">
        <v>1.16897852116378</v>
      </c>
      <c r="X1530" s="321">
        <v>2</v>
      </c>
      <c r="Y1530" s="321">
        <v>45.178175227930097</v>
      </c>
      <c r="Z1530" s="321">
        <v>0.44807999999999998</v>
      </c>
      <c r="AA1530" s="321">
        <v>99.589996400000004</v>
      </c>
      <c r="AB1530" s="321">
        <v>1.4448949600000001</v>
      </c>
      <c r="AC1530" s="322">
        <v>0.55269378283894455</v>
      </c>
      <c r="AD1530" s="323">
        <v>180000</v>
      </c>
      <c r="AE1530" s="322">
        <v>28.322053708043132</v>
      </c>
      <c r="AF1530" s="324">
        <v>63.316923891191067</v>
      </c>
      <c r="AG1530" s="324">
        <v>18.312124518341598</v>
      </c>
      <c r="AH1530" s="324">
        <v>0.31874347023149907</v>
      </c>
      <c r="AI1530" s="324">
        <v>0.2892137424397091</v>
      </c>
      <c r="AJ1530" s="324">
        <v>0.20410585919709992</v>
      </c>
      <c r="AK1530" s="324">
        <v>183.22898442492721</v>
      </c>
      <c r="AL1530" s="324">
        <v>147.74947257065412</v>
      </c>
      <c r="AM1530" s="324">
        <v>218.70849627920032</v>
      </c>
    </row>
    <row r="1531" spans="1:39">
      <c r="A1531" s="291" t="s">
        <v>1682</v>
      </c>
      <c r="B1531" s="291">
        <v>2</v>
      </c>
      <c r="C1531" s="291" t="s">
        <v>3709</v>
      </c>
      <c r="D1531" s="291" t="s">
        <v>3176</v>
      </c>
      <c r="E1531" s="291" t="s">
        <v>3160</v>
      </c>
      <c r="F1531" s="291" t="s">
        <v>3161</v>
      </c>
      <c r="G1531" s="291" t="s">
        <v>3162</v>
      </c>
      <c r="H1531" s="291" t="s">
        <v>3163</v>
      </c>
      <c r="I1531" s="291" t="s">
        <v>3164</v>
      </c>
      <c r="J1531" s="291" t="s">
        <v>65</v>
      </c>
      <c r="K1531" s="291">
        <v>40</v>
      </c>
      <c r="L1531" s="291">
        <v>58627677.160000004</v>
      </c>
      <c r="M1531" s="291" t="s">
        <v>58</v>
      </c>
      <c r="N1531" s="291">
        <v>529</v>
      </c>
      <c r="O1531" s="291">
        <v>5107643.2341791634</v>
      </c>
      <c r="P1531" s="321" t="s">
        <v>3170</v>
      </c>
      <c r="Q1531" s="321">
        <v>18000000</v>
      </c>
      <c r="R1531" s="321">
        <v>32.510452999999998</v>
      </c>
      <c r="S1531" s="321">
        <v>52.540310169999998</v>
      </c>
      <c r="T1531" s="321">
        <v>129.30958598434512</v>
      </c>
      <c r="U1531" s="321" t="s">
        <v>150</v>
      </c>
      <c r="V1531" s="321">
        <v>0.19363482238155294</v>
      </c>
      <c r="W1531" s="321">
        <v>1.16897852116378</v>
      </c>
      <c r="X1531" s="321">
        <v>2</v>
      </c>
      <c r="Y1531" s="321">
        <v>45.178175227930097</v>
      </c>
      <c r="Z1531" s="321">
        <v>0.44807999999999998</v>
      </c>
      <c r="AA1531" s="321">
        <v>99.589996400000004</v>
      </c>
      <c r="AB1531" s="321">
        <v>1.4448949600000001</v>
      </c>
      <c r="AC1531" s="322">
        <v>0.55269378283894455</v>
      </c>
      <c r="AD1531" s="323">
        <v>180000</v>
      </c>
      <c r="AE1531" s="322">
        <v>28.375795745439795</v>
      </c>
      <c r="AF1531" s="324">
        <v>63.437069856828998</v>
      </c>
      <c r="AG1531" s="324">
        <v>18.350398024059157</v>
      </c>
      <c r="AH1531" s="324">
        <v>0.31855839282110171</v>
      </c>
      <c r="AI1531" s="324">
        <v>0.28926931942906781</v>
      </c>
      <c r="AJ1531" s="324">
        <v>0.20410585919709992</v>
      </c>
      <c r="AK1531" s="324">
        <v>183.26419476877768</v>
      </c>
      <c r="AL1531" s="324">
        <v>147.77786496582712</v>
      </c>
      <c r="AM1531" s="324">
        <v>218.75052457172831</v>
      </c>
    </row>
    <row r="1532" spans="1:39">
      <c r="A1532" s="291" t="s">
        <v>1683</v>
      </c>
      <c r="B1532" s="291">
        <v>2</v>
      </c>
      <c r="C1532" s="291" t="s">
        <v>3710</v>
      </c>
      <c r="D1532" s="291" t="s">
        <v>3176</v>
      </c>
      <c r="E1532" s="291" t="s">
        <v>3160</v>
      </c>
      <c r="F1532" s="291" t="s">
        <v>3161</v>
      </c>
      <c r="G1532" s="291" t="s">
        <v>3162</v>
      </c>
      <c r="H1532" s="291" t="s">
        <v>3163</v>
      </c>
      <c r="I1532" s="291" t="s">
        <v>3164</v>
      </c>
      <c r="J1532" s="291" t="s">
        <v>65</v>
      </c>
      <c r="K1532" s="291">
        <v>40</v>
      </c>
      <c r="L1532" s="291">
        <v>58627677.160000004</v>
      </c>
      <c r="M1532" s="291" t="s">
        <v>58</v>
      </c>
      <c r="N1532" s="291">
        <v>530</v>
      </c>
      <c r="O1532" s="291">
        <v>5117316.8009105632</v>
      </c>
      <c r="P1532" s="321" t="s">
        <v>3170</v>
      </c>
      <c r="Q1532" s="321">
        <v>18000000</v>
      </c>
      <c r="R1532" s="321">
        <v>32.510452999999998</v>
      </c>
      <c r="S1532" s="321">
        <v>52.540310169999998</v>
      </c>
      <c r="T1532" s="321">
        <v>129.30958598434512</v>
      </c>
      <c r="U1532" s="321" t="s">
        <v>150</v>
      </c>
      <c r="V1532" s="321">
        <v>0.19363482238155294</v>
      </c>
      <c r="W1532" s="321">
        <v>1.16897852116378</v>
      </c>
      <c r="X1532" s="321">
        <v>2</v>
      </c>
      <c r="Y1532" s="321">
        <v>45.178175227930097</v>
      </c>
      <c r="Z1532" s="321">
        <v>0.44807999999999998</v>
      </c>
      <c r="AA1532" s="321">
        <v>99.589996400000004</v>
      </c>
      <c r="AB1532" s="321">
        <v>1.4448949600000001</v>
      </c>
      <c r="AC1532" s="322">
        <v>0.55269378283894455</v>
      </c>
      <c r="AD1532" s="323">
        <v>180000</v>
      </c>
      <c r="AE1532" s="322">
        <v>28.429537782836462</v>
      </c>
      <c r="AF1532" s="324">
        <v>63.557215822466929</v>
      </c>
      <c r="AG1532" s="324">
        <v>18.388649199232905</v>
      </c>
      <c r="AH1532" s="324">
        <v>0.3183725310346327</v>
      </c>
      <c r="AI1532" s="324">
        <v>0.2893243349519517</v>
      </c>
      <c r="AJ1532" s="324">
        <v>0.20410585919709992</v>
      </c>
      <c r="AK1532" s="324">
        <v>183.29904940016758</v>
      </c>
      <c r="AL1532" s="324">
        <v>147.80597052685863</v>
      </c>
      <c r="AM1532" s="324">
        <v>218.79212827347652</v>
      </c>
    </row>
    <row r="1533" spans="1:39">
      <c r="A1533" s="291" t="s">
        <v>1684</v>
      </c>
      <c r="B1533" s="291">
        <v>2</v>
      </c>
      <c r="C1533" s="291" t="s">
        <v>3711</v>
      </c>
      <c r="D1533" s="291" t="s">
        <v>3176</v>
      </c>
      <c r="E1533" s="291" t="s">
        <v>3160</v>
      </c>
      <c r="F1533" s="291" t="s">
        <v>3161</v>
      </c>
      <c r="G1533" s="291" t="s">
        <v>3162</v>
      </c>
      <c r="H1533" s="291" t="s">
        <v>3163</v>
      </c>
      <c r="I1533" s="291" t="s">
        <v>3164</v>
      </c>
      <c r="J1533" s="291" t="s">
        <v>65</v>
      </c>
      <c r="K1533" s="291">
        <v>40</v>
      </c>
      <c r="L1533" s="291">
        <v>58627677.160000004</v>
      </c>
      <c r="M1533" s="291" t="s">
        <v>58</v>
      </c>
      <c r="N1533" s="291">
        <v>531</v>
      </c>
      <c r="O1533" s="291">
        <v>5126990.3676419631</v>
      </c>
      <c r="P1533" s="321" t="s">
        <v>3170</v>
      </c>
      <c r="Q1533" s="321">
        <v>18000000</v>
      </c>
      <c r="R1533" s="321">
        <v>32.510452999999998</v>
      </c>
      <c r="S1533" s="321">
        <v>52.540310169999998</v>
      </c>
      <c r="T1533" s="321">
        <v>129.30958598434512</v>
      </c>
      <c r="U1533" s="321" t="s">
        <v>150</v>
      </c>
      <c r="V1533" s="321">
        <v>0.19363482238155294</v>
      </c>
      <c r="W1533" s="321">
        <v>1.16897852116378</v>
      </c>
      <c r="X1533" s="321">
        <v>2</v>
      </c>
      <c r="Y1533" s="321">
        <v>45.178175227930097</v>
      </c>
      <c r="Z1533" s="321">
        <v>0.44807999999999998</v>
      </c>
      <c r="AA1533" s="321">
        <v>99.589996400000004</v>
      </c>
      <c r="AB1533" s="321">
        <v>1.4448949600000001</v>
      </c>
      <c r="AC1533" s="322">
        <v>0.55269378283894455</v>
      </c>
      <c r="AD1533" s="323">
        <v>180000</v>
      </c>
      <c r="AE1533" s="322">
        <v>28.483279820233129</v>
      </c>
      <c r="AF1533" s="324">
        <v>63.677361788104868</v>
      </c>
      <c r="AG1533" s="324">
        <v>18.426877950082698</v>
      </c>
      <c r="AH1533" s="324">
        <v>0.31818588869638814</v>
      </c>
      <c r="AI1533" s="324">
        <v>0.28937879071373362</v>
      </c>
      <c r="AJ1533" s="324">
        <v>0.20410585919709992</v>
      </c>
      <c r="AK1533" s="324">
        <v>183.33354939952173</v>
      </c>
      <c r="AL1533" s="324">
        <v>147.8337901249657</v>
      </c>
      <c r="AM1533" s="324">
        <v>218.83330867407781</v>
      </c>
    </row>
    <row r="1534" spans="1:39">
      <c r="A1534" s="291" t="s">
        <v>1685</v>
      </c>
      <c r="B1534" s="291">
        <v>2</v>
      </c>
      <c r="C1534" s="291" t="s">
        <v>3712</v>
      </c>
      <c r="D1534" s="291" t="s">
        <v>3176</v>
      </c>
      <c r="E1534" s="291" t="s">
        <v>3160</v>
      </c>
      <c r="F1534" s="291" t="s">
        <v>3161</v>
      </c>
      <c r="G1534" s="291" t="s">
        <v>3162</v>
      </c>
      <c r="H1534" s="291" t="s">
        <v>3163</v>
      </c>
      <c r="I1534" s="291" t="s">
        <v>3164</v>
      </c>
      <c r="J1534" s="291" t="s">
        <v>65</v>
      </c>
      <c r="K1534" s="291">
        <v>40</v>
      </c>
      <c r="L1534" s="291">
        <v>58627677.160000004</v>
      </c>
      <c r="M1534" s="291" t="s">
        <v>58</v>
      </c>
      <c r="N1534" s="291">
        <v>532</v>
      </c>
      <c r="O1534" s="291">
        <v>5136663.9343733629</v>
      </c>
      <c r="P1534" s="321" t="s">
        <v>3170</v>
      </c>
      <c r="Q1534" s="321">
        <v>18000000</v>
      </c>
      <c r="R1534" s="321">
        <v>32.510452999999998</v>
      </c>
      <c r="S1534" s="321">
        <v>52.540310169999998</v>
      </c>
      <c r="T1534" s="321">
        <v>129.30958598434512</v>
      </c>
      <c r="U1534" s="321" t="s">
        <v>150</v>
      </c>
      <c r="V1534" s="321">
        <v>0.19363482238155294</v>
      </c>
      <c r="W1534" s="321">
        <v>1.16897852116378</v>
      </c>
      <c r="X1534" s="321">
        <v>2</v>
      </c>
      <c r="Y1534" s="321">
        <v>45.178175227930097</v>
      </c>
      <c r="Z1534" s="321">
        <v>0.44807999999999998</v>
      </c>
      <c r="AA1534" s="321">
        <v>99.589996400000004</v>
      </c>
      <c r="AB1534" s="321">
        <v>1.4448949600000001</v>
      </c>
      <c r="AC1534" s="322">
        <v>0.55269378283894455</v>
      </c>
      <c r="AD1534" s="323">
        <v>180000</v>
      </c>
      <c r="AE1534" s="322">
        <v>28.537021857629792</v>
      </c>
      <c r="AF1534" s="324">
        <v>63.797507753742792</v>
      </c>
      <c r="AG1534" s="324">
        <v>18.465084183286365</v>
      </c>
      <c r="AH1534" s="324">
        <v>0.31799846961825023</v>
      </c>
      <c r="AI1534" s="324">
        <v>0.28943268841411879</v>
      </c>
      <c r="AJ1534" s="324">
        <v>0.20410585919709992</v>
      </c>
      <c r="AK1534" s="324">
        <v>183.36769584367445</v>
      </c>
      <c r="AL1534" s="324">
        <v>147.86132462846993</v>
      </c>
      <c r="AM1534" s="324">
        <v>218.87406705887898</v>
      </c>
    </row>
    <row r="1535" spans="1:39">
      <c r="A1535" s="291" t="s">
        <v>1686</v>
      </c>
      <c r="B1535" s="291">
        <v>2</v>
      </c>
      <c r="C1535" s="291" t="s">
        <v>3713</v>
      </c>
      <c r="D1535" s="291" t="s">
        <v>3176</v>
      </c>
      <c r="E1535" s="291" t="s">
        <v>3160</v>
      </c>
      <c r="F1535" s="291" t="s">
        <v>3161</v>
      </c>
      <c r="G1535" s="291" t="s">
        <v>3162</v>
      </c>
      <c r="H1535" s="291" t="s">
        <v>3163</v>
      </c>
      <c r="I1535" s="291" t="s">
        <v>3164</v>
      </c>
      <c r="J1535" s="291" t="s">
        <v>65</v>
      </c>
      <c r="K1535" s="291">
        <v>40</v>
      </c>
      <c r="L1535" s="291">
        <v>58627677.160000004</v>
      </c>
      <c r="M1535" s="291" t="s">
        <v>58</v>
      </c>
      <c r="N1535" s="291">
        <v>533</v>
      </c>
      <c r="O1535" s="291">
        <v>5146337.5011047628</v>
      </c>
      <c r="P1535" s="321" t="s">
        <v>3170</v>
      </c>
      <c r="Q1535" s="321">
        <v>18000000</v>
      </c>
      <c r="R1535" s="321">
        <v>32.510452999999998</v>
      </c>
      <c r="S1535" s="321">
        <v>52.540310169999998</v>
      </c>
      <c r="T1535" s="321">
        <v>129.30958598434512</v>
      </c>
      <c r="U1535" s="321" t="s">
        <v>150</v>
      </c>
      <c r="V1535" s="321">
        <v>0.19363482238155294</v>
      </c>
      <c r="W1535" s="321">
        <v>1.16897852116378</v>
      </c>
      <c r="X1535" s="321">
        <v>2</v>
      </c>
      <c r="Y1535" s="321">
        <v>45.178175227930097</v>
      </c>
      <c r="Z1535" s="321">
        <v>0.44807999999999998</v>
      </c>
      <c r="AA1535" s="321">
        <v>99.589996400000004</v>
      </c>
      <c r="AB1535" s="321">
        <v>1.4448949600000001</v>
      </c>
      <c r="AC1535" s="322">
        <v>0.55269378283894455</v>
      </c>
      <c r="AD1535" s="323">
        <v>180000</v>
      </c>
      <c r="AE1535" s="322">
        <v>28.590763895026459</v>
      </c>
      <c r="AF1535" s="324">
        <v>63.917653719380723</v>
      </c>
      <c r="AG1535" s="324">
        <v>18.503267805978375</v>
      </c>
      <c r="AH1535" s="324">
        <v>0.31781027760082409</v>
      </c>
      <c r="AI1535" s="324">
        <v>0.28948602974717652</v>
      </c>
      <c r="AJ1535" s="324">
        <v>0.20410585919709992</v>
      </c>
      <c r="AK1535" s="324">
        <v>183.40148980588936</v>
      </c>
      <c r="AL1535" s="324">
        <v>147.88857490281379</v>
      </c>
      <c r="AM1535" s="324">
        <v>218.91440470896495</v>
      </c>
    </row>
    <row r="1536" spans="1:39">
      <c r="A1536" s="291" t="s">
        <v>1687</v>
      </c>
      <c r="B1536" s="291">
        <v>2</v>
      </c>
      <c r="C1536" s="291" t="s">
        <v>3714</v>
      </c>
      <c r="D1536" s="291" t="s">
        <v>3176</v>
      </c>
      <c r="E1536" s="291" t="s">
        <v>3160</v>
      </c>
      <c r="F1536" s="291" t="s">
        <v>3161</v>
      </c>
      <c r="G1536" s="291" t="s">
        <v>3162</v>
      </c>
      <c r="H1536" s="291" t="s">
        <v>3163</v>
      </c>
      <c r="I1536" s="291" t="s">
        <v>3164</v>
      </c>
      <c r="J1536" s="291" t="s">
        <v>65</v>
      </c>
      <c r="K1536" s="291">
        <v>40</v>
      </c>
      <c r="L1536" s="291">
        <v>58627677.160000004</v>
      </c>
      <c r="M1536" s="291" t="s">
        <v>58</v>
      </c>
      <c r="N1536" s="291">
        <v>534</v>
      </c>
      <c r="O1536" s="291">
        <v>5156011.0678361626</v>
      </c>
      <c r="P1536" s="321" t="s">
        <v>3170</v>
      </c>
      <c r="Q1536" s="321">
        <v>18000000</v>
      </c>
      <c r="R1536" s="321">
        <v>32.510452999999998</v>
      </c>
      <c r="S1536" s="321">
        <v>52.540310169999998</v>
      </c>
      <c r="T1536" s="321">
        <v>129.30958598434512</v>
      </c>
      <c r="U1536" s="321" t="s">
        <v>150</v>
      </c>
      <c r="V1536" s="321">
        <v>0.19363482238155294</v>
      </c>
      <c r="W1536" s="321">
        <v>1.16897852116378</v>
      </c>
      <c r="X1536" s="321">
        <v>2</v>
      </c>
      <c r="Y1536" s="321">
        <v>45.178175227930097</v>
      </c>
      <c r="Z1536" s="321">
        <v>0.44807999999999998</v>
      </c>
      <c r="AA1536" s="321">
        <v>99.589996400000004</v>
      </c>
      <c r="AB1536" s="321">
        <v>1.4448949600000001</v>
      </c>
      <c r="AC1536" s="322">
        <v>0.55269378283894455</v>
      </c>
      <c r="AD1536" s="323">
        <v>180000</v>
      </c>
      <c r="AE1536" s="322">
        <v>28.644505932423126</v>
      </c>
      <c r="AF1536" s="324">
        <v>64.037799685018655</v>
      </c>
      <c r="AG1536" s="324">
        <v>18.541428725748379</v>
      </c>
      <c r="AH1536" s="324">
        <v>0.31762131643274993</v>
      </c>
      <c r="AI1536" s="324">
        <v>0.2895388164013708</v>
      </c>
      <c r="AJ1536" s="324">
        <v>0.20410585919709992</v>
      </c>
      <c r="AK1536" s="324">
        <v>183.43493235587891</v>
      </c>
      <c r="AL1536" s="324">
        <v>147.91554181057614</v>
      </c>
      <c r="AM1536" s="324">
        <v>218.95432290118174</v>
      </c>
    </row>
    <row r="1537" spans="1:39">
      <c r="A1537" s="291" t="s">
        <v>1688</v>
      </c>
      <c r="B1537" s="291">
        <v>2</v>
      </c>
      <c r="C1537" s="291" t="s">
        <v>3715</v>
      </c>
      <c r="D1537" s="291" t="s">
        <v>3176</v>
      </c>
      <c r="E1537" s="291" t="s">
        <v>3160</v>
      </c>
      <c r="F1537" s="291" t="s">
        <v>3161</v>
      </c>
      <c r="G1537" s="291" t="s">
        <v>3162</v>
      </c>
      <c r="H1537" s="291" t="s">
        <v>3163</v>
      </c>
      <c r="I1537" s="291" t="s">
        <v>3164</v>
      </c>
      <c r="J1537" s="291" t="s">
        <v>65</v>
      </c>
      <c r="K1537" s="291">
        <v>40</v>
      </c>
      <c r="L1537" s="291">
        <v>58627677.160000004</v>
      </c>
      <c r="M1537" s="291" t="s">
        <v>58</v>
      </c>
      <c r="N1537" s="291">
        <v>535</v>
      </c>
      <c r="O1537" s="291">
        <v>5165684.6345675625</v>
      </c>
      <c r="P1537" s="321" t="s">
        <v>3170</v>
      </c>
      <c r="Q1537" s="321">
        <v>18000000</v>
      </c>
      <c r="R1537" s="321">
        <v>32.510452999999998</v>
      </c>
      <c r="S1537" s="321">
        <v>52.540310169999998</v>
      </c>
      <c r="T1537" s="321">
        <v>129.30958598434512</v>
      </c>
      <c r="U1537" s="321" t="s">
        <v>150</v>
      </c>
      <c r="V1537" s="321">
        <v>0.19363482238155294</v>
      </c>
      <c r="W1537" s="321">
        <v>1.16897852116378</v>
      </c>
      <c r="X1537" s="321">
        <v>2</v>
      </c>
      <c r="Y1537" s="321">
        <v>45.178175227930097</v>
      </c>
      <c r="Z1537" s="321">
        <v>0.44807999999999998</v>
      </c>
      <c r="AA1537" s="321">
        <v>99.589996400000004</v>
      </c>
      <c r="AB1537" s="321">
        <v>1.4448949600000001</v>
      </c>
      <c r="AC1537" s="322">
        <v>0.55269378283894455</v>
      </c>
      <c r="AD1537" s="323">
        <v>180000</v>
      </c>
      <c r="AE1537" s="322">
        <v>28.698247969819793</v>
      </c>
      <c r="AF1537" s="324">
        <v>64.1579456506566</v>
      </c>
      <c r="AG1537" s="324">
        <v>18.5795668506398</v>
      </c>
      <c r="AH1537" s="324">
        <v>0.31743158989082643</v>
      </c>
      <c r="AI1537" s="324">
        <v>0.28959105005959079</v>
      </c>
      <c r="AJ1537" s="324">
        <v>0.20410585919709992</v>
      </c>
      <c r="AK1537" s="324">
        <v>183.4680245598237</v>
      </c>
      <c r="AL1537" s="324">
        <v>147.94222621148785</v>
      </c>
      <c r="AM1537" s="324">
        <v>218.99382290815956</v>
      </c>
    </row>
    <row r="1538" spans="1:39">
      <c r="A1538" s="291" t="s">
        <v>1689</v>
      </c>
      <c r="B1538" s="291">
        <v>2</v>
      </c>
      <c r="C1538" s="291" t="s">
        <v>3716</v>
      </c>
      <c r="D1538" s="291" t="s">
        <v>3176</v>
      </c>
      <c r="E1538" s="291" t="s">
        <v>3160</v>
      </c>
      <c r="F1538" s="291" t="s">
        <v>3161</v>
      </c>
      <c r="G1538" s="291" t="s">
        <v>3162</v>
      </c>
      <c r="H1538" s="291" t="s">
        <v>3163</v>
      </c>
      <c r="I1538" s="291" t="s">
        <v>3164</v>
      </c>
      <c r="J1538" s="291" t="s">
        <v>65</v>
      </c>
      <c r="K1538" s="291">
        <v>40</v>
      </c>
      <c r="L1538" s="291">
        <v>58627677.160000004</v>
      </c>
      <c r="M1538" s="291" t="s">
        <v>58</v>
      </c>
      <c r="N1538" s="291">
        <v>536</v>
      </c>
      <c r="O1538" s="291">
        <v>5175358.2012989623</v>
      </c>
      <c r="P1538" s="321" t="s">
        <v>3170</v>
      </c>
      <c r="Q1538" s="321">
        <v>18000000</v>
      </c>
      <c r="R1538" s="321">
        <v>32.510452999999998</v>
      </c>
      <c r="S1538" s="321">
        <v>52.540310169999998</v>
      </c>
      <c r="T1538" s="321">
        <v>129.30958598434512</v>
      </c>
      <c r="U1538" s="321" t="s">
        <v>150</v>
      </c>
      <c r="V1538" s="321">
        <v>0.19363482238155294</v>
      </c>
      <c r="W1538" s="321">
        <v>1.16897852116378</v>
      </c>
      <c r="X1538" s="321">
        <v>2</v>
      </c>
      <c r="Y1538" s="321">
        <v>45.178175227930097</v>
      </c>
      <c r="Z1538" s="321">
        <v>0.44807999999999998</v>
      </c>
      <c r="AA1538" s="321">
        <v>99.589996400000004</v>
      </c>
      <c r="AB1538" s="321">
        <v>1.4448949600000001</v>
      </c>
      <c r="AC1538" s="322">
        <v>0.55269378283894455</v>
      </c>
      <c r="AD1538" s="323">
        <v>180000</v>
      </c>
      <c r="AE1538" s="322">
        <v>28.751990007216456</v>
      </c>
      <c r="AF1538" s="324">
        <v>64.278091616294518</v>
      </c>
      <c r="AG1538" s="324">
        <v>18.617682089148452</v>
      </c>
      <c r="AH1538" s="324">
        <v>0.31724110174052661</v>
      </c>
      <c r="AI1538" s="324">
        <v>0.28964273239918131</v>
      </c>
      <c r="AJ1538" s="324">
        <v>0.20410585919709992</v>
      </c>
      <c r="AK1538" s="324">
        <v>183.50076748039169</v>
      </c>
      <c r="AL1538" s="324">
        <v>147.96862896244741</v>
      </c>
      <c r="AM1538" s="324">
        <v>219.03290599833599</v>
      </c>
    </row>
    <row r="1539" spans="1:39">
      <c r="A1539" s="291" t="s">
        <v>1690</v>
      </c>
      <c r="B1539" s="291">
        <v>2</v>
      </c>
      <c r="C1539" s="291" t="s">
        <v>3717</v>
      </c>
      <c r="D1539" s="291" t="s">
        <v>3176</v>
      </c>
      <c r="E1539" s="291" t="s">
        <v>3160</v>
      </c>
      <c r="F1539" s="291" t="s">
        <v>3161</v>
      </c>
      <c r="G1539" s="291" t="s">
        <v>3162</v>
      </c>
      <c r="H1539" s="291" t="s">
        <v>3163</v>
      </c>
      <c r="I1539" s="291" t="s">
        <v>3164</v>
      </c>
      <c r="J1539" s="291" t="s">
        <v>65</v>
      </c>
      <c r="K1539" s="291">
        <v>40</v>
      </c>
      <c r="L1539" s="291">
        <v>58627677.160000004</v>
      </c>
      <c r="M1539" s="291" t="s">
        <v>58</v>
      </c>
      <c r="N1539" s="291">
        <v>537</v>
      </c>
      <c r="O1539" s="291">
        <v>5185031.7680303622</v>
      </c>
      <c r="P1539" s="321" t="s">
        <v>3170</v>
      </c>
      <c r="Q1539" s="321">
        <v>18000000</v>
      </c>
      <c r="R1539" s="321">
        <v>32.510452999999998</v>
      </c>
      <c r="S1539" s="321">
        <v>52.540310169999998</v>
      </c>
      <c r="T1539" s="321">
        <v>129.30958598434512</v>
      </c>
      <c r="U1539" s="321" t="s">
        <v>150</v>
      </c>
      <c r="V1539" s="321">
        <v>0.19363482238155294</v>
      </c>
      <c r="W1539" s="321">
        <v>1.16897852116378</v>
      </c>
      <c r="X1539" s="321">
        <v>2</v>
      </c>
      <c r="Y1539" s="321">
        <v>45.178175227930097</v>
      </c>
      <c r="Z1539" s="321">
        <v>0.44807999999999998</v>
      </c>
      <c r="AA1539" s="321">
        <v>99.589996400000004</v>
      </c>
      <c r="AB1539" s="321">
        <v>1.4448949600000001</v>
      </c>
      <c r="AC1539" s="322">
        <v>0.55269378283894455</v>
      </c>
      <c r="AD1539" s="323">
        <v>180000</v>
      </c>
      <c r="AE1539" s="322">
        <v>28.805732044613123</v>
      </c>
      <c r="AF1539" s="324">
        <v>64.398237581932463</v>
      </c>
      <c r="AG1539" s="324">
        <v>18.655774350221158</v>
      </c>
      <c r="AH1539" s="324">
        <v>0.31704985573543748</v>
      </c>
      <c r="AI1539" s="324">
        <v>0.28969386509197281</v>
      </c>
      <c r="AJ1539" s="324">
        <v>0.20410585919709992</v>
      </c>
      <c r="AK1539" s="324">
        <v>183.53316217675732</v>
      </c>
      <c r="AL1539" s="324">
        <v>147.99475091753618</v>
      </c>
      <c r="AM1539" s="324">
        <v>219.07157343597848</v>
      </c>
    </row>
    <row r="1540" spans="1:39">
      <c r="A1540" s="291" t="s">
        <v>1691</v>
      </c>
      <c r="B1540" s="291">
        <v>2</v>
      </c>
      <c r="C1540" s="291" t="s">
        <v>3718</v>
      </c>
      <c r="D1540" s="291" t="s">
        <v>3176</v>
      </c>
      <c r="E1540" s="291" t="s">
        <v>3160</v>
      </c>
      <c r="F1540" s="291" t="s">
        <v>3161</v>
      </c>
      <c r="G1540" s="291" t="s">
        <v>3162</v>
      </c>
      <c r="H1540" s="291" t="s">
        <v>3163</v>
      </c>
      <c r="I1540" s="291" t="s">
        <v>3164</v>
      </c>
      <c r="J1540" s="291" t="s">
        <v>65</v>
      </c>
      <c r="K1540" s="291">
        <v>40</v>
      </c>
      <c r="L1540" s="291">
        <v>58627677.160000004</v>
      </c>
      <c r="M1540" s="291" t="s">
        <v>58</v>
      </c>
      <c r="N1540" s="291">
        <v>538</v>
      </c>
      <c r="O1540" s="291">
        <v>5194705.3347617621</v>
      </c>
      <c r="P1540" s="321" t="s">
        <v>3170</v>
      </c>
      <c r="Q1540" s="321">
        <v>18000000</v>
      </c>
      <c r="R1540" s="321">
        <v>32.510452999999998</v>
      </c>
      <c r="S1540" s="321">
        <v>52.540310169999998</v>
      </c>
      <c r="T1540" s="321">
        <v>129.30958598434512</v>
      </c>
      <c r="U1540" s="321" t="s">
        <v>150</v>
      </c>
      <c r="V1540" s="321">
        <v>0.19363482238155294</v>
      </c>
      <c r="W1540" s="321">
        <v>1.16897852116378</v>
      </c>
      <c r="X1540" s="321">
        <v>2</v>
      </c>
      <c r="Y1540" s="321">
        <v>45.178175227930097</v>
      </c>
      <c r="Z1540" s="321">
        <v>0.44807999999999998</v>
      </c>
      <c r="AA1540" s="321">
        <v>99.589996400000004</v>
      </c>
      <c r="AB1540" s="321">
        <v>1.4448949600000001</v>
      </c>
      <c r="AC1540" s="322">
        <v>0.55269378283894455</v>
      </c>
      <c r="AD1540" s="323">
        <v>180000</v>
      </c>
      <c r="AE1540" s="322">
        <v>28.85947408200979</v>
      </c>
      <c r="AF1540" s="324">
        <v>64.518383547570394</v>
      </c>
      <c r="AG1540" s="324">
        <v>18.693843543254314</v>
      </c>
      <c r="AH1540" s="324">
        <v>0.31685785561772511</v>
      </c>
      <c r="AI1540" s="324">
        <v>0.2897444498043113</v>
      </c>
      <c r="AJ1540" s="324">
        <v>0.20410585919709992</v>
      </c>
      <c r="AK1540" s="324">
        <v>183.56520970462034</v>
      </c>
      <c r="AL1540" s="324">
        <v>148.02059292803366</v>
      </c>
      <c r="AM1540" s="324">
        <v>219.10982648120702</v>
      </c>
    </row>
    <row r="1541" spans="1:39">
      <c r="A1541" s="291" t="s">
        <v>1692</v>
      </c>
      <c r="B1541" s="291">
        <v>2</v>
      </c>
      <c r="C1541" s="291" t="s">
        <v>3719</v>
      </c>
      <c r="D1541" s="291" t="s">
        <v>3176</v>
      </c>
      <c r="E1541" s="291" t="s">
        <v>3160</v>
      </c>
      <c r="F1541" s="291" t="s">
        <v>3161</v>
      </c>
      <c r="G1541" s="291" t="s">
        <v>3162</v>
      </c>
      <c r="H1541" s="291" t="s">
        <v>3163</v>
      </c>
      <c r="I1541" s="291" t="s">
        <v>3164</v>
      </c>
      <c r="J1541" s="291" t="s">
        <v>65</v>
      </c>
      <c r="K1541" s="291">
        <v>40</v>
      </c>
      <c r="L1541" s="291">
        <v>58627677.160000004</v>
      </c>
      <c r="M1541" s="291" t="s">
        <v>58</v>
      </c>
      <c r="N1541" s="291">
        <v>539</v>
      </c>
      <c r="O1541" s="291">
        <v>5204378.9014931619</v>
      </c>
      <c r="P1541" s="321" t="s">
        <v>3170</v>
      </c>
      <c r="Q1541" s="321">
        <v>18000000</v>
      </c>
      <c r="R1541" s="321">
        <v>32.510452999999998</v>
      </c>
      <c r="S1541" s="321">
        <v>52.540310169999998</v>
      </c>
      <c r="T1541" s="321">
        <v>129.30958598434512</v>
      </c>
      <c r="U1541" s="321" t="s">
        <v>150</v>
      </c>
      <c r="V1541" s="321">
        <v>0.19363482238155294</v>
      </c>
      <c r="W1541" s="321">
        <v>1.16897852116378</v>
      </c>
      <c r="X1541" s="321">
        <v>2</v>
      </c>
      <c r="Y1541" s="321">
        <v>45.178175227930097</v>
      </c>
      <c r="Z1541" s="321">
        <v>0.44807999999999998</v>
      </c>
      <c r="AA1541" s="321">
        <v>99.589996400000004</v>
      </c>
      <c r="AB1541" s="321">
        <v>1.4448949600000001</v>
      </c>
      <c r="AC1541" s="322">
        <v>0.55269378283894455</v>
      </c>
      <c r="AD1541" s="323">
        <v>180000</v>
      </c>
      <c r="AE1541" s="322">
        <v>28.913216119406457</v>
      </c>
      <c r="AF1541" s="324">
        <v>64.638529513208326</v>
      </c>
      <c r="AG1541" s="324">
        <v>18.731889578092538</v>
      </c>
      <c r="AH1541" s="324">
        <v>0.31666510511787671</v>
      </c>
      <c r="AI1541" s="324">
        <v>0.28979448819708742</v>
      </c>
      <c r="AJ1541" s="324">
        <v>0.20410585919709992</v>
      </c>
      <c r="AK1541" s="324">
        <v>183.59691111622436</v>
      </c>
      <c r="AL1541" s="324">
        <v>148.04615584243251</v>
      </c>
      <c r="AM1541" s="324">
        <v>219.14766639001627</v>
      </c>
    </row>
    <row r="1542" spans="1:39">
      <c r="A1542" s="291" t="s">
        <v>1693</v>
      </c>
      <c r="B1542" s="291">
        <v>2</v>
      </c>
      <c r="C1542" s="291" t="s">
        <v>3720</v>
      </c>
      <c r="D1542" s="291" t="s">
        <v>3176</v>
      </c>
      <c r="E1542" s="291" t="s">
        <v>3160</v>
      </c>
      <c r="F1542" s="291" t="s">
        <v>3161</v>
      </c>
      <c r="G1542" s="291" t="s">
        <v>3162</v>
      </c>
      <c r="H1542" s="291" t="s">
        <v>3163</v>
      </c>
      <c r="I1542" s="291" t="s">
        <v>3164</v>
      </c>
      <c r="J1542" s="291" t="s">
        <v>65</v>
      </c>
      <c r="K1542" s="291">
        <v>40</v>
      </c>
      <c r="L1542" s="291">
        <v>58627677.160000004</v>
      </c>
      <c r="M1542" s="291" t="s">
        <v>58</v>
      </c>
      <c r="N1542" s="291">
        <v>540</v>
      </c>
      <c r="O1542" s="291">
        <v>5214052.4682245618</v>
      </c>
      <c r="P1542" s="321" t="s">
        <v>3170</v>
      </c>
      <c r="Q1542" s="321">
        <v>18000000</v>
      </c>
      <c r="R1542" s="321">
        <v>32.510452999999998</v>
      </c>
      <c r="S1542" s="321">
        <v>52.540310169999998</v>
      </c>
      <c r="T1542" s="321">
        <v>129.30958598434512</v>
      </c>
      <c r="U1542" s="321" t="s">
        <v>150</v>
      </c>
      <c r="V1542" s="321">
        <v>0.19363482238155294</v>
      </c>
      <c r="W1542" s="321">
        <v>1.16897852116378</v>
      </c>
      <c r="X1542" s="321">
        <v>2</v>
      </c>
      <c r="Y1542" s="321">
        <v>45.178175227930097</v>
      </c>
      <c r="Z1542" s="321">
        <v>0.44807999999999998</v>
      </c>
      <c r="AA1542" s="321">
        <v>99.589996400000004</v>
      </c>
      <c r="AB1542" s="321">
        <v>1.4448949600000001</v>
      </c>
      <c r="AC1542" s="322">
        <v>0.55269378283894455</v>
      </c>
      <c r="AD1542" s="323">
        <v>180000</v>
      </c>
      <c r="AE1542" s="322">
        <v>28.96695815680312</v>
      </c>
      <c r="AF1542" s="324">
        <v>64.758675478846257</v>
      </c>
      <c r="AG1542" s="324">
        <v>18.769912365027302</v>
      </c>
      <c r="AH1542" s="324">
        <v>0.31647160795518253</v>
      </c>
      <c r="AI1542" s="324">
        <v>0.28984398192576666</v>
      </c>
      <c r="AJ1542" s="324">
        <v>0.20410585919709992</v>
      </c>
      <c r="AK1542" s="324">
        <v>183.62826746037592</v>
      </c>
      <c r="AL1542" s="324">
        <v>148.07144050645377</v>
      </c>
      <c r="AM1542" s="324">
        <v>219.18509441429813</v>
      </c>
    </row>
    <row r="1543" spans="1:39">
      <c r="A1543" s="291" t="s">
        <v>1694</v>
      </c>
      <c r="B1543" s="291">
        <v>2</v>
      </c>
      <c r="C1543" s="291" t="s">
        <v>3721</v>
      </c>
      <c r="D1543" s="291" t="s">
        <v>3176</v>
      </c>
      <c r="E1543" s="291" t="s">
        <v>3160</v>
      </c>
      <c r="F1543" s="291" t="s">
        <v>3161</v>
      </c>
      <c r="G1543" s="291" t="s">
        <v>3162</v>
      </c>
      <c r="H1543" s="291" t="s">
        <v>3163</v>
      </c>
      <c r="I1543" s="291" t="s">
        <v>3164</v>
      </c>
      <c r="J1543" s="291" t="s">
        <v>65</v>
      </c>
      <c r="K1543" s="291">
        <v>40</v>
      </c>
      <c r="L1543" s="291">
        <v>58627677.160000004</v>
      </c>
      <c r="M1543" s="291" t="s">
        <v>58</v>
      </c>
      <c r="N1543" s="291">
        <v>541</v>
      </c>
      <c r="O1543" s="291">
        <v>5223726.0349559616</v>
      </c>
      <c r="P1543" s="321" t="s">
        <v>3170</v>
      </c>
      <c r="Q1543" s="321">
        <v>18000000</v>
      </c>
      <c r="R1543" s="321">
        <v>32.510452999999998</v>
      </c>
      <c r="S1543" s="321">
        <v>52.540310169999998</v>
      </c>
      <c r="T1543" s="321">
        <v>129.30958598434512</v>
      </c>
      <c r="U1543" s="321" t="s">
        <v>150</v>
      </c>
      <c r="V1543" s="321">
        <v>0.19363482238155294</v>
      </c>
      <c r="W1543" s="321">
        <v>1.16897852116378</v>
      </c>
      <c r="X1543" s="321">
        <v>2</v>
      </c>
      <c r="Y1543" s="321">
        <v>45.178175227930097</v>
      </c>
      <c r="Z1543" s="321">
        <v>0.44807999999999998</v>
      </c>
      <c r="AA1543" s="321">
        <v>99.589996400000004</v>
      </c>
      <c r="AB1543" s="321">
        <v>1.4448949600000001</v>
      </c>
      <c r="AC1543" s="322">
        <v>0.55269378283894455</v>
      </c>
      <c r="AD1543" s="323">
        <v>180000</v>
      </c>
      <c r="AE1543" s="322">
        <v>29.020700194199787</v>
      </c>
      <c r="AF1543" s="324">
        <v>64.878821444484188</v>
      </c>
      <c r="AG1543" s="324">
        <v>18.80791181479551</v>
      </c>
      <c r="AH1543" s="324">
        <v>0.3162773678370675</v>
      </c>
      <c r="AI1543" s="324">
        <v>0.28989293264041721</v>
      </c>
      <c r="AJ1543" s="324">
        <v>0.20410585919709992</v>
      </c>
      <c r="AK1543" s="324">
        <v>183.65927978246214</v>
      </c>
      <c r="AL1543" s="324">
        <v>148.09644776306115</v>
      </c>
      <c r="AM1543" s="324">
        <v>219.22211180186315</v>
      </c>
    </row>
    <row r="1544" spans="1:39">
      <c r="A1544" s="291" t="s">
        <v>1695</v>
      </c>
      <c r="B1544" s="291">
        <v>2</v>
      </c>
      <c r="C1544" s="291" t="s">
        <v>3722</v>
      </c>
      <c r="D1544" s="291" t="s">
        <v>3176</v>
      </c>
      <c r="E1544" s="291" t="s">
        <v>3160</v>
      </c>
      <c r="F1544" s="291" t="s">
        <v>3161</v>
      </c>
      <c r="G1544" s="291" t="s">
        <v>3162</v>
      </c>
      <c r="H1544" s="291" t="s">
        <v>3163</v>
      </c>
      <c r="I1544" s="291" t="s">
        <v>3164</v>
      </c>
      <c r="J1544" s="291" t="s">
        <v>65</v>
      </c>
      <c r="K1544" s="291">
        <v>40</v>
      </c>
      <c r="L1544" s="291">
        <v>58627677.160000004</v>
      </c>
      <c r="M1544" s="291" t="s">
        <v>58</v>
      </c>
      <c r="N1544" s="291">
        <v>542</v>
      </c>
      <c r="O1544" s="291">
        <v>5233399.6016873615</v>
      </c>
      <c r="P1544" s="321" t="s">
        <v>3170</v>
      </c>
      <c r="Q1544" s="321">
        <v>18000000</v>
      </c>
      <c r="R1544" s="321">
        <v>32.510452999999998</v>
      </c>
      <c r="S1544" s="321">
        <v>52.540310169999998</v>
      </c>
      <c r="T1544" s="321">
        <v>129.30958598434512</v>
      </c>
      <c r="U1544" s="321" t="s">
        <v>150</v>
      </c>
      <c r="V1544" s="321">
        <v>0.19363482238155294</v>
      </c>
      <c r="W1544" s="321">
        <v>1.16897852116378</v>
      </c>
      <c r="X1544" s="321">
        <v>2</v>
      </c>
      <c r="Y1544" s="321">
        <v>45.178175227930097</v>
      </c>
      <c r="Z1544" s="321">
        <v>0.44807999999999998</v>
      </c>
      <c r="AA1544" s="321">
        <v>99.589996400000004</v>
      </c>
      <c r="AB1544" s="321">
        <v>1.4448949600000001</v>
      </c>
      <c r="AC1544" s="322">
        <v>0.55269378283894455</v>
      </c>
      <c r="AD1544" s="323">
        <v>180000</v>
      </c>
      <c r="AE1544" s="322">
        <v>29.074442231596453</v>
      </c>
      <c r="AF1544" s="324">
        <v>64.99896741012212</v>
      </c>
      <c r="AG1544" s="324">
        <v>18.8458878385782</v>
      </c>
      <c r="AH1544" s="324">
        <v>0.31608238846016334</v>
      </c>
      <c r="AI1544" s="324">
        <v>0.28994134198574023</v>
      </c>
      <c r="AJ1544" s="324">
        <v>0.20410585919709992</v>
      </c>
      <c r="AK1544" s="324">
        <v>183.68994912446985</v>
      </c>
      <c r="AL1544" s="324">
        <v>148.12117845247664</v>
      </c>
      <c r="AM1544" s="324">
        <v>219.25871979646305</v>
      </c>
    </row>
    <row r="1545" spans="1:39">
      <c r="A1545" s="291" t="s">
        <v>1696</v>
      </c>
      <c r="B1545" s="291">
        <v>2</v>
      </c>
      <c r="C1545" s="291" t="s">
        <v>3723</v>
      </c>
      <c r="D1545" s="291" t="s">
        <v>3176</v>
      </c>
      <c r="E1545" s="291" t="s">
        <v>3160</v>
      </c>
      <c r="F1545" s="291" t="s">
        <v>3161</v>
      </c>
      <c r="G1545" s="291" t="s">
        <v>3162</v>
      </c>
      <c r="H1545" s="291" t="s">
        <v>3163</v>
      </c>
      <c r="I1545" s="291" t="s">
        <v>3164</v>
      </c>
      <c r="J1545" s="291" t="s">
        <v>65</v>
      </c>
      <c r="K1545" s="291">
        <v>40</v>
      </c>
      <c r="L1545" s="291">
        <v>58627677.160000004</v>
      </c>
      <c r="M1545" s="291" t="s">
        <v>58</v>
      </c>
      <c r="N1545" s="291">
        <v>543</v>
      </c>
      <c r="O1545" s="291">
        <v>5243073.1684187613</v>
      </c>
      <c r="P1545" s="321" t="s">
        <v>3170</v>
      </c>
      <c r="Q1545" s="321">
        <v>18000000</v>
      </c>
      <c r="R1545" s="321">
        <v>32.510452999999998</v>
      </c>
      <c r="S1545" s="321">
        <v>52.540310169999998</v>
      </c>
      <c r="T1545" s="321">
        <v>129.30958598434512</v>
      </c>
      <c r="U1545" s="321" t="s">
        <v>150</v>
      </c>
      <c r="V1545" s="321">
        <v>0.19363482238155294</v>
      </c>
      <c r="W1545" s="321">
        <v>1.16897852116378</v>
      </c>
      <c r="X1545" s="321">
        <v>2</v>
      </c>
      <c r="Y1545" s="321">
        <v>45.178175227930097</v>
      </c>
      <c r="Z1545" s="321">
        <v>0.44807999999999998</v>
      </c>
      <c r="AA1545" s="321">
        <v>99.589996400000004</v>
      </c>
      <c r="AB1545" s="321">
        <v>1.4448949600000001</v>
      </c>
      <c r="AC1545" s="322">
        <v>0.55269378283894455</v>
      </c>
      <c r="AD1545" s="323">
        <v>180000</v>
      </c>
      <c r="AE1545" s="322">
        <v>29.12818426899312</v>
      </c>
      <c r="AF1545" s="324">
        <v>65.119113375760065</v>
      </c>
      <c r="AG1545" s="324">
        <v>18.883840347999111</v>
      </c>
      <c r="AH1545" s="324">
        <v>0.3158866735091182</v>
      </c>
      <c r="AI1545" s="324">
        <v>0.28998921160109697</v>
      </c>
      <c r="AJ1545" s="324">
        <v>0.20410585919709992</v>
      </c>
      <c r="AK1545" s="324">
        <v>183.72027652500287</v>
      </c>
      <c r="AL1545" s="324">
        <v>148.14563341219417</v>
      </c>
      <c r="AM1545" s="324">
        <v>219.2949196378116</v>
      </c>
    </row>
    <row r="1546" spans="1:39">
      <c r="A1546" s="291" t="s">
        <v>1697</v>
      </c>
      <c r="B1546" s="291">
        <v>2</v>
      </c>
      <c r="C1546" s="291" t="s">
        <v>3724</v>
      </c>
      <c r="D1546" s="291" t="s">
        <v>3176</v>
      </c>
      <c r="E1546" s="291" t="s">
        <v>3160</v>
      </c>
      <c r="F1546" s="291" t="s">
        <v>3161</v>
      </c>
      <c r="G1546" s="291" t="s">
        <v>3162</v>
      </c>
      <c r="H1546" s="291" t="s">
        <v>3163</v>
      </c>
      <c r="I1546" s="291" t="s">
        <v>3164</v>
      </c>
      <c r="J1546" s="291" t="s">
        <v>65</v>
      </c>
      <c r="K1546" s="291">
        <v>40</v>
      </c>
      <c r="L1546" s="291">
        <v>58627677.160000004</v>
      </c>
      <c r="M1546" s="291" t="s">
        <v>58</v>
      </c>
      <c r="N1546" s="291">
        <v>544</v>
      </c>
      <c r="O1546" s="291">
        <v>5252746.7351501612</v>
      </c>
      <c r="P1546" s="321" t="s">
        <v>3170</v>
      </c>
      <c r="Q1546" s="321">
        <v>18000000</v>
      </c>
      <c r="R1546" s="321">
        <v>32.510452999999998</v>
      </c>
      <c r="S1546" s="321">
        <v>52.540310169999998</v>
      </c>
      <c r="T1546" s="321">
        <v>129.30958598434512</v>
      </c>
      <c r="U1546" s="321" t="s">
        <v>150</v>
      </c>
      <c r="V1546" s="321">
        <v>0.19363482238155294</v>
      </c>
      <c r="W1546" s="321">
        <v>1.16897852116378</v>
      </c>
      <c r="X1546" s="321">
        <v>2</v>
      </c>
      <c r="Y1546" s="321">
        <v>45.178175227930097</v>
      </c>
      <c r="Z1546" s="321">
        <v>0.44807999999999998</v>
      </c>
      <c r="AA1546" s="321">
        <v>99.589996400000004</v>
      </c>
      <c r="AB1546" s="321">
        <v>1.4448949600000001</v>
      </c>
      <c r="AC1546" s="322">
        <v>0.55269378283894455</v>
      </c>
      <c r="AD1546" s="323">
        <v>180000</v>
      </c>
      <c r="AE1546" s="322">
        <v>29.181926306389784</v>
      </c>
      <c r="AF1546" s="324">
        <v>65.239259341397982</v>
      </c>
      <c r="AG1546" s="324">
        <v>18.921769255123344</v>
      </c>
      <c r="AH1546" s="324">
        <v>0.31569022665761914</v>
      </c>
      <c r="AI1546" s="324">
        <v>0.29003654312053812</v>
      </c>
      <c r="AJ1546" s="324">
        <v>0.20410585919709992</v>
      </c>
      <c r="AK1546" s="324">
        <v>183.75026301930058</v>
      </c>
      <c r="AL1546" s="324">
        <v>148.1698134769947</v>
      </c>
      <c r="AM1546" s="324">
        <v>219.3307125616065</v>
      </c>
    </row>
    <row r="1547" spans="1:39">
      <c r="A1547" s="291" t="s">
        <v>1698</v>
      </c>
      <c r="B1547" s="291">
        <v>2</v>
      </c>
      <c r="C1547" s="291" t="s">
        <v>3725</v>
      </c>
      <c r="D1547" s="291" t="s">
        <v>3176</v>
      </c>
      <c r="E1547" s="291" t="s">
        <v>3160</v>
      </c>
      <c r="F1547" s="291" t="s">
        <v>3161</v>
      </c>
      <c r="G1547" s="291" t="s">
        <v>3162</v>
      </c>
      <c r="H1547" s="291" t="s">
        <v>3163</v>
      </c>
      <c r="I1547" s="291" t="s">
        <v>3164</v>
      </c>
      <c r="J1547" s="291" t="s">
        <v>65</v>
      </c>
      <c r="K1547" s="291">
        <v>40</v>
      </c>
      <c r="L1547" s="291">
        <v>58627677.160000004</v>
      </c>
      <c r="M1547" s="291" t="s">
        <v>58</v>
      </c>
      <c r="N1547" s="291">
        <v>545</v>
      </c>
      <c r="O1547" s="291">
        <v>5262420.3018815611</v>
      </c>
      <c r="P1547" s="321" t="s">
        <v>3170</v>
      </c>
      <c r="Q1547" s="321">
        <v>18000000</v>
      </c>
      <c r="R1547" s="321">
        <v>32.510452999999998</v>
      </c>
      <c r="S1547" s="321">
        <v>52.540310169999998</v>
      </c>
      <c r="T1547" s="321">
        <v>129.30958598434512</v>
      </c>
      <c r="U1547" s="321" t="s">
        <v>150</v>
      </c>
      <c r="V1547" s="321">
        <v>0.19363482238155294</v>
      </c>
      <c r="W1547" s="321">
        <v>1.16897852116378</v>
      </c>
      <c r="X1547" s="321">
        <v>2</v>
      </c>
      <c r="Y1547" s="321">
        <v>45.178175227930097</v>
      </c>
      <c r="Z1547" s="321">
        <v>0.44807999999999998</v>
      </c>
      <c r="AA1547" s="321">
        <v>99.589996400000004</v>
      </c>
      <c r="AB1547" s="321">
        <v>1.4448949600000001</v>
      </c>
      <c r="AC1547" s="322">
        <v>0.55269378283894455</v>
      </c>
      <c r="AD1547" s="323">
        <v>180000</v>
      </c>
      <c r="AE1547" s="322">
        <v>29.23566834378645</v>
      </c>
      <c r="AF1547" s="324">
        <v>65.359405307035928</v>
      </c>
      <c r="AG1547" s="324">
        <v>18.959674472456076</v>
      </c>
      <c r="AH1547" s="324">
        <v>0.31549305156826762</v>
      </c>
      <c r="AI1547" s="324">
        <v>0.29008333817283172</v>
      </c>
      <c r="AJ1547" s="324">
        <v>0.20410585919709992</v>
      </c>
      <c r="AK1547" s="324">
        <v>183.77990963925558</v>
      </c>
      <c r="AL1547" s="324">
        <v>148.19371947896047</v>
      </c>
      <c r="AM1547" s="324">
        <v>219.36609979955068</v>
      </c>
    </row>
    <row r="1548" spans="1:39">
      <c r="A1548" s="291" t="s">
        <v>1699</v>
      </c>
      <c r="B1548" s="291">
        <v>2</v>
      </c>
      <c r="C1548" s="291" t="s">
        <v>3726</v>
      </c>
      <c r="D1548" s="291" t="s">
        <v>3176</v>
      </c>
      <c r="E1548" s="291" t="s">
        <v>3160</v>
      </c>
      <c r="F1548" s="291" t="s">
        <v>3161</v>
      </c>
      <c r="G1548" s="291" t="s">
        <v>3162</v>
      </c>
      <c r="H1548" s="291" t="s">
        <v>3163</v>
      </c>
      <c r="I1548" s="291" t="s">
        <v>3164</v>
      </c>
      <c r="J1548" s="291" t="s">
        <v>65</v>
      </c>
      <c r="K1548" s="291">
        <v>40</v>
      </c>
      <c r="L1548" s="291">
        <v>58627677.160000004</v>
      </c>
      <c r="M1548" s="291" t="s">
        <v>58</v>
      </c>
      <c r="N1548" s="291">
        <v>546</v>
      </c>
      <c r="O1548" s="291">
        <v>5272093.8686129609</v>
      </c>
      <c r="P1548" s="321" t="s">
        <v>3170</v>
      </c>
      <c r="Q1548" s="321">
        <v>18000000</v>
      </c>
      <c r="R1548" s="321">
        <v>32.510452999999998</v>
      </c>
      <c r="S1548" s="321">
        <v>52.540310169999998</v>
      </c>
      <c r="T1548" s="321">
        <v>129.30958598434512</v>
      </c>
      <c r="U1548" s="321" t="s">
        <v>150</v>
      </c>
      <c r="V1548" s="321">
        <v>0.19363482238155294</v>
      </c>
      <c r="W1548" s="321">
        <v>1.16897852116378</v>
      </c>
      <c r="X1548" s="321">
        <v>2</v>
      </c>
      <c r="Y1548" s="321">
        <v>45.178175227930097</v>
      </c>
      <c r="Z1548" s="321">
        <v>0.44807999999999998</v>
      </c>
      <c r="AA1548" s="321">
        <v>99.589996400000004</v>
      </c>
      <c r="AB1548" s="321">
        <v>1.4448949600000001</v>
      </c>
      <c r="AC1548" s="322">
        <v>0.55269378283894455</v>
      </c>
      <c r="AD1548" s="323">
        <v>180000</v>
      </c>
      <c r="AE1548" s="322">
        <v>29.289410381183117</v>
      </c>
      <c r="AF1548" s="324">
        <v>65.479551272673859</v>
      </c>
      <c r="AG1548" s="324">
        <v>18.997555912941081</v>
      </c>
      <c r="AH1548" s="324">
        <v>0.31529515189185714</v>
      </c>
      <c r="AI1548" s="324">
        <v>0.29012959838149049</v>
      </c>
      <c r="AJ1548" s="324">
        <v>0.20410585919709992</v>
      </c>
      <c r="AK1548" s="324">
        <v>183.80921741343093</v>
      </c>
      <c r="AL1548" s="324">
        <v>148.217352247489</v>
      </c>
      <c r="AM1548" s="324">
        <v>219.40108257937288</v>
      </c>
    </row>
    <row r="1549" spans="1:39">
      <c r="A1549" s="291" t="s">
        <v>1700</v>
      </c>
      <c r="B1549" s="291">
        <v>2</v>
      </c>
      <c r="C1549" s="291" t="s">
        <v>3727</v>
      </c>
      <c r="D1549" s="291" t="s">
        <v>3176</v>
      </c>
      <c r="E1549" s="291" t="s">
        <v>3160</v>
      </c>
      <c r="F1549" s="291" t="s">
        <v>3161</v>
      </c>
      <c r="G1549" s="291" t="s">
        <v>3162</v>
      </c>
      <c r="H1549" s="291" t="s">
        <v>3163</v>
      </c>
      <c r="I1549" s="291" t="s">
        <v>3164</v>
      </c>
      <c r="J1549" s="291" t="s">
        <v>65</v>
      </c>
      <c r="K1549" s="291">
        <v>40</v>
      </c>
      <c r="L1549" s="291">
        <v>58627677.160000004</v>
      </c>
      <c r="M1549" s="291" t="s">
        <v>58</v>
      </c>
      <c r="N1549" s="291">
        <v>547</v>
      </c>
      <c r="O1549" s="291">
        <v>5281767.4353443608</v>
      </c>
      <c r="P1549" s="321" t="s">
        <v>3170</v>
      </c>
      <c r="Q1549" s="321">
        <v>18000000</v>
      </c>
      <c r="R1549" s="321">
        <v>32.510452999999998</v>
      </c>
      <c r="S1549" s="321">
        <v>52.540310169999998</v>
      </c>
      <c r="T1549" s="321">
        <v>129.30958598434512</v>
      </c>
      <c r="U1549" s="321" t="s">
        <v>150</v>
      </c>
      <c r="V1549" s="321">
        <v>0.19363482238155294</v>
      </c>
      <c r="W1549" s="321">
        <v>1.16897852116378</v>
      </c>
      <c r="X1549" s="321">
        <v>2</v>
      </c>
      <c r="Y1549" s="321">
        <v>45.178175227930097</v>
      </c>
      <c r="Z1549" s="321">
        <v>0.44807999999999998</v>
      </c>
      <c r="AA1549" s="321">
        <v>99.589996400000004</v>
      </c>
      <c r="AB1549" s="321">
        <v>1.4448949600000001</v>
      </c>
      <c r="AC1549" s="322">
        <v>0.55269378283894455</v>
      </c>
      <c r="AD1549" s="323">
        <v>180000</v>
      </c>
      <c r="AE1549" s="322">
        <v>29.343152418579781</v>
      </c>
      <c r="AF1549" s="324">
        <v>65.599697238311791</v>
      </c>
      <c r="AG1549" s="324">
        <v>19.035413489959502</v>
      </c>
      <c r="AH1549" s="324">
        <v>0.31509653126853943</v>
      </c>
      <c r="AI1549" s="324">
        <v>0.29017532536480012</v>
      </c>
      <c r="AJ1549" s="324">
        <v>0.20410585919709992</v>
      </c>
      <c r="AK1549" s="324">
        <v>183.83818736707821</v>
      </c>
      <c r="AL1549" s="324">
        <v>148.24071260930739</v>
      </c>
      <c r="AM1549" s="324">
        <v>219.43566212484907</v>
      </c>
    </row>
    <row r="1550" spans="1:39">
      <c r="A1550" s="291" t="s">
        <v>1701</v>
      </c>
      <c r="B1550" s="291">
        <v>2</v>
      </c>
      <c r="C1550" s="291" t="s">
        <v>3728</v>
      </c>
      <c r="D1550" s="291" t="s">
        <v>3176</v>
      </c>
      <c r="E1550" s="291" t="s">
        <v>3160</v>
      </c>
      <c r="F1550" s="291" t="s">
        <v>3161</v>
      </c>
      <c r="G1550" s="291" t="s">
        <v>3162</v>
      </c>
      <c r="H1550" s="291" t="s">
        <v>3163</v>
      </c>
      <c r="I1550" s="291" t="s">
        <v>3164</v>
      </c>
      <c r="J1550" s="291" t="s">
        <v>65</v>
      </c>
      <c r="K1550" s="291">
        <v>40</v>
      </c>
      <c r="L1550" s="291">
        <v>58627677.160000004</v>
      </c>
      <c r="M1550" s="291" t="s">
        <v>58</v>
      </c>
      <c r="N1550" s="291">
        <v>548</v>
      </c>
      <c r="O1550" s="291">
        <v>5291441.0020757606</v>
      </c>
      <c r="P1550" s="321" t="s">
        <v>3170</v>
      </c>
      <c r="Q1550" s="321">
        <v>18000000</v>
      </c>
      <c r="R1550" s="321">
        <v>32.510452999999998</v>
      </c>
      <c r="S1550" s="321">
        <v>52.540310169999998</v>
      </c>
      <c r="T1550" s="321">
        <v>129.30958598434512</v>
      </c>
      <c r="U1550" s="321" t="s">
        <v>150</v>
      </c>
      <c r="V1550" s="321">
        <v>0.19363482238155294</v>
      </c>
      <c r="W1550" s="321">
        <v>1.16897852116378</v>
      </c>
      <c r="X1550" s="321">
        <v>2</v>
      </c>
      <c r="Y1550" s="321">
        <v>45.178175227930097</v>
      </c>
      <c r="Z1550" s="321">
        <v>0.44807999999999998</v>
      </c>
      <c r="AA1550" s="321">
        <v>99.589996400000004</v>
      </c>
      <c r="AB1550" s="321">
        <v>1.4448949600000001</v>
      </c>
      <c r="AC1550" s="322">
        <v>0.55269378283894455</v>
      </c>
      <c r="AD1550" s="323">
        <v>180000</v>
      </c>
      <c r="AE1550" s="322">
        <v>29.396894455976447</v>
      </c>
      <c r="AF1550" s="324">
        <v>65.719843203949722</v>
      </c>
      <c r="AG1550" s="324">
        <v>19.073247117328471</v>
      </c>
      <c r="AH1550" s="324">
        <v>0.31489719332717953</v>
      </c>
      <c r="AI1550" s="324">
        <v>0.29022052073584648</v>
      </c>
      <c r="AJ1550" s="324">
        <v>0.20410585919709992</v>
      </c>
      <c r="AK1550" s="324">
        <v>183.86682052215471</v>
      </c>
      <c r="AL1550" s="324">
        <v>148.26380138848643</v>
      </c>
      <c r="AM1550" s="324">
        <v>219.46983965582305</v>
      </c>
    </row>
    <row r="1551" spans="1:39">
      <c r="A1551" s="291" t="s">
        <v>1702</v>
      </c>
      <c r="B1551" s="291">
        <v>2</v>
      </c>
      <c r="C1551" s="291" t="s">
        <v>3729</v>
      </c>
      <c r="D1551" s="291" t="s">
        <v>3176</v>
      </c>
      <c r="E1551" s="291" t="s">
        <v>3160</v>
      </c>
      <c r="F1551" s="291" t="s">
        <v>3161</v>
      </c>
      <c r="G1551" s="291" t="s">
        <v>3162</v>
      </c>
      <c r="H1551" s="291" t="s">
        <v>3163</v>
      </c>
      <c r="I1551" s="291" t="s">
        <v>3164</v>
      </c>
      <c r="J1551" s="291" t="s">
        <v>65</v>
      </c>
      <c r="K1551" s="291">
        <v>40</v>
      </c>
      <c r="L1551" s="291">
        <v>58627677.160000004</v>
      </c>
      <c r="M1551" s="291" t="s">
        <v>58</v>
      </c>
      <c r="N1551" s="291">
        <v>549</v>
      </c>
      <c r="O1551" s="291">
        <v>5301114.5688071605</v>
      </c>
      <c r="P1551" s="321" t="s">
        <v>3170</v>
      </c>
      <c r="Q1551" s="321">
        <v>18000000</v>
      </c>
      <c r="R1551" s="321">
        <v>32.510452999999998</v>
      </c>
      <c r="S1551" s="321">
        <v>52.540310169999998</v>
      </c>
      <c r="T1551" s="321">
        <v>129.30958598434512</v>
      </c>
      <c r="U1551" s="321" t="s">
        <v>150</v>
      </c>
      <c r="V1551" s="321">
        <v>0.19363482238155294</v>
      </c>
      <c r="W1551" s="321">
        <v>1.16897852116378</v>
      </c>
      <c r="X1551" s="321">
        <v>2</v>
      </c>
      <c r="Y1551" s="321">
        <v>45.178175227930097</v>
      </c>
      <c r="Z1551" s="321">
        <v>0.44807999999999998</v>
      </c>
      <c r="AA1551" s="321">
        <v>99.589996400000004</v>
      </c>
      <c r="AB1551" s="321">
        <v>1.4448949600000001</v>
      </c>
      <c r="AC1551" s="322">
        <v>0.55269378283894455</v>
      </c>
      <c r="AD1551" s="323">
        <v>180000</v>
      </c>
      <c r="AE1551" s="322">
        <v>29.450636493373114</v>
      </c>
      <c r="AF1551" s="324">
        <v>65.839989169587653</v>
      </c>
      <c r="AG1551" s="324">
        <v>19.111056709299767</v>
      </c>
      <c r="AH1551" s="324">
        <v>0.31469714168545748</v>
      </c>
      <c r="AI1551" s="324">
        <v>0.29026518610254287</v>
      </c>
      <c r="AJ1551" s="324">
        <v>0.20410585919709992</v>
      </c>
      <c r="AK1551" s="324">
        <v>183.89511789734067</v>
      </c>
      <c r="AL1551" s="324">
        <v>148.28661940645438</v>
      </c>
      <c r="AM1551" s="324">
        <v>219.50361638822699</v>
      </c>
    </row>
    <row r="1552" spans="1:39">
      <c r="A1552" s="291" t="s">
        <v>1703</v>
      </c>
      <c r="B1552" s="291">
        <v>2</v>
      </c>
      <c r="C1552" s="291" t="s">
        <v>3730</v>
      </c>
      <c r="D1552" s="291" t="s">
        <v>3176</v>
      </c>
      <c r="E1552" s="291" t="s">
        <v>3160</v>
      </c>
      <c r="F1552" s="291" t="s">
        <v>3161</v>
      </c>
      <c r="G1552" s="291" t="s">
        <v>3162</v>
      </c>
      <c r="H1552" s="291" t="s">
        <v>3163</v>
      </c>
      <c r="I1552" s="291" t="s">
        <v>3164</v>
      </c>
      <c r="J1552" s="291" t="s">
        <v>65</v>
      </c>
      <c r="K1552" s="291">
        <v>40</v>
      </c>
      <c r="L1552" s="291">
        <v>58627677.160000004</v>
      </c>
      <c r="M1552" s="291" t="s">
        <v>58</v>
      </c>
      <c r="N1552" s="291">
        <v>550</v>
      </c>
      <c r="O1552" s="291">
        <v>5310788.1355385603</v>
      </c>
      <c r="P1552" s="321" t="s">
        <v>3170</v>
      </c>
      <c r="Q1552" s="321">
        <v>18000000</v>
      </c>
      <c r="R1552" s="321">
        <v>32.510452999999998</v>
      </c>
      <c r="S1552" s="321">
        <v>52.540310169999998</v>
      </c>
      <c r="T1552" s="321">
        <v>129.30958598434512</v>
      </c>
      <c r="U1552" s="321" t="s">
        <v>150</v>
      </c>
      <c r="V1552" s="321">
        <v>0.19363482238155294</v>
      </c>
      <c r="W1552" s="321">
        <v>1.16897852116378</v>
      </c>
      <c r="X1552" s="321">
        <v>2</v>
      </c>
      <c r="Y1552" s="321">
        <v>45.178175227930097</v>
      </c>
      <c r="Z1552" s="321">
        <v>0.44807999999999998</v>
      </c>
      <c r="AA1552" s="321">
        <v>99.589996400000004</v>
      </c>
      <c r="AB1552" s="321">
        <v>1.4448949600000001</v>
      </c>
      <c r="AC1552" s="322">
        <v>0.55269378283894455</v>
      </c>
      <c r="AD1552" s="323">
        <v>180000</v>
      </c>
      <c r="AE1552" s="322">
        <v>29.504378530769781</v>
      </c>
      <c r="AF1552" s="324">
        <v>65.960135135225585</v>
      </c>
      <c r="AG1552" s="324">
        <v>19.148842180558496</v>
      </c>
      <c r="AH1552" s="324">
        <v>0.31449637995002355</v>
      </c>
      <c r="AI1552" s="324">
        <v>0.29030932306765667</v>
      </c>
      <c r="AJ1552" s="324">
        <v>0.20410585919709992</v>
      </c>
      <c r="AK1552" s="324">
        <v>183.9230805080561</v>
      </c>
      <c r="AL1552" s="324">
        <v>148.30916748201062</v>
      </c>
      <c r="AM1552" s="324">
        <v>219.53699353410164</v>
      </c>
    </row>
    <row r="1553" spans="1:39">
      <c r="A1553" s="291" t="s">
        <v>1704</v>
      </c>
      <c r="B1553" s="291">
        <v>2</v>
      </c>
      <c r="C1553" s="291" t="s">
        <v>3731</v>
      </c>
      <c r="D1553" s="291" t="s">
        <v>3176</v>
      </c>
      <c r="E1553" s="291" t="s">
        <v>3160</v>
      </c>
      <c r="F1553" s="291" t="s">
        <v>3161</v>
      </c>
      <c r="G1553" s="291" t="s">
        <v>3162</v>
      </c>
      <c r="H1553" s="291" t="s">
        <v>3163</v>
      </c>
      <c r="I1553" s="291" t="s">
        <v>3164</v>
      </c>
      <c r="J1553" s="291" t="s">
        <v>65</v>
      </c>
      <c r="K1553" s="291">
        <v>40</v>
      </c>
      <c r="L1553" s="291">
        <v>58627677.160000004</v>
      </c>
      <c r="M1553" s="291" t="s">
        <v>58</v>
      </c>
      <c r="N1553" s="291">
        <v>551</v>
      </c>
      <c r="O1553" s="291">
        <v>5320461.7022699602</v>
      </c>
      <c r="P1553" s="321" t="s">
        <v>3170</v>
      </c>
      <c r="Q1553" s="321">
        <v>18000000</v>
      </c>
      <c r="R1553" s="321">
        <v>32.510452999999998</v>
      </c>
      <c r="S1553" s="321">
        <v>52.540310169999998</v>
      </c>
      <c r="T1553" s="321">
        <v>129.30958598434512</v>
      </c>
      <c r="U1553" s="321" t="s">
        <v>150</v>
      </c>
      <c r="V1553" s="321">
        <v>0.19363482238155294</v>
      </c>
      <c r="W1553" s="321">
        <v>1.16897852116378</v>
      </c>
      <c r="X1553" s="321">
        <v>2</v>
      </c>
      <c r="Y1553" s="321">
        <v>45.178175227930097</v>
      </c>
      <c r="Z1553" s="321">
        <v>0.44807999999999998</v>
      </c>
      <c r="AA1553" s="321">
        <v>99.589996400000004</v>
      </c>
      <c r="AB1553" s="321">
        <v>1.4448949600000001</v>
      </c>
      <c r="AC1553" s="322">
        <v>0.55269378283894455</v>
      </c>
      <c r="AD1553" s="323">
        <v>180000</v>
      </c>
      <c r="AE1553" s="322">
        <v>29.558120568166444</v>
      </c>
      <c r="AF1553" s="324">
        <v>66.080281100863516</v>
      </c>
      <c r="AG1553" s="324">
        <v>19.186603446221774</v>
      </c>
      <c r="AH1553" s="324">
        <v>0.31429491171658724</v>
      </c>
      <c r="AI1553" s="324">
        <v>0.29035293322883654</v>
      </c>
      <c r="AJ1553" s="324">
        <v>0.20410585919709992</v>
      </c>
      <c r="AK1553" s="324">
        <v>183.95070936647824</v>
      </c>
      <c r="AL1553" s="324">
        <v>148.33144643133957</v>
      </c>
      <c r="AM1553" s="324">
        <v>219.56997230161693</v>
      </c>
    </row>
    <row r="1554" spans="1:39">
      <c r="A1554" s="291" t="s">
        <v>1705</v>
      </c>
      <c r="B1554" s="291">
        <v>2</v>
      </c>
      <c r="C1554" s="291" t="s">
        <v>3732</v>
      </c>
      <c r="D1554" s="291" t="s">
        <v>3176</v>
      </c>
      <c r="E1554" s="291" t="s">
        <v>3160</v>
      </c>
      <c r="F1554" s="291" t="s">
        <v>3161</v>
      </c>
      <c r="G1554" s="291" t="s">
        <v>3162</v>
      </c>
      <c r="H1554" s="291" t="s">
        <v>3163</v>
      </c>
      <c r="I1554" s="291" t="s">
        <v>3164</v>
      </c>
      <c r="J1554" s="291" t="s">
        <v>65</v>
      </c>
      <c r="K1554" s="291">
        <v>40</v>
      </c>
      <c r="L1554" s="291">
        <v>58627677.160000004</v>
      </c>
      <c r="M1554" s="291" t="s">
        <v>58</v>
      </c>
      <c r="N1554" s="291">
        <v>552</v>
      </c>
      <c r="O1554" s="291">
        <v>5330135.2690013601</v>
      </c>
      <c r="P1554" s="321" t="s">
        <v>3170</v>
      </c>
      <c r="Q1554" s="321">
        <v>18000000</v>
      </c>
      <c r="R1554" s="321">
        <v>32.510452999999998</v>
      </c>
      <c r="S1554" s="321">
        <v>52.540310169999998</v>
      </c>
      <c r="T1554" s="321">
        <v>129.30958598434512</v>
      </c>
      <c r="U1554" s="321" t="s">
        <v>150</v>
      </c>
      <c r="V1554" s="321">
        <v>0.19363482238155294</v>
      </c>
      <c r="W1554" s="321">
        <v>1.16897852116378</v>
      </c>
      <c r="X1554" s="321">
        <v>2</v>
      </c>
      <c r="Y1554" s="321">
        <v>45.178175227930097</v>
      </c>
      <c r="Z1554" s="321">
        <v>0.44807999999999998</v>
      </c>
      <c r="AA1554" s="321">
        <v>99.589996400000004</v>
      </c>
      <c r="AB1554" s="321">
        <v>1.4448949600000001</v>
      </c>
      <c r="AC1554" s="322">
        <v>0.55269378283894455</v>
      </c>
      <c r="AD1554" s="323">
        <v>180000</v>
      </c>
      <c r="AE1554" s="322">
        <v>29.611862605563111</v>
      </c>
      <c r="AF1554" s="324">
        <v>66.200427066501447</v>
      </c>
      <c r="AG1554" s="324">
        <v>19.224340421837397</v>
      </c>
      <c r="AH1554" s="324">
        <v>0.31409274056979875</v>
      </c>
      <c r="AI1554" s="324">
        <v>0.29039601817863864</v>
      </c>
      <c r="AJ1554" s="324">
        <v>0.20410585919709992</v>
      </c>
      <c r="AK1554" s="324">
        <v>183.97800548155783</v>
      </c>
      <c r="AL1554" s="324">
        <v>148.35345706802403</v>
      </c>
      <c r="AM1554" s="324">
        <v>219.60255389509166</v>
      </c>
    </row>
    <row r="1555" spans="1:39">
      <c r="A1555" s="291" t="s">
        <v>1706</v>
      </c>
      <c r="B1555" s="291">
        <v>2</v>
      </c>
      <c r="C1555" s="291" t="s">
        <v>3733</v>
      </c>
      <c r="D1555" s="291" t="s">
        <v>3176</v>
      </c>
      <c r="E1555" s="291" t="s">
        <v>3160</v>
      </c>
      <c r="F1555" s="291" t="s">
        <v>3161</v>
      </c>
      <c r="G1555" s="291" t="s">
        <v>3162</v>
      </c>
      <c r="H1555" s="291" t="s">
        <v>3163</v>
      </c>
      <c r="I1555" s="291" t="s">
        <v>3164</v>
      </c>
      <c r="J1555" s="291" t="s">
        <v>65</v>
      </c>
      <c r="K1555" s="291">
        <v>40</v>
      </c>
      <c r="L1555" s="291">
        <v>58627677.160000004</v>
      </c>
      <c r="M1555" s="291" t="s">
        <v>58</v>
      </c>
      <c r="N1555" s="291">
        <v>553</v>
      </c>
      <c r="O1555" s="291">
        <v>5339808.8357327599</v>
      </c>
      <c r="P1555" s="321" t="s">
        <v>3170</v>
      </c>
      <c r="Q1555" s="321">
        <v>18000000</v>
      </c>
      <c r="R1555" s="321">
        <v>32.510452999999998</v>
      </c>
      <c r="S1555" s="321">
        <v>52.540310169999998</v>
      </c>
      <c r="T1555" s="321">
        <v>129.30958598434512</v>
      </c>
      <c r="U1555" s="321" t="s">
        <v>150</v>
      </c>
      <c r="V1555" s="321">
        <v>0.19363482238155294</v>
      </c>
      <c r="W1555" s="321">
        <v>1.16897852116378</v>
      </c>
      <c r="X1555" s="321">
        <v>2</v>
      </c>
      <c r="Y1555" s="321">
        <v>45.178175227930097</v>
      </c>
      <c r="Z1555" s="321">
        <v>0.44807999999999998</v>
      </c>
      <c r="AA1555" s="321">
        <v>99.589996400000004</v>
      </c>
      <c r="AB1555" s="321">
        <v>1.4448949600000001</v>
      </c>
      <c r="AC1555" s="322">
        <v>0.55269378283894455</v>
      </c>
      <c r="AD1555" s="323">
        <v>180000</v>
      </c>
      <c r="AE1555" s="322">
        <v>29.665604642959778</v>
      </c>
      <c r="AF1555" s="324">
        <v>66.320573032139379</v>
      </c>
      <c r="AG1555" s="324">
        <v>19.262053023382531</v>
      </c>
      <c r="AH1555" s="324">
        <v>0.31388987008339708</v>
      </c>
      <c r="AI1555" s="324">
        <v>0.2904385795045531</v>
      </c>
      <c r="AJ1555" s="324">
        <v>0.20410585919709992</v>
      </c>
      <c r="AK1555" s="324">
        <v>184.00496985903624</v>
      </c>
      <c r="AL1555" s="324">
        <v>148.37520020305877</v>
      </c>
      <c r="AM1555" s="324">
        <v>219.63473951501373</v>
      </c>
    </row>
    <row r="1556" spans="1:39">
      <c r="A1556" s="291" t="s">
        <v>1707</v>
      </c>
      <c r="B1556" s="291">
        <v>2</v>
      </c>
      <c r="C1556" s="291" t="s">
        <v>3734</v>
      </c>
      <c r="D1556" s="291" t="s">
        <v>3176</v>
      </c>
      <c r="E1556" s="291" t="s">
        <v>3160</v>
      </c>
      <c r="F1556" s="291" t="s">
        <v>3161</v>
      </c>
      <c r="G1556" s="291" t="s">
        <v>3162</v>
      </c>
      <c r="H1556" s="291" t="s">
        <v>3163</v>
      </c>
      <c r="I1556" s="291" t="s">
        <v>3164</v>
      </c>
      <c r="J1556" s="291" t="s">
        <v>65</v>
      </c>
      <c r="K1556" s="291">
        <v>40</v>
      </c>
      <c r="L1556" s="291">
        <v>58627677.160000004</v>
      </c>
      <c r="M1556" s="291" t="s">
        <v>58</v>
      </c>
      <c r="N1556" s="291">
        <v>554</v>
      </c>
      <c r="O1556" s="291">
        <v>5349482.4024641598</v>
      </c>
      <c r="P1556" s="321" t="s">
        <v>3170</v>
      </c>
      <c r="Q1556" s="321">
        <v>18000000</v>
      </c>
      <c r="R1556" s="321">
        <v>32.510452999999998</v>
      </c>
      <c r="S1556" s="321">
        <v>52.540310169999998</v>
      </c>
      <c r="T1556" s="321">
        <v>129.30958598434512</v>
      </c>
      <c r="U1556" s="321" t="s">
        <v>150</v>
      </c>
      <c r="V1556" s="321">
        <v>0.19363482238155294</v>
      </c>
      <c r="W1556" s="321">
        <v>1.16897852116378</v>
      </c>
      <c r="X1556" s="321">
        <v>2</v>
      </c>
      <c r="Y1556" s="321">
        <v>45.178175227930097</v>
      </c>
      <c r="Z1556" s="321">
        <v>0.44807999999999998</v>
      </c>
      <c r="AA1556" s="321">
        <v>99.589996400000004</v>
      </c>
      <c r="AB1556" s="321">
        <v>1.4448949600000001</v>
      </c>
      <c r="AC1556" s="322">
        <v>0.55269378283894455</v>
      </c>
      <c r="AD1556" s="323">
        <v>180000</v>
      </c>
      <c r="AE1556" s="322">
        <v>29.719346680356445</v>
      </c>
      <c r="AF1556" s="324">
        <v>66.440718997777324</v>
      </c>
      <c r="AG1556" s="324">
        <v>19.299741167262408</v>
      </c>
      <c r="AH1556" s="324">
        <v>0.31368630382020235</v>
      </c>
      <c r="AI1556" s="324">
        <v>0.29048061878902987</v>
      </c>
      <c r="AJ1556" s="324">
        <v>0.20410585919709992</v>
      </c>
      <c r="AK1556" s="324">
        <v>184.03160350146155</v>
      </c>
      <c r="AL1556" s="324">
        <v>148.39667664486367</v>
      </c>
      <c r="AM1556" s="324">
        <v>219.66653035805945</v>
      </c>
    </row>
    <row r="1557" spans="1:39">
      <c r="A1557" s="291" t="s">
        <v>1708</v>
      </c>
      <c r="B1557" s="291">
        <v>2</v>
      </c>
      <c r="C1557" s="291" t="s">
        <v>3735</v>
      </c>
      <c r="D1557" s="291" t="s">
        <v>3176</v>
      </c>
      <c r="E1557" s="291" t="s">
        <v>3160</v>
      </c>
      <c r="F1557" s="291" t="s">
        <v>3161</v>
      </c>
      <c r="G1557" s="291" t="s">
        <v>3162</v>
      </c>
      <c r="H1557" s="291" t="s">
        <v>3163</v>
      </c>
      <c r="I1557" s="291" t="s">
        <v>3164</v>
      </c>
      <c r="J1557" s="291" t="s">
        <v>65</v>
      </c>
      <c r="K1557" s="291">
        <v>40</v>
      </c>
      <c r="L1557" s="291">
        <v>58627677.160000004</v>
      </c>
      <c r="M1557" s="291" t="s">
        <v>58</v>
      </c>
      <c r="N1557" s="291">
        <v>555</v>
      </c>
      <c r="O1557" s="291">
        <v>5359155.9691955596</v>
      </c>
      <c r="P1557" s="321" t="s">
        <v>3170</v>
      </c>
      <c r="Q1557" s="321">
        <v>18000000</v>
      </c>
      <c r="R1557" s="321">
        <v>32.510452999999998</v>
      </c>
      <c r="S1557" s="321">
        <v>52.540310169999998</v>
      </c>
      <c r="T1557" s="321">
        <v>129.30958598434512</v>
      </c>
      <c r="U1557" s="321" t="s">
        <v>150</v>
      </c>
      <c r="V1557" s="321">
        <v>0.19363482238155294</v>
      </c>
      <c r="W1557" s="321">
        <v>1.16897852116378</v>
      </c>
      <c r="X1557" s="321">
        <v>2</v>
      </c>
      <c r="Y1557" s="321">
        <v>45.178175227930097</v>
      </c>
      <c r="Z1557" s="321">
        <v>0.44807999999999998</v>
      </c>
      <c r="AA1557" s="321">
        <v>99.589996400000004</v>
      </c>
      <c r="AB1557" s="321">
        <v>1.4448949600000001</v>
      </c>
      <c r="AC1557" s="322">
        <v>0.55269378283894455</v>
      </c>
      <c r="AD1557" s="323">
        <v>180000</v>
      </c>
      <c r="AE1557" s="322">
        <v>29.773088717753108</v>
      </c>
      <c r="AF1557" s="324">
        <v>66.560864963415241</v>
      </c>
      <c r="AG1557" s="324">
        <v>19.337404770309004</v>
      </c>
      <c r="AH1557" s="324">
        <v>0.31348204533227919</v>
      </c>
      <c r="AI1557" s="324">
        <v>0.29052213760950502</v>
      </c>
      <c r="AJ1557" s="324">
        <v>0.20410585919709992</v>
      </c>
      <c r="AK1557" s="324">
        <v>184.05790740820544</v>
      </c>
      <c r="AL1557" s="324">
        <v>148.41788719929727</v>
      </c>
      <c r="AM1557" s="324">
        <v>219.69792761711363</v>
      </c>
    </row>
    <row r="1558" spans="1:39">
      <c r="A1558" s="291" t="s">
        <v>1709</v>
      </c>
      <c r="B1558" s="291">
        <v>2</v>
      </c>
      <c r="C1558" s="291" t="s">
        <v>3736</v>
      </c>
      <c r="D1558" s="291" t="s">
        <v>3176</v>
      </c>
      <c r="E1558" s="291" t="s">
        <v>3160</v>
      </c>
      <c r="F1558" s="291" t="s">
        <v>3161</v>
      </c>
      <c r="G1558" s="291" t="s">
        <v>3162</v>
      </c>
      <c r="H1558" s="291" t="s">
        <v>3163</v>
      </c>
      <c r="I1558" s="291" t="s">
        <v>3164</v>
      </c>
      <c r="J1558" s="291" t="s">
        <v>65</v>
      </c>
      <c r="K1558" s="291">
        <v>40</v>
      </c>
      <c r="L1558" s="291">
        <v>58627677.160000004</v>
      </c>
      <c r="M1558" s="291" t="s">
        <v>58</v>
      </c>
      <c r="N1558" s="291">
        <v>556</v>
      </c>
      <c r="O1558" s="291">
        <v>5368829.5359269595</v>
      </c>
      <c r="P1558" s="321" t="s">
        <v>3170</v>
      </c>
      <c r="Q1558" s="321">
        <v>18000000</v>
      </c>
      <c r="R1558" s="321">
        <v>32.510452999999998</v>
      </c>
      <c r="S1558" s="321">
        <v>52.540310169999998</v>
      </c>
      <c r="T1558" s="321">
        <v>129.30958598434512</v>
      </c>
      <c r="U1558" s="321" t="s">
        <v>150</v>
      </c>
      <c r="V1558" s="321">
        <v>0.19363482238155294</v>
      </c>
      <c r="W1558" s="321">
        <v>1.16897852116378</v>
      </c>
      <c r="X1558" s="321">
        <v>2</v>
      </c>
      <c r="Y1558" s="321">
        <v>45.178175227930097</v>
      </c>
      <c r="Z1558" s="321">
        <v>0.44807999999999998</v>
      </c>
      <c r="AA1558" s="321">
        <v>99.589996400000004</v>
      </c>
      <c r="AB1558" s="321">
        <v>1.4448949600000001</v>
      </c>
      <c r="AC1558" s="322">
        <v>0.55269378283894455</v>
      </c>
      <c r="AD1558" s="323">
        <v>180000</v>
      </c>
      <c r="AE1558" s="322">
        <v>29.826830755149775</v>
      </c>
      <c r="AF1558" s="324">
        <v>66.681010929053187</v>
      </c>
      <c r="AG1558" s="324">
        <v>19.375043749779774</v>
      </c>
      <c r="AH1558" s="324">
        <v>0.31327709816069826</v>
      </c>
      <c r="AI1558" s="324">
        <v>0.29056313753842611</v>
      </c>
      <c r="AJ1558" s="324">
        <v>0.20410585919709992</v>
      </c>
      <c r="AK1558" s="324">
        <v>184.08388257547907</v>
      </c>
      <c r="AL1558" s="324">
        <v>148.43883266966955</v>
      </c>
      <c r="AM1558" s="324">
        <v>219.72893248128861</v>
      </c>
    </row>
    <row r="1559" spans="1:39">
      <c r="A1559" s="291" t="s">
        <v>1710</v>
      </c>
      <c r="B1559" s="291">
        <v>2</v>
      </c>
      <c r="C1559" s="291" t="s">
        <v>3737</v>
      </c>
      <c r="D1559" s="291" t="s">
        <v>3176</v>
      </c>
      <c r="E1559" s="291" t="s">
        <v>3160</v>
      </c>
      <c r="F1559" s="291" t="s">
        <v>3161</v>
      </c>
      <c r="G1559" s="291" t="s">
        <v>3162</v>
      </c>
      <c r="H1559" s="291" t="s">
        <v>3163</v>
      </c>
      <c r="I1559" s="291" t="s">
        <v>3164</v>
      </c>
      <c r="J1559" s="291" t="s">
        <v>65</v>
      </c>
      <c r="K1559" s="291">
        <v>40</v>
      </c>
      <c r="L1559" s="291">
        <v>58627677.160000004</v>
      </c>
      <c r="M1559" s="291" t="s">
        <v>58</v>
      </c>
      <c r="N1559" s="291">
        <v>557</v>
      </c>
      <c r="O1559" s="291">
        <v>5378503.1026583593</v>
      </c>
      <c r="P1559" s="321" t="s">
        <v>3170</v>
      </c>
      <c r="Q1559" s="321">
        <v>18000000</v>
      </c>
      <c r="R1559" s="321">
        <v>32.510452999999998</v>
      </c>
      <c r="S1559" s="321">
        <v>52.540310169999998</v>
      </c>
      <c r="T1559" s="321">
        <v>129.30958598434512</v>
      </c>
      <c r="U1559" s="321" t="s">
        <v>150</v>
      </c>
      <c r="V1559" s="321">
        <v>0.19363482238155294</v>
      </c>
      <c r="W1559" s="321">
        <v>1.16897852116378</v>
      </c>
      <c r="X1559" s="321">
        <v>2</v>
      </c>
      <c r="Y1559" s="321">
        <v>45.178175227930097</v>
      </c>
      <c r="Z1559" s="321">
        <v>0.44807999999999998</v>
      </c>
      <c r="AA1559" s="321">
        <v>99.589996400000004</v>
      </c>
      <c r="AB1559" s="321">
        <v>1.4448949600000001</v>
      </c>
      <c r="AC1559" s="322">
        <v>0.55269378283894455</v>
      </c>
      <c r="AD1559" s="323">
        <v>180000</v>
      </c>
      <c r="AE1559" s="322">
        <v>29.880572792546442</v>
      </c>
      <c r="AF1559" s="324">
        <v>66.801156894691118</v>
      </c>
      <c r="AG1559" s="324">
        <v>19.412658023356329</v>
      </c>
      <c r="AH1559" s="324">
        <v>0.31307146583604933</v>
      </c>
      <c r="AI1559" s="324">
        <v>0.2906036201432779</v>
      </c>
      <c r="AJ1559" s="324">
        <v>0.20410585919709992</v>
      </c>
      <c r="AK1559" s="324">
        <v>184.10952999634952</v>
      </c>
      <c r="AL1559" s="324">
        <v>148.45951385675519</v>
      </c>
      <c r="AM1559" s="324">
        <v>219.75954613594388</v>
      </c>
    </row>
    <row r="1560" spans="1:39">
      <c r="A1560" s="291" t="s">
        <v>1711</v>
      </c>
      <c r="B1560" s="291">
        <v>2</v>
      </c>
      <c r="C1560" s="291" t="s">
        <v>3738</v>
      </c>
      <c r="D1560" s="291" t="s">
        <v>3176</v>
      </c>
      <c r="E1560" s="291" t="s">
        <v>3160</v>
      </c>
      <c r="F1560" s="291" t="s">
        <v>3161</v>
      </c>
      <c r="G1560" s="291" t="s">
        <v>3162</v>
      </c>
      <c r="H1560" s="291" t="s">
        <v>3163</v>
      </c>
      <c r="I1560" s="291" t="s">
        <v>3164</v>
      </c>
      <c r="J1560" s="291" t="s">
        <v>65</v>
      </c>
      <c r="K1560" s="291">
        <v>40</v>
      </c>
      <c r="L1560" s="291">
        <v>58627677.160000004</v>
      </c>
      <c r="M1560" s="291" t="s">
        <v>58</v>
      </c>
      <c r="N1560" s="291">
        <v>558</v>
      </c>
      <c r="O1560" s="291">
        <v>5388176.6693897592</v>
      </c>
      <c r="P1560" s="321" t="s">
        <v>3170</v>
      </c>
      <c r="Q1560" s="321">
        <v>18000000</v>
      </c>
      <c r="R1560" s="321">
        <v>32.510452999999998</v>
      </c>
      <c r="S1560" s="321">
        <v>52.540310169999998</v>
      </c>
      <c r="T1560" s="321">
        <v>129.30958598434512</v>
      </c>
      <c r="U1560" s="321" t="s">
        <v>150</v>
      </c>
      <c r="V1560" s="321">
        <v>0.19363482238155294</v>
      </c>
      <c r="W1560" s="321">
        <v>1.16897852116378</v>
      </c>
      <c r="X1560" s="321">
        <v>2</v>
      </c>
      <c r="Y1560" s="321">
        <v>45.178175227930097</v>
      </c>
      <c r="Z1560" s="321">
        <v>0.44807999999999998</v>
      </c>
      <c r="AA1560" s="321">
        <v>99.589996400000004</v>
      </c>
      <c r="AB1560" s="321">
        <v>1.4448949600000001</v>
      </c>
      <c r="AC1560" s="322">
        <v>0.55269378283894455</v>
      </c>
      <c r="AD1560" s="323">
        <v>180000</v>
      </c>
      <c r="AE1560" s="322">
        <v>29.934314829943105</v>
      </c>
      <c r="AF1560" s="324">
        <v>66.92130286032905</v>
      </c>
      <c r="AG1560" s="324">
        <v>19.450247509143132</v>
      </c>
      <c r="AH1560" s="324">
        <v>0.31286515187769176</v>
      </c>
      <c r="AI1560" s="324">
        <v>0.29064358698660719</v>
      </c>
      <c r="AJ1560" s="324">
        <v>0.20410585919709992</v>
      </c>
      <c r="AK1560" s="324">
        <v>184.13485066075543</v>
      </c>
      <c r="AL1560" s="324">
        <v>148.4799315588063</v>
      </c>
      <c r="AM1560" s="324">
        <v>219.78976976270462</v>
      </c>
    </row>
    <row r="1561" spans="1:39">
      <c r="A1561" s="291" t="s">
        <v>1712</v>
      </c>
      <c r="B1561" s="291">
        <v>2</v>
      </c>
      <c r="C1561" s="291" t="s">
        <v>3739</v>
      </c>
      <c r="D1561" s="291" t="s">
        <v>3176</v>
      </c>
      <c r="E1561" s="291" t="s">
        <v>3160</v>
      </c>
      <c r="F1561" s="291" t="s">
        <v>3161</v>
      </c>
      <c r="G1561" s="291" t="s">
        <v>3162</v>
      </c>
      <c r="H1561" s="291" t="s">
        <v>3163</v>
      </c>
      <c r="I1561" s="291" t="s">
        <v>3164</v>
      </c>
      <c r="J1561" s="291" t="s">
        <v>65</v>
      </c>
      <c r="K1561" s="291">
        <v>40</v>
      </c>
      <c r="L1561" s="291">
        <v>58627677.160000004</v>
      </c>
      <c r="M1561" s="291" t="s">
        <v>58</v>
      </c>
      <c r="N1561" s="291">
        <v>559</v>
      </c>
      <c r="O1561" s="291">
        <v>5397850.236121159</v>
      </c>
      <c r="P1561" s="321" t="s">
        <v>3170</v>
      </c>
      <c r="Q1561" s="321">
        <v>18000000</v>
      </c>
      <c r="R1561" s="321">
        <v>32.510452999999998</v>
      </c>
      <c r="S1561" s="321">
        <v>52.540310169999998</v>
      </c>
      <c r="T1561" s="321">
        <v>129.30958598434512</v>
      </c>
      <c r="U1561" s="321" t="s">
        <v>150</v>
      </c>
      <c r="V1561" s="321">
        <v>0.19363482238155294</v>
      </c>
      <c r="W1561" s="321">
        <v>1.16897852116378</v>
      </c>
      <c r="X1561" s="321">
        <v>2</v>
      </c>
      <c r="Y1561" s="321">
        <v>45.178175227930097</v>
      </c>
      <c r="Z1561" s="321">
        <v>0.44807999999999998</v>
      </c>
      <c r="AA1561" s="321">
        <v>99.589996400000004</v>
      </c>
      <c r="AB1561" s="321">
        <v>1.4448949600000001</v>
      </c>
      <c r="AC1561" s="322">
        <v>0.55269378283894455</v>
      </c>
      <c r="AD1561" s="323">
        <v>180000</v>
      </c>
      <c r="AE1561" s="322">
        <v>29.988056867339772</v>
      </c>
      <c r="AF1561" s="324">
        <v>67.041448825966981</v>
      </c>
      <c r="AG1561" s="324">
        <v>19.487812125666256</v>
      </c>
      <c r="AH1561" s="324">
        <v>0.31265815979479111</v>
      </c>
      <c r="AI1561" s="324">
        <v>0.29068303962604841</v>
      </c>
      <c r="AJ1561" s="324">
        <v>0.20410585919709992</v>
      </c>
      <c r="AK1561" s="324">
        <v>184.1598455555233</v>
      </c>
      <c r="AL1561" s="324">
        <v>148.50008657156533</v>
      </c>
      <c r="AM1561" s="324">
        <v>219.81960453948128</v>
      </c>
    </row>
    <row r="1562" spans="1:39">
      <c r="A1562" s="291" t="s">
        <v>1713</v>
      </c>
      <c r="B1562" s="291">
        <v>2</v>
      </c>
      <c r="C1562" s="291" t="s">
        <v>3740</v>
      </c>
      <c r="D1562" s="291" t="s">
        <v>3176</v>
      </c>
      <c r="E1562" s="291" t="s">
        <v>3160</v>
      </c>
      <c r="F1562" s="291" t="s">
        <v>3161</v>
      </c>
      <c r="G1562" s="291" t="s">
        <v>3162</v>
      </c>
      <c r="H1562" s="291" t="s">
        <v>3163</v>
      </c>
      <c r="I1562" s="291" t="s">
        <v>3164</v>
      </c>
      <c r="J1562" s="291" t="s">
        <v>65</v>
      </c>
      <c r="K1562" s="291">
        <v>40</v>
      </c>
      <c r="L1562" s="291">
        <v>58627677.160000004</v>
      </c>
      <c r="M1562" s="291" t="s">
        <v>58</v>
      </c>
      <c r="N1562" s="291">
        <v>560</v>
      </c>
      <c r="O1562" s="291">
        <v>5407523.8028525589</v>
      </c>
      <c r="P1562" s="321" t="s">
        <v>3170</v>
      </c>
      <c r="Q1562" s="321">
        <v>18000000</v>
      </c>
      <c r="R1562" s="321">
        <v>32.510452999999998</v>
      </c>
      <c r="S1562" s="321">
        <v>52.540310169999998</v>
      </c>
      <c r="T1562" s="321">
        <v>129.30958598434512</v>
      </c>
      <c r="U1562" s="321" t="s">
        <v>150</v>
      </c>
      <c r="V1562" s="321">
        <v>0.19363482238155294</v>
      </c>
      <c r="W1562" s="321">
        <v>1.16897852116378</v>
      </c>
      <c r="X1562" s="321">
        <v>2</v>
      </c>
      <c r="Y1562" s="321">
        <v>45.178175227930097</v>
      </c>
      <c r="Z1562" s="321">
        <v>0.44807999999999998</v>
      </c>
      <c r="AA1562" s="321">
        <v>99.589996400000004</v>
      </c>
      <c r="AB1562" s="321">
        <v>1.4448949600000001</v>
      </c>
      <c r="AC1562" s="322">
        <v>0.55269378283894455</v>
      </c>
      <c r="AD1562" s="323">
        <v>180000</v>
      </c>
      <c r="AE1562" s="322">
        <v>30.041798904736439</v>
      </c>
      <c r="AF1562" s="324">
        <v>67.161594791604912</v>
      </c>
      <c r="AG1562" s="324">
        <v>19.525351791872065</v>
      </c>
      <c r="AH1562" s="324">
        <v>0.31245049308553502</v>
      </c>
      <c r="AI1562" s="324">
        <v>0.29072197961434804</v>
      </c>
      <c r="AJ1562" s="324">
        <v>0.20410585919709992</v>
      </c>
      <c r="AK1562" s="324">
        <v>184.18451566438281</v>
      </c>
      <c r="AL1562" s="324">
        <v>148.51997968827772</v>
      </c>
      <c r="AM1562" s="324">
        <v>219.84905164048797</v>
      </c>
    </row>
    <row r="1563" spans="1:39">
      <c r="A1563" s="291" t="s">
        <v>1714</v>
      </c>
      <c r="B1563" s="291">
        <v>2</v>
      </c>
      <c r="C1563" s="291" t="s">
        <v>3741</v>
      </c>
      <c r="D1563" s="291" t="s">
        <v>3176</v>
      </c>
      <c r="E1563" s="291" t="s">
        <v>3160</v>
      </c>
      <c r="F1563" s="291" t="s">
        <v>3161</v>
      </c>
      <c r="G1563" s="291" t="s">
        <v>3162</v>
      </c>
      <c r="H1563" s="291" t="s">
        <v>3163</v>
      </c>
      <c r="I1563" s="291" t="s">
        <v>3164</v>
      </c>
      <c r="J1563" s="291" t="s">
        <v>65</v>
      </c>
      <c r="K1563" s="291">
        <v>40</v>
      </c>
      <c r="L1563" s="291">
        <v>58627677.160000004</v>
      </c>
      <c r="M1563" s="291" t="s">
        <v>58</v>
      </c>
      <c r="N1563" s="291">
        <v>561</v>
      </c>
      <c r="O1563" s="291">
        <v>5417197.3695839588</v>
      </c>
      <c r="P1563" s="321" t="s">
        <v>3170</v>
      </c>
      <c r="Q1563" s="321">
        <v>18000000</v>
      </c>
      <c r="R1563" s="321">
        <v>32.510452999999998</v>
      </c>
      <c r="S1563" s="321">
        <v>52.540310169999998</v>
      </c>
      <c r="T1563" s="321">
        <v>129.30958598434512</v>
      </c>
      <c r="U1563" s="321" t="s">
        <v>150</v>
      </c>
      <c r="V1563" s="321">
        <v>0.19363482238155294</v>
      </c>
      <c r="W1563" s="321">
        <v>1.16897852116378</v>
      </c>
      <c r="X1563" s="321">
        <v>2</v>
      </c>
      <c r="Y1563" s="321">
        <v>45.178175227930097</v>
      </c>
      <c r="Z1563" s="321">
        <v>0.44807999999999998</v>
      </c>
      <c r="AA1563" s="321">
        <v>99.589996400000004</v>
      </c>
      <c r="AB1563" s="321">
        <v>1.4448949600000001</v>
      </c>
      <c r="AC1563" s="322">
        <v>0.55269378283894455</v>
      </c>
      <c r="AD1563" s="323">
        <v>180000</v>
      </c>
      <c r="AE1563" s="322">
        <v>30.095540942133105</v>
      </c>
      <c r="AF1563" s="324">
        <v>67.281740757242844</v>
      </c>
      <c r="AG1563" s="324">
        <v>19.562866427125954</v>
      </c>
      <c r="AH1563" s="324">
        <v>0.31224215523758431</v>
      </c>
      <c r="AI1563" s="324">
        <v>0.2907604084993895</v>
      </c>
      <c r="AJ1563" s="324">
        <v>0.20410585919709992</v>
      </c>
      <c r="AK1563" s="324">
        <v>184.20886196798281</v>
      </c>
      <c r="AL1563" s="324">
        <v>148.53961169970449</v>
      </c>
      <c r="AM1563" s="324">
        <v>219.87811223626119</v>
      </c>
    </row>
    <row r="1564" spans="1:39">
      <c r="A1564" s="291" t="s">
        <v>1715</v>
      </c>
      <c r="B1564" s="291">
        <v>2</v>
      </c>
      <c r="C1564" s="291" t="s">
        <v>3742</v>
      </c>
      <c r="D1564" s="291" t="s">
        <v>3176</v>
      </c>
      <c r="E1564" s="291" t="s">
        <v>3160</v>
      </c>
      <c r="F1564" s="291" t="s">
        <v>3161</v>
      </c>
      <c r="G1564" s="291" t="s">
        <v>3162</v>
      </c>
      <c r="H1564" s="291" t="s">
        <v>3163</v>
      </c>
      <c r="I1564" s="291" t="s">
        <v>3164</v>
      </c>
      <c r="J1564" s="291" t="s">
        <v>65</v>
      </c>
      <c r="K1564" s="291">
        <v>40</v>
      </c>
      <c r="L1564" s="291">
        <v>58627677.160000004</v>
      </c>
      <c r="M1564" s="291" t="s">
        <v>58</v>
      </c>
      <c r="N1564" s="291">
        <v>562</v>
      </c>
      <c r="O1564" s="291">
        <v>5426870.9363153586</v>
      </c>
      <c r="P1564" s="321" t="s">
        <v>3170</v>
      </c>
      <c r="Q1564" s="321">
        <v>18000000</v>
      </c>
      <c r="R1564" s="321">
        <v>32.510452999999998</v>
      </c>
      <c r="S1564" s="321">
        <v>52.540310169999998</v>
      </c>
      <c r="T1564" s="321">
        <v>129.30958598434512</v>
      </c>
      <c r="U1564" s="321" t="s">
        <v>150</v>
      </c>
      <c r="V1564" s="321">
        <v>0.19363482238155294</v>
      </c>
      <c r="W1564" s="321">
        <v>1.16897852116378</v>
      </c>
      <c r="X1564" s="321">
        <v>2</v>
      </c>
      <c r="Y1564" s="321">
        <v>45.178175227930097</v>
      </c>
      <c r="Z1564" s="321">
        <v>0.44807999999999998</v>
      </c>
      <c r="AA1564" s="321">
        <v>99.589996400000004</v>
      </c>
      <c r="AB1564" s="321">
        <v>1.4448949600000001</v>
      </c>
      <c r="AC1564" s="322">
        <v>0.55269378283894455</v>
      </c>
      <c r="AD1564" s="323">
        <v>180000</v>
      </c>
      <c r="AE1564" s="322">
        <v>30.149282979529769</v>
      </c>
      <c r="AF1564" s="324">
        <v>67.401886722880775</v>
      </c>
      <c r="AG1564" s="324">
        <v>19.600355951211071</v>
      </c>
      <c r="AH1564" s="324">
        <v>0.3120331497280136</v>
      </c>
      <c r="AI1564" s="324">
        <v>0.29079832782421772</v>
      </c>
      <c r="AJ1564" s="324">
        <v>0.20410585919709992</v>
      </c>
      <c r="AK1564" s="324">
        <v>184.2328854439067</v>
      </c>
      <c r="AL1564" s="324">
        <v>148.55898339413486</v>
      </c>
      <c r="AM1564" s="324">
        <v>219.90678749367856</v>
      </c>
    </row>
    <row r="1565" spans="1:39">
      <c r="A1565" s="291" t="s">
        <v>1716</v>
      </c>
      <c r="B1565" s="291">
        <v>2</v>
      </c>
      <c r="C1565" s="291" t="s">
        <v>3743</v>
      </c>
      <c r="D1565" s="291" t="s">
        <v>3176</v>
      </c>
      <c r="E1565" s="291" t="s">
        <v>3160</v>
      </c>
      <c r="F1565" s="291" t="s">
        <v>3161</v>
      </c>
      <c r="G1565" s="291" t="s">
        <v>3162</v>
      </c>
      <c r="H1565" s="291" t="s">
        <v>3163</v>
      </c>
      <c r="I1565" s="291" t="s">
        <v>3164</v>
      </c>
      <c r="J1565" s="291" t="s">
        <v>65</v>
      </c>
      <c r="K1565" s="291">
        <v>40</v>
      </c>
      <c r="L1565" s="291">
        <v>58627677.160000004</v>
      </c>
      <c r="M1565" s="291" t="s">
        <v>58</v>
      </c>
      <c r="N1565" s="291">
        <v>563</v>
      </c>
      <c r="O1565" s="291">
        <v>5436544.5030467585</v>
      </c>
      <c r="P1565" s="321" t="s">
        <v>3170</v>
      </c>
      <c r="Q1565" s="321">
        <v>18000000</v>
      </c>
      <c r="R1565" s="321">
        <v>32.510452999999998</v>
      </c>
      <c r="S1565" s="321">
        <v>52.540310169999998</v>
      </c>
      <c r="T1565" s="321">
        <v>129.30958598434512</v>
      </c>
      <c r="U1565" s="321" t="s">
        <v>150</v>
      </c>
      <c r="V1565" s="321">
        <v>0.19363482238155294</v>
      </c>
      <c r="W1565" s="321">
        <v>1.16897852116378</v>
      </c>
      <c r="X1565" s="321">
        <v>2</v>
      </c>
      <c r="Y1565" s="321">
        <v>45.178175227930097</v>
      </c>
      <c r="Z1565" s="321">
        <v>0.44807999999999998</v>
      </c>
      <c r="AA1565" s="321">
        <v>99.589996400000004</v>
      </c>
      <c r="AB1565" s="321">
        <v>1.4448949600000001</v>
      </c>
      <c r="AC1565" s="322">
        <v>0.55269378283894455</v>
      </c>
      <c r="AD1565" s="323">
        <v>180000</v>
      </c>
      <c r="AE1565" s="322">
        <v>30.203025016926436</v>
      </c>
      <c r="AF1565" s="324">
        <v>67.522032688518706</v>
      </c>
      <c r="AG1565" s="324">
        <v>19.637820284327056</v>
      </c>
      <c r="AH1565" s="324">
        <v>0.31182348002334115</v>
      </c>
      <c r="AI1565" s="324">
        <v>0.29083573912706312</v>
      </c>
      <c r="AJ1565" s="324">
        <v>0.20410585919709992</v>
      </c>
      <c r="AK1565" s="324">
        <v>184.25658706668764</v>
      </c>
      <c r="AL1565" s="324">
        <v>148.57809555739846</v>
      </c>
      <c r="AM1565" s="324">
        <v>219.93507857597689</v>
      </c>
    </row>
    <row r="1566" spans="1:39">
      <c r="A1566" s="291" t="s">
        <v>1717</v>
      </c>
      <c r="B1566" s="291">
        <v>2</v>
      </c>
      <c r="C1566" s="291" t="s">
        <v>3744</v>
      </c>
      <c r="D1566" s="291" t="s">
        <v>3176</v>
      </c>
      <c r="E1566" s="291" t="s">
        <v>3160</v>
      </c>
      <c r="F1566" s="291" t="s">
        <v>3161</v>
      </c>
      <c r="G1566" s="291" t="s">
        <v>3162</v>
      </c>
      <c r="H1566" s="291" t="s">
        <v>3163</v>
      </c>
      <c r="I1566" s="291" t="s">
        <v>3164</v>
      </c>
      <c r="J1566" s="291" t="s">
        <v>65</v>
      </c>
      <c r="K1566" s="291">
        <v>40</v>
      </c>
      <c r="L1566" s="291">
        <v>58627677.160000004</v>
      </c>
      <c r="M1566" s="291" t="s">
        <v>58</v>
      </c>
      <c r="N1566" s="291">
        <v>564</v>
      </c>
      <c r="O1566" s="291">
        <v>5446218.0697781583</v>
      </c>
      <c r="P1566" s="321" t="s">
        <v>3170</v>
      </c>
      <c r="Q1566" s="321">
        <v>18000000</v>
      </c>
      <c r="R1566" s="321">
        <v>32.510452999999998</v>
      </c>
      <c r="S1566" s="321">
        <v>52.540310169999998</v>
      </c>
      <c r="T1566" s="321">
        <v>129.30958598434512</v>
      </c>
      <c r="U1566" s="321" t="s">
        <v>150</v>
      </c>
      <c r="V1566" s="321">
        <v>0.19363482238155294</v>
      </c>
      <c r="W1566" s="321">
        <v>1.16897852116378</v>
      </c>
      <c r="X1566" s="321">
        <v>2</v>
      </c>
      <c r="Y1566" s="321">
        <v>45.178175227930097</v>
      </c>
      <c r="Z1566" s="321">
        <v>0.44807999999999998</v>
      </c>
      <c r="AA1566" s="321">
        <v>99.589996400000004</v>
      </c>
      <c r="AB1566" s="321">
        <v>1.4448949600000001</v>
      </c>
      <c r="AC1566" s="322">
        <v>0.55269378283894455</v>
      </c>
      <c r="AD1566" s="323">
        <v>180000</v>
      </c>
      <c r="AE1566" s="322">
        <v>30.256767054323102</v>
      </c>
      <c r="AF1566" s="324">
        <v>67.642178654156652</v>
      </c>
      <c r="AG1566" s="324">
        <v>19.67525934708878</v>
      </c>
      <c r="AH1566" s="324">
        <v>0.31161314957961006</v>
      </c>
      <c r="AI1566" s="324">
        <v>0.29087264394136608</v>
      </c>
      <c r="AJ1566" s="324">
        <v>0.20410585919709992</v>
      </c>
      <c r="AK1566" s="324">
        <v>184.27996780782422</v>
      </c>
      <c r="AL1566" s="324">
        <v>148.5969489728779</v>
      </c>
      <c r="AM1566" s="324">
        <v>219.96298664277057</v>
      </c>
    </row>
    <row r="1567" spans="1:39">
      <c r="A1567" s="291" t="s">
        <v>1718</v>
      </c>
      <c r="B1567" s="291">
        <v>2</v>
      </c>
      <c r="C1567" s="291" t="s">
        <v>3745</v>
      </c>
      <c r="D1567" s="291" t="s">
        <v>3176</v>
      </c>
      <c r="E1567" s="291" t="s">
        <v>3160</v>
      </c>
      <c r="F1567" s="291" t="s">
        <v>3161</v>
      </c>
      <c r="G1567" s="291" t="s">
        <v>3162</v>
      </c>
      <c r="H1567" s="291" t="s">
        <v>3163</v>
      </c>
      <c r="I1567" s="291" t="s">
        <v>3164</v>
      </c>
      <c r="J1567" s="291" t="s">
        <v>65</v>
      </c>
      <c r="K1567" s="291">
        <v>40</v>
      </c>
      <c r="L1567" s="291">
        <v>58627677.160000004</v>
      </c>
      <c r="M1567" s="291" t="s">
        <v>58</v>
      </c>
      <c r="N1567" s="291">
        <v>565</v>
      </c>
      <c r="O1567" s="291">
        <v>5455891.6365095582</v>
      </c>
      <c r="P1567" s="321" t="s">
        <v>3170</v>
      </c>
      <c r="Q1567" s="321">
        <v>18000000</v>
      </c>
      <c r="R1567" s="321">
        <v>32.510452999999998</v>
      </c>
      <c r="S1567" s="321">
        <v>52.540310169999998</v>
      </c>
      <c r="T1567" s="321">
        <v>129.30958598434512</v>
      </c>
      <c r="U1567" s="321" t="s">
        <v>150</v>
      </c>
      <c r="V1567" s="321">
        <v>0.19363482238155294</v>
      </c>
      <c r="W1567" s="321">
        <v>1.16897852116378</v>
      </c>
      <c r="X1567" s="321">
        <v>2</v>
      </c>
      <c r="Y1567" s="321">
        <v>45.178175227930097</v>
      </c>
      <c r="Z1567" s="321">
        <v>0.44807999999999998</v>
      </c>
      <c r="AA1567" s="321">
        <v>99.589996400000004</v>
      </c>
      <c r="AB1567" s="321">
        <v>1.4448949600000001</v>
      </c>
      <c r="AC1567" s="322">
        <v>0.55269378283894455</v>
      </c>
      <c r="AD1567" s="323">
        <v>180000</v>
      </c>
      <c r="AE1567" s="322">
        <v>30.310509091719769</v>
      </c>
      <c r="AF1567" s="324">
        <v>67.762324619794583</v>
      </c>
      <c r="AG1567" s="324">
        <v>19.712673060525045</v>
      </c>
      <c r="AH1567" s="324">
        <v>0.31140216184215874</v>
      </c>
      <c r="AI1567" s="324">
        <v>0.29090904379580007</v>
      </c>
      <c r="AJ1567" s="324">
        <v>0.20410585919709992</v>
      </c>
      <c r="AK1567" s="324">
        <v>184.3030286357949</v>
      </c>
      <c r="AL1567" s="324">
        <v>148.6155444215205</v>
      </c>
      <c r="AM1567" s="324">
        <v>219.99051285006931</v>
      </c>
    </row>
    <row r="1568" spans="1:39">
      <c r="A1568" s="291" t="s">
        <v>1719</v>
      </c>
      <c r="B1568" s="291">
        <v>2</v>
      </c>
      <c r="C1568" s="291" t="s">
        <v>3746</v>
      </c>
      <c r="D1568" s="291" t="s">
        <v>3176</v>
      </c>
      <c r="E1568" s="291" t="s">
        <v>3160</v>
      </c>
      <c r="F1568" s="291" t="s">
        <v>3161</v>
      </c>
      <c r="G1568" s="291" t="s">
        <v>3162</v>
      </c>
      <c r="H1568" s="291" t="s">
        <v>3163</v>
      </c>
      <c r="I1568" s="291" t="s">
        <v>3164</v>
      </c>
      <c r="J1568" s="291" t="s">
        <v>65</v>
      </c>
      <c r="K1568" s="291">
        <v>40</v>
      </c>
      <c r="L1568" s="291">
        <v>58627677.160000004</v>
      </c>
      <c r="M1568" s="291" t="s">
        <v>58</v>
      </c>
      <c r="N1568" s="291">
        <v>566</v>
      </c>
      <c r="O1568" s="291">
        <v>5465565.203240958</v>
      </c>
      <c r="P1568" s="321" t="s">
        <v>3170</v>
      </c>
      <c r="Q1568" s="321">
        <v>18000000</v>
      </c>
      <c r="R1568" s="321">
        <v>32.510452999999998</v>
      </c>
      <c r="S1568" s="321">
        <v>52.540310169999998</v>
      </c>
      <c r="T1568" s="321">
        <v>129.30958598434512</v>
      </c>
      <c r="U1568" s="321" t="s">
        <v>150</v>
      </c>
      <c r="V1568" s="321">
        <v>0.19363482238155294</v>
      </c>
      <c r="W1568" s="321">
        <v>1.16897852116378</v>
      </c>
      <c r="X1568" s="321">
        <v>2</v>
      </c>
      <c r="Y1568" s="321">
        <v>45.178175227930097</v>
      </c>
      <c r="Z1568" s="321">
        <v>0.44807999999999998</v>
      </c>
      <c r="AA1568" s="321">
        <v>99.589996400000004</v>
      </c>
      <c r="AB1568" s="321">
        <v>1.4448949600000001</v>
      </c>
      <c r="AC1568" s="322">
        <v>0.55269378283894455</v>
      </c>
      <c r="AD1568" s="323">
        <v>180000</v>
      </c>
      <c r="AE1568" s="322">
        <v>30.364251129116433</v>
      </c>
      <c r="AF1568" s="324">
        <v>67.882470585432515</v>
      </c>
      <c r="AG1568" s="324">
        <v>19.750061346077402</v>
      </c>
      <c r="AH1568" s="324">
        <v>0.31119052024625765</v>
      </c>
      <c r="AI1568" s="324">
        <v>0.29094494021429645</v>
      </c>
      <c r="AJ1568" s="324">
        <v>0.20410585919709992</v>
      </c>
      <c r="AK1568" s="324">
        <v>184.32577051607382</v>
      </c>
      <c r="AL1568" s="324">
        <v>148.63388268185099</v>
      </c>
      <c r="AM1568" s="324">
        <v>220.01765835029667</v>
      </c>
    </row>
    <row r="1569" spans="1:39">
      <c r="A1569" s="291" t="s">
        <v>1720</v>
      </c>
      <c r="B1569" s="291">
        <v>2</v>
      </c>
      <c r="C1569" s="291" t="s">
        <v>3747</v>
      </c>
      <c r="D1569" s="291" t="s">
        <v>3176</v>
      </c>
      <c r="E1569" s="291" t="s">
        <v>3160</v>
      </c>
      <c r="F1569" s="291" t="s">
        <v>3161</v>
      </c>
      <c r="G1569" s="291" t="s">
        <v>3162</v>
      </c>
      <c r="H1569" s="291" t="s">
        <v>3163</v>
      </c>
      <c r="I1569" s="291" t="s">
        <v>3164</v>
      </c>
      <c r="J1569" s="291" t="s">
        <v>65</v>
      </c>
      <c r="K1569" s="291">
        <v>40</v>
      </c>
      <c r="L1569" s="291">
        <v>58627677.160000004</v>
      </c>
      <c r="M1569" s="291" t="s">
        <v>58</v>
      </c>
      <c r="N1569" s="291">
        <v>567</v>
      </c>
      <c r="O1569" s="291">
        <v>5475238.7699723579</v>
      </c>
      <c r="P1569" s="321" t="s">
        <v>3170</v>
      </c>
      <c r="Q1569" s="321">
        <v>18000000</v>
      </c>
      <c r="R1569" s="321">
        <v>32.510452999999998</v>
      </c>
      <c r="S1569" s="321">
        <v>52.540310169999998</v>
      </c>
      <c r="T1569" s="321">
        <v>129.30958598434512</v>
      </c>
      <c r="U1569" s="321" t="s">
        <v>150</v>
      </c>
      <c r="V1569" s="321">
        <v>0.19363482238155294</v>
      </c>
      <c r="W1569" s="321">
        <v>1.16897852116378</v>
      </c>
      <c r="X1569" s="321">
        <v>2</v>
      </c>
      <c r="Y1569" s="321">
        <v>45.178175227930097</v>
      </c>
      <c r="Z1569" s="321">
        <v>0.44807999999999998</v>
      </c>
      <c r="AA1569" s="321">
        <v>99.589996400000004</v>
      </c>
      <c r="AB1569" s="321">
        <v>1.4448949600000001</v>
      </c>
      <c r="AC1569" s="322">
        <v>0.55269378283894455</v>
      </c>
      <c r="AD1569" s="323">
        <v>180000</v>
      </c>
      <c r="AE1569" s="322">
        <v>30.417993166513099</v>
      </c>
      <c r="AF1569" s="324">
        <v>68.002616551070446</v>
      </c>
      <c r="AG1569" s="324">
        <v>19.787424125598839</v>
      </c>
      <c r="AH1569" s="324">
        <v>0.31097822821644289</v>
      </c>
      <c r="AI1569" s="324">
        <v>0.29098033471606705</v>
      </c>
      <c r="AJ1569" s="324">
        <v>0.20410585919709992</v>
      </c>
      <c r="AK1569" s="324">
        <v>184.34819441114513</v>
      </c>
      <c r="AL1569" s="324">
        <v>148.65196452998308</v>
      </c>
      <c r="AM1569" s="324">
        <v>220.04442429230724</v>
      </c>
    </row>
    <row r="1570" spans="1:39">
      <c r="A1570" s="291" t="s">
        <v>1721</v>
      </c>
      <c r="B1570" s="291">
        <v>2</v>
      </c>
      <c r="C1570" s="291" t="s">
        <v>3748</v>
      </c>
      <c r="D1570" s="291" t="s">
        <v>3176</v>
      </c>
      <c r="E1570" s="291" t="s">
        <v>3160</v>
      </c>
      <c r="F1570" s="291" t="s">
        <v>3161</v>
      </c>
      <c r="G1570" s="291" t="s">
        <v>3162</v>
      </c>
      <c r="H1570" s="291" t="s">
        <v>3163</v>
      </c>
      <c r="I1570" s="291" t="s">
        <v>3164</v>
      </c>
      <c r="J1570" s="291" t="s">
        <v>65</v>
      </c>
      <c r="K1570" s="291">
        <v>40</v>
      </c>
      <c r="L1570" s="291">
        <v>58627677.160000004</v>
      </c>
      <c r="M1570" s="291" t="s">
        <v>58</v>
      </c>
      <c r="N1570" s="291">
        <v>568</v>
      </c>
      <c r="O1570" s="291">
        <v>5484912.3367037578</v>
      </c>
      <c r="P1570" s="321" t="s">
        <v>3170</v>
      </c>
      <c r="Q1570" s="321">
        <v>18000000</v>
      </c>
      <c r="R1570" s="321">
        <v>32.510452999999998</v>
      </c>
      <c r="S1570" s="321">
        <v>52.540310169999998</v>
      </c>
      <c r="T1570" s="321">
        <v>129.30958598434512</v>
      </c>
      <c r="U1570" s="321" t="s">
        <v>150</v>
      </c>
      <c r="V1570" s="321">
        <v>0.19363482238155294</v>
      </c>
      <c r="W1570" s="321">
        <v>1.16897852116378</v>
      </c>
      <c r="X1570" s="321">
        <v>2</v>
      </c>
      <c r="Y1570" s="321">
        <v>45.178175227930097</v>
      </c>
      <c r="Z1570" s="321">
        <v>0.44807999999999998</v>
      </c>
      <c r="AA1570" s="321">
        <v>99.589996400000004</v>
      </c>
      <c r="AB1570" s="321">
        <v>1.4448949600000001</v>
      </c>
      <c r="AC1570" s="322">
        <v>0.55269378283894455</v>
      </c>
      <c r="AD1570" s="323">
        <v>180000</v>
      </c>
      <c r="AE1570" s="322">
        <v>30.471735203909766</v>
      </c>
      <c r="AF1570" s="324">
        <v>68.122762516708377</v>
      </c>
      <c r="AG1570" s="324">
        <v>19.824761321352565</v>
      </c>
      <c r="AH1570" s="324">
        <v>0.31076528916704166</v>
      </c>
      <c r="AI1570" s="324">
        <v>0.29101522881562786</v>
      </c>
      <c r="AJ1570" s="324">
        <v>0.20410585919709992</v>
      </c>
      <c r="AK1570" s="324">
        <v>184.37030128051799</v>
      </c>
      <c r="AL1570" s="324">
        <v>148.66979073963151</v>
      </c>
      <c r="AM1570" s="324">
        <v>220.07081182140453</v>
      </c>
    </row>
    <row r="1571" spans="1:39">
      <c r="A1571" s="291" t="s">
        <v>1722</v>
      </c>
      <c r="B1571" s="291">
        <v>2</v>
      </c>
      <c r="C1571" s="291" t="s">
        <v>3749</v>
      </c>
      <c r="D1571" s="291" t="s">
        <v>3176</v>
      </c>
      <c r="E1571" s="291" t="s">
        <v>3160</v>
      </c>
      <c r="F1571" s="291" t="s">
        <v>3161</v>
      </c>
      <c r="G1571" s="291" t="s">
        <v>3162</v>
      </c>
      <c r="H1571" s="291" t="s">
        <v>3163</v>
      </c>
      <c r="I1571" s="291" t="s">
        <v>3164</v>
      </c>
      <c r="J1571" s="291" t="s">
        <v>65</v>
      </c>
      <c r="K1571" s="291">
        <v>40</v>
      </c>
      <c r="L1571" s="291">
        <v>58627677.160000004</v>
      </c>
      <c r="M1571" s="291" t="s">
        <v>58</v>
      </c>
      <c r="N1571" s="291">
        <v>569</v>
      </c>
      <c r="O1571" s="291">
        <v>5494585.9034351576</v>
      </c>
      <c r="P1571" s="321" t="s">
        <v>3170</v>
      </c>
      <c r="Q1571" s="321">
        <v>18000000</v>
      </c>
      <c r="R1571" s="321">
        <v>32.510452999999998</v>
      </c>
      <c r="S1571" s="321">
        <v>52.540310169999998</v>
      </c>
      <c r="T1571" s="321">
        <v>129.30958598434512</v>
      </c>
      <c r="U1571" s="321" t="s">
        <v>150</v>
      </c>
      <c r="V1571" s="321">
        <v>0.19363482238155294</v>
      </c>
      <c r="W1571" s="321">
        <v>1.16897852116378</v>
      </c>
      <c r="X1571" s="321">
        <v>2</v>
      </c>
      <c r="Y1571" s="321">
        <v>45.178175227930097</v>
      </c>
      <c r="Z1571" s="321">
        <v>0.44807999999999998</v>
      </c>
      <c r="AA1571" s="321">
        <v>99.589996400000004</v>
      </c>
      <c r="AB1571" s="321">
        <v>1.4448949600000001</v>
      </c>
      <c r="AC1571" s="322">
        <v>0.55269378283894455</v>
      </c>
      <c r="AD1571" s="323">
        <v>180000</v>
      </c>
      <c r="AE1571" s="322">
        <v>30.525477241306429</v>
      </c>
      <c r="AF1571" s="324">
        <v>68.242908482346309</v>
      </c>
      <c r="AG1571" s="324">
        <v>19.862072856010759</v>
      </c>
      <c r="AH1571" s="324">
        <v>0.31055170650203168</v>
      </c>
      <c r="AI1571" s="324">
        <v>0.29104962402282225</v>
      </c>
      <c r="AJ1571" s="324">
        <v>0.20410585919709992</v>
      </c>
      <c r="AK1571" s="324">
        <v>184.39209208074121</v>
      </c>
      <c r="AL1571" s="324">
        <v>148.68736208212397</v>
      </c>
      <c r="AM1571" s="324">
        <v>220.09682207935853</v>
      </c>
    </row>
    <row r="1572" spans="1:39">
      <c r="A1572" s="291" t="s">
        <v>1723</v>
      </c>
      <c r="B1572" s="291">
        <v>2</v>
      </c>
      <c r="C1572" s="291" t="s">
        <v>3750</v>
      </c>
      <c r="D1572" s="291" t="s">
        <v>3176</v>
      </c>
      <c r="E1572" s="291" t="s">
        <v>3160</v>
      </c>
      <c r="F1572" s="291" t="s">
        <v>3161</v>
      </c>
      <c r="G1572" s="291" t="s">
        <v>3162</v>
      </c>
      <c r="H1572" s="291" t="s">
        <v>3163</v>
      </c>
      <c r="I1572" s="291" t="s">
        <v>3164</v>
      </c>
      <c r="J1572" s="291" t="s">
        <v>65</v>
      </c>
      <c r="K1572" s="291">
        <v>40</v>
      </c>
      <c r="L1572" s="291">
        <v>58627677.160000004</v>
      </c>
      <c r="M1572" s="291" t="s">
        <v>58</v>
      </c>
      <c r="N1572" s="291">
        <v>570</v>
      </c>
      <c r="O1572" s="291">
        <v>5504259.4701665575</v>
      </c>
      <c r="P1572" s="321" t="s">
        <v>3170</v>
      </c>
      <c r="Q1572" s="321">
        <v>18000000</v>
      </c>
      <c r="R1572" s="321">
        <v>32.510452999999998</v>
      </c>
      <c r="S1572" s="321">
        <v>52.540310169999998</v>
      </c>
      <c r="T1572" s="321">
        <v>129.30958598434512</v>
      </c>
      <c r="U1572" s="321" t="s">
        <v>150</v>
      </c>
      <c r="V1572" s="321">
        <v>0.19363482238155294</v>
      </c>
      <c r="W1572" s="321">
        <v>1.16897852116378</v>
      </c>
      <c r="X1572" s="321">
        <v>2</v>
      </c>
      <c r="Y1572" s="321">
        <v>45.178175227930097</v>
      </c>
      <c r="Z1572" s="321">
        <v>0.44807999999999998</v>
      </c>
      <c r="AA1572" s="321">
        <v>99.589996400000004</v>
      </c>
      <c r="AB1572" s="321">
        <v>1.4448949600000001</v>
      </c>
      <c r="AC1572" s="322">
        <v>0.55269378283894455</v>
      </c>
      <c r="AD1572" s="323">
        <v>180000</v>
      </c>
      <c r="AE1572" s="322">
        <v>30.579219278703096</v>
      </c>
      <c r="AF1572" s="324">
        <v>68.36305444798424</v>
      </c>
      <c r="AG1572" s="324">
        <v>19.899358652653326</v>
      </c>
      <c r="AH1572" s="324">
        <v>0.31033748361498198</v>
      </c>
      <c r="AI1572" s="324">
        <v>0.29108352184284358</v>
      </c>
      <c r="AJ1572" s="324">
        <v>0.20410585919709992</v>
      </c>
      <c r="AK1572" s="324">
        <v>184.41356776541767</v>
      </c>
      <c r="AL1572" s="324">
        <v>148.70467932641256</v>
      </c>
      <c r="AM1572" s="324">
        <v>220.1224562044228</v>
      </c>
    </row>
    <row r="1573" spans="1:39">
      <c r="A1573" s="291" t="s">
        <v>1724</v>
      </c>
      <c r="B1573" s="291">
        <v>2</v>
      </c>
      <c r="C1573" s="291" t="s">
        <v>3751</v>
      </c>
      <c r="D1573" s="291" t="s">
        <v>3176</v>
      </c>
      <c r="E1573" s="291" t="s">
        <v>3160</v>
      </c>
      <c r="F1573" s="291" t="s">
        <v>3161</v>
      </c>
      <c r="G1573" s="291" t="s">
        <v>3162</v>
      </c>
      <c r="H1573" s="291" t="s">
        <v>3163</v>
      </c>
      <c r="I1573" s="291" t="s">
        <v>3164</v>
      </c>
      <c r="J1573" s="291" t="s">
        <v>65</v>
      </c>
      <c r="K1573" s="291">
        <v>40</v>
      </c>
      <c r="L1573" s="291">
        <v>58627677.160000004</v>
      </c>
      <c r="M1573" s="291" t="s">
        <v>58</v>
      </c>
      <c r="N1573" s="291">
        <v>571</v>
      </c>
      <c r="O1573" s="291">
        <v>5513933.0368979573</v>
      </c>
      <c r="P1573" s="321" t="s">
        <v>3170</v>
      </c>
      <c r="Q1573" s="321">
        <v>18000000</v>
      </c>
      <c r="R1573" s="321">
        <v>32.510452999999998</v>
      </c>
      <c r="S1573" s="321">
        <v>52.540310169999998</v>
      </c>
      <c r="T1573" s="321">
        <v>129.30958598434512</v>
      </c>
      <c r="U1573" s="321" t="s">
        <v>150</v>
      </c>
      <c r="V1573" s="321">
        <v>0.19363482238155294</v>
      </c>
      <c r="W1573" s="321">
        <v>1.16897852116378</v>
      </c>
      <c r="X1573" s="321">
        <v>2</v>
      </c>
      <c r="Y1573" s="321">
        <v>45.178175227930097</v>
      </c>
      <c r="Z1573" s="321">
        <v>0.44807999999999998</v>
      </c>
      <c r="AA1573" s="321">
        <v>99.589996400000004</v>
      </c>
      <c r="AB1573" s="321">
        <v>1.4448949600000001</v>
      </c>
      <c r="AC1573" s="322">
        <v>0.55269378283894455</v>
      </c>
      <c r="AD1573" s="323">
        <v>180000</v>
      </c>
      <c r="AE1573" s="322">
        <v>30.632961316099763</v>
      </c>
      <c r="AF1573" s="324">
        <v>68.483200413622171</v>
      </c>
      <c r="AG1573" s="324">
        <v>19.936618634766688</v>
      </c>
      <c r="AH1573" s="324">
        <v>0.31012262388940787</v>
      </c>
      <c r="AI1573" s="324">
        <v>0.29111692377625864</v>
      </c>
      <c r="AJ1573" s="324">
        <v>0.20410585919709992</v>
      </c>
      <c r="AK1573" s="324">
        <v>184.43472928521905</v>
      </c>
      <c r="AL1573" s="324">
        <v>148.72174323908587</v>
      </c>
      <c r="AM1573" s="324">
        <v>220.14771533135226</v>
      </c>
    </row>
    <row r="1574" spans="1:39">
      <c r="A1574" s="291" t="s">
        <v>1725</v>
      </c>
      <c r="B1574" s="291">
        <v>2</v>
      </c>
      <c r="C1574" s="291" t="s">
        <v>3752</v>
      </c>
      <c r="D1574" s="291" t="s">
        <v>3176</v>
      </c>
      <c r="E1574" s="291" t="s">
        <v>3160</v>
      </c>
      <c r="F1574" s="291" t="s">
        <v>3161</v>
      </c>
      <c r="G1574" s="291" t="s">
        <v>3162</v>
      </c>
      <c r="H1574" s="291" t="s">
        <v>3163</v>
      </c>
      <c r="I1574" s="291" t="s">
        <v>3164</v>
      </c>
      <c r="J1574" s="291" t="s">
        <v>65</v>
      </c>
      <c r="K1574" s="291">
        <v>40</v>
      </c>
      <c r="L1574" s="291">
        <v>58627677.160000004</v>
      </c>
      <c r="M1574" s="291" t="s">
        <v>58</v>
      </c>
      <c r="N1574" s="291">
        <v>572</v>
      </c>
      <c r="O1574" s="291">
        <v>5523606.6036293572</v>
      </c>
      <c r="P1574" s="321" t="s">
        <v>3170</v>
      </c>
      <c r="Q1574" s="321">
        <v>18000000</v>
      </c>
      <c r="R1574" s="321">
        <v>32.510452999999998</v>
      </c>
      <c r="S1574" s="321">
        <v>52.540310169999998</v>
      </c>
      <c r="T1574" s="321">
        <v>129.30958598434512</v>
      </c>
      <c r="U1574" s="321" t="s">
        <v>150</v>
      </c>
      <c r="V1574" s="321">
        <v>0.19363482238155294</v>
      </c>
      <c r="W1574" s="321">
        <v>1.16897852116378</v>
      </c>
      <c r="X1574" s="321">
        <v>2</v>
      </c>
      <c r="Y1574" s="321">
        <v>45.178175227930097</v>
      </c>
      <c r="Z1574" s="321">
        <v>0.44807999999999998</v>
      </c>
      <c r="AA1574" s="321">
        <v>99.589996400000004</v>
      </c>
      <c r="AB1574" s="321">
        <v>1.4448949600000001</v>
      </c>
      <c r="AC1574" s="322">
        <v>0.55269378283894455</v>
      </c>
      <c r="AD1574" s="323">
        <v>180000</v>
      </c>
      <c r="AE1574" s="322">
        <v>30.68670335349643</v>
      </c>
      <c r="AF1574" s="324">
        <v>68.603346379260117</v>
      </c>
      <c r="AG1574" s="324">
        <v>19.973852726242519</v>
      </c>
      <c r="AH1574" s="324">
        <v>0.30990713069829057</v>
      </c>
      <c r="AI1574" s="324">
        <v>0.29114983131902927</v>
      </c>
      <c r="AJ1574" s="324">
        <v>0.20410585919709992</v>
      </c>
      <c r="AK1574" s="324">
        <v>184.45557758789968</v>
      </c>
      <c r="AL1574" s="324">
        <v>148.73855458437998</v>
      </c>
      <c r="AM1574" s="324">
        <v>220.17260059141941</v>
      </c>
    </row>
    <row r="1575" spans="1:39">
      <c r="A1575" s="291" t="s">
        <v>1726</v>
      </c>
      <c r="B1575" s="291">
        <v>2</v>
      </c>
      <c r="C1575" s="291" t="s">
        <v>3753</v>
      </c>
      <c r="D1575" s="291" t="s">
        <v>3176</v>
      </c>
      <c r="E1575" s="291" t="s">
        <v>3160</v>
      </c>
      <c r="F1575" s="291" t="s">
        <v>3161</v>
      </c>
      <c r="G1575" s="291" t="s">
        <v>3162</v>
      </c>
      <c r="H1575" s="291" t="s">
        <v>3163</v>
      </c>
      <c r="I1575" s="291" t="s">
        <v>3164</v>
      </c>
      <c r="J1575" s="291" t="s">
        <v>65</v>
      </c>
      <c r="K1575" s="291">
        <v>40</v>
      </c>
      <c r="L1575" s="291">
        <v>58627677.160000004</v>
      </c>
      <c r="M1575" s="291" t="s">
        <v>58</v>
      </c>
      <c r="N1575" s="291">
        <v>573</v>
      </c>
      <c r="O1575" s="291">
        <v>5533280.170360757</v>
      </c>
      <c r="P1575" s="321" t="s">
        <v>3170</v>
      </c>
      <c r="Q1575" s="321">
        <v>18000000</v>
      </c>
      <c r="R1575" s="321">
        <v>32.510452999999998</v>
      </c>
      <c r="S1575" s="321">
        <v>52.540310169999998</v>
      </c>
      <c r="T1575" s="321">
        <v>129.30958598434512</v>
      </c>
      <c r="U1575" s="321" t="s">
        <v>150</v>
      </c>
      <c r="V1575" s="321">
        <v>0.19363482238155294</v>
      </c>
      <c r="W1575" s="321">
        <v>1.16897852116378</v>
      </c>
      <c r="X1575" s="321">
        <v>2</v>
      </c>
      <c r="Y1575" s="321">
        <v>45.178175227930097</v>
      </c>
      <c r="Z1575" s="321">
        <v>0.44807999999999998</v>
      </c>
      <c r="AA1575" s="321">
        <v>99.589996400000004</v>
      </c>
      <c r="AB1575" s="321">
        <v>1.4448949600000001</v>
      </c>
      <c r="AC1575" s="322">
        <v>0.55269378283894455</v>
      </c>
      <c r="AD1575" s="323">
        <v>180000</v>
      </c>
      <c r="AE1575" s="322">
        <v>30.740445390893093</v>
      </c>
      <c r="AF1575" s="324">
        <v>68.723492344898034</v>
      </c>
      <c r="AG1575" s="324">
        <v>20.011060851376545</v>
      </c>
      <c r="AH1575" s="324">
        <v>0.30969100740477046</v>
      </c>
      <c r="AI1575" s="324">
        <v>0.29118224596253578</v>
      </c>
      <c r="AJ1575" s="324">
        <v>0.20410585919709992</v>
      </c>
      <c r="AK1575" s="324">
        <v>184.47611361831127</v>
      </c>
      <c r="AL1575" s="324">
        <v>148.75511412419041</v>
      </c>
      <c r="AM1575" s="324">
        <v>220.19711311243216</v>
      </c>
    </row>
    <row r="1576" spans="1:39">
      <c r="A1576" s="291" t="s">
        <v>1727</v>
      </c>
      <c r="B1576" s="291">
        <v>2</v>
      </c>
      <c r="C1576" s="291" t="s">
        <v>3754</v>
      </c>
      <c r="D1576" s="291" t="s">
        <v>3176</v>
      </c>
      <c r="E1576" s="291" t="s">
        <v>3160</v>
      </c>
      <c r="F1576" s="291" t="s">
        <v>3161</v>
      </c>
      <c r="G1576" s="291" t="s">
        <v>3162</v>
      </c>
      <c r="H1576" s="291" t="s">
        <v>3163</v>
      </c>
      <c r="I1576" s="291" t="s">
        <v>3164</v>
      </c>
      <c r="J1576" s="291" t="s">
        <v>65</v>
      </c>
      <c r="K1576" s="291">
        <v>40</v>
      </c>
      <c r="L1576" s="291">
        <v>58627677.160000004</v>
      </c>
      <c r="M1576" s="291" t="s">
        <v>58</v>
      </c>
      <c r="N1576" s="291">
        <v>574</v>
      </c>
      <c r="O1576" s="291">
        <v>5542953.7370921569</v>
      </c>
      <c r="P1576" s="321" t="s">
        <v>3170</v>
      </c>
      <c r="Q1576" s="321">
        <v>18000000</v>
      </c>
      <c r="R1576" s="321">
        <v>32.510452999999998</v>
      </c>
      <c r="S1576" s="321">
        <v>52.540310169999998</v>
      </c>
      <c r="T1576" s="321">
        <v>129.30958598434512</v>
      </c>
      <c r="U1576" s="321" t="s">
        <v>150</v>
      </c>
      <c r="V1576" s="321">
        <v>0.19363482238155294</v>
      </c>
      <c r="W1576" s="321">
        <v>1.16897852116378</v>
      </c>
      <c r="X1576" s="321">
        <v>2</v>
      </c>
      <c r="Y1576" s="321">
        <v>45.178175227930097</v>
      </c>
      <c r="Z1576" s="321">
        <v>0.44807999999999998</v>
      </c>
      <c r="AA1576" s="321">
        <v>99.589996400000004</v>
      </c>
      <c r="AB1576" s="321">
        <v>1.4448949600000001</v>
      </c>
      <c r="AC1576" s="322">
        <v>0.55269378283894455</v>
      </c>
      <c r="AD1576" s="323">
        <v>180000</v>
      </c>
      <c r="AE1576" s="322">
        <v>30.79418742828976</v>
      </c>
      <c r="AF1576" s="324">
        <v>68.843638310535965</v>
      </c>
      <c r="AG1576" s="324">
        <v>20.048242934867336</v>
      </c>
      <c r="AH1576" s="324">
        <v>0.30947425736159717</v>
      </c>
      <c r="AI1576" s="324">
        <v>0.29121416919359872</v>
      </c>
      <c r="AJ1576" s="324">
        <v>0.20410585919709992</v>
      </c>
      <c r="AK1576" s="324">
        <v>184.49633831841675</v>
      </c>
      <c r="AL1576" s="324">
        <v>148.77142261808322</v>
      </c>
      <c r="AM1576" s="324">
        <v>220.2212540187503</v>
      </c>
    </row>
    <row r="1577" spans="1:39">
      <c r="A1577" s="291" t="s">
        <v>1728</v>
      </c>
      <c r="B1577" s="291">
        <v>2</v>
      </c>
      <c r="C1577" s="291" t="s">
        <v>3755</v>
      </c>
      <c r="D1577" s="291" t="s">
        <v>3176</v>
      </c>
      <c r="E1577" s="291" t="s">
        <v>3160</v>
      </c>
      <c r="F1577" s="291" t="s">
        <v>3161</v>
      </c>
      <c r="G1577" s="291" t="s">
        <v>3162</v>
      </c>
      <c r="H1577" s="291" t="s">
        <v>3163</v>
      </c>
      <c r="I1577" s="291" t="s">
        <v>3164</v>
      </c>
      <c r="J1577" s="291" t="s">
        <v>65</v>
      </c>
      <c r="K1577" s="291">
        <v>40</v>
      </c>
      <c r="L1577" s="291">
        <v>58627677.160000004</v>
      </c>
      <c r="M1577" s="291" t="s">
        <v>58</v>
      </c>
      <c r="N1577" s="291">
        <v>575</v>
      </c>
      <c r="O1577" s="291">
        <v>5552627.3038235568</v>
      </c>
      <c r="P1577" s="321" t="s">
        <v>3170</v>
      </c>
      <c r="Q1577" s="321">
        <v>18000000</v>
      </c>
      <c r="R1577" s="321">
        <v>32.510452999999998</v>
      </c>
      <c r="S1577" s="321">
        <v>52.540310169999998</v>
      </c>
      <c r="T1577" s="321">
        <v>129.30958598434512</v>
      </c>
      <c r="U1577" s="321" t="s">
        <v>150</v>
      </c>
      <c r="V1577" s="321">
        <v>0.19363482238155294</v>
      </c>
      <c r="W1577" s="321">
        <v>1.16897852116378</v>
      </c>
      <c r="X1577" s="321">
        <v>2</v>
      </c>
      <c r="Y1577" s="321">
        <v>45.178175227930097</v>
      </c>
      <c r="Z1577" s="321">
        <v>0.44807999999999998</v>
      </c>
      <c r="AA1577" s="321">
        <v>99.589996400000004</v>
      </c>
      <c r="AB1577" s="321">
        <v>1.4448949600000001</v>
      </c>
      <c r="AC1577" s="322">
        <v>0.55269378283894455</v>
      </c>
      <c r="AD1577" s="323">
        <v>180000</v>
      </c>
      <c r="AE1577" s="322">
        <v>30.847929465686427</v>
      </c>
      <c r="AF1577" s="324">
        <v>68.963784276173911</v>
      </c>
      <c r="AG1577" s="324">
        <v>20.085398901815047</v>
      </c>
      <c r="AH1577" s="324">
        <v>0.30925688391135275</v>
      </c>
      <c r="AI1577" s="324">
        <v>0.29124560249450077</v>
      </c>
      <c r="AJ1577" s="324">
        <v>0.20410585919709992</v>
      </c>
      <c r="AK1577" s="324">
        <v>184.51625262730408</v>
      </c>
      <c r="AL1577" s="324">
        <v>148.78748082330631</v>
      </c>
      <c r="AM1577" s="324">
        <v>220.24502443130186</v>
      </c>
    </row>
    <row r="1578" spans="1:39">
      <c r="A1578" s="291" t="s">
        <v>1729</v>
      </c>
      <c r="B1578" s="291">
        <v>2</v>
      </c>
      <c r="C1578" s="291" t="s">
        <v>3756</v>
      </c>
      <c r="D1578" s="291" t="s">
        <v>3176</v>
      </c>
      <c r="E1578" s="291" t="s">
        <v>3160</v>
      </c>
      <c r="F1578" s="291" t="s">
        <v>3161</v>
      </c>
      <c r="G1578" s="291" t="s">
        <v>3162</v>
      </c>
      <c r="H1578" s="291" t="s">
        <v>3163</v>
      </c>
      <c r="I1578" s="291" t="s">
        <v>3164</v>
      </c>
      <c r="J1578" s="291" t="s">
        <v>65</v>
      </c>
      <c r="K1578" s="291">
        <v>40</v>
      </c>
      <c r="L1578" s="291">
        <v>58627677.160000004</v>
      </c>
      <c r="M1578" s="291" t="s">
        <v>58</v>
      </c>
      <c r="N1578" s="291">
        <v>576</v>
      </c>
      <c r="O1578" s="291">
        <v>5562300.8705549566</v>
      </c>
      <c r="P1578" s="321" t="s">
        <v>3170</v>
      </c>
      <c r="Q1578" s="321">
        <v>18000000</v>
      </c>
      <c r="R1578" s="321">
        <v>32.510452999999998</v>
      </c>
      <c r="S1578" s="321">
        <v>52.540310169999998</v>
      </c>
      <c r="T1578" s="321">
        <v>129.30958598434512</v>
      </c>
      <c r="U1578" s="321" t="s">
        <v>150</v>
      </c>
      <c r="V1578" s="321">
        <v>0.19363482238155294</v>
      </c>
      <c r="W1578" s="321">
        <v>1.16897852116378</v>
      </c>
      <c r="X1578" s="321">
        <v>2</v>
      </c>
      <c r="Y1578" s="321">
        <v>45.178175227930097</v>
      </c>
      <c r="Z1578" s="321">
        <v>0.44807999999999998</v>
      </c>
      <c r="AA1578" s="321">
        <v>99.589996400000004</v>
      </c>
      <c r="AB1578" s="321">
        <v>1.4448949600000001</v>
      </c>
      <c r="AC1578" s="322">
        <v>0.55269378283894455</v>
      </c>
      <c r="AD1578" s="323">
        <v>180000</v>
      </c>
      <c r="AE1578" s="322">
        <v>30.901671503083094</v>
      </c>
      <c r="AF1578" s="324">
        <v>69.083930241811842</v>
      </c>
      <c r="AG1578" s="324">
        <v>20.122528677720233</v>
      </c>
      <c r="AH1578" s="324">
        <v>0.30903889038670612</v>
      </c>
      <c r="AI1578" s="324">
        <v>0.2912765473430089</v>
      </c>
      <c r="AJ1578" s="324">
        <v>0.20410585919709992</v>
      </c>
      <c r="AK1578" s="324">
        <v>184.53585748120037</v>
      </c>
      <c r="AL1578" s="324">
        <v>148.80328949480057</v>
      </c>
      <c r="AM1578" s="324">
        <v>220.26842546760017</v>
      </c>
    </row>
    <row r="1579" spans="1:39">
      <c r="A1579" s="291" t="s">
        <v>1730</v>
      </c>
      <c r="B1579" s="291">
        <v>2</v>
      </c>
      <c r="C1579" s="291" t="s">
        <v>3757</v>
      </c>
      <c r="D1579" s="291" t="s">
        <v>3176</v>
      </c>
      <c r="E1579" s="291" t="s">
        <v>3160</v>
      </c>
      <c r="F1579" s="291" t="s">
        <v>3161</v>
      </c>
      <c r="G1579" s="291" t="s">
        <v>3162</v>
      </c>
      <c r="H1579" s="291" t="s">
        <v>3163</v>
      </c>
      <c r="I1579" s="291" t="s">
        <v>3164</v>
      </c>
      <c r="J1579" s="291" t="s">
        <v>65</v>
      </c>
      <c r="K1579" s="291">
        <v>40</v>
      </c>
      <c r="L1579" s="291">
        <v>58627677.160000004</v>
      </c>
      <c r="M1579" s="291" t="s">
        <v>58</v>
      </c>
      <c r="N1579" s="291">
        <v>577</v>
      </c>
      <c r="O1579" s="291">
        <v>5571974.4372863565</v>
      </c>
      <c r="P1579" s="321" t="s">
        <v>3170</v>
      </c>
      <c r="Q1579" s="321">
        <v>18000000</v>
      </c>
      <c r="R1579" s="321">
        <v>32.510452999999998</v>
      </c>
      <c r="S1579" s="321">
        <v>52.540310169999998</v>
      </c>
      <c r="T1579" s="321">
        <v>129.30958598434512</v>
      </c>
      <c r="U1579" s="321" t="s">
        <v>150</v>
      </c>
      <c r="V1579" s="321">
        <v>0.19363482238155294</v>
      </c>
      <c r="W1579" s="321">
        <v>1.16897852116378</v>
      </c>
      <c r="X1579" s="321">
        <v>2</v>
      </c>
      <c r="Y1579" s="321">
        <v>45.178175227930097</v>
      </c>
      <c r="Z1579" s="321">
        <v>0.44807999999999998</v>
      </c>
      <c r="AA1579" s="321">
        <v>99.589996400000004</v>
      </c>
      <c r="AB1579" s="321">
        <v>1.4448949600000001</v>
      </c>
      <c r="AC1579" s="322">
        <v>0.55269378283894455</v>
      </c>
      <c r="AD1579" s="323">
        <v>180000</v>
      </c>
      <c r="AE1579" s="322">
        <v>30.955413540479757</v>
      </c>
      <c r="AF1579" s="324">
        <v>69.204076207449774</v>
      </c>
      <c r="AG1579" s="324">
        <v>20.159632188482636</v>
      </c>
      <c r="AH1579" s="324">
        <v>0.3088202801100895</v>
      </c>
      <c r="AI1579" s="324">
        <v>0.29130700521239622</v>
      </c>
      <c r="AJ1579" s="324">
        <v>0.20410585919709992</v>
      </c>
      <c r="AK1579" s="324">
        <v>184.55515381348565</v>
      </c>
      <c r="AL1579" s="324">
        <v>148.81884938521119</v>
      </c>
      <c r="AM1579" s="324">
        <v>220.29145824176013</v>
      </c>
    </row>
    <row r="1580" spans="1:39">
      <c r="A1580" s="291" t="s">
        <v>1731</v>
      </c>
      <c r="B1580" s="291">
        <v>2</v>
      </c>
      <c r="C1580" s="291" t="s">
        <v>3758</v>
      </c>
      <c r="D1580" s="291" t="s">
        <v>3176</v>
      </c>
      <c r="E1580" s="291" t="s">
        <v>3160</v>
      </c>
      <c r="F1580" s="291" t="s">
        <v>3161</v>
      </c>
      <c r="G1580" s="291" t="s">
        <v>3162</v>
      </c>
      <c r="H1580" s="291" t="s">
        <v>3163</v>
      </c>
      <c r="I1580" s="291" t="s">
        <v>3164</v>
      </c>
      <c r="J1580" s="291" t="s">
        <v>65</v>
      </c>
      <c r="K1580" s="291">
        <v>40</v>
      </c>
      <c r="L1580" s="291">
        <v>58627677.160000004</v>
      </c>
      <c r="M1580" s="291" t="s">
        <v>58</v>
      </c>
      <c r="N1580" s="291">
        <v>578</v>
      </c>
      <c r="O1580" s="291">
        <v>5581648.0040177563</v>
      </c>
      <c r="P1580" s="321" t="s">
        <v>3170</v>
      </c>
      <c r="Q1580" s="321">
        <v>18000000</v>
      </c>
      <c r="R1580" s="321">
        <v>32.510452999999998</v>
      </c>
      <c r="S1580" s="321">
        <v>52.540310169999998</v>
      </c>
      <c r="T1580" s="321">
        <v>129.30958598434512</v>
      </c>
      <c r="U1580" s="321" t="s">
        <v>150</v>
      </c>
      <c r="V1580" s="321">
        <v>0.19363482238155294</v>
      </c>
      <c r="W1580" s="321">
        <v>1.16897852116378</v>
      </c>
      <c r="X1580" s="321">
        <v>2</v>
      </c>
      <c r="Y1580" s="321">
        <v>45.178175227930097</v>
      </c>
      <c r="Z1580" s="321">
        <v>0.44807999999999998</v>
      </c>
      <c r="AA1580" s="321">
        <v>99.589996400000004</v>
      </c>
      <c r="AB1580" s="321">
        <v>1.4448949600000001</v>
      </c>
      <c r="AC1580" s="322">
        <v>0.55269378283894455</v>
      </c>
      <c r="AD1580" s="323">
        <v>180000</v>
      </c>
      <c r="AE1580" s="322">
        <v>31.009155577876424</v>
      </c>
      <c r="AF1580" s="324">
        <v>69.324222173087705</v>
      </c>
      <c r="AG1580" s="324">
        <v>20.196709360399996</v>
      </c>
      <c r="AH1580" s="324">
        <v>0.30860105639414598</v>
      </c>
      <c r="AI1580" s="324">
        <v>0.29133697757146337</v>
      </c>
      <c r="AJ1580" s="324">
        <v>0.20410585919709992</v>
      </c>
      <c r="AK1580" s="324">
        <v>184.57414255470647</v>
      </c>
      <c r="AL1580" s="324">
        <v>148.83416124489847</v>
      </c>
      <c r="AM1580" s="324">
        <v>220.3141238645145</v>
      </c>
    </row>
    <row r="1581" spans="1:39">
      <c r="A1581" s="291" t="s">
        <v>1732</v>
      </c>
      <c r="B1581" s="291">
        <v>2</v>
      </c>
      <c r="C1581" s="291" t="s">
        <v>3759</v>
      </c>
      <c r="D1581" s="291" t="s">
        <v>3176</v>
      </c>
      <c r="E1581" s="291" t="s">
        <v>3160</v>
      </c>
      <c r="F1581" s="291" t="s">
        <v>3161</v>
      </c>
      <c r="G1581" s="291" t="s">
        <v>3162</v>
      </c>
      <c r="H1581" s="291" t="s">
        <v>3163</v>
      </c>
      <c r="I1581" s="291" t="s">
        <v>3164</v>
      </c>
      <c r="J1581" s="291" t="s">
        <v>65</v>
      </c>
      <c r="K1581" s="291">
        <v>40</v>
      </c>
      <c r="L1581" s="291">
        <v>58627677.160000004</v>
      </c>
      <c r="M1581" s="291" t="s">
        <v>58</v>
      </c>
      <c r="N1581" s="291">
        <v>579</v>
      </c>
      <c r="O1581" s="291">
        <v>5591321.5707491562</v>
      </c>
      <c r="P1581" s="321" t="s">
        <v>3170</v>
      </c>
      <c r="Q1581" s="321">
        <v>18000000</v>
      </c>
      <c r="R1581" s="321">
        <v>32.510452999999998</v>
      </c>
      <c r="S1581" s="321">
        <v>52.540310169999998</v>
      </c>
      <c r="T1581" s="321">
        <v>129.30958598434512</v>
      </c>
      <c r="U1581" s="321" t="s">
        <v>150</v>
      </c>
      <c r="V1581" s="321">
        <v>0.19363482238155294</v>
      </c>
      <c r="W1581" s="321">
        <v>1.16897852116378</v>
      </c>
      <c r="X1581" s="321">
        <v>2</v>
      </c>
      <c r="Y1581" s="321">
        <v>45.178175227930097</v>
      </c>
      <c r="Z1581" s="321">
        <v>0.44807999999999998</v>
      </c>
      <c r="AA1581" s="321">
        <v>99.589996400000004</v>
      </c>
      <c r="AB1581" s="321">
        <v>1.4448949600000001</v>
      </c>
      <c r="AC1581" s="322">
        <v>0.55269378283894455</v>
      </c>
      <c r="AD1581" s="323">
        <v>180000</v>
      </c>
      <c r="AE1581" s="322">
        <v>31.062897615273091</v>
      </c>
      <c r="AF1581" s="324">
        <v>69.444368138725636</v>
      </c>
      <c r="AG1581" s="324">
        <v>20.233760120166821</v>
      </c>
      <c r="AH1581" s="324">
        <v>0.30838122254125078</v>
      </c>
      <c r="AI1581" s="324">
        <v>0.29136646588455989</v>
      </c>
      <c r="AJ1581" s="324">
        <v>0.20410585919709992</v>
      </c>
      <c r="AK1581" s="324">
        <v>184.59282463258941</v>
      </c>
      <c r="AL1581" s="324">
        <v>148.84922582194883</v>
      </c>
      <c r="AM1581" s="324">
        <v>220.33642344323005</v>
      </c>
    </row>
    <row r="1582" spans="1:39">
      <c r="A1582" s="291" t="s">
        <v>1733</v>
      </c>
      <c r="B1582" s="291">
        <v>2</v>
      </c>
      <c r="C1582" s="291" t="s">
        <v>3760</v>
      </c>
      <c r="D1582" s="291" t="s">
        <v>3176</v>
      </c>
      <c r="E1582" s="291" t="s">
        <v>3160</v>
      </c>
      <c r="F1582" s="291" t="s">
        <v>3161</v>
      </c>
      <c r="G1582" s="291" t="s">
        <v>3162</v>
      </c>
      <c r="H1582" s="291" t="s">
        <v>3163</v>
      </c>
      <c r="I1582" s="291" t="s">
        <v>3164</v>
      </c>
      <c r="J1582" s="291" t="s">
        <v>65</v>
      </c>
      <c r="K1582" s="291">
        <v>40</v>
      </c>
      <c r="L1582" s="291">
        <v>58627677.160000004</v>
      </c>
      <c r="M1582" s="291" t="s">
        <v>58</v>
      </c>
      <c r="N1582" s="291">
        <v>580</v>
      </c>
      <c r="O1582" s="291">
        <v>5600995.137480556</v>
      </c>
      <c r="P1582" s="321" t="s">
        <v>3170</v>
      </c>
      <c r="Q1582" s="321">
        <v>18000000</v>
      </c>
      <c r="R1582" s="321">
        <v>32.510452999999998</v>
      </c>
      <c r="S1582" s="321">
        <v>52.540310169999998</v>
      </c>
      <c r="T1582" s="321">
        <v>129.30958598434512</v>
      </c>
      <c r="U1582" s="321" t="s">
        <v>150</v>
      </c>
      <c r="V1582" s="321">
        <v>0.19363482238155294</v>
      </c>
      <c r="W1582" s="321">
        <v>1.16897852116378</v>
      </c>
      <c r="X1582" s="321">
        <v>2</v>
      </c>
      <c r="Y1582" s="321">
        <v>45.178175227930097</v>
      </c>
      <c r="Z1582" s="321">
        <v>0.44807999999999998</v>
      </c>
      <c r="AA1582" s="321">
        <v>99.589996400000004</v>
      </c>
      <c r="AB1582" s="321">
        <v>1.4448949600000001</v>
      </c>
      <c r="AC1582" s="322">
        <v>0.55269378283894455</v>
      </c>
      <c r="AD1582" s="323">
        <v>180000</v>
      </c>
      <c r="AE1582" s="322">
        <v>31.116639652669758</v>
      </c>
      <c r="AF1582" s="324">
        <v>69.564514104363568</v>
      </c>
      <c r="AG1582" s="324">
        <v>20.2707843948732</v>
      </c>
      <c r="AH1582" s="324">
        <v>0.30816078184393231</v>
      </c>
      <c r="AI1582" s="324">
        <v>0.29139547161160545</v>
      </c>
      <c r="AJ1582" s="324">
        <v>0.20410585919709992</v>
      </c>
      <c r="AK1582" s="324">
        <v>184.6112009720546</v>
      </c>
      <c r="AL1582" s="324">
        <v>148.86404386218564</v>
      </c>
      <c r="AM1582" s="324">
        <v>220.35835808192357</v>
      </c>
    </row>
    <row r="1583" spans="1:39">
      <c r="A1583" s="291" t="s">
        <v>1734</v>
      </c>
      <c r="B1583" s="291">
        <v>2</v>
      </c>
      <c r="C1583" s="291" t="s">
        <v>3761</v>
      </c>
      <c r="D1583" s="291" t="s">
        <v>3176</v>
      </c>
      <c r="E1583" s="291" t="s">
        <v>3160</v>
      </c>
      <c r="F1583" s="291" t="s">
        <v>3161</v>
      </c>
      <c r="G1583" s="291" t="s">
        <v>3162</v>
      </c>
      <c r="H1583" s="291" t="s">
        <v>3163</v>
      </c>
      <c r="I1583" s="291" t="s">
        <v>3164</v>
      </c>
      <c r="J1583" s="291" t="s">
        <v>65</v>
      </c>
      <c r="K1583" s="291">
        <v>40</v>
      </c>
      <c r="L1583" s="291">
        <v>58627677.160000004</v>
      </c>
      <c r="M1583" s="291" t="s">
        <v>58</v>
      </c>
      <c r="N1583" s="291">
        <v>581</v>
      </c>
      <c r="O1583" s="291">
        <v>5610668.7042119559</v>
      </c>
      <c r="P1583" s="321" t="s">
        <v>3170</v>
      </c>
      <c r="Q1583" s="321">
        <v>18000000</v>
      </c>
      <c r="R1583" s="321">
        <v>32.510452999999998</v>
      </c>
      <c r="S1583" s="321">
        <v>52.540310169999998</v>
      </c>
      <c r="T1583" s="321">
        <v>129.30958598434512</v>
      </c>
      <c r="U1583" s="321" t="s">
        <v>150</v>
      </c>
      <c r="V1583" s="321">
        <v>0.19363482238155294</v>
      </c>
      <c r="W1583" s="321">
        <v>1.16897852116378</v>
      </c>
      <c r="X1583" s="321">
        <v>2</v>
      </c>
      <c r="Y1583" s="321">
        <v>45.178175227930097</v>
      </c>
      <c r="Z1583" s="321">
        <v>0.44807999999999998</v>
      </c>
      <c r="AA1583" s="321">
        <v>99.589996400000004</v>
      </c>
      <c r="AB1583" s="321">
        <v>1.4448949600000001</v>
      </c>
      <c r="AC1583" s="322">
        <v>0.55269378283894455</v>
      </c>
      <c r="AD1583" s="323">
        <v>180000</v>
      </c>
      <c r="AE1583" s="322">
        <v>31.170381690066421</v>
      </c>
      <c r="AF1583" s="324">
        <v>69.684660070001499</v>
      </c>
      <c r="AG1583" s="324">
        <v>20.307782112003618</v>
      </c>
      <c r="AH1583" s="324">
        <v>0.30793973758481313</v>
      </c>
      <c r="AI1583" s="324">
        <v>0.29142399620811099</v>
      </c>
      <c r="AJ1583" s="324">
        <v>0.20410585919709992</v>
      </c>
      <c r="AK1583" s="324">
        <v>184.62927249522895</v>
      </c>
      <c r="AL1583" s="324">
        <v>148.87861610917997</v>
      </c>
      <c r="AM1583" s="324">
        <v>220.37992888127795</v>
      </c>
    </row>
    <row r="1584" spans="1:39">
      <c r="A1584" s="291" t="s">
        <v>1735</v>
      </c>
      <c r="B1584" s="291">
        <v>2</v>
      </c>
      <c r="C1584" s="291" t="s">
        <v>3762</v>
      </c>
      <c r="D1584" s="291" t="s">
        <v>3176</v>
      </c>
      <c r="E1584" s="291" t="s">
        <v>3160</v>
      </c>
      <c r="F1584" s="291" t="s">
        <v>3161</v>
      </c>
      <c r="G1584" s="291" t="s">
        <v>3162</v>
      </c>
      <c r="H1584" s="291" t="s">
        <v>3163</v>
      </c>
      <c r="I1584" s="291" t="s">
        <v>3164</v>
      </c>
      <c r="J1584" s="291" t="s">
        <v>65</v>
      </c>
      <c r="K1584" s="291">
        <v>40</v>
      </c>
      <c r="L1584" s="291">
        <v>58627677.160000004</v>
      </c>
      <c r="M1584" s="291" t="s">
        <v>58</v>
      </c>
      <c r="N1584" s="291">
        <v>582</v>
      </c>
      <c r="O1584" s="291">
        <v>5620342.2709433557</v>
      </c>
      <c r="P1584" s="321" t="s">
        <v>3170</v>
      </c>
      <c r="Q1584" s="321">
        <v>18000000</v>
      </c>
      <c r="R1584" s="321">
        <v>32.510452999999998</v>
      </c>
      <c r="S1584" s="321">
        <v>52.540310169999998</v>
      </c>
      <c r="T1584" s="321">
        <v>129.30958598434512</v>
      </c>
      <c r="U1584" s="321" t="s">
        <v>150</v>
      </c>
      <c r="V1584" s="321">
        <v>0.19363482238155294</v>
      </c>
      <c r="W1584" s="321">
        <v>1.16897852116378</v>
      </c>
      <c r="X1584" s="321">
        <v>2</v>
      </c>
      <c r="Y1584" s="321">
        <v>45.178175227930097</v>
      </c>
      <c r="Z1584" s="321">
        <v>0.44807999999999998</v>
      </c>
      <c r="AA1584" s="321">
        <v>99.589996400000004</v>
      </c>
      <c r="AB1584" s="321">
        <v>1.4448949600000001</v>
      </c>
      <c r="AC1584" s="322">
        <v>0.55269378283894455</v>
      </c>
      <c r="AD1584" s="323">
        <v>180000</v>
      </c>
      <c r="AE1584" s="322">
        <v>31.224123727463088</v>
      </c>
      <c r="AF1584" s="324">
        <v>69.80480603563943</v>
      </c>
      <c r="AG1584" s="324">
        <v>20.344753199435779</v>
      </c>
      <c r="AH1584" s="324">
        <v>0.30771809303672804</v>
      </c>
      <c r="AI1584" s="324">
        <v>0.29145204112519979</v>
      </c>
      <c r="AJ1584" s="324">
        <v>0.20410585919709992</v>
      </c>
      <c r="AK1584" s="324">
        <v>184.6470401214597</v>
      </c>
      <c r="AL1584" s="324">
        <v>148.89294330426137</v>
      </c>
      <c r="AM1584" s="324">
        <v>220.40113693865803</v>
      </c>
    </row>
    <row r="1585" spans="1:39">
      <c r="A1585" s="291" t="s">
        <v>1736</v>
      </c>
      <c r="B1585" s="291">
        <v>2</v>
      </c>
      <c r="C1585" s="291" t="s">
        <v>3763</v>
      </c>
      <c r="D1585" s="291" t="s">
        <v>3176</v>
      </c>
      <c r="E1585" s="291" t="s">
        <v>3160</v>
      </c>
      <c r="F1585" s="291" t="s">
        <v>3161</v>
      </c>
      <c r="G1585" s="291" t="s">
        <v>3162</v>
      </c>
      <c r="H1585" s="291" t="s">
        <v>3163</v>
      </c>
      <c r="I1585" s="291" t="s">
        <v>3164</v>
      </c>
      <c r="J1585" s="291" t="s">
        <v>65</v>
      </c>
      <c r="K1585" s="291">
        <v>40</v>
      </c>
      <c r="L1585" s="291">
        <v>58627677.160000004</v>
      </c>
      <c r="M1585" s="291" t="s">
        <v>58</v>
      </c>
      <c r="N1585" s="291">
        <v>583</v>
      </c>
      <c r="O1585" s="291">
        <v>5630015.8376747556</v>
      </c>
      <c r="P1585" s="321" t="s">
        <v>3170</v>
      </c>
      <c r="Q1585" s="321">
        <v>18000000</v>
      </c>
      <c r="R1585" s="321">
        <v>32.510452999999998</v>
      </c>
      <c r="S1585" s="321">
        <v>52.540310169999998</v>
      </c>
      <c r="T1585" s="321">
        <v>129.30958598434512</v>
      </c>
      <c r="U1585" s="321" t="s">
        <v>150</v>
      </c>
      <c r="V1585" s="321">
        <v>0.19363482238155294</v>
      </c>
      <c r="W1585" s="321">
        <v>1.16897852116378</v>
      </c>
      <c r="X1585" s="321">
        <v>2</v>
      </c>
      <c r="Y1585" s="321">
        <v>45.178175227930097</v>
      </c>
      <c r="Z1585" s="321">
        <v>0.44807999999999998</v>
      </c>
      <c r="AA1585" s="321">
        <v>99.589996400000004</v>
      </c>
      <c r="AB1585" s="321">
        <v>1.4448949600000001</v>
      </c>
      <c r="AC1585" s="322">
        <v>0.55269378283894455</v>
      </c>
      <c r="AD1585" s="323">
        <v>180000</v>
      </c>
      <c r="AE1585" s="322">
        <v>31.277865764859754</v>
      </c>
      <c r="AF1585" s="324">
        <v>69.924952001277376</v>
      </c>
      <c r="AG1585" s="324">
        <v>20.381697585439394</v>
      </c>
      <c r="AH1585" s="324">
        <v>0.30749585146242181</v>
      </c>
      <c r="AI1585" s="324">
        <v>0.29147960780962801</v>
      </c>
      <c r="AJ1585" s="324">
        <v>0.20410585919709992</v>
      </c>
      <c r="AK1585" s="324">
        <v>184.66450476732726</v>
      </c>
      <c r="AL1585" s="324">
        <v>148.90702618652841</v>
      </c>
      <c r="AM1585" s="324">
        <v>220.42198334812613</v>
      </c>
    </row>
    <row r="1586" spans="1:39">
      <c r="A1586" s="291" t="s">
        <v>1737</v>
      </c>
      <c r="B1586" s="291">
        <v>2</v>
      </c>
      <c r="C1586" s="291" t="s">
        <v>3764</v>
      </c>
      <c r="D1586" s="291" t="s">
        <v>3176</v>
      </c>
      <c r="E1586" s="291" t="s">
        <v>3160</v>
      </c>
      <c r="F1586" s="291" t="s">
        <v>3161</v>
      </c>
      <c r="G1586" s="291" t="s">
        <v>3162</v>
      </c>
      <c r="H1586" s="291" t="s">
        <v>3163</v>
      </c>
      <c r="I1586" s="291" t="s">
        <v>3164</v>
      </c>
      <c r="J1586" s="291" t="s">
        <v>65</v>
      </c>
      <c r="K1586" s="291">
        <v>40</v>
      </c>
      <c r="L1586" s="291">
        <v>58627677.160000004</v>
      </c>
      <c r="M1586" s="291" t="s">
        <v>58</v>
      </c>
      <c r="N1586" s="291">
        <v>584</v>
      </c>
      <c r="O1586" s="291">
        <v>5639689.4044061555</v>
      </c>
      <c r="P1586" s="321" t="s">
        <v>3170</v>
      </c>
      <c r="Q1586" s="321">
        <v>18000000</v>
      </c>
      <c r="R1586" s="321">
        <v>32.510452999999998</v>
      </c>
      <c r="S1586" s="321">
        <v>52.540310169999998</v>
      </c>
      <c r="T1586" s="321">
        <v>129.30958598434512</v>
      </c>
      <c r="U1586" s="321" t="s">
        <v>150</v>
      </c>
      <c r="V1586" s="321">
        <v>0.19363482238155294</v>
      </c>
      <c r="W1586" s="321">
        <v>1.16897852116378</v>
      </c>
      <c r="X1586" s="321">
        <v>2</v>
      </c>
      <c r="Y1586" s="321">
        <v>45.178175227930097</v>
      </c>
      <c r="Z1586" s="321">
        <v>0.44807999999999998</v>
      </c>
      <c r="AA1586" s="321">
        <v>99.589996400000004</v>
      </c>
      <c r="AB1586" s="321">
        <v>1.4448949600000001</v>
      </c>
      <c r="AC1586" s="322">
        <v>0.55269378283894455</v>
      </c>
      <c r="AD1586" s="323">
        <v>180000</v>
      </c>
      <c r="AE1586" s="322">
        <v>31.331607802256418</v>
      </c>
      <c r="AF1586" s="324">
        <v>70.045097966915293</v>
      </c>
      <c r="AG1586" s="324">
        <v>20.418615198674981</v>
      </c>
      <c r="AH1586" s="324">
        <v>0.30727301611479663</v>
      </c>
      <c r="AI1586" s="324">
        <v>0.291506697703805</v>
      </c>
      <c r="AJ1586" s="324">
        <v>0.20410585919709992</v>
      </c>
      <c r="AK1586" s="324">
        <v>184.68166734665823</v>
      </c>
      <c r="AL1586" s="324">
        <v>148.92086549285904</v>
      </c>
      <c r="AM1586" s="324">
        <v>220.44246920045745</v>
      </c>
    </row>
    <row r="1587" spans="1:39">
      <c r="A1587" s="291" t="s">
        <v>1738</v>
      </c>
      <c r="B1587" s="291">
        <v>2</v>
      </c>
      <c r="C1587" s="291" t="s">
        <v>3765</v>
      </c>
      <c r="D1587" s="291" t="s">
        <v>3176</v>
      </c>
      <c r="E1587" s="291" t="s">
        <v>3160</v>
      </c>
      <c r="F1587" s="291" t="s">
        <v>3161</v>
      </c>
      <c r="G1587" s="291" t="s">
        <v>3162</v>
      </c>
      <c r="H1587" s="291" t="s">
        <v>3163</v>
      </c>
      <c r="I1587" s="291" t="s">
        <v>3164</v>
      </c>
      <c r="J1587" s="291" t="s">
        <v>65</v>
      </c>
      <c r="K1587" s="291">
        <v>40</v>
      </c>
      <c r="L1587" s="291">
        <v>58627677.160000004</v>
      </c>
      <c r="M1587" s="291" t="s">
        <v>58</v>
      </c>
      <c r="N1587" s="291">
        <v>585</v>
      </c>
      <c r="O1587" s="291">
        <v>5649362.9711375553</v>
      </c>
      <c r="P1587" s="321" t="s">
        <v>3170</v>
      </c>
      <c r="Q1587" s="321">
        <v>18000000</v>
      </c>
      <c r="R1587" s="321">
        <v>32.510452999999998</v>
      </c>
      <c r="S1587" s="321">
        <v>52.540310169999998</v>
      </c>
      <c r="T1587" s="321">
        <v>129.30958598434512</v>
      </c>
      <c r="U1587" s="321" t="s">
        <v>150</v>
      </c>
      <c r="V1587" s="321">
        <v>0.19363482238155294</v>
      </c>
      <c r="W1587" s="321">
        <v>1.16897852116378</v>
      </c>
      <c r="X1587" s="321">
        <v>2</v>
      </c>
      <c r="Y1587" s="321">
        <v>45.178175227930097</v>
      </c>
      <c r="Z1587" s="321">
        <v>0.44807999999999998</v>
      </c>
      <c r="AA1587" s="321">
        <v>99.589996400000004</v>
      </c>
      <c r="AB1587" s="321">
        <v>1.4448949600000001</v>
      </c>
      <c r="AC1587" s="322">
        <v>0.55269378283894455</v>
      </c>
      <c r="AD1587" s="323">
        <v>180000</v>
      </c>
      <c r="AE1587" s="322">
        <v>31.385349839653085</v>
      </c>
      <c r="AF1587" s="324">
        <v>70.165243932553238</v>
      </c>
      <c r="AG1587" s="324">
        <v>20.455505968192785</v>
      </c>
      <c r="AH1587" s="324">
        <v>0.30704959023736561</v>
      </c>
      <c r="AI1587" s="324">
        <v>0.29153331224581452</v>
      </c>
      <c r="AJ1587" s="324">
        <v>0.20410585919709992</v>
      </c>
      <c r="AK1587" s="324">
        <v>184.69852877053873</v>
      </c>
      <c r="AL1587" s="324">
        <v>148.93446195792131</v>
      </c>
      <c r="AM1587" s="324">
        <v>220.46259558315614</v>
      </c>
    </row>
    <row r="1588" spans="1:39">
      <c r="A1588" s="291" t="s">
        <v>1739</v>
      </c>
      <c r="B1588" s="291">
        <v>2</v>
      </c>
      <c r="C1588" s="291" t="s">
        <v>3766</v>
      </c>
      <c r="D1588" s="291" t="s">
        <v>3176</v>
      </c>
      <c r="E1588" s="291" t="s">
        <v>3160</v>
      </c>
      <c r="F1588" s="291" t="s">
        <v>3161</v>
      </c>
      <c r="G1588" s="291" t="s">
        <v>3162</v>
      </c>
      <c r="H1588" s="291" t="s">
        <v>3163</v>
      </c>
      <c r="I1588" s="291" t="s">
        <v>3164</v>
      </c>
      <c r="J1588" s="291" t="s">
        <v>65</v>
      </c>
      <c r="K1588" s="291">
        <v>40</v>
      </c>
      <c r="L1588" s="291">
        <v>58627677.160000004</v>
      </c>
      <c r="M1588" s="291" t="s">
        <v>58</v>
      </c>
      <c r="N1588" s="291">
        <v>586</v>
      </c>
      <c r="O1588" s="291">
        <v>5659036.5378689552</v>
      </c>
      <c r="P1588" s="321" t="s">
        <v>3170</v>
      </c>
      <c r="Q1588" s="321">
        <v>18000000</v>
      </c>
      <c r="R1588" s="321">
        <v>32.510452999999998</v>
      </c>
      <c r="S1588" s="321">
        <v>52.540310169999998</v>
      </c>
      <c r="T1588" s="321">
        <v>129.30958598434512</v>
      </c>
      <c r="U1588" s="321" t="s">
        <v>150</v>
      </c>
      <c r="V1588" s="321">
        <v>0.19363482238155294</v>
      </c>
      <c r="W1588" s="321">
        <v>1.16897852116378</v>
      </c>
      <c r="X1588" s="321">
        <v>2</v>
      </c>
      <c r="Y1588" s="321">
        <v>45.178175227930097</v>
      </c>
      <c r="Z1588" s="321">
        <v>0.44807999999999998</v>
      </c>
      <c r="AA1588" s="321">
        <v>99.589996400000004</v>
      </c>
      <c r="AB1588" s="321">
        <v>1.4448949600000001</v>
      </c>
      <c r="AC1588" s="322">
        <v>0.55269378283894455</v>
      </c>
      <c r="AD1588" s="323">
        <v>180000</v>
      </c>
      <c r="AE1588" s="322">
        <v>31.439091877049751</v>
      </c>
      <c r="AF1588" s="324">
        <v>70.28538989819117</v>
      </c>
      <c r="AG1588" s="324">
        <v>20.492369823431481</v>
      </c>
      <c r="AH1588" s="324">
        <v>0.3068255770633872</v>
      </c>
      <c r="AI1588" s="324">
        <v>0.2915594528694343</v>
      </c>
      <c r="AJ1588" s="324">
        <v>0.20410585919709992</v>
      </c>
      <c r="AK1588" s="324">
        <v>184.71508994732679</v>
      </c>
      <c r="AL1588" s="324">
        <v>148.94781631418363</v>
      </c>
      <c r="AM1588" s="324">
        <v>220.48236358047001</v>
      </c>
    </row>
    <row r="1589" spans="1:39">
      <c r="A1589" s="291" t="s">
        <v>1740</v>
      </c>
      <c r="B1589" s="291">
        <v>2</v>
      </c>
      <c r="C1589" s="291" t="s">
        <v>3767</v>
      </c>
      <c r="D1589" s="291" t="s">
        <v>3176</v>
      </c>
      <c r="E1589" s="291" t="s">
        <v>3160</v>
      </c>
      <c r="F1589" s="291" t="s">
        <v>3161</v>
      </c>
      <c r="G1589" s="291" t="s">
        <v>3162</v>
      </c>
      <c r="H1589" s="291" t="s">
        <v>3163</v>
      </c>
      <c r="I1589" s="291" t="s">
        <v>3164</v>
      </c>
      <c r="J1589" s="291" t="s">
        <v>65</v>
      </c>
      <c r="K1589" s="291">
        <v>40</v>
      </c>
      <c r="L1589" s="291">
        <v>58627677.160000004</v>
      </c>
      <c r="M1589" s="291" t="s">
        <v>58</v>
      </c>
      <c r="N1589" s="291">
        <v>587</v>
      </c>
      <c r="O1589" s="291">
        <v>5668710.104600355</v>
      </c>
      <c r="P1589" s="321" t="s">
        <v>3170</v>
      </c>
      <c r="Q1589" s="321">
        <v>18000000</v>
      </c>
      <c r="R1589" s="321">
        <v>32.510452999999998</v>
      </c>
      <c r="S1589" s="321">
        <v>52.540310169999998</v>
      </c>
      <c r="T1589" s="321">
        <v>129.30958598434512</v>
      </c>
      <c r="U1589" s="321" t="s">
        <v>150</v>
      </c>
      <c r="V1589" s="321">
        <v>0.19363482238155294</v>
      </c>
      <c r="W1589" s="321">
        <v>1.16897852116378</v>
      </c>
      <c r="X1589" s="321">
        <v>2</v>
      </c>
      <c r="Y1589" s="321">
        <v>45.178175227930097</v>
      </c>
      <c r="Z1589" s="321">
        <v>0.44807999999999998</v>
      </c>
      <c r="AA1589" s="321">
        <v>99.589996400000004</v>
      </c>
      <c r="AB1589" s="321">
        <v>1.4448949600000001</v>
      </c>
      <c r="AC1589" s="322">
        <v>0.55269378283894455</v>
      </c>
      <c r="AD1589" s="323">
        <v>180000</v>
      </c>
      <c r="AE1589" s="322">
        <v>31.492833914446418</v>
      </c>
      <c r="AF1589" s="324">
        <v>70.405535863829101</v>
      </c>
      <c r="AG1589" s="324">
        <v>20.529206694217088</v>
      </c>
      <c r="AH1589" s="324">
        <v>0.30660097981664225</v>
      </c>
      <c r="AI1589" s="324">
        <v>0.29158512100415651</v>
      </c>
      <c r="AJ1589" s="324">
        <v>0.20410585919709992</v>
      </c>
      <c r="AK1589" s="324">
        <v>184.73135178266546</v>
      </c>
      <c r="AL1589" s="324">
        <v>148.96092929192488</v>
      </c>
      <c r="AM1589" s="324">
        <v>220.50177427340608</v>
      </c>
    </row>
    <row r="1590" spans="1:39">
      <c r="A1590" s="291" t="s">
        <v>1741</v>
      </c>
      <c r="B1590" s="291">
        <v>2</v>
      </c>
      <c r="C1590" s="291" t="s">
        <v>3768</v>
      </c>
      <c r="D1590" s="291" t="s">
        <v>3176</v>
      </c>
      <c r="E1590" s="291" t="s">
        <v>3160</v>
      </c>
      <c r="F1590" s="291" t="s">
        <v>3161</v>
      </c>
      <c r="G1590" s="291" t="s">
        <v>3162</v>
      </c>
      <c r="H1590" s="291" t="s">
        <v>3163</v>
      </c>
      <c r="I1590" s="291" t="s">
        <v>3164</v>
      </c>
      <c r="J1590" s="291" t="s">
        <v>65</v>
      </c>
      <c r="K1590" s="291">
        <v>40</v>
      </c>
      <c r="L1590" s="291">
        <v>58627677.160000004</v>
      </c>
      <c r="M1590" s="291" t="s">
        <v>58</v>
      </c>
      <c r="N1590" s="291">
        <v>588</v>
      </c>
      <c r="O1590" s="291">
        <v>5678383.6713317549</v>
      </c>
      <c r="P1590" s="321" t="s">
        <v>3170</v>
      </c>
      <c r="Q1590" s="321">
        <v>18000000</v>
      </c>
      <c r="R1590" s="321">
        <v>32.510452999999998</v>
      </c>
      <c r="S1590" s="321">
        <v>52.540310169999998</v>
      </c>
      <c r="T1590" s="321">
        <v>129.30958598434512</v>
      </c>
      <c r="U1590" s="321" t="s">
        <v>150</v>
      </c>
      <c r="V1590" s="321">
        <v>0.19363482238155294</v>
      </c>
      <c r="W1590" s="321">
        <v>1.16897852116378</v>
      </c>
      <c r="X1590" s="321">
        <v>2</v>
      </c>
      <c r="Y1590" s="321">
        <v>45.178175227930097</v>
      </c>
      <c r="Z1590" s="321">
        <v>0.44807999999999998</v>
      </c>
      <c r="AA1590" s="321">
        <v>99.589996400000004</v>
      </c>
      <c r="AB1590" s="321">
        <v>1.4448949600000001</v>
      </c>
      <c r="AC1590" s="322">
        <v>0.55269378283894455</v>
      </c>
      <c r="AD1590" s="323">
        <v>180000</v>
      </c>
      <c r="AE1590" s="322">
        <v>31.546575951843081</v>
      </c>
      <c r="AF1590" s="324">
        <v>70.525681829467032</v>
      </c>
      <c r="AG1590" s="324">
        <v>20.56601651076177</v>
      </c>
      <c r="AH1590" s="324">
        <v>0.30637580171115758</v>
      </c>
      <c r="AI1590" s="324">
        <v>0.2916103180752076</v>
      </c>
      <c r="AJ1590" s="324">
        <v>0.20410585919709992</v>
      </c>
      <c r="AK1590" s="324">
        <v>184.74731517949519</v>
      </c>
      <c r="AL1590" s="324">
        <v>148.97380161924488</v>
      </c>
      <c r="AM1590" s="324">
        <v>220.52082873974553</v>
      </c>
    </row>
    <row r="1591" spans="1:39">
      <c r="A1591" s="291" t="s">
        <v>1742</v>
      </c>
      <c r="B1591" s="291">
        <v>2</v>
      </c>
      <c r="C1591" s="291" t="s">
        <v>3769</v>
      </c>
      <c r="D1591" s="291" t="s">
        <v>3176</v>
      </c>
      <c r="E1591" s="291" t="s">
        <v>3160</v>
      </c>
      <c r="F1591" s="291" t="s">
        <v>3161</v>
      </c>
      <c r="G1591" s="291" t="s">
        <v>3162</v>
      </c>
      <c r="H1591" s="291" t="s">
        <v>3163</v>
      </c>
      <c r="I1591" s="291" t="s">
        <v>3164</v>
      </c>
      <c r="J1591" s="291" t="s">
        <v>65</v>
      </c>
      <c r="K1591" s="291">
        <v>40</v>
      </c>
      <c r="L1591" s="291">
        <v>58627677.160000004</v>
      </c>
      <c r="M1591" s="291" t="s">
        <v>58</v>
      </c>
      <c r="N1591" s="291">
        <v>589</v>
      </c>
      <c r="O1591" s="291">
        <v>5688057.2380631547</v>
      </c>
      <c r="P1591" s="321" t="s">
        <v>3170</v>
      </c>
      <c r="Q1591" s="321">
        <v>18000000</v>
      </c>
      <c r="R1591" s="321">
        <v>32.510452999999998</v>
      </c>
      <c r="S1591" s="321">
        <v>52.540310169999998</v>
      </c>
      <c r="T1591" s="321">
        <v>129.30958598434512</v>
      </c>
      <c r="U1591" s="321" t="s">
        <v>150</v>
      </c>
      <c r="V1591" s="321">
        <v>0.19363482238155294</v>
      </c>
      <c r="W1591" s="321">
        <v>1.16897852116378</v>
      </c>
      <c r="X1591" s="321">
        <v>2</v>
      </c>
      <c r="Y1591" s="321">
        <v>45.178175227930097</v>
      </c>
      <c r="Z1591" s="321">
        <v>0.44807999999999998</v>
      </c>
      <c r="AA1591" s="321">
        <v>99.589996400000004</v>
      </c>
      <c r="AB1591" s="321">
        <v>1.4448949600000001</v>
      </c>
      <c r="AC1591" s="322">
        <v>0.55269378283894455</v>
      </c>
      <c r="AD1591" s="323">
        <v>180000</v>
      </c>
      <c r="AE1591" s="322">
        <v>31.600317989239748</v>
      </c>
      <c r="AF1591" s="324">
        <v>70.645827795104964</v>
      </c>
      <c r="AG1591" s="324">
        <v>20.602799203662681</v>
      </c>
      <c r="AH1591" s="324">
        <v>0.30615004595125445</v>
      </c>
      <c r="AI1591" s="324">
        <v>0.29163504550356822</v>
      </c>
      <c r="AJ1591" s="324">
        <v>0.20410585919709992</v>
      </c>
      <c r="AK1591" s="324">
        <v>184.76298103806656</v>
      </c>
      <c r="AL1591" s="324">
        <v>148.98643402207432</v>
      </c>
      <c r="AM1591" s="324">
        <v>220.53952805405882</v>
      </c>
    </row>
    <row r="1592" spans="1:39">
      <c r="A1592" s="291" t="s">
        <v>1743</v>
      </c>
      <c r="B1592" s="291">
        <v>2</v>
      </c>
      <c r="C1592" s="291" t="s">
        <v>3770</v>
      </c>
      <c r="D1592" s="291" t="s">
        <v>3176</v>
      </c>
      <c r="E1592" s="291" t="s">
        <v>3160</v>
      </c>
      <c r="F1592" s="291" t="s">
        <v>3161</v>
      </c>
      <c r="G1592" s="291" t="s">
        <v>3162</v>
      </c>
      <c r="H1592" s="291" t="s">
        <v>3163</v>
      </c>
      <c r="I1592" s="291" t="s">
        <v>3164</v>
      </c>
      <c r="J1592" s="291" t="s">
        <v>65</v>
      </c>
      <c r="K1592" s="291">
        <v>40</v>
      </c>
      <c r="L1592" s="291">
        <v>58627677.160000004</v>
      </c>
      <c r="M1592" s="291" t="s">
        <v>58</v>
      </c>
      <c r="N1592" s="291">
        <v>590</v>
      </c>
      <c r="O1592" s="291">
        <v>5697730.8047945546</v>
      </c>
      <c r="P1592" s="321" t="s">
        <v>3170</v>
      </c>
      <c r="Q1592" s="321">
        <v>18000000</v>
      </c>
      <c r="R1592" s="321">
        <v>32.510452999999998</v>
      </c>
      <c r="S1592" s="321">
        <v>52.540310169999998</v>
      </c>
      <c r="T1592" s="321">
        <v>129.30958598434512</v>
      </c>
      <c r="U1592" s="321" t="s">
        <v>150</v>
      </c>
      <c r="V1592" s="321">
        <v>0.19363482238155294</v>
      </c>
      <c r="W1592" s="321">
        <v>1.16897852116378</v>
      </c>
      <c r="X1592" s="321">
        <v>2</v>
      </c>
      <c r="Y1592" s="321">
        <v>45.178175227930097</v>
      </c>
      <c r="Z1592" s="321">
        <v>0.44807999999999998</v>
      </c>
      <c r="AA1592" s="321">
        <v>99.589996400000004</v>
      </c>
      <c r="AB1592" s="321">
        <v>1.4448949600000001</v>
      </c>
      <c r="AC1592" s="322">
        <v>0.55269378283894455</v>
      </c>
      <c r="AD1592" s="323">
        <v>180000</v>
      </c>
      <c r="AE1592" s="322">
        <v>31.654060026636415</v>
      </c>
      <c r="AF1592" s="324">
        <v>70.765973760742895</v>
      </c>
      <c r="AG1592" s="324">
        <v>20.63955470390081</v>
      </c>
      <c r="AH1592" s="324">
        <v>0.30592371573170296</v>
      </c>
      <c r="AI1592" s="324">
        <v>0.29165930470599288</v>
      </c>
      <c r="AJ1592" s="324">
        <v>0.20410585919709992</v>
      </c>
      <c r="AK1592" s="324">
        <v>184.77835025595272</v>
      </c>
      <c r="AL1592" s="324">
        <v>148.99882722418496</v>
      </c>
      <c r="AM1592" s="324">
        <v>220.55787328772053</v>
      </c>
    </row>
    <row r="1593" spans="1:39">
      <c r="A1593" s="291" t="s">
        <v>1744</v>
      </c>
      <c r="B1593" s="291">
        <v>2</v>
      </c>
      <c r="C1593" s="291" t="s">
        <v>3771</v>
      </c>
      <c r="D1593" s="291" t="s">
        <v>3176</v>
      </c>
      <c r="E1593" s="291" t="s">
        <v>3160</v>
      </c>
      <c r="F1593" s="291" t="s">
        <v>3161</v>
      </c>
      <c r="G1593" s="291" t="s">
        <v>3162</v>
      </c>
      <c r="H1593" s="291" t="s">
        <v>3163</v>
      </c>
      <c r="I1593" s="291" t="s">
        <v>3164</v>
      </c>
      <c r="J1593" s="291" t="s">
        <v>65</v>
      </c>
      <c r="K1593" s="291">
        <v>40</v>
      </c>
      <c r="L1593" s="291">
        <v>58627677.160000004</v>
      </c>
      <c r="M1593" s="291" t="s">
        <v>58</v>
      </c>
      <c r="N1593" s="291">
        <v>591</v>
      </c>
      <c r="O1593" s="291">
        <v>5707404.3715259545</v>
      </c>
      <c r="P1593" s="321" t="s">
        <v>3170</v>
      </c>
      <c r="Q1593" s="321">
        <v>18000000</v>
      </c>
      <c r="R1593" s="321">
        <v>32.510452999999998</v>
      </c>
      <c r="S1593" s="321">
        <v>52.540310169999998</v>
      </c>
      <c r="T1593" s="321">
        <v>129.30958598434512</v>
      </c>
      <c r="U1593" s="321" t="s">
        <v>150</v>
      </c>
      <c r="V1593" s="321">
        <v>0.19363482238155294</v>
      </c>
      <c r="W1593" s="321">
        <v>1.16897852116378</v>
      </c>
      <c r="X1593" s="321">
        <v>2</v>
      </c>
      <c r="Y1593" s="321">
        <v>45.178175227930097</v>
      </c>
      <c r="Z1593" s="321">
        <v>0.44807999999999998</v>
      </c>
      <c r="AA1593" s="321">
        <v>99.589996400000004</v>
      </c>
      <c r="AB1593" s="321">
        <v>1.4448949600000001</v>
      </c>
      <c r="AC1593" s="322">
        <v>0.55269378283894455</v>
      </c>
      <c r="AD1593" s="323">
        <v>180000</v>
      </c>
      <c r="AE1593" s="322">
        <v>31.707802064033082</v>
      </c>
      <c r="AF1593" s="324">
        <v>70.886119726380841</v>
      </c>
      <c r="AG1593" s="324">
        <v>20.676282942839819</v>
      </c>
      <c r="AH1593" s="324">
        <v>0.3056968142375085</v>
      </c>
      <c r="AI1593" s="324">
        <v>0.29168309709502938</v>
      </c>
      <c r="AJ1593" s="324">
        <v>0.20410585919709992</v>
      </c>
      <c r="AK1593" s="324">
        <v>184.7934237280617</v>
      </c>
      <c r="AL1593" s="324">
        <v>149.01098194719944</v>
      </c>
      <c r="AM1593" s="324">
        <v>220.57586550892401</v>
      </c>
    </row>
    <row r="1594" spans="1:39">
      <c r="A1594" s="291" t="s">
        <v>1745</v>
      </c>
      <c r="B1594" s="291">
        <v>2</v>
      </c>
      <c r="C1594" s="291" t="s">
        <v>3772</v>
      </c>
      <c r="D1594" s="291" t="s">
        <v>3176</v>
      </c>
      <c r="E1594" s="291" t="s">
        <v>3160</v>
      </c>
      <c r="F1594" s="291" t="s">
        <v>3161</v>
      </c>
      <c r="G1594" s="291" t="s">
        <v>3162</v>
      </c>
      <c r="H1594" s="291" t="s">
        <v>3163</v>
      </c>
      <c r="I1594" s="291" t="s">
        <v>3164</v>
      </c>
      <c r="J1594" s="291" t="s">
        <v>65</v>
      </c>
      <c r="K1594" s="291">
        <v>40</v>
      </c>
      <c r="L1594" s="291">
        <v>58627677.160000004</v>
      </c>
      <c r="M1594" s="291" t="s">
        <v>58</v>
      </c>
      <c r="N1594" s="291">
        <v>592</v>
      </c>
      <c r="O1594" s="291">
        <v>5717077.9382573543</v>
      </c>
      <c r="P1594" s="321" t="s">
        <v>3170</v>
      </c>
      <c r="Q1594" s="321">
        <v>18000000</v>
      </c>
      <c r="R1594" s="321">
        <v>32.510452999999998</v>
      </c>
      <c r="S1594" s="321">
        <v>52.540310169999998</v>
      </c>
      <c r="T1594" s="321">
        <v>129.30958598434512</v>
      </c>
      <c r="U1594" s="321" t="s">
        <v>150</v>
      </c>
      <c r="V1594" s="321">
        <v>0.19363482238155294</v>
      </c>
      <c r="W1594" s="321">
        <v>1.16897852116378</v>
      </c>
      <c r="X1594" s="321">
        <v>2</v>
      </c>
      <c r="Y1594" s="321">
        <v>45.178175227930097</v>
      </c>
      <c r="Z1594" s="321">
        <v>0.44807999999999998</v>
      </c>
      <c r="AA1594" s="321">
        <v>99.589996400000004</v>
      </c>
      <c r="AB1594" s="321">
        <v>1.4448949600000001</v>
      </c>
      <c r="AC1594" s="322">
        <v>0.55269378283894455</v>
      </c>
      <c r="AD1594" s="323">
        <v>180000</v>
      </c>
      <c r="AE1594" s="322">
        <v>31.761544101429745</v>
      </c>
      <c r="AF1594" s="324">
        <v>71.006265692018758</v>
      </c>
      <c r="AG1594" s="324">
        <v>20.712983852224887</v>
      </c>
      <c r="AH1594" s="324">
        <v>0.30546934464427655</v>
      </c>
      <c r="AI1594" s="324">
        <v>0.29170642407903824</v>
      </c>
      <c r="AJ1594" s="324">
        <v>0.20410585919709992</v>
      </c>
      <c r="AK1594" s="324">
        <v>184.80820234664873</v>
      </c>
      <c r="AL1594" s="324">
        <v>149.02289891060133</v>
      </c>
      <c r="AM1594" s="324">
        <v>220.59350578269616</v>
      </c>
    </row>
    <row r="1595" spans="1:39">
      <c r="A1595" s="291" t="s">
        <v>1746</v>
      </c>
      <c r="B1595" s="291">
        <v>2</v>
      </c>
      <c r="C1595" s="291" t="s">
        <v>3773</v>
      </c>
      <c r="D1595" s="291" t="s">
        <v>3176</v>
      </c>
      <c r="E1595" s="291" t="s">
        <v>3160</v>
      </c>
      <c r="F1595" s="291" t="s">
        <v>3161</v>
      </c>
      <c r="G1595" s="291" t="s">
        <v>3162</v>
      </c>
      <c r="H1595" s="291" t="s">
        <v>3163</v>
      </c>
      <c r="I1595" s="291" t="s">
        <v>3164</v>
      </c>
      <c r="J1595" s="291" t="s">
        <v>65</v>
      </c>
      <c r="K1595" s="291">
        <v>40</v>
      </c>
      <c r="L1595" s="291">
        <v>58627677.160000004</v>
      </c>
      <c r="M1595" s="291" t="s">
        <v>58</v>
      </c>
      <c r="N1595" s="291">
        <v>593</v>
      </c>
      <c r="O1595" s="291">
        <v>5726751.5049887542</v>
      </c>
      <c r="P1595" s="321" t="s">
        <v>3170</v>
      </c>
      <c r="Q1595" s="321">
        <v>18000000</v>
      </c>
      <c r="R1595" s="321">
        <v>32.510452999999998</v>
      </c>
      <c r="S1595" s="321">
        <v>52.540310169999998</v>
      </c>
      <c r="T1595" s="321">
        <v>129.30958598434512</v>
      </c>
      <c r="U1595" s="321" t="s">
        <v>150</v>
      </c>
      <c r="V1595" s="321">
        <v>0.19363482238155294</v>
      </c>
      <c r="W1595" s="321">
        <v>1.16897852116378</v>
      </c>
      <c r="X1595" s="321">
        <v>2</v>
      </c>
      <c r="Y1595" s="321">
        <v>45.178175227930097</v>
      </c>
      <c r="Z1595" s="321">
        <v>0.44807999999999998</v>
      </c>
      <c r="AA1595" s="321">
        <v>99.589996400000004</v>
      </c>
      <c r="AB1595" s="321">
        <v>1.4448949600000001</v>
      </c>
      <c r="AC1595" s="322">
        <v>0.55269378283894455</v>
      </c>
      <c r="AD1595" s="323">
        <v>180000</v>
      </c>
      <c r="AE1595" s="322">
        <v>31.815286138826412</v>
      </c>
      <c r="AF1595" s="324">
        <v>71.126411657656689</v>
      </c>
      <c r="AG1595" s="324">
        <v>20.749657364181591</v>
      </c>
      <c r="AH1595" s="324">
        <v>0.30524131011790706</v>
      </c>
      <c r="AI1595" s="324">
        <v>0.29172928706221202</v>
      </c>
      <c r="AJ1595" s="324">
        <v>0.20410585919709992</v>
      </c>
      <c r="AK1595" s="324">
        <v>184.8226870013284</v>
      </c>
      <c r="AL1595" s="324">
        <v>149.03457883174482</v>
      </c>
      <c r="AM1595" s="324">
        <v>220.61079517091198</v>
      </c>
    </row>
    <row r="1596" spans="1:39">
      <c r="A1596" s="291" t="s">
        <v>1747</v>
      </c>
      <c r="B1596" s="291">
        <v>2</v>
      </c>
      <c r="C1596" s="291" t="s">
        <v>3774</v>
      </c>
      <c r="D1596" s="291" t="s">
        <v>3176</v>
      </c>
      <c r="E1596" s="291" t="s">
        <v>3160</v>
      </c>
      <c r="F1596" s="291" t="s">
        <v>3161</v>
      </c>
      <c r="G1596" s="291" t="s">
        <v>3162</v>
      </c>
      <c r="H1596" s="291" t="s">
        <v>3163</v>
      </c>
      <c r="I1596" s="291" t="s">
        <v>3164</v>
      </c>
      <c r="J1596" s="291" t="s">
        <v>65</v>
      </c>
      <c r="K1596" s="291">
        <v>40</v>
      </c>
      <c r="L1596" s="291">
        <v>58627677.160000004</v>
      </c>
      <c r="M1596" s="291" t="s">
        <v>58</v>
      </c>
      <c r="N1596" s="291">
        <v>594</v>
      </c>
      <c r="O1596" s="291">
        <v>5736425.071720154</v>
      </c>
      <c r="P1596" s="321" t="s">
        <v>3170</v>
      </c>
      <c r="Q1596" s="321">
        <v>18000000</v>
      </c>
      <c r="R1596" s="321">
        <v>32.510452999999998</v>
      </c>
      <c r="S1596" s="321">
        <v>52.540310169999998</v>
      </c>
      <c r="T1596" s="321">
        <v>129.30958598434512</v>
      </c>
      <c r="U1596" s="321" t="s">
        <v>150</v>
      </c>
      <c r="V1596" s="321">
        <v>0.19363482238155294</v>
      </c>
      <c r="W1596" s="321">
        <v>1.16897852116378</v>
      </c>
      <c r="X1596" s="321">
        <v>2</v>
      </c>
      <c r="Y1596" s="321">
        <v>45.178175227930097</v>
      </c>
      <c r="Z1596" s="321">
        <v>0.44807999999999998</v>
      </c>
      <c r="AA1596" s="321">
        <v>99.589996400000004</v>
      </c>
      <c r="AB1596" s="321">
        <v>1.4448949600000001</v>
      </c>
      <c r="AC1596" s="322">
        <v>0.55269378283894455</v>
      </c>
      <c r="AD1596" s="323">
        <v>180000</v>
      </c>
      <c r="AE1596" s="322">
        <v>31.869028176223079</v>
      </c>
      <c r="AF1596" s="324">
        <v>71.246557623294635</v>
      </c>
      <c r="AG1596" s="324">
        <v>20.786303411214735</v>
      </c>
      <c r="AH1596" s="324">
        <v>0.3050127138149264</v>
      </c>
      <c r="AI1596" s="324">
        <v>0.29175168744459434</v>
      </c>
      <c r="AJ1596" s="324">
        <v>0.20410585919709992</v>
      </c>
      <c r="AK1596" s="324">
        <v>184.83687857908683</v>
      </c>
      <c r="AL1596" s="324">
        <v>149.04602242586472</v>
      </c>
      <c r="AM1596" s="324">
        <v>220.62773473230899</v>
      </c>
    </row>
    <row r="1597" spans="1:39">
      <c r="A1597" s="291" t="s">
        <v>1748</v>
      </c>
      <c r="B1597" s="291">
        <v>2</v>
      </c>
      <c r="C1597" s="291" t="s">
        <v>3775</v>
      </c>
      <c r="D1597" s="291" t="s">
        <v>3176</v>
      </c>
      <c r="E1597" s="291" t="s">
        <v>3160</v>
      </c>
      <c r="F1597" s="291" t="s">
        <v>3161</v>
      </c>
      <c r="G1597" s="291" t="s">
        <v>3162</v>
      </c>
      <c r="H1597" s="291" t="s">
        <v>3163</v>
      </c>
      <c r="I1597" s="291" t="s">
        <v>3164</v>
      </c>
      <c r="J1597" s="291" t="s">
        <v>65</v>
      </c>
      <c r="K1597" s="291">
        <v>40</v>
      </c>
      <c r="L1597" s="291">
        <v>58627677.160000004</v>
      </c>
      <c r="M1597" s="291" t="s">
        <v>58</v>
      </c>
      <c r="N1597" s="291">
        <v>595</v>
      </c>
      <c r="O1597" s="291">
        <v>5746098.6384515539</v>
      </c>
      <c r="P1597" s="321" t="s">
        <v>3170</v>
      </c>
      <c r="Q1597" s="321">
        <v>18000000</v>
      </c>
      <c r="R1597" s="321">
        <v>32.510452999999998</v>
      </c>
      <c r="S1597" s="321">
        <v>52.540310169999998</v>
      </c>
      <c r="T1597" s="321">
        <v>129.30958598434512</v>
      </c>
      <c r="U1597" s="321" t="s">
        <v>150</v>
      </c>
      <c r="V1597" s="321">
        <v>0.19363482238155294</v>
      </c>
      <c r="W1597" s="321">
        <v>1.16897852116378</v>
      </c>
      <c r="X1597" s="321">
        <v>2</v>
      </c>
      <c r="Y1597" s="321">
        <v>45.178175227930097</v>
      </c>
      <c r="Z1597" s="321">
        <v>0.44807999999999998</v>
      </c>
      <c r="AA1597" s="321">
        <v>99.589996400000004</v>
      </c>
      <c r="AB1597" s="321">
        <v>1.4448949600000001</v>
      </c>
      <c r="AC1597" s="322">
        <v>0.55269378283894455</v>
      </c>
      <c r="AD1597" s="323">
        <v>180000</v>
      </c>
      <c r="AE1597" s="322">
        <v>31.922770213619742</v>
      </c>
      <c r="AF1597" s="324">
        <v>71.366703588932552</v>
      </c>
      <c r="AG1597" s="324">
        <v>20.822921926207197</v>
      </c>
      <c r="AH1597" s="324">
        <v>0.30478355888219111</v>
      </c>
      <c r="AI1597" s="324">
        <v>0.29177362662209871</v>
      </c>
      <c r="AJ1597" s="324">
        <v>0.20410585919709992</v>
      </c>
      <c r="AK1597" s="324">
        <v>184.85077796429354</v>
      </c>
      <c r="AL1597" s="324">
        <v>149.05723040608569</v>
      </c>
      <c r="AM1597" s="324">
        <v>220.64432552250142</v>
      </c>
    </row>
    <row r="1598" spans="1:39">
      <c r="A1598" s="291" t="s">
        <v>1749</v>
      </c>
      <c r="B1598" s="291">
        <v>2</v>
      </c>
      <c r="C1598" s="291" t="s">
        <v>3776</v>
      </c>
      <c r="D1598" s="291" t="s">
        <v>3176</v>
      </c>
      <c r="E1598" s="291" t="s">
        <v>3160</v>
      </c>
      <c r="F1598" s="291" t="s">
        <v>3161</v>
      </c>
      <c r="G1598" s="291" t="s">
        <v>3162</v>
      </c>
      <c r="H1598" s="291" t="s">
        <v>3163</v>
      </c>
      <c r="I1598" s="291" t="s">
        <v>3164</v>
      </c>
      <c r="J1598" s="291" t="s">
        <v>65</v>
      </c>
      <c r="K1598" s="291">
        <v>40</v>
      </c>
      <c r="L1598" s="291">
        <v>58627677.160000004</v>
      </c>
      <c r="M1598" s="291" t="s">
        <v>58</v>
      </c>
      <c r="N1598" s="291">
        <v>596</v>
      </c>
      <c r="O1598" s="291">
        <v>5755772.2051829537</v>
      </c>
      <c r="P1598" s="321" t="s">
        <v>3170</v>
      </c>
      <c r="Q1598" s="321">
        <v>18000000</v>
      </c>
      <c r="R1598" s="321">
        <v>32.510452999999998</v>
      </c>
      <c r="S1598" s="321">
        <v>52.540310169999998</v>
      </c>
      <c r="T1598" s="321">
        <v>129.30958598434512</v>
      </c>
      <c r="U1598" s="321" t="s">
        <v>150</v>
      </c>
      <c r="V1598" s="321">
        <v>0.19363482238155294</v>
      </c>
      <c r="W1598" s="321">
        <v>1.16897852116378</v>
      </c>
      <c r="X1598" s="321">
        <v>2</v>
      </c>
      <c r="Y1598" s="321">
        <v>45.178175227930097</v>
      </c>
      <c r="Z1598" s="321">
        <v>0.44807999999999998</v>
      </c>
      <c r="AA1598" s="321">
        <v>99.589996400000004</v>
      </c>
      <c r="AB1598" s="321">
        <v>1.4448949600000001</v>
      </c>
      <c r="AC1598" s="322">
        <v>0.55269378283894455</v>
      </c>
      <c r="AD1598" s="323">
        <v>180000</v>
      </c>
      <c r="AE1598" s="322">
        <v>31.976512251016409</v>
      </c>
      <c r="AF1598" s="324">
        <v>71.486849554570497</v>
      </c>
      <c r="AG1598" s="324">
        <v>20.859512842418855</v>
      </c>
      <c r="AH1598" s="324">
        <v>0.30455384845732625</v>
      </c>
      <c r="AI1598" s="324">
        <v>0.29179510598652764</v>
      </c>
      <c r="AJ1598" s="324">
        <v>0.20410585919709992</v>
      </c>
      <c r="AK1598" s="324">
        <v>184.86438603871355</v>
      </c>
      <c r="AL1598" s="324">
        <v>149.06820348343243</v>
      </c>
      <c r="AM1598" s="324">
        <v>220.6605685939947</v>
      </c>
    </row>
    <row r="1599" spans="1:39">
      <c r="A1599" s="291" t="s">
        <v>1750</v>
      </c>
      <c r="B1599" s="291">
        <v>2</v>
      </c>
      <c r="C1599" s="291" t="s">
        <v>3777</v>
      </c>
      <c r="D1599" s="291" t="s">
        <v>3176</v>
      </c>
      <c r="E1599" s="291" t="s">
        <v>3160</v>
      </c>
      <c r="F1599" s="291" t="s">
        <v>3161</v>
      </c>
      <c r="G1599" s="291" t="s">
        <v>3162</v>
      </c>
      <c r="H1599" s="291" t="s">
        <v>3163</v>
      </c>
      <c r="I1599" s="291" t="s">
        <v>3164</v>
      </c>
      <c r="J1599" s="291" t="s">
        <v>65</v>
      </c>
      <c r="K1599" s="291">
        <v>40</v>
      </c>
      <c r="L1599" s="291">
        <v>58627677.160000004</v>
      </c>
      <c r="M1599" s="291" t="s">
        <v>58</v>
      </c>
      <c r="N1599" s="291">
        <v>597</v>
      </c>
      <c r="O1599" s="291">
        <v>5765445.7719143536</v>
      </c>
      <c r="P1599" s="321" t="s">
        <v>3170</v>
      </c>
      <c r="Q1599" s="321">
        <v>18000000</v>
      </c>
      <c r="R1599" s="321">
        <v>32.510452999999998</v>
      </c>
      <c r="S1599" s="321">
        <v>52.540310169999998</v>
      </c>
      <c r="T1599" s="321">
        <v>129.30958598434512</v>
      </c>
      <c r="U1599" s="321" t="s">
        <v>150</v>
      </c>
      <c r="V1599" s="321">
        <v>0.19363482238155294</v>
      </c>
      <c r="W1599" s="321">
        <v>1.16897852116378</v>
      </c>
      <c r="X1599" s="321">
        <v>2</v>
      </c>
      <c r="Y1599" s="321">
        <v>45.178175227930097</v>
      </c>
      <c r="Z1599" s="321">
        <v>0.44807999999999998</v>
      </c>
      <c r="AA1599" s="321">
        <v>99.589996400000004</v>
      </c>
      <c r="AB1599" s="321">
        <v>1.4448949600000001</v>
      </c>
      <c r="AC1599" s="322">
        <v>0.55269378283894455</v>
      </c>
      <c r="AD1599" s="323">
        <v>180000</v>
      </c>
      <c r="AE1599" s="322">
        <v>32.030254288413076</v>
      </c>
      <c r="AF1599" s="324">
        <v>71.606995520208429</v>
      </c>
      <c r="AG1599" s="324">
        <v>20.896076093485377</v>
      </c>
      <c r="AH1599" s="324">
        <v>0.30432358566834866</v>
      </c>
      <c r="AI1599" s="324">
        <v>0.29181612692559111</v>
      </c>
      <c r="AJ1599" s="324">
        <v>0.20410585919709992</v>
      </c>
      <c r="AK1599" s="324">
        <v>184.87770368151905</v>
      </c>
      <c r="AL1599" s="324">
        <v>149.07894236683876</v>
      </c>
      <c r="AM1599" s="324">
        <v>220.6764649961994</v>
      </c>
    </row>
    <row r="1600" spans="1:39">
      <c r="A1600" s="291" t="s">
        <v>1751</v>
      </c>
      <c r="B1600" s="291">
        <v>2</v>
      </c>
      <c r="C1600" s="291" t="s">
        <v>3778</v>
      </c>
      <c r="D1600" s="291" t="s">
        <v>3176</v>
      </c>
      <c r="E1600" s="291" t="s">
        <v>3160</v>
      </c>
      <c r="F1600" s="291" t="s">
        <v>3161</v>
      </c>
      <c r="G1600" s="291" t="s">
        <v>3162</v>
      </c>
      <c r="H1600" s="291" t="s">
        <v>3163</v>
      </c>
      <c r="I1600" s="291" t="s">
        <v>3164</v>
      </c>
      <c r="J1600" s="291" t="s">
        <v>65</v>
      </c>
      <c r="K1600" s="291">
        <v>40</v>
      </c>
      <c r="L1600" s="291">
        <v>58627677.160000004</v>
      </c>
      <c r="M1600" s="291" t="s">
        <v>58</v>
      </c>
      <c r="N1600" s="291">
        <v>598</v>
      </c>
      <c r="O1600" s="291">
        <v>5775119.3386457535</v>
      </c>
      <c r="P1600" s="321" t="s">
        <v>3170</v>
      </c>
      <c r="Q1600" s="321">
        <v>18000000</v>
      </c>
      <c r="R1600" s="321">
        <v>32.510452999999998</v>
      </c>
      <c r="S1600" s="321">
        <v>52.540310169999998</v>
      </c>
      <c r="T1600" s="321">
        <v>129.30958598434512</v>
      </c>
      <c r="U1600" s="321" t="s">
        <v>150</v>
      </c>
      <c r="V1600" s="321">
        <v>0.19363482238155294</v>
      </c>
      <c r="W1600" s="321">
        <v>1.16897852116378</v>
      </c>
      <c r="X1600" s="321">
        <v>2</v>
      </c>
      <c r="Y1600" s="321">
        <v>45.178175227930097</v>
      </c>
      <c r="Z1600" s="321">
        <v>0.44807999999999998</v>
      </c>
      <c r="AA1600" s="321">
        <v>99.589996400000004</v>
      </c>
      <c r="AB1600" s="321">
        <v>1.4448949600000001</v>
      </c>
      <c r="AC1600" s="322">
        <v>0.55269378283894455</v>
      </c>
      <c r="AD1600" s="323">
        <v>180000</v>
      </c>
      <c r="AE1600" s="322">
        <v>32.083996325809743</v>
      </c>
      <c r="AF1600" s="324">
        <v>71.72714148584636</v>
      </c>
      <c r="AG1600" s="324">
        <v>20.932611613417137</v>
      </c>
      <c r="AH1600" s="324">
        <v>0.30409277363388948</v>
      </c>
      <c r="AI1600" s="324">
        <v>0.29183669082292496</v>
      </c>
      <c r="AJ1600" s="324">
        <v>0.20410585919709992</v>
      </c>
      <c r="AK1600" s="324">
        <v>184.89073176930117</v>
      </c>
      <c r="AL1600" s="324">
        <v>149.08944776315721</v>
      </c>
      <c r="AM1600" s="324">
        <v>220.69201577544518</v>
      </c>
    </row>
    <row r="1601" spans="1:39">
      <c r="A1601" s="291" t="s">
        <v>1752</v>
      </c>
      <c r="B1601" s="291">
        <v>2</v>
      </c>
      <c r="C1601" s="291" t="s">
        <v>3779</v>
      </c>
      <c r="D1601" s="291" t="s">
        <v>3176</v>
      </c>
      <c r="E1601" s="291" t="s">
        <v>3160</v>
      </c>
      <c r="F1601" s="291" t="s">
        <v>3161</v>
      </c>
      <c r="G1601" s="291" t="s">
        <v>3162</v>
      </c>
      <c r="H1601" s="291" t="s">
        <v>3163</v>
      </c>
      <c r="I1601" s="291" t="s">
        <v>3164</v>
      </c>
      <c r="J1601" s="291" t="s">
        <v>65</v>
      </c>
      <c r="K1601" s="291">
        <v>40</v>
      </c>
      <c r="L1601" s="291">
        <v>58627677.160000004</v>
      </c>
      <c r="M1601" s="291" t="s">
        <v>58</v>
      </c>
      <c r="N1601" s="291">
        <v>599</v>
      </c>
      <c r="O1601" s="291">
        <v>5784792.9053771533</v>
      </c>
      <c r="P1601" s="321" t="s">
        <v>3170</v>
      </c>
      <c r="Q1601" s="321">
        <v>18000000</v>
      </c>
      <c r="R1601" s="321">
        <v>32.510452999999998</v>
      </c>
      <c r="S1601" s="321">
        <v>52.540310169999998</v>
      </c>
      <c r="T1601" s="321">
        <v>129.30958598434512</v>
      </c>
      <c r="U1601" s="321" t="s">
        <v>150</v>
      </c>
      <c r="V1601" s="321">
        <v>0.19363482238155294</v>
      </c>
      <c r="W1601" s="321">
        <v>1.16897852116378</v>
      </c>
      <c r="X1601" s="321">
        <v>2</v>
      </c>
      <c r="Y1601" s="321">
        <v>45.178175227930097</v>
      </c>
      <c r="Z1601" s="321">
        <v>0.44807999999999998</v>
      </c>
      <c r="AA1601" s="321">
        <v>99.589996400000004</v>
      </c>
      <c r="AB1601" s="321">
        <v>1.4448949600000001</v>
      </c>
      <c r="AC1601" s="322">
        <v>0.55269378283894455</v>
      </c>
      <c r="AD1601" s="323">
        <v>180000</v>
      </c>
      <c r="AE1601" s="322">
        <v>32.13773836320641</v>
      </c>
      <c r="AF1601" s="324">
        <v>71.847287451484291</v>
      </c>
      <c r="AG1601" s="324">
        <v>20.969119336598077</v>
      </c>
      <c r="AH1601" s="324">
        <v>0.30386141546323842</v>
      </c>
      <c r="AI1601" s="324">
        <v>0.29185679905810941</v>
      </c>
      <c r="AJ1601" s="324">
        <v>0.20410585919709992</v>
      </c>
      <c r="AK1601" s="324">
        <v>184.90347117608158</v>
      </c>
      <c r="AL1601" s="324">
        <v>149.09972037716844</v>
      </c>
      <c r="AM1601" s="324">
        <v>220.70722197499475</v>
      </c>
    </row>
    <row r="1602" spans="1:39">
      <c r="A1602" s="291" t="s">
        <v>1753</v>
      </c>
      <c r="B1602" s="291">
        <v>2</v>
      </c>
      <c r="C1602" s="291" t="s">
        <v>3780</v>
      </c>
      <c r="D1602" s="291" t="s">
        <v>3176</v>
      </c>
      <c r="E1602" s="291" t="s">
        <v>3160</v>
      </c>
      <c r="F1602" s="291" t="s">
        <v>3161</v>
      </c>
      <c r="G1602" s="291" t="s">
        <v>3162</v>
      </c>
      <c r="H1602" s="291" t="s">
        <v>3163</v>
      </c>
      <c r="I1602" s="291" t="s">
        <v>3164</v>
      </c>
      <c r="J1602" s="291" t="s">
        <v>65</v>
      </c>
      <c r="K1602" s="291">
        <v>40</v>
      </c>
      <c r="L1602" s="291">
        <v>58627677.160000004</v>
      </c>
      <c r="M1602" s="291" t="s">
        <v>58</v>
      </c>
      <c r="N1602" s="291">
        <v>600</v>
      </c>
      <c r="O1602" s="291">
        <v>5794466.4721085532</v>
      </c>
      <c r="P1602" s="321" t="s">
        <v>3170</v>
      </c>
      <c r="Q1602" s="321">
        <v>18000000</v>
      </c>
      <c r="R1602" s="321">
        <v>32.510452999999998</v>
      </c>
      <c r="S1602" s="321">
        <v>52.540310169999998</v>
      </c>
      <c r="T1602" s="321">
        <v>129.30958598434512</v>
      </c>
      <c r="U1602" s="321" t="s">
        <v>150</v>
      </c>
      <c r="V1602" s="321">
        <v>0.19363482238155294</v>
      </c>
      <c r="W1602" s="321">
        <v>1.16897852116378</v>
      </c>
      <c r="X1602" s="321">
        <v>2</v>
      </c>
      <c r="Y1602" s="321">
        <v>45.178175227930097</v>
      </c>
      <c r="Z1602" s="321">
        <v>0.44807999999999998</v>
      </c>
      <c r="AA1602" s="321">
        <v>99.589996400000004</v>
      </c>
      <c r="AB1602" s="321">
        <v>1.4448949600000001</v>
      </c>
      <c r="AC1602" s="322">
        <v>0.55269378283894455</v>
      </c>
      <c r="AD1602" s="323">
        <v>180000</v>
      </c>
      <c r="AE1602" s="322">
        <v>32.191480400603076</v>
      </c>
      <c r="AF1602" s="324">
        <v>71.967433417122237</v>
      </c>
      <c r="AG1602" s="324">
        <v>21.005599197784605</v>
      </c>
      <c r="AH1602" s="324">
        <v>0.30362951425650575</v>
      </c>
      <c r="AI1602" s="324">
        <v>0.29187645300668769</v>
      </c>
      <c r="AJ1602" s="324">
        <v>0.20410585919709992</v>
      </c>
      <c r="AK1602" s="324">
        <v>184.91592277332438</v>
      </c>
      <c r="AL1602" s="324">
        <v>149.10976091159077</v>
      </c>
      <c r="AM1602" s="324">
        <v>220.72208463505802</v>
      </c>
    </row>
    <row r="1603" spans="1:39">
      <c r="A1603" s="291" t="s">
        <v>1754</v>
      </c>
      <c r="B1603" s="291">
        <v>2</v>
      </c>
      <c r="C1603" s="291" t="s">
        <v>3781</v>
      </c>
      <c r="D1603" s="291" t="s">
        <v>3176</v>
      </c>
      <c r="E1603" s="291" t="s">
        <v>3160</v>
      </c>
      <c r="F1603" s="291" t="s">
        <v>3161</v>
      </c>
      <c r="G1603" s="291" t="s">
        <v>3162</v>
      </c>
      <c r="H1603" s="291" t="s">
        <v>3163</v>
      </c>
      <c r="I1603" s="291" t="s">
        <v>3164</v>
      </c>
      <c r="J1603" s="291" t="s">
        <v>65</v>
      </c>
      <c r="K1603" s="291">
        <v>40</v>
      </c>
      <c r="L1603" s="291">
        <v>58627677.160000004</v>
      </c>
      <c r="M1603" s="291" t="s">
        <v>58</v>
      </c>
      <c r="N1603" s="291">
        <v>601</v>
      </c>
      <c r="O1603" s="291">
        <v>5804140.038839953</v>
      </c>
      <c r="P1603" s="321" t="s">
        <v>3170</v>
      </c>
      <c r="Q1603" s="321">
        <v>18000000</v>
      </c>
      <c r="R1603" s="321">
        <v>32.510452999999998</v>
      </c>
      <c r="S1603" s="321">
        <v>52.540310169999998</v>
      </c>
      <c r="T1603" s="321">
        <v>129.30958598434512</v>
      </c>
      <c r="U1603" s="321" t="s">
        <v>150</v>
      </c>
      <c r="V1603" s="321">
        <v>0.19363482238155294</v>
      </c>
      <c r="W1603" s="321">
        <v>1.16897852116378</v>
      </c>
      <c r="X1603" s="321">
        <v>2</v>
      </c>
      <c r="Y1603" s="321">
        <v>45.178175227930097</v>
      </c>
      <c r="Z1603" s="321">
        <v>0.44807999999999998</v>
      </c>
      <c r="AA1603" s="321">
        <v>99.589996400000004</v>
      </c>
      <c r="AB1603" s="321">
        <v>1.4448949600000001</v>
      </c>
      <c r="AC1603" s="322">
        <v>0.55269378283894455</v>
      </c>
      <c r="AD1603" s="323">
        <v>180000</v>
      </c>
      <c r="AE1603" s="322">
        <v>32.245222437999736</v>
      </c>
      <c r="AF1603" s="324">
        <v>72.087579382760154</v>
      </c>
      <c r="AG1603" s="324">
        <v>21.042051132104419</v>
      </c>
      <c r="AH1603" s="324">
        <v>0.3033970731041345</v>
      </c>
      <c r="AI1603" s="324">
        <v>0.29189565404018347</v>
      </c>
      <c r="AJ1603" s="324">
        <v>0.20410585919709992</v>
      </c>
      <c r="AK1603" s="324">
        <v>184.92808742994706</v>
      </c>
      <c r="AL1603" s="324">
        <v>149.11957006708897</v>
      </c>
      <c r="AM1603" s="324">
        <v>220.73660479280517</v>
      </c>
    </row>
    <row r="1604" spans="1:39">
      <c r="A1604" s="291" t="s">
        <v>1755</v>
      </c>
      <c r="B1604" s="291">
        <v>2</v>
      </c>
      <c r="C1604" s="291" t="s">
        <v>3782</v>
      </c>
      <c r="D1604" s="291" t="s">
        <v>3176</v>
      </c>
      <c r="E1604" s="291" t="s">
        <v>3160</v>
      </c>
      <c r="F1604" s="291" t="s">
        <v>3161</v>
      </c>
      <c r="G1604" s="291" t="s">
        <v>3162</v>
      </c>
      <c r="H1604" s="291" t="s">
        <v>3163</v>
      </c>
      <c r="I1604" s="291" t="s">
        <v>3164</v>
      </c>
      <c r="J1604" s="291" t="s">
        <v>65</v>
      </c>
      <c r="K1604" s="291">
        <v>40</v>
      </c>
      <c r="L1604" s="291">
        <v>58627677.160000004</v>
      </c>
      <c r="M1604" s="291" t="s">
        <v>58</v>
      </c>
      <c r="N1604" s="291">
        <v>602</v>
      </c>
      <c r="O1604" s="291">
        <v>5813813.6055713529</v>
      </c>
      <c r="P1604" s="321" t="s">
        <v>3170</v>
      </c>
      <c r="Q1604" s="321">
        <v>18000000</v>
      </c>
      <c r="R1604" s="321">
        <v>32.510452999999998</v>
      </c>
      <c r="S1604" s="321">
        <v>52.540310169999998</v>
      </c>
      <c r="T1604" s="321">
        <v>129.30958598434512</v>
      </c>
      <c r="U1604" s="321" t="s">
        <v>150</v>
      </c>
      <c r="V1604" s="321">
        <v>0.19363482238155294</v>
      </c>
      <c r="W1604" s="321">
        <v>1.16897852116378</v>
      </c>
      <c r="X1604" s="321">
        <v>2</v>
      </c>
      <c r="Y1604" s="321">
        <v>45.178175227930097</v>
      </c>
      <c r="Z1604" s="321">
        <v>0.44807999999999998</v>
      </c>
      <c r="AA1604" s="321">
        <v>99.589996400000004</v>
      </c>
      <c r="AB1604" s="321">
        <v>1.4448949600000001</v>
      </c>
      <c r="AC1604" s="322">
        <v>0.55269378283894455</v>
      </c>
      <c r="AD1604" s="323">
        <v>180000</v>
      </c>
      <c r="AE1604" s="322">
        <v>32.298964475396403</v>
      </c>
      <c r="AF1604" s="324">
        <v>72.207725348398085</v>
      </c>
      <c r="AG1604" s="324">
        <v>21.078475075055472</v>
      </c>
      <c r="AH1604" s="324">
        <v>0.30316409508763326</v>
      </c>
      <c r="AI1604" s="324">
        <v>0.2919144035261193</v>
      </c>
      <c r="AJ1604" s="324">
        <v>0.20410585919709992</v>
      </c>
      <c r="AK1604" s="324">
        <v>184.93996601233229</v>
      </c>
      <c r="AL1604" s="324">
        <v>149.1291485422839</v>
      </c>
      <c r="AM1604" s="324">
        <v>220.75078348238071</v>
      </c>
    </row>
    <row r="1605" spans="1:39">
      <c r="A1605" s="291" t="s">
        <v>1756</v>
      </c>
      <c r="B1605" s="291">
        <v>2</v>
      </c>
      <c r="C1605" s="291" t="s">
        <v>3783</v>
      </c>
      <c r="D1605" s="291" t="s">
        <v>3176</v>
      </c>
      <c r="E1605" s="291" t="s">
        <v>3160</v>
      </c>
      <c r="F1605" s="291" t="s">
        <v>3161</v>
      </c>
      <c r="G1605" s="291" t="s">
        <v>3162</v>
      </c>
      <c r="H1605" s="291" t="s">
        <v>3163</v>
      </c>
      <c r="I1605" s="291" t="s">
        <v>3164</v>
      </c>
      <c r="J1605" s="291" t="s">
        <v>65</v>
      </c>
      <c r="K1605" s="291">
        <v>40</v>
      </c>
      <c r="L1605" s="291">
        <v>58627677.160000004</v>
      </c>
      <c r="M1605" s="291" t="s">
        <v>58</v>
      </c>
      <c r="N1605" s="291">
        <v>603</v>
      </c>
      <c r="O1605" s="291">
        <v>5823487.1723027527</v>
      </c>
      <c r="P1605" s="321" t="s">
        <v>3170</v>
      </c>
      <c r="Q1605" s="321">
        <v>18000000</v>
      </c>
      <c r="R1605" s="321">
        <v>32.510452999999998</v>
      </c>
      <c r="S1605" s="321">
        <v>52.540310169999998</v>
      </c>
      <c r="T1605" s="321">
        <v>129.30958598434512</v>
      </c>
      <c r="U1605" s="321" t="s">
        <v>150</v>
      </c>
      <c r="V1605" s="321">
        <v>0.19363482238155294</v>
      </c>
      <c r="W1605" s="321">
        <v>1.16897852116378</v>
      </c>
      <c r="X1605" s="321">
        <v>2</v>
      </c>
      <c r="Y1605" s="321">
        <v>45.178175227930097</v>
      </c>
      <c r="Z1605" s="321">
        <v>0.44807999999999998</v>
      </c>
      <c r="AA1605" s="321">
        <v>99.589996400000004</v>
      </c>
      <c r="AB1605" s="321">
        <v>1.4448949600000001</v>
      </c>
      <c r="AC1605" s="322">
        <v>0.55269378283894455</v>
      </c>
      <c r="AD1605" s="323">
        <v>180000</v>
      </c>
      <c r="AE1605" s="322">
        <v>32.35270651279307</v>
      </c>
      <c r="AF1605" s="324">
        <v>72.327871314036017</v>
      </c>
      <c r="AG1605" s="324">
        <v>21.114870962504792</v>
      </c>
      <c r="AH1605" s="324">
        <v>0.30293058327902289</v>
      </c>
      <c r="AI1605" s="324">
        <v>0.29193270282803441</v>
      </c>
      <c r="AJ1605" s="324">
        <v>0.20410585919709992</v>
      </c>
      <c r="AK1605" s="324">
        <v>184.95155938433913</v>
      </c>
      <c r="AL1605" s="324">
        <v>149.13849703376138</v>
      </c>
      <c r="AM1605" s="324">
        <v>220.76462173491689</v>
      </c>
    </row>
    <row r="1606" spans="1:39">
      <c r="A1606" s="291" t="s">
        <v>1757</v>
      </c>
      <c r="B1606" s="291">
        <v>2</v>
      </c>
      <c r="C1606" s="291" t="s">
        <v>3784</v>
      </c>
      <c r="D1606" s="291" t="s">
        <v>3176</v>
      </c>
      <c r="E1606" s="291" t="s">
        <v>3160</v>
      </c>
      <c r="F1606" s="291" t="s">
        <v>3161</v>
      </c>
      <c r="G1606" s="291" t="s">
        <v>3162</v>
      </c>
      <c r="H1606" s="291" t="s">
        <v>3163</v>
      </c>
      <c r="I1606" s="291" t="s">
        <v>3164</v>
      </c>
      <c r="J1606" s="291" t="s">
        <v>65</v>
      </c>
      <c r="K1606" s="291">
        <v>40</v>
      </c>
      <c r="L1606" s="291">
        <v>58627677.160000004</v>
      </c>
      <c r="M1606" s="291" t="s">
        <v>58</v>
      </c>
      <c r="N1606" s="291">
        <v>604</v>
      </c>
      <c r="O1606" s="291">
        <v>5833160.7390341526</v>
      </c>
      <c r="P1606" s="321" t="s">
        <v>3170</v>
      </c>
      <c r="Q1606" s="321">
        <v>18000000</v>
      </c>
      <c r="R1606" s="321">
        <v>32.510452999999998</v>
      </c>
      <c r="S1606" s="321">
        <v>52.540310169999998</v>
      </c>
      <c r="T1606" s="321">
        <v>129.30958598434512</v>
      </c>
      <c r="U1606" s="321" t="s">
        <v>150</v>
      </c>
      <c r="V1606" s="321">
        <v>0.19363482238155294</v>
      </c>
      <c r="W1606" s="321">
        <v>1.16897852116378</v>
      </c>
      <c r="X1606" s="321">
        <v>2</v>
      </c>
      <c r="Y1606" s="321">
        <v>45.178175227930097</v>
      </c>
      <c r="Z1606" s="321">
        <v>0.44807999999999998</v>
      </c>
      <c r="AA1606" s="321">
        <v>99.589996400000004</v>
      </c>
      <c r="AB1606" s="321">
        <v>1.4448949600000001</v>
      </c>
      <c r="AC1606" s="322">
        <v>0.55269378283894455</v>
      </c>
      <c r="AD1606" s="323">
        <v>180000</v>
      </c>
      <c r="AE1606" s="322">
        <v>32.406448550189737</v>
      </c>
      <c r="AF1606" s="324">
        <v>72.448017279673962</v>
      </c>
      <c r="AG1606" s="324">
        <v>21.151238730687414</v>
      </c>
      <c r="AH1606" s="324">
        <v>0.30269654074123808</v>
      </c>
      <c r="AI1606" s="324">
        <v>0.2919505533055024</v>
      </c>
      <c r="AJ1606" s="324">
        <v>0.20410585919709992</v>
      </c>
      <c r="AK1606" s="324">
        <v>184.9628684073142</v>
      </c>
      <c r="AL1606" s="324">
        <v>149.14761623608138</v>
      </c>
      <c r="AM1606" s="324">
        <v>220.77812057854706</v>
      </c>
    </row>
    <row r="1607" spans="1:39">
      <c r="A1607" s="291" t="s">
        <v>1758</v>
      </c>
      <c r="B1607" s="291">
        <v>2</v>
      </c>
      <c r="C1607" s="291" t="s">
        <v>3785</v>
      </c>
      <c r="D1607" s="291" t="s">
        <v>3176</v>
      </c>
      <c r="E1607" s="291" t="s">
        <v>3160</v>
      </c>
      <c r="F1607" s="291" t="s">
        <v>3161</v>
      </c>
      <c r="G1607" s="291" t="s">
        <v>3162</v>
      </c>
      <c r="H1607" s="291" t="s">
        <v>3163</v>
      </c>
      <c r="I1607" s="291" t="s">
        <v>3164</v>
      </c>
      <c r="J1607" s="291" t="s">
        <v>65</v>
      </c>
      <c r="K1607" s="291">
        <v>40</v>
      </c>
      <c r="L1607" s="291">
        <v>58627677.160000004</v>
      </c>
      <c r="M1607" s="291" t="s">
        <v>58</v>
      </c>
      <c r="N1607" s="291">
        <v>605</v>
      </c>
      <c r="O1607" s="291">
        <v>5842834.3057655524</v>
      </c>
      <c r="P1607" s="321" t="s">
        <v>3170</v>
      </c>
      <c r="Q1607" s="321">
        <v>18000000</v>
      </c>
      <c r="R1607" s="321">
        <v>32.510452999999998</v>
      </c>
      <c r="S1607" s="321">
        <v>52.540310169999998</v>
      </c>
      <c r="T1607" s="321">
        <v>129.30958598434512</v>
      </c>
      <c r="U1607" s="321" t="s">
        <v>150</v>
      </c>
      <c r="V1607" s="321">
        <v>0.19363482238155294</v>
      </c>
      <c r="W1607" s="321">
        <v>1.16897852116378</v>
      </c>
      <c r="X1607" s="321">
        <v>2</v>
      </c>
      <c r="Y1607" s="321">
        <v>45.178175227930097</v>
      </c>
      <c r="Z1607" s="321">
        <v>0.44807999999999998</v>
      </c>
      <c r="AA1607" s="321">
        <v>99.589996400000004</v>
      </c>
      <c r="AB1607" s="321">
        <v>1.4448949600000001</v>
      </c>
      <c r="AC1607" s="322">
        <v>0.55269378283894455</v>
      </c>
      <c r="AD1607" s="323">
        <v>180000</v>
      </c>
      <c r="AE1607" s="322">
        <v>32.460190587586403</v>
      </c>
      <c r="AF1607" s="324">
        <v>72.568163245311894</v>
      </c>
      <c r="AG1607" s="324">
        <v>21.187578316205244</v>
      </c>
      <c r="AH1607" s="324">
        <v>0.30246197052792995</v>
      </c>
      <c r="AI1607" s="324">
        <v>0.29196795631414885</v>
      </c>
      <c r="AJ1607" s="324">
        <v>0.20410585919709992</v>
      </c>
      <c r="AK1607" s="324">
        <v>184.97389394010295</v>
      </c>
      <c r="AL1607" s="324">
        <v>149.15650684178692</v>
      </c>
      <c r="AM1607" s="324">
        <v>220.79128103841902</v>
      </c>
    </row>
    <row r="1608" spans="1:39">
      <c r="A1608" s="291" t="s">
        <v>1759</v>
      </c>
      <c r="B1608" s="291">
        <v>2</v>
      </c>
      <c r="C1608" s="291" t="s">
        <v>3786</v>
      </c>
      <c r="D1608" s="291" t="s">
        <v>3176</v>
      </c>
      <c r="E1608" s="291" t="s">
        <v>3160</v>
      </c>
      <c r="F1608" s="291" t="s">
        <v>3161</v>
      </c>
      <c r="G1608" s="291" t="s">
        <v>3162</v>
      </c>
      <c r="H1608" s="291" t="s">
        <v>3163</v>
      </c>
      <c r="I1608" s="291" t="s">
        <v>3164</v>
      </c>
      <c r="J1608" s="291" t="s">
        <v>65</v>
      </c>
      <c r="K1608" s="291">
        <v>40</v>
      </c>
      <c r="L1608" s="291">
        <v>58627677.160000004</v>
      </c>
      <c r="M1608" s="291" t="s">
        <v>58</v>
      </c>
      <c r="N1608" s="291">
        <v>606</v>
      </c>
      <c r="O1608" s="291">
        <v>5852507.8724969523</v>
      </c>
      <c r="P1608" s="321" t="s">
        <v>3170</v>
      </c>
      <c r="Q1608" s="321">
        <v>18000000</v>
      </c>
      <c r="R1608" s="321">
        <v>32.510452999999998</v>
      </c>
      <c r="S1608" s="321">
        <v>52.540310169999998</v>
      </c>
      <c r="T1608" s="321">
        <v>129.30958598434512</v>
      </c>
      <c r="U1608" s="321" t="s">
        <v>150</v>
      </c>
      <c r="V1608" s="321">
        <v>0.19363482238155294</v>
      </c>
      <c r="W1608" s="321">
        <v>1.16897852116378</v>
      </c>
      <c r="X1608" s="321">
        <v>2</v>
      </c>
      <c r="Y1608" s="321">
        <v>45.178175227930097</v>
      </c>
      <c r="Z1608" s="321">
        <v>0.44807999999999998</v>
      </c>
      <c r="AA1608" s="321">
        <v>99.589996400000004</v>
      </c>
      <c r="AB1608" s="321">
        <v>1.4448949600000001</v>
      </c>
      <c r="AC1608" s="322">
        <v>0.55269378283894455</v>
      </c>
      <c r="AD1608" s="323">
        <v>180000</v>
      </c>
      <c r="AE1608" s="322">
        <v>32.51393262498307</v>
      </c>
      <c r="AF1608" s="324">
        <v>72.688309210949825</v>
      </c>
      <c r="AG1608" s="324">
        <v>21.223889656025992</v>
      </c>
      <c r="AH1608" s="324">
        <v>0.30222687568366413</v>
      </c>
      <c r="AI1608" s="324">
        <v>0.29198491320566866</v>
      </c>
      <c r="AJ1608" s="324">
        <v>0.20410585919709992</v>
      </c>
      <c r="AK1608" s="324">
        <v>184.98463683906056</v>
      </c>
      <c r="AL1608" s="324">
        <v>149.16516954141301</v>
      </c>
      <c r="AM1608" s="324">
        <v>220.80410413670813</v>
      </c>
    </row>
    <row r="1609" spans="1:39">
      <c r="A1609" s="291" t="s">
        <v>1760</v>
      </c>
      <c r="B1609" s="291">
        <v>2</v>
      </c>
      <c r="C1609" s="291" t="s">
        <v>3787</v>
      </c>
      <c r="D1609" s="291" t="s">
        <v>3176</v>
      </c>
      <c r="E1609" s="291" t="s">
        <v>3160</v>
      </c>
      <c r="F1609" s="291" t="s">
        <v>3161</v>
      </c>
      <c r="G1609" s="291" t="s">
        <v>3162</v>
      </c>
      <c r="H1609" s="291" t="s">
        <v>3163</v>
      </c>
      <c r="I1609" s="291" t="s">
        <v>3164</v>
      </c>
      <c r="J1609" s="291" t="s">
        <v>65</v>
      </c>
      <c r="K1609" s="291">
        <v>40</v>
      </c>
      <c r="L1609" s="291">
        <v>58627677.160000004</v>
      </c>
      <c r="M1609" s="291" t="s">
        <v>58</v>
      </c>
      <c r="N1609" s="291">
        <v>607</v>
      </c>
      <c r="O1609" s="291">
        <v>5862181.4392283522</v>
      </c>
      <c r="P1609" s="321" t="s">
        <v>3170</v>
      </c>
      <c r="Q1609" s="321">
        <v>18000000</v>
      </c>
      <c r="R1609" s="321">
        <v>32.510452999999998</v>
      </c>
      <c r="S1609" s="321">
        <v>52.540310169999998</v>
      </c>
      <c r="T1609" s="321">
        <v>129.30958598434512</v>
      </c>
      <c r="U1609" s="321" t="s">
        <v>150</v>
      </c>
      <c r="V1609" s="321">
        <v>0.19363482238155294</v>
      </c>
      <c r="W1609" s="321">
        <v>1.16897852116378</v>
      </c>
      <c r="X1609" s="321">
        <v>2</v>
      </c>
      <c r="Y1609" s="321">
        <v>45.178175227930097</v>
      </c>
      <c r="Z1609" s="321">
        <v>0.44807999999999998</v>
      </c>
      <c r="AA1609" s="321">
        <v>99.589996400000004</v>
      </c>
      <c r="AB1609" s="321">
        <v>1.4448949600000001</v>
      </c>
      <c r="AC1609" s="322">
        <v>0.55269378283894455</v>
      </c>
      <c r="AD1609" s="323">
        <v>180000</v>
      </c>
      <c r="AE1609" s="322">
        <v>32.567674662379737</v>
      </c>
      <c r="AF1609" s="324">
        <v>72.808455176587756</v>
      </c>
      <c r="AG1609" s="324">
        <v>21.260172687482036</v>
      </c>
      <c r="AH1609" s="324">
        <v>0.30199125924365722</v>
      </c>
      <c r="AI1609" s="324">
        <v>0.29200142532784357</v>
      </c>
      <c r="AJ1609" s="324">
        <v>0.20410585919709992</v>
      </c>
      <c r="AK1609" s="324">
        <v>184.99509795806301</v>
      </c>
      <c r="AL1609" s="324">
        <v>149.17360502349553</v>
      </c>
      <c r="AM1609" s="324">
        <v>220.81659089263056</v>
      </c>
    </row>
    <row r="1610" spans="1:39">
      <c r="A1610" s="291" t="s">
        <v>1761</v>
      </c>
      <c r="B1610" s="291">
        <v>2</v>
      </c>
      <c r="C1610" s="291" t="s">
        <v>3788</v>
      </c>
      <c r="D1610" s="291" t="s">
        <v>3176</v>
      </c>
      <c r="E1610" s="291" t="s">
        <v>3160</v>
      </c>
      <c r="F1610" s="291" t="s">
        <v>3161</v>
      </c>
      <c r="G1610" s="291" t="s">
        <v>3162</v>
      </c>
      <c r="H1610" s="291" t="s">
        <v>3163</v>
      </c>
      <c r="I1610" s="291" t="s">
        <v>3164</v>
      </c>
      <c r="J1610" s="291" t="s">
        <v>65</v>
      </c>
      <c r="K1610" s="291">
        <v>40</v>
      </c>
      <c r="L1610" s="291">
        <v>58627677.160000004</v>
      </c>
      <c r="M1610" s="291" t="s">
        <v>58</v>
      </c>
      <c r="N1610" s="291">
        <v>608</v>
      </c>
      <c r="O1610" s="291">
        <v>5871855.005959752</v>
      </c>
      <c r="P1610" s="321" t="s">
        <v>3170</v>
      </c>
      <c r="Q1610" s="321">
        <v>18000000</v>
      </c>
      <c r="R1610" s="321">
        <v>32.510452999999998</v>
      </c>
      <c r="S1610" s="321">
        <v>52.540310169999998</v>
      </c>
      <c r="T1610" s="321">
        <v>129.30958598434512</v>
      </c>
      <c r="U1610" s="321" t="s">
        <v>150</v>
      </c>
      <c r="V1610" s="321">
        <v>0.19363482238155294</v>
      </c>
      <c r="W1610" s="321">
        <v>1.16897852116378</v>
      </c>
      <c r="X1610" s="321">
        <v>2</v>
      </c>
      <c r="Y1610" s="321">
        <v>45.178175227930097</v>
      </c>
      <c r="Z1610" s="321">
        <v>0.44807999999999998</v>
      </c>
      <c r="AA1610" s="321">
        <v>99.589996400000004</v>
      </c>
      <c r="AB1610" s="321">
        <v>1.4448949600000001</v>
      </c>
      <c r="AC1610" s="322">
        <v>0.55269378283894455</v>
      </c>
      <c r="AD1610" s="323">
        <v>180000</v>
      </c>
      <c r="AE1610" s="322">
        <v>32.621416699776397</v>
      </c>
      <c r="AF1610" s="324">
        <v>72.928601142225673</v>
      </c>
      <c r="AG1610" s="324">
        <v>21.296427348269365</v>
      </c>
      <c r="AH1610" s="324">
        <v>0.30175512423437323</v>
      </c>
      <c r="AI1610" s="324">
        <v>0.29201749402455945</v>
      </c>
      <c r="AJ1610" s="324">
        <v>0.20410585919709992</v>
      </c>
      <c r="AK1610" s="324">
        <v>185.00527814851816</v>
      </c>
      <c r="AL1610" s="324">
        <v>149.18181397458008</v>
      </c>
      <c r="AM1610" s="324">
        <v>220.82874232245629</v>
      </c>
    </row>
    <row r="1611" spans="1:39">
      <c r="A1611" s="291" t="s">
        <v>1762</v>
      </c>
      <c r="B1611" s="291">
        <v>2</v>
      </c>
      <c r="C1611" s="291" t="s">
        <v>3789</v>
      </c>
      <c r="D1611" s="291" t="s">
        <v>3176</v>
      </c>
      <c r="E1611" s="291" t="s">
        <v>3160</v>
      </c>
      <c r="F1611" s="291" t="s">
        <v>3161</v>
      </c>
      <c r="G1611" s="291" t="s">
        <v>3162</v>
      </c>
      <c r="H1611" s="291" t="s">
        <v>3163</v>
      </c>
      <c r="I1611" s="291" t="s">
        <v>3164</v>
      </c>
      <c r="J1611" s="291" t="s">
        <v>65</v>
      </c>
      <c r="K1611" s="291">
        <v>40</v>
      </c>
      <c r="L1611" s="291">
        <v>58627677.160000004</v>
      </c>
      <c r="M1611" s="291" t="s">
        <v>58</v>
      </c>
      <c r="N1611" s="291">
        <v>609</v>
      </c>
      <c r="O1611" s="291">
        <v>5881528.5726911519</v>
      </c>
      <c r="P1611" s="321" t="s">
        <v>3170</v>
      </c>
      <c r="Q1611" s="321">
        <v>18000000</v>
      </c>
      <c r="R1611" s="321">
        <v>32.510452999999998</v>
      </c>
      <c r="S1611" s="321">
        <v>52.540310169999998</v>
      </c>
      <c r="T1611" s="321">
        <v>129.30958598434512</v>
      </c>
      <c r="U1611" s="321" t="s">
        <v>150</v>
      </c>
      <c r="V1611" s="321">
        <v>0.19363482238155294</v>
      </c>
      <c r="W1611" s="321">
        <v>1.16897852116378</v>
      </c>
      <c r="X1611" s="321">
        <v>2</v>
      </c>
      <c r="Y1611" s="321">
        <v>45.178175227930097</v>
      </c>
      <c r="Z1611" s="321">
        <v>0.44807999999999998</v>
      </c>
      <c r="AA1611" s="321">
        <v>99.589996400000004</v>
      </c>
      <c r="AB1611" s="321">
        <v>1.4448949600000001</v>
      </c>
      <c r="AC1611" s="322">
        <v>0.55269378283894455</v>
      </c>
      <c r="AD1611" s="323">
        <v>180000</v>
      </c>
      <c r="AE1611" s="322">
        <v>32.675158737173064</v>
      </c>
      <c r="AF1611" s="324">
        <v>73.048747107863619</v>
      </c>
      <c r="AG1611" s="324">
        <v>21.332653576446461</v>
      </c>
      <c r="AH1611" s="324">
        <v>0.30151847367278301</v>
      </c>
      <c r="AI1611" s="324">
        <v>0.29203312063582298</v>
      </c>
      <c r="AJ1611" s="324">
        <v>0.20410585919709992</v>
      </c>
      <c r="AK1611" s="324">
        <v>185.0151782593762</v>
      </c>
      <c r="AL1611" s="324">
        <v>149.18979707923054</v>
      </c>
      <c r="AM1611" s="324">
        <v>220.84055943952188</v>
      </c>
    </row>
    <row r="1612" spans="1:39">
      <c r="A1612" s="291" t="s">
        <v>1763</v>
      </c>
      <c r="B1612" s="291">
        <v>2</v>
      </c>
      <c r="C1612" s="291" t="s">
        <v>3790</v>
      </c>
      <c r="D1612" s="291" t="s">
        <v>3176</v>
      </c>
      <c r="E1612" s="291" t="s">
        <v>3160</v>
      </c>
      <c r="F1612" s="291" t="s">
        <v>3161</v>
      </c>
      <c r="G1612" s="291" t="s">
        <v>3162</v>
      </c>
      <c r="H1612" s="291" t="s">
        <v>3163</v>
      </c>
      <c r="I1612" s="291" t="s">
        <v>3164</v>
      </c>
      <c r="J1612" s="291" t="s">
        <v>65</v>
      </c>
      <c r="K1612" s="291">
        <v>40</v>
      </c>
      <c r="L1612" s="291">
        <v>58627677.160000004</v>
      </c>
      <c r="M1612" s="291" t="s">
        <v>58</v>
      </c>
      <c r="N1612" s="291">
        <v>610</v>
      </c>
      <c r="O1612" s="291">
        <v>5891202.1394225517</v>
      </c>
      <c r="P1612" s="321" t="s">
        <v>3170</v>
      </c>
      <c r="Q1612" s="321">
        <v>18000000</v>
      </c>
      <c r="R1612" s="321">
        <v>32.510452999999998</v>
      </c>
      <c r="S1612" s="321">
        <v>52.540310169999998</v>
      </c>
      <c r="T1612" s="321">
        <v>129.30958598434512</v>
      </c>
      <c r="U1612" s="321" t="s">
        <v>150</v>
      </c>
      <c r="V1612" s="321">
        <v>0.19363482238155294</v>
      </c>
      <c r="W1612" s="321">
        <v>1.16897852116378</v>
      </c>
      <c r="X1612" s="321">
        <v>2</v>
      </c>
      <c r="Y1612" s="321">
        <v>45.178175227930097</v>
      </c>
      <c r="Z1612" s="321">
        <v>0.44807999999999998</v>
      </c>
      <c r="AA1612" s="321">
        <v>99.589996400000004</v>
      </c>
      <c r="AB1612" s="321">
        <v>1.4448949600000001</v>
      </c>
      <c r="AC1612" s="322">
        <v>0.55269378283894455</v>
      </c>
      <c r="AD1612" s="323">
        <v>180000</v>
      </c>
      <c r="AE1612" s="322">
        <v>32.72890077456973</v>
      </c>
      <c r="AF1612" s="324">
        <v>73.16889307350155</v>
      </c>
      <c r="AG1612" s="324">
        <v>21.368851310433207</v>
      </c>
      <c r="AH1612" s="324">
        <v>0.30128131056710672</v>
      </c>
      <c r="AI1612" s="324">
        <v>0.29204830649777913</v>
      </c>
      <c r="AJ1612" s="324">
        <v>0.20410585919709992</v>
      </c>
      <c r="AK1612" s="324">
        <v>185.02479913714075</v>
      </c>
      <c r="AL1612" s="324">
        <v>149.19755502003801</v>
      </c>
      <c r="AM1612" s="324">
        <v>220.85204325424354</v>
      </c>
    </row>
    <row r="1613" spans="1:39">
      <c r="A1613" s="291" t="s">
        <v>1764</v>
      </c>
      <c r="B1613" s="291">
        <v>2</v>
      </c>
      <c r="C1613" s="291" t="s">
        <v>3791</v>
      </c>
      <c r="D1613" s="291" t="s">
        <v>3176</v>
      </c>
      <c r="E1613" s="291" t="s">
        <v>3160</v>
      </c>
      <c r="F1613" s="291" t="s">
        <v>3161</v>
      </c>
      <c r="G1613" s="291" t="s">
        <v>3162</v>
      </c>
      <c r="H1613" s="291" t="s">
        <v>3163</v>
      </c>
      <c r="I1613" s="291" t="s">
        <v>3164</v>
      </c>
      <c r="J1613" s="291" t="s">
        <v>65</v>
      </c>
      <c r="K1613" s="291">
        <v>40</v>
      </c>
      <c r="L1613" s="291">
        <v>58627677.160000004</v>
      </c>
      <c r="M1613" s="291" t="s">
        <v>58</v>
      </c>
      <c r="N1613" s="291">
        <v>611</v>
      </c>
      <c r="O1613" s="291">
        <v>5900875.7061539516</v>
      </c>
      <c r="P1613" s="321" t="s">
        <v>3170</v>
      </c>
      <c r="Q1613" s="321">
        <v>18000000</v>
      </c>
      <c r="R1613" s="321">
        <v>32.510452999999998</v>
      </c>
      <c r="S1613" s="321">
        <v>52.540310169999998</v>
      </c>
      <c r="T1613" s="321">
        <v>129.30958598434512</v>
      </c>
      <c r="U1613" s="321" t="s">
        <v>150</v>
      </c>
      <c r="V1613" s="321">
        <v>0.19363482238155294</v>
      </c>
      <c r="W1613" s="321">
        <v>1.16897852116378</v>
      </c>
      <c r="X1613" s="321">
        <v>2</v>
      </c>
      <c r="Y1613" s="321">
        <v>45.178175227930097</v>
      </c>
      <c r="Z1613" s="321">
        <v>0.44807999999999998</v>
      </c>
      <c r="AA1613" s="321">
        <v>99.589996400000004</v>
      </c>
      <c r="AB1613" s="321">
        <v>1.4448949600000001</v>
      </c>
      <c r="AC1613" s="322">
        <v>0.55269378283894455</v>
      </c>
      <c r="AD1613" s="323">
        <v>180000</v>
      </c>
      <c r="AE1613" s="322">
        <v>32.782642811966397</v>
      </c>
      <c r="AF1613" s="324">
        <v>73.289039039139482</v>
      </c>
      <c r="AG1613" s="324">
        <v>21.405020489009821</v>
      </c>
      <c r="AH1613" s="324">
        <v>0.30104363791633693</v>
      </c>
      <c r="AI1613" s="324">
        <v>0.29206305294272755</v>
      </c>
      <c r="AJ1613" s="324">
        <v>0.20410585919709992</v>
      </c>
      <c r="AK1613" s="324">
        <v>185.0341416258793</v>
      </c>
      <c r="AL1613" s="324">
        <v>149.20508847762906</v>
      </c>
      <c r="AM1613" s="324">
        <v>220.86319477412957</v>
      </c>
    </row>
    <row r="1614" spans="1:39">
      <c r="A1614" s="291" t="s">
        <v>1765</v>
      </c>
      <c r="B1614" s="291">
        <v>2</v>
      </c>
      <c r="C1614" s="291" t="s">
        <v>3792</v>
      </c>
      <c r="D1614" s="291" t="s">
        <v>3176</v>
      </c>
      <c r="E1614" s="291" t="s">
        <v>3160</v>
      </c>
      <c r="F1614" s="291" t="s">
        <v>3161</v>
      </c>
      <c r="G1614" s="291" t="s">
        <v>3162</v>
      </c>
      <c r="H1614" s="291" t="s">
        <v>3163</v>
      </c>
      <c r="I1614" s="291" t="s">
        <v>3164</v>
      </c>
      <c r="J1614" s="291" t="s">
        <v>65</v>
      </c>
      <c r="K1614" s="291">
        <v>40</v>
      </c>
      <c r="L1614" s="291">
        <v>58627677.160000004</v>
      </c>
      <c r="M1614" s="291" t="s">
        <v>58</v>
      </c>
      <c r="N1614" s="291">
        <v>612</v>
      </c>
      <c r="O1614" s="291">
        <v>5910549.2728853514</v>
      </c>
      <c r="P1614" s="321" t="s">
        <v>3170</v>
      </c>
      <c r="Q1614" s="321">
        <v>18000000</v>
      </c>
      <c r="R1614" s="321">
        <v>32.510452999999998</v>
      </c>
      <c r="S1614" s="321">
        <v>52.540310169999998</v>
      </c>
      <c r="T1614" s="321">
        <v>129.30958598434512</v>
      </c>
      <c r="U1614" s="321" t="s">
        <v>150</v>
      </c>
      <c r="V1614" s="321">
        <v>0.19363482238155294</v>
      </c>
      <c r="W1614" s="321">
        <v>1.16897852116378</v>
      </c>
      <c r="X1614" s="321">
        <v>2</v>
      </c>
      <c r="Y1614" s="321">
        <v>45.178175227930097</v>
      </c>
      <c r="Z1614" s="321">
        <v>0.44807999999999998</v>
      </c>
      <c r="AA1614" s="321">
        <v>99.589996400000004</v>
      </c>
      <c r="AB1614" s="321">
        <v>1.4448949600000001</v>
      </c>
      <c r="AC1614" s="322">
        <v>0.55269378283894455</v>
      </c>
      <c r="AD1614" s="323">
        <v>180000</v>
      </c>
      <c r="AE1614" s="322">
        <v>32.836384849363064</v>
      </c>
      <c r="AF1614" s="324">
        <v>73.409185004777413</v>
      </c>
      <c r="AG1614" s="324">
        <v>21.441161051315774</v>
      </c>
      <c r="AH1614" s="324">
        <v>0.300805458710655</v>
      </c>
      <c r="AI1614" s="324">
        <v>0.29207736129913986</v>
      </c>
      <c r="AJ1614" s="324">
        <v>0.20410585919709992</v>
      </c>
      <c r="AK1614" s="324">
        <v>185.04320656723411</v>
      </c>
      <c r="AL1614" s="324">
        <v>149.21239813067473</v>
      </c>
      <c r="AM1614" s="324">
        <v>220.87401500379352</v>
      </c>
    </row>
    <row r="1615" spans="1:39">
      <c r="A1615" s="291" t="s">
        <v>1766</v>
      </c>
      <c r="B1615" s="291">
        <v>2</v>
      </c>
      <c r="C1615" s="291" t="s">
        <v>3793</v>
      </c>
      <c r="D1615" s="291" t="s">
        <v>3176</v>
      </c>
      <c r="E1615" s="291" t="s">
        <v>3160</v>
      </c>
      <c r="F1615" s="291" t="s">
        <v>3161</v>
      </c>
      <c r="G1615" s="291" t="s">
        <v>3162</v>
      </c>
      <c r="H1615" s="291" t="s">
        <v>3163</v>
      </c>
      <c r="I1615" s="291" t="s">
        <v>3164</v>
      </c>
      <c r="J1615" s="291" t="s">
        <v>65</v>
      </c>
      <c r="K1615" s="291">
        <v>40</v>
      </c>
      <c r="L1615" s="291">
        <v>58627677.160000004</v>
      </c>
      <c r="M1615" s="291" t="s">
        <v>58</v>
      </c>
      <c r="N1615" s="291">
        <v>613</v>
      </c>
      <c r="O1615" s="291">
        <v>5920222.8396167513</v>
      </c>
      <c r="P1615" s="321" t="s">
        <v>3170</v>
      </c>
      <c r="Q1615" s="321">
        <v>18000000</v>
      </c>
      <c r="R1615" s="321">
        <v>32.510452999999998</v>
      </c>
      <c r="S1615" s="321">
        <v>52.540310169999998</v>
      </c>
      <c r="T1615" s="321">
        <v>129.30958598434512</v>
      </c>
      <c r="U1615" s="321" t="s">
        <v>150</v>
      </c>
      <c r="V1615" s="321">
        <v>0.19363482238155294</v>
      </c>
      <c r="W1615" s="321">
        <v>1.16897852116378</v>
      </c>
      <c r="X1615" s="321">
        <v>2</v>
      </c>
      <c r="Y1615" s="321">
        <v>45.178175227930097</v>
      </c>
      <c r="Z1615" s="321">
        <v>0.44807999999999998</v>
      </c>
      <c r="AA1615" s="321">
        <v>99.589996400000004</v>
      </c>
      <c r="AB1615" s="321">
        <v>1.4448949600000001</v>
      </c>
      <c r="AC1615" s="322">
        <v>0.55269378283894455</v>
      </c>
      <c r="AD1615" s="323">
        <v>180000</v>
      </c>
      <c r="AE1615" s="322">
        <v>32.890126886759731</v>
      </c>
      <c r="AF1615" s="324">
        <v>73.529330970415359</v>
      </c>
      <c r="AG1615" s="324">
        <v>21.477272936848692</v>
      </c>
      <c r="AH1615" s="324">
        <v>0.30056677593103415</v>
      </c>
      <c r="AI1615" s="324">
        <v>0.29209123289167566</v>
      </c>
      <c r="AJ1615" s="324">
        <v>0.20410585919709992</v>
      </c>
      <c r="AK1615" s="324">
        <v>185.05199480043231</v>
      </c>
      <c r="AL1615" s="324">
        <v>149.21948465589858</v>
      </c>
      <c r="AM1615" s="324">
        <v>220.88450494496612</v>
      </c>
    </row>
    <row r="1616" spans="1:39">
      <c r="A1616" s="291" t="s">
        <v>1767</v>
      </c>
      <c r="B1616" s="291">
        <v>2</v>
      </c>
      <c r="C1616" s="291" t="s">
        <v>3794</v>
      </c>
      <c r="D1616" s="291" t="s">
        <v>3176</v>
      </c>
      <c r="E1616" s="291" t="s">
        <v>3160</v>
      </c>
      <c r="F1616" s="291" t="s">
        <v>3161</v>
      </c>
      <c r="G1616" s="291" t="s">
        <v>3162</v>
      </c>
      <c r="H1616" s="291" t="s">
        <v>3163</v>
      </c>
      <c r="I1616" s="291" t="s">
        <v>3164</v>
      </c>
      <c r="J1616" s="291" t="s">
        <v>65</v>
      </c>
      <c r="K1616" s="291">
        <v>40</v>
      </c>
      <c r="L1616" s="291">
        <v>58627677.160000004</v>
      </c>
      <c r="M1616" s="291" t="s">
        <v>58</v>
      </c>
      <c r="N1616" s="291">
        <v>614</v>
      </c>
      <c r="O1616" s="291">
        <v>5929896.4063481512</v>
      </c>
      <c r="P1616" s="321" t="s">
        <v>3170</v>
      </c>
      <c r="Q1616" s="321">
        <v>18000000</v>
      </c>
      <c r="R1616" s="321">
        <v>32.510452999999998</v>
      </c>
      <c r="S1616" s="321">
        <v>52.540310169999998</v>
      </c>
      <c r="T1616" s="321">
        <v>129.30958598434512</v>
      </c>
      <c r="U1616" s="321" t="s">
        <v>150</v>
      </c>
      <c r="V1616" s="321">
        <v>0.19363482238155294</v>
      </c>
      <c r="W1616" s="321">
        <v>1.16897852116378</v>
      </c>
      <c r="X1616" s="321">
        <v>2</v>
      </c>
      <c r="Y1616" s="321">
        <v>45.178175227930097</v>
      </c>
      <c r="Z1616" s="321">
        <v>0.44807999999999998</v>
      </c>
      <c r="AA1616" s="321">
        <v>99.589996400000004</v>
      </c>
      <c r="AB1616" s="321">
        <v>1.4448949600000001</v>
      </c>
      <c r="AC1616" s="322">
        <v>0.55269378283894455</v>
      </c>
      <c r="AD1616" s="323">
        <v>180000</v>
      </c>
      <c r="AE1616" s="322">
        <v>32.943868924156398</v>
      </c>
      <c r="AF1616" s="324">
        <v>73.64947693605329</v>
      </c>
      <c r="AG1616" s="324">
        <v>21.513356085463279</v>
      </c>
      <c r="AH1616" s="324">
        <v>0.30032759254960051</v>
      </c>
      <c r="AI1616" s="324">
        <v>0.29210466904119919</v>
      </c>
      <c r="AJ1616" s="324">
        <v>0.20410585919709992</v>
      </c>
      <c r="AK1616" s="324">
        <v>185.06050716229663</v>
      </c>
      <c r="AL1616" s="324">
        <v>149.22634872808524</v>
      </c>
      <c r="AM1616" s="324">
        <v>220.89466559650808</v>
      </c>
    </row>
    <row r="1617" spans="1:39">
      <c r="A1617" s="291" t="s">
        <v>1768</v>
      </c>
      <c r="B1617" s="291">
        <v>2</v>
      </c>
      <c r="C1617" s="291" t="s">
        <v>3795</v>
      </c>
      <c r="D1617" s="291" t="s">
        <v>3176</v>
      </c>
      <c r="E1617" s="291" t="s">
        <v>3160</v>
      </c>
      <c r="F1617" s="291" t="s">
        <v>3161</v>
      </c>
      <c r="G1617" s="291" t="s">
        <v>3162</v>
      </c>
      <c r="H1617" s="291" t="s">
        <v>3163</v>
      </c>
      <c r="I1617" s="291" t="s">
        <v>3164</v>
      </c>
      <c r="J1617" s="291" t="s">
        <v>65</v>
      </c>
      <c r="K1617" s="291">
        <v>40</v>
      </c>
      <c r="L1617" s="291">
        <v>58627677.160000004</v>
      </c>
      <c r="M1617" s="291" t="s">
        <v>58</v>
      </c>
      <c r="N1617" s="291">
        <v>615</v>
      </c>
      <c r="O1617" s="291">
        <v>5939569.973079551</v>
      </c>
      <c r="P1617" s="321" t="s">
        <v>3170</v>
      </c>
      <c r="Q1617" s="321">
        <v>18000000</v>
      </c>
      <c r="R1617" s="321">
        <v>32.510452999999998</v>
      </c>
      <c r="S1617" s="321">
        <v>52.540310169999998</v>
      </c>
      <c r="T1617" s="321">
        <v>129.30958598434512</v>
      </c>
      <c r="U1617" s="321" t="s">
        <v>150</v>
      </c>
      <c r="V1617" s="321">
        <v>0.19363482238155294</v>
      </c>
      <c r="W1617" s="321">
        <v>1.16897852116378</v>
      </c>
      <c r="X1617" s="321">
        <v>2</v>
      </c>
      <c r="Y1617" s="321">
        <v>45.178175227930097</v>
      </c>
      <c r="Z1617" s="321">
        <v>0.44807999999999998</v>
      </c>
      <c r="AA1617" s="321">
        <v>99.589996400000004</v>
      </c>
      <c r="AB1617" s="321">
        <v>1.4448949600000001</v>
      </c>
      <c r="AC1617" s="322">
        <v>0.55269378283894455</v>
      </c>
      <c r="AD1617" s="323">
        <v>180000</v>
      </c>
      <c r="AE1617" s="322">
        <v>32.997610961553065</v>
      </c>
      <c r="AF1617" s="324">
        <v>73.769622901691221</v>
      </c>
      <c r="AG1617" s="324">
        <v>21.549410437370277</v>
      </c>
      <c r="AH1617" s="324">
        <v>0.30008791152963238</v>
      </c>
      <c r="AI1617" s="324">
        <v>0.29211767106479597</v>
      </c>
      <c r="AJ1617" s="324">
        <v>0.20410585919709992</v>
      </c>
      <c r="AK1617" s="324">
        <v>185.06874448725571</v>
      </c>
      <c r="AL1617" s="324">
        <v>149.23299102008897</v>
      </c>
      <c r="AM1617" s="324">
        <v>220.90449795442251</v>
      </c>
    </row>
    <row r="1618" spans="1:39">
      <c r="A1618" s="291" t="s">
        <v>1769</v>
      </c>
      <c r="B1618" s="291">
        <v>2</v>
      </c>
      <c r="C1618" s="291" t="s">
        <v>3796</v>
      </c>
      <c r="D1618" s="291" t="s">
        <v>3176</v>
      </c>
      <c r="E1618" s="291" t="s">
        <v>3160</v>
      </c>
      <c r="F1618" s="291" t="s">
        <v>3161</v>
      </c>
      <c r="G1618" s="291" t="s">
        <v>3162</v>
      </c>
      <c r="H1618" s="291" t="s">
        <v>3163</v>
      </c>
      <c r="I1618" s="291" t="s">
        <v>3164</v>
      </c>
      <c r="J1618" s="291" t="s">
        <v>65</v>
      </c>
      <c r="K1618" s="291">
        <v>40</v>
      </c>
      <c r="L1618" s="291">
        <v>58627677.160000004</v>
      </c>
      <c r="M1618" s="291" t="s">
        <v>58</v>
      </c>
      <c r="N1618" s="291">
        <v>616</v>
      </c>
      <c r="O1618" s="291">
        <v>5949243.5398109509</v>
      </c>
      <c r="P1618" s="321" t="s">
        <v>3170</v>
      </c>
      <c r="Q1618" s="321">
        <v>18000000</v>
      </c>
      <c r="R1618" s="321">
        <v>32.510452999999998</v>
      </c>
      <c r="S1618" s="321">
        <v>52.540310169999998</v>
      </c>
      <c r="T1618" s="321">
        <v>129.30958598434512</v>
      </c>
      <c r="U1618" s="321" t="s">
        <v>150</v>
      </c>
      <c r="V1618" s="321">
        <v>0.19363482238155294</v>
      </c>
      <c r="W1618" s="321">
        <v>1.16897852116378</v>
      </c>
      <c r="X1618" s="321">
        <v>2</v>
      </c>
      <c r="Y1618" s="321">
        <v>45.178175227930097</v>
      </c>
      <c r="Z1618" s="321">
        <v>0.44807999999999998</v>
      </c>
      <c r="AA1618" s="321">
        <v>99.589996400000004</v>
      </c>
      <c r="AB1618" s="321">
        <v>1.4448949600000001</v>
      </c>
      <c r="AC1618" s="322">
        <v>0.55269378283894455</v>
      </c>
      <c r="AD1618" s="323">
        <v>180000</v>
      </c>
      <c r="AE1618" s="322">
        <v>33.051352998949724</v>
      </c>
      <c r="AF1618" s="324">
        <v>73.889768867329138</v>
      </c>
      <c r="AG1618" s="324">
        <v>21.585435933135365</v>
      </c>
      <c r="AH1618" s="324">
        <v>0.29984773582541918</v>
      </c>
      <c r="AI1618" s="324">
        <v>0.29213024027578888</v>
      </c>
      <c r="AJ1618" s="324">
        <v>0.20410585919709992</v>
      </c>
      <c r="AK1618" s="324">
        <v>185.07670760735445</v>
      </c>
      <c r="AL1618" s="324">
        <v>149.23941220284178</v>
      </c>
      <c r="AM1618" s="324">
        <v>220.91400301186715</v>
      </c>
    </row>
    <row r="1619" spans="1:39">
      <c r="A1619" s="291" t="s">
        <v>1770</v>
      </c>
      <c r="B1619" s="291">
        <v>2</v>
      </c>
      <c r="C1619" s="291" t="s">
        <v>3797</v>
      </c>
      <c r="D1619" s="291" t="s">
        <v>3176</v>
      </c>
      <c r="E1619" s="291" t="s">
        <v>3160</v>
      </c>
      <c r="F1619" s="291" t="s">
        <v>3161</v>
      </c>
      <c r="G1619" s="291" t="s">
        <v>3162</v>
      </c>
      <c r="H1619" s="291" t="s">
        <v>3163</v>
      </c>
      <c r="I1619" s="291" t="s">
        <v>3164</v>
      </c>
      <c r="J1619" s="291" t="s">
        <v>65</v>
      </c>
      <c r="K1619" s="291">
        <v>40</v>
      </c>
      <c r="L1619" s="291">
        <v>58627677.160000004</v>
      </c>
      <c r="M1619" s="291" t="s">
        <v>58</v>
      </c>
      <c r="N1619" s="291">
        <v>617</v>
      </c>
      <c r="O1619" s="291">
        <v>5958917.1065423507</v>
      </c>
      <c r="P1619" s="321" t="s">
        <v>3170</v>
      </c>
      <c r="Q1619" s="321">
        <v>18000000</v>
      </c>
      <c r="R1619" s="321">
        <v>32.510452999999998</v>
      </c>
      <c r="S1619" s="321">
        <v>52.540310169999998</v>
      </c>
      <c r="T1619" s="321">
        <v>129.30958598434512</v>
      </c>
      <c r="U1619" s="321" t="s">
        <v>150</v>
      </c>
      <c r="V1619" s="321">
        <v>0.19363482238155294</v>
      </c>
      <c r="W1619" s="321">
        <v>1.16897852116378</v>
      </c>
      <c r="X1619" s="321">
        <v>2</v>
      </c>
      <c r="Y1619" s="321">
        <v>45.178175227930097</v>
      </c>
      <c r="Z1619" s="321">
        <v>0.44807999999999998</v>
      </c>
      <c r="AA1619" s="321">
        <v>99.589996400000004</v>
      </c>
      <c r="AB1619" s="321">
        <v>1.4448949600000001</v>
      </c>
      <c r="AC1619" s="322">
        <v>0.55269378283894455</v>
      </c>
      <c r="AD1619" s="323">
        <v>180000</v>
      </c>
      <c r="AE1619" s="322">
        <v>33.105095036346391</v>
      </c>
      <c r="AF1619" s="324">
        <v>74.009914832967084</v>
      </c>
      <c r="AG1619" s="324">
        <v>21.621432513678123</v>
      </c>
      <c r="AH1619" s="324">
        <v>0.29960706838240292</v>
      </c>
      <c r="AI1619" s="324">
        <v>0.29214237798375414</v>
      </c>
      <c r="AJ1619" s="324">
        <v>0.20410585919709992</v>
      </c>
      <c r="AK1619" s="324">
        <v>185.08439735226409</v>
      </c>
      <c r="AL1619" s="324">
        <v>149.24561294536167</v>
      </c>
      <c r="AM1619" s="324">
        <v>220.92318175916654</v>
      </c>
    </row>
    <row r="1620" spans="1:39">
      <c r="A1620" s="291" t="s">
        <v>1771</v>
      </c>
      <c r="B1620" s="291">
        <v>2</v>
      </c>
      <c r="C1620" s="291" t="s">
        <v>3798</v>
      </c>
      <c r="D1620" s="291" t="s">
        <v>3176</v>
      </c>
      <c r="E1620" s="291" t="s">
        <v>3160</v>
      </c>
      <c r="F1620" s="291" t="s">
        <v>3161</v>
      </c>
      <c r="G1620" s="291" t="s">
        <v>3162</v>
      </c>
      <c r="H1620" s="291" t="s">
        <v>3163</v>
      </c>
      <c r="I1620" s="291" t="s">
        <v>3164</v>
      </c>
      <c r="J1620" s="291" t="s">
        <v>65</v>
      </c>
      <c r="K1620" s="291">
        <v>40</v>
      </c>
      <c r="L1620" s="291">
        <v>58627677.160000004</v>
      </c>
      <c r="M1620" s="291" t="s">
        <v>58</v>
      </c>
      <c r="N1620" s="291">
        <v>618</v>
      </c>
      <c r="O1620" s="291">
        <v>5968590.6732737506</v>
      </c>
      <c r="P1620" s="321" t="s">
        <v>3170</v>
      </c>
      <c r="Q1620" s="321">
        <v>18000000</v>
      </c>
      <c r="R1620" s="321">
        <v>32.510452999999998</v>
      </c>
      <c r="S1620" s="321">
        <v>52.540310169999998</v>
      </c>
      <c r="T1620" s="321">
        <v>129.30958598434512</v>
      </c>
      <c r="U1620" s="321" t="s">
        <v>150</v>
      </c>
      <c r="V1620" s="321">
        <v>0.19363482238155294</v>
      </c>
      <c r="W1620" s="321">
        <v>1.16897852116378</v>
      </c>
      <c r="X1620" s="321">
        <v>2</v>
      </c>
      <c r="Y1620" s="321">
        <v>45.178175227930097</v>
      </c>
      <c r="Z1620" s="321">
        <v>0.44807999999999998</v>
      </c>
      <c r="AA1620" s="321">
        <v>99.589996400000004</v>
      </c>
      <c r="AB1620" s="321">
        <v>1.4448949600000001</v>
      </c>
      <c r="AC1620" s="322">
        <v>0.55269378283894455</v>
      </c>
      <c r="AD1620" s="323">
        <v>180000</v>
      </c>
      <c r="AE1620" s="322">
        <v>33.158837073743058</v>
      </c>
      <c r="AF1620" s="324">
        <v>74.130060798605015</v>
      </c>
      <c r="AG1620" s="324">
        <v>21.657400120270918</v>
      </c>
      <c r="AH1620" s="324">
        <v>0.29936591213712477</v>
      </c>
      <c r="AI1620" s="324">
        <v>0.29215408549453759</v>
      </c>
      <c r="AJ1620" s="324">
        <v>0.20410585919709992</v>
      </c>
      <c r="AK1620" s="324">
        <v>185.09181454929248</v>
      </c>
      <c r="AL1620" s="324">
        <v>149.25159391476092</v>
      </c>
      <c r="AM1620" s="324">
        <v>220.93203518382407</v>
      </c>
    </row>
    <row r="1621" spans="1:39">
      <c r="A1621" s="291" t="s">
        <v>1772</v>
      </c>
      <c r="B1621" s="291">
        <v>2</v>
      </c>
      <c r="C1621" s="291" t="s">
        <v>3799</v>
      </c>
      <c r="D1621" s="291" t="s">
        <v>3176</v>
      </c>
      <c r="E1621" s="291" t="s">
        <v>3160</v>
      </c>
      <c r="F1621" s="291" t="s">
        <v>3161</v>
      </c>
      <c r="G1621" s="291" t="s">
        <v>3162</v>
      </c>
      <c r="H1621" s="291" t="s">
        <v>3163</v>
      </c>
      <c r="I1621" s="291" t="s">
        <v>3164</v>
      </c>
      <c r="J1621" s="291" t="s">
        <v>65</v>
      </c>
      <c r="K1621" s="291">
        <v>40</v>
      </c>
      <c r="L1621" s="291">
        <v>58627677.160000004</v>
      </c>
      <c r="M1621" s="291" t="s">
        <v>58</v>
      </c>
      <c r="N1621" s="291">
        <v>619</v>
      </c>
      <c r="O1621" s="291">
        <v>5978264.2400051504</v>
      </c>
      <c r="P1621" s="321" t="s">
        <v>3170</v>
      </c>
      <c r="Q1621" s="321">
        <v>18000000</v>
      </c>
      <c r="R1621" s="321">
        <v>32.510452999999998</v>
      </c>
      <c r="S1621" s="321">
        <v>52.540310169999998</v>
      </c>
      <c r="T1621" s="321">
        <v>129.30958598434512</v>
      </c>
      <c r="U1621" s="321" t="s">
        <v>150</v>
      </c>
      <c r="V1621" s="321">
        <v>0.19363482238155294</v>
      </c>
      <c r="W1621" s="321">
        <v>1.16897852116378</v>
      </c>
      <c r="X1621" s="321">
        <v>2</v>
      </c>
      <c r="Y1621" s="321">
        <v>45.178175227930097</v>
      </c>
      <c r="Z1621" s="321">
        <v>0.44807999999999998</v>
      </c>
      <c r="AA1621" s="321">
        <v>99.589996400000004</v>
      </c>
      <c r="AB1621" s="321">
        <v>1.4448949600000001</v>
      </c>
      <c r="AC1621" s="322">
        <v>0.55269378283894455</v>
      </c>
      <c r="AD1621" s="323">
        <v>180000</v>
      </c>
      <c r="AE1621" s="322">
        <v>33.212579111139725</v>
      </c>
      <c r="AF1621" s="324">
        <v>74.250206764242947</v>
      </c>
      <c r="AG1621" s="324">
        <v>21.693338694537911</v>
      </c>
      <c r="AH1621" s="324">
        <v>0.29912427001749187</v>
      </c>
      <c r="AI1621" s="324">
        <v>0.2921653641102705</v>
      </c>
      <c r="AJ1621" s="324">
        <v>0.20410585919709992</v>
      </c>
      <c r="AK1621" s="324">
        <v>185.0989600233942</v>
      </c>
      <c r="AL1621" s="324">
        <v>149.25735577625409</v>
      </c>
      <c r="AM1621" s="324">
        <v>220.94056427053431</v>
      </c>
    </row>
    <row r="1622" spans="1:39">
      <c r="A1622" s="291" t="s">
        <v>1773</v>
      </c>
      <c r="B1622" s="291">
        <v>2</v>
      </c>
      <c r="C1622" s="291" t="s">
        <v>3800</v>
      </c>
      <c r="D1622" s="291" t="s">
        <v>3176</v>
      </c>
      <c r="E1622" s="291" t="s">
        <v>3160</v>
      </c>
      <c r="F1622" s="291" t="s">
        <v>3161</v>
      </c>
      <c r="G1622" s="291" t="s">
        <v>3162</v>
      </c>
      <c r="H1622" s="291" t="s">
        <v>3163</v>
      </c>
      <c r="I1622" s="291" t="s">
        <v>3164</v>
      </c>
      <c r="J1622" s="291" t="s">
        <v>65</v>
      </c>
      <c r="K1622" s="291">
        <v>40</v>
      </c>
      <c r="L1622" s="291">
        <v>58627677.160000004</v>
      </c>
      <c r="M1622" s="291" t="s">
        <v>58</v>
      </c>
      <c r="N1622" s="291">
        <v>620</v>
      </c>
      <c r="O1622" s="291">
        <v>5987937.8067365503</v>
      </c>
      <c r="P1622" s="321" t="s">
        <v>3170</v>
      </c>
      <c r="Q1622" s="321">
        <v>18000000</v>
      </c>
      <c r="R1622" s="321">
        <v>32.510452999999998</v>
      </c>
      <c r="S1622" s="321">
        <v>52.540310169999998</v>
      </c>
      <c r="T1622" s="321">
        <v>129.30958598434512</v>
      </c>
      <c r="U1622" s="321" t="s">
        <v>150</v>
      </c>
      <c r="V1622" s="321">
        <v>0.19363482238155294</v>
      </c>
      <c r="W1622" s="321">
        <v>1.16897852116378</v>
      </c>
      <c r="X1622" s="321">
        <v>2</v>
      </c>
      <c r="Y1622" s="321">
        <v>45.178175227930097</v>
      </c>
      <c r="Z1622" s="321">
        <v>0.44807999999999998</v>
      </c>
      <c r="AA1622" s="321">
        <v>99.589996400000004</v>
      </c>
      <c r="AB1622" s="321">
        <v>1.4448949600000001</v>
      </c>
      <c r="AC1622" s="322">
        <v>0.55269378283894455</v>
      </c>
      <c r="AD1622" s="323">
        <v>180000</v>
      </c>
      <c r="AE1622" s="322">
        <v>33.266321148536392</v>
      </c>
      <c r="AF1622" s="324">
        <v>74.370352729880878</v>
      </c>
      <c r="AG1622" s="324">
        <v>21.729248178453922</v>
      </c>
      <c r="AH1622" s="324">
        <v>0.2988821449421557</v>
      </c>
      <c r="AI1622" s="324">
        <v>0.29217621512938502</v>
      </c>
      <c r="AJ1622" s="324">
        <v>0.20410585919709992</v>
      </c>
      <c r="AK1622" s="324">
        <v>185.10583459718021</v>
      </c>
      <c r="AL1622" s="324">
        <v>149.26289919316611</v>
      </c>
      <c r="AM1622" s="324">
        <v>220.9487700011943</v>
      </c>
    </row>
    <row r="1623" spans="1:39">
      <c r="A1623" s="291" t="s">
        <v>1774</v>
      </c>
      <c r="B1623" s="291">
        <v>2</v>
      </c>
      <c r="C1623" s="291" t="s">
        <v>3801</v>
      </c>
      <c r="D1623" s="291" t="s">
        <v>3176</v>
      </c>
      <c r="E1623" s="291" t="s">
        <v>3160</v>
      </c>
      <c r="F1623" s="291" t="s">
        <v>3161</v>
      </c>
      <c r="G1623" s="291" t="s">
        <v>3162</v>
      </c>
      <c r="H1623" s="291" t="s">
        <v>3163</v>
      </c>
      <c r="I1623" s="291" t="s">
        <v>3164</v>
      </c>
      <c r="J1623" s="291" t="s">
        <v>65</v>
      </c>
      <c r="K1623" s="291">
        <v>40</v>
      </c>
      <c r="L1623" s="291">
        <v>58627677.160000004</v>
      </c>
      <c r="M1623" s="291" t="s">
        <v>58</v>
      </c>
      <c r="N1623" s="291">
        <v>621</v>
      </c>
      <c r="O1623" s="291">
        <v>5997611.3734679502</v>
      </c>
      <c r="P1623" s="321" t="s">
        <v>3170</v>
      </c>
      <c r="Q1623" s="321">
        <v>18000000</v>
      </c>
      <c r="R1623" s="321">
        <v>32.510452999999998</v>
      </c>
      <c r="S1623" s="321">
        <v>52.540310169999998</v>
      </c>
      <c r="T1623" s="321">
        <v>129.30958598434512</v>
      </c>
      <c r="U1623" s="321" t="s">
        <v>150</v>
      </c>
      <c r="V1623" s="321">
        <v>0.19363482238155294</v>
      </c>
      <c r="W1623" s="321">
        <v>1.16897852116378</v>
      </c>
      <c r="X1623" s="321">
        <v>2</v>
      </c>
      <c r="Y1623" s="321">
        <v>45.178175227930097</v>
      </c>
      <c r="Z1623" s="321">
        <v>0.44807999999999998</v>
      </c>
      <c r="AA1623" s="321">
        <v>99.589996400000004</v>
      </c>
      <c r="AB1623" s="321">
        <v>1.4448949600000001</v>
      </c>
      <c r="AC1623" s="322">
        <v>0.55269378283894455</v>
      </c>
      <c r="AD1623" s="323">
        <v>180000</v>
      </c>
      <c r="AE1623" s="322">
        <v>33.320063185933058</v>
      </c>
      <c r="AF1623" s="324">
        <v>74.490498695518824</v>
      </c>
      <c r="AG1623" s="324">
        <v>21.765128514343477</v>
      </c>
      <c r="AH1623" s="324">
        <v>0.29863953982174268</v>
      </c>
      <c r="AI1623" s="324">
        <v>0.29218663984663074</v>
      </c>
      <c r="AJ1623" s="324">
        <v>0.20410585919709992</v>
      </c>
      <c r="AK1623" s="324">
        <v>185.11243909092843</v>
      </c>
      <c r="AL1623" s="324">
        <v>149.2682248269405</v>
      </c>
      <c r="AM1623" s="324">
        <v>220.95665335491643</v>
      </c>
    </row>
    <row r="1624" spans="1:39">
      <c r="A1624" s="291" t="s">
        <v>1775</v>
      </c>
      <c r="B1624" s="291">
        <v>2</v>
      </c>
      <c r="C1624" s="291" t="s">
        <v>3802</v>
      </c>
      <c r="D1624" s="291" t="s">
        <v>3176</v>
      </c>
      <c r="E1624" s="291" t="s">
        <v>3160</v>
      </c>
      <c r="F1624" s="291" t="s">
        <v>3161</v>
      </c>
      <c r="G1624" s="291" t="s">
        <v>3162</v>
      </c>
      <c r="H1624" s="291" t="s">
        <v>3163</v>
      </c>
      <c r="I1624" s="291" t="s">
        <v>3164</v>
      </c>
      <c r="J1624" s="291" t="s">
        <v>65</v>
      </c>
      <c r="K1624" s="291">
        <v>40</v>
      </c>
      <c r="L1624" s="291">
        <v>58627677.160000004</v>
      </c>
      <c r="M1624" s="291" t="s">
        <v>58</v>
      </c>
      <c r="N1624" s="291">
        <v>622</v>
      </c>
      <c r="O1624" s="291">
        <v>6007284.94019935</v>
      </c>
      <c r="P1624" s="321" t="s">
        <v>3170</v>
      </c>
      <c r="Q1624" s="321">
        <v>18000000</v>
      </c>
      <c r="R1624" s="321">
        <v>32.510452999999998</v>
      </c>
      <c r="S1624" s="321">
        <v>52.540310169999998</v>
      </c>
      <c r="T1624" s="321">
        <v>129.30958598434512</v>
      </c>
      <c r="U1624" s="321" t="s">
        <v>150</v>
      </c>
      <c r="V1624" s="321">
        <v>0.19363482238155294</v>
      </c>
      <c r="W1624" s="321">
        <v>1.16897852116378</v>
      </c>
      <c r="X1624" s="321">
        <v>2</v>
      </c>
      <c r="Y1624" s="321">
        <v>45.178175227930097</v>
      </c>
      <c r="Z1624" s="321">
        <v>0.44807999999999998</v>
      </c>
      <c r="AA1624" s="321">
        <v>99.589996400000004</v>
      </c>
      <c r="AB1624" s="321">
        <v>1.4448949600000001</v>
      </c>
      <c r="AC1624" s="322">
        <v>0.55269378283894455</v>
      </c>
      <c r="AD1624" s="323">
        <v>180000</v>
      </c>
      <c r="AE1624" s="322">
        <v>33.373805223329725</v>
      </c>
      <c r="AF1624" s="324">
        <v>74.610644661156755</v>
      </c>
      <c r="AG1624" s="324">
        <v>21.800979644879657</v>
      </c>
      <c r="AH1624" s="324">
        <v>0.29839645755746946</v>
      </c>
      <c r="AI1624" s="324">
        <v>0.29219663955308944</v>
      </c>
      <c r="AJ1624" s="324">
        <v>0.20410585919709992</v>
      </c>
      <c r="AK1624" s="324">
        <v>185.11877432259317</v>
      </c>
      <c r="AL1624" s="324">
        <v>149.27333333714708</v>
      </c>
      <c r="AM1624" s="324">
        <v>220.96421530803929</v>
      </c>
    </row>
    <row r="1625" spans="1:39">
      <c r="A1625" s="291" t="s">
        <v>1776</v>
      </c>
      <c r="B1625" s="291">
        <v>2</v>
      </c>
      <c r="C1625" s="291" t="s">
        <v>3803</v>
      </c>
      <c r="D1625" s="291" t="s">
        <v>3176</v>
      </c>
      <c r="E1625" s="291" t="s">
        <v>3160</v>
      </c>
      <c r="F1625" s="291" t="s">
        <v>3161</v>
      </c>
      <c r="G1625" s="291" t="s">
        <v>3162</v>
      </c>
      <c r="H1625" s="291" t="s">
        <v>3163</v>
      </c>
      <c r="I1625" s="291" t="s">
        <v>3164</v>
      </c>
      <c r="J1625" s="291" t="s">
        <v>65</v>
      </c>
      <c r="K1625" s="291">
        <v>40</v>
      </c>
      <c r="L1625" s="291">
        <v>58627677.160000004</v>
      </c>
      <c r="M1625" s="291" t="s">
        <v>58</v>
      </c>
      <c r="N1625" s="291">
        <v>623</v>
      </c>
      <c r="O1625" s="291">
        <v>6016958.5069307499</v>
      </c>
      <c r="P1625" s="321" t="s">
        <v>3170</v>
      </c>
      <c r="Q1625" s="321">
        <v>18000000</v>
      </c>
      <c r="R1625" s="321">
        <v>32.510452999999998</v>
      </c>
      <c r="S1625" s="321">
        <v>52.540310169999998</v>
      </c>
      <c r="T1625" s="321">
        <v>129.30958598434512</v>
      </c>
      <c r="U1625" s="321" t="s">
        <v>150</v>
      </c>
      <c r="V1625" s="321">
        <v>0.19363482238155294</v>
      </c>
      <c r="W1625" s="321">
        <v>1.16897852116378</v>
      </c>
      <c r="X1625" s="321">
        <v>2</v>
      </c>
      <c r="Y1625" s="321">
        <v>45.178175227930097</v>
      </c>
      <c r="Z1625" s="321">
        <v>0.44807999999999998</v>
      </c>
      <c r="AA1625" s="321">
        <v>99.589996400000004</v>
      </c>
      <c r="AB1625" s="321">
        <v>1.4448949600000001</v>
      </c>
      <c r="AC1625" s="322">
        <v>0.55269378283894455</v>
      </c>
      <c r="AD1625" s="323">
        <v>180000</v>
      </c>
      <c r="AE1625" s="322">
        <v>33.427547260726385</v>
      </c>
      <c r="AF1625" s="324">
        <v>74.730790626794672</v>
      </c>
      <c r="AG1625" s="324">
        <v>21.836801513083099</v>
      </c>
      <c r="AH1625" s="324">
        <v>0.29815290104203723</v>
      </c>
      <c r="AI1625" s="324">
        <v>0.29220621553619064</v>
      </c>
      <c r="AJ1625" s="324">
        <v>0.20410585919709992</v>
      </c>
      <c r="AK1625" s="324">
        <v>185.12484110781472</v>
      </c>
      <c r="AL1625" s="324">
        <v>149.27822538148982</v>
      </c>
      <c r="AM1625" s="324">
        <v>220.97145683413964</v>
      </c>
    </row>
    <row r="1626" spans="1:39">
      <c r="A1626" s="291" t="s">
        <v>1777</v>
      </c>
      <c r="B1626" s="291">
        <v>2</v>
      </c>
      <c r="C1626" s="291" t="s">
        <v>3804</v>
      </c>
      <c r="D1626" s="291" t="s">
        <v>3176</v>
      </c>
      <c r="E1626" s="291" t="s">
        <v>3160</v>
      </c>
      <c r="F1626" s="291" t="s">
        <v>3161</v>
      </c>
      <c r="G1626" s="291" t="s">
        <v>3162</v>
      </c>
      <c r="H1626" s="291" t="s">
        <v>3163</v>
      </c>
      <c r="I1626" s="291" t="s">
        <v>3164</v>
      </c>
      <c r="J1626" s="291" t="s">
        <v>65</v>
      </c>
      <c r="K1626" s="291">
        <v>40</v>
      </c>
      <c r="L1626" s="291">
        <v>58627677.160000004</v>
      </c>
      <c r="M1626" s="291" t="s">
        <v>58</v>
      </c>
      <c r="N1626" s="291">
        <v>624</v>
      </c>
      <c r="O1626" s="291">
        <v>6026632.0736621497</v>
      </c>
      <c r="P1626" s="321" t="s">
        <v>3170</v>
      </c>
      <c r="Q1626" s="321">
        <v>18000000</v>
      </c>
      <c r="R1626" s="321">
        <v>32.510452999999998</v>
      </c>
      <c r="S1626" s="321">
        <v>52.540310169999998</v>
      </c>
      <c r="T1626" s="321">
        <v>129.30958598434512</v>
      </c>
      <c r="U1626" s="321" t="s">
        <v>150</v>
      </c>
      <c r="V1626" s="321">
        <v>0.19363482238155294</v>
      </c>
      <c r="W1626" s="321">
        <v>1.16897852116378</v>
      </c>
      <c r="X1626" s="321">
        <v>2</v>
      </c>
      <c r="Y1626" s="321">
        <v>45.178175227930097</v>
      </c>
      <c r="Z1626" s="321">
        <v>0.44807999999999998</v>
      </c>
      <c r="AA1626" s="321">
        <v>99.589996400000004</v>
      </c>
      <c r="AB1626" s="321">
        <v>1.4448949600000001</v>
      </c>
      <c r="AC1626" s="322">
        <v>0.55269378283894455</v>
      </c>
      <c r="AD1626" s="323">
        <v>180000</v>
      </c>
      <c r="AE1626" s="322">
        <v>33.481289298123052</v>
      </c>
      <c r="AF1626" s="324">
        <v>74.850936592432603</v>
      </c>
      <c r="AG1626" s="324">
        <v>21.872594062320974</v>
      </c>
      <c r="AH1626" s="324">
        <v>0.29790887315966075</v>
      </c>
      <c r="AI1626" s="324">
        <v>0.2922153690797275</v>
      </c>
      <c r="AJ1626" s="324">
        <v>0.20410585919709992</v>
      </c>
      <c r="AK1626" s="324">
        <v>185.13064025992969</v>
      </c>
      <c r="AL1626" s="324">
        <v>149.28290161581504</v>
      </c>
      <c r="AM1626" s="324">
        <v>220.97837890404435</v>
      </c>
    </row>
    <row r="1627" spans="1:39">
      <c r="A1627" s="291" t="s">
        <v>1778</v>
      </c>
      <c r="B1627" s="291">
        <v>2</v>
      </c>
      <c r="C1627" s="291" t="s">
        <v>3805</v>
      </c>
      <c r="D1627" s="291" t="s">
        <v>3176</v>
      </c>
      <c r="E1627" s="291" t="s">
        <v>3160</v>
      </c>
      <c r="F1627" s="291" t="s">
        <v>3161</v>
      </c>
      <c r="G1627" s="291" t="s">
        <v>3162</v>
      </c>
      <c r="H1627" s="291" t="s">
        <v>3163</v>
      </c>
      <c r="I1627" s="291" t="s">
        <v>3164</v>
      </c>
      <c r="J1627" s="291" t="s">
        <v>65</v>
      </c>
      <c r="K1627" s="291">
        <v>40</v>
      </c>
      <c r="L1627" s="291">
        <v>58627677.160000004</v>
      </c>
      <c r="M1627" s="291" t="s">
        <v>58</v>
      </c>
      <c r="N1627" s="291">
        <v>625</v>
      </c>
      <c r="O1627" s="291">
        <v>6036305.6403935496</v>
      </c>
      <c r="P1627" s="321" t="s">
        <v>3170</v>
      </c>
      <c r="Q1627" s="321">
        <v>18000000</v>
      </c>
      <c r="R1627" s="321">
        <v>32.510452999999998</v>
      </c>
      <c r="S1627" s="321">
        <v>52.540310169999998</v>
      </c>
      <c r="T1627" s="321">
        <v>129.30958598434512</v>
      </c>
      <c r="U1627" s="321" t="s">
        <v>150</v>
      </c>
      <c r="V1627" s="321">
        <v>0.19363482238155294</v>
      </c>
      <c r="W1627" s="321">
        <v>1.16897852116378</v>
      </c>
      <c r="X1627" s="321">
        <v>2</v>
      </c>
      <c r="Y1627" s="321">
        <v>45.178175227930097</v>
      </c>
      <c r="Z1627" s="321">
        <v>0.44807999999999998</v>
      </c>
      <c r="AA1627" s="321">
        <v>99.589996400000004</v>
      </c>
      <c r="AB1627" s="321">
        <v>1.4448949600000001</v>
      </c>
      <c r="AC1627" s="322">
        <v>0.55269378283894455</v>
      </c>
      <c r="AD1627" s="323">
        <v>180000</v>
      </c>
      <c r="AE1627" s="322">
        <v>33.535031335519719</v>
      </c>
      <c r="AF1627" s="324">
        <v>74.971082558070549</v>
      </c>
      <c r="AG1627" s="324">
        <v>21.908357236305896</v>
      </c>
      <c r="AH1627" s="324">
        <v>0.29766437678558849</v>
      </c>
      <c r="AI1627" s="324">
        <v>0.29222410146387151</v>
      </c>
      <c r="AJ1627" s="324">
        <v>0.20410585919709992</v>
      </c>
      <c r="AK1627" s="324">
        <v>185.13617258998019</v>
      </c>
      <c r="AL1627" s="324">
        <v>149.28736269411885</v>
      </c>
      <c r="AM1627" s="324">
        <v>220.98498248584153</v>
      </c>
    </row>
    <row r="1628" spans="1:39">
      <c r="A1628" s="291" t="s">
        <v>1779</v>
      </c>
      <c r="B1628" s="291">
        <v>2</v>
      </c>
      <c r="C1628" s="291" t="s">
        <v>3806</v>
      </c>
      <c r="D1628" s="291" t="s">
        <v>3176</v>
      </c>
      <c r="E1628" s="291" t="s">
        <v>3160</v>
      </c>
      <c r="F1628" s="291" t="s">
        <v>3161</v>
      </c>
      <c r="G1628" s="291" t="s">
        <v>3162</v>
      </c>
      <c r="H1628" s="291" t="s">
        <v>3163</v>
      </c>
      <c r="I1628" s="291" t="s">
        <v>3164</v>
      </c>
      <c r="J1628" s="291" t="s">
        <v>65</v>
      </c>
      <c r="K1628" s="291">
        <v>40</v>
      </c>
      <c r="L1628" s="291">
        <v>58627677.160000004</v>
      </c>
      <c r="M1628" s="291" t="s">
        <v>58</v>
      </c>
      <c r="N1628" s="291">
        <v>626</v>
      </c>
      <c r="O1628" s="291">
        <v>6045979.2071249494</v>
      </c>
      <c r="P1628" s="321" t="s">
        <v>3170</v>
      </c>
      <c r="Q1628" s="321">
        <v>18000000</v>
      </c>
      <c r="R1628" s="321">
        <v>32.510452999999998</v>
      </c>
      <c r="S1628" s="321">
        <v>52.540310169999998</v>
      </c>
      <c r="T1628" s="321">
        <v>129.30958598434512</v>
      </c>
      <c r="U1628" s="321" t="s">
        <v>150</v>
      </c>
      <c r="V1628" s="321">
        <v>0.19363482238155294</v>
      </c>
      <c r="W1628" s="321">
        <v>1.16897852116378</v>
      </c>
      <c r="X1628" s="321">
        <v>2</v>
      </c>
      <c r="Y1628" s="321">
        <v>45.178175227930097</v>
      </c>
      <c r="Z1628" s="321">
        <v>0.44807999999999998</v>
      </c>
      <c r="AA1628" s="321">
        <v>99.589996400000004</v>
      </c>
      <c r="AB1628" s="321">
        <v>1.4448949600000001</v>
      </c>
      <c r="AC1628" s="322">
        <v>0.55269378283894455</v>
      </c>
      <c r="AD1628" s="323">
        <v>180000</v>
      </c>
      <c r="AE1628" s="322">
        <v>33.588773372916386</v>
      </c>
      <c r="AF1628" s="324">
        <v>75.09122852370848</v>
      </c>
      <c r="AG1628" s="324">
        <v>21.944090979094909</v>
      </c>
      <c r="AH1628" s="324">
        <v>0.29741941478667067</v>
      </c>
      <c r="AI1628" s="324">
        <v>0.29223241396518801</v>
      </c>
      <c r="AJ1628" s="324">
        <v>0.20410585919709992</v>
      </c>
      <c r="AK1628" s="324">
        <v>185.14143890672366</v>
      </c>
      <c r="AL1628" s="324">
        <v>149.29160926855511</v>
      </c>
      <c r="AM1628" s="324">
        <v>220.99126854489225</v>
      </c>
    </row>
    <row r="1629" spans="1:39">
      <c r="A1629" s="291" t="s">
        <v>1780</v>
      </c>
      <c r="B1629" s="291">
        <v>2</v>
      </c>
      <c r="C1629" s="291" t="s">
        <v>3807</v>
      </c>
      <c r="D1629" s="291" t="s">
        <v>3176</v>
      </c>
      <c r="E1629" s="291" t="s">
        <v>3160</v>
      </c>
      <c r="F1629" s="291" t="s">
        <v>3161</v>
      </c>
      <c r="G1629" s="291" t="s">
        <v>3162</v>
      </c>
      <c r="H1629" s="291" t="s">
        <v>3163</v>
      </c>
      <c r="I1629" s="291" t="s">
        <v>3164</v>
      </c>
      <c r="J1629" s="291" t="s">
        <v>65</v>
      </c>
      <c r="K1629" s="291">
        <v>40</v>
      </c>
      <c r="L1629" s="291">
        <v>58627677.160000004</v>
      </c>
      <c r="M1629" s="291" t="s">
        <v>58</v>
      </c>
      <c r="N1629" s="291">
        <v>627</v>
      </c>
      <c r="O1629" s="291">
        <v>6055652.7738563493</v>
      </c>
      <c r="P1629" s="321" t="s">
        <v>3170</v>
      </c>
      <c r="Q1629" s="321">
        <v>18000000</v>
      </c>
      <c r="R1629" s="321">
        <v>32.510452999999998</v>
      </c>
      <c r="S1629" s="321">
        <v>52.540310169999998</v>
      </c>
      <c r="T1629" s="321">
        <v>129.30958598434512</v>
      </c>
      <c r="U1629" s="321" t="s">
        <v>150</v>
      </c>
      <c r="V1629" s="321">
        <v>0.19363482238155294</v>
      </c>
      <c r="W1629" s="321">
        <v>1.16897852116378</v>
      </c>
      <c r="X1629" s="321">
        <v>2</v>
      </c>
      <c r="Y1629" s="321">
        <v>45.178175227930097</v>
      </c>
      <c r="Z1629" s="321">
        <v>0.44807999999999998</v>
      </c>
      <c r="AA1629" s="321">
        <v>99.589996400000004</v>
      </c>
      <c r="AB1629" s="321">
        <v>1.4448949600000001</v>
      </c>
      <c r="AC1629" s="322">
        <v>0.55269378283894455</v>
      </c>
      <c r="AD1629" s="323">
        <v>180000</v>
      </c>
      <c r="AE1629" s="322">
        <v>33.642515410313052</v>
      </c>
      <c r="AF1629" s="324">
        <v>75.211374489346412</v>
      </c>
      <c r="AG1629" s="324">
        <v>21.979795235088456</v>
      </c>
      <c r="AH1629" s="324">
        <v>0.29717399002097661</v>
      </c>
      <c r="AI1629" s="324">
        <v>0.29224030785665089</v>
      </c>
      <c r="AJ1629" s="324">
        <v>0.20410585919709992</v>
      </c>
      <c r="AK1629" s="324">
        <v>185.14644001664223</v>
      </c>
      <c r="AL1629" s="324">
        <v>149.29564198944288</v>
      </c>
      <c r="AM1629" s="324">
        <v>220.99723804384161</v>
      </c>
    </row>
    <row r="1630" spans="1:39">
      <c r="A1630" s="291" t="s">
        <v>1781</v>
      </c>
      <c r="B1630" s="291">
        <v>2</v>
      </c>
      <c r="C1630" s="291" t="s">
        <v>3808</v>
      </c>
      <c r="D1630" s="291" t="s">
        <v>3176</v>
      </c>
      <c r="E1630" s="291" t="s">
        <v>3160</v>
      </c>
      <c r="F1630" s="291" t="s">
        <v>3161</v>
      </c>
      <c r="G1630" s="291" t="s">
        <v>3162</v>
      </c>
      <c r="H1630" s="291" t="s">
        <v>3163</v>
      </c>
      <c r="I1630" s="291" t="s">
        <v>3164</v>
      </c>
      <c r="J1630" s="291" t="s">
        <v>65</v>
      </c>
      <c r="K1630" s="291">
        <v>40</v>
      </c>
      <c r="L1630" s="291">
        <v>58627677.160000004</v>
      </c>
      <c r="M1630" s="291" t="s">
        <v>58</v>
      </c>
      <c r="N1630" s="291">
        <v>628</v>
      </c>
      <c r="O1630" s="291">
        <v>6065326.3405877491</v>
      </c>
      <c r="P1630" s="321" t="s">
        <v>3170</v>
      </c>
      <c r="Q1630" s="321">
        <v>18000000</v>
      </c>
      <c r="R1630" s="321">
        <v>32.510452999999998</v>
      </c>
      <c r="S1630" s="321">
        <v>52.540310169999998</v>
      </c>
      <c r="T1630" s="321">
        <v>129.30958598434512</v>
      </c>
      <c r="U1630" s="321" t="s">
        <v>150</v>
      </c>
      <c r="V1630" s="321">
        <v>0.19363482238155294</v>
      </c>
      <c r="W1630" s="321">
        <v>1.16897852116378</v>
      </c>
      <c r="X1630" s="321">
        <v>2</v>
      </c>
      <c r="Y1630" s="321">
        <v>45.178175227930097</v>
      </c>
      <c r="Z1630" s="321">
        <v>0.44807999999999998</v>
      </c>
      <c r="AA1630" s="321">
        <v>99.589996400000004</v>
      </c>
      <c r="AB1630" s="321">
        <v>1.4448949600000001</v>
      </c>
      <c r="AC1630" s="322">
        <v>0.55269378283894455</v>
      </c>
      <c r="AD1630" s="323">
        <v>180000</v>
      </c>
      <c r="AE1630" s="322">
        <v>33.696257447709719</v>
      </c>
      <c r="AF1630" s="324">
        <v>75.331520454984343</v>
      </c>
      <c r="AG1630" s="324">
        <v>22.015469949029328</v>
      </c>
      <c r="AH1630" s="324">
        <v>0.29692810533796393</v>
      </c>
      <c r="AI1630" s="324">
        <v>0.29224778440765781</v>
      </c>
      <c r="AJ1630" s="324">
        <v>0.20410585919709992</v>
      </c>
      <c r="AK1630" s="324">
        <v>185.15117672395235</v>
      </c>
      <c r="AL1630" s="324">
        <v>149.29946150527434</v>
      </c>
      <c r="AM1630" s="324">
        <v>221.00289194263038</v>
      </c>
    </row>
    <row r="1631" spans="1:39">
      <c r="A1631" s="291" t="s">
        <v>1782</v>
      </c>
      <c r="B1631" s="291">
        <v>2</v>
      </c>
      <c r="C1631" s="291" t="s">
        <v>3809</v>
      </c>
      <c r="D1631" s="291" t="s">
        <v>3176</v>
      </c>
      <c r="E1631" s="291" t="s">
        <v>3160</v>
      </c>
      <c r="F1631" s="291" t="s">
        <v>3161</v>
      </c>
      <c r="G1631" s="291" t="s">
        <v>3162</v>
      </c>
      <c r="H1631" s="291" t="s">
        <v>3163</v>
      </c>
      <c r="I1631" s="291" t="s">
        <v>3164</v>
      </c>
      <c r="J1631" s="291" t="s">
        <v>65</v>
      </c>
      <c r="K1631" s="291">
        <v>40</v>
      </c>
      <c r="L1631" s="291">
        <v>58627677.160000004</v>
      </c>
      <c r="M1631" s="291" t="s">
        <v>58</v>
      </c>
      <c r="N1631" s="291">
        <v>629</v>
      </c>
      <c r="O1631" s="291">
        <v>6074999.907319149</v>
      </c>
      <c r="P1631" s="321" t="s">
        <v>3170</v>
      </c>
      <c r="Q1631" s="321">
        <v>18000000</v>
      </c>
      <c r="R1631" s="321">
        <v>32.510452999999998</v>
      </c>
      <c r="S1631" s="321">
        <v>52.540310169999998</v>
      </c>
      <c r="T1631" s="321">
        <v>129.30958598434512</v>
      </c>
      <c r="U1631" s="321" t="s">
        <v>150</v>
      </c>
      <c r="V1631" s="321">
        <v>0.19363482238155294</v>
      </c>
      <c r="W1631" s="321">
        <v>1.16897852116378</v>
      </c>
      <c r="X1631" s="321">
        <v>2</v>
      </c>
      <c r="Y1631" s="321">
        <v>45.178175227930097</v>
      </c>
      <c r="Z1631" s="321">
        <v>0.44807999999999998</v>
      </c>
      <c r="AA1631" s="321">
        <v>99.589996400000004</v>
      </c>
      <c r="AB1631" s="321">
        <v>1.4448949600000001</v>
      </c>
      <c r="AC1631" s="322">
        <v>0.55269378283894455</v>
      </c>
      <c r="AD1631" s="323">
        <v>180000</v>
      </c>
      <c r="AE1631" s="322">
        <v>33.749999485106386</v>
      </c>
      <c r="AF1631" s="324">
        <v>75.451666420622288</v>
      </c>
      <c r="AG1631" s="324">
        <v>22.051115066001671</v>
      </c>
      <c r="AH1631" s="324">
        <v>0.29668176357879938</v>
      </c>
      <c r="AI1631" s="324">
        <v>0.29225484488404496</v>
      </c>
      <c r="AJ1631" s="324">
        <v>0.20410585919709992</v>
      </c>
      <c r="AK1631" s="324">
        <v>185.1556498306141</v>
      </c>
      <c r="AL1631" s="324">
        <v>149.30306846272214</v>
      </c>
      <c r="AM1631" s="324">
        <v>221.00823119850608</v>
      </c>
    </row>
    <row r="1632" spans="1:39">
      <c r="A1632" s="291" t="s">
        <v>1783</v>
      </c>
      <c r="B1632" s="291">
        <v>2</v>
      </c>
      <c r="C1632" s="291" t="s">
        <v>3810</v>
      </c>
      <c r="D1632" s="291" t="s">
        <v>3176</v>
      </c>
      <c r="E1632" s="291" t="s">
        <v>3160</v>
      </c>
      <c r="F1632" s="291" t="s">
        <v>3161</v>
      </c>
      <c r="G1632" s="291" t="s">
        <v>3162</v>
      </c>
      <c r="H1632" s="291" t="s">
        <v>3163</v>
      </c>
      <c r="I1632" s="291" t="s">
        <v>3164</v>
      </c>
      <c r="J1632" s="291" t="s">
        <v>65</v>
      </c>
      <c r="K1632" s="291">
        <v>40</v>
      </c>
      <c r="L1632" s="291">
        <v>58627677.160000004</v>
      </c>
      <c r="M1632" s="291" t="s">
        <v>58</v>
      </c>
      <c r="N1632" s="291">
        <v>630</v>
      </c>
      <c r="O1632" s="291">
        <v>6084673.4740505489</v>
      </c>
      <c r="P1632" s="321" t="s">
        <v>3170</v>
      </c>
      <c r="Q1632" s="321">
        <v>18000000</v>
      </c>
      <c r="R1632" s="321">
        <v>32.510452999999998</v>
      </c>
      <c r="S1632" s="321">
        <v>52.540310169999998</v>
      </c>
      <c r="T1632" s="321">
        <v>129.30958598434512</v>
      </c>
      <c r="U1632" s="321" t="s">
        <v>150</v>
      </c>
      <c r="V1632" s="321">
        <v>0.19363482238155294</v>
      </c>
      <c r="W1632" s="321">
        <v>1.16897852116378</v>
      </c>
      <c r="X1632" s="321">
        <v>2</v>
      </c>
      <c r="Y1632" s="321">
        <v>45.178175227930097</v>
      </c>
      <c r="Z1632" s="321">
        <v>0.44807999999999998</v>
      </c>
      <c r="AA1632" s="321">
        <v>99.589996400000004</v>
      </c>
      <c r="AB1632" s="321">
        <v>1.4448949600000001</v>
      </c>
      <c r="AC1632" s="322">
        <v>0.55269378283894455</v>
      </c>
      <c r="AD1632" s="323">
        <v>180000</v>
      </c>
      <c r="AE1632" s="322">
        <v>33.803741522503046</v>
      </c>
      <c r="AF1632" s="324">
        <v>75.571812386260206</v>
      </c>
      <c r="AG1632" s="324">
        <v>22.08673053142989</v>
      </c>
      <c r="AH1632" s="324">
        <v>0.29643496757562887</v>
      </c>
      <c r="AI1632" s="324">
        <v>0.29226149054810152</v>
      </c>
      <c r="AJ1632" s="324">
        <v>0.20410585919709992</v>
      </c>
      <c r="AK1632" s="324">
        <v>185.15986013634037</v>
      </c>
      <c r="AL1632" s="324">
        <v>149.30646350664694</v>
      </c>
      <c r="AM1632" s="324">
        <v>221.01325676603383</v>
      </c>
    </row>
    <row r="1633" spans="1:39">
      <c r="A1633" s="291" t="s">
        <v>1784</v>
      </c>
      <c r="B1633" s="291">
        <v>2</v>
      </c>
      <c r="C1633" s="291" t="s">
        <v>3811</v>
      </c>
      <c r="D1633" s="291" t="s">
        <v>3176</v>
      </c>
      <c r="E1633" s="291" t="s">
        <v>3160</v>
      </c>
      <c r="F1633" s="291" t="s">
        <v>3161</v>
      </c>
      <c r="G1633" s="291" t="s">
        <v>3162</v>
      </c>
      <c r="H1633" s="291" t="s">
        <v>3163</v>
      </c>
      <c r="I1633" s="291" t="s">
        <v>3164</v>
      </c>
      <c r="J1633" s="291" t="s">
        <v>65</v>
      </c>
      <c r="K1633" s="291">
        <v>40</v>
      </c>
      <c r="L1633" s="291">
        <v>58627677.160000004</v>
      </c>
      <c r="M1633" s="291" t="s">
        <v>58</v>
      </c>
      <c r="N1633" s="291">
        <v>631</v>
      </c>
      <c r="O1633" s="291">
        <v>6094347.0407819487</v>
      </c>
      <c r="P1633" s="321" t="s">
        <v>3170</v>
      </c>
      <c r="Q1633" s="321">
        <v>18000000</v>
      </c>
      <c r="R1633" s="321">
        <v>32.510452999999998</v>
      </c>
      <c r="S1633" s="321">
        <v>52.540310169999998</v>
      </c>
      <c r="T1633" s="321">
        <v>129.30958598434512</v>
      </c>
      <c r="U1633" s="321" t="s">
        <v>150</v>
      </c>
      <c r="V1633" s="321">
        <v>0.19363482238155294</v>
      </c>
      <c r="W1633" s="321">
        <v>1.16897852116378</v>
      </c>
      <c r="X1633" s="321">
        <v>2</v>
      </c>
      <c r="Y1633" s="321">
        <v>45.178175227930097</v>
      </c>
      <c r="Z1633" s="321">
        <v>0.44807999999999998</v>
      </c>
      <c r="AA1633" s="321">
        <v>99.589996400000004</v>
      </c>
      <c r="AB1633" s="321">
        <v>1.4448949600000001</v>
      </c>
      <c r="AC1633" s="322">
        <v>0.55269378283894455</v>
      </c>
      <c r="AD1633" s="323">
        <v>180000</v>
      </c>
      <c r="AE1633" s="322">
        <v>33.857483559899713</v>
      </c>
      <c r="AF1633" s="324">
        <v>75.691958351898137</v>
      </c>
      <c r="AG1633" s="324">
        <v>22.122316291077727</v>
      </c>
      <c r="AH1633" s="324">
        <v>0.29618772015264805</v>
      </c>
      <c r="AI1633" s="324">
        <v>0.29226772265858492</v>
      </c>
      <c r="AJ1633" s="324">
        <v>0.20410585919709992</v>
      </c>
      <c r="AK1633" s="324">
        <v>185.16380843860659</v>
      </c>
      <c r="AL1633" s="324">
        <v>149.30964728010511</v>
      </c>
      <c r="AM1633" s="324">
        <v>221.01796959710808</v>
      </c>
    </row>
    <row r="1634" spans="1:39">
      <c r="A1634" s="291" t="s">
        <v>1785</v>
      </c>
      <c r="B1634" s="291">
        <v>2</v>
      </c>
      <c r="C1634" s="291" t="s">
        <v>3812</v>
      </c>
      <c r="D1634" s="291" t="s">
        <v>3176</v>
      </c>
      <c r="E1634" s="291" t="s">
        <v>3160</v>
      </c>
      <c r="F1634" s="291" t="s">
        <v>3161</v>
      </c>
      <c r="G1634" s="291" t="s">
        <v>3162</v>
      </c>
      <c r="H1634" s="291" t="s">
        <v>3163</v>
      </c>
      <c r="I1634" s="291" t="s">
        <v>3164</v>
      </c>
      <c r="J1634" s="291" t="s">
        <v>65</v>
      </c>
      <c r="K1634" s="291">
        <v>40</v>
      </c>
      <c r="L1634" s="291">
        <v>58627677.160000004</v>
      </c>
      <c r="M1634" s="291" t="s">
        <v>58</v>
      </c>
      <c r="N1634" s="291">
        <v>632</v>
      </c>
      <c r="O1634" s="291">
        <v>6104020.6075133486</v>
      </c>
      <c r="P1634" s="321" t="s">
        <v>3170</v>
      </c>
      <c r="Q1634" s="321">
        <v>18000000</v>
      </c>
      <c r="R1634" s="321">
        <v>32.510452999999998</v>
      </c>
      <c r="S1634" s="321">
        <v>52.540310169999998</v>
      </c>
      <c r="T1634" s="321">
        <v>129.30958598434512</v>
      </c>
      <c r="U1634" s="321" t="s">
        <v>150</v>
      </c>
      <c r="V1634" s="321">
        <v>0.19363482238155294</v>
      </c>
      <c r="W1634" s="321">
        <v>1.16897852116378</v>
      </c>
      <c r="X1634" s="321">
        <v>2</v>
      </c>
      <c r="Y1634" s="321">
        <v>45.178175227930097</v>
      </c>
      <c r="Z1634" s="321">
        <v>0.44807999999999998</v>
      </c>
      <c r="AA1634" s="321">
        <v>99.589996400000004</v>
      </c>
      <c r="AB1634" s="321">
        <v>1.4448949600000001</v>
      </c>
      <c r="AC1634" s="322">
        <v>0.55269378283894455</v>
      </c>
      <c r="AD1634" s="323">
        <v>180000</v>
      </c>
      <c r="AE1634" s="322">
        <v>33.911225597296379</v>
      </c>
      <c r="AF1634" s="324">
        <v>75.812104317536068</v>
      </c>
      <c r="AG1634" s="324">
        <v>22.157872291047141</v>
      </c>
      <c r="AH1634" s="324">
        <v>0.29594002412502968</v>
      </c>
      <c r="AI1634" s="324">
        <v>0.29227354247073462</v>
      </c>
      <c r="AJ1634" s="324">
        <v>0.20410585919709992</v>
      </c>
      <c r="AK1634" s="324">
        <v>185.16749553265936</v>
      </c>
      <c r="AL1634" s="324">
        <v>149.31262042435588</v>
      </c>
      <c r="AM1634" s="324">
        <v>221.02237064096289</v>
      </c>
    </row>
    <row r="1635" spans="1:39">
      <c r="A1635" s="291" t="s">
        <v>1786</v>
      </c>
      <c r="B1635" s="291">
        <v>2</v>
      </c>
      <c r="C1635" s="291" t="s">
        <v>3813</v>
      </c>
      <c r="D1635" s="291" t="s">
        <v>3176</v>
      </c>
      <c r="E1635" s="291" t="s">
        <v>3160</v>
      </c>
      <c r="F1635" s="291" t="s">
        <v>3161</v>
      </c>
      <c r="G1635" s="291" t="s">
        <v>3162</v>
      </c>
      <c r="H1635" s="291" t="s">
        <v>3163</v>
      </c>
      <c r="I1635" s="291" t="s">
        <v>3164</v>
      </c>
      <c r="J1635" s="291" t="s">
        <v>65</v>
      </c>
      <c r="K1635" s="291">
        <v>40</v>
      </c>
      <c r="L1635" s="291">
        <v>58627677.160000004</v>
      </c>
      <c r="M1635" s="291" t="s">
        <v>58</v>
      </c>
      <c r="N1635" s="291">
        <v>633</v>
      </c>
      <c r="O1635" s="291">
        <v>6113694.1742447484</v>
      </c>
      <c r="P1635" s="321" t="s">
        <v>3170</v>
      </c>
      <c r="Q1635" s="321">
        <v>18000000</v>
      </c>
      <c r="R1635" s="321">
        <v>32.510452999999998</v>
      </c>
      <c r="S1635" s="321">
        <v>52.540310169999998</v>
      </c>
      <c r="T1635" s="321">
        <v>129.30958598434512</v>
      </c>
      <c r="U1635" s="321" t="s">
        <v>150</v>
      </c>
      <c r="V1635" s="321">
        <v>0.19363482238155294</v>
      </c>
      <c r="W1635" s="321">
        <v>1.16897852116378</v>
      </c>
      <c r="X1635" s="321">
        <v>2</v>
      </c>
      <c r="Y1635" s="321">
        <v>45.178175227930097</v>
      </c>
      <c r="Z1635" s="321">
        <v>0.44807999999999998</v>
      </c>
      <c r="AA1635" s="321">
        <v>99.589996400000004</v>
      </c>
      <c r="AB1635" s="321">
        <v>1.4448949600000001</v>
      </c>
      <c r="AC1635" s="322">
        <v>0.55269378283894455</v>
      </c>
      <c r="AD1635" s="323">
        <v>180000</v>
      </c>
      <c r="AE1635" s="322">
        <v>33.964967634693046</v>
      </c>
      <c r="AF1635" s="324">
        <v>75.932250283174</v>
      </c>
      <c r="AG1635" s="324">
        <v>22.193398477777343</v>
      </c>
      <c r="AH1635" s="324">
        <v>0.29569188229975757</v>
      </c>
      <c r="AI1635" s="324">
        <v>0.29227895123628689</v>
      </c>
      <c r="AJ1635" s="324">
        <v>0.20410585919709992</v>
      </c>
      <c r="AK1635" s="324">
        <v>185.17092221152592</v>
      </c>
      <c r="AL1635" s="324">
        <v>149.31538357886876</v>
      </c>
      <c r="AM1635" s="324">
        <v>221.02646084418311</v>
      </c>
    </row>
    <row r="1636" spans="1:39">
      <c r="A1636" s="291" t="s">
        <v>1787</v>
      </c>
      <c r="B1636" s="291">
        <v>2</v>
      </c>
      <c r="C1636" s="291" t="s">
        <v>3814</v>
      </c>
      <c r="D1636" s="291" t="s">
        <v>3176</v>
      </c>
      <c r="E1636" s="291" t="s">
        <v>3160</v>
      </c>
      <c r="F1636" s="291" t="s">
        <v>3161</v>
      </c>
      <c r="G1636" s="291" t="s">
        <v>3162</v>
      </c>
      <c r="H1636" s="291" t="s">
        <v>3163</v>
      </c>
      <c r="I1636" s="291" t="s">
        <v>3164</v>
      </c>
      <c r="J1636" s="291" t="s">
        <v>65</v>
      </c>
      <c r="K1636" s="291">
        <v>40</v>
      </c>
      <c r="L1636" s="291">
        <v>58627677.160000004</v>
      </c>
      <c r="M1636" s="291" t="s">
        <v>58</v>
      </c>
      <c r="N1636" s="291">
        <v>634</v>
      </c>
      <c r="O1636" s="291">
        <v>6123367.7409761483</v>
      </c>
      <c r="P1636" s="321" t="s">
        <v>3170</v>
      </c>
      <c r="Q1636" s="321">
        <v>18000000</v>
      </c>
      <c r="R1636" s="321">
        <v>32.510452999999998</v>
      </c>
      <c r="S1636" s="321">
        <v>52.540310169999998</v>
      </c>
      <c r="T1636" s="321">
        <v>129.30958598434512</v>
      </c>
      <c r="U1636" s="321" t="s">
        <v>150</v>
      </c>
      <c r="V1636" s="321">
        <v>0.19363482238155294</v>
      </c>
      <c r="W1636" s="321">
        <v>1.16897852116378</v>
      </c>
      <c r="X1636" s="321">
        <v>2</v>
      </c>
      <c r="Y1636" s="321">
        <v>45.178175227930097</v>
      </c>
      <c r="Z1636" s="321">
        <v>0.44807999999999998</v>
      </c>
      <c r="AA1636" s="321">
        <v>99.589996400000004</v>
      </c>
      <c r="AB1636" s="321">
        <v>1.4448949600000001</v>
      </c>
      <c r="AC1636" s="322">
        <v>0.55269378283894455</v>
      </c>
      <c r="AD1636" s="323">
        <v>180000</v>
      </c>
      <c r="AE1636" s="322">
        <v>34.018709672089713</v>
      </c>
      <c r="AF1636" s="324">
        <v>76.052396248811945</v>
      </c>
      <c r="AG1636" s="324">
        <v>22.228894798043779</v>
      </c>
      <c r="AH1636" s="324">
        <v>0.29544329747535886</v>
      </c>
      <c r="AI1636" s="324">
        <v>0.29228395020348918</v>
      </c>
      <c r="AJ1636" s="324">
        <v>0.20410585919709992</v>
      </c>
      <c r="AK1636" s="324">
        <v>185.17408926602315</v>
      </c>
      <c r="AL1636" s="324">
        <v>149.31793738133092</v>
      </c>
      <c r="AM1636" s="324">
        <v>221.03024115071537</v>
      </c>
    </row>
    <row r="1637" spans="1:39">
      <c r="A1637" s="291" t="s">
        <v>1788</v>
      </c>
      <c r="B1637" s="291">
        <v>2</v>
      </c>
      <c r="C1637" s="291" t="s">
        <v>3815</v>
      </c>
      <c r="D1637" s="291" t="s">
        <v>3176</v>
      </c>
      <c r="E1637" s="291" t="s">
        <v>3160</v>
      </c>
      <c r="F1637" s="291" t="s">
        <v>3161</v>
      </c>
      <c r="G1637" s="291" t="s">
        <v>3162</v>
      </c>
      <c r="H1637" s="291" t="s">
        <v>3163</v>
      </c>
      <c r="I1637" s="291" t="s">
        <v>3164</v>
      </c>
      <c r="J1637" s="291" t="s">
        <v>65</v>
      </c>
      <c r="K1637" s="291">
        <v>40</v>
      </c>
      <c r="L1637" s="291">
        <v>58627677.160000004</v>
      </c>
      <c r="M1637" s="291" t="s">
        <v>58</v>
      </c>
      <c r="N1637" s="291">
        <v>635</v>
      </c>
      <c r="O1637" s="291">
        <v>6133041.3077075481</v>
      </c>
      <c r="P1637" s="321" t="s">
        <v>3170</v>
      </c>
      <c r="Q1637" s="321">
        <v>18000000</v>
      </c>
      <c r="R1637" s="321">
        <v>32.510452999999998</v>
      </c>
      <c r="S1637" s="321">
        <v>52.540310169999998</v>
      </c>
      <c r="T1637" s="321">
        <v>129.30958598434512</v>
      </c>
      <c r="U1637" s="321" t="s">
        <v>150</v>
      </c>
      <c r="V1637" s="321">
        <v>0.19363482238155294</v>
      </c>
      <c r="W1637" s="321">
        <v>1.16897852116378</v>
      </c>
      <c r="X1637" s="321">
        <v>2</v>
      </c>
      <c r="Y1637" s="321">
        <v>45.178175227930097</v>
      </c>
      <c r="Z1637" s="321">
        <v>0.44807999999999998</v>
      </c>
      <c r="AA1637" s="321">
        <v>99.589996400000004</v>
      </c>
      <c r="AB1637" s="321">
        <v>1.4448949600000001</v>
      </c>
      <c r="AC1637" s="322">
        <v>0.55269378283894455</v>
      </c>
      <c r="AD1637" s="323">
        <v>180000</v>
      </c>
      <c r="AE1637" s="322">
        <v>34.07245170948638</v>
      </c>
      <c r="AF1637" s="324">
        <v>76.172542214449876</v>
      </c>
      <c r="AG1637" s="324">
        <v>22.264361198957115</v>
      </c>
      <c r="AH1637" s="324">
        <v>0.29519427244204316</v>
      </c>
      <c r="AI1637" s="324">
        <v>0.29228854061711468</v>
      </c>
      <c r="AJ1637" s="324">
        <v>0.20410585919709992</v>
      </c>
      <c r="AK1637" s="324">
        <v>185.17699748476682</v>
      </c>
      <c r="AL1637" s="324">
        <v>149.32028246765472</v>
      </c>
      <c r="AM1637" s="324">
        <v>221.03371250187891</v>
      </c>
    </row>
    <row r="1638" spans="1:39">
      <c r="A1638" s="291" t="s">
        <v>1789</v>
      </c>
      <c r="B1638" s="291">
        <v>2</v>
      </c>
      <c r="C1638" s="291" t="s">
        <v>3816</v>
      </c>
      <c r="D1638" s="291" t="s">
        <v>3176</v>
      </c>
      <c r="E1638" s="291" t="s">
        <v>3160</v>
      </c>
      <c r="F1638" s="291" t="s">
        <v>3161</v>
      </c>
      <c r="G1638" s="291" t="s">
        <v>3162</v>
      </c>
      <c r="H1638" s="291" t="s">
        <v>3163</v>
      </c>
      <c r="I1638" s="291" t="s">
        <v>3164</v>
      </c>
      <c r="J1638" s="291" t="s">
        <v>65</v>
      </c>
      <c r="K1638" s="291">
        <v>40</v>
      </c>
      <c r="L1638" s="291">
        <v>58627677.160000004</v>
      </c>
      <c r="M1638" s="291" t="s">
        <v>58</v>
      </c>
      <c r="N1638" s="291">
        <v>636</v>
      </c>
      <c r="O1638" s="291">
        <v>6142714.874438948</v>
      </c>
      <c r="P1638" s="321" t="s">
        <v>3170</v>
      </c>
      <c r="Q1638" s="321">
        <v>18000000</v>
      </c>
      <c r="R1638" s="321">
        <v>32.510452999999998</v>
      </c>
      <c r="S1638" s="321">
        <v>52.540310169999998</v>
      </c>
      <c r="T1638" s="321">
        <v>129.30958598434512</v>
      </c>
      <c r="U1638" s="321" t="s">
        <v>150</v>
      </c>
      <c r="V1638" s="321">
        <v>0.19363482238155294</v>
      </c>
      <c r="W1638" s="321">
        <v>1.16897852116378</v>
      </c>
      <c r="X1638" s="321">
        <v>2</v>
      </c>
      <c r="Y1638" s="321">
        <v>45.178175227930097</v>
      </c>
      <c r="Z1638" s="321">
        <v>0.44807999999999998</v>
      </c>
      <c r="AA1638" s="321">
        <v>99.589996400000004</v>
      </c>
      <c r="AB1638" s="321">
        <v>1.4448949600000001</v>
      </c>
      <c r="AC1638" s="322">
        <v>0.55269378283894455</v>
      </c>
      <c r="AD1638" s="323">
        <v>180000</v>
      </c>
      <c r="AE1638" s="322">
        <v>34.126193746883047</v>
      </c>
      <c r="AF1638" s="324">
        <v>76.292688180087808</v>
      </c>
      <c r="AG1638" s="324">
        <v>22.299797627962189</v>
      </c>
      <c r="AH1638" s="324">
        <v>0.29494480998108752</v>
      </c>
      <c r="AI1638" s="324">
        <v>0.29229272371847526</v>
      </c>
      <c r="AJ1638" s="324">
        <v>0.20410585919709992</v>
      </c>
      <c r="AK1638" s="324">
        <v>185.17964765417986</v>
      </c>
      <c r="AL1638" s="324">
        <v>149.3224194719842</v>
      </c>
      <c r="AM1638" s="324">
        <v>221.03687583637554</v>
      </c>
    </row>
    <row r="1639" spans="1:39">
      <c r="A1639" s="291" t="s">
        <v>1790</v>
      </c>
      <c r="B1639" s="291">
        <v>2</v>
      </c>
      <c r="C1639" s="291" t="s">
        <v>3817</v>
      </c>
      <c r="D1639" s="291" t="s">
        <v>3176</v>
      </c>
      <c r="E1639" s="291" t="s">
        <v>3160</v>
      </c>
      <c r="F1639" s="291" t="s">
        <v>3161</v>
      </c>
      <c r="G1639" s="291" t="s">
        <v>3162</v>
      </c>
      <c r="H1639" s="291" t="s">
        <v>3163</v>
      </c>
      <c r="I1639" s="291" t="s">
        <v>3164</v>
      </c>
      <c r="J1639" s="291" t="s">
        <v>65</v>
      </c>
      <c r="K1639" s="291">
        <v>40</v>
      </c>
      <c r="L1639" s="291">
        <v>58627677.160000004</v>
      </c>
      <c r="M1639" s="291" t="s">
        <v>58</v>
      </c>
      <c r="N1639" s="291">
        <v>637</v>
      </c>
      <c r="O1639" s="291">
        <v>6152388.4411703479</v>
      </c>
      <c r="P1639" s="321" t="s">
        <v>3170</v>
      </c>
      <c r="Q1639" s="321">
        <v>18000000</v>
      </c>
      <c r="R1639" s="321">
        <v>32.510452999999998</v>
      </c>
      <c r="S1639" s="321">
        <v>52.540310169999998</v>
      </c>
      <c r="T1639" s="321">
        <v>129.30958598434512</v>
      </c>
      <c r="U1639" s="321" t="s">
        <v>150</v>
      </c>
      <c r="V1639" s="321">
        <v>0.19363482238155294</v>
      </c>
      <c r="W1639" s="321">
        <v>1.16897852116378</v>
      </c>
      <c r="X1639" s="321">
        <v>2</v>
      </c>
      <c r="Y1639" s="321">
        <v>45.178175227930097</v>
      </c>
      <c r="Z1639" s="321">
        <v>0.44807999999999998</v>
      </c>
      <c r="AA1639" s="321">
        <v>99.589996400000004</v>
      </c>
      <c r="AB1639" s="321">
        <v>1.4448949600000001</v>
      </c>
      <c r="AC1639" s="322">
        <v>0.55269378283894455</v>
      </c>
      <c r="AD1639" s="323">
        <v>180000</v>
      </c>
      <c r="AE1639" s="322">
        <v>34.179935784279714</v>
      </c>
      <c r="AF1639" s="324">
        <v>76.412834145725739</v>
      </c>
      <c r="AG1639" s="324">
        <v>22.335204032837087</v>
      </c>
      <c r="AH1639" s="324">
        <v>0.29469491286622052</v>
      </c>
      <c r="AI1639" s="324">
        <v>0.29229650074543712</v>
      </c>
      <c r="AJ1639" s="324">
        <v>0.20410585919709992</v>
      </c>
      <c r="AK1639" s="324">
        <v>185.18204055850219</v>
      </c>
      <c r="AL1639" s="324">
        <v>149.32434902670312</v>
      </c>
      <c r="AM1639" s="324">
        <v>221.03973209030133</v>
      </c>
    </row>
    <row r="1640" spans="1:39">
      <c r="A1640" s="291" t="s">
        <v>1791</v>
      </c>
      <c r="B1640" s="291">
        <v>2</v>
      </c>
      <c r="C1640" s="291" t="s">
        <v>3818</v>
      </c>
      <c r="D1640" s="291" t="s">
        <v>3176</v>
      </c>
      <c r="E1640" s="291" t="s">
        <v>3160</v>
      </c>
      <c r="F1640" s="291" t="s">
        <v>3161</v>
      </c>
      <c r="G1640" s="291" t="s">
        <v>3162</v>
      </c>
      <c r="H1640" s="291" t="s">
        <v>3163</v>
      </c>
      <c r="I1640" s="291" t="s">
        <v>3164</v>
      </c>
      <c r="J1640" s="291" t="s">
        <v>65</v>
      </c>
      <c r="K1640" s="291">
        <v>40</v>
      </c>
      <c r="L1640" s="291">
        <v>58627677.160000004</v>
      </c>
      <c r="M1640" s="291" t="s">
        <v>58</v>
      </c>
      <c r="N1640" s="291">
        <v>638</v>
      </c>
      <c r="O1640" s="291">
        <v>6162062.0079017477</v>
      </c>
      <c r="P1640" s="321" t="s">
        <v>3170</v>
      </c>
      <c r="Q1640" s="321">
        <v>18000000</v>
      </c>
      <c r="R1640" s="321">
        <v>32.510452999999998</v>
      </c>
      <c r="S1640" s="321">
        <v>52.540310169999998</v>
      </c>
      <c r="T1640" s="321">
        <v>129.30958598434512</v>
      </c>
      <c r="U1640" s="321" t="s">
        <v>150</v>
      </c>
      <c r="V1640" s="321">
        <v>0.19363482238155294</v>
      </c>
      <c r="W1640" s="321">
        <v>1.16897852116378</v>
      </c>
      <c r="X1640" s="321">
        <v>2</v>
      </c>
      <c r="Y1640" s="321">
        <v>45.178175227930097</v>
      </c>
      <c r="Z1640" s="321">
        <v>0.44807999999999998</v>
      </c>
      <c r="AA1640" s="321">
        <v>99.589996400000004</v>
      </c>
      <c r="AB1640" s="321">
        <v>1.4448949600000001</v>
      </c>
      <c r="AC1640" s="322">
        <v>0.55269378283894455</v>
      </c>
      <c r="AD1640" s="323">
        <v>180000</v>
      </c>
      <c r="AE1640" s="322">
        <v>34.233677821676373</v>
      </c>
      <c r="AF1640" s="324">
        <v>76.532980111363671</v>
      </c>
      <c r="AG1640" s="324">
        <v>22.370580361692049</v>
      </c>
      <c r="AH1640" s="324">
        <v>0.29444458386202815</v>
      </c>
      <c r="AI1640" s="324">
        <v>0.29229987293243337</v>
      </c>
      <c r="AJ1640" s="324">
        <v>0.20410585919709992</v>
      </c>
      <c r="AK1640" s="324">
        <v>185.18417697979879</v>
      </c>
      <c r="AL1640" s="324">
        <v>149.32607176244139</v>
      </c>
      <c r="AM1640" s="324">
        <v>221.0422821971562</v>
      </c>
    </row>
    <row r="1641" spans="1:39">
      <c r="A1641" s="291" t="s">
        <v>1792</v>
      </c>
      <c r="B1641" s="291">
        <v>2</v>
      </c>
      <c r="C1641" s="291" t="s">
        <v>3819</v>
      </c>
      <c r="D1641" s="291" t="s">
        <v>3176</v>
      </c>
      <c r="E1641" s="291" t="s">
        <v>3160</v>
      </c>
      <c r="F1641" s="291" t="s">
        <v>3161</v>
      </c>
      <c r="G1641" s="291" t="s">
        <v>3162</v>
      </c>
      <c r="H1641" s="291" t="s">
        <v>3163</v>
      </c>
      <c r="I1641" s="291" t="s">
        <v>3164</v>
      </c>
      <c r="J1641" s="291" t="s">
        <v>65</v>
      </c>
      <c r="K1641" s="291">
        <v>40</v>
      </c>
      <c r="L1641" s="291">
        <v>58627677.160000004</v>
      </c>
      <c r="M1641" s="291" t="s">
        <v>58</v>
      </c>
      <c r="N1641" s="291">
        <v>639</v>
      </c>
      <c r="O1641" s="291">
        <v>6171735.5746331476</v>
      </c>
      <c r="P1641" s="321" t="s">
        <v>3170</v>
      </c>
      <c r="Q1641" s="321">
        <v>18000000</v>
      </c>
      <c r="R1641" s="321">
        <v>32.510452999999998</v>
      </c>
      <c r="S1641" s="321">
        <v>52.540310169999998</v>
      </c>
      <c r="T1641" s="321">
        <v>129.30958598434512</v>
      </c>
      <c r="U1641" s="321" t="s">
        <v>150</v>
      </c>
      <c r="V1641" s="321">
        <v>0.19363482238155294</v>
      </c>
      <c r="W1641" s="321">
        <v>1.16897852116378</v>
      </c>
      <c r="X1641" s="321">
        <v>2</v>
      </c>
      <c r="Y1641" s="321">
        <v>45.178175227930097</v>
      </c>
      <c r="Z1641" s="321">
        <v>0.44807999999999998</v>
      </c>
      <c r="AA1641" s="321">
        <v>99.589996400000004</v>
      </c>
      <c r="AB1641" s="321">
        <v>1.4448949600000001</v>
      </c>
      <c r="AC1641" s="322">
        <v>0.55269378283894455</v>
      </c>
      <c r="AD1641" s="323">
        <v>180000</v>
      </c>
      <c r="AE1641" s="322">
        <v>34.28741985907304</v>
      </c>
      <c r="AF1641" s="324">
        <v>76.653126077001602</v>
      </c>
      <c r="AG1641" s="324">
        <v>22.405926562968538</v>
      </c>
      <c r="AH1641" s="324">
        <v>0.29419382572534908</v>
      </c>
      <c r="AI1641" s="324">
        <v>0.29230284151047864</v>
      </c>
      <c r="AJ1641" s="324">
        <v>0.20410585919709992</v>
      </c>
      <c r="AK1641" s="324">
        <v>185.18605769796878</v>
      </c>
      <c r="AL1641" s="324">
        <v>149.3275883080826</v>
      </c>
      <c r="AM1641" s="324">
        <v>221.04452708785502</v>
      </c>
    </row>
    <row r="1642" spans="1:39">
      <c r="A1642" s="291" t="s">
        <v>1793</v>
      </c>
      <c r="B1642" s="291">
        <v>2</v>
      </c>
      <c r="C1642" s="291" t="s">
        <v>3820</v>
      </c>
      <c r="D1642" s="291" t="s">
        <v>3176</v>
      </c>
      <c r="E1642" s="291" t="s">
        <v>3160</v>
      </c>
      <c r="F1642" s="291" t="s">
        <v>3161</v>
      </c>
      <c r="G1642" s="291" t="s">
        <v>3162</v>
      </c>
      <c r="H1642" s="291" t="s">
        <v>3163</v>
      </c>
      <c r="I1642" s="291" t="s">
        <v>3164</v>
      </c>
      <c r="J1642" s="291" t="s">
        <v>65</v>
      </c>
      <c r="K1642" s="291">
        <v>40</v>
      </c>
      <c r="L1642" s="291">
        <v>58627677.160000004</v>
      </c>
      <c r="M1642" s="291" t="s">
        <v>58</v>
      </c>
      <c r="N1642" s="291">
        <v>640</v>
      </c>
      <c r="O1642" s="291">
        <v>6181409.1413645474</v>
      </c>
      <c r="P1642" s="321" t="s">
        <v>3170</v>
      </c>
      <c r="Q1642" s="321">
        <v>18000000</v>
      </c>
      <c r="R1642" s="321">
        <v>32.510452999999998</v>
      </c>
      <c r="S1642" s="321">
        <v>52.540310169999998</v>
      </c>
      <c r="T1642" s="321">
        <v>129.30958598434512</v>
      </c>
      <c r="U1642" s="321" t="s">
        <v>150</v>
      </c>
      <c r="V1642" s="321">
        <v>0.19363482238155294</v>
      </c>
      <c r="W1642" s="321">
        <v>1.16897852116378</v>
      </c>
      <c r="X1642" s="321">
        <v>2</v>
      </c>
      <c r="Y1642" s="321">
        <v>45.178175227930097</v>
      </c>
      <c r="Z1642" s="321">
        <v>0.44807999999999998</v>
      </c>
      <c r="AA1642" s="321">
        <v>99.589996400000004</v>
      </c>
      <c r="AB1642" s="321">
        <v>1.4448949600000001</v>
      </c>
      <c r="AC1642" s="322">
        <v>0.55269378283894455</v>
      </c>
      <c r="AD1642" s="323">
        <v>180000</v>
      </c>
      <c r="AE1642" s="322">
        <v>34.341161896469707</v>
      </c>
      <c r="AF1642" s="324">
        <v>76.773272042639533</v>
      </c>
      <c r="AG1642" s="324">
        <v>22.441242585438196</v>
      </c>
      <c r="AH1642" s="324">
        <v>0.29394264120432856</v>
      </c>
      <c r="AI1642" s="324">
        <v>0.29230540770718266</v>
      </c>
      <c r="AJ1642" s="324">
        <v>0.20410585919709992</v>
      </c>
      <c r="AK1642" s="324">
        <v>185.18768349075424</v>
      </c>
      <c r="AL1642" s="324">
        <v>149.32889929077081</v>
      </c>
      <c r="AM1642" s="324">
        <v>221.0464676907377</v>
      </c>
    </row>
    <row r="1643" spans="1:39">
      <c r="A1643" s="291" t="s">
        <v>1794</v>
      </c>
      <c r="B1643" s="291">
        <v>2</v>
      </c>
      <c r="C1643" s="291" t="s">
        <v>3821</v>
      </c>
      <c r="D1643" s="291" t="s">
        <v>3176</v>
      </c>
      <c r="E1643" s="291" t="s">
        <v>3160</v>
      </c>
      <c r="F1643" s="291" t="s">
        <v>3161</v>
      </c>
      <c r="G1643" s="291" t="s">
        <v>3162</v>
      </c>
      <c r="H1643" s="291" t="s">
        <v>3163</v>
      </c>
      <c r="I1643" s="291" t="s">
        <v>3164</v>
      </c>
      <c r="J1643" s="291" t="s">
        <v>65</v>
      </c>
      <c r="K1643" s="291">
        <v>40</v>
      </c>
      <c r="L1643" s="291">
        <v>58627677.160000004</v>
      </c>
      <c r="M1643" s="291" t="s">
        <v>58</v>
      </c>
      <c r="N1643" s="291">
        <v>641</v>
      </c>
      <c r="O1643" s="291">
        <v>6191082.7080959473</v>
      </c>
      <c r="P1643" s="321" t="s">
        <v>3170</v>
      </c>
      <c r="Q1643" s="321">
        <v>18000000</v>
      </c>
      <c r="R1643" s="321">
        <v>32.510452999999998</v>
      </c>
      <c r="S1643" s="321">
        <v>52.540310169999998</v>
      </c>
      <c r="T1643" s="321">
        <v>129.30958598434512</v>
      </c>
      <c r="U1643" s="321" t="s">
        <v>150</v>
      </c>
      <c r="V1643" s="321">
        <v>0.19363482238155294</v>
      </c>
      <c r="W1643" s="321">
        <v>1.16897852116378</v>
      </c>
      <c r="X1643" s="321">
        <v>2</v>
      </c>
      <c r="Y1643" s="321">
        <v>45.178175227930097</v>
      </c>
      <c r="Z1643" s="321">
        <v>0.44807999999999998</v>
      </c>
      <c r="AA1643" s="321">
        <v>99.589996400000004</v>
      </c>
      <c r="AB1643" s="321">
        <v>1.4448949600000001</v>
      </c>
      <c r="AC1643" s="322">
        <v>0.55269378283894455</v>
      </c>
      <c r="AD1643" s="323">
        <v>180000</v>
      </c>
      <c r="AE1643" s="322">
        <v>34.394903933866374</v>
      </c>
      <c r="AF1643" s="324">
        <v>76.893418008277465</v>
      </c>
      <c r="AG1643" s="324">
        <v>22.476528378201895</v>
      </c>
      <c r="AH1643" s="324">
        <v>0.2936910330392164</v>
      </c>
      <c r="AI1643" s="324">
        <v>0.29230757274676394</v>
      </c>
      <c r="AJ1643" s="324">
        <v>0.20410585919709992</v>
      </c>
      <c r="AK1643" s="324">
        <v>185.1890551337487</v>
      </c>
      <c r="AL1643" s="324">
        <v>149.33000533591766</v>
      </c>
      <c r="AM1643" s="324">
        <v>221.04810493157976</v>
      </c>
    </row>
    <row r="1644" spans="1:39">
      <c r="A1644" s="291" t="s">
        <v>1795</v>
      </c>
      <c r="B1644" s="291">
        <v>2</v>
      </c>
      <c r="C1644" s="291" t="s">
        <v>3822</v>
      </c>
      <c r="D1644" s="291" t="s">
        <v>3176</v>
      </c>
      <c r="E1644" s="291" t="s">
        <v>3160</v>
      </c>
      <c r="F1644" s="291" t="s">
        <v>3161</v>
      </c>
      <c r="G1644" s="291" t="s">
        <v>3162</v>
      </c>
      <c r="H1644" s="291" t="s">
        <v>3163</v>
      </c>
      <c r="I1644" s="291" t="s">
        <v>3164</v>
      </c>
      <c r="J1644" s="291" t="s">
        <v>65</v>
      </c>
      <c r="K1644" s="291">
        <v>40</v>
      </c>
      <c r="L1644" s="291">
        <v>58627677.160000004</v>
      </c>
      <c r="M1644" s="291" t="s">
        <v>58</v>
      </c>
      <c r="N1644" s="291">
        <v>642</v>
      </c>
      <c r="O1644" s="291">
        <v>6200756.2748273471</v>
      </c>
      <c r="P1644" s="321" t="s">
        <v>3170</v>
      </c>
      <c r="Q1644" s="321">
        <v>18000000</v>
      </c>
      <c r="R1644" s="321">
        <v>32.510452999999998</v>
      </c>
      <c r="S1644" s="321">
        <v>52.540310169999998</v>
      </c>
      <c r="T1644" s="321">
        <v>129.30958598434512</v>
      </c>
      <c r="U1644" s="321" t="s">
        <v>150</v>
      </c>
      <c r="V1644" s="321">
        <v>0.19363482238155294</v>
      </c>
      <c r="W1644" s="321">
        <v>1.16897852116378</v>
      </c>
      <c r="X1644" s="321">
        <v>2</v>
      </c>
      <c r="Y1644" s="321">
        <v>45.178175227930097</v>
      </c>
      <c r="Z1644" s="321">
        <v>0.44807999999999998</v>
      </c>
      <c r="AA1644" s="321">
        <v>99.589996400000004</v>
      </c>
      <c r="AB1644" s="321">
        <v>1.4448949600000001</v>
      </c>
      <c r="AC1644" s="322">
        <v>0.55269378283894455</v>
      </c>
      <c r="AD1644" s="323">
        <v>180000</v>
      </c>
      <c r="AE1644" s="322">
        <v>34.448645971263041</v>
      </c>
      <c r="AF1644" s="324">
        <v>77.01356397391541</v>
      </c>
      <c r="AG1644" s="324">
        <v>22.511783890688676</v>
      </c>
      <c r="AH1644" s="324">
        <v>0.29343900396141614</v>
      </c>
      <c r="AI1644" s="324">
        <v>0.29230933785006297</v>
      </c>
      <c r="AJ1644" s="324">
        <v>0.20410585919709992</v>
      </c>
      <c r="AK1644" s="324">
        <v>185.1901734004056</v>
      </c>
      <c r="AL1644" s="324">
        <v>149.33090706720907</v>
      </c>
      <c r="AM1644" s="324">
        <v>221.04943973360213</v>
      </c>
    </row>
    <row r="1645" spans="1:39">
      <c r="A1645" s="291" t="s">
        <v>1796</v>
      </c>
      <c r="B1645" s="291">
        <v>2</v>
      </c>
      <c r="C1645" s="291" t="s">
        <v>3823</v>
      </c>
      <c r="D1645" s="291" t="s">
        <v>3176</v>
      </c>
      <c r="E1645" s="291" t="s">
        <v>3160</v>
      </c>
      <c r="F1645" s="291" t="s">
        <v>3161</v>
      </c>
      <c r="G1645" s="291" t="s">
        <v>3162</v>
      </c>
      <c r="H1645" s="291" t="s">
        <v>3163</v>
      </c>
      <c r="I1645" s="291" t="s">
        <v>3164</v>
      </c>
      <c r="J1645" s="291" t="s">
        <v>65</v>
      </c>
      <c r="K1645" s="291">
        <v>40</v>
      </c>
      <c r="L1645" s="291">
        <v>58627677.160000004</v>
      </c>
      <c r="M1645" s="291" t="s">
        <v>58</v>
      </c>
      <c r="N1645" s="291">
        <v>643</v>
      </c>
      <c r="O1645" s="291">
        <v>6210429.841558747</v>
      </c>
      <c r="P1645" s="321" t="s">
        <v>3170</v>
      </c>
      <c r="Q1645" s="321">
        <v>18000000</v>
      </c>
      <c r="R1645" s="321">
        <v>32.510452999999998</v>
      </c>
      <c r="S1645" s="321">
        <v>52.540310169999998</v>
      </c>
      <c r="T1645" s="321">
        <v>129.30958598434512</v>
      </c>
      <c r="U1645" s="321" t="s">
        <v>150</v>
      </c>
      <c r="V1645" s="321">
        <v>0.19363482238155294</v>
      </c>
      <c r="W1645" s="321">
        <v>1.16897852116378</v>
      </c>
      <c r="X1645" s="321">
        <v>2</v>
      </c>
      <c r="Y1645" s="321">
        <v>45.178175227930097</v>
      </c>
      <c r="Z1645" s="321">
        <v>0.44807999999999998</v>
      </c>
      <c r="AA1645" s="321">
        <v>99.589996400000004</v>
      </c>
      <c r="AB1645" s="321">
        <v>1.4448949600000001</v>
      </c>
      <c r="AC1645" s="322">
        <v>0.55269378283894455</v>
      </c>
      <c r="AD1645" s="323">
        <v>180000</v>
      </c>
      <c r="AE1645" s="322">
        <v>34.502388008659707</v>
      </c>
      <c r="AF1645" s="324">
        <v>77.133709939553341</v>
      </c>
      <c r="AG1645" s="324">
        <v>22.547009072654827</v>
      </c>
      <c r="AH1645" s="324">
        <v>0.29318655669475213</v>
      </c>
      <c r="AI1645" s="324">
        <v>0.29231070423455624</v>
      </c>
      <c r="AJ1645" s="324">
        <v>0.20410585919709992</v>
      </c>
      <c r="AK1645" s="324">
        <v>185.19103906204714</v>
      </c>
      <c r="AL1645" s="324">
        <v>149.33160510661241</v>
      </c>
      <c r="AM1645" s="324">
        <v>221.05047301748189</v>
      </c>
    </row>
    <row r="1646" spans="1:39">
      <c r="A1646" s="291" t="s">
        <v>1797</v>
      </c>
      <c r="B1646" s="291">
        <v>2</v>
      </c>
      <c r="C1646" s="291" t="s">
        <v>3824</v>
      </c>
      <c r="D1646" s="291" t="s">
        <v>3176</v>
      </c>
      <c r="E1646" s="291" t="s">
        <v>3160</v>
      </c>
      <c r="F1646" s="291" t="s">
        <v>3161</v>
      </c>
      <c r="G1646" s="291" t="s">
        <v>3162</v>
      </c>
      <c r="H1646" s="291" t="s">
        <v>3163</v>
      </c>
      <c r="I1646" s="291" t="s">
        <v>3164</v>
      </c>
      <c r="J1646" s="291" t="s">
        <v>65</v>
      </c>
      <c r="K1646" s="291">
        <v>40</v>
      </c>
      <c r="L1646" s="291">
        <v>58627677.160000004</v>
      </c>
      <c r="M1646" s="291" t="s">
        <v>58</v>
      </c>
      <c r="N1646" s="291">
        <v>644</v>
      </c>
      <c r="O1646" s="291">
        <v>6220103.4082901469</v>
      </c>
      <c r="P1646" s="321" t="s">
        <v>3170</v>
      </c>
      <c r="Q1646" s="321">
        <v>18000000</v>
      </c>
      <c r="R1646" s="321">
        <v>32.510452999999998</v>
      </c>
      <c r="S1646" s="321">
        <v>52.540310169999998</v>
      </c>
      <c r="T1646" s="321">
        <v>129.30958598434512</v>
      </c>
      <c r="U1646" s="321" t="s">
        <v>150</v>
      </c>
      <c r="V1646" s="321">
        <v>0.19363482238155294</v>
      </c>
      <c r="W1646" s="321">
        <v>1.16897852116378</v>
      </c>
      <c r="X1646" s="321">
        <v>2</v>
      </c>
      <c r="Y1646" s="321">
        <v>45.178175227930097</v>
      </c>
      <c r="Z1646" s="321">
        <v>0.44807999999999998</v>
      </c>
      <c r="AA1646" s="321">
        <v>99.589996400000004</v>
      </c>
      <c r="AB1646" s="321">
        <v>1.4448949600000001</v>
      </c>
      <c r="AC1646" s="322">
        <v>0.55269378283894455</v>
      </c>
      <c r="AD1646" s="323">
        <v>180000</v>
      </c>
      <c r="AE1646" s="322">
        <v>34.556130046056374</v>
      </c>
      <c r="AF1646" s="324">
        <v>77.253855905191273</v>
      </c>
      <c r="AG1646" s="324">
        <v>22.582203874182866</v>
      </c>
      <c r="AH1646" s="324">
        <v>0.29293369395441315</v>
      </c>
      <c r="AI1646" s="324">
        <v>0.2923116731143694</v>
      </c>
      <c r="AJ1646" s="324">
        <v>0.20410585919709992</v>
      </c>
      <c r="AK1646" s="324">
        <v>185.19165288787261</v>
      </c>
      <c r="AL1646" s="324">
        <v>149.33210007438322</v>
      </c>
      <c r="AM1646" s="324">
        <v>221.05120570136205</v>
      </c>
    </row>
    <row r="1647" spans="1:39">
      <c r="A1647" s="291" t="s">
        <v>1798</v>
      </c>
      <c r="B1647" s="291">
        <v>2</v>
      </c>
      <c r="C1647" s="291" t="s">
        <v>3825</v>
      </c>
      <c r="D1647" s="291" t="s">
        <v>3176</v>
      </c>
      <c r="E1647" s="291" t="s">
        <v>3160</v>
      </c>
      <c r="F1647" s="291" t="s">
        <v>3161</v>
      </c>
      <c r="G1647" s="291" t="s">
        <v>3162</v>
      </c>
      <c r="H1647" s="291" t="s">
        <v>3163</v>
      </c>
      <c r="I1647" s="291" t="s">
        <v>3164</v>
      </c>
      <c r="J1647" s="291" t="s">
        <v>65</v>
      </c>
      <c r="K1647" s="291">
        <v>40</v>
      </c>
      <c r="L1647" s="291">
        <v>58627677.160000004</v>
      </c>
      <c r="M1647" s="291" t="s">
        <v>58</v>
      </c>
      <c r="N1647" s="291">
        <v>645</v>
      </c>
      <c r="O1647" s="291">
        <v>6229776.9750215467</v>
      </c>
      <c r="P1647" s="321" t="s">
        <v>3170</v>
      </c>
      <c r="Q1647" s="321">
        <v>18000000</v>
      </c>
      <c r="R1647" s="321">
        <v>32.510452999999998</v>
      </c>
      <c r="S1647" s="321">
        <v>52.540310169999998</v>
      </c>
      <c r="T1647" s="321">
        <v>129.30958598434512</v>
      </c>
      <c r="U1647" s="321" t="s">
        <v>150</v>
      </c>
      <c r="V1647" s="321">
        <v>0.19363482238155294</v>
      </c>
      <c r="W1647" s="321">
        <v>1.16897852116378</v>
      </c>
      <c r="X1647" s="321">
        <v>2</v>
      </c>
      <c r="Y1647" s="321">
        <v>45.178175227930097</v>
      </c>
      <c r="Z1647" s="321">
        <v>0.44807999999999998</v>
      </c>
      <c r="AA1647" s="321">
        <v>99.589996400000004</v>
      </c>
      <c r="AB1647" s="321">
        <v>1.4448949600000001</v>
      </c>
      <c r="AC1647" s="322">
        <v>0.55269378283894455</v>
      </c>
      <c r="AD1647" s="323">
        <v>180000</v>
      </c>
      <c r="AE1647" s="322">
        <v>34.609872083453034</v>
      </c>
      <c r="AF1647" s="324">
        <v>77.37400187082919</v>
      </c>
      <c r="AG1647" s="324">
        <v>22.617368245680552</v>
      </c>
      <c r="AH1647" s="324">
        <v>0.29268041844751147</v>
      </c>
      <c r="AI1647" s="324">
        <v>0.29231224570029041</v>
      </c>
      <c r="AJ1647" s="324">
        <v>0.20410585919709992</v>
      </c>
      <c r="AK1647" s="324">
        <v>185.1920156449668</v>
      </c>
      <c r="AL1647" s="324">
        <v>149.3323925890719</v>
      </c>
      <c r="AM1647" s="324">
        <v>221.05163870086173</v>
      </c>
    </row>
    <row r="1648" spans="1:39">
      <c r="A1648" s="291" t="s">
        <v>1799</v>
      </c>
      <c r="B1648" s="291">
        <v>2</v>
      </c>
      <c r="C1648" s="291" t="s">
        <v>3826</v>
      </c>
      <c r="D1648" s="291" t="s">
        <v>3176</v>
      </c>
      <c r="E1648" s="291" t="s">
        <v>3160</v>
      </c>
      <c r="F1648" s="291" t="s">
        <v>3161</v>
      </c>
      <c r="G1648" s="291" t="s">
        <v>3162</v>
      </c>
      <c r="H1648" s="291" t="s">
        <v>3163</v>
      </c>
      <c r="I1648" s="291" t="s">
        <v>3164</v>
      </c>
      <c r="J1648" s="291" t="s">
        <v>65</v>
      </c>
      <c r="K1648" s="291">
        <v>40</v>
      </c>
      <c r="L1648" s="291">
        <v>58627677.160000004</v>
      </c>
      <c r="M1648" s="291" t="s">
        <v>58</v>
      </c>
      <c r="N1648" s="291">
        <v>646</v>
      </c>
      <c r="O1648" s="291">
        <v>6239450.5417529466</v>
      </c>
      <c r="P1648" s="321" t="s">
        <v>3170</v>
      </c>
      <c r="Q1648" s="321">
        <v>18000000</v>
      </c>
      <c r="R1648" s="321">
        <v>32.510452999999998</v>
      </c>
      <c r="S1648" s="321">
        <v>52.540310169999998</v>
      </c>
      <c r="T1648" s="321">
        <v>129.30958598434512</v>
      </c>
      <c r="U1648" s="321" t="s">
        <v>150</v>
      </c>
      <c r="V1648" s="321">
        <v>0.19363482238155294</v>
      </c>
      <c r="W1648" s="321">
        <v>1.16897852116378</v>
      </c>
      <c r="X1648" s="321">
        <v>2</v>
      </c>
      <c r="Y1648" s="321">
        <v>45.178175227930097</v>
      </c>
      <c r="Z1648" s="321">
        <v>0.44807999999999998</v>
      </c>
      <c r="AA1648" s="321">
        <v>99.589996400000004</v>
      </c>
      <c r="AB1648" s="321">
        <v>1.4448949600000001</v>
      </c>
      <c r="AC1648" s="322">
        <v>0.55269378283894455</v>
      </c>
      <c r="AD1648" s="323">
        <v>180000</v>
      </c>
      <c r="AE1648" s="322">
        <v>34.663614120849701</v>
      </c>
      <c r="AF1648" s="324">
        <v>77.494147836467121</v>
      </c>
      <c r="AG1648" s="324">
        <v>22.652502137879932</v>
      </c>
      <c r="AH1648" s="324">
        <v>0.29242673287306126</v>
      </c>
      <c r="AI1648" s="324">
        <v>0.29231242319978307</v>
      </c>
      <c r="AJ1648" s="324">
        <v>0.20410585919709992</v>
      </c>
      <c r="AK1648" s="324">
        <v>185.19212809830839</v>
      </c>
      <c r="AL1648" s="324">
        <v>149.33248326753068</v>
      </c>
      <c r="AM1648" s="324">
        <v>221.05177292908616</v>
      </c>
    </row>
    <row r="1649" spans="1:39">
      <c r="A1649" s="291" t="s">
        <v>1800</v>
      </c>
      <c r="B1649" s="291">
        <v>2</v>
      </c>
      <c r="C1649" s="291" t="s">
        <v>3827</v>
      </c>
      <c r="D1649" s="291" t="s">
        <v>3176</v>
      </c>
      <c r="E1649" s="291" t="s">
        <v>3160</v>
      </c>
      <c r="F1649" s="291" t="s">
        <v>3161</v>
      </c>
      <c r="G1649" s="291" t="s">
        <v>3162</v>
      </c>
      <c r="H1649" s="291" t="s">
        <v>3163</v>
      </c>
      <c r="I1649" s="291" t="s">
        <v>3164</v>
      </c>
      <c r="J1649" s="291" t="s">
        <v>65</v>
      </c>
      <c r="K1649" s="291">
        <v>40</v>
      </c>
      <c r="L1649" s="291">
        <v>58627677.160000004</v>
      </c>
      <c r="M1649" s="291" t="s">
        <v>58</v>
      </c>
      <c r="N1649" s="291">
        <v>647</v>
      </c>
      <c r="O1649" s="291">
        <v>6249124.1084843464</v>
      </c>
      <c r="P1649" s="321" t="s">
        <v>3170</v>
      </c>
      <c r="Q1649" s="321">
        <v>18000000</v>
      </c>
      <c r="R1649" s="321">
        <v>32.510452999999998</v>
      </c>
      <c r="S1649" s="321">
        <v>52.540310169999998</v>
      </c>
      <c r="T1649" s="321">
        <v>129.30958598434512</v>
      </c>
      <c r="U1649" s="321" t="s">
        <v>150</v>
      </c>
      <c r="V1649" s="321">
        <v>0.19363482238155294</v>
      </c>
      <c r="W1649" s="321">
        <v>1.16897852116378</v>
      </c>
      <c r="X1649" s="321">
        <v>2</v>
      </c>
      <c r="Y1649" s="321">
        <v>45.178175227930097</v>
      </c>
      <c r="Z1649" s="321">
        <v>0.44807999999999998</v>
      </c>
      <c r="AA1649" s="321">
        <v>99.589996400000004</v>
      </c>
      <c r="AB1649" s="321">
        <v>1.4448949600000001</v>
      </c>
      <c r="AC1649" s="322">
        <v>0.55269378283894455</v>
      </c>
      <c r="AD1649" s="323">
        <v>180000</v>
      </c>
      <c r="AE1649" s="322">
        <v>34.717356158246368</v>
      </c>
      <c r="AF1649" s="324">
        <v>77.614293802105067</v>
      </c>
      <c r="AG1649" s="324">
        <v>22.687605501836323</v>
      </c>
      <c r="AH1649" s="324">
        <v>0.29217263992179299</v>
      </c>
      <c r="AI1649" s="324">
        <v>0.29231220681699982</v>
      </c>
      <c r="AJ1649" s="324">
        <v>0.20410585919709992</v>
      </c>
      <c r="AK1649" s="324">
        <v>185.19199101077831</v>
      </c>
      <c r="AL1649" s="324">
        <v>149.33237272492011</v>
      </c>
      <c r="AM1649" s="324">
        <v>221.05160929663651</v>
      </c>
    </row>
    <row r="1650" spans="1:39">
      <c r="A1650" s="291" t="s">
        <v>1801</v>
      </c>
      <c r="B1650" s="291">
        <v>2</v>
      </c>
      <c r="C1650" s="291" t="s">
        <v>3828</v>
      </c>
      <c r="D1650" s="291" t="s">
        <v>3176</v>
      </c>
      <c r="E1650" s="291" t="s">
        <v>3160</v>
      </c>
      <c r="F1650" s="291" t="s">
        <v>3161</v>
      </c>
      <c r="G1650" s="291" t="s">
        <v>3162</v>
      </c>
      <c r="H1650" s="291" t="s">
        <v>3163</v>
      </c>
      <c r="I1650" s="291" t="s">
        <v>3164</v>
      </c>
      <c r="J1650" s="291" t="s">
        <v>65</v>
      </c>
      <c r="K1650" s="291">
        <v>40</v>
      </c>
      <c r="L1650" s="291">
        <v>58627677.160000004</v>
      </c>
      <c r="M1650" s="291" t="s">
        <v>58</v>
      </c>
      <c r="N1650" s="291">
        <v>648</v>
      </c>
      <c r="O1650" s="291">
        <v>6258797.6752157463</v>
      </c>
      <c r="P1650" s="321" t="s">
        <v>3170</v>
      </c>
      <c r="Q1650" s="321">
        <v>18000000</v>
      </c>
      <c r="R1650" s="321">
        <v>32.510452999999998</v>
      </c>
      <c r="S1650" s="321">
        <v>52.540310169999998</v>
      </c>
      <c r="T1650" s="321">
        <v>129.30958598434512</v>
      </c>
      <c r="U1650" s="321" t="s">
        <v>150</v>
      </c>
      <c r="V1650" s="321">
        <v>0.19363482238155294</v>
      </c>
      <c r="W1650" s="321">
        <v>1.16897852116378</v>
      </c>
      <c r="X1650" s="321">
        <v>2</v>
      </c>
      <c r="Y1650" s="321">
        <v>45.178175227930097</v>
      </c>
      <c r="Z1650" s="321">
        <v>0.44807999999999998</v>
      </c>
      <c r="AA1650" s="321">
        <v>99.589996400000004</v>
      </c>
      <c r="AB1650" s="321">
        <v>1.4448949600000001</v>
      </c>
      <c r="AC1650" s="322">
        <v>0.55269378283894455</v>
      </c>
      <c r="AD1650" s="323">
        <v>180000</v>
      </c>
      <c r="AE1650" s="322">
        <v>34.771098195643035</v>
      </c>
      <c r="AF1650" s="324">
        <v>77.734439767742998</v>
      </c>
      <c r="AG1650" s="324">
        <v>22.722678288927348</v>
      </c>
      <c r="AH1650" s="324">
        <v>0.29191814227636409</v>
      </c>
      <c r="AI1650" s="324">
        <v>0.29231159775279481</v>
      </c>
      <c r="AJ1650" s="324">
        <v>0.20410585919709992</v>
      </c>
      <c r="AK1650" s="324">
        <v>185.19160514316775</v>
      </c>
      <c r="AL1650" s="324">
        <v>149.33206157471579</v>
      </c>
      <c r="AM1650" s="324">
        <v>221.05114871161973</v>
      </c>
    </row>
    <row r="1651" spans="1:39">
      <c r="A1651" s="291" t="s">
        <v>1802</v>
      </c>
      <c r="B1651" s="291">
        <v>2</v>
      </c>
      <c r="C1651" s="291" t="s">
        <v>3829</v>
      </c>
      <c r="D1651" s="291" t="s">
        <v>3176</v>
      </c>
      <c r="E1651" s="291" t="s">
        <v>3160</v>
      </c>
      <c r="F1651" s="291" t="s">
        <v>3161</v>
      </c>
      <c r="G1651" s="291" t="s">
        <v>3162</v>
      </c>
      <c r="H1651" s="291" t="s">
        <v>3163</v>
      </c>
      <c r="I1651" s="291" t="s">
        <v>3164</v>
      </c>
      <c r="J1651" s="291" t="s">
        <v>65</v>
      </c>
      <c r="K1651" s="291">
        <v>40</v>
      </c>
      <c r="L1651" s="291">
        <v>58627677.160000004</v>
      </c>
      <c r="M1651" s="291" t="s">
        <v>58</v>
      </c>
      <c r="N1651" s="291">
        <v>649</v>
      </c>
      <c r="O1651" s="291">
        <v>6268471.2419471461</v>
      </c>
      <c r="P1651" s="321" t="s">
        <v>3170</v>
      </c>
      <c r="Q1651" s="321">
        <v>18000000</v>
      </c>
      <c r="R1651" s="321">
        <v>32.510452999999998</v>
      </c>
      <c r="S1651" s="321">
        <v>52.540310169999998</v>
      </c>
      <c r="T1651" s="321">
        <v>129.30958598434512</v>
      </c>
      <c r="U1651" s="321" t="s">
        <v>150</v>
      </c>
      <c r="V1651" s="321">
        <v>0.19363482238155294</v>
      </c>
      <c r="W1651" s="321">
        <v>1.16897852116378</v>
      </c>
      <c r="X1651" s="321">
        <v>2</v>
      </c>
      <c r="Y1651" s="321">
        <v>45.178175227930097</v>
      </c>
      <c r="Z1651" s="321">
        <v>0.44807999999999998</v>
      </c>
      <c r="AA1651" s="321">
        <v>99.589996400000004</v>
      </c>
      <c r="AB1651" s="321">
        <v>1.4448949600000001</v>
      </c>
      <c r="AC1651" s="322">
        <v>0.55269378283894455</v>
      </c>
      <c r="AD1651" s="323">
        <v>180000</v>
      </c>
      <c r="AE1651" s="322">
        <v>34.824840233039701</v>
      </c>
      <c r="AF1651" s="324">
        <v>77.854585733380929</v>
      </c>
      <c r="AG1651" s="324">
        <v>22.757720450851995</v>
      </c>
      <c r="AH1651" s="324">
        <v>0.29166324261148258</v>
      </c>
      <c r="AI1651" s="324">
        <v>0.29231059720473723</v>
      </c>
      <c r="AJ1651" s="324">
        <v>0.20410585919709992</v>
      </c>
      <c r="AK1651" s="324">
        <v>185.19097125418685</v>
      </c>
      <c r="AL1651" s="324">
        <v>149.3315504287151</v>
      </c>
      <c r="AM1651" s="324">
        <v>221.05039207965862</v>
      </c>
    </row>
    <row r="1652" spans="1:39">
      <c r="A1652" s="291" t="s">
        <v>1803</v>
      </c>
      <c r="B1652" s="291">
        <v>2</v>
      </c>
      <c r="C1652" s="291" t="s">
        <v>3830</v>
      </c>
      <c r="D1652" s="291" t="s">
        <v>3176</v>
      </c>
      <c r="E1652" s="291" t="s">
        <v>3160</v>
      </c>
      <c r="F1652" s="291" t="s">
        <v>3161</v>
      </c>
      <c r="G1652" s="291" t="s">
        <v>3162</v>
      </c>
      <c r="H1652" s="291" t="s">
        <v>3163</v>
      </c>
      <c r="I1652" s="291" t="s">
        <v>3164</v>
      </c>
      <c r="J1652" s="291" t="s">
        <v>65</v>
      </c>
      <c r="K1652" s="291">
        <v>40</v>
      </c>
      <c r="L1652" s="291">
        <v>58627677.160000004</v>
      </c>
      <c r="M1652" s="291" t="s">
        <v>58</v>
      </c>
      <c r="N1652" s="291">
        <v>650</v>
      </c>
      <c r="O1652" s="291">
        <v>6278144.808678546</v>
      </c>
      <c r="P1652" s="321" t="s">
        <v>3170</v>
      </c>
      <c r="Q1652" s="321">
        <v>18000000</v>
      </c>
      <c r="R1652" s="321">
        <v>32.510452999999998</v>
      </c>
      <c r="S1652" s="321">
        <v>52.540310169999998</v>
      </c>
      <c r="T1652" s="321">
        <v>129.30958598434512</v>
      </c>
      <c r="U1652" s="321" t="s">
        <v>150</v>
      </c>
      <c r="V1652" s="321">
        <v>0.19363482238155294</v>
      </c>
      <c r="W1652" s="321">
        <v>1.16897852116378</v>
      </c>
      <c r="X1652" s="321">
        <v>2</v>
      </c>
      <c r="Y1652" s="321">
        <v>45.178175227930097</v>
      </c>
      <c r="Z1652" s="321">
        <v>0.44807999999999998</v>
      </c>
      <c r="AA1652" s="321">
        <v>99.589996400000004</v>
      </c>
      <c r="AB1652" s="321">
        <v>1.4448949600000001</v>
      </c>
      <c r="AC1652" s="322">
        <v>0.55269378283894455</v>
      </c>
      <c r="AD1652" s="323">
        <v>180000</v>
      </c>
      <c r="AE1652" s="322">
        <v>34.878582270436368</v>
      </c>
      <c r="AF1652" s="324">
        <v>77.974731699018875</v>
      </c>
      <c r="AG1652" s="324">
        <v>22.792731939629604</v>
      </c>
      <c r="AH1652" s="324">
        <v>0.29140794359350314</v>
      </c>
      <c r="AI1652" s="324">
        <v>0.2923092063671236</v>
      </c>
      <c r="AJ1652" s="324">
        <v>0.20410585919709992</v>
      </c>
      <c r="AK1652" s="324">
        <v>185.1900901004723</v>
      </c>
      <c r="AL1652" s="324">
        <v>149.33083989704357</v>
      </c>
      <c r="AM1652" s="324">
        <v>221.04934030390106</v>
      </c>
    </row>
    <row r="1653" spans="1:39">
      <c r="A1653" s="291" t="s">
        <v>1804</v>
      </c>
      <c r="B1653" s="291">
        <v>2</v>
      </c>
      <c r="C1653" s="291" t="s">
        <v>3831</v>
      </c>
      <c r="D1653" s="291" t="s">
        <v>3176</v>
      </c>
      <c r="E1653" s="291" t="s">
        <v>3160</v>
      </c>
      <c r="F1653" s="291" t="s">
        <v>3161</v>
      </c>
      <c r="G1653" s="291" t="s">
        <v>3162</v>
      </c>
      <c r="H1653" s="291" t="s">
        <v>3163</v>
      </c>
      <c r="I1653" s="291" t="s">
        <v>3164</v>
      </c>
      <c r="J1653" s="291" t="s">
        <v>65</v>
      </c>
      <c r="K1653" s="291">
        <v>40</v>
      </c>
      <c r="L1653" s="291">
        <v>58627677.160000004</v>
      </c>
      <c r="M1653" s="291" t="s">
        <v>58</v>
      </c>
      <c r="N1653" s="291">
        <v>651</v>
      </c>
      <c r="O1653" s="291">
        <v>6287818.3754099458</v>
      </c>
      <c r="P1653" s="321" t="s">
        <v>3170</v>
      </c>
      <c r="Q1653" s="321">
        <v>18000000</v>
      </c>
      <c r="R1653" s="321">
        <v>32.510452999999998</v>
      </c>
      <c r="S1653" s="321">
        <v>52.540310169999998</v>
      </c>
      <c r="T1653" s="321">
        <v>129.30958598434512</v>
      </c>
      <c r="U1653" s="321" t="s">
        <v>150</v>
      </c>
      <c r="V1653" s="321">
        <v>0.19363482238155294</v>
      </c>
      <c r="W1653" s="321">
        <v>1.16897852116378</v>
      </c>
      <c r="X1653" s="321">
        <v>2</v>
      </c>
      <c r="Y1653" s="321">
        <v>45.178175227930097</v>
      </c>
      <c r="Z1653" s="321">
        <v>0.44807999999999998</v>
      </c>
      <c r="AA1653" s="321">
        <v>99.589996400000004</v>
      </c>
      <c r="AB1653" s="321">
        <v>1.4448949600000001</v>
      </c>
      <c r="AC1653" s="322">
        <v>0.55269378283894455</v>
      </c>
      <c r="AD1653" s="323">
        <v>180000</v>
      </c>
      <c r="AE1653" s="322">
        <v>34.932324307833035</v>
      </c>
      <c r="AF1653" s="324">
        <v>78.094877664656806</v>
      </c>
      <c r="AG1653" s="324">
        <v>22.827712707598916</v>
      </c>
      <c r="AH1653" s="324">
        <v>0.29115224788095889</v>
      </c>
      <c r="AI1653" s="324">
        <v>0.29230742643099106</v>
      </c>
      <c r="AJ1653" s="324">
        <v>0.20410585919709992</v>
      </c>
      <c r="AK1653" s="324">
        <v>185.18896243659592</v>
      </c>
      <c r="AL1653" s="324">
        <v>149.3299305881616</v>
      </c>
      <c r="AM1653" s="324">
        <v>221.04799428503026</v>
      </c>
    </row>
    <row r="1654" spans="1:39">
      <c r="A1654" s="291" t="s">
        <v>1805</v>
      </c>
      <c r="B1654" s="291">
        <v>2</v>
      </c>
      <c r="C1654" s="291" t="s">
        <v>3832</v>
      </c>
      <c r="D1654" s="291" t="s">
        <v>3176</v>
      </c>
      <c r="E1654" s="291" t="s">
        <v>3160</v>
      </c>
      <c r="F1654" s="291" t="s">
        <v>3161</v>
      </c>
      <c r="G1654" s="291" t="s">
        <v>3162</v>
      </c>
      <c r="H1654" s="291" t="s">
        <v>3163</v>
      </c>
      <c r="I1654" s="291" t="s">
        <v>3164</v>
      </c>
      <c r="J1654" s="291" t="s">
        <v>65</v>
      </c>
      <c r="K1654" s="291">
        <v>40</v>
      </c>
      <c r="L1654" s="291">
        <v>58627677.160000004</v>
      </c>
      <c r="M1654" s="291" t="s">
        <v>58</v>
      </c>
      <c r="N1654" s="291">
        <v>652</v>
      </c>
      <c r="O1654" s="291">
        <v>6297491.9421413457</v>
      </c>
      <c r="P1654" s="321" t="s">
        <v>3170</v>
      </c>
      <c r="Q1654" s="321">
        <v>18000000</v>
      </c>
      <c r="R1654" s="321">
        <v>32.510452999999998</v>
      </c>
      <c r="S1654" s="321">
        <v>52.540310169999998</v>
      </c>
      <c r="T1654" s="321">
        <v>129.30958598434512</v>
      </c>
      <c r="U1654" s="321" t="s">
        <v>150</v>
      </c>
      <c r="V1654" s="321">
        <v>0.19363482238155294</v>
      </c>
      <c r="W1654" s="321">
        <v>1.16897852116378</v>
      </c>
      <c r="X1654" s="321">
        <v>2</v>
      </c>
      <c r="Y1654" s="321">
        <v>45.178175227930097</v>
      </c>
      <c r="Z1654" s="321">
        <v>0.44807999999999998</v>
      </c>
      <c r="AA1654" s="321">
        <v>99.589996400000004</v>
      </c>
      <c r="AB1654" s="321">
        <v>1.4448949600000001</v>
      </c>
      <c r="AC1654" s="322">
        <v>0.55269378283894455</v>
      </c>
      <c r="AD1654" s="323">
        <v>180000</v>
      </c>
      <c r="AE1654" s="322">
        <v>34.986066345229702</v>
      </c>
      <c r="AF1654" s="324">
        <v>78.215023630294738</v>
      </c>
      <c r="AG1654" s="324">
        <v>22.862662707417105</v>
      </c>
      <c r="AH1654" s="324">
        <v>0.29089615812413328</v>
      </c>
      <c r="AI1654" s="324">
        <v>0.29230525858412953</v>
      </c>
      <c r="AJ1654" s="324">
        <v>0.20410585919709992</v>
      </c>
      <c r="AK1654" s="324">
        <v>185.18758901507218</v>
      </c>
      <c r="AL1654" s="324">
        <v>149.32882310887067</v>
      </c>
      <c r="AM1654" s="324">
        <v>221.04635492127372</v>
      </c>
    </row>
    <row r="1655" spans="1:39">
      <c r="A1655" s="291" t="s">
        <v>1806</v>
      </c>
      <c r="B1655" s="291">
        <v>2</v>
      </c>
      <c r="C1655" s="291" t="s">
        <v>3833</v>
      </c>
      <c r="D1655" s="291" t="s">
        <v>3176</v>
      </c>
      <c r="E1655" s="291" t="s">
        <v>3160</v>
      </c>
      <c r="F1655" s="291" t="s">
        <v>3161</v>
      </c>
      <c r="G1655" s="291" t="s">
        <v>3162</v>
      </c>
      <c r="H1655" s="291" t="s">
        <v>3163</v>
      </c>
      <c r="I1655" s="291" t="s">
        <v>3164</v>
      </c>
      <c r="J1655" s="291" t="s">
        <v>65</v>
      </c>
      <c r="K1655" s="291">
        <v>40</v>
      </c>
      <c r="L1655" s="291">
        <v>58627677.160000004</v>
      </c>
      <c r="M1655" s="291" t="s">
        <v>58</v>
      </c>
      <c r="N1655" s="291">
        <v>653</v>
      </c>
      <c r="O1655" s="291">
        <v>6307165.5088727456</v>
      </c>
      <c r="P1655" s="321" t="s">
        <v>3170</v>
      </c>
      <c r="Q1655" s="321">
        <v>18000000</v>
      </c>
      <c r="R1655" s="321">
        <v>32.510452999999998</v>
      </c>
      <c r="S1655" s="321">
        <v>52.540310169999998</v>
      </c>
      <c r="T1655" s="321">
        <v>129.30958598434512</v>
      </c>
      <c r="U1655" s="321" t="s">
        <v>150</v>
      </c>
      <c r="V1655" s="321">
        <v>0.19363482238155294</v>
      </c>
      <c r="W1655" s="321">
        <v>1.16897852116378</v>
      </c>
      <c r="X1655" s="321">
        <v>2</v>
      </c>
      <c r="Y1655" s="321">
        <v>45.178175227930097</v>
      </c>
      <c r="Z1655" s="321">
        <v>0.44807999999999998</v>
      </c>
      <c r="AA1655" s="321">
        <v>99.589996400000004</v>
      </c>
      <c r="AB1655" s="321">
        <v>1.4448949600000001</v>
      </c>
      <c r="AC1655" s="322">
        <v>0.55269378283894455</v>
      </c>
      <c r="AD1655" s="323">
        <v>180000</v>
      </c>
      <c r="AE1655" s="322">
        <v>35.039808382626362</v>
      </c>
      <c r="AF1655" s="324">
        <v>78.335169595932655</v>
      </c>
      <c r="AG1655" s="324">
        <v>22.897581892058831</v>
      </c>
      <c r="AH1655" s="324">
        <v>0.29063967696561632</v>
      </c>
      <c r="AI1655" s="324">
        <v>0.29230270401109498</v>
      </c>
      <c r="AJ1655" s="324">
        <v>0.20410585919709992</v>
      </c>
      <c r="AK1655" s="324">
        <v>185.18597058636678</v>
      </c>
      <c r="AL1655" s="324">
        <v>149.32751806432017</v>
      </c>
      <c r="AM1655" s="324">
        <v>221.04442310841341</v>
      </c>
    </row>
    <row r="1656" spans="1:39">
      <c r="A1656" s="291" t="s">
        <v>1807</v>
      </c>
      <c r="B1656" s="291">
        <v>2</v>
      </c>
      <c r="C1656" s="291" t="s">
        <v>3834</v>
      </c>
      <c r="D1656" s="291" t="s">
        <v>3176</v>
      </c>
      <c r="E1656" s="291" t="s">
        <v>3160</v>
      </c>
      <c r="F1656" s="291" t="s">
        <v>3161</v>
      </c>
      <c r="G1656" s="291" t="s">
        <v>3162</v>
      </c>
      <c r="H1656" s="291" t="s">
        <v>3163</v>
      </c>
      <c r="I1656" s="291" t="s">
        <v>3164</v>
      </c>
      <c r="J1656" s="291" t="s">
        <v>65</v>
      </c>
      <c r="K1656" s="291">
        <v>40</v>
      </c>
      <c r="L1656" s="291">
        <v>58627677.160000004</v>
      </c>
      <c r="M1656" s="291" t="s">
        <v>58</v>
      </c>
      <c r="N1656" s="291">
        <v>654</v>
      </c>
      <c r="O1656" s="291">
        <v>6316839.0756041454</v>
      </c>
      <c r="P1656" s="321" t="s">
        <v>3170</v>
      </c>
      <c r="Q1656" s="321">
        <v>18000000</v>
      </c>
      <c r="R1656" s="321">
        <v>32.510452999999998</v>
      </c>
      <c r="S1656" s="321">
        <v>52.540310169999998</v>
      </c>
      <c r="T1656" s="321">
        <v>129.30958598434512</v>
      </c>
      <c r="U1656" s="321" t="s">
        <v>150</v>
      </c>
      <c r="V1656" s="321">
        <v>0.19363482238155294</v>
      </c>
      <c r="W1656" s="321">
        <v>1.16897852116378</v>
      </c>
      <c r="X1656" s="321">
        <v>2</v>
      </c>
      <c r="Y1656" s="321">
        <v>45.178175227930097</v>
      </c>
      <c r="Z1656" s="321">
        <v>0.44807999999999998</v>
      </c>
      <c r="AA1656" s="321">
        <v>99.589996400000004</v>
      </c>
      <c r="AB1656" s="321">
        <v>1.4448949600000001</v>
      </c>
      <c r="AC1656" s="322">
        <v>0.55269378283894455</v>
      </c>
      <c r="AD1656" s="323">
        <v>180000</v>
      </c>
      <c r="AE1656" s="322">
        <v>35.093550420023028</v>
      </c>
      <c r="AF1656" s="324">
        <v>78.455315561570586</v>
      </c>
      <c r="AG1656" s="324">
        <v>22.932470214815254</v>
      </c>
      <c r="AH1656" s="324">
        <v>0.29038280703957603</v>
      </c>
      <c r="AI1656" s="324">
        <v>0.29229976389322132</v>
      </c>
      <c r="AJ1656" s="324">
        <v>0.20410585919709992</v>
      </c>
      <c r="AK1656" s="324">
        <v>185.1841078989041</v>
      </c>
      <c r="AL1656" s="324">
        <v>149.32601605801347</v>
      </c>
      <c r="AM1656" s="324">
        <v>221.04219973979474</v>
      </c>
    </row>
    <row r="1657" spans="1:39">
      <c r="A1657" s="291" t="s">
        <v>1808</v>
      </c>
      <c r="B1657" s="291">
        <v>2</v>
      </c>
      <c r="C1657" s="291" t="s">
        <v>3835</v>
      </c>
      <c r="D1657" s="291" t="s">
        <v>3176</v>
      </c>
      <c r="E1657" s="291" t="s">
        <v>3160</v>
      </c>
      <c r="F1657" s="291" t="s">
        <v>3161</v>
      </c>
      <c r="G1657" s="291" t="s">
        <v>3162</v>
      </c>
      <c r="H1657" s="291" t="s">
        <v>3163</v>
      </c>
      <c r="I1657" s="291" t="s">
        <v>3164</v>
      </c>
      <c r="J1657" s="291" t="s">
        <v>65</v>
      </c>
      <c r="K1657" s="291">
        <v>40</v>
      </c>
      <c r="L1657" s="291">
        <v>58627677.160000004</v>
      </c>
      <c r="M1657" s="291" t="s">
        <v>58</v>
      </c>
      <c r="N1657" s="291">
        <v>655</v>
      </c>
      <c r="O1657" s="291">
        <v>6326512.6423355453</v>
      </c>
      <c r="P1657" s="321" t="s">
        <v>3170</v>
      </c>
      <c r="Q1657" s="321">
        <v>18000000</v>
      </c>
      <c r="R1657" s="321">
        <v>32.510452999999998</v>
      </c>
      <c r="S1657" s="321">
        <v>52.540310169999998</v>
      </c>
      <c r="T1657" s="321">
        <v>129.30958598434512</v>
      </c>
      <c r="U1657" s="321" t="s">
        <v>150</v>
      </c>
      <c r="V1657" s="321">
        <v>0.19363482238155294</v>
      </c>
      <c r="W1657" s="321">
        <v>1.16897852116378</v>
      </c>
      <c r="X1657" s="321">
        <v>2</v>
      </c>
      <c r="Y1657" s="321">
        <v>45.178175227930097</v>
      </c>
      <c r="Z1657" s="321">
        <v>0.44807999999999998</v>
      </c>
      <c r="AA1657" s="321">
        <v>99.589996400000004</v>
      </c>
      <c r="AB1657" s="321">
        <v>1.4448949600000001</v>
      </c>
      <c r="AC1657" s="322">
        <v>0.55269378283894455</v>
      </c>
      <c r="AD1657" s="323">
        <v>180000</v>
      </c>
      <c r="AE1657" s="322">
        <v>35.147292457419695</v>
      </c>
      <c r="AF1657" s="324">
        <v>78.575461527208532</v>
      </c>
      <c r="AG1657" s="324">
        <v>22.967327629293088</v>
      </c>
      <c r="AH1657" s="324">
        <v>0.29012555097251636</v>
      </c>
      <c r="AI1657" s="324">
        <v>0.29229643940863309</v>
      </c>
      <c r="AJ1657" s="324">
        <v>0.20410585919709992</v>
      </c>
      <c r="AK1657" s="324">
        <v>185.18200169907522</v>
      </c>
      <c r="AL1657" s="324">
        <v>149.32431769181437</v>
      </c>
      <c r="AM1657" s="324">
        <v>221.03968570633609</v>
      </c>
    </row>
    <row r="1658" spans="1:39">
      <c r="A1658" s="291" t="s">
        <v>1809</v>
      </c>
      <c r="B1658" s="291">
        <v>2</v>
      </c>
      <c r="C1658" s="291" t="s">
        <v>3836</v>
      </c>
      <c r="D1658" s="291" t="s">
        <v>3176</v>
      </c>
      <c r="E1658" s="291" t="s">
        <v>3160</v>
      </c>
      <c r="F1658" s="291" t="s">
        <v>3161</v>
      </c>
      <c r="G1658" s="291" t="s">
        <v>3162</v>
      </c>
      <c r="H1658" s="291" t="s">
        <v>3163</v>
      </c>
      <c r="I1658" s="291" t="s">
        <v>3164</v>
      </c>
      <c r="J1658" s="291" t="s">
        <v>65</v>
      </c>
      <c r="K1658" s="291">
        <v>40</v>
      </c>
      <c r="L1658" s="291">
        <v>58627677.160000004</v>
      </c>
      <c r="M1658" s="291" t="s">
        <v>58</v>
      </c>
      <c r="N1658" s="291">
        <v>656</v>
      </c>
      <c r="O1658" s="291">
        <v>6336186.2090669451</v>
      </c>
      <c r="P1658" s="321" t="s">
        <v>3170</v>
      </c>
      <c r="Q1658" s="321">
        <v>18000000</v>
      </c>
      <c r="R1658" s="321">
        <v>32.510452999999998</v>
      </c>
      <c r="S1658" s="321">
        <v>52.540310169999998</v>
      </c>
      <c r="T1658" s="321">
        <v>129.30958598434512</v>
      </c>
      <c r="U1658" s="321" t="s">
        <v>150</v>
      </c>
      <c r="V1658" s="321">
        <v>0.19363482238155294</v>
      </c>
      <c r="W1658" s="321">
        <v>1.16897852116378</v>
      </c>
      <c r="X1658" s="321">
        <v>2</v>
      </c>
      <c r="Y1658" s="321">
        <v>45.178175227930097</v>
      </c>
      <c r="Z1658" s="321">
        <v>0.44807999999999998</v>
      </c>
      <c r="AA1658" s="321">
        <v>99.589996400000004</v>
      </c>
      <c r="AB1658" s="321">
        <v>1.4448949600000001</v>
      </c>
      <c r="AC1658" s="322">
        <v>0.55269378283894455</v>
      </c>
      <c r="AD1658" s="323">
        <v>180000</v>
      </c>
      <c r="AE1658" s="322">
        <v>35.201034494816362</v>
      </c>
      <c r="AF1658" s="324">
        <v>78.695607492846463</v>
      </c>
      <c r="AG1658" s="324">
        <v>23.002154089413654</v>
      </c>
      <c r="AH1658" s="324">
        <v>0.28986791138304574</v>
      </c>
      <c r="AI1658" s="324">
        <v>0.29229273173225812</v>
      </c>
      <c r="AJ1658" s="324">
        <v>0.20410585919709992</v>
      </c>
      <c r="AK1658" s="324">
        <v>185.17965273124597</v>
      </c>
      <c r="AL1658" s="324">
        <v>149.32242356595353</v>
      </c>
      <c r="AM1658" s="324">
        <v>221.03688189653846</v>
      </c>
    </row>
    <row r="1659" spans="1:39">
      <c r="A1659" s="291" t="s">
        <v>1810</v>
      </c>
      <c r="B1659" s="291">
        <v>2</v>
      </c>
      <c r="C1659" s="291" t="s">
        <v>3837</v>
      </c>
      <c r="D1659" s="291" t="s">
        <v>3176</v>
      </c>
      <c r="E1659" s="291" t="s">
        <v>3160</v>
      </c>
      <c r="F1659" s="291" t="s">
        <v>3161</v>
      </c>
      <c r="G1659" s="291" t="s">
        <v>3162</v>
      </c>
      <c r="H1659" s="291" t="s">
        <v>3163</v>
      </c>
      <c r="I1659" s="291" t="s">
        <v>3164</v>
      </c>
      <c r="J1659" s="291" t="s">
        <v>65</v>
      </c>
      <c r="K1659" s="291">
        <v>40</v>
      </c>
      <c r="L1659" s="291">
        <v>58627677.160000004</v>
      </c>
      <c r="M1659" s="291" t="s">
        <v>58</v>
      </c>
      <c r="N1659" s="291">
        <v>657</v>
      </c>
      <c r="O1659" s="291">
        <v>6345859.775798345</v>
      </c>
      <c r="P1659" s="321" t="s">
        <v>3170</v>
      </c>
      <c r="Q1659" s="321">
        <v>18000000</v>
      </c>
      <c r="R1659" s="321">
        <v>32.510452999999998</v>
      </c>
      <c r="S1659" s="321">
        <v>52.540310169999998</v>
      </c>
      <c r="T1659" s="321">
        <v>129.30958598434512</v>
      </c>
      <c r="U1659" s="321" t="s">
        <v>150</v>
      </c>
      <c r="V1659" s="321">
        <v>0.19363482238155294</v>
      </c>
      <c r="W1659" s="321">
        <v>1.16897852116378</v>
      </c>
      <c r="X1659" s="321">
        <v>2</v>
      </c>
      <c r="Y1659" s="321">
        <v>45.178175227930097</v>
      </c>
      <c r="Z1659" s="321">
        <v>0.44807999999999998</v>
      </c>
      <c r="AA1659" s="321">
        <v>99.589996400000004</v>
      </c>
      <c r="AB1659" s="321">
        <v>1.4448949600000001</v>
      </c>
      <c r="AC1659" s="322">
        <v>0.55269378283894455</v>
      </c>
      <c r="AD1659" s="323">
        <v>180000</v>
      </c>
      <c r="AE1659" s="322">
        <v>35.254776532213029</v>
      </c>
      <c r="AF1659" s="324">
        <v>78.815753458484394</v>
      </c>
      <c r="AG1659" s="324">
        <v>23.036949549411915</v>
      </c>
      <c r="AH1659" s="324">
        <v>0.28960989088155809</v>
      </c>
      <c r="AI1659" s="324">
        <v>0.29228864203583937</v>
      </c>
      <c r="AJ1659" s="324">
        <v>0.20410585919709992</v>
      </c>
      <c r="AK1659" s="324">
        <v>185.17706173776452</v>
      </c>
      <c r="AL1659" s="324">
        <v>149.32033427903463</v>
      </c>
      <c r="AM1659" s="324">
        <v>221.03378919649441</v>
      </c>
    </row>
    <row r="1660" spans="1:39">
      <c r="A1660" s="291" t="s">
        <v>1811</v>
      </c>
      <c r="B1660" s="291">
        <v>2</v>
      </c>
      <c r="C1660" s="291" t="s">
        <v>3838</v>
      </c>
      <c r="D1660" s="291" t="s">
        <v>3176</v>
      </c>
      <c r="E1660" s="291" t="s">
        <v>3160</v>
      </c>
      <c r="F1660" s="291" t="s">
        <v>3161</v>
      </c>
      <c r="G1660" s="291" t="s">
        <v>3162</v>
      </c>
      <c r="H1660" s="291" t="s">
        <v>3163</v>
      </c>
      <c r="I1660" s="291" t="s">
        <v>3164</v>
      </c>
      <c r="J1660" s="291" t="s">
        <v>65</v>
      </c>
      <c r="K1660" s="291">
        <v>40</v>
      </c>
      <c r="L1660" s="291">
        <v>58627677.160000004</v>
      </c>
      <c r="M1660" s="291" t="s">
        <v>58</v>
      </c>
      <c r="N1660" s="291">
        <v>658</v>
      </c>
      <c r="O1660" s="291">
        <v>6355533.3425297448</v>
      </c>
      <c r="P1660" s="321" t="s">
        <v>3170</v>
      </c>
      <c r="Q1660" s="321">
        <v>18000000</v>
      </c>
      <c r="R1660" s="321">
        <v>32.510452999999998</v>
      </c>
      <c r="S1660" s="321">
        <v>52.540310169999998</v>
      </c>
      <c r="T1660" s="321">
        <v>129.30958598434512</v>
      </c>
      <c r="U1660" s="321" t="s">
        <v>150</v>
      </c>
      <c r="V1660" s="321">
        <v>0.19363482238155294</v>
      </c>
      <c r="W1660" s="321">
        <v>1.16897852116378</v>
      </c>
      <c r="X1660" s="321">
        <v>2</v>
      </c>
      <c r="Y1660" s="321">
        <v>45.178175227930097</v>
      </c>
      <c r="Z1660" s="321">
        <v>0.44807999999999998</v>
      </c>
      <c r="AA1660" s="321">
        <v>99.589996400000004</v>
      </c>
      <c r="AB1660" s="321">
        <v>1.4448949600000001</v>
      </c>
      <c r="AC1660" s="322">
        <v>0.55269378283894455</v>
      </c>
      <c r="AD1660" s="323">
        <v>180000</v>
      </c>
      <c r="AE1660" s="322">
        <v>35.308518569609696</v>
      </c>
      <c r="AF1660" s="324">
        <v>78.935899424122326</v>
      </c>
      <c r="AG1660" s="324">
        <v>23.071713963835524</v>
      </c>
      <c r="AH1660" s="324">
        <v>0.2893514920706895</v>
      </c>
      <c r="AI1660" s="324">
        <v>0.29228417148794722</v>
      </c>
      <c r="AJ1660" s="324">
        <v>0.20410585919709992</v>
      </c>
      <c r="AK1660" s="324">
        <v>185.17422945896894</v>
      </c>
      <c r="AL1660" s="324">
        <v>149.31805042804058</v>
      </c>
      <c r="AM1660" s="324">
        <v>221.03040848989733</v>
      </c>
    </row>
    <row r="1661" spans="1:39">
      <c r="A1661" s="291" t="s">
        <v>1812</v>
      </c>
      <c r="B1661" s="291">
        <v>2</v>
      </c>
      <c r="C1661" s="291" t="s">
        <v>3839</v>
      </c>
      <c r="D1661" s="291" t="s">
        <v>3176</v>
      </c>
      <c r="E1661" s="291" t="s">
        <v>3160</v>
      </c>
      <c r="F1661" s="291" t="s">
        <v>3161</v>
      </c>
      <c r="G1661" s="291" t="s">
        <v>3162</v>
      </c>
      <c r="H1661" s="291" t="s">
        <v>3163</v>
      </c>
      <c r="I1661" s="291" t="s">
        <v>3164</v>
      </c>
      <c r="J1661" s="291" t="s">
        <v>65</v>
      </c>
      <c r="K1661" s="291">
        <v>40</v>
      </c>
      <c r="L1661" s="291">
        <v>58627677.160000004</v>
      </c>
      <c r="M1661" s="291" t="s">
        <v>58</v>
      </c>
      <c r="N1661" s="291">
        <v>659</v>
      </c>
      <c r="O1661" s="291">
        <v>6365206.9092611447</v>
      </c>
      <c r="P1661" s="321" t="s">
        <v>3170</v>
      </c>
      <c r="Q1661" s="321">
        <v>18000000</v>
      </c>
      <c r="R1661" s="321">
        <v>32.510452999999998</v>
      </c>
      <c r="S1661" s="321">
        <v>52.540310169999998</v>
      </c>
      <c r="T1661" s="321">
        <v>129.30958598434512</v>
      </c>
      <c r="U1661" s="321" t="s">
        <v>150</v>
      </c>
      <c r="V1661" s="321">
        <v>0.19363482238155294</v>
      </c>
      <c r="W1661" s="321">
        <v>1.16897852116378</v>
      </c>
      <c r="X1661" s="321">
        <v>2</v>
      </c>
      <c r="Y1661" s="321">
        <v>45.178175227930097</v>
      </c>
      <c r="Z1661" s="321">
        <v>0.44807999999999998</v>
      </c>
      <c r="AA1661" s="321">
        <v>99.589996400000004</v>
      </c>
      <c r="AB1661" s="321">
        <v>1.4448949600000001</v>
      </c>
      <c r="AC1661" s="322">
        <v>0.55269378283894455</v>
      </c>
      <c r="AD1661" s="323">
        <v>180000</v>
      </c>
      <c r="AE1661" s="322">
        <v>35.362260607006363</v>
      </c>
      <c r="AF1661" s="324">
        <v>79.056045389760271</v>
      </c>
      <c r="AG1661" s="324">
        <v>23.106447287543904</v>
      </c>
      <c r="AH1661" s="324">
        <v>0.28909271754531923</v>
      </c>
      <c r="AI1661" s="324">
        <v>0.29227932125399186</v>
      </c>
      <c r="AJ1661" s="324">
        <v>0.20410585919709992</v>
      </c>
      <c r="AK1661" s="324">
        <v>185.17115663319527</v>
      </c>
      <c r="AL1661" s="324">
        <v>149.31557260833981</v>
      </c>
      <c r="AM1661" s="324">
        <v>221.02674065805078</v>
      </c>
    </row>
    <row r="1662" spans="1:39">
      <c r="A1662" s="291" t="s">
        <v>1813</v>
      </c>
      <c r="B1662" s="291">
        <v>2</v>
      </c>
      <c r="C1662" s="291" t="s">
        <v>3840</v>
      </c>
      <c r="D1662" s="291" t="s">
        <v>3176</v>
      </c>
      <c r="E1662" s="291" t="s">
        <v>3160</v>
      </c>
      <c r="F1662" s="291" t="s">
        <v>3161</v>
      </c>
      <c r="G1662" s="291" t="s">
        <v>3162</v>
      </c>
      <c r="H1662" s="291" t="s">
        <v>3163</v>
      </c>
      <c r="I1662" s="291" t="s">
        <v>3164</v>
      </c>
      <c r="J1662" s="291" t="s">
        <v>65</v>
      </c>
      <c r="K1662" s="291">
        <v>40</v>
      </c>
      <c r="L1662" s="291">
        <v>58627677.160000004</v>
      </c>
      <c r="M1662" s="291" t="s">
        <v>58</v>
      </c>
      <c r="N1662" s="291">
        <v>660</v>
      </c>
      <c r="O1662" s="291">
        <v>6374880.4759925446</v>
      </c>
      <c r="P1662" s="321" t="s">
        <v>3170</v>
      </c>
      <c r="Q1662" s="321">
        <v>18000000</v>
      </c>
      <c r="R1662" s="321">
        <v>32.510452999999998</v>
      </c>
      <c r="S1662" s="321">
        <v>52.540310169999998</v>
      </c>
      <c r="T1662" s="321">
        <v>129.30958598434512</v>
      </c>
      <c r="U1662" s="321" t="s">
        <v>150</v>
      </c>
      <c r="V1662" s="321">
        <v>0.19363482238155294</v>
      </c>
      <c r="W1662" s="321">
        <v>1.16897852116378</v>
      </c>
      <c r="X1662" s="321">
        <v>2</v>
      </c>
      <c r="Y1662" s="321">
        <v>45.178175227930097</v>
      </c>
      <c r="Z1662" s="321">
        <v>0.44807999999999998</v>
      </c>
      <c r="AA1662" s="321">
        <v>99.589996400000004</v>
      </c>
      <c r="AB1662" s="321">
        <v>1.4448949600000001</v>
      </c>
      <c r="AC1662" s="322">
        <v>0.55269378283894455</v>
      </c>
      <c r="AD1662" s="323">
        <v>180000</v>
      </c>
      <c r="AE1662" s="322">
        <v>35.416002644403022</v>
      </c>
      <c r="AF1662" s="324">
        <v>79.176191355398188</v>
      </c>
      <c r="AG1662" s="324">
        <v>23.141149475707241</v>
      </c>
      <c r="AH1662" s="324">
        <v>0.28883356989212927</v>
      </c>
      <c r="AI1662" s="324">
        <v>0.29227409249623487</v>
      </c>
      <c r="AJ1662" s="324">
        <v>0.20410585919709992</v>
      </c>
      <c r="AK1662" s="324">
        <v>185.1678439967848</v>
      </c>
      <c r="AL1662" s="324">
        <v>149.31290141369229</v>
      </c>
      <c r="AM1662" s="324">
        <v>221.02278657987733</v>
      </c>
    </row>
    <row r="1663" spans="1:39">
      <c r="A1663" s="291" t="s">
        <v>1814</v>
      </c>
      <c r="B1663" s="291">
        <v>2</v>
      </c>
      <c r="C1663" s="291" t="s">
        <v>3841</v>
      </c>
      <c r="D1663" s="291" t="s">
        <v>3176</v>
      </c>
      <c r="E1663" s="291" t="s">
        <v>3160</v>
      </c>
      <c r="F1663" s="291" t="s">
        <v>3161</v>
      </c>
      <c r="G1663" s="291" t="s">
        <v>3162</v>
      </c>
      <c r="H1663" s="291" t="s">
        <v>3163</v>
      </c>
      <c r="I1663" s="291" t="s">
        <v>3164</v>
      </c>
      <c r="J1663" s="291" t="s">
        <v>65</v>
      </c>
      <c r="K1663" s="291">
        <v>40</v>
      </c>
      <c r="L1663" s="291">
        <v>58627677.160000004</v>
      </c>
      <c r="M1663" s="291" t="s">
        <v>58</v>
      </c>
      <c r="N1663" s="291">
        <v>661</v>
      </c>
      <c r="O1663" s="291">
        <v>6384554.0427239444</v>
      </c>
      <c r="P1663" s="321" t="s">
        <v>3170</v>
      </c>
      <c r="Q1663" s="321">
        <v>18000000</v>
      </c>
      <c r="R1663" s="321">
        <v>32.510452999999998</v>
      </c>
      <c r="S1663" s="321">
        <v>52.540310169999998</v>
      </c>
      <c r="T1663" s="321">
        <v>129.30958598434512</v>
      </c>
      <c r="U1663" s="321" t="s">
        <v>150</v>
      </c>
      <c r="V1663" s="321">
        <v>0.19363482238155294</v>
      </c>
      <c r="W1663" s="321">
        <v>1.16897852116378</v>
      </c>
      <c r="X1663" s="321">
        <v>2</v>
      </c>
      <c r="Y1663" s="321">
        <v>45.178175227930097</v>
      </c>
      <c r="Z1663" s="321">
        <v>0.44807999999999998</v>
      </c>
      <c r="AA1663" s="321">
        <v>99.589996400000004</v>
      </c>
      <c r="AB1663" s="321">
        <v>1.4448949600000001</v>
      </c>
      <c r="AC1663" s="322">
        <v>0.55269378283894455</v>
      </c>
      <c r="AD1663" s="323">
        <v>180000</v>
      </c>
      <c r="AE1663" s="322">
        <v>35.469744681799689</v>
      </c>
      <c r="AF1663" s="324">
        <v>79.29633732103612</v>
      </c>
      <c r="AG1663" s="324">
        <v>23.17582048380563</v>
      </c>
      <c r="AH1663" s="324">
        <v>0.28857405169036293</v>
      </c>
      <c r="AI1663" s="324">
        <v>0.29226848637380171</v>
      </c>
      <c r="AJ1663" s="324">
        <v>0.20410585919709992</v>
      </c>
      <c r="AK1663" s="324">
        <v>185.16429228409186</v>
      </c>
      <c r="AL1663" s="324">
        <v>149.31003743625581</v>
      </c>
      <c r="AM1663" s="324">
        <v>221.01854713192796</v>
      </c>
    </row>
    <row r="1664" spans="1:39">
      <c r="A1664" s="291" t="s">
        <v>1815</v>
      </c>
      <c r="B1664" s="291">
        <v>2</v>
      </c>
      <c r="C1664" s="291" t="s">
        <v>3842</v>
      </c>
      <c r="D1664" s="291" t="s">
        <v>3176</v>
      </c>
      <c r="E1664" s="291" t="s">
        <v>3160</v>
      </c>
      <c r="F1664" s="291" t="s">
        <v>3161</v>
      </c>
      <c r="G1664" s="291" t="s">
        <v>3162</v>
      </c>
      <c r="H1664" s="291" t="s">
        <v>3163</v>
      </c>
      <c r="I1664" s="291" t="s">
        <v>3164</v>
      </c>
      <c r="J1664" s="291" t="s">
        <v>65</v>
      </c>
      <c r="K1664" s="291">
        <v>40</v>
      </c>
      <c r="L1664" s="291">
        <v>58627677.160000004</v>
      </c>
      <c r="M1664" s="291" t="s">
        <v>58</v>
      </c>
      <c r="N1664" s="291">
        <v>662</v>
      </c>
      <c r="O1664" s="291">
        <v>6394227.6094553443</v>
      </c>
      <c r="P1664" s="321" t="s">
        <v>3170</v>
      </c>
      <c r="Q1664" s="321">
        <v>18000000</v>
      </c>
      <c r="R1664" s="321">
        <v>32.510452999999998</v>
      </c>
      <c r="S1664" s="321">
        <v>52.540310169999998</v>
      </c>
      <c r="T1664" s="321">
        <v>129.30958598434512</v>
      </c>
      <c r="U1664" s="321" t="s">
        <v>150</v>
      </c>
      <c r="V1664" s="321">
        <v>0.19363482238155294</v>
      </c>
      <c r="W1664" s="321">
        <v>1.16897852116378</v>
      </c>
      <c r="X1664" s="321">
        <v>2</v>
      </c>
      <c r="Y1664" s="321">
        <v>45.178175227930097</v>
      </c>
      <c r="Z1664" s="321">
        <v>0.44807999999999998</v>
      </c>
      <c r="AA1664" s="321">
        <v>99.589996400000004</v>
      </c>
      <c r="AB1664" s="321">
        <v>1.4448949600000001</v>
      </c>
      <c r="AC1664" s="322">
        <v>0.55269378283894455</v>
      </c>
      <c r="AD1664" s="323">
        <v>180000</v>
      </c>
      <c r="AE1664" s="322">
        <v>35.523486719196356</v>
      </c>
      <c r="AF1664" s="324">
        <v>79.416483286674051</v>
      </c>
      <c r="AG1664" s="324">
        <v>23.210460267628065</v>
      </c>
      <c r="AH1664" s="324">
        <v>0.28831416551117783</v>
      </c>
      <c r="AI1664" s="324">
        <v>0.29226250404269338</v>
      </c>
      <c r="AJ1664" s="324">
        <v>0.20410585919709992</v>
      </c>
      <c r="AK1664" s="324">
        <v>185.16050222749143</v>
      </c>
      <c r="AL1664" s="324">
        <v>149.306981266592</v>
      </c>
      <c r="AM1664" s="324">
        <v>221.01402318839089</v>
      </c>
    </row>
    <row r="1665" spans="1:39">
      <c r="A1665" s="291" t="s">
        <v>1816</v>
      </c>
      <c r="B1665" s="291">
        <v>2</v>
      </c>
      <c r="C1665" s="291" t="s">
        <v>3843</v>
      </c>
      <c r="D1665" s="291" t="s">
        <v>3176</v>
      </c>
      <c r="E1665" s="291" t="s">
        <v>3160</v>
      </c>
      <c r="F1665" s="291" t="s">
        <v>3161</v>
      </c>
      <c r="G1665" s="291" t="s">
        <v>3162</v>
      </c>
      <c r="H1665" s="291" t="s">
        <v>3163</v>
      </c>
      <c r="I1665" s="291" t="s">
        <v>3164</v>
      </c>
      <c r="J1665" s="291" t="s">
        <v>65</v>
      </c>
      <c r="K1665" s="291">
        <v>40</v>
      </c>
      <c r="L1665" s="291">
        <v>58627677.160000004</v>
      </c>
      <c r="M1665" s="291" t="s">
        <v>58</v>
      </c>
      <c r="N1665" s="291">
        <v>663</v>
      </c>
      <c r="O1665" s="291">
        <v>6403901.1761867441</v>
      </c>
      <c r="P1665" s="321" t="s">
        <v>3170</v>
      </c>
      <c r="Q1665" s="321">
        <v>18000000</v>
      </c>
      <c r="R1665" s="321">
        <v>32.510452999999998</v>
      </c>
      <c r="S1665" s="321">
        <v>52.540310169999998</v>
      </c>
      <c r="T1665" s="321">
        <v>129.30958598434512</v>
      </c>
      <c r="U1665" s="321" t="s">
        <v>150</v>
      </c>
      <c r="V1665" s="321">
        <v>0.19363482238155294</v>
      </c>
      <c r="W1665" s="321">
        <v>1.16897852116378</v>
      </c>
      <c r="X1665" s="321">
        <v>2</v>
      </c>
      <c r="Y1665" s="321">
        <v>45.178175227930097</v>
      </c>
      <c r="Z1665" s="321">
        <v>0.44807999999999998</v>
      </c>
      <c r="AA1665" s="321">
        <v>99.589996400000004</v>
      </c>
      <c r="AB1665" s="321">
        <v>1.4448949600000001</v>
      </c>
      <c r="AC1665" s="322">
        <v>0.55269378283894455</v>
      </c>
      <c r="AD1665" s="323">
        <v>180000</v>
      </c>
      <c r="AE1665" s="322">
        <v>35.577228756593023</v>
      </c>
      <c r="AF1665" s="324">
        <v>79.536629252311997</v>
      </c>
      <c r="AG1665" s="324">
        <v>23.245068783271524</v>
      </c>
      <c r="AH1665" s="324">
        <v>0.28805391391792728</v>
      </c>
      <c r="AI1665" s="324">
        <v>0.29225614665579797</v>
      </c>
      <c r="AJ1665" s="324">
        <v>0.20410585919709992</v>
      </c>
      <c r="AK1665" s="324">
        <v>185.15647455738622</v>
      </c>
      <c r="AL1665" s="324">
        <v>149.30373349367221</v>
      </c>
      <c r="AM1665" s="324">
        <v>221.00921562110022</v>
      </c>
    </row>
    <row r="1666" spans="1:39">
      <c r="A1666" s="291" t="s">
        <v>1817</v>
      </c>
      <c r="B1666" s="291">
        <v>2</v>
      </c>
      <c r="C1666" s="291" t="s">
        <v>3844</v>
      </c>
      <c r="D1666" s="291" t="s">
        <v>3176</v>
      </c>
      <c r="E1666" s="291" t="s">
        <v>3160</v>
      </c>
      <c r="F1666" s="291" t="s">
        <v>3161</v>
      </c>
      <c r="G1666" s="291" t="s">
        <v>3162</v>
      </c>
      <c r="H1666" s="291" t="s">
        <v>3163</v>
      </c>
      <c r="I1666" s="291" t="s">
        <v>3164</v>
      </c>
      <c r="J1666" s="291" t="s">
        <v>65</v>
      </c>
      <c r="K1666" s="291">
        <v>40</v>
      </c>
      <c r="L1666" s="291">
        <v>58627677.160000004</v>
      </c>
      <c r="M1666" s="291" t="s">
        <v>58</v>
      </c>
      <c r="N1666" s="291">
        <v>664</v>
      </c>
      <c r="O1666" s="291">
        <v>6413574.742918144</v>
      </c>
      <c r="P1666" s="321" t="s">
        <v>3170</v>
      </c>
      <c r="Q1666" s="321">
        <v>18000000</v>
      </c>
      <c r="R1666" s="321">
        <v>32.510452999999998</v>
      </c>
      <c r="S1666" s="321">
        <v>52.540310169999998</v>
      </c>
      <c r="T1666" s="321">
        <v>129.30958598434512</v>
      </c>
      <c r="U1666" s="321" t="s">
        <v>150</v>
      </c>
      <c r="V1666" s="321">
        <v>0.19363482238155294</v>
      </c>
      <c r="W1666" s="321">
        <v>1.16897852116378</v>
      </c>
      <c r="X1666" s="321">
        <v>2</v>
      </c>
      <c r="Y1666" s="321">
        <v>45.178175227930097</v>
      </c>
      <c r="Z1666" s="321">
        <v>0.44807999999999998</v>
      </c>
      <c r="AA1666" s="321">
        <v>99.589996400000004</v>
      </c>
      <c r="AB1666" s="321">
        <v>1.4448949600000001</v>
      </c>
      <c r="AC1666" s="322">
        <v>0.55269378283894455</v>
      </c>
      <c r="AD1666" s="323">
        <v>180000</v>
      </c>
      <c r="AE1666" s="322">
        <v>35.63097079398969</v>
      </c>
      <c r="AF1666" s="324">
        <v>79.656775217949928</v>
      </c>
      <c r="AG1666" s="324">
        <v>23.279645987140036</v>
      </c>
      <c r="AH1666" s="324">
        <v>0.28779329946635795</v>
      </c>
      <c r="AI1666" s="324">
        <v>0.29224941536290289</v>
      </c>
      <c r="AJ1666" s="324">
        <v>0.20410585919709992</v>
      </c>
      <c r="AK1666" s="324">
        <v>185.15221000221456</v>
      </c>
      <c r="AL1666" s="324">
        <v>149.30029470488378</v>
      </c>
      <c r="AM1666" s="324">
        <v>221.00412529954539</v>
      </c>
    </row>
    <row r="1667" spans="1:39">
      <c r="A1667" s="291" t="s">
        <v>1818</v>
      </c>
      <c r="B1667" s="291">
        <v>2</v>
      </c>
      <c r="C1667" s="291" t="s">
        <v>3845</v>
      </c>
      <c r="D1667" s="291" t="s">
        <v>3176</v>
      </c>
      <c r="E1667" s="291" t="s">
        <v>3160</v>
      </c>
      <c r="F1667" s="291" t="s">
        <v>3161</v>
      </c>
      <c r="G1667" s="291" t="s">
        <v>3162</v>
      </c>
      <c r="H1667" s="291" t="s">
        <v>3163</v>
      </c>
      <c r="I1667" s="291" t="s">
        <v>3164</v>
      </c>
      <c r="J1667" s="291" t="s">
        <v>65</v>
      </c>
      <c r="K1667" s="291">
        <v>40</v>
      </c>
      <c r="L1667" s="291">
        <v>58627677.160000004</v>
      </c>
      <c r="M1667" s="291" t="s">
        <v>58</v>
      </c>
      <c r="N1667" s="291">
        <v>665</v>
      </c>
      <c r="O1667" s="291">
        <v>6423248.3096495438</v>
      </c>
      <c r="P1667" s="321" t="s">
        <v>3170</v>
      </c>
      <c r="Q1667" s="321">
        <v>18000000</v>
      </c>
      <c r="R1667" s="321">
        <v>32.510452999999998</v>
      </c>
      <c r="S1667" s="321">
        <v>52.540310169999998</v>
      </c>
      <c r="T1667" s="321">
        <v>129.30958598434512</v>
      </c>
      <c r="U1667" s="321" t="s">
        <v>150</v>
      </c>
      <c r="V1667" s="321">
        <v>0.19363482238155294</v>
      </c>
      <c r="W1667" s="321">
        <v>1.16897852116378</v>
      </c>
      <c r="X1667" s="321">
        <v>2</v>
      </c>
      <c r="Y1667" s="321">
        <v>45.178175227930097</v>
      </c>
      <c r="Z1667" s="321">
        <v>0.44807999999999998</v>
      </c>
      <c r="AA1667" s="321">
        <v>99.589996400000004</v>
      </c>
      <c r="AB1667" s="321">
        <v>1.4448949600000001</v>
      </c>
      <c r="AC1667" s="322">
        <v>0.55269378283894455</v>
      </c>
      <c r="AD1667" s="323">
        <v>180000</v>
      </c>
      <c r="AE1667" s="322">
        <v>35.684712831386356</v>
      </c>
      <c r="AF1667" s="324">
        <v>79.776921183587859</v>
      </c>
      <c r="AG1667" s="324">
        <v>23.314191835943745</v>
      </c>
      <c r="AH1667" s="324">
        <v>0.28753232470423545</v>
      </c>
      <c r="AI1667" s="324">
        <v>0.29224231131070605</v>
      </c>
      <c r="AJ1667" s="324">
        <v>0.20410585919709992</v>
      </c>
      <c r="AK1667" s="324">
        <v>185.14770928845749</v>
      </c>
      <c r="AL1667" s="324">
        <v>149.29666548603566</v>
      </c>
      <c r="AM1667" s="324">
        <v>220.99875309087938</v>
      </c>
    </row>
    <row r="1668" spans="1:39">
      <c r="A1668" s="291" t="s">
        <v>1819</v>
      </c>
      <c r="B1668" s="291">
        <v>2</v>
      </c>
      <c r="C1668" s="291" t="s">
        <v>3846</v>
      </c>
      <c r="D1668" s="291" t="s">
        <v>3176</v>
      </c>
      <c r="E1668" s="291" t="s">
        <v>3160</v>
      </c>
      <c r="F1668" s="291" t="s">
        <v>3161</v>
      </c>
      <c r="G1668" s="291" t="s">
        <v>3162</v>
      </c>
      <c r="H1668" s="291" t="s">
        <v>3163</v>
      </c>
      <c r="I1668" s="291" t="s">
        <v>3164</v>
      </c>
      <c r="J1668" s="291" t="s">
        <v>65</v>
      </c>
      <c r="K1668" s="291">
        <v>40</v>
      </c>
      <c r="L1668" s="291">
        <v>58627677.160000004</v>
      </c>
      <c r="M1668" s="291" t="s">
        <v>58</v>
      </c>
      <c r="N1668" s="291">
        <v>666</v>
      </c>
      <c r="O1668" s="291">
        <v>6432921.8763809437</v>
      </c>
      <c r="P1668" s="321" t="s">
        <v>3170</v>
      </c>
      <c r="Q1668" s="321">
        <v>18000000</v>
      </c>
      <c r="R1668" s="321">
        <v>32.510452999999998</v>
      </c>
      <c r="S1668" s="321">
        <v>52.540310169999998</v>
      </c>
      <c r="T1668" s="321">
        <v>129.30958598434512</v>
      </c>
      <c r="U1668" s="321" t="s">
        <v>150</v>
      </c>
      <c r="V1668" s="321">
        <v>0.19363482238155294</v>
      </c>
      <c r="W1668" s="321">
        <v>1.16897852116378</v>
      </c>
      <c r="X1668" s="321">
        <v>2</v>
      </c>
      <c r="Y1668" s="321">
        <v>45.178175227930097</v>
      </c>
      <c r="Z1668" s="321">
        <v>0.44807999999999998</v>
      </c>
      <c r="AA1668" s="321">
        <v>99.589996400000004</v>
      </c>
      <c r="AB1668" s="321">
        <v>1.4448949600000001</v>
      </c>
      <c r="AC1668" s="322">
        <v>0.55269378283894455</v>
      </c>
      <c r="AD1668" s="323">
        <v>180000</v>
      </c>
      <c r="AE1668" s="322">
        <v>35.738454868783023</v>
      </c>
      <c r="AF1668" s="324">
        <v>79.897067149225791</v>
      </c>
      <c r="AG1668" s="324">
        <v>23.348706286697993</v>
      </c>
      <c r="AH1668" s="324">
        <v>0.2872709921718028</v>
      </c>
      <c r="AI1668" s="324">
        <v>0.29223483564282804</v>
      </c>
      <c r="AJ1668" s="324">
        <v>0.20410585919709992</v>
      </c>
      <c r="AK1668" s="324">
        <v>185.14297314064643</v>
      </c>
      <c r="AL1668" s="324">
        <v>149.29284642136474</v>
      </c>
      <c r="AM1668" s="324">
        <v>220.99309985992815</v>
      </c>
    </row>
    <row r="1669" spans="1:39">
      <c r="A1669" s="291" t="s">
        <v>1820</v>
      </c>
      <c r="B1669" s="291">
        <v>2</v>
      </c>
      <c r="C1669" s="291" t="s">
        <v>3847</v>
      </c>
      <c r="D1669" s="291" t="s">
        <v>3176</v>
      </c>
      <c r="E1669" s="291" t="s">
        <v>3160</v>
      </c>
      <c r="F1669" s="291" t="s">
        <v>3161</v>
      </c>
      <c r="G1669" s="291" t="s">
        <v>3162</v>
      </c>
      <c r="H1669" s="291" t="s">
        <v>3163</v>
      </c>
      <c r="I1669" s="291" t="s">
        <v>3164</v>
      </c>
      <c r="J1669" s="291" t="s">
        <v>65</v>
      </c>
      <c r="K1669" s="291">
        <v>40</v>
      </c>
      <c r="L1669" s="291">
        <v>58627677.160000004</v>
      </c>
      <c r="M1669" s="291" t="s">
        <v>58</v>
      </c>
      <c r="N1669" s="291">
        <v>667</v>
      </c>
      <c r="O1669" s="291">
        <v>6442595.4431123435</v>
      </c>
      <c r="P1669" s="321" t="s">
        <v>3170</v>
      </c>
      <c r="Q1669" s="321">
        <v>18000000</v>
      </c>
      <c r="R1669" s="321">
        <v>32.510452999999998</v>
      </c>
      <c r="S1669" s="321">
        <v>52.540310169999998</v>
      </c>
      <c r="T1669" s="321">
        <v>129.30958598434512</v>
      </c>
      <c r="U1669" s="321" t="s">
        <v>150</v>
      </c>
      <c r="V1669" s="321">
        <v>0.19363482238155294</v>
      </c>
      <c r="W1669" s="321">
        <v>1.16897852116378</v>
      </c>
      <c r="X1669" s="321">
        <v>2</v>
      </c>
      <c r="Y1669" s="321">
        <v>45.178175227930097</v>
      </c>
      <c r="Z1669" s="321">
        <v>0.44807999999999998</v>
      </c>
      <c r="AA1669" s="321">
        <v>99.589996400000004</v>
      </c>
      <c r="AB1669" s="321">
        <v>1.4448949600000001</v>
      </c>
      <c r="AC1669" s="322">
        <v>0.55269378283894455</v>
      </c>
      <c r="AD1669" s="323">
        <v>180000</v>
      </c>
      <c r="AE1669" s="322">
        <v>35.792196906179683</v>
      </c>
      <c r="AF1669" s="324">
        <v>80.017213114863708</v>
      </c>
      <c r="AG1669" s="324">
        <v>23.38318929672236</v>
      </c>
      <c r="AH1669" s="324">
        <v>0.28700930440134864</v>
      </c>
      <c r="AI1669" s="324">
        <v>0.29222698949982279</v>
      </c>
      <c r="AJ1669" s="324">
        <v>0.20410585919709992</v>
      </c>
      <c r="AK1669" s="324">
        <v>185.13800228136992</v>
      </c>
      <c r="AL1669" s="324">
        <v>149.28883809354133</v>
      </c>
      <c r="AM1669" s="324">
        <v>220.98716646919854</v>
      </c>
    </row>
    <row r="1670" spans="1:39">
      <c r="A1670" s="291" t="s">
        <v>1821</v>
      </c>
      <c r="B1670" s="291">
        <v>2</v>
      </c>
      <c r="C1670" s="291" t="s">
        <v>3848</v>
      </c>
      <c r="D1670" s="291" t="s">
        <v>3176</v>
      </c>
      <c r="E1670" s="291" t="s">
        <v>3160</v>
      </c>
      <c r="F1670" s="291" t="s">
        <v>3161</v>
      </c>
      <c r="G1670" s="291" t="s">
        <v>3162</v>
      </c>
      <c r="H1670" s="291" t="s">
        <v>3163</v>
      </c>
      <c r="I1670" s="291" t="s">
        <v>3164</v>
      </c>
      <c r="J1670" s="291" t="s">
        <v>65</v>
      </c>
      <c r="K1670" s="291">
        <v>40</v>
      </c>
      <c r="L1670" s="291">
        <v>58627677.160000004</v>
      </c>
      <c r="M1670" s="291" t="s">
        <v>58</v>
      </c>
      <c r="N1670" s="291">
        <v>668</v>
      </c>
      <c r="O1670" s="291">
        <v>6452269.0098437434</v>
      </c>
      <c r="P1670" s="321" t="s">
        <v>3170</v>
      </c>
      <c r="Q1670" s="321">
        <v>18000000</v>
      </c>
      <c r="R1670" s="321">
        <v>32.510452999999998</v>
      </c>
      <c r="S1670" s="321">
        <v>52.540310169999998</v>
      </c>
      <c r="T1670" s="321">
        <v>129.30958598434512</v>
      </c>
      <c r="U1670" s="321" t="s">
        <v>150</v>
      </c>
      <c r="V1670" s="321">
        <v>0.19363482238155294</v>
      </c>
      <c r="W1670" s="321">
        <v>1.16897852116378</v>
      </c>
      <c r="X1670" s="321">
        <v>2</v>
      </c>
      <c r="Y1670" s="321">
        <v>45.178175227930097</v>
      </c>
      <c r="Z1670" s="321">
        <v>0.44807999999999998</v>
      </c>
      <c r="AA1670" s="321">
        <v>99.589996400000004</v>
      </c>
      <c r="AB1670" s="321">
        <v>1.4448949600000001</v>
      </c>
      <c r="AC1670" s="322">
        <v>0.55269378283894455</v>
      </c>
      <c r="AD1670" s="323">
        <v>180000</v>
      </c>
      <c r="AE1670" s="322">
        <v>35.84593894357635</v>
      </c>
      <c r="AF1670" s="324">
        <v>80.137359080501653</v>
      </c>
      <c r="AG1670" s="324">
        <v>23.417640823639793</v>
      </c>
      <c r="AH1670" s="324">
        <v>0.28674726391771782</v>
      </c>
      <c r="AI1670" s="324">
        <v>0.29221877401918994</v>
      </c>
      <c r="AJ1670" s="324">
        <v>0.20410585919709992</v>
      </c>
      <c r="AK1670" s="324">
        <v>185.13279743128146</v>
      </c>
      <c r="AL1670" s="324">
        <v>149.28464108367527</v>
      </c>
      <c r="AM1670" s="324">
        <v>220.98095377888768</v>
      </c>
    </row>
    <row r="1671" spans="1:39">
      <c r="A1671" s="291" t="s">
        <v>1822</v>
      </c>
      <c r="B1671" s="291">
        <v>2</v>
      </c>
      <c r="C1671" s="291" t="s">
        <v>3849</v>
      </c>
      <c r="D1671" s="291" t="s">
        <v>3176</v>
      </c>
      <c r="E1671" s="291" t="s">
        <v>3160</v>
      </c>
      <c r="F1671" s="291" t="s">
        <v>3161</v>
      </c>
      <c r="G1671" s="291" t="s">
        <v>3162</v>
      </c>
      <c r="H1671" s="291" t="s">
        <v>3163</v>
      </c>
      <c r="I1671" s="291" t="s">
        <v>3164</v>
      </c>
      <c r="J1671" s="291" t="s">
        <v>65</v>
      </c>
      <c r="K1671" s="291">
        <v>40</v>
      </c>
      <c r="L1671" s="291">
        <v>58627677.160000004</v>
      </c>
      <c r="M1671" s="291" t="s">
        <v>58</v>
      </c>
      <c r="N1671" s="291">
        <v>669</v>
      </c>
      <c r="O1671" s="291">
        <v>6461942.5765751433</v>
      </c>
      <c r="P1671" s="321" t="s">
        <v>3170</v>
      </c>
      <c r="Q1671" s="321">
        <v>18000000</v>
      </c>
      <c r="R1671" s="321">
        <v>32.510452999999998</v>
      </c>
      <c r="S1671" s="321">
        <v>52.540310169999998</v>
      </c>
      <c r="T1671" s="321">
        <v>129.30958598434512</v>
      </c>
      <c r="U1671" s="321" t="s">
        <v>150</v>
      </c>
      <c r="V1671" s="321">
        <v>0.19363482238155294</v>
      </c>
      <c r="W1671" s="321">
        <v>1.16897852116378</v>
      </c>
      <c r="X1671" s="321">
        <v>2</v>
      </c>
      <c r="Y1671" s="321">
        <v>45.178175227930097</v>
      </c>
      <c r="Z1671" s="321">
        <v>0.44807999999999998</v>
      </c>
      <c r="AA1671" s="321">
        <v>99.589996400000004</v>
      </c>
      <c r="AB1671" s="321">
        <v>1.4448949600000001</v>
      </c>
      <c r="AC1671" s="322">
        <v>0.55269378283894455</v>
      </c>
      <c r="AD1671" s="323">
        <v>180000</v>
      </c>
      <c r="AE1671" s="322">
        <v>35.899680980973017</v>
      </c>
      <c r="AF1671" s="324">
        <v>80.257505046139585</v>
      </c>
      <c r="AG1671" s="324">
        <v>23.452060825375611</v>
      </c>
      <c r="AH1671" s="324">
        <v>0.28648487323781474</v>
      </c>
      <c r="AI1671" s="324">
        <v>0.29221019033538553</v>
      </c>
      <c r="AJ1671" s="324">
        <v>0.20410585919709992</v>
      </c>
      <c r="AK1671" s="324">
        <v>185.12735930910637</v>
      </c>
      <c r="AL1671" s="324">
        <v>149.28025597132162</v>
      </c>
      <c r="AM1671" s="324">
        <v>220.97446264689111</v>
      </c>
    </row>
    <row r="1672" spans="1:39">
      <c r="A1672" s="291" t="s">
        <v>1823</v>
      </c>
      <c r="B1672" s="291">
        <v>2</v>
      </c>
      <c r="C1672" s="291" t="s">
        <v>3850</v>
      </c>
      <c r="D1672" s="291" t="s">
        <v>3176</v>
      </c>
      <c r="E1672" s="291" t="s">
        <v>3160</v>
      </c>
      <c r="F1672" s="291" t="s">
        <v>3161</v>
      </c>
      <c r="G1672" s="291" t="s">
        <v>3162</v>
      </c>
      <c r="H1672" s="291" t="s">
        <v>3163</v>
      </c>
      <c r="I1672" s="291" t="s">
        <v>3164</v>
      </c>
      <c r="J1672" s="291" t="s">
        <v>65</v>
      </c>
      <c r="K1672" s="291">
        <v>40</v>
      </c>
      <c r="L1672" s="291">
        <v>58627677.160000004</v>
      </c>
      <c r="M1672" s="291" t="s">
        <v>58</v>
      </c>
      <c r="N1672" s="291">
        <v>670</v>
      </c>
      <c r="O1672" s="291">
        <v>6471616.1433065431</v>
      </c>
      <c r="P1672" s="321" t="s">
        <v>3170</v>
      </c>
      <c r="Q1672" s="321">
        <v>18000000</v>
      </c>
      <c r="R1672" s="321">
        <v>32.510452999999998</v>
      </c>
      <c r="S1672" s="321">
        <v>52.540310169999998</v>
      </c>
      <c r="T1672" s="321">
        <v>129.30958598434512</v>
      </c>
      <c r="U1672" s="321" t="s">
        <v>150</v>
      </c>
      <c r="V1672" s="321">
        <v>0.19363482238155294</v>
      </c>
      <c r="W1672" s="321">
        <v>1.16897852116378</v>
      </c>
      <c r="X1672" s="321">
        <v>2</v>
      </c>
      <c r="Y1672" s="321">
        <v>45.178175227930097</v>
      </c>
      <c r="Z1672" s="321">
        <v>0.44807999999999998</v>
      </c>
      <c r="AA1672" s="321">
        <v>99.589996400000004</v>
      </c>
      <c r="AB1672" s="321">
        <v>1.4448949600000001</v>
      </c>
      <c r="AC1672" s="322">
        <v>0.55269378283894455</v>
      </c>
      <c r="AD1672" s="323">
        <v>180000</v>
      </c>
      <c r="AE1672" s="322">
        <v>35.953423018369683</v>
      </c>
      <c r="AF1672" s="324">
        <v>80.377651011777516</v>
      </c>
      <c r="AG1672" s="324">
        <v>23.48644926015665</v>
      </c>
      <c r="AH1672" s="324">
        <v>0.28622213487110787</v>
      </c>
      <c r="AI1672" s="324">
        <v>0.29220123957983352</v>
      </c>
      <c r="AJ1672" s="324">
        <v>0.20410585919709992</v>
      </c>
      <c r="AK1672" s="324">
        <v>185.12168863164894</v>
      </c>
      <c r="AL1672" s="324">
        <v>149.27568333448644</v>
      </c>
      <c r="AM1672" s="324">
        <v>220.96769392881143</v>
      </c>
    </row>
    <row r="1673" spans="1:39">
      <c r="A1673" s="291" t="s">
        <v>1824</v>
      </c>
      <c r="B1673" s="291">
        <v>2</v>
      </c>
      <c r="C1673" s="291" t="s">
        <v>3851</v>
      </c>
      <c r="D1673" s="291" t="s">
        <v>3176</v>
      </c>
      <c r="E1673" s="291" t="s">
        <v>3160</v>
      </c>
      <c r="F1673" s="291" t="s">
        <v>3161</v>
      </c>
      <c r="G1673" s="291" t="s">
        <v>3162</v>
      </c>
      <c r="H1673" s="291" t="s">
        <v>3163</v>
      </c>
      <c r="I1673" s="291" t="s">
        <v>3164</v>
      </c>
      <c r="J1673" s="291" t="s">
        <v>65</v>
      </c>
      <c r="K1673" s="291">
        <v>40</v>
      </c>
      <c r="L1673" s="291">
        <v>58627677.160000004</v>
      </c>
      <c r="M1673" s="291" t="s">
        <v>58</v>
      </c>
      <c r="N1673" s="291">
        <v>671</v>
      </c>
      <c r="O1673" s="291">
        <v>6481289.710037943</v>
      </c>
      <c r="P1673" s="321" t="s">
        <v>3170</v>
      </c>
      <c r="Q1673" s="321">
        <v>18000000</v>
      </c>
      <c r="R1673" s="321">
        <v>32.510452999999998</v>
      </c>
      <c r="S1673" s="321">
        <v>52.540310169999998</v>
      </c>
      <c r="T1673" s="321">
        <v>129.30958598434512</v>
      </c>
      <c r="U1673" s="321" t="s">
        <v>150</v>
      </c>
      <c r="V1673" s="321">
        <v>0.19363482238155294</v>
      </c>
      <c r="W1673" s="321">
        <v>1.16897852116378</v>
      </c>
      <c r="X1673" s="321">
        <v>2</v>
      </c>
      <c r="Y1673" s="321">
        <v>45.178175227930097</v>
      </c>
      <c r="Z1673" s="321">
        <v>0.44807999999999998</v>
      </c>
      <c r="AA1673" s="321">
        <v>99.589996400000004</v>
      </c>
      <c r="AB1673" s="321">
        <v>1.4448949600000001</v>
      </c>
      <c r="AC1673" s="322">
        <v>0.55269378283894455</v>
      </c>
      <c r="AD1673" s="323">
        <v>180000</v>
      </c>
      <c r="AE1673" s="322">
        <v>36.00716505576635</v>
      </c>
      <c r="AF1673" s="324">
        <v>80.497796977415447</v>
      </c>
      <c r="AG1673" s="324">
        <v>23.520806086510312</v>
      </c>
      <c r="AH1673" s="324">
        <v>0.28595905131928095</v>
      </c>
      <c r="AI1673" s="324">
        <v>0.29219192288093715</v>
      </c>
      <c r="AJ1673" s="324">
        <v>0.20410585919709992</v>
      </c>
      <c r="AK1673" s="324">
        <v>185.11578611379977</v>
      </c>
      <c r="AL1673" s="324">
        <v>149.27092374963263</v>
      </c>
      <c r="AM1673" s="324">
        <v>220.96064847796694</v>
      </c>
    </row>
    <row r="1674" spans="1:39">
      <c r="A1674" s="291" t="s">
        <v>1825</v>
      </c>
      <c r="B1674" s="291">
        <v>2</v>
      </c>
      <c r="C1674" s="291" t="s">
        <v>3852</v>
      </c>
      <c r="D1674" s="291" t="s">
        <v>3176</v>
      </c>
      <c r="E1674" s="291" t="s">
        <v>3160</v>
      </c>
      <c r="F1674" s="291" t="s">
        <v>3161</v>
      </c>
      <c r="G1674" s="291" t="s">
        <v>3162</v>
      </c>
      <c r="H1674" s="291" t="s">
        <v>3163</v>
      </c>
      <c r="I1674" s="291" t="s">
        <v>3164</v>
      </c>
      <c r="J1674" s="291" t="s">
        <v>65</v>
      </c>
      <c r="K1674" s="291">
        <v>40</v>
      </c>
      <c r="L1674" s="291">
        <v>58627677.160000004</v>
      </c>
      <c r="M1674" s="291" t="s">
        <v>58</v>
      </c>
      <c r="N1674" s="291">
        <v>672</v>
      </c>
      <c r="O1674" s="291">
        <v>6490963.2767693428</v>
      </c>
      <c r="P1674" s="321" t="s">
        <v>3170</v>
      </c>
      <c r="Q1674" s="321">
        <v>18000000</v>
      </c>
      <c r="R1674" s="321">
        <v>32.510452999999998</v>
      </c>
      <c r="S1674" s="321">
        <v>52.540310169999998</v>
      </c>
      <c r="T1674" s="321">
        <v>129.30958598434512</v>
      </c>
      <c r="U1674" s="321" t="s">
        <v>150</v>
      </c>
      <c r="V1674" s="321">
        <v>0.19363482238155294</v>
      </c>
      <c r="W1674" s="321">
        <v>1.16897852116378</v>
      </c>
      <c r="X1674" s="321">
        <v>2</v>
      </c>
      <c r="Y1674" s="321">
        <v>45.178175227930097</v>
      </c>
      <c r="Z1674" s="321">
        <v>0.44807999999999998</v>
      </c>
      <c r="AA1674" s="321">
        <v>99.589996400000004</v>
      </c>
      <c r="AB1674" s="321">
        <v>1.4448949600000001</v>
      </c>
      <c r="AC1674" s="322">
        <v>0.55269378283894455</v>
      </c>
      <c r="AD1674" s="323">
        <v>180000</v>
      </c>
      <c r="AE1674" s="322">
        <v>36.060907093163017</v>
      </c>
      <c r="AF1674" s="324">
        <v>80.617942943053393</v>
      </c>
      <c r="AG1674" s="324">
        <v>23.555131263263668</v>
      </c>
      <c r="AH1674" s="324">
        <v>0.28569562507652785</v>
      </c>
      <c r="AI1674" s="324">
        <v>0.29218224136409005</v>
      </c>
      <c r="AJ1674" s="324">
        <v>0.20410585919709992</v>
      </c>
      <c r="AK1674" s="324">
        <v>185.10965246854272</v>
      </c>
      <c r="AL1674" s="324">
        <v>149.26597779168546</v>
      </c>
      <c r="AM1674" s="324">
        <v>220.95332714539998</v>
      </c>
    </row>
    <row r="1675" spans="1:39">
      <c r="A1675" s="291" t="s">
        <v>1826</v>
      </c>
      <c r="B1675" s="291">
        <v>2</v>
      </c>
      <c r="C1675" s="291" t="s">
        <v>3853</v>
      </c>
      <c r="D1675" s="291" t="s">
        <v>3176</v>
      </c>
      <c r="E1675" s="291" t="s">
        <v>3160</v>
      </c>
      <c r="F1675" s="291" t="s">
        <v>3161</v>
      </c>
      <c r="G1675" s="291" t="s">
        <v>3162</v>
      </c>
      <c r="H1675" s="291" t="s">
        <v>3163</v>
      </c>
      <c r="I1675" s="291" t="s">
        <v>3164</v>
      </c>
      <c r="J1675" s="291" t="s">
        <v>65</v>
      </c>
      <c r="K1675" s="291">
        <v>40</v>
      </c>
      <c r="L1675" s="291">
        <v>58627677.160000004</v>
      </c>
      <c r="M1675" s="291" t="s">
        <v>58</v>
      </c>
      <c r="N1675" s="291">
        <v>673</v>
      </c>
      <c r="O1675" s="291">
        <v>6500636.8435007427</v>
      </c>
      <c r="P1675" s="321" t="s">
        <v>3170</v>
      </c>
      <c r="Q1675" s="321">
        <v>18000000</v>
      </c>
      <c r="R1675" s="321">
        <v>32.510452999999998</v>
      </c>
      <c r="S1675" s="321">
        <v>52.540310169999998</v>
      </c>
      <c r="T1675" s="321">
        <v>129.30958598434512</v>
      </c>
      <c r="U1675" s="321" t="s">
        <v>150</v>
      </c>
      <c r="V1675" s="321">
        <v>0.19363482238155294</v>
      </c>
      <c r="W1675" s="321">
        <v>1.16897852116378</v>
      </c>
      <c r="X1675" s="321">
        <v>2</v>
      </c>
      <c r="Y1675" s="321">
        <v>45.178175227930097</v>
      </c>
      <c r="Z1675" s="321">
        <v>0.44807999999999998</v>
      </c>
      <c r="AA1675" s="321">
        <v>99.589996400000004</v>
      </c>
      <c r="AB1675" s="321">
        <v>1.4448949600000001</v>
      </c>
      <c r="AC1675" s="322">
        <v>0.55269378283894455</v>
      </c>
      <c r="AD1675" s="323">
        <v>180000</v>
      </c>
      <c r="AE1675" s="322">
        <v>36.114649130559684</v>
      </c>
      <c r="AF1675" s="324">
        <v>80.738088908691324</v>
      </c>
      <c r="AG1675" s="324">
        <v>23.589424749542509</v>
      </c>
      <c r="AH1675" s="324">
        <v>0.28543185862925297</v>
      </c>
      <c r="AI1675" s="324">
        <v>0.29217219615168705</v>
      </c>
      <c r="AJ1675" s="324">
        <v>0.20410585919709992</v>
      </c>
      <c r="AK1675" s="324">
        <v>185.10328840696181</v>
      </c>
      <c r="AL1675" s="324">
        <v>149.26084603403839</v>
      </c>
      <c r="AM1675" s="324">
        <v>220.94573077988522</v>
      </c>
    </row>
    <row r="1676" spans="1:39">
      <c r="A1676" s="291" t="s">
        <v>1827</v>
      </c>
      <c r="B1676" s="291">
        <v>2</v>
      </c>
      <c r="C1676" s="291" t="s">
        <v>3854</v>
      </c>
      <c r="D1676" s="291" t="s">
        <v>3176</v>
      </c>
      <c r="E1676" s="291" t="s">
        <v>3160</v>
      </c>
      <c r="F1676" s="291" t="s">
        <v>3161</v>
      </c>
      <c r="G1676" s="291" t="s">
        <v>3162</v>
      </c>
      <c r="H1676" s="291" t="s">
        <v>3163</v>
      </c>
      <c r="I1676" s="291" t="s">
        <v>3164</v>
      </c>
      <c r="J1676" s="291" t="s">
        <v>65</v>
      </c>
      <c r="K1676" s="291">
        <v>40</v>
      </c>
      <c r="L1676" s="291">
        <v>58627677.160000004</v>
      </c>
      <c r="M1676" s="291" t="s">
        <v>58</v>
      </c>
      <c r="N1676" s="291">
        <v>674</v>
      </c>
      <c r="O1676" s="291">
        <v>6510310.4102321425</v>
      </c>
      <c r="P1676" s="321" t="s">
        <v>3170</v>
      </c>
      <c r="Q1676" s="321">
        <v>18000000</v>
      </c>
      <c r="R1676" s="321">
        <v>32.510452999999998</v>
      </c>
      <c r="S1676" s="321">
        <v>52.540310169999998</v>
      </c>
      <c r="T1676" s="321">
        <v>129.30958598434512</v>
      </c>
      <c r="U1676" s="321" t="s">
        <v>150</v>
      </c>
      <c r="V1676" s="321">
        <v>0.19363482238155294</v>
      </c>
      <c r="W1676" s="321">
        <v>1.16897852116378</v>
      </c>
      <c r="X1676" s="321">
        <v>2</v>
      </c>
      <c r="Y1676" s="321">
        <v>45.178175227930097</v>
      </c>
      <c r="Z1676" s="321">
        <v>0.44807999999999998</v>
      </c>
      <c r="AA1676" s="321">
        <v>99.589996400000004</v>
      </c>
      <c r="AB1676" s="321">
        <v>1.4448949600000001</v>
      </c>
      <c r="AC1676" s="322">
        <v>0.55269378283894455</v>
      </c>
      <c r="AD1676" s="323">
        <v>180000</v>
      </c>
      <c r="AE1676" s="322">
        <v>36.168391167956351</v>
      </c>
      <c r="AF1676" s="324">
        <v>80.858234874329256</v>
      </c>
      <c r="AG1676" s="324">
        <v>23.62368650477049</v>
      </c>
      <c r="AH1676" s="324">
        <v>0.28516775445653147</v>
      </c>
      <c r="AI1676" s="324">
        <v>0.29216178836313556</v>
      </c>
      <c r="AJ1676" s="324">
        <v>0.20410585919709992</v>
      </c>
      <c r="AK1676" s="324">
        <v>185.09669463824835</v>
      </c>
      <c r="AL1676" s="324">
        <v>149.2555290485586</v>
      </c>
      <c r="AM1676" s="324">
        <v>220.93786022793813</v>
      </c>
    </row>
    <row r="1677" spans="1:39">
      <c r="A1677" s="291" t="s">
        <v>1828</v>
      </c>
      <c r="B1677" s="291">
        <v>2</v>
      </c>
      <c r="C1677" s="291" t="s">
        <v>3855</v>
      </c>
      <c r="D1677" s="291" t="s">
        <v>3176</v>
      </c>
      <c r="E1677" s="291" t="s">
        <v>3160</v>
      </c>
      <c r="F1677" s="291" t="s">
        <v>3161</v>
      </c>
      <c r="G1677" s="291" t="s">
        <v>3162</v>
      </c>
      <c r="H1677" s="291" t="s">
        <v>3163</v>
      </c>
      <c r="I1677" s="291" t="s">
        <v>3164</v>
      </c>
      <c r="J1677" s="291" t="s">
        <v>65</v>
      </c>
      <c r="K1677" s="291">
        <v>40</v>
      </c>
      <c r="L1677" s="291">
        <v>58627677.160000004</v>
      </c>
      <c r="M1677" s="291" t="s">
        <v>58</v>
      </c>
      <c r="N1677" s="291">
        <v>675</v>
      </c>
      <c r="O1677" s="291">
        <v>6519983.9769635424</v>
      </c>
      <c r="P1677" s="321" t="s">
        <v>3170</v>
      </c>
      <c r="Q1677" s="321">
        <v>18000000</v>
      </c>
      <c r="R1677" s="321">
        <v>32.510452999999998</v>
      </c>
      <c r="S1677" s="321">
        <v>52.540310169999998</v>
      </c>
      <c r="T1677" s="321">
        <v>129.30958598434512</v>
      </c>
      <c r="U1677" s="321" t="s">
        <v>150</v>
      </c>
      <c r="V1677" s="321">
        <v>0.19363482238155294</v>
      </c>
      <c r="W1677" s="321">
        <v>1.16897852116378</v>
      </c>
      <c r="X1677" s="321">
        <v>2</v>
      </c>
      <c r="Y1677" s="321">
        <v>45.178175227930097</v>
      </c>
      <c r="Z1677" s="321">
        <v>0.44807999999999998</v>
      </c>
      <c r="AA1677" s="321">
        <v>99.589996400000004</v>
      </c>
      <c r="AB1677" s="321">
        <v>1.4448949600000001</v>
      </c>
      <c r="AC1677" s="322">
        <v>0.55269378283894455</v>
      </c>
      <c r="AD1677" s="323">
        <v>180000</v>
      </c>
      <c r="AE1677" s="322">
        <v>36.222133205353011</v>
      </c>
      <c r="AF1677" s="324">
        <v>80.978380839967173</v>
      </c>
      <c r="AG1677" s="324">
        <v>23.65791648866815</v>
      </c>
      <c r="AH1677" s="324">
        <v>0.2849033150294758</v>
      </c>
      <c r="AI1677" s="324">
        <v>0.29215101911486602</v>
      </c>
      <c r="AJ1677" s="324">
        <v>0.20410585919709992</v>
      </c>
      <c r="AK1677" s="324">
        <v>185.08987186970768</v>
      </c>
      <c r="AL1677" s="324">
        <v>149.25002740559245</v>
      </c>
      <c r="AM1677" s="324">
        <v>220.92971633382294</v>
      </c>
    </row>
    <row r="1678" spans="1:39">
      <c r="A1678" s="291" t="s">
        <v>1829</v>
      </c>
      <c r="B1678" s="291">
        <v>2</v>
      </c>
      <c r="C1678" s="291" t="s">
        <v>3856</v>
      </c>
      <c r="D1678" s="291" t="s">
        <v>3176</v>
      </c>
      <c r="E1678" s="291" t="s">
        <v>3160</v>
      </c>
      <c r="F1678" s="291" t="s">
        <v>3161</v>
      </c>
      <c r="G1678" s="291" t="s">
        <v>3162</v>
      </c>
      <c r="H1678" s="291" t="s">
        <v>3163</v>
      </c>
      <c r="I1678" s="291" t="s">
        <v>3164</v>
      </c>
      <c r="J1678" s="291" t="s">
        <v>65</v>
      </c>
      <c r="K1678" s="291">
        <v>40</v>
      </c>
      <c r="L1678" s="291">
        <v>58627677.160000004</v>
      </c>
      <c r="M1678" s="291" t="s">
        <v>58</v>
      </c>
      <c r="N1678" s="291">
        <v>676</v>
      </c>
      <c r="O1678" s="291">
        <v>6529657.5436949423</v>
      </c>
      <c r="P1678" s="321" t="s">
        <v>3170</v>
      </c>
      <c r="Q1678" s="321">
        <v>18000000</v>
      </c>
      <c r="R1678" s="321">
        <v>32.510452999999998</v>
      </c>
      <c r="S1678" s="321">
        <v>52.540310169999998</v>
      </c>
      <c r="T1678" s="321">
        <v>129.30958598434512</v>
      </c>
      <c r="U1678" s="321" t="s">
        <v>150</v>
      </c>
      <c r="V1678" s="321">
        <v>0.19363482238155294</v>
      </c>
      <c r="W1678" s="321">
        <v>1.16897852116378</v>
      </c>
      <c r="X1678" s="321">
        <v>2</v>
      </c>
      <c r="Y1678" s="321">
        <v>45.178175227930097</v>
      </c>
      <c r="Z1678" s="321">
        <v>0.44807999999999998</v>
      </c>
      <c r="AA1678" s="321">
        <v>99.589996400000004</v>
      </c>
      <c r="AB1678" s="321">
        <v>1.4448949600000001</v>
      </c>
      <c r="AC1678" s="322">
        <v>0.55269378283894455</v>
      </c>
      <c r="AD1678" s="323">
        <v>180000</v>
      </c>
      <c r="AE1678" s="322">
        <v>36.275875242749677</v>
      </c>
      <c r="AF1678" s="324">
        <v>81.098526805605118</v>
      </c>
      <c r="AG1678" s="324">
        <v>23.692114661252109</v>
      </c>
      <c r="AH1678" s="324">
        <v>0.28463854281228362</v>
      </c>
      <c r="AI1678" s="324">
        <v>0.2921398895203437</v>
      </c>
      <c r="AJ1678" s="324">
        <v>0.20410585919709992</v>
      </c>
      <c r="AK1678" s="324">
        <v>185.08282080676653</v>
      </c>
      <c r="AL1678" s="324">
        <v>149.24434167397152</v>
      </c>
      <c r="AM1678" s="324">
        <v>220.92129993956158</v>
      </c>
    </row>
    <row r="1679" spans="1:39">
      <c r="A1679" s="291" t="s">
        <v>1830</v>
      </c>
      <c r="B1679" s="291">
        <v>2</v>
      </c>
      <c r="C1679" s="291" t="s">
        <v>3857</v>
      </c>
      <c r="D1679" s="291" t="s">
        <v>3176</v>
      </c>
      <c r="E1679" s="291" t="s">
        <v>3160</v>
      </c>
      <c r="F1679" s="291" t="s">
        <v>3161</v>
      </c>
      <c r="G1679" s="291" t="s">
        <v>3162</v>
      </c>
      <c r="H1679" s="291" t="s">
        <v>3163</v>
      </c>
      <c r="I1679" s="291" t="s">
        <v>3164</v>
      </c>
      <c r="J1679" s="291" t="s">
        <v>65</v>
      </c>
      <c r="K1679" s="291">
        <v>40</v>
      </c>
      <c r="L1679" s="291">
        <v>58627677.160000004</v>
      </c>
      <c r="M1679" s="291" t="s">
        <v>58</v>
      </c>
      <c r="N1679" s="291">
        <v>677</v>
      </c>
      <c r="O1679" s="291">
        <v>6539331.1104263421</v>
      </c>
      <c r="P1679" s="321" t="s">
        <v>3170</v>
      </c>
      <c r="Q1679" s="321">
        <v>18000000</v>
      </c>
      <c r="R1679" s="321">
        <v>32.510452999999998</v>
      </c>
      <c r="S1679" s="321">
        <v>52.540310169999998</v>
      </c>
      <c r="T1679" s="321">
        <v>129.30958598434512</v>
      </c>
      <c r="U1679" s="321" t="s">
        <v>150</v>
      </c>
      <c r="V1679" s="321">
        <v>0.19363482238155294</v>
      </c>
      <c r="W1679" s="321">
        <v>1.16897852116378</v>
      </c>
      <c r="X1679" s="321">
        <v>2</v>
      </c>
      <c r="Y1679" s="321">
        <v>45.178175227930097</v>
      </c>
      <c r="Z1679" s="321">
        <v>0.44807999999999998</v>
      </c>
      <c r="AA1679" s="321">
        <v>99.589996400000004</v>
      </c>
      <c r="AB1679" s="321">
        <v>1.4448949600000001</v>
      </c>
      <c r="AC1679" s="322">
        <v>0.55269378283894455</v>
      </c>
      <c r="AD1679" s="323">
        <v>180000</v>
      </c>
      <c r="AE1679" s="322">
        <v>36.329617280146344</v>
      </c>
      <c r="AF1679" s="324">
        <v>81.21867277124305</v>
      </c>
      <c r="AG1679" s="324">
        <v>23.726280982834034</v>
      </c>
      <c r="AH1679" s="324">
        <v>0.28437344026088462</v>
      </c>
      <c r="AI1679" s="324">
        <v>0.29212840069007823</v>
      </c>
      <c r="AJ1679" s="324">
        <v>0.20410585919709992</v>
      </c>
      <c r="AK1679" s="324">
        <v>185.07554215297915</v>
      </c>
      <c r="AL1679" s="324">
        <v>149.23847242101743</v>
      </c>
      <c r="AM1679" s="324">
        <v>220.9126118849409</v>
      </c>
    </row>
    <row r="1680" spans="1:39">
      <c r="A1680" s="291" t="s">
        <v>1831</v>
      </c>
      <c r="B1680" s="291">
        <v>2</v>
      </c>
      <c r="C1680" s="291" t="s">
        <v>3858</v>
      </c>
      <c r="D1680" s="291" t="s">
        <v>3176</v>
      </c>
      <c r="E1680" s="291" t="s">
        <v>3160</v>
      </c>
      <c r="F1680" s="291" t="s">
        <v>3161</v>
      </c>
      <c r="G1680" s="291" t="s">
        <v>3162</v>
      </c>
      <c r="H1680" s="291" t="s">
        <v>3163</v>
      </c>
      <c r="I1680" s="291" t="s">
        <v>3164</v>
      </c>
      <c r="J1680" s="291" t="s">
        <v>65</v>
      </c>
      <c r="K1680" s="291">
        <v>40</v>
      </c>
      <c r="L1680" s="291">
        <v>58627677.160000004</v>
      </c>
      <c r="M1680" s="291" t="s">
        <v>58</v>
      </c>
      <c r="N1680" s="291">
        <v>678</v>
      </c>
      <c r="O1680" s="291">
        <v>6549004.677157742</v>
      </c>
      <c r="P1680" s="321" t="s">
        <v>3170</v>
      </c>
      <c r="Q1680" s="321">
        <v>18000000</v>
      </c>
      <c r="R1680" s="321">
        <v>32.510452999999998</v>
      </c>
      <c r="S1680" s="321">
        <v>52.540310169999998</v>
      </c>
      <c r="T1680" s="321">
        <v>129.30958598434512</v>
      </c>
      <c r="U1680" s="321" t="s">
        <v>150</v>
      </c>
      <c r="V1680" s="321">
        <v>0.19363482238155294</v>
      </c>
      <c r="W1680" s="321">
        <v>1.16897852116378</v>
      </c>
      <c r="X1680" s="321">
        <v>2</v>
      </c>
      <c r="Y1680" s="321">
        <v>45.178175227930097</v>
      </c>
      <c r="Z1680" s="321">
        <v>0.44807999999999998</v>
      </c>
      <c r="AA1680" s="321">
        <v>99.589996400000004</v>
      </c>
      <c r="AB1680" s="321">
        <v>1.4448949600000001</v>
      </c>
      <c r="AC1680" s="322">
        <v>0.55269378283894455</v>
      </c>
      <c r="AD1680" s="323">
        <v>180000</v>
      </c>
      <c r="AE1680" s="322">
        <v>36.383359317543011</v>
      </c>
      <c r="AF1680" s="324">
        <v>81.338818736880981</v>
      </c>
      <c r="AG1680" s="324">
        <v>23.76041541401986</v>
      </c>
      <c r="AH1680" s="324">
        <v>0.28410800982442552</v>
      </c>
      <c r="AI1680" s="324">
        <v>0.29211655373163559</v>
      </c>
      <c r="AJ1680" s="324">
        <v>0.20410585919709992</v>
      </c>
      <c r="AK1680" s="324">
        <v>185.06803661003482</v>
      </c>
      <c r="AL1680" s="324">
        <v>149.23242021254802</v>
      </c>
      <c r="AM1680" s="324">
        <v>220.90365300752168</v>
      </c>
    </row>
    <row r="1681" spans="1:39">
      <c r="A1681" s="291" t="s">
        <v>1832</v>
      </c>
      <c r="B1681" s="291">
        <v>2</v>
      </c>
      <c r="C1681" s="291" t="s">
        <v>3859</v>
      </c>
      <c r="D1681" s="291" t="s">
        <v>3176</v>
      </c>
      <c r="E1681" s="291" t="s">
        <v>3160</v>
      </c>
      <c r="F1681" s="291" t="s">
        <v>3161</v>
      </c>
      <c r="G1681" s="291" t="s">
        <v>3162</v>
      </c>
      <c r="H1681" s="291" t="s">
        <v>3163</v>
      </c>
      <c r="I1681" s="291" t="s">
        <v>3164</v>
      </c>
      <c r="J1681" s="291" t="s">
        <v>65</v>
      </c>
      <c r="K1681" s="291">
        <v>40</v>
      </c>
      <c r="L1681" s="291">
        <v>58627677.160000004</v>
      </c>
      <c r="M1681" s="291" t="s">
        <v>58</v>
      </c>
      <c r="N1681" s="291">
        <v>679</v>
      </c>
      <c r="O1681" s="291">
        <v>6558678.2438891418</v>
      </c>
      <c r="P1681" s="321" t="s">
        <v>3170</v>
      </c>
      <c r="Q1681" s="321">
        <v>18000000</v>
      </c>
      <c r="R1681" s="321">
        <v>32.510452999999998</v>
      </c>
      <c r="S1681" s="321">
        <v>52.540310169999998</v>
      </c>
      <c r="T1681" s="321">
        <v>129.30958598434512</v>
      </c>
      <c r="U1681" s="321" t="s">
        <v>150</v>
      </c>
      <c r="V1681" s="321">
        <v>0.19363482238155294</v>
      </c>
      <c r="W1681" s="321">
        <v>1.16897852116378</v>
      </c>
      <c r="X1681" s="321">
        <v>2</v>
      </c>
      <c r="Y1681" s="321">
        <v>45.178175227930097</v>
      </c>
      <c r="Z1681" s="321">
        <v>0.44807999999999998</v>
      </c>
      <c r="AA1681" s="321">
        <v>99.589996400000004</v>
      </c>
      <c r="AB1681" s="321">
        <v>1.4448949600000001</v>
      </c>
      <c r="AC1681" s="322">
        <v>0.55269378283894455</v>
      </c>
      <c r="AD1681" s="323">
        <v>180000</v>
      </c>
      <c r="AE1681" s="322">
        <v>36.437101354939678</v>
      </c>
      <c r="AF1681" s="324">
        <v>81.458964702518912</v>
      </c>
      <c r="AG1681" s="324">
        <v>23.794517915708806</v>
      </c>
      <c r="AH1681" s="324">
        <v>0.28384225394397128</v>
      </c>
      <c r="AI1681" s="324">
        <v>0.29210434974964788</v>
      </c>
      <c r="AJ1681" s="324">
        <v>0.20410585919709992</v>
      </c>
      <c r="AK1681" s="324">
        <v>185.06030487776414</v>
      </c>
      <c r="AL1681" s="324">
        <v>149.22618561288226</v>
      </c>
      <c r="AM1681" s="324">
        <v>220.89442414264605</v>
      </c>
    </row>
    <row r="1682" spans="1:39">
      <c r="A1682" s="291" t="s">
        <v>1833</v>
      </c>
      <c r="B1682" s="291">
        <v>2</v>
      </c>
      <c r="C1682" s="291" t="s">
        <v>3860</v>
      </c>
      <c r="D1682" s="291" t="s">
        <v>3176</v>
      </c>
      <c r="E1682" s="291" t="s">
        <v>3160</v>
      </c>
      <c r="F1682" s="291" t="s">
        <v>3161</v>
      </c>
      <c r="G1682" s="291" t="s">
        <v>3162</v>
      </c>
      <c r="H1682" s="291" t="s">
        <v>3163</v>
      </c>
      <c r="I1682" s="291" t="s">
        <v>3164</v>
      </c>
      <c r="J1682" s="291" t="s">
        <v>65</v>
      </c>
      <c r="K1682" s="291">
        <v>40</v>
      </c>
      <c r="L1682" s="291">
        <v>58627677.160000004</v>
      </c>
      <c r="M1682" s="291" t="s">
        <v>58</v>
      </c>
      <c r="N1682" s="291">
        <v>680</v>
      </c>
      <c r="O1682" s="291">
        <v>6568351.8106205417</v>
      </c>
      <c r="P1682" s="321" t="s">
        <v>3170</v>
      </c>
      <c r="Q1682" s="321">
        <v>18000000</v>
      </c>
      <c r="R1682" s="321">
        <v>32.510452999999998</v>
      </c>
      <c r="S1682" s="321">
        <v>52.540310169999998</v>
      </c>
      <c r="T1682" s="321">
        <v>129.30958598434512</v>
      </c>
      <c r="U1682" s="321" t="s">
        <v>150</v>
      </c>
      <c r="V1682" s="321">
        <v>0.19363482238155294</v>
      </c>
      <c r="W1682" s="321">
        <v>1.16897852116378</v>
      </c>
      <c r="X1682" s="321">
        <v>2</v>
      </c>
      <c r="Y1682" s="321">
        <v>45.178175227930097</v>
      </c>
      <c r="Z1682" s="321">
        <v>0.44807999999999998</v>
      </c>
      <c r="AA1682" s="321">
        <v>99.589996400000004</v>
      </c>
      <c r="AB1682" s="321">
        <v>1.4448949600000001</v>
      </c>
      <c r="AC1682" s="322">
        <v>0.55269378283894455</v>
      </c>
      <c r="AD1682" s="323">
        <v>180000</v>
      </c>
      <c r="AE1682" s="322">
        <v>36.490843392336345</v>
      </c>
      <c r="AF1682" s="324">
        <v>81.579110668156858</v>
      </c>
      <c r="AG1682" s="324">
        <v>23.828588449092525</v>
      </c>
      <c r="AH1682" s="324">
        <v>0.28357617505351163</v>
      </c>
      <c r="AI1682" s="324">
        <v>0.2920917898458244</v>
      </c>
      <c r="AJ1682" s="324">
        <v>0.20410585919709992</v>
      </c>
      <c r="AK1682" s="324">
        <v>185.05234765414593</v>
      </c>
      <c r="AL1682" s="324">
        <v>149.21976918484603</v>
      </c>
      <c r="AM1682" s="324">
        <v>220.88492612344589</v>
      </c>
    </row>
    <row r="1683" spans="1:39">
      <c r="A1683" s="291" t="s">
        <v>1834</v>
      </c>
      <c r="B1683" s="291">
        <v>2</v>
      </c>
      <c r="C1683" s="291" t="s">
        <v>3861</v>
      </c>
      <c r="D1683" s="291" t="s">
        <v>3176</v>
      </c>
      <c r="E1683" s="291" t="s">
        <v>3160</v>
      </c>
      <c r="F1683" s="291" t="s">
        <v>3161</v>
      </c>
      <c r="G1683" s="291" t="s">
        <v>3162</v>
      </c>
      <c r="H1683" s="291" t="s">
        <v>3163</v>
      </c>
      <c r="I1683" s="291" t="s">
        <v>3164</v>
      </c>
      <c r="J1683" s="291" t="s">
        <v>65</v>
      </c>
      <c r="K1683" s="291">
        <v>40</v>
      </c>
      <c r="L1683" s="291">
        <v>58627677.160000004</v>
      </c>
      <c r="M1683" s="291" t="s">
        <v>58</v>
      </c>
      <c r="N1683" s="291">
        <v>681</v>
      </c>
      <c r="O1683" s="291">
        <v>6578025.3773519415</v>
      </c>
      <c r="P1683" s="321" t="s">
        <v>3170</v>
      </c>
      <c r="Q1683" s="321">
        <v>18000000</v>
      </c>
      <c r="R1683" s="321">
        <v>32.510452999999998</v>
      </c>
      <c r="S1683" s="321">
        <v>52.540310169999998</v>
      </c>
      <c r="T1683" s="321">
        <v>129.30958598434512</v>
      </c>
      <c r="U1683" s="321" t="s">
        <v>150</v>
      </c>
      <c r="V1683" s="321">
        <v>0.19363482238155294</v>
      </c>
      <c r="W1683" s="321">
        <v>1.16897852116378</v>
      </c>
      <c r="X1683" s="321">
        <v>2</v>
      </c>
      <c r="Y1683" s="321">
        <v>45.178175227930097</v>
      </c>
      <c r="Z1683" s="321">
        <v>0.44807999999999998</v>
      </c>
      <c r="AA1683" s="321">
        <v>99.589996400000004</v>
      </c>
      <c r="AB1683" s="321">
        <v>1.4448949600000001</v>
      </c>
      <c r="AC1683" s="322">
        <v>0.55269378283894455</v>
      </c>
      <c r="AD1683" s="323">
        <v>180000</v>
      </c>
      <c r="AE1683" s="322">
        <v>36.544585429733011</v>
      </c>
      <c r="AF1683" s="324">
        <v>81.699256633794789</v>
      </c>
      <c r="AG1683" s="324">
        <v>23.86262697565418</v>
      </c>
      <c r="AH1683" s="324">
        <v>0.28330977557942305</v>
      </c>
      <c r="AI1683" s="324">
        <v>0.29207887511896208</v>
      </c>
      <c r="AJ1683" s="324">
        <v>0.20410585919709992</v>
      </c>
      <c r="AK1683" s="324">
        <v>185.04416563531396</v>
      </c>
      <c r="AL1683" s="324">
        <v>149.2131714897773</v>
      </c>
      <c r="AM1683" s="324">
        <v>220.87515978085065</v>
      </c>
    </row>
    <row r="1684" spans="1:39">
      <c r="A1684" s="291" t="s">
        <v>1835</v>
      </c>
      <c r="B1684" s="291">
        <v>2</v>
      </c>
      <c r="C1684" s="291" t="s">
        <v>3862</v>
      </c>
      <c r="D1684" s="291" t="s">
        <v>3176</v>
      </c>
      <c r="E1684" s="291" t="s">
        <v>3160</v>
      </c>
      <c r="F1684" s="291" t="s">
        <v>3161</v>
      </c>
      <c r="G1684" s="291" t="s">
        <v>3162</v>
      </c>
      <c r="H1684" s="291" t="s">
        <v>3163</v>
      </c>
      <c r="I1684" s="291" t="s">
        <v>3164</v>
      </c>
      <c r="J1684" s="291" t="s">
        <v>65</v>
      </c>
      <c r="K1684" s="291">
        <v>40</v>
      </c>
      <c r="L1684" s="291">
        <v>58627677.160000004</v>
      </c>
      <c r="M1684" s="291" t="s">
        <v>58</v>
      </c>
      <c r="N1684" s="291">
        <v>682</v>
      </c>
      <c r="O1684" s="291">
        <v>6587698.9440833414</v>
      </c>
      <c r="P1684" s="321" t="s">
        <v>3170</v>
      </c>
      <c r="Q1684" s="321">
        <v>18000000</v>
      </c>
      <c r="R1684" s="321">
        <v>32.510452999999998</v>
      </c>
      <c r="S1684" s="321">
        <v>52.540310169999998</v>
      </c>
      <c r="T1684" s="321">
        <v>129.30958598434512</v>
      </c>
      <c r="U1684" s="321" t="s">
        <v>150</v>
      </c>
      <c r="V1684" s="321">
        <v>0.19363482238155294</v>
      </c>
      <c r="W1684" s="321">
        <v>1.16897852116378</v>
      </c>
      <c r="X1684" s="321">
        <v>2</v>
      </c>
      <c r="Y1684" s="321">
        <v>45.178175227930097</v>
      </c>
      <c r="Z1684" s="321">
        <v>0.44807999999999998</v>
      </c>
      <c r="AA1684" s="321">
        <v>99.589996400000004</v>
      </c>
      <c r="AB1684" s="321">
        <v>1.4448949600000001</v>
      </c>
      <c r="AC1684" s="322">
        <v>0.55269378283894455</v>
      </c>
      <c r="AD1684" s="323">
        <v>180000</v>
      </c>
      <c r="AE1684" s="322">
        <v>36.598327467129671</v>
      </c>
      <c r="AF1684" s="324">
        <v>81.819402599432706</v>
      </c>
      <c r="AG1684" s="324">
        <v>23.896633457167582</v>
      </c>
      <c r="AH1684" s="324">
        <v>0.28304305794075846</v>
      </c>
      <c r="AI1684" s="324">
        <v>0.2920656066649559</v>
      </c>
      <c r="AJ1684" s="324">
        <v>0.20410585919709992</v>
      </c>
      <c r="AK1684" s="324">
        <v>185.03575951556346</v>
      </c>
      <c r="AL1684" s="324">
        <v>149.20639308753158</v>
      </c>
      <c r="AM1684" s="324">
        <v>220.86512594359533</v>
      </c>
    </row>
    <row r="1685" spans="1:39">
      <c r="A1685" s="291" t="s">
        <v>1836</v>
      </c>
      <c r="B1685" s="291">
        <v>2</v>
      </c>
      <c r="C1685" s="291" t="s">
        <v>3863</v>
      </c>
      <c r="D1685" s="291" t="s">
        <v>3176</v>
      </c>
      <c r="E1685" s="291" t="s">
        <v>3160</v>
      </c>
      <c r="F1685" s="291" t="s">
        <v>3161</v>
      </c>
      <c r="G1685" s="291" t="s">
        <v>3162</v>
      </c>
      <c r="H1685" s="291" t="s">
        <v>3163</v>
      </c>
      <c r="I1685" s="291" t="s">
        <v>3164</v>
      </c>
      <c r="J1685" s="291" t="s">
        <v>65</v>
      </c>
      <c r="K1685" s="291">
        <v>40</v>
      </c>
      <c r="L1685" s="291">
        <v>58627677.160000004</v>
      </c>
      <c r="M1685" s="291" t="s">
        <v>58</v>
      </c>
      <c r="N1685" s="291">
        <v>683</v>
      </c>
      <c r="O1685" s="291">
        <v>6597372.5108147413</v>
      </c>
      <c r="P1685" s="321" t="s">
        <v>3170</v>
      </c>
      <c r="Q1685" s="321">
        <v>18000000</v>
      </c>
      <c r="R1685" s="321">
        <v>32.510452999999998</v>
      </c>
      <c r="S1685" s="321">
        <v>52.540310169999998</v>
      </c>
      <c r="T1685" s="321">
        <v>129.30958598434512</v>
      </c>
      <c r="U1685" s="321" t="s">
        <v>150</v>
      </c>
      <c r="V1685" s="321">
        <v>0.19363482238155294</v>
      </c>
      <c r="W1685" s="321">
        <v>1.16897852116378</v>
      </c>
      <c r="X1685" s="321">
        <v>2</v>
      </c>
      <c r="Y1685" s="321">
        <v>45.178175227930097</v>
      </c>
      <c r="Z1685" s="321">
        <v>0.44807999999999998</v>
      </c>
      <c r="AA1685" s="321">
        <v>99.589996400000004</v>
      </c>
      <c r="AB1685" s="321">
        <v>1.4448949600000001</v>
      </c>
      <c r="AC1685" s="322">
        <v>0.55269378283894455</v>
      </c>
      <c r="AD1685" s="323">
        <v>180000</v>
      </c>
      <c r="AE1685" s="322">
        <v>36.652069504526338</v>
      </c>
      <c r="AF1685" s="324">
        <v>81.939548565070638</v>
      </c>
      <c r="AG1685" s="324">
        <v>23.93060785569627</v>
      </c>
      <c r="AH1685" s="324">
        <v>0.28277602454894185</v>
      </c>
      <c r="AI1685" s="324">
        <v>0.29205198557680923</v>
      </c>
      <c r="AJ1685" s="324">
        <v>0.20410585919709992</v>
      </c>
      <c r="AK1685" s="324">
        <v>185.02712998735768</v>
      </c>
      <c r="AL1685" s="324">
        <v>149.19943453648719</v>
      </c>
      <c r="AM1685" s="324">
        <v>220.8548254382282</v>
      </c>
    </row>
    <row r="1686" spans="1:39">
      <c r="A1686" s="291" t="s">
        <v>1837</v>
      </c>
      <c r="B1686" s="291">
        <v>2</v>
      </c>
      <c r="C1686" s="291" t="s">
        <v>3864</v>
      </c>
      <c r="D1686" s="291" t="s">
        <v>3176</v>
      </c>
      <c r="E1686" s="291" t="s">
        <v>3160</v>
      </c>
      <c r="F1686" s="291" t="s">
        <v>3161</v>
      </c>
      <c r="G1686" s="291" t="s">
        <v>3162</v>
      </c>
      <c r="H1686" s="291" t="s">
        <v>3163</v>
      </c>
      <c r="I1686" s="291" t="s">
        <v>3164</v>
      </c>
      <c r="J1686" s="291" t="s">
        <v>65</v>
      </c>
      <c r="K1686" s="291">
        <v>40</v>
      </c>
      <c r="L1686" s="291">
        <v>58627677.160000004</v>
      </c>
      <c r="M1686" s="291" t="s">
        <v>58</v>
      </c>
      <c r="N1686" s="291">
        <v>684</v>
      </c>
      <c r="O1686" s="291">
        <v>6607046.0775461411</v>
      </c>
      <c r="P1686" s="321" t="s">
        <v>3170</v>
      </c>
      <c r="Q1686" s="321">
        <v>18000000</v>
      </c>
      <c r="R1686" s="321">
        <v>32.510452999999998</v>
      </c>
      <c r="S1686" s="321">
        <v>52.540310169999998</v>
      </c>
      <c r="T1686" s="321">
        <v>129.30958598434512</v>
      </c>
      <c r="U1686" s="321" t="s">
        <v>150</v>
      </c>
      <c r="V1686" s="321">
        <v>0.19363482238155294</v>
      </c>
      <c r="W1686" s="321">
        <v>1.16897852116378</v>
      </c>
      <c r="X1686" s="321">
        <v>2</v>
      </c>
      <c r="Y1686" s="321">
        <v>45.178175227930097</v>
      </c>
      <c r="Z1686" s="321">
        <v>0.44807999999999998</v>
      </c>
      <c r="AA1686" s="321">
        <v>99.589996400000004</v>
      </c>
      <c r="AB1686" s="321">
        <v>1.4448949600000001</v>
      </c>
      <c r="AC1686" s="322">
        <v>0.55269378283894455</v>
      </c>
      <c r="AD1686" s="323">
        <v>180000</v>
      </c>
      <c r="AE1686" s="322">
        <v>36.705811541923005</v>
      </c>
      <c r="AF1686" s="324">
        <v>82.059694530708583</v>
      </c>
      <c r="AG1686" s="324">
        <v>23.96455013359266</v>
      </c>
      <c r="AH1686" s="324">
        <v>0.28250867780840483</v>
      </c>
      <c r="AI1686" s="324">
        <v>0.29203801294464465</v>
      </c>
      <c r="AJ1686" s="324">
        <v>0.20410585919709992</v>
      </c>
      <c r="AK1686" s="324">
        <v>185.01827774133486</v>
      </c>
      <c r="AL1686" s="324">
        <v>149.19229639355066</v>
      </c>
      <c r="AM1686" s="324">
        <v>220.84425908911908</v>
      </c>
    </row>
    <row r="1687" spans="1:39">
      <c r="A1687" s="291" t="s">
        <v>1838</v>
      </c>
      <c r="B1687" s="291">
        <v>2</v>
      </c>
      <c r="C1687" s="291" t="s">
        <v>3865</v>
      </c>
      <c r="D1687" s="291" t="s">
        <v>3176</v>
      </c>
      <c r="E1687" s="291" t="s">
        <v>3160</v>
      </c>
      <c r="F1687" s="291" t="s">
        <v>3161</v>
      </c>
      <c r="G1687" s="291" t="s">
        <v>3162</v>
      </c>
      <c r="H1687" s="291" t="s">
        <v>3163</v>
      </c>
      <c r="I1687" s="291" t="s">
        <v>3164</v>
      </c>
      <c r="J1687" s="291" t="s">
        <v>65</v>
      </c>
      <c r="K1687" s="291">
        <v>40</v>
      </c>
      <c r="L1687" s="291">
        <v>58627677.160000004</v>
      </c>
      <c r="M1687" s="291" t="s">
        <v>58</v>
      </c>
      <c r="N1687" s="291">
        <v>685</v>
      </c>
      <c r="O1687" s="291">
        <v>6616719.644277541</v>
      </c>
      <c r="P1687" s="321" t="s">
        <v>3170</v>
      </c>
      <c r="Q1687" s="321">
        <v>18000000</v>
      </c>
      <c r="R1687" s="321">
        <v>32.510452999999998</v>
      </c>
      <c r="S1687" s="321">
        <v>52.540310169999998</v>
      </c>
      <c r="T1687" s="321">
        <v>129.30958598434512</v>
      </c>
      <c r="U1687" s="321" t="s">
        <v>150</v>
      </c>
      <c r="V1687" s="321">
        <v>0.19363482238155294</v>
      </c>
      <c r="W1687" s="321">
        <v>1.16897852116378</v>
      </c>
      <c r="X1687" s="321">
        <v>2</v>
      </c>
      <c r="Y1687" s="321">
        <v>45.178175227930097</v>
      </c>
      <c r="Z1687" s="321">
        <v>0.44807999999999998</v>
      </c>
      <c r="AA1687" s="321">
        <v>99.589996400000004</v>
      </c>
      <c r="AB1687" s="321">
        <v>1.4448949600000001</v>
      </c>
      <c r="AC1687" s="322">
        <v>0.55269378283894455</v>
      </c>
      <c r="AD1687" s="323">
        <v>180000</v>
      </c>
      <c r="AE1687" s="322">
        <v>36.759553579319672</v>
      </c>
      <c r="AF1687" s="324">
        <v>82.179840496346515</v>
      </c>
      <c r="AG1687" s="324">
        <v>23.998460253497093</v>
      </c>
      <c r="AH1687" s="324">
        <v>0.28224102011568353</v>
      </c>
      <c r="AI1687" s="324">
        <v>0.29202368985571342</v>
      </c>
      <c r="AJ1687" s="324">
        <v>0.20410585919709992</v>
      </c>
      <c r="AK1687" s="324">
        <v>185.00920346631403</v>
      </c>
      <c r="AL1687" s="324">
        <v>149.18497921416176</v>
      </c>
      <c r="AM1687" s="324">
        <v>220.83342771846637</v>
      </c>
    </row>
    <row r="1688" spans="1:39">
      <c r="A1688" s="291" t="s">
        <v>1839</v>
      </c>
      <c r="B1688" s="291">
        <v>2</v>
      </c>
      <c r="C1688" s="291" t="s">
        <v>3866</v>
      </c>
      <c r="D1688" s="291" t="s">
        <v>3176</v>
      </c>
      <c r="E1688" s="291" t="s">
        <v>3160</v>
      </c>
      <c r="F1688" s="291" t="s">
        <v>3161</v>
      </c>
      <c r="G1688" s="291" t="s">
        <v>3162</v>
      </c>
      <c r="H1688" s="291" t="s">
        <v>3163</v>
      </c>
      <c r="I1688" s="291" t="s">
        <v>3164</v>
      </c>
      <c r="J1688" s="291" t="s">
        <v>65</v>
      </c>
      <c r="K1688" s="291">
        <v>40</v>
      </c>
      <c r="L1688" s="291">
        <v>58627677.160000004</v>
      </c>
      <c r="M1688" s="291" t="s">
        <v>58</v>
      </c>
      <c r="N1688" s="291">
        <v>686</v>
      </c>
      <c r="O1688" s="291">
        <v>6626393.2110089408</v>
      </c>
      <c r="P1688" s="321" t="s">
        <v>3170</v>
      </c>
      <c r="Q1688" s="321">
        <v>18000000</v>
      </c>
      <c r="R1688" s="321">
        <v>32.510452999999998</v>
      </c>
      <c r="S1688" s="321">
        <v>52.540310169999998</v>
      </c>
      <c r="T1688" s="321">
        <v>129.30958598434512</v>
      </c>
      <c r="U1688" s="321" t="s">
        <v>150</v>
      </c>
      <c r="V1688" s="321">
        <v>0.19363482238155294</v>
      </c>
      <c r="W1688" s="321">
        <v>1.16897852116378</v>
      </c>
      <c r="X1688" s="321">
        <v>2</v>
      </c>
      <c r="Y1688" s="321">
        <v>45.178175227930097</v>
      </c>
      <c r="Z1688" s="321">
        <v>0.44807999999999998</v>
      </c>
      <c r="AA1688" s="321">
        <v>99.589996400000004</v>
      </c>
      <c r="AB1688" s="321">
        <v>1.4448949600000001</v>
      </c>
      <c r="AC1688" s="322">
        <v>0.55269378283894455</v>
      </c>
      <c r="AD1688" s="323">
        <v>180000</v>
      </c>
      <c r="AE1688" s="322">
        <v>36.813295616716339</v>
      </c>
      <c r="AF1688" s="324">
        <v>82.299986461984446</v>
      </c>
      <c r="AG1688" s="324">
        <v>24.032338178337049</v>
      </c>
      <c r="AH1688" s="324">
        <v>0.28197305386058252</v>
      </c>
      <c r="AI1688" s="324">
        <v>0.29200901739440666</v>
      </c>
      <c r="AJ1688" s="324">
        <v>0.20410585919709992</v>
      </c>
      <c r="AK1688" s="324">
        <v>184.9999078493023</v>
      </c>
      <c r="AL1688" s="324">
        <v>149.17748355229901</v>
      </c>
      <c r="AM1688" s="324">
        <v>220.82233214630563</v>
      </c>
    </row>
    <row r="1689" spans="1:39">
      <c r="A1689" s="291" t="s">
        <v>1840</v>
      </c>
      <c r="B1689" s="291">
        <v>2</v>
      </c>
      <c r="C1689" s="291" t="s">
        <v>3867</v>
      </c>
      <c r="D1689" s="291" t="s">
        <v>3176</v>
      </c>
      <c r="E1689" s="291" t="s">
        <v>3160</v>
      </c>
      <c r="F1689" s="291" t="s">
        <v>3161</v>
      </c>
      <c r="G1689" s="291" t="s">
        <v>3162</v>
      </c>
      <c r="H1689" s="291" t="s">
        <v>3163</v>
      </c>
      <c r="I1689" s="291" t="s">
        <v>3164</v>
      </c>
      <c r="J1689" s="291" t="s">
        <v>65</v>
      </c>
      <c r="K1689" s="291">
        <v>40</v>
      </c>
      <c r="L1689" s="291">
        <v>58627677.160000004</v>
      </c>
      <c r="M1689" s="291" t="s">
        <v>58</v>
      </c>
      <c r="N1689" s="291">
        <v>687</v>
      </c>
      <c r="O1689" s="291">
        <v>6636066.7777403407</v>
      </c>
      <c r="P1689" s="321" t="s">
        <v>3170</v>
      </c>
      <c r="Q1689" s="321">
        <v>18000000</v>
      </c>
      <c r="R1689" s="321">
        <v>32.510452999999998</v>
      </c>
      <c r="S1689" s="321">
        <v>52.540310169999998</v>
      </c>
      <c r="T1689" s="321">
        <v>129.30958598434512</v>
      </c>
      <c r="U1689" s="321" t="s">
        <v>150</v>
      </c>
      <c r="V1689" s="321">
        <v>0.19363482238155294</v>
      </c>
      <c r="W1689" s="321">
        <v>1.16897852116378</v>
      </c>
      <c r="X1689" s="321">
        <v>2</v>
      </c>
      <c r="Y1689" s="321">
        <v>45.178175227930097</v>
      </c>
      <c r="Z1689" s="321">
        <v>0.44807999999999998</v>
      </c>
      <c r="AA1689" s="321">
        <v>99.589996400000004</v>
      </c>
      <c r="AB1689" s="321">
        <v>1.4448949600000001</v>
      </c>
      <c r="AC1689" s="322">
        <v>0.55269378283894455</v>
      </c>
      <c r="AD1689" s="323">
        <v>180000</v>
      </c>
      <c r="AE1689" s="322">
        <v>36.867037654113005</v>
      </c>
      <c r="AF1689" s="324">
        <v>82.420132427622377</v>
      </c>
      <c r="AG1689" s="324">
        <v>24.066183871326171</v>
      </c>
      <c r="AH1689" s="324">
        <v>0.28170478142493788</v>
      </c>
      <c r="AI1689" s="324">
        <v>0.29199399664226461</v>
      </c>
      <c r="AJ1689" s="324">
        <v>0.20410585919709992</v>
      </c>
      <c r="AK1689" s="324">
        <v>184.99039157550055</v>
      </c>
      <c r="AL1689" s="324">
        <v>149.1698099604846</v>
      </c>
      <c r="AM1689" s="324">
        <v>220.81097319051653</v>
      </c>
    </row>
    <row r="1690" spans="1:39">
      <c r="A1690" s="291" t="s">
        <v>1841</v>
      </c>
      <c r="B1690" s="291">
        <v>2</v>
      </c>
      <c r="C1690" s="291" t="s">
        <v>3868</v>
      </c>
      <c r="D1690" s="291" t="s">
        <v>3176</v>
      </c>
      <c r="E1690" s="291" t="s">
        <v>3160</v>
      </c>
      <c r="F1690" s="291" t="s">
        <v>3161</v>
      </c>
      <c r="G1690" s="291" t="s">
        <v>3162</v>
      </c>
      <c r="H1690" s="291" t="s">
        <v>3163</v>
      </c>
      <c r="I1690" s="291" t="s">
        <v>3164</v>
      </c>
      <c r="J1690" s="291" t="s">
        <v>65</v>
      </c>
      <c r="K1690" s="291">
        <v>40</v>
      </c>
      <c r="L1690" s="291">
        <v>58627677.160000004</v>
      </c>
      <c r="M1690" s="291" t="s">
        <v>58</v>
      </c>
      <c r="N1690" s="291">
        <v>688</v>
      </c>
      <c r="O1690" s="291">
        <v>6645740.3444717405</v>
      </c>
      <c r="P1690" s="321" t="s">
        <v>3170</v>
      </c>
      <c r="Q1690" s="321">
        <v>18000000</v>
      </c>
      <c r="R1690" s="321">
        <v>32.510452999999998</v>
      </c>
      <c r="S1690" s="321">
        <v>52.540310169999998</v>
      </c>
      <c r="T1690" s="321">
        <v>129.30958598434512</v>
      </c>
      <c r="U1690" s="321" t="s">
        <v>150</v>
      </c>
      <c r="V1690" s="321">
        <v>0.19363482238155294</v>
      </c>
      <c r="W1690" s="321">
        <v>1.16897852116378</v>
      </c>
      <c r="X1690" s="321">
        <v>2</v>
      </c>
      <c r="Y1690" s="321">
        <v>45.178175227930097</v>
      </c>
      <c r="Z1690" s="321">
        <v>0.44807999999999998</v>
      </c>
      <c r="AA1690" s="321">
        <v>99.589996400000004</v>
      </c>
      <c r="AB1690" s="321">
        <v>1.4448949600000001</v>
      </c>
      <c r="AC1690" s="322">
        <v>0.55269378283894455</v>
      </c>
      <c r="AD1690" s="323">
        <v>180000</v>
      </c>
      <c r="AE1690" s="322">
        <v>36.920779691509672</v>
      </c>
      <c r="AF1690" s="324">
        <v>82.540278393260323</v>
      </c>
      <c r="AG1690" s="324">
        <v>24.099997295963451</v>
      </c>
      <c r="AH1690" s="324">
        <v>0.28143620518374751</v>
      </c>
      <c r="AI1690" s="324">
        <v>0.29197862867798724</v>
      </c>
      <c r="AJ1690" s="324">
        <v>0.20410585919709992</v>
      </c>
      <c r="AK1690" s="324">
        <v>184.98065532831026</v>
      </c>
      <c r="AL1690" s="324">
        <v>149.16195898978967</v>
      </c>
      <c r="AM1690" s="324">
        <v>220.79935166683089</v>
      </c>
    </row>
    <row r="1691" spans="1:39">
      <c r="A1691" s="291" t="s">
        <v>1842</v>
      </c>
      <c r="B1691" s="291">
        <v>2</v>
      </c>
      <c r="C1691" s="291" t="s">
        <v>3869</v>
      </c>
      <c r="D1691" s="291" t="s">
        <v>3176</v>
      </c>
      <c r="E1691" s="291" t="s">
        <v>3160</v>
      </c>
      <c r="F1691" s="291" t="s">
        <v>3161</v>
      </c>
      <c r="G1691" s="291" t="s">
        <v>3162</v>
      </c>
      <c r="H1691" s="291" t="s">
        <v>3163</v>
      </c>
      <c r="I1691" s="291" t="s">
        <v>3164</v>
      </c>
      <c r="J1691" s="291" t="s">
        <v>65</v>
      </c>
      <c r="K1691" s="291">
        <v>40</v>
      </c>
      <c r="L1691" s="291">
        <v>58627677.160000004</v>
      </c>
      <c r="M1691" s="291" t="s">
        <v>58</v>
      </c>
      <c r="N1691" s="291">
        <v>689</v>
      </c>
      <c r="O1691" s="291">
        <v>6655413.9112031404</v>
      </c>
      <c r="P1691" s="321" t="s">
        <v>3170</v>
      </c>
      <c r="Q1691" s="321">
        <v>18000000</v>
      </c>
      <c r="R1691" s="321">
        <v>32.510452999999998</v>
      </c>
      <c r="S1691" s="321">
        <v>52.540310169999998</v>
      </c>
      <c r="T1691" s="321">
        <v>129.30958598434512</v>
      </c>
      <c r="U1691" s="321" t="s">
        <v>150</v>
      </c>
      <c r="V1691" s="321">
        <v>0.19363482238155294</v>
      </c>
      <c r="W1691" s="321">
        <v>1.16897852116378</v>
      </c>
      <c r="X1691" s="321">
        <v>2</v>
      </c>
      <c r="Y1691" s="321">
        <v>45.178175227930097</v>
      </c>
      <c r="Z1691" s="321">
        <v>0.44807999999999998</v>
      </c>
      <c r="AA1691" s="321">
        <v>99.589996400000004</v>
      </c>
      <c r="AB1691" s="321">
        <v>1.4448949600000001</v>
      </c>
      <c r="AC1691" s="322">
        <v>0.55269378283894455</v>
      </c>
      <c r="AD1691" s="323">
        <v>180000</v>
      </c>
      <c r="AE1691" s="322">
        <v>36.974521728906339</v>
      </c>
      <c r="AF1691" s="324">
        <v>82.660424358898254</v>
      </c>
      <c r="AG1691" s="324">
        <v>24.133778416032321</v>
      </c>
      <c r="AH1691" s="324">
        <v>0.28116732750454287</v>
      </c>
      <c r="AI1691" s="324">
        <v>0.29196291457744444</v>
      </c>
      <c r="AJ1691" s="324">
        <v>0.20410585919709992</v>
      </c>
      <c r="AK1691" s="324">
        <v>184.97069978933996</v>
      </c>
      <c r="AL1691" s="324">
        <v>149.15393118983957</v>
      </c>
      <c r="AM1691" s="324">
        <v>220.78746838884035</v>
      </c>
    </row>
    <row r="1692" spans="1:39">
      <c r="A1692" s="291" t="s">
        <v>1843</v>
      </c>
      <c r="B1692" s="291">
        <v>2</v>
      </c>
      <c r="C1692" s="291" t="s">
        <v>3870</v>
      </c>
      <c r="D1692" s="291" t="s">
        <v>3176</v>
      </c>
      <c r="E1692" s="291" t="s">
        <v>3160</v>
      </c>
      <c r="F1692" s="291" t="s">
        <v>3161</v>
      </c>
      <c r="G1692" s="291" t="s">
        <v>3162</v>
      </c>
      <c r="H1692" s="291" t="s">
        <v>3163</v>
      </c>
      <c r="I1692" s="291" t="s">
        <v>3164</v>
      </c>
      <c r="J1692" s="291" t="s">
        <v>65</v>
      </c>
      <c r="K1692" s="291">
        <v>40</v>
      </c>
      <c r="L1692" s="291">
        <v>58627677.160000004</v>
      </c>
      <c r="M1692" s="291" t="s">
        <v>58</v>
      </c>
      <c r="N1692" s="291">
        <v>690</v>
      </c>
      <c r="O1692" s="291">
        <v>6665087.4779345402</v>
      </c>
      <c r="P1692" s="321" t="s">
        <v>3170</v>
      </c>
      <c r="Q1692" s="321">
        <v>18000000</v>
      </c>
      <c r="R1692" s="321">
        <v>32.510452999999998</v>
      </c>
      <c r="S1692" s="321">
        <v>52.540310169999998</v>
      </c>
      <c r="T1692" s="321">
        <v>129.30958598434512</v>
      </c>
      <c r="U1692" s="321" t="s">
        <v>150</v>
      </c>
      <c r="V1692" s="321">
        <v>0.19363482238155294</v>
      </c>
      <c r="W1692" s="321">
        <v>1.16897852116378</v>
      </c>
      <c r="X1692" s="321">
        <v>2</v>
      </c>
      <c r="Y1692" s="321">
        <v>45.178175227930097</v>
      </c>
      <c r="Z1692" s="321">
        <v>0.44807999999999998</v>
      </c>
      <c r="AA1692" s="321">
        <v>99.589996400000004</v>
      </c>
      <c r="AB1692" s="321">
        <v>1.4448949600000001</v>
      </c>
      <c r="AC1692" s="322">
        <v>0.55269378283894455</v>
      </c>
      <c r="AD1692" s="323">
        <v>180000</v>
      </c>
      <c r="AE1692" s="322">
        <v>37.028263766302999</v>
      </c>
      <c r="AF1692" s="324">
        <v>82.780570324536171</v>
      </c>
      <c r="AG1692" s="324">
        <v>24.167527195599785</v>
      </c>
      <c r="AH1692" s="324">
        <v>0.28089815074750357</v>
      </c>
      <c r="AI1692" s="324">
        <v>0.29194685541368548</v>
      </c>
      <c r="AJ1692" s="324">
        <v>0.20410585919709992</v>
      </c>
      <c r="AK1692" s="324">
        <v>184.96052563841113</v>
      </c>
      <c r="AL1692" s="324">
        <v>149.14572710881873</v>
      </c>
      <c r="AM1692" s="324">
        <v>220.77532416800355</v>
      </c>
    </row>
    <row r="1693" spans="1:39">
      <c r="A1693" s="291" t="s">
        <v>1844</v>
      </c>
      <c r="B1693" s="291">
        <v>2</v>
      </c>
      <c r="C1693" s="291" t="s">
        <v>3871</v>
      </c>
      <c r="D1693" s="291" t="s">
        <v>3176</v>
      </c>
      <c r="E1693" s="291" t="s">
        <v>3160</v>
      </c>
      <c r="F1693" s="291" t="s">
        <v>3161</v>
      </c>
      <c r="G1693" s="291" t="s">
        <v>3162</v>
      </c>
      <c r="H1693" s="291" t="s">
        <v>3163</v>
      </c>
      <c r="I1693" s="291" t="s">
        <v>3164</v>
      </c>
      <c r="J1693" s="291" t="s">
        <v>65</v>
      </c>
      <c r="K1693" s="291">
        <v>40</v>
      </c>
      <c r="L1693" s="291">
        <v>58627677.160000004</v>
      </c>
      <c r="M1693" s="291" t="s">
        <v>58</v>
      </c>
      <c r="N1693" s="291">
        <v>691</v>
      </c>
      <c r="O1693" s="291">
        <v>6674761.0446659401</v>
      </c>
      <c r="P1693" s="321" t="s">
        <v>3170</v>
      </c>
      <c r="Q1693" s="321">
        <v>18000000</v>
      </c>
      <c r="R1693" s="321">
        <v>32.510452999999998</v>
      </c>
      <c r="S1693" s="321">
        <v>52.540310169999998</v>
      </c>
      <c r="T1693" s="321">
        <v>129.30958598434512</v>
      </c>
      <c r="U1693" s="321" t="s">
        <v>150</v>
      </c>
      <c r="V1693" s="321">
        <v>0.19363482238155294</v>
      </c>
      <c r="W1693" s="321">
        <v>1.16897852116378</v>
      </c>
      <c r="X1693" s="321">
        <v>2</v>
      </c>
      <c r="Y1693" s="321">
        <v>45.178175227930097</v>
      </c>
      <c r="Z1693" s="321">
        <v>0.44807999999999998</v>
      </c>
      <c r="AA1693" s="321">
        <v>99.589996400000004</v>
      </c>
      <c r="AB1693" s="321">
        <v>1.4448949600000001</v>
      </c>
      <c r="AC1693" s="322">
        <v>0.55269378283894455</v>
      </c>
      <c r="AD1693" s="323">
        <v>180000</v>
      </c>
      <c r="AE1693" s="322">
        <v>37.082005803699666</v>
      </c>
      <c r="AF1693" s="324">
        <v>82.900716290174103</v>
      </c>
      <c r="AG1693" s="324">
        <v>24.201243599015577</v>
      </c>
      <c r="AH1693" s="324">
        <v>0.28062867726577162</v>
      </c>
      <c r="AI1693" s="324">
        <v>0.29193045225694936</v>
      </c>
      <c r="AJ1693" s="324">
        <v>0.20410585919709992</v>
      </c>
      <c r="AK1693" s="324">
        <v>184.95013355356494</v>
      </c>
      <c r="AL1693" s="324">
        <v>149.1373472934759</v>
      </c>
      <c r="AM1693" s="324">
        <v>220.76291981365398</v>
      </c>
    </row>
    <row r="1694" spans="1:39">
      <c r="A1694" s="291" t="s">
        <v>1845</v>
      </c>
      <c r="B1694" s="291">
        <v>2</v>
      </c>
      <c r="C1694" s="291" t="s">
        <v>3872</v>
      </c>
      <c r="D1694" s="291" t="s">
        <v>3176</v>
      </c>
      <c r="E1694" s="291" t="s">
        <v>3160</v>
      </c>
      <c r="F1694" s="291" t="s">
        <v>3161</v>
      </c>
      <c r="G1694" s="291" t="s">
        <v>3162</v>
      </c>
      <c r="H1694" s="291" t="s">
        <v>3163</v>
      </c>
      <c r="I1694" s="291" t="s">
        <v>3164</v>
      </c>
      <c r="J1694" s="291" t="s">
        <v>65</v>
      </c>
      <c r="K1694" s="291">
        <v>40</v>
      </c>
      <c r="L1694" s="291">
        <v>58627677.160000004</v>
      </c>
      <c r="M1694" s="291" t="s">
        <v>58</v>
      </c>
      <c r="N1694" s="291">
        <v>692</v>
      </c>
      <c r="O1694" s="291">
        <v>6684434.61139734</v>
      </c>
      <c r="P1694" s="321" t="s">
        <v>3170</v>
      </c>
      <c r="Q1694" s="321">
        <v>18000000</v>
      </c>
      <c r="R1694" s="321">
        <v>32.510452999999998</v>
      </c>
      <c r="S1694" s="321">
        <v>52.540310169999998</v>
      </c>
      <c r="T1694" s="321">
        <v>129.30958598434512</v>
      </c>
      <c r="U1694" s="321" t="s">
        <v>150</v>
      </c>
      <c r="V1694" s="321">
        <v>0.19363482238155294</v>
      </c>
      <c r="W1694" s="321">
        <v>1.16897852116378</v>
      </c>
      <c r="X1694" s="321">
        <v>2</v>
      </c>
      <c r="Y1694" s="321">
        <v>45.178175227930097</v>
      </c>
      <c r="Z1694" s="321">
        <v>0.44807999999999998</v>
      </c>
      <c r="AA1694" s="321">
        <v>99.589996400000004</v>
      </c>
      <c r="AB1694" s="321">
        <v>1.4448949600000001</v>
      </c>
      <c r="AC1694" s="322">
        <v>0.55269378283894455</v>
      </c>
      <c r="AD1694" s="323">
        <v>180000</v>
      </c>
      <c r="AE1694" s="322">
        <v>37.135747841096332</v>
      </c>
      <c r="AF1694" s="324">
        <v>83.020862255812034</v>
      </c>
      <c r="AG1694" s="324">
        <v>24.234927590911223</v>
      </c>
      <c r="AH1694" s="324">
        <v>0.28035890940487829</v>
      </c>
      <c r="AI1694" s="324">
        <v>0.29191370617467433</v>
      </c>
      <c r="AJ1694" s="324">
        <v>0.20410585919709992</v>
      </c>
      <c r="AK1694" s="324">
        <v>184.93952421106803</v>
      </c>
      <c r="AL1694" s="324">
        <v>149.128792289129</v>
      </c>
      <c r="AM1694" s="324">
        <v>220.75025613300713</v>
      </c>
    </row>
    <row r="1695" spans="1:39">
      <c r="A1695" s="291" t="s">
        <v>1846</v>
      </c>
      <c r="B1695" s="291">
        <v>2</v>
      </c>
      <c r="C1695" s="291" t="s">
        <v>3873</v>
      </c>
      <c r="D1695" s="291" t="s">
        <v>3176</v>
      </c>
      <c r="E1695" s="291" t="s">
        <v>3160</v>
      </c>
      <c r="F1695" s="291" t="s">
        <v>3161</v>
      </c>
      <c r="G1695" s="291" t="s">
        <v>3162</v>
      </c>
      <c r="H1695" s="291" t="s">
        <v>3163</v>
      </c>
      <c r="I1695" s="291" t="s">
        <v>3164</v>
      </c>
      <c r="J1695" s="291" t="s">
        <v>65</v>
      </c>
      <c r="K1695" s="291">
        <v>40</v>
      </c>
      <c r="L1695" s="291">
        <v>58627677.160000004</v>
      </c>
      <c r="M1695" s="291" t="s">
        <v>58</v>
      </c>
      <c r="N1695" s="291">
        <v>693</v>
      </c>
      <c r="O1695" s="291">
        <v>6694108.1781287398</v>
      </c>
      <c r="P1695" s="321" t="s">
        <v>3170</v>
      </c>
      <c r="Q1695" s="321">
        <v>18000000</v>
      </c>
      <c r="R1695" s="321">
        <v>32.510452999999998</v>
      </c>
      <c r="S1695" s="321">
        <v>52.540310169999998</v>
      </c>
      <c r="T1695" s="321">
        <v>129.30958598434512</v>
      </c>
      <c r="U1695" s="321" t="s">
        <v>150</v>
      </c>
      <c r="V1695" s="321">
        <v>0.19363482238155294</v>
      </c>
      <c r="W1695" s="321">
        <v>1.16897852116378</v>
      </c>
      <c r="X1695" s="321">
        <v>2</v>
      </c>
      <c r="Y1695" s="321">
        <v>45.178175227930097</v>
      </c>
      <c r="Z1695" s="321">
        <v>0.44807999999999998</v>
      </c>
      <c r="AA1695" s="321">
        <v>99.589996400000004</v>
      </c>
      <c r="AB1695" s="321">
        <v>1.4448949600000001</v>
      </c>
      <c r="AC1695" s="322">
        <v>0.55269378283894455</v>
      </c>
      <c r="AD1695" s="323">
        <v>180000</v>
      </c>
      <c r="AE1695" s="322">
        <v>37.189489878492999</v>
      </c>
      <c r="AF1695" s="324">
        <v>83.141008221449979</v>
      </c>
      <c r="AG1695" s="324">
        <v>24.26857913619925</v>
      </c>
      <c r="AH1695" s="324">
        <v>0.28008884950356522</v>
      </c>
      <c r="AI1695" s="324">
        <v>0.29189661823150798</v>
      </c>
      <c r="AJ1695" s="324">
        <v>0.20410585919709992</v>
      </c>
      <c r="AK1695" s="324">
        <v>184.92869828541919</v>
      </c>
      <c r="AL1695" s="324">
        <v>149.12006263967027</v>
      </c>
      <c r="AM1695" s="324">
        <v>220.73733393116814</v>
      </c>
    </row>
    <row r="1696" spans="1:39">
      <c r="A1696" s="291" t="s">
        <v>1847</v>
      </c>
      <c r="B1696" s="291">
        <v>2</v>
      </c>
      <c r="C1696" s="291" t="s">
        <v>3874</v>
      </c>
      <c r="D1696" s="291" t="s">
        <v>3176</v>
      </c>
      <c r="E1696" s="291" t="s">
        <v>3160</v>
      </c>
      <c r="F1696" s="291" t="s">
        <v>3161</v>
      </c>
      <c r="G1696" s="291" t="s">
        <v>3162</v>
      </c>
      <c r="H1696" s="291" t="s">
        <v>3163</v>
      </c>
      <c r="I1696" s="291" t="s">
        <v>3164</v>
      </c>
      <c r="J1696" s="291" t="s">
        <v>65</v>
      </c>
      <c r="K1696" s="291">
        <v>40</v>
      </c>
      <c r="L1696" s="291">
        <v>58627677.160000004</v>
      </c>
      <c r="M1696" s="291" t="s">
        <v>58</v>
      </c>
      <c r="N1696" s="291">
        <v>694</v>
      </c>
      <c r="O1696" s="291">
        <v>6703781.7448601397</v>
      </c>
      <c r="P1696" s="321" t="s">
        <v>3170</v>
      </c>
      <c r="Q1696" s="321">
        <v>18000000</v>
      </c>
      <c r="R1696" s="321">
        <v>32.510452999999998</v>
      </c>
      <c r="S1696" s="321">
        <v>52.540310169999998</v>
      </c>
      <c r="T1696" s="321">
        <v>129.30958598434512</v>
      </c>
      <c r="U1696" s="321" t="s">
        <v>150</v>
      </c>
      <c r="V1696" s="321">
        <v>0.19363482238155294</v>
      </c>
      <c r="W1696" s="321">
        <v>1.16897852116378</v>
      </c>
      <c r="X1696" s="321">
        <v>2</v>
      </c>
      <c r="Y1696" s="321">
        <v>45.178175227930097</v>
      </c>
      <c r="Z1696" s="321">
        <v>0.44807999999999998</v>
      </c>
      <c r="AA1696" s="321">
        <v>99.589996400000004</v>
      </c>
      <c r="AB1696" s="321">
        <v>1.4448949600000001</v>
      </c>
      <c r="AC1696" s="322">
        <v>0.55269378283894455</v>
      </c>
      <c r="AD1696" s="323">
        <v>180000</v>
      </c>
      <c r="AE1696" s="322">
        <v>37.243231915889666</v>
      </c>
      <c r="AF1696" s="324">
        <v>83.261154187087911</v>
      </c>
      <c r="AG1696" s="324">
        <v>24.302198200072272</v>
      </c>
      <c r="AH1696" s="324">
        <v>0.27981849989316976</v>
      </c>
      <c r="AI1696" s="324">
        <v>0.29187918948931701</v>
      </c>
      <c r="AJ1696" s="324">
        <v>0.20410585919709992</v>
      </c>
      <c r="AK1696" s="324">
        <v>184.91765644935526</v>
      </c>
      <c r="AL1696" s="324">
        <v>149.11115888757135</v>
      </c>
      <c r="AM1696" s="324">
        <v>220.72415401113921</v>
      </c>
    </row>
    <row r="1697" spans="1:39">
      <c r="A1697" s="291" t="s">
        <v>1848</v>
      </c>
      <c r="B1697" s="291">
        <v>2</v>
      </c>
      <c r="C1697" s="291" t="s">
        <v>3875</v>
      </c>
      <c r="D1697" s="291" t="s">
        <v>3176</v>
      </c>
      <c r="E1697" s="291" t="s">
        <v>3160</v>
      </c>
      <c r="F1697" s="291" t="s">
        <v>3161</v>
      </c>
      <c r="G1697" s="291" t="s">
        <v>3162</v>
      </c>
      <c r="H1697" s="291" t="s">
        <v>3163</v>
      </c>
      <c r="I1697" s="291" t="s">
        <v>3164</v>
      </c>
      <c r="J1697" s="291" t="s">
        <v>65</v>
      </c>
      <c r="K1697" s="291">
        <v>40</v>
      </c>
      <c r="L1697" s="291">
        <v>58627677.160000004</v>
      </c>
      <c r="M1697" s="291" t="s">
        <v>58</v>
      </c>
      <c r="N1697" s="291">
        <v>695</v>
      </c>
      <c r="O1697" s="291">
        <v>6713455.3115915395</v>
      </c>
      <c r="P1697" s="321" t="s">
        <v>3170</v>
      </c>
      <c r="Q1697" s="321">
        <v>18000000</v>
      </c>
      <c r="R1697" s="321">
        <v>32.510452999999998</v>
      </c>
      <c r="S1697" s="321">
        <v>52.540310169999998</v>
      </c>
      <c r="T1697" s="321">
        <v>129.30958598434512</v>
      </c>
      <c r="U1697" s="321" t="s">
        <v>150</v>
      </c>
      <c r="V1697" s="321">
        <v>0.19363482238155294</v>
      </c>
      <c r="W1697" s="321">
        <v>1.16897852116378</v>
      </c>
      <c r="X1697" s="321">
        <v>2</v>
      </c>
      <c r="Y1697" s="321">
        <v>45.178175227930097</v>
      </c>
      <c r="Z1697" s="321">
        <v>0.44807999999999998</v>
      </c>
      <c r="AA1697" s="321">
        <v>99.589996400000004</v>
      </c>
      <c r="AB1697" s="321">
        <v>1.4448949600000001</v>
      </c>
      <c r="AC1697" s="322">
        <v>0.55269378283894455</v>
      </c>
      <c r="AD1697" s="323">
        <v>180000</v>
      </c>
      <c r="AE1697" s="322">
        <v>37.296973953286333</v>
      </c>
      <c r="AF1697" s="324">
        <v>83.381300152725842</v>
      </c>
      <c r="AG1697" s="324">
        <v>24.33578474800213</v>
      </c>
      <c r="AH1697" s="324">
        <v>0.27954786289764505</v>
      </c>
      <c r="AI1697" s="324">
        <v>0.29186142100719642</v>
      </c>
      <c r="AJ1697" s="324">
        <v>0.20410585919709992</v>
      </c>
      <c r="AK1697" s="324">
        <v>184.90639937385717</v>
      </c>
      <c r="AL1697" s="324">
        <v>149.10208157388786</v>
      </c>
      <c r="AM1697" s="324">
        <v>220.71071717382651</v>
      </c>
    </row>
    <row r="1698" spans="1:39">
      <c r="A1698" s="291" t="s">
        <v>1849</v>
      </c>
      <c r="B1698" s="291">
        <v>2</v>
      </c>
      <c r="C1698" s="291" t="s">
        <v>3876</v>
      </c>
      <c r="D1698" s="291" t="s">
        <v>3176</v>
      </c>
      <c r="E1698" s="291" t="s">
        <v>3160</v>
      </c>
      <c r="F1698" s="291" t="s">
        <v>3161</v>
      </c>
      <c r="G1698" s="291" t="s">
        <v>3162</v>
      </c>
      <c r="H1698" s="291" t="s">
        <v>3163</v>
      </c>
      <c r="I1698" s="291" t="s">
        <v>3164</v>
      </c>
      <c r="J1698" s="291" t="s">
        <v>65</v>
      </c>
      <c r="K1698" s="291">
        <v>40</v>
      </c>
      <c r="L1698" s="291">
        <v>58627677.160000004</v>
      </c>
      <c r="M1698" s="291" t="s">
        <v>58</v>
      </c>
      <c r="N1698" s="291">
        <v>696</v>
      </c>
      <c r="O1698" s="291">
        <v>6723128.8783229394</v>
      </c>
      <c r="P1698" s="321" t="s">
        <v>3170</v>
      </c>
      <c r="Q1698" s="321">
        <v>18000000</v>
      </c>
      <c r="R1698" s="321">
        <v>32.510452999999998</v>
      </c>
      <c r="S1698" s="321">
        <v>52.540310169999998</v>
      </c>
      <c r="T1698" s="321">
        <v>129.30958598434512</v>
      </c>
      <c r="U1698" s="321" t="s">
        <v>150</v>
      </c>
      <c r="V1698" s="321">
        <v>0.19363482238155294</v>
      </c>
      <c r="W1698" s="321">
        <v>1.16897852116378</v>
      </c>
      <c r="X1698" s="321">
        <v>2</v>
      </c>
      <c r="Y1698" s="321">
        <v>45.178175227930097</v>
      </c>
      <c r="Z1698" s="321">
        <v>0.44807999999999998</v>
      </c>
      <c r="AA1698" s="321">
        <v>99.589996400000004</v>
      </c>
      <c r="AB1698" s="321">
        <v>1.4448949600000001</v>
      </c>
      <c r="AC1698" s="322">
        <v>0.55269378283894455</v>
      </c>
      <c r="AD1698" s="323">
        <v>180000</v>
      </c>
      <c r="AE1698" s="322">
        <v>37.350715990683</v>
      </c>
      <c r="AF1698" s="324">
        <v>83.501446118363774</v>
      </c>
      <c r="AG1698" s="324">
        <v>24.369338745739054</v>
      </c>
      <c r="AH1698" s="324">
        <v>0.27927694083412768</v>
      </c>
      <c r="AI1698" s="324">
        <v>0.29184331384147977</v>
      </c>
      <c r="AJ1698" s="324">
        <v>0.20410585919709992</v>
      </c>
      <c r="AK1698" s="324">
        <v>184.89492772815635</v>
      </c>
      <c r="AL1698" s="324">
        <v>149.09283123826475</v>
      </c>
      <c r="AM1698" s="324">
        <v>220.69702421804797</v>
      </c>
    </row>
    <row r="1699" spans="1:39">
      <c r="A1699" s="291" t="s">
        <v>1850</v>
      </c>
      <c r="B1699" s="291">
        <v>2</v>
      </c>
      <c r="C1699" s="291" t="s">
        <v>3877</v>
      </c>
      <c r="D1699" s="291" t="s">
        <v>3176</v>
      </c>
      <c r="E1699" s="291" t="s">
        <v>3160</v>
      </c>
      <c r="F1699" s="291" t="s">
        <v>3161</v>
      </c>
      <c r="G1699" s="291" t="s">
        <v>3162</v>
      </c>
      <c r="H1699" s="291" t="s">
        <v>3163</v>
      </c>
      <c r="I1699" s="291" t="s">
        <v>3164</v>
      </c>
      <c r="J1699" s="291" t="s">
        <v>65</v>
      </c>
      <c r="K1699" s="291">
        <v>40</v>
      </c>
      <c r="L1699" s="291">
        <v>58627677.160000004</v>
      </c>
      <c r="M1699" s="291" t="s">
        <v>58</v>
      </c>
      <c r="N1699" s="291">
        <v>697</v>
      </c>
      <c r="O1699" s="291">
        <v>6732802.4450543392</v>
      </c>
      <c r="P1699" s="321" t="s">
        <v>3170</v>
      </c>
      <c r="Q1699" s="321">
        <v>18000000</v>
      </c>
      <c r="R1699" s="321">
        <v>32.510452999999998</v>
      </c>
      <c r="S1699" s="321">
        <v>52.540310169999998</v>
      </c>
      <c r="T1699" s="321">
        <v>129.30958598434512</v>
      </c>
      <c r="U1699" s="321" t="s">
        <v>150</v>
      </c>
      <c r="V1699" s="321">
        <v>0.19363482238155294</v>
      </c>
      <c r="W1699" s="321">
        <v>1.16897852116378</v>
      </c>
      <c r="X1699" s="321">
        <v>2</v>
      </c>
      <c r="Y1699" s="321">
        <v>45.178175227930097</v>
      </c>
      <c r="Z1699" s="321">
        <v>0.44807999999999998</v>
      </c>
      <c r="AA1699" s="321">
        <v>99.589996400000004</v>
      </c>
      <c r="AB1699" s="321">
        <v>1.4448949600000001</v>
      </c>
      <c r="AC1699" s="322">
        <v>0.55269378283894455</v>
      </c>
      <c r="AD1699" s="323">
        <v>180000</v>
      </c>
      <c r="AE1699" s="322">
        <v>37.404458028079659</v>
      </c>
      <c r="AF1699" s="324">
        <v>83.621592084001705</v>
      </c>
      <c r="AG1699" s="324">
        <v>24.402860159310798</v>
      </c>
      <c r="AH1699" s="324">
        <v>0.27900573601250622</v>
      </c>
      <c r="AI1699" s="324">
        <v>0.2918248690457485</v>
      </c>
      <c r="AJ1699" s="324">
        <v>0.20410585919709992</v>
      </c>
      <c r="AK1699" s="324">
        <v>184.88324217974065</v>
      </c>
      <c r="AL1699" s="324">
        <v>149.08340841894093</v>
      </c>
      <c r="AM1699" s="324">
        <v>220.68307594054036</v>
      </c>
    </row>
    <row r="1700" spans="1:39">
      <c r="A1700" s="291" t="s">
        <v>1851</v>
      </c>
      <c r="B1700" s="291">
        <v>2</v>
      </c>
      <c r="C1700" s="291" t="s">
        <v>3878</v>
      </c>
      <c r="D1700" s="291" t="s">
        <v>3176</v>
      </c>
      <c r="E1700" s="291" t="s">
        <v>3160</v>
      </c>
      <c r="F1700" s="291" t="s">
        <v>3161</v>
      </c>
      <c r="G1700" s="291" t="s">
        <v>3162</v>
      </c>
      <c r="H1700" s="291" t="s">
        <v>3163</v>
      </c>
      <c r="I1700" s="291" t="s">
        <v>3164</v>
      </c>
      <c r="J1700" s="291" t="s">
        <v>65</v>
      </c>
      <c r="K1700" s="291">
        <v>40</v>
      </c>
      <c r="L1700" s="291">
        <v>58627677.160000004</v>
      </c>
      <c r="M1700" s="291" t="s">
        <v>58</v>
      </c>
      <c r="N1700" s="291">
        <v>698</v>
      </c>
      <c r="O1700" s="291">
        <v>6742476.0117857391</v>
      </c>
      <c r="P1700" s="321" t="s">
        <v>3170</v>
      </c>
      <c r="Q1700" s="321">
        <v>18000000</v>
      </c>
      <c r="R1700" s="321">
        <v>32.510452999999998</v>
      </c>
      <c r="S1700" s="321">
        <v>52.540310169999998</v>
      </c>
      <c r="T1700" s="321">
        <v>129.30958598434512</v>
      </c>
      <c r="U1700" s="321" t="s">
        <v>150</v>
      </c>
      <c r="V1700" s="321">
        <v>0.19363482238155294</v>
      </c>
      <c r="W1700" s="321">
        <v>1.16897852116378</v>
      </c>
      <c r="X1700" s="321">
        <v>2</v>
      </c>
      <c r="Y1700" s="321">
        <v>45.178175227930097</v>
      </c>
      <c r="Z1700" s="321">
        <v>0.44807999999999998</v>
      </c>
      <c r="AA1700" s="321">
        <v>99.589996400000004</v>
      </c>
      <c r="AB1700" s="321">
        <v>1.4448949600000001</v>
      </c>
      <c r="AC1700" s="322">
        <v>0.55269378283894455</v>
      </c>
      <c r="AD1700" s="323">
        <v>180000</v>
      </c>
      <c r="AE1700" s="322">
        <v>37.458200065476326</v>
      </c>
      <c r="AF1700" s="324">
        <v>83.741738049639636</v>
      </c>
      <c r="AG1700" s="324">
        <v>24.436348955021757</v>
      </c>
      <c r="AH1700" s="324">
        <v>0.27873425073530622</v>
      </c>
      <c r="AI1700" s="324">
        <v>0.29180608767084115</v>
      </c>
      <c r="AJ1700" s="324">
        <v>0.20410585919709992</v>
      </c>
      <c r="AK1700" s="324">
        <v>184.87134339436017</v>
      </c>
      <c r="AL1700" s="324">
        <v>149.07381365275415</v>
      </c>
      <c r="AM1700" s="324">
        <v>220.66887313596618</v>
      </c>
    </row>
    <row r="1701" spans="1:39">
      <c r="A1701" s="291" t="s">
        <v>1852</v>
      </c>
      <c r="B1701" s="291">
        <v>2</v>
      </c>
      <c r="C1701" s="291" t="s">
        <v>3879</v>
      </c>
      <c r="D1701" s="291" t="s">
        <v>3176</v>
      </c>
      <c r="E1701" s="291" t="s">
        <v>3160</v>
      </c>
      <c r="F1701" s="291" t="s">
        <v>3161</v>
      </c>
      <c r="G1701" s="291" t="s">
        <v>3162</v>
      </c>
      <c r="H1701" s="291" t="s">
        <v>3163</v>
      </c>
      <c r="I1701" s="291" t="s">
        <v>3164</v>
      </c>
      <c r="J1701" s="291" t="s">
        <v>65</v>
      </c>
      <c r="K1701" s="291">
        <v>40</v>
      </c>
      <c r="L1701" s="291">
        <v>58627677.160000004</v>
      </c>
      <c r="M1701" s="291" t="s">
        <v>58</v>
      </c>
      <c r="N1701" s="291">
        <v>699</v>
      </c>
      <c r="O1701" s="291">
        <v>6752149.578517139</v>
      </c>
      <c r="P1701" s="321" t="s">
        <v>3170</v>
      </c>
      <c r="Q1701" s="321">
        <v>18000000</v>
      </c>
      <c r="R1701" s="321">
        <v>32.510452999999998</v>
      </c>
      <c r="S1701" s="321">
        <v>52.540310169999998</v>
      </c>
      <c r="T1701" s="321">
        <v>129.30958598434512</v>
      </c>
      <c r="U1701" s="321" t="s">
        <v>150</v>
      </c>
      <c r="V1701" s="321">
        <v>0.19363482238155294</v>
      </c>
      <c r="W1701" s="321">
        <v>1.16897852116378</v>
      </c>
      <c r="X1701" s="321">
        <v>2</v>
      </c>
      <c r="Y1701" s="321">
        <v>45.178175227930097</v>
      </c>
      <c r="Z1701" s="321">
        <v>0.44807999999999998</v>
      </c>
      <c r="AA1701" s="321">
        <v>99.589996400000004</v>
      </c>
      <c r="AB1701" s="321">
        <v>1.4448949600000001</v>
      </c>
      <c r="AC1701" s="322">
        <v>0.55269378283894455</v>
      </c>
      <c r="AD1701" s="323">
        <v>180000</v>
      </c>
      <c r="AE1701" s="322">
        <v>37.511942102872993</v>
      </c>
      <c r="AF1701" s="324">
        <v>83.861884015277568</v>
      </c>
      <c r="AG1701" s="324">
        <v>24.469805099452149</v>
      </c>
      <c r="AH1701" s="324">
        <v>0.27846248729828166</v>
      </c>
      <c r="AI1701" s="324">
        <v>0.29178697076486326</v>
      </c>
      <c r="AJ1701" s="324">
        <v>0.20410585919709992</v>
      </c>
      <c r="AK1701" s="324">
        <v>184.85923203603352</v>
      </c>
      <c r="AL1701" s="324">
        <v>149.06404747514591</v>
      </c>
      <c r="AM1701" s="324">
        <v>220.65441659692115</v>
      </c>
    </row>
    <row r="1702" spans="1:39">
      <c r="A1702" s="291" t="s">
        <v>1853</v>
      </c>
      <c r="B1702" s="291">
        <v>2</v>
      </c>
      <c r="C1702" s="291" t="s">
        <v>3880</v>
      </c>
      <c r="D1702" s="291" t="s">
        <v>3176</v>
      </c>
      <c r="E1702" s="291" t="s">
        <v>3160</v>
      </c>
      <c r="F1702" s="291" t="s">
        <v>3161</v>
      </c>
      <c r="G1702" s="291" t="s">
        <v>3162</v>
      </c>
      <c r="H1702" s="291" t="s">
        <v>3163</v>
      </c>
      <c r="I1702" s="291" t="s">
        <v>3164</v>
      </c>
      <c r="J1702" s="291" t="s">
        <v>65</v>
      </c>
      <c r="K1702" s="291">
        <v>40</v>
      </c>
      <c r="L1702" s="291">
        <v>58627677.160000004</v>
      </c>
      <c r="M1702" s="291" t="s">
        <v>58</v>
      </c>
      <c r="N1702" s="291">
        <v>700</v>
      </c>
      <c r="O1702" s="291">
        <v>6761823.1452485388</v>
      </c>
      <c r="P1702" s="321" t="s">
        <v>3170</v>
      </c>
      <c r="Q1702" s="321">
        <v>18000000</v>
      </c>
      <c r="R1702" s="321">
        <v>32.510452999999998</v>
      </c>
      <c r="S1702" s="321">
        <v>52.540310169999998</v>
      </c>
      <c r="T1702" s="321">
        <v>129.30958598434512</v>
      </c>
      <c r="U1702" s="321" t="s">
        <v>150</v>
      </c>
      <c r="V1702" s="321">
        <v>0.19363482238155294</v>
      </c>
      <c r="W1702" s="321">
        <v>1.16897852116378</v>
      </c>
      <c r="X1702" s="321">
        <v>2</v>
      </c>
      <c r="Y1702" s="321">
        <v>45.178175227930097</v>
      </c>
      <c r="Z1702" s="321">
        <v>0.44807999999999998</v>
      </c>
      <c r="AA1702" s="321">
        <v>99.589996400000004</v>
      </c>
      <c r="AB1702" s="321">
        <v>1.4448949600000001</v>
      </c>
      <c r="AC1702" s="322">
        <v>0.55269378283894455</v>
      </c>
      <c r="AD1702" s="323">
        <v>180000</v>
      </c>
      <c r="AE1702" s="322">
        <v>37.56568414026966</v>
      </c>
      <c r="AF1702" s="324">
        <v>83.982029980915499</v>
      </c>
      <c r="AG1702" s="324">
        <v>24.503228559457138</v>
      </c>
      <c r="AH1702" s="324">
        <v>0.27819044798985326</v>
      </c>
      <c r="AI1702" s="324">
        <v>0.29176751937319656</v>
      </c>
      <c r="AJ1702" s="324">
        <v>0.20410585919709992</v>
      </c>
      <c r="AK1702" s="324">
        <v>184.84690876705372</v>
      </c>
      <c r="AL1702" s="324">
        <v>149.05411042016615</v>
      </c>
      <c r="AM1702" s="324">
        <v>220.63970711394128</v>
      </c>
    </row>
    <row r="1703" spans="1:39">
      <c r="A1703" s="291" t="s">
        <v>1854</v>
      </c>
      <c r="B1703" s="291">
        <v>2</v>
      </c>
      <c r="C1703" s="291" t="s">
        <v>3881</v>
      </c>
      <c r="D1703" s="291" t="s">
        <v>3176</v>
      </c>
      <c r="E1703" s="291" t="s">
        <v>3160</v>
      </c>
      <c r="F1703" s="291" t="s">
        <v>3161</v>
      </c>
      <c r="G1703" s="291" t="s">
        <v>3162</v>
      </c>
      <c r="H1703" s="291" t="s">
        <v>3163</v>
      </c>
      <c r="I1703" s="291" t="s">
        <v>3164</v>
      </c>
      <c r="J1703" s="291" t="s">
        <v>65</v>
      </c>
      <c r="K1703" s="291">
        <v>40</v>
      </c>
      <c r="L1703" s="291">
        <v>58627677.160000004</v>
      </c>
      <c r="M1703" s="291" t="s">
        <v>58</v>
      </c>
      <c r="N1703" s="291">
        <v>701</v>
      </c>
      <c r="O1703" s="291">
        <v>6771496.7119799387</v>
      </c>
      <c r="P1703" s="321" t="s">
        <v>3170</v>
      </c>
      <c r="Q1703" s="321">
        <v>18000000</v>
      </c>
      <c r="R1703" s="321">
        <v>32.510452999999998</v>
      </c>
      <c r="S1703" s="321">
        <v>52.540310169999998</v>
      </c>
      <c r="T1703" s="321">
        <v>129.30958598434512</v>
      </c>
      <c r="U1703" s="321" t="s">
        <v>150</v>
      </c>
      <c r="V1703" s="321">
        <v>0.19363482238155294</v>
      </c>
      <c r="W1703" s="321">
        <v>1.16897852116378</v>
      </c>
      <c r="X1703" s="321">
        <v>2</v>
      </c>
      <c r="Y1703" s="321">
        <v>45.178175227930097</v>
      </c>
      <c r="Z1703" s="321">
        <v>0.44807999999999998</v>
      </c>
      <c r="AA1703" s="321">
        <v>99.589996400000004</v>
      </c>
      <c r="AB1703" s="321">
        <v>1.4448949600000001</v>
      </c>
      <c r="AC1703" s="322">
        <v>0.55269378283894455</v>
      </c>
      <c r="AD1703" s="323">
        <v>180000</v>
      </c>
      <c r="AE1703" s="322">
        <v>37.619426177666327</v>
      </c>
      <c r="AF1703" s="324">
        <v>84.102175946553444</v>
      </c>
      <c r="AG1703" s="324">
        <v>24.536619302165985</v>
      </c>
      <c r="AH1703" s="324">
        <v>0.27791813509134156</v>
      </c>
      <c r="AI1703" s="324">
        <v>0.29174773453850822</v>
      </c>
      <c r="AJ1703" s="324">
        <v>0.20410585919709992</v>
      </c>
      <c r="AK1703" s="324">
        <v>184.83437424799394</v>
      </c>
      <c r="AL1703" s="324">
        <v>149.04400302047816</v>
      </c>
      <c r="AM1703" s="324">
        <v>220.62474547550974</v>
      </c>
    </row>
    <row r="1704" spans="1:39">
      <c r="A1704" s="291" t="s">
        <v>1855</v>
      </c>
      <c r="B1704" s="291">
        <v>2</v>
      </c>
      <c r="C1704" s="291" t="s">
        <v>3882</v>
      </c>
      <c r="D1704" s="291" t="s">
        <v>3176</v>
      </c>
      <c r="E1704" s="291" t="s">
        <v>3160</v>
      </c>
      <c r="F1704" s="291" t="s">
        <v>3161</v>
      </c>
      <c r="G1704" s="291" t="s">
        <v>3162</v>
      </c>
      <c r="H1704" s="291" t="s">
        <v>3163</v>
      </c>
      <c r="I1704" s="291" t="s">
        <v>3164</v>
      </c>
      <c r="J1704" s="291" t="s">
        <v>65</v>
      </c>
      <c r="K1704" s="291">
        <v>40</v>
      </c>
      <c r="L1704" s="291">
        <v>58627677.160000004</v>
      </c>
      <c r="M1704" s="291" t="s">
        <v>58</v>
      </c>
      <c r="N1704" s="291">
        <v>702</v>
      </c>
      <c r="O1704" s="291">
        <v>6781170.2787113385</v>
      </c>
      <c r="P1704" s="321" t="s">
        <v>3170</v>
      </c>
      <c r="Q1704" s="321">
        <v>18000000</v>
      </c>
      <c r="R1704" s="321">
        <v>32.510452999999998</v>
      </c>
      <c r="S1704" s="321">
        <v>52.540310169999998</v>
      </c>
      <c r="T1704" s="321">
        <v>129.30958598434512</v>
      </c>
      <c r="U1704" s="321" t="s">
        <v>150</v>
      </c>
      <c r="V1704" s="321">
        <v>0.19363482238155294</v>
      </c>
      <c r="W1704" s="321">
        <v>1.16897852116378</v>
      </c>
      <c r="X1704" s="321">
        <v>2</v>
      </c>
      <c r="Y1704" s="321">
        <v>45.178175227930097</v>
      </c>
      <c r="Z1704" s="321">
        <v>0.44807999999999998</v>
      </c>
      <c r="AA1704" s="321">
        <v>99.589996400000004</v>
      </c>
      <c r="AB1704" s="321">
        <v>1.4448949600000001</v>
      </c>
      <c r="AC1704" s="322">
        <v>0.55269378283894455</v>
      </c>
      <c r="AD1704" s="323">
        <v>180000</v>
      </c>
      <c r="AE1704" s="322">
        <v>37.673168215062994</v>
      </c>
      <c r="AF1704" s="324">
        <v>84.222321912191376</v>
      </c>
      <c r="AG1704" s="324">
        <v>24.569977294981207</v>
      </c>
      <c r="AH1704" s="324">
        <v>0.27764555087724968</v>
      </c>
      <c r="AI1704" s="324">
        <v>0.29172761730076036</v>
      </c>
      <c r="AJ1704" s="324">
        <v>0.20410585919709992</v>
      </c>
      <c r="AK1704" s="324">
        <v>184.82162913771361</v>
      </c>
      <c r="AL1704" s="324">
        <v>149.0337258073632</v>
      </c>
      <c r="AM1704" s="324">
        <v>220.60953246806406</v>
      </c>
    </row>
    <row r="1705" spans="1:39">
      <c r="A1705" s="291" t="s">
        <v>1856</v>
      </c>
      <c r="B1705" s="291">
        <v>2</v>
      </c>
      <c r="C1705" s="291" t="s">
        <v>3883</v>
      </c>
      <c r="D1705" s="291" t="s">
        <v>3176</v>
      </c>
      <c r="E1705" s="291" t="s">
        <v>3160</v>
      </c>
      <c r="F1705" s="291" t="s">
        <v>3161</v>
      </c>
      <c r="G1705" s="291" t="s">
        <v>3162</v>
      </c>
      <c r="H1705" s="291" t="s">
        <v>3163</v>
      </c>
      <c r="I1705" s="291" t="s">
        <v>3164</v>
      </c>
      <c r="J1705" s="291" t="s">
        <v>65</v>
      </c>
      <c r="K1705" s="291">
        <v>40</v>
      </c>
      <c r="L1705" s="291">
        <v>58627677.160000004</v>
      </c>
      <c r="M1705" s="291" t="s">
        <v>58</v>
      </c>
      <c r="N1705" s="291">
        <v>703</v>
      </c>
      <c r="O1705" s="291">
        <v>6790843.8454427384</v>
      </c>
      <c r="P1705" s="321" t="s">
        <v>3170</v>
      </c>
      <c r="Q1705" s="321">
        <v>18000000</v>
      </c>
      <c r="R1705" s="321">
        <v>32.510452999999998</v>
      </c>
      <c r="S1705" s="321">
        <v>52.540310169999998</v>
      </c>
      <c r="T1705" s="321">
        <v>129.30958598434512</v>
      </c>
      <c r="U1705" s="321" t="s">
        <v>150</v>
      </c>
      <c r="V1705" s="321">
        <v>0.19363482238155294</v>
      </c>
      <c r="W1705" s="321">
        <v>1.16897852116378</v>
      </c>
      <c r="X1705" s="321">
        <v>2</v>
      </c>
      <c r="Y1705" s="321">
        <v>45.178175227930097</v>
      </c>
      <c r="Z1705" s="321">
        <v>0.44807999999999998</v>
      </c>
      <c r="AA1705" s="321">
        <v>99.589996400000004</v>
      </c>
      <c r="AB1705" s="321">
        <v>1.4448949600000001</v>
      </c>
      <c r="AC1705" s="322">
        <v>0.55269378283894455</v>
      </c>
      <c r="AD1705" s="323">
        <v>180000</v>
      </c>
      <c r="AE1705" s="322">
        <v>37.72691025245966</v>
      </c>
      <c r="AF1705" s="324">
        <v>84.342467877829307</v>
      </c>
      <c r="AG1705" s="324">
        <v>24.603302505577744</v>
      </c>
      <c r="AH1705" s="324">
        <v>0.27737269761487549</v>
      </c>
      <c r="AI1705" s="324">
        <v>0.29170716869721919</v>
      </c>
      <c r="AJ1705" s="324">
        <v>0.20410585919709992</v>
      </c>
      <c r="AK1705" s="324">
        <v>184.80867409336423</v>
      </c>
      <c r="AL1705" s="324">
        <v>149.02327931072537</v>
      </c>
      <c r="AM1705" s="324">
        <v>220.59406887600315</v>
      </c>
    </row>
    <row r="1706" spans="1:39">
      <c r="A1706" s="291" t="s">
        <v>1857</v>
      </c>
      <c r="B1706" s="291">
        <v>2</v>
      </c>
      <c r="C1706" s="291" t="s">
        <v>3884</v>
      </c>
      <c r="D1706" s="291" t="s">
        <v>3176</v>
      </c>
      <c r="E1706" s="291" t="s">
        <v>3160</v>
      </c>
      <c r="F1706" s="291" t="s">
        <v>3161</v>
      </c>
      <c r="G1706" s="291" t="s">
        <v>3162</v>
      </c>
      <c r="H1706" s="291" t="s">
        <v>3163</v>
      </c>
      <c r="I1706" s="291" t="s">
        <v>3164</v>
      </c>
      <c r="J1706" s="291" t="s">
        <v>65</v>
      </c>
      <c r="K1706" s="291">
        <v>40</v>
      </c>
      <c r="L1706" s="291">
        <v>58627677.160000004</v>
      </c>
      <c r="M1706" s="291" t="s">
        <v>58</v>
      </c>
      <c r="N1706" s="291">
        <v>704</v>
      </c>
      <c r="O1706" s="291">
        <v>6800517.4121741382</v>
      </c>
      <c r="P1706" s="321" t="s">
        <v>3170</v>
      </c>
      <c r="Q1706" s="321">
        <v>18000000</v>
      </c>
      <c r="R1706" s="321">
        <v>32.510452999999998</v>
      </c>
      <c r="S1706" s="321">
        <v>52.540310169999998</v>
      </c>
      <c r="T1706" s="321">
        <v>129.30958598434512</v>
      </c>
      <c r="U1706" s="321" t="s">
        <v>150</v>
      </c>
      <c r="V1706" s="321">
        <v>0.19363482238155294</v>
      </c>
      <c r="W1706" s="321">
        <v>1.16897852116378</v>
      </c>
      <c r="X1706" s="321">
        <v>2</v>
      </c>
      <c r="Y1706" s="321">
        <v>45.178175227930097</v>
      </c>
      <c r="Z1706" s="321">
        <v>0.44807999999999998</v>
      </c>
      <c r="AA1706" s="321">
        <v>99.589996400000004</v>
      </c>
      <c r="AB1706" s="321">
        <v>1.4448949600000001</v>
      </c>
      <c r="AC1706" s="322">
        <v>0.55269378283894455</v>
      </c>
      <c r="AD1706" s="323">
        <v>180000</v>
      </c>
      <c r="AE1706" s="322">
        <v>37.78065228985632</v>
      </c>
      <c r="AF1706" s="324">
        <v>84.462613843467224</v>
      </c>
      <c r="AG1706" s="324">
        <v>24.636594901902075</v>
      </c>
      <c r="AH1706" s="324">
        <v>0.27709957756437714</v>
      </c>
      <c r="AI1706" s="324">
        <v>0.29168638976246408</v>
      </c>
      <c r="AJ1706" s="324">
        <v>0.20410585919709992</v>
      </c>
      <c r="AK1706" s="324">
        <v>184.79550977039503</v>
      </c>
      <c r="AL1706" s="324">
        <v>149.01266405909607</v>
      </c>
      <c r="AM1706" s="324">
        <v>220.57835548169402</v>
      </c>
    </row>
    <row r="1707" spans="1:39">
      <c r="A1707" s="291" t="s">
        <v>1858</v>
      </c>
      <c r="B1707" s="291">
        <v>2</v>
      </c>
      <c r="C1707" s="291" t="s">
        <v>3885</v>
      </c>
      <c r="D1707" s="291" t="s">
        <v>3176</v>
      </c>
      <c r="E1707" s="291" t="s">
        <v>3160</v>
      </c>
      <c r="F1707" s="291" t="s">
        <v>3161</v>
      </c>
      <c r="G1707" s="291" t="s">
        <v>3162</v>
      </c>
      <c r="H1707" s="291" t="s">
        <v>3163</v>
      </c>
      <c r="I1707" s="291" t="s">
        <v>3164</v>
      </c>
      <c r="J1707" s="291" t="s">
        <v>65</v>
      </c>
      <c r="K1707" s="291">
        <v>40</v>
      </c>
      <c r="L1707" s="291">
        <v>58627677.160000004</v>
      </c>
      <c r="M1707" s="291" t="s">
        <v>58</v>
      </c>
      <c r="N1707" s="291">
        <v>705</v>
      </c>
      <c r="O1707" s="291">
        <v>6810190.9789055381</v>
      </c>
      <c r="P1707" s="321" t="s">
        <v>3170</v>
      </c>
      <c r="Q1707" s="321">
        <v>18000000</v>
      </c>
      <c r="R1707" s="321">
        <v>32.510452999999998</v>
      </c>
      <c r="S1707" s="321">
        <v>52.540310169999998</v>
      </c>
      <c r="T1707" s="321">
        <v>129.30958598434512</v>
      </c>
      <c r="U1707" s="321" t="s">
        <v>150</v>
      </c>
      <c r="V1707" s="321">
        <v>0.19363482238155294</v>
      </c>
      <c r="W1707" s="321">
        <v>1.16897852116378</v>
      </c>
      <c r="X1707" s="321">
        <v>2</v>
      </c>
      <c r="Y1707" s="321">
        <v>45.178175227930097</v>
      </c>
      <c r="Z1707" s="321">
        <v>0.44807999999999998</v>
      </c>
      <c r="AA1707" s="321">
        <v>99.589996400000004</v>
      </c>
      <c r="AB1707" s="321">
        <v>1.4448949600000001</v>
      </c>
      <c r="AC1707" s="322">
        <v>0.55269378283894455</v>
      </c>
      <c r="AD1707" s="323">
        <v>180000</v>
      </c>
      <c r="AE1707" s="322">
        <v>37.834394327252987</v>
      </c>
      <c r="AF1707" s="324">
        <v>84.582759809105156</v>
      </c>
      <c r="AG1707" s="324">
        <v>24.669854452171421</v>
      </c>
      <c r="AH1707" s="324">
        <v>0.27682619297909583</v>
      </c>
      <c r="AI1707" s="324">
        <v>0.29166528152839682</v>
      </c>
      <c r="AJ1707" s="324">
        <v>0.20410585919709992</v>
      </c>
      <c r="AK1707" s="324">
        <v>184.78213682255887</v>
      </c>
      <c r="AL1707" s="324">
        <v>149.00188057963888</v>
      </c>
      <c r="AM1707" s="324">
        <v>220.56239306547889</v>
      </c>
    </row>
    <row r="1708" spans="1:39">
      <c r="A1708" s="291" t="s">
        <v>1859</v>
      </c>
      <c r="B1708" s="291">
        <v>2</v>
      </c>
      <c r="C1708" s="291" t="s">
        <v>3886</v>
      </c>
      <c r="D1708" s="291" t="s">
        <v>3176</v>
      </c>
      <c r="E1708" s="291" t="s">
        <v>3160</v>
      </c>
      <c r="F1708" s="291" t="s">
        <v>3161</v>
      </c>
      <c r="G1708" s="291" t="s">
        <v>3162</v>
      </c>
      <c r="H1708" s="291" t="s">
        <v>3163</v>
      </c>
      <c r="I1708" s="291" t="s">
        <v>3164</v>
      </c>
      <c r="J1708" s="291" t="s">
        <v>65</v>
      </c>
      <c r="K1708" s="291">
        <v>40</v>
      </c>
      <c r="L1708" s="291">
        <v>58627677.160000004</v>
      </c>
      <c r="M1708" s="291" t="s">
        <v>58</v>
      </c>
      <c r="N1708" s="291">
        <v>706</v>
      </c>
      <c r="O1708" s="291">
        <v>6819864.545636938</v>
      </c>
      <c r="P1708" s="321" t="s">
        <v>3170</v>
      </c>
      <c r="Q1708" s="321">
        <v>18000000</v>
      </c>
      <c r="R1708" s="321">
        <v>32.510452999999998</v>
      </c>
      <c r="S1708" s="321">
        <v>52.540310169999998</v>
      </c>
      <c r="T1708" s="321">
        <v>129.30958598434512</v>
      </c>
      <c r="U1708" s="321" t="s">
        <v>150</v>
      </c>
      <c r="V1708" s="321">
        <v>0.19363482238155294</v>
      </c>
      <c r="W1708" s="321">
        <v>1.16897852116378</v>
      </c>
      <c r="X1708" s="321">
        <v>2</v>
      </c>
      <c r="Y1708" s="321">
        <v>45.178175227930097</v>
      </c>
      <c r="Z1708" s="321">
        <v>0.44807999999999998</v>
      </c>
      <c r="AA1708" s="321">
        <v>99.589996400000004</v>
      </c>
      <c r="AB1708" s="321">
        <v>1.4448949600000001</v>
      </c>
      <c r="AC1708" s="322">
        <v>0.55269378283894455</v>
      </c>
      <c r="AD1708" s="323">
        <v>180000</v>
      </c>
      <c r="AE1708" s="322">
        <v>37.888136364649654</v>
      </c>
      <c r="AF1708" s="324">
        <v>84.702905774743101</v>
      </c>
      <c r="AG1708" s="324">
        <v>24.703081124872885</v>
      </c>
      <c r="AH1708" s="324">
        <v>0.27655254610538049</v>
      </c>
      <c r="AI1708" s="324">
        <v>0.29164384502425067</v>
      </c>
      <c r="AJ1708" s="324">
        <v>0.20410585919709992</v>
      </c>
      <c r="AK1708" s="324">
        <v>184.76855590191801</v>
      </c>
      <c r="AL1708" s="324">
        <v>148.99092939815409</v>
      </c>
      <c r="AM1708" s="324">
        <v>220.54618240568195</v>
      </c>
    </row>
    <row r="1709" spans="1:39">
      <c r="A1709" s="291" t="s">
        <v>1860</v>
      </c>
      <c r="B1709" s="291">
        <v>2</v>
      </c>
      <c r="C1709" s="291" t="s">
        <v>3887</v>
      </c>
      <c r="D1709" s="291" t="s">
        <v>3176</v>
      </c>
      <c r="E1709" s="291" t="s">
        <v>3160</v>
      </c>
      <c r="F1709" s="291" t="s">
        <v>3161</v>
      </c>
      <c r="G1709" s="291" t="s">
        <v>3162</v>
      </c>
      <c r="H1709" s="291" t="s">
        <v>3163</v>
      </c>
      <c r="I1709" s="291" t="s">
        <v>3164</v>
      </c>
      <c r="J1709" s="291" t="s">
        <v>65</v>
      </c>
      <c r="K1709" s="291">
        <v>40</v>
      </c>
      <c r="L1709" s="291">
        <v>58627677.160000004</v>
      </c>
      <c r="M1709" s="291" t="s">
        <v>58</v>
      </c>
      <c r="N1709" s="291">
        <v>707</v>
      </c>
      <c r="O1709" s="291">
        <v>6829538.1123683378</v>
      </c>
      <c r="P1709" s="321" t="s">
        <v>3170</v>
      </c>
      <c r="Q1709" s="321">
        <v>18000000</v>
      </c>
      <c r="R1709" s="321">
        <v>32.510452999999998</v>
      </c>
      <c r="S1709" s="321">
        <v>52.540310169999998</v>
      </c>
      <c r="T1709" s="321">
        <v>129.30958598434512</v>
      </c>
      <c r="U1709" s="321" t="s">
        <v>150</v>
      </c>
      <c r="V1709" s="321">
        <v>0.19363482238155294</v>
      </c>
      <c r="W1709" s="321">
        <v>1.16897852116378</v>
      </c>
      <c r="X1709" s="321">
        <v>2</v>
      </c>
      <c r="Y1709" s="321">
        <v>45.178175227930097</v>
      </c>
      <c r="Z1709" s="321">
        <v>0.44807999999999998</v>
      </c>
      <c r="AA1709" s="321">
        <v>99.589996400000004</v>
      </c>
      <c r="AB1709" s="321">
        <v>1.4448949600000001</v>
      </c>
      <c r="AC1709" s="322">
        <v>0.55269378283894455</v>
      </c>
      <c r="AD1709" s="323">
        <v>180000</v>
      </c>
      <c r="AE1709" s="322">
        <v>37.941878402046321</v>
      </c>
      <c r="AF1709" s="324">
        <v>84.823051740381032</v>
      </c>
      <c r="AG1709" s="324">
        <v>24.736274888762591</v>
      </c>
      <c r="AH1709" s="324">
        <v>0.27627863918242412</v>
      </c>
      <c r="AI1709" s="324">
        <v>0.29162208127659939</v>
      </c>
      <c r="AJ1709" s="324">
        <v>0.20410585919709992</v>
      </c>
      <c r="AK1709" s="324">
        <v>184.7547676588498</v>
      </c>
      <c r="AL1709" s="324">
        <v>148.97981103908336</v>
      </c>
      <c r="AM1709" s="324">
        <v>220.52972427861627</v>
      </c>
    </row>
    <row r="1710" spans="1:39">
      <c r="A1710" s="291" t="s">
        <v>1861</v>
      </c>
      <c r="B1710" s="291">
        <v>2</v>
      </c>
      <c r="C1710" s="291" t="s">
        <v>3888</v>
      </c>
      <c r="D1710" s="291" t="s">
        <v>3176</v>
      </c>
      <c r="E1710" s="291" t="s">
        <v>3160</v>
      </c>
      <c r="F1710" s="291" t="s">
        <v>3161</v>
      </c>
      <c r="G1710" s="291" t="s">
        <v>3162</v>
      </c>
      <c r="H1710" s="291" t="s">
        <v>3163</v>
      </c>
      <c r="I1710" s="291" t="s">
        <v>3164</v>
      </c>
      <c r="J1710" s="291" t="s">
        <v>65</v>
      </c>
      <c r="K1710" s="291">
        <v>40</v>
      </c>
      <c r="L1710" s="291">
        <v>58627677.160000004</v>
      </c>
      <c r="M1710" s="291" t="s">
        <v>58</v>
      </c>
      <c r="N1710" s="291">
        <v>708</v>
      </c>
      <c r="O1710" s="291">
        <v>6839211.6790997377</v>
      </c>
      <c r="P1710" s="321" t="s">
        <v>3170</v>
      </c>
      <c r="Q1710" s="321">
        <v>18000000</v>
      </c>
      <c r="R1710" s="321">
        <v>32.510452999999998</v>
      </c>
      <c r="S1710" s="321">
        <v>52.540310169999998</v>
      </c>
      <c r="T1710" s="321">
        <v>129.30958598434512</v>
      </c>
      <c r="U1710" s="321" t="s">
        <v>150</v>
      </c>
      <c r="V1710" s="321">
        <v>0.19363482238155294</v>
      </c>
      <c r="W1710" s="321">
        <v>1.16897852116378</v>
      </c>
      <c r="X1710" s="321">
        <v>2</v>
      </c>
      <c r="Y1710" s="321">
        <v>45.178175227930097</v>
      </c>
      <c r="Z1710" s="321">
        <v>0.44807999999999998</v>
      </c>
      <c r="AA1710" s="321">
        <v>99.589996400000004</v>
      </c>
      <c r="AB1710" s="321">
        <v>1.4448949600000001</v>
      </c>
      <c r="AC1710" s="322">
        <v>0.55269378283894455</v>
      </c>
      <c r="AD1710" s="323">
        <v>180000</v>
      </c>
      <c r="AE1710" s="322">
        <v>37.995620439442988</v>
      </c>
      <c r="AF1710" s="324">
        <v>84.943197706018964</v>
      </c>
      <c r="AG1710" s="324">
        <v>24.769435712864883</v>
      </c>
      <c r="AH1710" s="324">
        <v>0.27600447444257326</v>
      </c>
      <c r="AI1710" s="324">
        <v>0.29159999130936592</v>
      </c>
      <c r="AJ1710" s="324">
        <v>0.20410585919709992</v>
      </c>
      <c r="AK1710" s="324">
        <v>184.7407727420522</v>
      </c>
      <c r="AL1710" s="324">
        <v>148.96852602551411</v>
      </c>
      <c r="AM1710" s="324">
        <v>220.51301945859032</v>
      </c>
    </row>
    <row r="1711" spans="1:39">
      <c r="A1711" s="291" t="s">
        <v>1862</v>
      </c>
      <c r="B1711" s="291">
        <v>2</v>
      </c>
      <c r="C1711" s="291" t="s">
        <v>3889</v>
      </c>
      <c r="D1711" s="291" t="s">
        <v>3176</v>
      </c>
      <c r="E1711" s="291" t="s">
        <v>3160</v>
      </c>
      <c r="F1711" s="291" t="s">
        <v>3161</v>
      </c>
      <c r="G1711" s="291" t="s">
        <v>3162</v>
      </c>
      <c r="H1711" s="291" t="s">
        <v>3163</v>
      </c>
      <c r="I1711" s="291" t="s">
        <v>3164</v>
      </c>
      <c r="J1711" s="291" t="s">
        <v>65</v>
      </c>
      <c r="K1711" s="291">
        <v>40</v>
      </c>
      <c r="L1711" s="291">
        <v>58627677.160000004</v>
      </c>
      <c r="M1711" s="291" t="s">
        <v>58</v>
      </c>
      <c r="N1711" s="291">
        <v>709</v>
      </c>
      <c r="O1711" s="291">
        <v>6848885.2458311375</v>
      </c>
      <c r="P1711" s="321" t="s">
        <v>3170</v>
      </c>
      <c r="Q1711" s="321">
        <v>18000000</v>
      </c>
      <c r="R1711" s="321">
        <v>32.510452999999998</v>
      </c>
      <c r="S1711" s="321">
        <v>52.540310169999998</v>
      </c>
      <c r="T1711" s="321">
        <v>129.30958598434512</v>
      </c>
      <c r="U1711" s="321" t="s">
        <v>150</v>
      </c>
      <c r="V1711" s="321">
        <v>0.19363482238155294</v>
      </c>
      <c r="W1711" s="321">
        <v>1.16897852116378</v>
      </c>
      <c r="X1711" s="321">
        <v>2</v>
      </c>
      <c r="Y1711" s="321">
        <v>45.178175227930097</v>
      </c>
      <c r="Z1711" s="321">
        <v>0.44807999999999998</v>
      </c>
      <c r="AA1711" s="321">
        <v>99.589996400000004</v>
      </c>
      <c r="AB1711" s="321">
        <v>1.4448949600000001</v>
      </c>
      <c r="AC1711" s="322">
        <v>0.55269378283894455</v>
      </c>
      <c r="AD1711" s="323">
        <v>180000</v>
      </c>
      <c r="AE1711" s="322">
        <v>38.049362476839654</v>
      </c>
      <c r="AF1711" s="324">
        <v>85.063343671656895</v>
      </c>
      <c r="AG1711" s="324">
        <v>24.802563566471491</v>
      </c>
      <c r="AH1711" s="324">
        <v>0.27573005411135637</v>
      </c>
      <c r="AI1711" s="324">
        <v>0.29157757614383206</v>
      </c>
      <c r="AJ1711" s="324">
        <v>0.20410585919709992</v>
      </c>
      <c r="AK1711" s="324">
        <v>184.72657179854986</v>
      </c>
      <c r="AL1711" s="324">
        <v>148.95707487918449</v>
      </c>
      <c r="AM1711" s="324">
        <v>220.49606871791525</v>
      </c>
    </row>
    <row r="1712" spans="1:39">
      <c r="A1712" s="291" t="s">
        <v>1863</v>
      </c>
      <c r="B1712" s="291">
        <v>2</v>
      </c>
      <c r="C1712" s="291" t="s">
        <v>3890</v>
      </c>
      <c r="D1712" s="291" t="s">
        <v>3176</v>
      </c>
      <c r="E1712" s="291" t="s">
        <v>3160</v>
      </c>
      <c r="F1712" s="291" t="s">
        <v>3161</v>
      </c>
      <c r="G1712" s="291" t="s">
        <v>3162</v>
      </c>
      <c r="H1712" s="291" t="s">
        <v>3163</v>
      </c>
      <c r="I1712" s="291" t="s">
        <v>3164</v>
      </c>
      <c r="J1712" s="291" t="s">
        <v>65</v>
      </c>
      <c r="K1712" s="291">
        <v>40</v>
      </c>
      <c r="L1712" s="291">
        <v>58627677.160000004</v>
      </c>
      <c r="M1712" s="291" t="s">
        <v>58</v>
      </c>
      <c r="N1712" s="291">
        <v>710</v>
      </c>
      <c r="O1712" s="291">
        <v>6858558.8125625374</v>
      </c>
      <c r="P1712" s="321" t="s">
        <v>3170</v>
      </c>
      <c r="Q1712" s="321">
        <v>18000000</v>
      </c>
      <c r="R1712" s="321">
        <v>32.510452999999998</v>
      </c>
      <c r="S1712" s="321">
        <v>52.540310169999998</v>
      </c>
      <c r="T1712" s="321">
        <v>129.30958598434512</v>
      </c>
      <c r="U1712" s="321" t="s">
        <v>150</v>
      </c>
      <c r="V1712" s="321">
        <v>0.19363482238155294</v>
      </c>
      <c r="W1712" s="321">
        <v>1.16897852116378</v>
      </c>
      <c r="X1712" s="321">
        <v>2</v>
      </c>
      <c r="Y1712" s="321">
        <v>45.178175227930097</v>
      </c>
      <c r="Z1712" s="321">
        <v>0.44807999999999998</v>
      </c>
      <c r="AA1712" s="321">
        <v>99.589996400000004</v>
      </c>
      <c r="AB1712" s="321">
        <v>1.4448949600000001</v>
      </c>
      <c r="AC1712" s="322">
        <v>0.55269378283894455</v>
      </c>
      <c r="AD1712" s="323">
        <v>180000</v>
      </c>
      <c r="AE1712" s="322">
        <v>38.103104514236321</v>
      </c>
      <c r="AF1712" s="324">
        <v>85.183489637294841</v>
      </c>
      <c r="AG1712" s="324">
        <v>24.835658419140682</v>
      </c>
      <c r="AH1712" s="324">
        <v>0.27545538040719897</v>
      </c>
      <c r="AI1712" s="324">
        <v>0.29155483679864636</v>
      </c>
      <c r="AJ1712" s="324">
        <v>0.20410585919709992</v>
      </c>
      <c r="AK1712" s="324">
        <v>184.71216547369917</v>
      </c>
      <c r="AL1712" s="324">
        <v>148.94545812048744</v>
      </c>
      <c r="AM1712" s="324">
        <v>220.47887282691096</v>
      </c>
    </row>
    <row r="1713" spans="1:39">
      <c r="A1713" s="291" t="s">
        <v>1864</v>
      </c>
      <c r="B1713" s="291">
        <v>2</v>
      </c>
      <c r="C1713" s="291" t="s">
        <v>3891</v>
      </c>
      <c r="D1713" s="291" t="s">
        <v>3176</v>
      </c>
      <c r="E1713" s="291" t="s">
        <v>3160</v>
      </c>
      <c r="F1713" s="291" t="s">
        <v>3161</v>
      </c>
      <c r="G1713" s="291" t="s">
        <v>3162</v>
      </c>
      <c r="H1713" s="291" t="s">
        <v>3163</v>
      </c>
      <c r="I1713" s="291" t="s">
        <v>3164</v>
      </c>
      <c r="J1713" s="291" t="s">
        <v>65</v>
      </c>
      <c r="K1713" s="291">
        <v>40</v>
      </c>
      <c r="L1713" s="291">
        <v>58627677.160000004</v>
      </c>
      <c r="M1713" s="291" t="s">
        <v>58</v>
      </c>
      <c r="N1713" s="291">
        <v>711</v>
      </c>
      <c r="O1713" s="291">
        <v>6868232.3792939372</v>
      </c>
      <c r="P1713" s="321" t="s">
        <v>3170</v>
      </c>
      <c r="Q1713" s="321">
        <v>18000000</v>
      </c>
      <c r="R1713" s="321">
        <v>32.510452999999998</v>
      </c>
      <c r="S1713" s="321">
        <v>52.540310169999998</v>
      </c>
      <c r="T1713" s="321">
        <v>129.30958598434512</v>
      </c>
      <c r="U1713" s="321" t="s">
        <v>150</v>
      </c>
      <c r="V1713" s="321">
        <v>0.19363482238155294</v>
      </c>
      <c r="W1713" s="321">
        <v>1.16897852116378</v>
      </c>
      <c r="X1713" s="321">
        <v>2</v>
      </c>
      <c r="Y1713" s="321">
        <v>45.178175227930097</v>
      </c>
      <c r="Z1713" s="321">
        <v>0.44807999999999998</v>
      </c>
      <c r="AA1713" s="321">
        <v>99.589996400000004</v>
      </c>
      <c r="AB1713" s="321">
        <v>1.4448949600000001</v>
      </c>
      <c r="AC1713" s="322">
        <v>0.55269378283894455</v>
      </c>
      <c r="AD1713" s="323">
        <v>180000</v>
      </c>
      <c r="AE1713" s="322">
        <v>38.156846551632988</v>
      </c>
      <c r="AF1713" s="324">
        <v>85.303635602932772</v>
      </c>
      <c r="AG1713" s="324">
        <v>24.868720240696423</v>
      </c>
      <c r="AH1713" s="324">
        <v>0.27518045554167836</v>
      </c>
      <c r="AI1713" s="324">
        <v>0.29153177428983373</v>
      </c>
      <c r="AJ1713" s="324">
        <v>0.20410585919709992</v>
      </c>
      <c r="AK1713" s="324">
        <v>184.6975544111944</v>
      </c>
      <c r="AL1713" s="324">
        <v>148.93367626847558</v>
      </c>
      <c r="AM1713" s="324">
        <v>220.46143255391326</v>
      </c>
    </row>
    <row r="1714" spans="1:39">
      <c r="A1714" s="291" t="s">
        <v>1865</v>
      </c>
      <c r="B1714" s="291">
        <v>2</v>
      </c>
      <c r="C1714" s="291" t="s">
        <v>3892</v>
      </c>
      <c r="D1714" s="291" t="s">
        <v>3176</v>
      </c>
      <c r="E1714" s="291" t="s">
        <v>3160</v>
      </c>
      <c r="F1714" s="291" t="s">
        <v>3161</v>
      </c>
      <c r="G1714" s="291" t="s">
        <v>3162</v>
      </c>
      <c r="H1714" s="291" t="s">
        <v>3163</v>
      </c>
      <c r="I1714" s="291" t="s">
        <v>3164</v>
      </c>
      <c r="J1714" s="291" t="s">
        <v>65</v>
      </c>
      <c r="K1714" s="291">
        <v>40</v>
      </c>
      <c r="L1714" s="291">
        <v>58627677.160000004</v>
      </c>
      <c r="M1714" s="291" t="s">
        <v>58</v>
      </c>
      <c r="N1714" s="291">
        <v>712</v>
      </c>
      <c r="O1714" s="291">
        <v>6877905.9460253371</v>
      </c>
      <c r="P1714" s="321" t="s">
        <v>3170</v>
      </c>
      <c r="Q1714" s="321">
        <v>18000000</v>
      </c>
      <c r="R1714" s="321">
        <v>32.510452999999998</v>
      </c>
      <c r="S1714" s="321">
        <v>52.540310169999998</v>
      </c>
      <c r="T1714" s="321">
        <v>129.30958598434512</v>
      </c>
      <c r="U1714" s="321" t="s">
        <v>150</v>
      </c>
      <c r="V1714" s="321">
        <v>0.19363482238155294</v>
      </c>
      <c r="W1714" s="321">
        <v>1.16897852116378</v>
      </c>
      <c r="X1714" s="321">
        <v>2</v>
      </c>
      <c r="Y1714" s="321">
        <v>45.178175227930097</v>
      </c>
      <c r="Z1714" s="321">
        <v>0.44807999999999998</v>
      </c>
      <c r="AA1714" s="321">
        <v>99.589996400000004</v>
      </c>
      <c r="AB1714" s="321">
        <v>1.4448949600000001</v>
      </c>
      <c r="AC1714" s="322">
        <v>0.55269378283894455</v>
      </c>
      <c r="AD1714" s="323">
        <v>180000</v>
      </c>
      <c r="AE1714" s="322">
        <v>38.210588589029648</v>
      </c>
      <c r="AF1714" s="324">
        <v>85.423781568570689</v>
      </c>
      <c r="AG1714" s="324">
        <v>24.901749001227557</v>
      </c>
      <c r="AH1714" s="324">
        <v>0.27490528171934869</v>
      </c>
      <c r="AI1714" s="324">
        <v>0.2915083896308035</v>
      </c>
      <c r="AJ1714" s="324">
        <v>0.20410585919709992</v>
      </c>
      <c r="AK1714" s="324">
        <v>184.68273925307264</v>
      </c>
      <c r="AL1714" s="324">
        <v>148.92172984086528</v>
      </c>
      <c r="AM1714" s="324">
        <v>220.44374866528003</v>
      </c>
    </row>
    <row r="1715" spans="1:39">
      <c r="A1715" s="291" t="s">
        <v>1866</v>
      </c>
      <c r="B1715" s="291">
        <v>2</v>
      </c>
      <c r="C1715" s="291" t="s">
        <v>3893</v>
      </c>
      <c r="D1715" s="291" t="s">
        <v>3176</v>
      </c>
      <c r="E1715" s="291" t="s">
        <v>3160</v>
      </c>
      <c r="F1715" s="291" t="s">
        <v>3161</v>
      </c>
      <c r="G1715" s="291" t="s">
        <v>3162</v>
      </c>
      <c r="H1715" s="291" t="s">
        <v>3163</v>
      </c>
      <c r="I1715" s="291" t="s">
        <v>3164</v>
      </c>
      <c r="J1715" s="291" t="s">
        <v>65</v>
      </c>
      <c r="K1715" s="291">
        <v>40</v>
      </c>
      <c r="L1715" s="291">
        <v>58627677.160000004</v>
      </c>
      <c r="M1715" s="291" t="s">
        <v>58</v>
      </c>
      <c r="N1715" s="291">
        <v>713</v>
      </c>
      <c r="O1715" s="291">
        <v>6887579.5127567369</v>
      </c>
      <c r="P1715" s="321" t="s">
        <v>3170</v>
      </c>
      <c r="Q1715" s="321">
        <v>18000000</v>
      </c>
      <c r="R1715" s="321">
        <v>32.510452999999998</v>
      </c>
      <c r="S1715" s="321">
        <v>52.540310169999998</v>
      </c>
      <c r="T1715" s="321">
        <v>129.30958598434512</v>
      </c>
      <c r="U1715" s="321" t="s">
        <v>150</v>
      </c>
      <c r="V1715" s="321">
        <v>0.19363482238155294</v>
      </c>
      <c r="W1715" s="321">
        <v>1.16897852116378</v>
      </c>
      <c r="X1715" s="321">
        <v>2</v>
      </c>
      <c r="Y1715" s="321">
        <v>45.178175227930097</v>
      </c>
      <c r="Z1715" s="321">
        <v>0.44807999999999998</v>
      </c>
      <c r="AA1715" s="321">
        <v>99.589996400000004</v>
      </c>
      <c r="AB1715" s="321">
        <v>1.4448949600000001</v>
      </c>
      <c r="AC1715" s="322">
        <v>0.55269378283894455</v>
      </c>
      <c r="AD1715" s="323">
        <v>180000</v>
      </c>
      <c r="AE1715" s="322">
        <v>38.264330626426315</v>
      </c>
      <c r="AF1715" s="324">
        <v>85.543927534208621</v>
      </c>
      <c r="AG1715" s="324">
        <v>24.934744671087024</v>
      </c>
      <c r="AH1715" s="324">
        <v>0.27462986113825893</v>
      </c>
      <c r="AI1715" s="324">
        <v>0.29148468383235893</v>
      </c>
      <c r="AJ1715" s="324">
        <v>0.20410585919709992</v>
      </c>
      <c r="AK1715" s="324">
        <v>184.66772063971996</v>
      </c>
      <c r="AL1715" s="324">
        <v>148.90961935404158</v>
      </c>
      <c r="AM1715" s="324">
        <v>220.4258219253984</v>
      </c>
    </row>
    <row r="1716" spans="1:39">
      <c r="A1716" s="291" t="s">
        <v>1867</v>
      </c>
      <c r="B1716" s="291">
        <v>2</v>
      </c>
      <c r="C1716" s="291" t="s">
        <v>3894</v>
      </c>
      <c r="D1716" s="291" t="s">
        <v>3176</v>
      </c>
      <c r="E1716" s="291" t="s">
        <v>3160</v>
      </c>
      <c r="F1716" s="291" t="s">
        <v>3161</v>
      </c>
      <c r="G1716" s="291" t="s">
        <v>3162</v>
      </c>
      <c r="H1716" s="291" t="s">
        <v>3163</v>
      </c>
      <c r="I1716" s="291" t="s">
        <v>3164</v>
      </c>
      <c r="J1716" s="291" t="s">
        <v>65</v>
      </c>
      <c r="K1716" s="291">
        <v>40</v>
      </c>
      <c r="L1716" s="291">
        <v>58627677.160000004</v>
      </c>
      <c r="M1716" s="291" t="s">
        <v>58</v>
      </c>
      <c r="N1716" s="291">
        <v>714</v>
      </c>
      <c r="O1716" s="291">
        <v>6897253.0794881368</v>
      </c>
      <c r="P1716" s="321" t="s">
        <v>3170</v>
      </c>
      <c r="Q1716" s="321">
        <v>18000000</v>
      </c>
      <c r="R1716" s="321">
        <v>32.510452999999998</v>
      </c>
      <c r="S1716" s="321">
        <v>52.540310169999998</v>
      </c>
      <c r="T1716" s="321">
        <v>129.30958598434512</v>
      </c>
      <c r="U1716" s="321" t="s">
        <v>150</v>
      </c>
      <c r="V1716" s="321">
        <v>0.19363482238155294</v>
      </c>
      <c r="W1716" s="321">
        <v>1.16897852116378</v>
      </c>
      <c r="X1716" s="321">
        <v>2</v>
      </c>
      <c r="Y1716" s="321">
        <v>45.178175227930097</v>
      </c>
      <c r="Z1716" s="321">
        <v>0.44807999999999998</v>
      </c>
      <c r="AA1716" s="321">
        <v>99.589996400000004</v>
      </c>
      <c r="AB1716" s="321">
        <v>1.4448949600000001</v>
      </c>
      <c r="AC1716" s="322">
        <v>0.55269378283894455</v>
      </c>
      <c r="AD1716" s="323">
        <v>180000</v>
      </c>
      <c r="AE1716" s="322">
        <v>38.318072663822981</v>
      </c>
      <c r="AF1716" s="324">
        <v>85.664073499846566</v>
      </c>
      <c r="AG1716" s="324">
        <v>24.967707220890979</v>
      </c>
      <c r="AH1716" s="324">
        <v>0.2743541959892844</v>
      </c>
      <c r="AI1716" s="324">
        <v>0.29146065790270526</v>
      </c>
      <c r="AJ1716" s="324">
        <v>0.20410585919709992</v>
      </c>
      <c r="AK1716" s="324">
        <v>184.65249920987651</v>
      </c>
      <c r="AL1716" s="324">
        <v>148.89734532306224</v>
      </c>
      <c r="AM1716" s="324">
        <v>220.40765309669081</v>
      </c>
    </row>
    <row r="1717" spans="1:39">
      <c r="A1717" s="291" t="s">
        <v>1868</v>
      </c>
      <c r="B1717" s="291">
        <v>2</v>
      </c>
      <c r="C1717" s="291" t="s">
        <v>3895</v>
      </c>
      <c r="D1717" s="291" t="s">
        <v>3176</v>
      </c>
      <c r="E1717" s="291" t="s">
        <v>3160</v>
      </c>
      <c r="F1717" s="291" t="s">
        <v>3161</v>
      </c>
      <c r="G1717" s="291" t="s">
        <v>3162</v>
      </c>
      <c r="H1717" s="291" t="s">
        <v>3163</v>
      </c>
      <c r="I1717" s="291" t="s">
        <v>3164</v>
      </c>
      <c r="J1717" s="291" t="s">
        <v>65</v>
      </c>
      <c r="K1717" s="291">
        <v>40</v>
      </c>
      <c r="L1717" s="291">
        <v>58627677.160000004</v>
      </c>
      <c r="M1717" s="291" t="s">
        <v>58</v>
      </c>
      <c r="N1717" s="291">
        <v>715</v>
      </c>
      <c r="O1717" s="291">
        <v>6906926.6462195367</v>
      </c>
      <c r="P1717" s="321" t="s">
        <v>3170</v>
      </c>
      <c r="Q1717" s="321">
        <v>18000000</v>
      </c>
      <c r="R1717" s="321">
        <v>32.510452999999998</v>
      </c>
      <c r="S1717" s="321">
        <v>52.540310169999998</v>
      </c>
      <c r="T1717" s="321">
        <v>129.30958598434512</v>
      </c>
      <c r="U1717" s="321" t="s">
        <v>150</v>
      </c>
      <c r="V1717" s="321">
        <v>0.19363482238155294</v>
      </c>
      <c r="W1717" s="321">
        <v>1.16897852116378</v>
      </c>
      <c r="X1717" s="321">
        <v>2</v>
      </c>
      <c r="Y1717" s="321">
        <v>45.178175227930097</v>
      </c>
      <c r="Z1717" s="321">
        <v>0.44807999999999998</v>
      </c>
      <c r="AA1717" s="321">
        <v>99.589996400000004</v>
      </c>
      <c r="AB1717" s="321">
        <v>1.4448949600000001</v>
      </c>
      <c r="AC1717" s="322">
        <v>0.55269378283894455</v>
      </c>
      <c r="AD1717" s="323">
        <v>180000</v>
      </c>
      <c r="AE1717" s="322">
        <v>38.371814701219648</v>
      </c>
      <c r="AF1717" s="324">
        <v>85.784219465484497</v>
      </c>
      <c r="AG1717" s="324">
        <v>25.000636621517973</v>
      </c>
      <c r="AH1717" s="324">
        <v>0.27407828845646942</v>
      </c>
      <c r="AI1717" s="324">
        <v>0.29143631284745841</v>
      </c>
      <c r="AJ1717" s="324">
        <v>0.20410585919709992</v>
      </c>
      <c r="AK1717" s="324">
        <v>184.63707560064199</v>
      </c>
      <c r="AL1717" s="324">
        <v>148.88490826166233</v>
      </c>
      <c r="AM1717" s="324">
        <v>220.38924293962168</v>
      </c>
    </row>
    <row r="1718" spans="1:39">
      <c r="A1718" s="291" t="s">
        <v>1869</v>
      </c>
      <c r="B1718" s="291">
        <v>2</v>
      </c>
      <c r="C1718" s="291" t="s">
        <v>3896</v>
      </c>
      <c r="D1718" s="291" t="s">
        <v>3176</v>
      </c>
      <c r="E1718" s="291" t="s">
        <v>3160</v>
      </c>
      <c r="F1718" s="291" t="s">
        <v>3161</v>
      </c>
      <c r="G1718" s="291" t="s">
        <v>3162</v>
      </c>
      <c r="H1718" s="291" t="s">
        <v>3163</v>
      </c>
      <c r="I1718" s="291" t="s">
        <v>3164</v>
      </c>
      <c r="J1718" s="291" t="s">
        <v>65</v>
      </c>
      <c r="K1718" s="291">
        <v>40</v>
      </c>
      <c r="L1718" s="291">
        <v>58627677.160000004</v>
      </c>
      <c r="M1718" s="291" t="s">
        <v>58</v>
      </c>
      <c r="N1718" s="291">
        <v>716</v>
      </c>
      <c r="O1718" s="291">
        <v>6916600.2129509365</v>
      </c>
      <c r="P1718" s="321" t="s">
        <v>3170</v>
      </c>
      <c r="Q1718" s="321">
        <v>18000000</v>
      </c>
      <c r="R1718" s="321">
        <v>32.510452999999998</v>
      </c>
      <c r="S1718" s="321">
        <v>52.540310169999998</v>
      </c>
      <c r="T1718" s="321">
        <v>129.30958598434512</v>
      </c>
      <c r="U1718" s="321" t="s">
        <v>150</v>
      </c>
      <c r="V1718" s="321">
        <v>0.19363482238155294</v>
      </c>
      <c r="W1718" s="321">
        <v>1.16897852116378</v>
      </c>
      <c r="X1718" s="321">
        <v>2</v>
      </c>
      <c r="Y1718" s="321">
        <v>45.178175227930097</v>
      </c>
      <c r="Z1718" s="321">
        <v>0.44807999999999998</v>
      </c>
      <c r="AA1718" s="321">
        <v>99.589996400000004</v>
      </c>
      <c r="AB1718" s="321">
        <v>1.4448949600000001</v>
      </c>
      <c r="AC1718" s="322">
        <v>0.55269378283894455</v>
      </c>
      <c r="AD1718" s="323">
        <v>180000</v>
      </c>
      <c r="AE1718" s="322">
        <v>38.425556738616315</v>
      </c>
      <c r="AF1718" s="324">
        <v>85.904365431122429</v>
      </c>
      <c r="AG1718" s="324">
        <v>25.033532844108176</v>
      </c>
      <c r="AH1718" s="324">
        <v>0.27380214071722031</v>
      </c>
      <c r="AI1718" s="324">
        <v>0.29141164966965388</v>
      </c>
      <c r="AJ1718" s="324">
        <v>0.20410585919709992</v>
      </c>
      <c r="AK1718" s="324">
        <v>184.62145044748124</v>
      </c>
      <c r="AL1718" s="324">
        <v>148.87230868225853</v>
      </c>
      <c r="AM1718" s="324">
        <v>220.37059221270394</v>
      </c>
    </row>
    <row r="1719" spans="1:39">
      <c r="A1719" s="291" t="s">
        <v>1870</v>
      </c>
      <c r="B1719" s="291">
        <v>2</v>
      </c>
      <c r="C1719" s="291" t="s">
        <v>3897</v>
      </c>
      <c r="D1719" s="291" t="s">
        <v>3176</v>
      </c>
      <c r="E1719" s="291" t="s">
        <v>3160</v>
      </c>
      <c r="F1719" s="291" t="s">
        <v>3161</v>
      </c>
      <c r="G1719" s="291" t="s">
        <v>3162</v>
      </c>
      <c r="H1719" s="291" t="s">
        <v>3163</v>
      </c>
      <c r="I1719" s="291" t="s">
        <v>3164</v>
      </c>
      <c r="J1719" s="291" t="s">
        <v>65</v>
      </c>
      <c r="K1719" s="291">
        <v>40</v>
      </c>
      <c r="L1719" s="291">
        <v>58627677.160000004</v>
      </c>
      <c r="M1719" s="291" t="s">
        <v>58</v>
      </c>
      <c r="N1719" s="291">
        <v>717</v>
      </c>
      <c r="O1719" s="291">
        <v>6926273.7796823364</v>
      </c>
      <c r="P1719" s="321" t="s">
        <v>3170</v>
      </c>
      <c r="Q1719" s="321">
        <v>18000000</v>
      </c>
      <c r="R1719" s="321">
        <v>32.510452999999998</v>
      </c>
      <c r="S1719" s="321">
        <v>52.540310169999998</v>
      </c>
      <c r="T1719" s="321">
        <v>129.30958598434512</v>
      </c>
      <c r="U1719" s="321" t="s">
        <v>150</v>
      </c>
      <c r="V1719" s="321">
        <v>0.19363482238155294</v>
      </c>
      <c r="W1719" s="321">
        <v>1.16897852116378</v>
      </c>
      <c r="X1719" s="321">
        <v>2</v>
      </c>
      <c r="Y1719" s="321">
        <v>45.178175227930097</v>
      </c>
      <c r="Z1719" s="321">
        <v>0.44807999999999998</v>
      </c>
      <c r="AA1719" s="321">
        <v>99.589996400000004</v>
      </c>
      <c r="AB1719" s="321">
        <v>1.4448949600000001</v>
      </c>
      <c r="AC1719" s="322">
        <v>0.55269378283894455</v>
      </c>
      <c r="AD1719" s="323">
        <v>180000</v>
      </c>
      <c r="AE1719" s="322">
        <v>38.479298776012982</v>
      </c>
      <c r="AF1719" s="324">
        <v>86.02451139676036</v>
      </c>
      <c r="AG1719" s="324">
        <v>25.066395860062514</v>
      </c>
      <c r="AH1719" s="324">
        <v>0.27352575494188774</v>
      </c>
      <c r="AI1719" s="324">
        <v>0.29138666936975477</v>
      </c>
      <c r="AJ1719" s="324">
        <v>0.20410585919709992</v>
      </c>
      <c r="AK1719" s="324">
        <v>184.60562438422943</v>
      </c>
      <c r="AL1719" s="324">
        <v>148.8595470959535</v>
      </c>
      <c r="AM1719" s="324">
        <v>220.35170167250538</v>
      </c>
    </row>
    <row r="1720" spans="1:39">
      <c r="A1720" s="291" t="s">
        <v>1871</v>
      </c>
      <c r="B1720" s="291">
        <v>2</v>
      </c>
      <c r="C1720" s="291" t="s">
        <v>3898</v>
      </c>
      <c r="D1720" s="291" t="s">
        <v>3176</v>
      </c>
      <c r="E1720" s="291" t="s">
        <v>3160</v>
      </c>
      <c r="F1720" s="291" t="s">
        <v>3161</v>
      </c>
      <c r="G1720" s="291" t="s">
        <v>3162</v>
      </c>
      <c r="H1720" s="291" t="s">
        <v>3163</v>
      </c>
      <c r="I1720" s="291" t="s">
        <v>3164</v>
      </c>
      <c r="J1720" s="291" t="s">
        <v>65</v>
      </c>
      <c r="K1720" s="291">
        <v>40</v>
      </c>
      <c r="L1720" s="291">
        <v>58627677.160000004</v>
      </c>
      <c r="M1720" s="291" t="s">
        <v>58</v>
      </c>
      <c r="N1720" s="291">
        <v>718</v>
      </c>
      <c r="O1720" s="291">
        <v>6935947.3464137362</v>
      </c>
      <c r="P1720" s="321" t="s">
        <v>3170</v>
      </c>
      <c r="Q1720" s="321">
        <v>18000000</v>
      </c>
      <c r="R1720" s="321">
        <v>32.510452999999998</v>
      </c>
      <c r="S1720" s="321">
        <v>52.540310169999998</v>
      </c>
      <c r="T1720" s="321">
        <v>129.30958598434512</v>
      </c>
      <c r="U1720" s="321" t="s">
        <v>150</v>
      </c>
      <c r="V1720" s="321">
        <v>0.19363482238155294</v>
      </c>
      <c r="W1720" s="321">
        <v>1.16897852116378</v>
      </c>
      <c r="X1720" s="321">
        <v>2</v>
      </c>
      <c r="Y1720" s="321">
        <v>45.178175227930097</v>
      </c>
      <c r="Z1720" s="321">
        <v>0.44807999999999998</v>
      </c>
      <c r="AA1720" s="321">
        <v>99.589996400000004</v>
      </c>
      <c r="AB1720" s="321">
        <v>1.4448949600000001</v>
      </c>
      <c r="AC1720" s="322">
        <v>0.55269378283894455</v>
      </c>
      <c r="AD1720" s="323">
        <v>180000</v>
      </c>
      <c r="AE1720" s="322">
        <v>38.533040813409649</v>
      </c>
      <c r="AF1720" s="324">
        <v>86.144657362398306</v>
      </c>
      <c r="AG1720" s="324">
        <v>25.099225641041894</v>
      </c>
      <c r="AH1720" s="324">
        <v>0.27324913329434081</v>
      </c>
      <c r="AI1720" s="324">
        <v>0.29136137294566078</v>
      </c>
      <c r="AJ1720" s="324">
        <v>0.20410585919709992</v>
      </c>
      <c r="AK1720" s="324">
        <v>184.58959804309768</v>
      </c>
      <c r="AL1720" s="324">
        <v>148.84662401254022</v>
      </c>
      <c r="AM1720" s="324">
        <v>220.33257207365517</v>
      </c>
    </row>
    <row r="1721" spans="1:39">
      <c r="A1721" s="291" t="s">
        <v>1872</v>
      </c>
      <c r="B1721" s="291">
        <v>2</v>
      </c>
      <c r="C1721" s="291" t="s">
        <v>3899</v>
      </c>
      <c r="D1721" s="291" t="s">
        <v>3176</v>
      </c>
      <c r="E1721" s="291" t="s">
        <v>3160</v>
      </c>
      <c r="F1721" s="291" t="s">
        <v>3161</v>
      </c>
      <c r="G1721" s="291" t="s">
        <v>3162</v>
      </c>
      <c r="H1721" s="291" t="s">
        <v>3163</v>
      </c>
      <c r="I1721" s="291" t="s">
        <v>3164</v>
      </c>
      <c r="J1721" s="291" t="s">
        <v>65</v>
      </c>
      <c r="K1721" s="291">
        <v>40</v>
      </c>
      <c r="L1721" s="291">
        <v>58627677.160000004</v>
      </c>
      <c r="M1721" s="291" t="s">
        <v>58</v>
      </c>
      <c r="N1721" s="291">
        <v>719</v>
      </c>
      <c r="O1721" s="291">
        <v>6945620.9131451361</v>
      </c>
      <c r="P1721" s="321" t="s">
        <v>3170</v>
      </c>
      <c r="Q1721" s="321">
        <v>18000000</v>
      </c>
      <c r="R1721" s="321">
        <v>32.510452999999998</v>
      </c>
      <c r="S1721" s="321">
        <v>52.540310169999998</v>
      </c>
      <c r="T1721" s="321">
        <v>129.30958598434512</v>
      </c>
      <c r="U1721" s="321" t="s">
        <v>150</v>
      </c>
      <c r="V1721" s="321">
        <v>0.19363482238155294</v>
      </c>
      <c r="W1721" s="321">
        <v>1.16897852116378</v>
      </c>
      <c r="X1721" s="321">
        <v>2</v>
      </c>
      <c r="Y1721" s="321">
        <v>45.178175227930097</v>
      </c>
      <c r="Z1721" s="321">
        <v>0.44807999999999998</v>
      </c>
      <c r="AA1721" s="321">
        <v>99.589996400000004</v>
      </c>
      <c r="AB1721" s="321">
        <v>1.4448949600000001</v>
      </c>
      <c r="AC1721" s="322">
        <v>0.55269378283894455</v>
      </c>
      <c r="AD1721" s="323">
        <v>180000</v>
      </c>
      <c r="AE1721" s="322">
        <v>38.586782850806308</v>
      </c>
      <c r="AF1721" s="324">
        <v>86.264803328036223</v>
      </c>
      <c r="AG1721" s="324">
        <v>25.13202215896635</v>
      </c>
      <c r="AH1721" s="324">
        <v>0.27297227793145434</v>
      </c>
      <c r="AI1721" s="324">
        <v>0.29133576139271616</v>
      </c>
      <c r="AJ1721" s="324">
        <v>0.20410585919709992</v>
      </c>
      <c r="AK1721" s="324">
        <v>184.57337205467817</v>
      </c>
      <c r="AL1721" s="324">
        <v>148.83353994050631</v>
      </c>
      <c r="AM1721" s="324">
        <v>220.31320416885009</v>
      </c>
    </row>
    <row r="1722" spans="1:39">
      <c r="A1722" s="291" t="s">
        <v>1873</v>
      </c>
      <c r="B1722" s="291">
        <v>2</v>
      </c>
      <c r="C1722" s="291" t="s">
        <v>3900</v>
      </c>
      <c r="D1722" s="291" t="s">
        <v>3176</v>
      </c>
      <c r="E1722" s="291" t="s">
        <v>3160</v>
      </c>
      <c r="F1722" s="291" t="s">
        <v>3161</v>
      </c>
      <c r="G1722" s="291" t="s">
        <v>3162</v>
      </c>
      <c r="H1722" s="291" t="s">
        <v>3163</v>
      </c>
      <c r="I1722" s="291" t="s">
        <v>3164</v>
      </c>
      <c r="J1722" s="291" t="s">
        <v>65</v>
      </c>
      <c r="K1722" s="291">
        <v>40</v>
      </c>
      <c r="L1722" s="291">
        <v>58627677.160000004</v>
      </c>
      <c r="M1722" s="291" t="s">
        <v>58</v>
      </c>
      <c r="N1722" s="291">
        <v>720</v>
      </c>
      <c r="O1722" s="291">
        <v>6955294.4798765359</v>
      </c>
      <c r="P1722" s="321" t="s">
        <v>3170</v>
      </c>
      <c r="Q1722" s="321">
        <v>18000000</v>
      </c>
      <c r="R1722" s="321">
        <v>32.510452999999998</v>
      </c>
      <c r="S1722" s="321">
        <v>52.540310169999998</v>
      </c>
      <c r="T1722" s="321">
        <v>129.30958598434512</v>
      </c>
      <c r="U1722" s="321" t="s">
        <v>150</v>
      </c>
      <c r="V1722" s="321">
        <v>0.19363482238155294</v>
      </c>
      <c r="W1722" s="321">
        <v>1.16897852116378</v>
      </c>
      <c r="X1722" s="321">
        <v>2</v>
      </c>
      <c r="Y1722" s="321">
        <v>45.178175227930097</v>
      </c>
      <c r="Z1722" s="321">
        <v>0.44807999999999998</v>
      </c>
      <c r="AA1722" s="321">
        <v>99.589996400000004</v>
      </c>
      <c r="AB1722" s="321">
        <v>1.4448949600000001</v>
      </c>
      <c r="AC1722" s="322">
        <v>0.55269378283894455</v>
      </c>
      <c r="AD1722" s="323">
        <v>180000</v>
      </c>
      <c r="AE1722" s="322">
        <v>38.640524888202975</v>
      </c>
      <c r="AF1722" s="324">
        <v>86.384949293674154</v>
      </c>
      <c r="AG1722" s="324">
        <v>25.164785386014266</v>
      </c>
      <c r="AH1722" s="324">
        <v>0.27269519100333389</v>
      </c>
      <c r="AI1722" s="324">
        <v>0.29130983570371843</v>
      </c>
      <c r="AJ1722" s="324">
        <v>0.20410585919709992</v>
      </c>
      <c r="AK1722" s="324">
        <v>184.55694704794959</v>
      </c>
      <c r="AL1722" s="324">
        <v>148.82029538703821</v>
      </c>
      <c r="AM1722" s="324">
        <v>220.293598708861</v>
      </c>
    </row>
    <row r="1723" spans="1:39">
      <c r="A1723" s="291" t="s">
        <v>1874</v>
      </c>
      <c r="B1723" s="291">
        <v>2</v>
      </c>
      <c r="C1723" s="291" t="s">
        <v>3901</v>
      </c>
      <c r="D1723" s="291" t="s">
        <v>3176</v>
      </c>
      <c r="E1723" s="291" t="s">
        <v>3160</v>
      </c>
      <c r="F1723" s="291" t="s">
        <v>3161</v>
      </c>
      <c r="G1723" s="291" t="s">
        <v>3162</v>
      </c>
      <c r="H1723" s="291" t="s">
        <v>3163</v>
      </c>
      <c r="I1723" s="291" t="s">
        <v>3164</v>
      </c>
      <c r="J1723" s="291" t="s">
        <v>65</v>
      </c>
      <c r="K1723" s="291">
        <v>40</v>
      </c>
      <c r="L1723" s="291">
        <v>58627677.160000004</v>
      </c>
      <c r="M1723" s="291" t="s">
        <v>58</v>
      </c>
      <c r="N1723" s="291">
        <v>721</v>
      </c>
      <c r="O1723" s="291">
        <v>6964968.0466079358</v>
      </c>
      <c r="P1723" s="321" t="s">
        <v>3170</v>
      </c>
      <c r="Q1723" s="321">
        <v>18000000</v>
      </c>
      <c r="R1723" s="321">
        <v>32.510452999999998</v>
      </c>
      <c r="S1723" s="321">
        <v>52.540310169999998</v>
      </c>
      <c r="T1723" s="321">
        <v>129.30958598434512</v>
      </c>
      <c r="U1723" s="321" t="s">
        <v>150</v>
      </c>
      <c r="V1723" s="321">
        <v>0.19363482238155294</v>
      </c>
      <c r="W1723" s="321">
        <v>1.16897852116378</v>
      </c>
      <c r="X1723" s="321">
        <v>2</v>
      </c>
      <c r="Y1723" s="321">
        <v>45.178175227930097</v>
      </c>
      <c r="Z1723" s="321">
        <v>0.44807999999999998</v>
      </c>
      <c r="AA1723" s="321">
        <v>99.589996400000004</v>
      </c>
      <c r="AB1723" s="321">
        <v>1.4448949600000001</v>
      </c>
      <c r="AC1723" s="322">
        <v>0.55269378283894455</v>
      </c>
      <c r="AD1723" s="323">
        <v>180000</v>
      </c>
      <c r="AE1723" s="322">
        <v>38.694266925599642</v>
      </c>
      <c r="AF1723" s="324">
        <v>86.505095259312085</v>
      </c>
      <c r="AG1723" s="324">
        <v>25.197515294621532</v>
      </c>
      <c r="AH1723" s="324">
        <v>0.27241787465339978</v>
      </c>
      <c r="AI1723" s="324">
        <v>0.29128359686892635</v>
      </c>
      <c r="AJ1723" s="324">
        <v>0.20410585919709992</v>
      </c>
      <c r="AK1723" s="324">
        <v>184.54032365028223</v>
      </c>
      <c r="AL1723" s="324">
        <v>148.80689085802555</v>
      </c>
      <c r="AM1723" s="324">
        <v>220.27375644253894</v>
      </c>
    </row>
    <row r="1724" spans="1:39">
      <c r="A1724" s="291" t="s">
        <v>1875</v>
      </c>
      <c r="B1724" s="291">
        <v>2</v>
      </c>
      <c r="C1724" s="291" t="s">
        <v>3902</v>
      </c>
      <c r="D1724" s="291" t="s">
        <v>3176</v>
      </c>
      <c r="E1724" s="291" t="s">
        <v>3160</v>
      </c>
      <c r="F1724" s="291" t="s">
        <v>3161</v>
      </c>
      <c r="G1724" s="291" t="s">
        <v>3162</v>
      </c>
      <c r="H1724" s="291" t="s">
        <v>3163</v>
      </c>
      <c r="I1724" s="291" t="s">
        <v>3164</v>
      </c>
      <c r="J1724" s="291" t="s">
        <v>65</v>
      </c>
      <c r="K1724" s="291">
        <v>40</v>
      </c>
      <c r="L1724" s="291">
        <v>58627677.160000004</v>
      </c>
      <c r="M1724" s="291" t="s">
        <v>58</v>
      </c>
      <c r="N1724" s="291">
        <v>722</v>
      </c>
      <c r="O1724" s="291">
        <v>6974641.6133393357</v>
      </c>
      <c r="P1724" s="321" t="s">
        <v>3170</v>
      </c>
      <c r="Q1724" s="321">
        <v>18000000</v>
      </c>
      <c r="R1724" s="321">
        <v>32.510452999999998</v>
      </c>
      <c r="S1724" s="321">
        <v>52.540310169999998</v>
      </c>
      <c r="T1724" s="321">
        <v>129.30958598434512</v>
      </c>
      <c r="U1724" s="321" t="s">
        <v>150</v>
      </c>
      <c r="V1724" s="321">
        <v>0.19363482238155294</v>
      </c>
      <c r="W1724" s="321">
        <v>1.16897852116378</v>
      </c>
      <c r="X1724" s="321">
        <v>2</v>
      </c>
      <c r="Y1724" s="321">
        <v>45.178175227930097</v>
      </c>
      <c r="Z1724" s="321">
        <v>0.44807999999999998</v>
      </c>
      <c r="AA1724" s="321">
        <v>99.589996400000004</v>
      </c>
      <c r="AB1724" s="321">
        <v>1.4448949600000001</v>
      </c>
      <c r="AC1724" s="322">
        <v>0.55269378283894455</v>
      </c>
      <c r="AD1724" s="323">
        <v>180000</v>
      </c>
      <c r="AE1724" s="322">
        <v>38.748008962996309</v>
      </c>
      <c r="AF1724" s="324">
        <v>86.625241224950031</v>
      </c>
      <c r="AG1724" s="324">
        <v>25.230211857480789</v>
      </c>
      <c r="AH1724" s="324">
        <v>0.27214033101858037</v>
      </c>
      <c r="AI1724" s="324">
        <v>0.29125704587606871</v>
      </c>
      <c r="AJ1724" s="324">
        <v>0.20410585919709992</v>
      </c>
      <c r="AK1724" s="324">
        <v>184.52350248744349</v>
      </c>
      <c r="AL1724" s="324">
        <v>148.79332685806534</v>
      </c>
      <c r="AM1724" s="324">
        <v>220.25367811682165</v>
      </c>
    </row>
    <row r="1725" spans="1:39">
      <c r="A1725" s="291" t="s">
        <v>1876</v>
      </c>
      <c r="B1725" s="291">
        <v>2</v>
      </c>
      <c r="C1725" s="291" t="s">
        <v>3903</v>
      </c>
      <c r="D1725" s="291" t="s">
        <v>3176</v>
      </c>
      <c r="E1725" s="291" t="s">
        <v>3160</v>
      </c>
      <c r="F1725" s="291" t="s">
        <v>3161</v>
      </c>
      <c r="G1725" s="291" t="s">
        <v>3162</v>
      </c>
      <c r="H1725" s="291" t="s">
        <v>3163</v>
      </c>
      <c r="I1725" s="291" t="s">
        <v>3164</v>
      </c>
      <c r="J1725" s="291" t="s">
        <v>65</v>
      </c>
      <c r="K1725" s="291">
        <v>40</v>
      </c>
      <c r="L1725" s="291">
        <v>58627677.160000004</v>
      </c>
      <c r="M1725" s="291" t="s">
        <v>58</v>
      </c>
      <c r="N1725" s="291">
        <v>723</v>
      </c>
      <c r="O1725" s="291">
        <v>6984315.1800707355</v>
      </c>
      <c r="P1725" s="321" t="s">
        <v>3170</v>
      </c>
      <c r="Q1725" s="321">
        <v>18000000</v>
      </c>
      <c r="R1725" s="321">
        <v>32.510452999999998</v>
      </c>
      <c r="S1725" s="321">
        <v>52.540310169999998</v>
      </c>
      <c r="T1725" s="321">
        <v>129.30958598434512</v>
      </c>
      <c r="U1725" s="321" t="s">
        <v>150</v>
      </c>
      <c r="V1725" s="321">
        <v>0.19363482238155294</v>
      </c>
      <c r="W1725" s="321">
        <v>1.16897852116378</v>
      </c>
      <c r="X1725" s="321">
        <v>2</v>
      </c>
      <c r="Y1725" s="321">
        <v>45.178175227930097</v>
      </c>
      <c r="Z1725" s="321">
        <v>0.44807999999999998</v>
      </c>
      <c r="AA1725" s="321">
        <v>99.589996400000004</v>
      </c>
      <c r="AB1725" s="321">
        <v>1.4448949600000001</v>
      </c>
      <c r="AC1725" s="322">
        <v>0.55269378283894455</v>
      </c>
      <c r="AD1725" s="323">
        <v>180000</v>
      </c>
      <c r="AE1725" s="322">
        <v>38.801751000392976</v>
      </c>
      <c r="AF1725" s="324">
        <v>86.745387190587962</v>
      </c>
      <c r="AG1725" s="324">
        <v>25.26287504754055</v>
      </c>
      <c r="AH1725" s="324">
        <v>0.27186256222863164</v>
      </c>
      <c r="AI1725" s="324">
        <v>0.29123018371035203</v>
      </c>
      <c r="AJ1725" s="324">
        <v>0.20410585919709992</v>
      </c>
      <c r="AK1725" s="324">
        <v>184.50648418360285</v>
      </c>
      <c r="AL1725" s="324">
        <v>148.77960389046612</v>
      </c>
      <c r="AM1725" s="324">
        <v>220.23336447673964</v>
      </c>
    </row>
    <row r="1726" spans="1:39">
      <c r="A1726" s="291" t="s">
        <v>1877</v>
      </c>
      <c r="B1726" s="291">
        <v>2</v>
      </c>
      <c r="C1726" s="291" t="s">
        <v>3904</v>
      </c>
      <c r="D1726" s="291" t="s">
        <v>3176</v>
      </c>
      <c r="E1726" s="291" t="s">
        <v>3160</v>
      </c>
      <c r="F1726" s="291" t="s">
        <v>3161</v>
      </c>
      <c r="G1726" s="291" t="s">
        <v>3162</v>
      </c>
      <c r="H1726" s="291" t="s">
        <v>3163</v>
      </c>
      <c r="I1726" s="291" t="s">
        <v>3164</v>
      </c>
      <c r="J1726" s="291" t="s">
        <v>65</v>
      </c>
      <c r="K1726" s="291">
        <v>40</v>
      </c>
      <c r="L1726" s="291">
        <v>58627677.160000004</v>
      </c>
      <c r="M1726" s="291" t="s">
        <v>58</v>
      </c>
      <c r="N1726" s="291">
        <v>724</v>
      </c>
      <c r="O1726" s="291">
        <v>6993988.7468021354</v>
      </c>
      <c r="P1726" s="321" t="s">
        <v>3170</v>
      </c>
      <c r="Q1726" s="321">
        <v>18000000</v>
      </c>
      <c r="R1726" s="321">
        <v>32.510452999999998</v>
      </c>
      <c r="S1726" s="321">
        <v>52.540310169999998</v>
      </c>
      <c r="T1726" s="321">
        <v>129.30958598434512</v>
      </c>
      <c r="U1726" s="321" t="s">
        <v>150</v>
      </c>
      <c r="V1726" s="321">
        <v>0.19363482238155294</v>
      </c>
      <c r="W1726" s="321">
        <v>1.16897852116378</v>
      </c>
      <c r="X1726" s="321">
        <v>2</v>
      </c>
      <c r="Y1726" s="321">
        <v>45.178175227930097</v>
      </c>
      <c r="Z1726" s="321">
        <v>0.44807999999999998</v>
      </c>
      <c r="AA1726" s="321">
        <v>99.589996400000004</v>
      </c>
      <c r="AB1726" s="321">
        <v>1.4448949600000001</v>
      </c>
      <c r="AC1726" s="322">
        <v>0.55269378283894455</v>
      </c>
      <c r="AD1726" s="323">
        <v>180000</v>
      </c>
      <c r="AE1726" s="322">
        <v>38.855493037789643</v>
      </c>
      <c r="AF1726" s="324">
        <v>86.865533156225894</v>
      </c>
      <c r="AG1726" s="324">
        <v>25.295504838004451</v>
      </c>
      <c r="AH1726" s="324">
        <v>0.27158457040690687</v>
      </c>
      <c r="AI1726" s="324">
        <v>0.29120301135446897</v>
      </c>
      <c r="AJ1726" s="324">
        <v>0.20410585919709992</v>
      </c>
      <c r="AK1726" s="324">
        <v>184.48926936133719</v>
      </c>
      <c r="AL1726" s="324">
        <v>148.76572245725222</v>
      </c>
      <c r="AM1726" s="324">
        <v>220.21281626542222</v>
      </c>
    </row>
    <row r="1727" spans="1:39">
      <c r="A1727" s="291" t="s">
        <v>1878</v>
      </c>
      <c r="B1727" s="291">
        <v>2</v>
      </c>
      <c r="C1727" s="291" t="s">
        <v>3905</v>
      </c>
      <c r="D1727" s="291" t="s">
        <v>3176</v>
      </c>
      <c r="E1727" s="291" t="s">
        <v>3160</v>
      </c>
      <c r="F1727" s="291" t="s">
        <v>3161</v>
      </c>
      <c r="G1727" s="291" t="s">
        <v>3162</v>
      </c>
      <c r="H1727" s="291" t="s">
        <v>3163</v>
      </c>
      <c r="I1727" s="291" t="s">
        <v>3164</v>
      </c>
      <c r="J1727" s="291" t="s">
        <v>65</v>
      </c>
      <c r="K1727" s="291">
        <v>40</v>
      </c>
      <c r="L1727" s="291">
        <v>58627677.160000004</v>
      </c>
      <c r="M1727" s="291" t="s">
        <v>58</v>
      </c>
      <c r="N1727" s="291">
        <v>725</v>
      </c>
      <c r="O1727" s="291">
        <v>7003662.3135335352</v>
      </c>
      <c r="P1727" s="321" t="s">
        <v>3170</v>
      </c>
      <c r="Q1727" s="321">
        <v>18000000</v>
      </c>
      <c r="R1727" s="321">
        <v>32.510452999999998</v>
      </c>
      <c r="S1727" s="321">
        <v>52.540310169999998</v>
      </c>
      <c r="T1727" s="321">
        <v>129.30958598434512</v>
      </c>
      <c r="U1727" s="321" t="s">
        <v>150</v>
      </c>
      <c r="V1727" s="321">
        <v>0.19363482238155294</v>
      </c>
      <c r="W1727" s="321">
        <v>1.16897852116378</v>
      </c>
      <c r="X1727" s="321">
        <v>2</v>
      </c>
      <c r="Y1727" s="321">
        <v>45.178175227930097</v>
      </c>
      <c r="Z1727" s="321">
        <v>0.44807999999999998</v>
      </c>
      <c r="AA1727" s="321">
        <v>99.589996400000004</v>
      </c>
      <c r="AB1727" s="321">
        <v>1.4448949600000001</v>
      </c>
      <c r="AC1727" s="322">
        <v>0.55269378283894455</v>
      </c>
      <c r="AD1727" s="323">
        <v>180000</v>
      </c>
      <c r="AE1727" s="322">
        <v>38.909235075186309</v>
      </c>
      <c r="AF1727" s="324">
        <v>86.985679121863825</v>
      </c>
      <c r="AG1727" s="324">
        <v>25.328101202330448</v>
      </c>
      <c r="AH1727" s="324">
        <v>0.27130635767020511</v>
      </c>
      <c r="AI1727" s="324">
        <v>0.29117552978860672</v>
      </c>
      <c r="AJ1727" s="324">
        <v>0.20410585919709992</v>
      </c>
      <c r="AK1727" s="324">
        <v>184.47185864163603</v>
      </c>
      <c r="AL1727" s="324">
        <v>148.7516830591679</v>
      </c>
      <c r="AM1727" s="324">
        <v>220.19203422410419</v>
      </c>
    </row>
    <row r="1728" spans="1:39">
      <c r="A1728" s="291" t="s">
        <v>1879</v>
      </c>
      <c r="B1728" s="291">
        <v>2</v>
      </c>
      <c r="C1728" s="291" t="s">
        <v>3906</v>
      </c>
      <c r="D1728" s="291" t="s">
        <v>3176</v>
      </c>
      <c r="E1728" s="291" t="s">
        <v>3160</v>
      </c>
      <c r="F1728" s="291" t="s">
        <v>3161</v>
      </c>
      <c r="G1728" s="291" t="s">
        <v>3162</v>
      </c>
      <c r="H1728" s="291" t="s">
        <v>3163</v>
      </c>
      <c r="I1728" s="291" t="s">
        <v>3164</v>
      </c>
      <c r="J1728" s="291" t="s">
        <v>65</v>
      </c>
      <c r="K1728" s="291">
        <v>40</v>
      </c>
      <c r="L1728" s="291">
        <v>58627677.160000004</v>
      </c>
      <c r="M1728" s="291" t="s">
        <v>58</v>
      </c>
      <c r="N1728" s="291">
        <v>726</v>
      </c>
      <c r="O1728" s="291">
        <v>7013335.8802649351</v>
      </c>
      <c r="P1728" s="321" t="s">
        <v>3170</v>
      </c>
      <c r="Q1728" s="321">
        <v>18000000</v>
      </c>
      <c r="R1728" s="321">
        <v>32.510452999999998</v>
      </c>
      <c r="S1728" s="321">
        <v>52.540310169999998</v>
      </c>
      <c r="T1728" s="321">
        <v>129.30958598434512</v>
      </c>
      <c r="U1728" s="321" t="s">
        <v>150</v>
      </c>
      <c r="V1728" s="321">
        <v>0.19363482238155294</v>
      </c>
      <c r="W1728" s="321">
        <v>1.16897852116378</v>
      </c>
      <c r="X1728" s="321">
        <v>2</v>
      </c>
      <c r="Y1728" s="321">
        <v>45.178175227930097</v>
      </c>
      <c r="Z1728" s="321">
        <v>0.44807999999999998</v>
      </c>
      <c r="AA1728" s="321">
        <v>99.589996400000004</v>
      </c>
      <c r="AB1728" s="321">
        <v>1.4448949600000001</v>
      </c>
      <c r="AC1728" s="322">
        <v>0.55269378283894455</v>
      </c>
      <c r="AD1728" s="323">
        <v>180000</v>
      </c>
      <c r="AE1728" s="322">
        <v>38.962977112582969</v>
      </c>
      <c r="AF1728" s="324">
        <v>87.105825087501742</v>
      </c>
      <c r="AG1728" s="324">
        <v>25.360664114229969</v>
      </c>
      <c r="AH1728" s="324">
        <v>0.27102792612825821</v>
      </c>
      <c r="AI1728" s="324">
        <v>0.29114773999045457</v>
      </c>
      <c r="AJ1728" s="324">
        <v>0.20410585919709992</v>
      </c>
      <c r="AK1728" s="324">
        <v>184.45425264390633</v>
      </c>
      <c r="AL1728" s="324">
        <v>148.73748619568144</v>
      </c>
      <c r="AM1728" s="324">
        <v>220.17101909213122</v>
      </c>
    </row>
    <row r="1729" spans="1:39">
      <c r="A1729" s="291" t="s">
        <v>1880</v>
      </c>
      <c r="B1729" s="291">
        <v>2</v>
      </c>
      <c r="C1729" s="291" t="s">
        <v>3907</v>
      </c>
      <c r="D1729" s="291" t="s">
        <v>3176</v>
      </c>
      <c r="E1729" s="291" t="s">
        <v>3160</v>
      </c>
      <c r="F1729" s="291" t="s">
        <v>3161</v>
      </c>
      <c r="G1729" s="291" t="s">
        <v>3162</v>
      </c>
      <c r="H1729" s="291" t="s">
        <v>3163</v>
      </c>
      <c r="I1729" s="291" t="s">
        <v>3164</v>
      </c>
      <c r="J1729" s="291" t="s">
        <v>65</v>
      </c>
      <c r="K1729" s="291">
        <v>40</v>
      </c>
      <c r="L1729" s="291">
        <v>58627677.160000004</v>
      </c>
      <c r="M1729" s="291" t="s">
        <v>58</v>
      </c>
      <c r="N1729" s="291">
        <v>727</v>
      </c>
      <c r="O1729" s="291">
        <v>7023009.4469963349</v>
      </c>
      <c r="P1729" s="321" t="s">
        <v>3170</v>
      </c>
      <c r="Q1729" s="321">
        <v>18000000</v>
      </c>
      <c r="R1729" s="321">
        <v>32.510452999999998</v>
      </c>
      <c r="S1729" s="321">
        <v>52.540310169999998</v>
      </c>
      <c r="T1729" s="321">
        <v>129.30958598434512</v>
      </c>
      <c r="U1729" s="321" t="s">
        <v>150</v>
      </c>
      <c r="V1729" s="321">
        <v>0.19363482238155294</v>
      </c>
      <c r="W1729" s="321">
        <v>1.16897852116378</v>
      </c>
      <c r="X1729" s="321">
        <v>2</v>
      </c>
      <c r="Y1729" s="321">
        <v>45.178175227930097</v>
      </c>
      <c r="Z1729" s="321">
        <v>0.44807999999999998</v>
      </c>
      <c r="AA1729" s="321">
        <v>99.589996400000004</v>
      </c>
      <c r="AB1729" s="321">
        <v>1.4448949600000001</v>
      </c>
      <c r="AC1729" s="322">
        <v>0.55269378283894455</v>
      </c>
      <c r="AD1729" s="323">
        <v>180000</v>
      </c>
      <c r="AE1729" s="322">
        <v>39.016719149979636</v>
      </c>
      <c r="AF1729" s="324">
        <v>87.225971053139688</v>
      </c>
      <c r="AG1729" s="324">
        <v>25.393193547667192</v>
      </c>
      <c r="AH1729" s="324">
        <v>0.27074927788460534</v>
      </c>
      <c r="AI1729" s="324">
        <v>0.29111964293521231</v>
      </c>
      <c r="AJ1729" s="324">
        <v>0.20410585919709992</v>
      </c>
      <c r="AK1729" s="324">
        <v>184.4364519859779</v>
      </c>
      <c r="AL1729" s="324">
        <v>148.72313236498925</v>
      </c>
      <c r="AM1729" s="324">
        <v>220.14977160696657</v>
      </c>
    </row>
    <row r="1730" spans="1:39">
      <c r="A1730" s="291" t="s">
        <v>1881</v>
      </c>
      <c r="B1730" s="291">
        <v>2</v>
      </c>
      <c r="C1730" s="291" t="s">
        <v>3908</v>
      </c>
      <c r="D1730" s="291" t="s">
        <v>3176</v>
      </c>
      <c r="E1730" s="291" t="s">
        <v>3160</v>
      </c>
      <c r="F1730" s="291" t="s">
        <v>3161</v>
      </c>
      <c r="G1730" s="291" t="s">
        <v>3162</v>
      </c>
      <c r="H1730" s="291" t="s">
        <v>3163</v>
      </c>
      <c r="I1730" s="291" t="s">
        <v>3164</v>
      </c>
      <c r="J1730" s="291" t="s">
        <v>65</v>
      </c>
      <c r="K1730" s="291">
        <v>40</v>
      </c>
      <c r="L1730" s="291">
        <v>58627677.160000004</v>
      </c>
      <c r="M1730" s="291" t="s">
        <v>58</v>
      </c>
      <c r="N1730" s="291">
        <v>728</v>
      </c>
      <c r="O1730" s="291">
        <v>7032683.0137277348</v>
      </c>
      <c r="P1730" s="321" t="s">
        <v>3170</v>
      </c>
      <c r="Q1730" s="321">
        <v>18000000</v>
      </c>
      <c r="R1730" s="321">
        <v>32.510452999999998</v>
      </c>
      <c r="S1730" s="321">
        <v>52.540310169999998</v>
      </c>
      <c r="T1730" s="321">
        <v>129.30958598434512</v>
      </c>
      <c r="U1730" s="321" t="s">
        <v>150</v>
      </c>
      <c r="V1730" s="321">
        <v>0.19363482238155294</v>
      </c>
      <c r="W1730" s="321">
        <v>1.16897852116378</v>
      </c>
      <c r="X1730" s="321">
        <v>2</v>
      </c>
      <c r="Y1730" s="321">
        <v>45.178175227930097</v>
      </c>
      <c r="Z1730" s="321">
        <v>0.44807999999999998</v>
      </c>
      <c r="AA1730" s="321">
        <v>99.589996400000004</v>
      </c>
      <c r="AB1730" s="321">
        <v>1.4448949600000001</v>
      </c>
      <c r="AC1730" s="322">
        <v>0.55269378283894455</v>
      </c>
      <c r="AD1730" s="323">
        <v>180000</v>
      </c>
      <c r="AE1730" s="322">
        <v>39.070461187376303</v>
      </c>
      <c r="AF1730" s="324">
        <v>87.346117018777619</v>
      </c>
      <c r="AG1730" s="324">
        <v>25.42568947685816</v>
      </c>
      <c r="AH1730" s="324">
        <v>0.27047041503580249</v>
      </c>
      <c r="AI1730" s="324">
        <v>0.29109123959559829</v>
      </c>
      <c r="AJ1730" s="324">
        <v>0.20410585919709992</v>
      </c>
      <c r="AK1730" s="324">
        <v>184.41845728410843</v>
      </c>
      <c r="AL1730" s="324">
        <v>148.70862206402012</v>
      </c>
      <c r="AM1730" s="324">
        <v>220.12829250419679</v>
      </c>
    </row>
    <row r="1731" spans="1:39">
      <c r="A1731" s="291" t="s">
        <v>1882</v>
      </c>
      <c r="B1731" s="291">
        <v>2</v>
      </c>
      <c r="C1731" s="291" t="s">
        <v>3909</v>
      </c>
      <c r="D1731" s="291" t="s">
        <v>3176</v>
      </c>
      <c r="E1731" s="291" t="s">
        <v>3160</v>
      </c>
      <c r="F1731" s="291" t="s">
        <v>3161</v>
      </c>
      <c r="G1731" s="291" t="s">
        <v>3162</v>
      </c>
      <c r="H1731" s="291" t="s">
        <v>3163</v>
      </c>
      <c r="I1731" s="291" t="s">
        <v>3164</v>
      </c>
      <c r="J1731" s="291" t="s">
        <v>65</v>
      </c>
      <c r="K1731" s="291">
        <v>40</v>
      </c>
      <c r="L1731" s="291">
        <v>58627677.160000004</v>
      </c>
      <c r="M1731" s="291" t="s">
        <v>58</v>
      </c>
      <c r="N1731" s="291">
        <v>729</v>
      </c>
      <c r="O1731" s="291">
        <v>7042356.5804591347</v>
      </c>
      <c r="P1731" s="321" t="s">
        <v>3170</v>
      </c>
      <c r="Q1731" s="321">
        <v>18000000</v>
      </c>
      <c r="R1731" s="321">
        <v>32.510452999999998</v>
      </c>
      <c r="S1731" s="321">
        <v>52.540310169999998</v>
      </c>
      <c r="T1731" s="321">
        <v>129.30958598434512</v>
      </c>
      <c r="U1731" s="321" t="s">
        <v>150</v>
      </c>
      <c r="V1731" s="321">
        <v>0.19363482238155294</v>
      </c>
      <c r="W1731" s="321">
        <v>1.16897852116378</v>
      </c>
      <c r="X1731" s="321">
        <v>2</v>
      </c>
      <c r="Y1731" s="321">
        <v>45.178175227930097</v>
      </c>
      <c r="Z1731" s="321">
        <v>0.44807999999999998</v>
      </c>
      <c r="AA1731" s="321">
        <v>99.589996400000004</v>
      </c>
      <c r="AB1731" s="321">
        <v>1.4448949600000001</v>
      </c>
      <c r="AC1731" s="322">
        <v>0.55269378283894455</v>
      </c>
      <c r="AD1731" s="323">
        <v>180000</v>
      </c>
      <c r="AE1731" s="322">
        <v>39.12420322477297</v>
      </c>
      <c r="AF1731" s="324">
        <v>87.46626298441555</v>
      </c>
      <c r="AG1731" s="324">
        <v>25.458151876270069</v>
      </c>
      <c r="AH1731" s="324">
        <v>0.27019133967208242</v>
      </c>
      <c r="AI1731" s="324">
        <v>0.29106253094185719</v>
      </c>
      <c r="AJ1731" s="324">
        <v>0.20410585919709992</v>
      </c>
      <c r="AK1731" s="324">
        <v>184.40026915298847</v>
      </c>
      <c r="AL1731" s="324">
        <v>148.69395578843901</v>
      </c>
      <c r="AM1731" s="324">
        <v>220.10658251753796</v>
      </c>
    </row>
    <row r="1732" spans="1:39">
      <c r="A1732" s="291" t="s">
        <v>1883</v>
      </c>
      <c r="B1732" s="291">
        <v>2</v>
      </c>
      <c r="C1732" s="291" t="s">
        <v>3910</v>
      </c>
      <c r="D1732" s="291" t="s">
        <v>3176</v>
      </c>
      <c r="E1732" s="291" t="s">
        <v>3160</v>
      </c>
      <c r="F1732" s="291" t="s">
        <v>3161</v>
      </c>
      <c r="G1732" s="291" t="s">
        <v>3162</v>
      </c>
      <c r="H1732" s="291" t="s">
        <v>3163</v>
      </c>
      <c r="I1732" s="291" t="s">
        <v>3164</v>
      </c>
      <c r="J1732" s="291" t="s">
        <v>65</v>
      </c>
      <c r="K1732" s="291">
        <v>40</v>
      </c>
      <c r="L1732" s="291">
        <v>58627677.160000004</v>
      </c>
      <c r="M1732" s="291" t="s">
        <v>58</v>
      </c>
      <c r="N1732" s="291">
        <v>730</v>
      </c>
      <c r="O1732" s="291">
        <v>7052030.1471905345</v>
      </c>
      <c r="P1732" s="321" t="s">
        <v>3170</v>
      </c>
      <c r="Q1732" s="321">
        <v>18000000</v>
      </c>
      <c r="R1732" s="321">
        <v>32.510452999999998</v>
      </c>
      <c r="S1732" s="321">
        <v>52.540310169999998</v>
      </c>
      <c r="T1732" s="321">
        <v>129.30958598434512</v>
      </c>
      <c r="U1732" s="321" t="s">
        <v>150</v>
      </c>
      <c r="V1732" s="321">
        <v>0.19363482238155294</v>
      </c>
      <c r="W1732" s="321">
        <v>1.16897852116378</v>
      </c>
      <c r="X1732" s="321">
        <v>2</v>
      </c>
      <c r="Y1732" s="321">
        <v>45.178175227930097</v>
      </c>
      <c r="Z1732" s="321">
        <v>0.44807999999999998</v>
      </c>
      <c r="AA1732" s="321">
        <v>99.589996400000004</v>
      </c>
      <c r="AB1732" s="321">
        <v>1.4448949600000001</v>
      </c>
      <c r="AC1732" s="322">
        <v>0.55269378283894455</v>
      </c>
      <c r="AD1732" s="323">
        <v>180000</v>
      </c>
      <c r="AE1732" s="322">
        <v>39.177945262169636</v>
      </c>
      <c r="AF1732" s="324">
        <v>87.586408950053482</v>
      </c>
      <c r="AG1732" s="324">
        <v>25.490580720620414</v>
      </c>
      <c r="AH1732" s="324">
        <v>0.26991205387680045</v>
      </c>
      <c r="AI1732" s="324">
        <v>0.29103351794176796</v>
      </c>
      <c r="AJ1732" s="324">
        <v>0.20410585919709992</v>
      </c>
      <c r="AK1732" s="324">
        <v>184.38188820574638</v>
      </c>
      <c r="AL1732" s="324">
        <v>148.67913403265135</v>
      </c>
      <c r="AM1732" s="324">
        <v>220.08464237884147</v>
      </c>
    </row>
    <row r="1733" spans="1:39">
      <c r="A1733" s="291" t="s">
        <v>1884</v>
      </c>
      <c r="B1733" s="291">
        <v>2</v>
      </c>
      <c r="C1733" s="291" t="s">
        <v>3911</v>
      </c>
      <c r="D1733" s="291" t="s">
        <v>3176</v>
      </c>
      <c r="E1733" s="291" t="s">
        <v>3160</v>
      </c>
      <c r="F1733" s="291" t="s">
        <v>3161</v>
      </c>
      <c r="G1733" s="291" t="s">
        <v>3162</v>
      </c>
      <c r="H1733" s="291" t="s">
        <v>3163</v>
      </c>
      <c r="I1733" s="291" t="s">
        <v>3164</v>
      </c>
      <c r="J1733" s="291" t="s">
        <v>65</v>
      </c>
      <c r="K1733" s="291">
        <v>40</v>
      </c>
      <c r="L1733" s="291">
        <v>58627677.160000004</v>
      </c>
      <c r="M1733" s="291" t="s">
        <v>58</v>
      </c>
      <c r="N1733" s="291">
        <v>731</v>
      </c>
      <c r="O1733" s="291">
        <v>7061703.7139219344</v>
      </c>
      <c r="P1733" s="321" t="s">
        <v>3170</v>
      </c>
      <c r="Q1733" s="321">
        <v>18000000</v>
      </c>
      <c r="R1733" s="321">
        <v>32.510452999999998</v>
      </c>
      <c r="S1733" s="321">
        <v>52.540310169999998</v>
      </c>
      <c r="T1733" s="321">
        <v>129.30958598434512</v>
      </c>
      <c r="U1733" s="321" t="s">
        <v>150</v>
      </c>
      <c r="V1733" s="321">
        <v>0.19363482238155294</v>
      </c>
      <c r="W1733" s="321">
        <v>1.16897852116378</v>
      </c>
      <c r="X1733" s="321">
        <v>2</v>
      </c>
      <c r="Y1733" s="321">
        <v>45.178175227930097</v>
      </c>
      <c r="Z1733" s="321">
        <v>0.44807999999999998</v>
      </c>
      <c r="AA1733" s="321">
        <v>99.589996400000004</v>
      </c>
      <c r="AB1733" s="321">
        <v>1.4448949600000001</v>
      </c>
      <c r="AC1733" s="322">
        <v>0.55269378283894455</v>
      </c>
      <c r="AD1733" s="323">
        <v>180000</v>
      </c>
      <c r="AE1733" s="322">
        <v>39.231687299566303</v>
      </c>
      <c r="AF1733" s="324">
        <v>87.706554915691427</v>
      </c>
      <c r="AG1733" s="324">
        <v>25.52297598487624</v>
      </c>
      <c r="AH1733" s="324">
        <v>0.26963255972694966</v>
      </c>
      <c r="AI1733" s="324">
        <v>0.29100420156065177</v>
      </c>
      <c r="AJ1733" s="324">
        <v>0.20410585919709992</v>
      </c>
      <c r="AK1733" s="324">
        <v>184.36331505395344</v>
      </c>
      <c r="AL1733" s="324">
        <v>148.66415728980689</v>
      </c>
      <c r="AM1733" s="324">
        <v>220.06247281810002</v>
      </c>
    </row>
    <row r="1734" spans="1:39">
      <c r="A1734" s="291" t="s">
        <v>1885</v>
      </c>
      <c r="B1734" s="291">
        <v>2</v>
      </c>
      <c r="C1734" s="291" t="s">
        <v>3912</v>
      </c>
      <c r="D1734" s="291" t="s">
        <v>3176</v>
      </c>
      <c r="E1734" s="291" t="s">
        <v>3160</v>
      </c>
      <c r="F1734" s="291" t="s">
        <v>3161</v>
      </c>
      <c r="G1734" s="291" t="s">
        <v>3162</v>
      </c>
      <c r="H1734" s="291" t="s">
        <v>3163</v>
      </c>
      <c r="I1734" s="291" t="s">
        <v>3164</v>
      </c>
      <c r="J1734" s="291" t="s">
        <v>65</v>
      </c>
      <c r="K1734" s="291">
        <v>40</v>
      </c>
      <c r="L1734" s="291">
        <v>58627677.160000004</v>
      </c>
      <c r="M1734" s="291" t="s">
        <v>58</v>
      </c>
      <c r="N1734" s="291">
        <v>732</v>
      </c>
      <c r="O1734" s="291">
        <v>7071377.2806533342</v>
      </c>
      <c r="P1734" s="321" t="s">
        <v>3170</v>
      </c>
      <c r="Q1734" s="321">
        <v>18000000</v>
      </c>
      <c r="R1734" s="321">
        <v>32.510452999999998</v>
      </c>
      <c r="S1734" s="321">
        <v>52.540310169999998</v>
      </c>
      <c r="T1734" s="321">
        <v>129.30958598434512</v>
      </c>
      <c r="U1734" s="321" t="s">
        <v>150</v>
      </c>
      <c r="V1734" s="321">
        <v>0.19363482238155294</v>
      </c>
      <c r="W1734" s="321">
        <v>1.16897852116378</v>
      </c>
      <c r="X1734" s="321">
        <v>2</v>
      </c>
      <c r="Y1734" s="321">
        <v>45.178175227930097</v>
      </c>
      <c r="Z1734" s="321">
        <v>0.44807999999999998</v>
      </c>
      <c r="AA1734" s="321">
        <v>99.589996400000004</v>
      </c>
      <c r="AB1734" s="321">
        <v>1.4448949600000001</v>
      </c>
      <c r="AC1734" s="322">
        <v>0.55269378283894455</v>
      </c>
      <c r="AD1734" s="323">
        <v>180000</v>
      </c>
      <c r="AE1734" s="322">
        <v>39.28542933696297</v>
      </c>
      <c r="AF1734" s="324">
        <v>87.826700881329359</v>
      </c>
      <c r="AG1734" s="324">
        <v>25.555337644253317</v>
      </c>
      <c r="AH1734" s="324">
        <v>0.26935285929284947</v>
      </c>
      <c r="AI1734" s="324">
        <v>0.29097458276137977</v>
      </c>
      <c r="AJ1734" s="324">
        <v>0.20410585919709992</v>
      </c>
      <c r="AK1734" s="324">
        <v>184.34455030762877</v>
      </c>
      <c r="AL1734" s="324">
        <v>148.64902605180384</v>
      </c>
      <c r="AM1734" s="324">
        <v>220.04007456345374</v>
      </c>
    </row>
    <row r="1735" spans="1:39">
      <c r="A1735" s="291" t="s">
        <v>1886</v>
      </c>
      <c r="B1735" s="291">
        <v>2</v>
      </c>
      <c r="C1735" s="291" t="s">
        <v>3913</v>
      </c>
      <c r="D1735" s="291" t="s">
        <v>3176</v>
      </c>
      <c r="E1735" s="291" t="s">
        <v>3160</v>
      </c>
      <c r="F1735" s="291" t="s">
        <v>3161</v>
      </c>
      <c r="G1735" s="291" t="s">
        <v>3162</v>
      </c>
      <c r="H1735" s="291" t="s">
        <v>3163</v>
      </c>
      <c r="I1735" s="291" t="s">
        <v>3164</v>
      </c>
      <c r="J1735" s="291" t="s">
        <v>65</v>
      </c>
      <c r="K1735" s="291">
        <v>40</v>
      </c>
      <c r="L1735" s="291">
        <v>58627677.160000004</v>
      </c>
      <c r="M1735" s="291" t="s">
        <v>58</v>
      </c>
      <c r="N1735" s="291">
        <v>733</v>
      </c>
      <c r="O1735" s="291">
        <v>7081050.8473847341</v>
      </c>
      <c r="P1735" s="321" t="s">
        <v>3170</v>
      </c>
      <c r="Q1735" s="321">
        <v>18000000</v>
      </c>
      <c r="R1735" s="321">
        <v>32.510452999999998</v>
      </c>
      <c r="S1735" s="321">
        <v>52.540310169999998</v>
      </c>
      <c r="T1735" s="321">
        <v>129.30958598434512</v>
      </c>
      <c r="U1735" s="321" t="s">
        <v>150</v>
      </c>
      <c r="V1735" s="321">
        <v>0.19363482238155294</v>
      </c>
      <c r="W1735" s="321">
        <v>1.16897852116378</v>
      </c>
      <c r="X1735" s="321">
        <v>2</v>
      </c>
      <c r="Y1735" s="321">
        <v>45.178175227930097</v>
      </c>
      <c r="Z1735" s="321">
        <v>0.44807999999999998</v>
      </c>
      <c r="AA1735" s="321">
        <v>99.589996400000004</v>
      </c>
      <c r="AB1735" s="321">
        <v>1.4448949600000001</v>
      </c>
      <c r="AC1735" s="322">
        <v>0.55269378283894455</v>
      </c>
      <c r="AD1735" s="323">
        <v>180000</v>
      </c>
      <c r="AE1735" s="322">
        <v>39.339171374359637</v>
      </c>
      <c r="AF1735" s="324">
        <v>87.94684684696729</v>
      </c>
      <c r="AG1735" s="324">
        <v>25.587665674215387</v>
      </c>
      <c r="AH1735" s="324">
        <v>0.2690729546383</v>
      </c>
      <c r="AI1735" s="324">
        <v>0.29094466250438106</v>
      </c>
      <c r="AJ1735" s="324">
        <v>0.20410585919709992</v>
      </c>
      <c r="AK1735" s="324">
        <v>184.32559457524428</v>
      </c>
      <c r="AL1735" s="324">
        <v>148.63374080929273</v>
      </c>
      <c r="AM1735" s="324">
        <v>220.01744834119586</v>
      </c>
    </row>
    <row r="1736" spans="1:39">
      <c r="A1736" s="291" t="s">
        <v>1887</v>
      </c>
      <c r="B1736" s="291">
        <v>2</v>
      </c>
      <c r="C1736" s="291" t="s">
        <v>3914</v>
      </c>
      <c r="D1736" s="291" t="s">
        <v>3176</v>
      </c>
      <c r="E1736" s="291" t="s">
        <v>3160</v>
      </c>
      <c r="F1736" s="291" t="s">
        <v>3161</v>
      </c>
      <c r="G1736" s="291" t="s">
        <v>3162</v>
      </c>
      <c r="H1736" s="291" t="s">
        <v>3163</v>
      </c>
      <c r="I1736" s="291" t="s">
        <v>3164</v>
      </c>
      <c r="J1736" s="291" t="s">
        <v>65</v>
      </c>
      <c r="K1736" s="291">
        <v>40</v>
      </c>
      <c r="L1736" s="291">
        <v>58627677.160000004</v>
      </c>
      <c r="M1736" s="291" t="s">
        <v>58</v>
      </c>
      <c r="N1736" s="291">
        <v>734</v>
      </c>
      <c r="O1736" s="291">
        <v>7090724.4141161339</v>
      </c>
      <c r="P1736" s="321" t="s">
        <v>3170</v>
      </c>
      <c r="Q1736" s="321">
        <v>18000000</v>
      </c>
      <c r="R1736" s="321">
        <v>32.510452999999998</v>
      </c>
      <c r="S1736" s="321">
        <v>52.540310169999998</v>
      </c>
      <c r="T1736" s="321">
        <v>129.30958598434512</v>
      </c>
      <c r="U1736" s="321" t="s">
        <v>150</v>
      </c>
      <c r="V1736" s="321">
        <v>0.19363482238155294</v>
      </c>
      <c r="W1736" s="321">
        <v>1.16897852116378</v>
      </c>
      <c r="X1736" s="321">
        <v>2</v>
      </c>
      <c r="Y1736" s="321">
        <v>45.178175227930097</v>
      </c>
      <c r="Z1736" s="321">
        <v>0.44807999999999998</v>
      </c>
      <c r="AA1736" s="321">
        <v>99.589996400000004</v>
      </c>
      <c r="AB1736" s="321">
        <v>1.4448949600000001</v>
      </c>
      <c r="AC1736" s="322">
        <v>0.55269378283894455</v>
      </c>
      <c r="AD1736" s="323">
        <v>180000</v>
      </c>
      <c r="AE1736" s="322">
        <v>39.392913411756297</v>
      </c>
      <c r="AF1736" s="324">
        <v>88.066992812605207</v>
      </c>
      <c r="AG1736" s="324">
        <v>25.619960050473367</v>
      </c>
      <c r="AH1736" s="324">
        <v>0.2687928478206667</v>
      </c>
      <c r="AI1736" s="324">
        <v>0.29091444174765019</v>
      </c>
      <c r="AJ1736" s="324">
        <v>0.20410585919709992</v>
      </c>
      <c r="AK1736" s="324">
        <v>184.30644846372951</v>
      </c>
      <c r="AL1736" s="324">
        <v>148.61830205168042</v>
      </c>
      <c r="AM1736" s="324">
        <v>219.99459487577863</v>
      </c>
    </row>
    <row r="1737" spans="1:39">
      <c r="A1737" s="291" t="s">
        <v>1888</v>
      </c>
      <c r="B1737" s="291">
        <v>2</v>
      </c>
      <c r="C1737" s="291" t="s">
        <v>3915</v>
      </c>
      <c r="D1737" s="291" t="s">
        <v>3176</v>
      </c>
      <c r="E1737" s="291" t="s">
        <v>3160</v>
      </c>
      <c r="F1737" s="291" t="s">
        <v>3161</v>
      </c>
      <c r="G1737" s="291" t="s">
        <v>3162</v>
      </c>
      <c r="H1737" s="291" t="s">
        <v>3163</v>
      </c>
      <c r="I1737" s="291" t="s">
        <v>3164</v>
      </c>
      <c r="J1737" s="291" t="s">
        <v>65</v>
      </c>
      <c r="K1737" s="291">
        <v>40</v>
      </c>
      <c r="L1737" s="291">
        <v>58627677.160000004</v>
      </c>
      <c r="M1737" s="291" t="s">
        <v>58</v>
      </c>
      <c r="N1737" s="291">
        <v>735</v>
      </c>
      <c r="O1737" s="291">
        <v>7100397.9808475338</v>
      </c>
      <c r="P1737" s="321" t="s">
        <v>3170</v>
      </c>
      <c r="Q1737" s="321">
        <v>18000000</v>
      </c>
      <c r="R1737" s="321">
        <v>32.510452999999998</v>
      </c>
      <c r="S1737" s="321">
        <v>52.540310169999998</v>
      </c>
      <c r="T1737" s="321">
        <v>129.30958598434512</v>
      </c>
      <c r="U1737" s="321" t="s">
        <v>150</v>
      </c>
      <c r="V1737" s="321">
        <v>0.19363482238155294</v>
      </c>
      <c r="W1737" s="321">
        <v>1.16897852116378</v>
      </c>
      <c r="X1737" s="321">
        <v>2</v>
      </c>
      <c r="Y1737" s="321">
        <v>45.178175227930097</v>
      </c>
      <c r="Z1737" s="321">
        <v>0.44807999999999998</v>
      </c>
      <c r="AA1737" s="321">
        <v>99.589996400000004</v>
      </c>
      <c r="AB1737" s="321">
        <v>1.4448949600000001</v>
      </c>
      <c r="AC1737" s="322">
        <v>0.55269378283894455</v>
      </c>
      <c r="AD1737" s="323">
        <v>180000</v>
      </c>
      <c r="AE1737" s="322">
        <v>39.446655449152964</v>
      </c>
      <c r="AF1737" s="324">
        <v>88.187138778243153</v>
      </c>
      <c r="AG1737" s="324">
        <v>25.652220748984558</v>
      </c>
      <c r="AH1737" s="324">
        <v>0.26851254089053</v>
      </c>
      <c r="AI1737" s="324">
        <v>0.29088392144675496</v>
      </c>
      <c r="AJ1737" s="324">
        <v>0.20410585919709992</v>
      </c>
      <c r="AK1737" s="324">
        <v>184.28711257847661</v>
      </c>
      <c r="AL1737" s="324">
        <v>148.60271026713406</v>
      </c>
      <c r="AM1737" s="324">
        <v>219.97151488981919</v>
      </c>
    </row>
    <row r="1738" spans="1:39">
      <c r="A1738" s="291" t="s">
        <v>1889</v>
      </c>
      <c r="B1738" s="291">
        <v>2</v>
      </c>
      <c r="C1738" s="291" t="s">
        <v>3916</v>
      </c>
      <c r="D1738" s="291" t="s">
        <v>3176</v>
      </c>
      <c r="E1738" s="291" t="s">
        <v>3160</v>
      </c>
      <c r="F1738" s="291" t="s">
        <v>3161</v>
      </c>
      <c r="G1738" s="291" t="s">
        <v>3162</v>
      </c>
      <c r="H1738" s="291" t="s">
        <v>3163</v>
      </c>
      <c r="I1738" s="291" t="s">
        <v>3164</v>
      </c>
      <c r="J1738" s="291" t="s">
        <v>65</v>
      </c>
      <c r="K1738" s="291">
        <v>40</v>
      </c>
      <c r="L1738" s="291">
        <v>58627677.160000004</v>
      </c>
      <c r="M1738" s="291" t="s">
        <v>58</v>
      </c>
      <c r="N1738" s="291">
        <v>736</v>
      </c>
      <c r="O1738" s="291">
        <v>7110071.5475789336</v>
      </c>
      <c r="P1738" s="321" t="s">
        <v>3170</v>
      </c>
      <c r="Q1738" s="321">
        <v>18000000</v>
      </c>
      <c r="R1738" s="321">
        <v>32.510452999999998</v>
      </c>
      <c r="S1738" s="321">
        <v>52.540310169999998</v>
      </c>
      <c r="T1738" s="321">
        <v>129.30958598434512</v>
      </c>
      <c r="U1738" s="321" t="s">
        <v>150</v>
      </c>
      <c r="V1738" s="321">
        <v>0.19363482238155294</v>
      </c>
      <c r="W1738" s="321">
        <v>1.16897852116378</v>
      </c>
      <c r="X1738" s="321">
        <v>2</v>
      </c>
      <c r="Y1738" s="321">
        <v>45.178175227930097</v>
      </c>
      <c r="Z1738" s="321">
        <v>0.44807999999999998</v>
      </c>
      <c r="AA1738" s="321">
        <v>99.589996400000004</v>
      </c>
      <c r="AB1738" s="321">
        <v>1.4448949600000001</v>
      </c>
      <c r="AC1738" s="322">
        <v>0.55269378283894455</v>
      </c>
      <c r="AD1738" s="323">
        <v>180000</v>
      </c>
      <c r="AE1738" s="322">
        <v>39.50039748654963</v>
      </c>
      <c r="AF1738" s="324">
        <v>88.307284743881084</v>
      </c>
      <c r="AG1738" s="324">
        <v>25.684447745951861</v>
      </c>
      <c r="AH1738" s="324">
        <v>0.26823203589225325</v>
      </c>
      <c r="AI1738" s="324">
        <v>0.29085310255484403</v>
      </c>
      <c r="AJ1738" s="324">
        <v>0.20410585919709992</v>
      </c>
      <c r="AK1738" s="324">
        <v>184.26758752334504</v>
      </c>
      <c r="AL1738" s="324">
        <v>148.5869659425849</v>
      </c>
      <c r="AM1738" s="324">
        <v>219.94820910410525</v>
      </c>
    </row>
    <row r="1739" spans="1:39">
      <c r="A1739" s="291" t="s">
        <v>1890</v>
      </c>
      <c r="B1739" s="291">
        <v>2</v>
      </c>
      <c r="C1739" s="291" t="s">
        <v>3917</v>
      </c>
      <c r="D1739" s="291" t="s">
        <v>3176</v>
      </c>
      <c r="E1739" s="291" t="s">
        <v>3160</v>
      </c>
      <c r="F1739" s="291" t="s">
        <v>3161</v>
      </c>
      <c r="G1739" s="291" t="s">
        <v>3162</v>
      </c>
      <c r="H1739" s="291" t="s">
        <v>3163</v>
      </c>
      <c r="I1739" s="291" t="s">
        <v>3164</v>
      </c>
      <c r="J1739" s="291" t="s">
        <v>65</v>
      </c>
      <c r="K1739" s="291">
        <v>40</v>
      </c>
      <c r="L1739" s="291">
        <v>58627677.160000004</v>
      </c>
      <c r="M1739" s="291" t="s">
        <v>58</v>
      </c>
      <c r="N1739" s="291">
        <v>737</v>
      </c>
      <c r="O1739" s="291">
        <v>7119745.1143103335</v>
      </c>
      <c r="P1739" s="321" t="s">
        <v>3170</v>
      </c>
      <c r="Q1739" s="321">
        <v>18000000</v>
      </c>
      <c r="R1739" s="321">
        <v>32.510452999999998</v>
      </c>
      <c r="S1739" s="321">
        <v>52.540310169999998</v>
      </c>
      <c r="T1739" s="321">
        <v>129.30958598434512</v>
      </c>
      <c r="U1739" s="321" t="s">
        <v>150</v>
      </c>
      <c r="V1739" s="321">
        <v>0.19363482238155294</v>
      </c>
      <c r="W1739" s="321">
        <v>1.16897852116378</v>
      </c>
      <c r="X1739" s="321">
        <v>2</v>
      </c>
      <c r="Y1739" s="321">
        <v>45.178175227930097</v>
      </c>
      <c r="Z1739" s="321">
        <v>0.44807999999999998</v>
      </c>
      <c r="AA1739" s="321">
        <v>99.589996400000004</v>
      </c>
      <c r="AB1739" s="321">
        <v>1.4448949600000001</v>
      </c>
      <c r="AC1739" s="322">
        <v>0.55269378283894455</v>
      </c>
      <c r="AD1739" s="323">
        <v>180000</v>
      </c>
      <c r="AE1739" s="322">
        <v>39.554139523946297</v>
      </c>
      <c r="AF1739" s="324">
        <v>88.427430709519015</v>
      </c>
      <c r="AG1739" s="324">
        <v>25.716641017823022</v>
      </c>
      <c r="AH1739" s="324">
        <v>0.26795133486361317</v>
      </c>
      <c r="AI1739" s="324">
        <v>0.29082198602265491</v>
      </c>
      <c r="AJ1739" s="324">
        <v>0.20410585919709992</v>
      </c>
      <c r="AK1739" s="324">
        <v>184.24787390066675</v>
      </c>
      <c r="AL1739" s="324">
        <v>148.57106956373238</v>
      </c>
      <c r="AM1739" s="324">
        <v>219.92467823760114</v>
      </c>
    </row>
    <row r="1740" spans="1:39">
      <c r="A1740" s="291" t="s">
        <v>1891</v>
      </c>
      <c r="B1740" s="291">
        <v>2</v>
      </c>
      <c r="C1740" s="291" t="s">
        <v>3918</v>
      </c>
      <c r="D1740" s="291" t="s">
        <v>3176</v>
      </c>
      <c r="E1740" s="291" t="s">
        <v>3160</v>
      </c>
      <c r="F1740" s="291" t="s">
        <v>3161</v>
      </c>
      <c r="G1740" s="291" t="s">
        <v>3162</v>
      </c>
      <c r="H1740" s="291" t="s">
        <v>3163</v>
      </c>
      <c r="I1740" s="291" t="s">
        <v>3164</v>
      </c>
      <c r="J1740" s="291" t="s">
        <v>65</v>
      </c>
      <c r="K1740" s="291">
        <v>40</v>
      </c>
      <c r="L1740" s="291">
        <v>58627677.160000004</v>
      </c>
      <c r="M1740" s="291" t="s">
        <v>58</v>
      </c>
      <c r="N1740" s="291">
        <v>738</v>
      </c>
      <c r="O1740" s="291">
        <v>7129418.6810417334</v>
      </c>
      <c r="P1740" s="321" t="s">
        <v>3170</v>
      </c>
      <c r="Q1740" s="321">
        <v>18000000</v>
      </c>
      <c r="R1740" s="321">
        <v>32.510452999999998</v>
      </c>
      <c r="S1740" s="321">
        <v>52.540310169999998</v>
      </c>
      <c r="T1740" s="321">
        <v>129.30958598434512</v>
      </c>
      <c r="U1740" s="321" t="s">
        <v>150</v>
      </c>
      <c r="V1740" s="321">
        <v>0.19363482238155294</v>
      </c>
      <c r="W1740" s="321">
        <v>1.16897852116378</v>
      </c>
      <c r="X1740" s="321">
        <v>2</v>
      </c>
      <c r="Y1740" s="321">
        <v>45.178175227930097</v>
      </c>
      <c r="Z1740" s="321">
        <v>0.44807999999999998</v>
      </c>
      <c r="AA1740" s="321">
        <v>99.589996400000004</v>
      </c>
      <c r="AB1740" s="321">
        <v>1.4448949600000001</v>
      </c>
      <c r="AC1740" s="322">
        <v>0.55269378283894455</v>
      </c>
      <c r="AD1740" s="323">
        <v>180000</v>
      </c>
      <c r="AE1740" s="322">
        <v>39.607881561342964</v>
      </c>
      <c r="AF1740" s="324">
        <v>88.547576675156947</v>
      </c>
      <c r="AG1740" s="324">
        <v>25.748800541289835</v>
      </c>
      <c r="AH1740" s="324">
        <v>0.26767043983589206</v>
      </c>
      <c r="AI1740" s="324">
        <v>0.29079057279852089</v>
      </c>
      <c r="AJ1740" s="324">
        <v>0.20410585919709992</v>
      </c>
      <c r="AK1740" s="324">
        <v>184.22797231125043</v>
      </c>
      <c r="AL1740" s="324">
        <v>148.55502161504782</v>
      </c>
      <c r="AM1740" s="324">
        <v>219.90092300745309</v>
      </c>
    </row>
    <row r="1741" spans="1:39">
      <c r="A1741" s="291" t="s">
        <v>1892</v>
      </c>
      <c r="B1741" s="291">
        <v>2</v>
      </c>
      <c r="C1741" s="291" t="s">
        <v>3919</v>
      </c>
      <c r="D1741" s="291" t="s">
        <v>3176</v>
      </c>
      <c r="E1741" s="291" t="s">
        <v>3160</v>
      </c>
      <c r="F1741" s="291" t="s">
        <v>3161</v>
      </c>
      <c r="G1741" s="291" t="s">
        <v>3162</v>
      </c>
      <c r="H1741" s="291" t="s">
        <v>3163</v>
      </c>
      <c r="I1741" s="291" t="s">
        <v>3164</v>
      </c>
      <c r="J1741" s="291" t="s">
        <v>65</v>
      </c>
      <c r="K1741" s="291">
        <v>40</v>
      </c>
      <c r="L1741" s="291">
        <v>58627677.160000004</v>
      </c>
      <c r="M1741" s="291" t="s">
        <v>58</v>
      </c>
      <c r="N1741" s="291">
        <v>739</v>
      </c>
      <c r="O1741" s="291">
        <v>7139092.2477731332</v>
      </c>
      <c r="P1741" s="321" t="s">
        <v>3170</v>
      </c>
      <c r="Q1741" s="321">
        <v>18000000</v>
      </c>
      <c r="R1741" s="321">
        <v>32.510452999999998</v>
      </c>
      <c r="S1741" s="321">
        <v>52.540310169999998</v>
      </c>
      <c r="T1741" s="321">
        <v>129.30958598434512</v>
      </c>
      <c r="U1741" s="321" t="s">
        <v>150</v>
      </c>
      <c r="V1741" s="321">
        <v>0.19363482238155294</v>
      </c>
      <c r="W1741" s="321">
        <v>1.16897852116378</v>
      </c>
      <c r="X1741" s="321">
        <v>2</v>
      </c>
      <c r="Y1741" s="321">
        <v>45.178175227930097</v>
      </c>
      <c r="Z1741" s="321">
        <v>0.44807999999999998</v>
      </c>
      <c r="AA1741" s="321">
        <v>99.589996400000004</v>
      </c>
      <c r="AB1741" s="321">
        <v>1.4448949600000001</v>
      </c>
      <c r="AC1741" s="322">
        <v>0.55269378283894455</v>
      </c>
      <c r="AD1741" s="323">
        <v>180000</v>
      </c>
      <c r="AE1741" s="322">
        <v>39.661623598739631</v>
      </c>
      <c r="AF1741" s="324">
        <v>88.667722640794892</v>
      </c>
      <c r="AG1741" s="324">
        <v>25.780926293287351</v>
      </c>
      <c r="AH1741" s="324">
        <v>0.26738935283374438</v>
      </c>
      <c r="AI1741" s="324">
        <v>0.2907588638283789</v>
      </c>
      <c r="AJ1741" s="324">
        <v>0.20410585919709992</v>
      </c>
      <c r="AK1741" s="324">
        <v>184.20788335438667</v>
      </c>
      <c r="AL1741" s="324">
        <v>148.53882257977821</v>
      </c>
      <c r="AM1741" s="324">
        <v>219.87694412899518</v>
      </c>
    </row>
    <row r="1742" spans="1:39">
      <c r="A1742" s="291" t="s">
        <v>1893</v>
      </c>
      <c r="B1742" s="291">
        <v>2</v>
      </c>
      <c r="C1742" s="291" t="s">
        <v>3920</v>
      </c>
      <c r="D1742" s="291" t="s">
        <v>3176</v>
      </c>
      <c r="E1742" s="291" t="s">
        <v>3160</v>
      </c>
      <c r="F1742" s="291" t="s">
        <v>3161</v>
      </c>
      <c r="G1742" s="291" t="s">
        <v>3162</v>
      </c>
      <c r="H1742" s="291" t="s">
        <v>3163</v>
      </c>
      <c r="I1742" s="291" t="s">
        <v>3164</v>
      </c>
      <c r="J1742" s="291" t="s">
        <v>65</v>
      </c>
      <c r="K1742" s="291">
        <v>40</v>
      </c>
      <c r="L1742" s="291">
        <v>58627677.160000004</v>
      </c>
      <c r="M1742" s="291" t="s">
        <v>58</v>
      </c>
      <c r="N1742" s="291">
        <v>740</v>
      </c>
      <c r="O1742" s="291">
        <v>7148765.8145045331</v>
      </c>
      <c r="P1742" s="321" t="s">
        <v>3170</v>
      </c>
      <c r="Q1742" s="321">
        <v>18000000</v>
      </c>
      <c r="R1742" s="321">
        <v>32.510452999999998</v>
      </c>
      <c r="S1742" s="321">
        <v>52.540310169999998</v>
      </c>
      <c r="T1742" s="321">
        <v>129.30958598434512</v>
      </c>
      <c r="U1742" s="321" t="s">
        <v>150</v>
      </c>
      <c r="V1742" s="321">
        <v>0.19363482238155294</v>
      </c>
      <c r="W1742" s="321">
        <v>1.16897852116378</v>
      </c>
      <c r="X1742" s="321">
        <v>2</v>
      </c>
      <c r="Y1742" s="321">
        <v>45.178175227930097</v>
      </c>
      <c r="Z1742" s="321">
        <v>0.44807999999999998</v>
      </c>
      <c r="AA1742" s="321">
        <v>99.589996400000004</v>
      </c>
      <c r="AB1742" s="321">
        <v>1.4448949600000001</v>
      </c>
      <c r="AC1742" s="322">
        <v>0.55269378283894455</v>
      </c>
      <c r="AD1742" s="323">
        <v>180000</v>
      </c>
      <c r="AE1742" s="322">
        <v>39.715365636136298</v>
      </c>
      <c r="AF1742" s="324">
        <v>88.787868606432824</v>
      </c>
      <c r="AG1742" s="324">
        <v>25.813018250993149</v>
      </c>
      <c r="AH1742" s="324">
        <v>0.26710807587588914</v>
      </c>
      <c r="AI1742" s="324">
        <v>0.29072686005577741</v>
      </c>
      <c r="AJ1742" s="324">
        <v>0.20410585919709992</v>
      </c>
      <c r="AK1742" s="324">
        <v>184.18760762785283</v>
      </c>
      <c r="AL1742" s="324">
        <v>148.5224729399504</v>
      </c>
      <c r="AM1742" s="324">
        <v>219.85274231575531</v>
      </c>
    </row>
    <row r="1743" spans="1:39">
      <c r="A1743" s="291" t="s">
        <v>1894</v>
      </c>
      <c r="B1743" s="291">
        <v>2</v>
      </c>
      <c r="C1743" s="291" t="s">
        <v>3921</v>
      </c>
      <c r="D1743" s="291" t="s">
        <v>3176</v>
      </c>
      <c r="E1743" s="291" t="s">
        <v>3160</v>
      </c>
      <c r="F1743" s="291" t="s">
        <v>3161</v>
      </c>
      <c r="G1743" s="291" t="s">
        <v>3162</v>
      </c>
      <c r="H1743" s="291" t="s">
        <v>3163</v>
      </c>
      <c r="I1743" s="291" t="s">
        <v>3164</v>
      </c>
      <c r="J1743" s="291" t="s">
        <v>65</v>
      </c>
      <c r="K1743" s="291">
        <v>40</v>
      </c>
      <c r="L1743" s="291">
        <v>58627677.160000004</v>
      </c>
      <c r="M1743" s="291" t="s">
        <v>58</v>
      </c>
      <c r="N1743" s="291">
        <v>741</v>
      </c>
      <c r="O1743" s="291">
        <v>7158439.3812359329</v>
      </c>
      <c r="P1743" s="321" t="s">
        <v>3170</v>
      </c>
      <c r="Q1743" s="321">
        <v>18000000</v>
      </c>
      <c r="R1743" s="321">
        <v>32.510452999999998</v>
      </c>
      <c r="S1743" s="321">
        <v>52.540310169999998</v>
      </c>
      <c r="T1743" s="321">
        <v>129.30958598434512</v>
      </c>
      <c r="U1743" s="321" t="s">
        <v>150</v>
      </c>
      <c r="V1743" s="321">
        <v>0.19363482238155294</v>
      </c>
      <c r="W1743" s="321">
        <v>1.16897852116378</v>
      </c>
      <c r="X1743" s="321">
        <v>2</v>
      </c>
      <c r="Y1743" s="321">
        <v>45.178175227930097</v>
      </c>
      <c r="Z1743" s="321">
        <v>0.44807999999999998</v>
      </c>
      <c r="AA1743" s="321">
        <v>99.589996400000004</v>
      </c>
      <c r="AB1743" s="321">
        <v>1.4448949600000001</v>
      </c>
      <c r="AC1743" s="322">
        <v>0.55269378283894455</v>
      </c>
      <c r="AD1743" s="323">
        <v>180000</v>
      </c>
      <c r="AE1743" s="322">
        <v>39.769107673532957</v>
      </c>
      <c r="AF1743" s="324">
        <v>88.908014572070741</v>
      </c>
      <c r="AG1743" s="324">
        <v>25.845076391826513</v>
      </c>
      <c r="AH1743" s="324">
        <v>0.26682661097399746</v>
      </c>
      <c r="AI1743" s="324">
        <v>0.29069456242188313</v>
      </c>
      <c r="AJ1743" s="324">
        <v>0.20410585919709992</v>
      </c>
      <c r="AK1743" s="324">
        <v>184.16714572791733</v>
      </c>
      <c r="AL1743" s="324">
        <v>148.50597317637448</v>
      </c>
      <c r="AM1743" s="324">
        <v>219.82831827946018</v>
      </c>
    </row>
    <row r="1744" spans="1:39">
      <c r="A1744" s="291" t="s">
        <v>1895</v>
      </c>
      <c r="B1744" s="291">
        <v>2</v>
      </c>
      <c r="C1744" s="291" t="s">
        <v>3922</v>
      </c>
      <c r="D1744" s="291" t="s">
        <v>3176</v>
      </c>
      <c r="E1744" s="291" t="s">
        <v>3160</v>
      </c>
      <c r="F1744" s="291" t="s">
        <v>3161</v>
      </c>
      <c r="G1744" s="291" t="s">
        <v>3162</v>
      </c>
      <c r="H1744" s="291" t="s">
        <v>3163</v>
      </c>
      <c r="I1744" s="291" t="s">
        <v>3164</v>
      </c>
      <c r="J1744" s="291" t="s">
        <v>65</v>
      </c>
      <c r="K1744" s="291">
        <v>40</v>
      </c>
      <c r="L1744" s="291">
        <v>58627677.160000004</v>
      </c>
      <c r="M1744" s="291" t="s">
        <v>58</v>
      </c>
      <c r="N1744" s="291">
        <v>742</v>
      </c>
      <c r="O1744" s="291">
        <v>7168112.9479673328</v>
      </c>
      <c r="P1744" s="321" t="s">
        <v>3170</v>
      </c>
      <c r="Q1744" s="321">
        <v>18000000</v>
      </c>
      <c r="R1744" s="321">
        <v>32.510452999999998</v>
      </c>
      <c r="S1744" s="321">
        <v>52.540310169999998</v>
      </c>
      <c r="T1744" s="321">
        <v>129.30958598434512</v>
      </c>
      <c r="U1744" s="321" t="s">
        <v>150</v>
      </c>
      <c r="V1744" s="321">
        <v>0.19363482238155294</v>
      </c>
      <c r="W1744" s="321">
        <v>1.16897852116378</v>
      </c>
      <c r="X1744" s="321">
        <v>2</v>
      </c>
      <c r="Y1744" s="321">
        <v>45.178175227930097</v>
      </c>
      <c r="Z1744" s="321">
        <v>0.44807999999999998</v>
      </c>
      <c r="AA1744" s="321">
        <v>99.589996400000004</v>
      </c>
      <c r="AB1744" s="321">
        <v>1.4448949600000001</v>
      </c>
      <c r="AC1744" s="322">
        <v>0.55269378283894455</v>
      </c>
      <c r="AD1744" s="323">
        <v>180000</v>
      </c>
      <c r="AE1744" s="322">
        <v>39.822849710929624</v>
      </c>
      <c r="AF1744" s="324">
        <v>89.028160537708672</v>
      </c>
      <c r="AG1744" s="324">
        <v>25.877100693447719</v>
      </c>
      <c r="AH1744" s="324">
        <v>0.2665449601338562</v>
      </c>
      <c r="AI1744" s="324">
        <v>0.29066197186548903</v>
      </c>
      <c r="AJ1744" s="324">
        <v>0.20410585919709992</v>
      </c>
      <c r="AK1744" s="324">
        <v>184.14649824934469</v>
      </c>
      <c r="AL1744" s="324">
        <v>148.48932376864789</v>
      </c>
      <c r="AM1744" s="324">
        <v>219.80367273004151</v>
      </c>
    </row>
    <row r="1745" spans="1:39">
      <c r="A1745" s="291" t="s">
        <v>1896</v>
      </c>
      <c r="B1745" s="291">
        <v>2</v>
      </c>
      <c r="C1745" s="291" t="s">
        <v>3923</v>
      </c>
      <c r="D1745" s="291" t="s">
        <v>3176</v>
      </c>
      <c r="E1745" s="291" t="s">
        <v>3160</v>
      </c>
      <c r="F1745" s="291" t="s">
        <v>3161</v>
      </c>
      <c r="G1745" s="291" t="s">
        <v>3162</v>
      </c>
      <c r="H1745" s="291" t="s">
        <v>3163</v>
      </c>
      <c r="I1745" s="291" t="s">
        <v>3164</v>
      </c>
      <c r="J1745" s="291" t="s">
        <v>65</v>
      </c>
      <c r="K1745" s="291">
        <v>40</v>
      </c>
      <c r="L1745" s="291">
        <v>58627677.160000004</v>
      </c>
      <c r="M1745" s="291" t="s">
        <v>58</v>
      </c>
      <c r="N1745" s="291">
        <v>743</v>
      </c>
      <c r="O1745" s="291">
        <v>7177786.5146987326</v>
      </c>
      <c r="P1745" s="321" t="s">
        <v>3170</v>
      </c>
      <c r="Q1745" s="321">
        <v>18000000</v>
      </c>
      <c r="R1745" s="321">
        <v>32.510452999999998</v>
      </c>
      <c r="S1745" s="321">
        <v>52.540310169999998</v>
      </c>
      <c r="T1745" s="321">
        <v>129.30958598434512</v>
      </c>
      <c r="U1745" s="321" t="s">
        <v>150</v>
      </c>
      <c r="V1745" s="321">
        <v>0.19363482238155294</v>
      </c>
      <c r="W1745" s="321">
        <v>1.16897852116378</v>
      </c>
      <c r="X1745" s="321">
        <v>2</v>
      </c>
      <c r="Y1745" s="321">
        <v>45.178175227930097</v>
      </c>
      <c r="Z1745" s="321">
        <v>0.44807999999999998</v>
      </c>
      <c r="AA1745" s="321">
        <v>99.589996400000004</v>
      </c>
      <c r="AB1745" s="321">
        <v>1.4448949600000001</v>
      </c>
      <c r="AC1745" s="322">
        <v>0.55269378283894455</v>
      </c>
      <c r="AD1745" s="323">
        <v>180000</v>
      </c>
      <c r="AE1745" s="322">
        <v>39.876591748326291</v>
      </c>
      <c r="AF1745" s="324">
        <v>89.148306503346618</v>
      </c>
      <c r="AG1745" s="324">
        <v>25.909091133757197</v>
      </c>
      <c r="AH1745" s="324">
        <v>0.26626312535437041</v>
      </c>
      <c r="AI1745" s="324">
        <v>0.29062908932302123</v>
      </c>
      <c r="AJ1745" s="324">
        <v>0.20410585919709992</v>
      </c>
      <c r="AK1745" s="324">
        <v>184.1256657854</v>
      </c>
      <c r="AL1745" s="324">
        <v>148.47252519515891</v>
      </c>
      <c r="AM1745" s="324">
        <v>219.77880637564112</v>
      </c>
    </row>
    <row r="1746" spans="1:39">
      <c r="A1746" s="291" t="s">
        <v>1897</v>
      </c>
      <c r="B1746" s="291">
        <v>2</v>
      </c>
      <c r="C1746" s="291" t="s">
        <v>3924</v>
      </c>
      <c r="D1746" s="291" t="s">
        <v>3176</v>
      </c>
      <c r="E1746" s="291" t="s">
        <v>3160</v>
      </c>
      <c r="F1746" s="291" t="s">
        <v>3161</v>
      </c>
      <c r="G1746" s="291" t="s">
        <v>3162</v>
      </c>
      <c r="H1746" s="291" t="s">
        <v>3163</v>
      </c>
      <c r="I1746" s="291" t="s">
        <v>3164</v>
      </c>
      <c r="J1746" s="291" t="s">
        <v>65</v>
      </c>
      <c r="K1746" s="291">
        <v>40</v>
      </c>
      <c r="L1746" s="291">
        <v>58627677.160000004</v>
      </c>
      <c r="M1746" s="291" t="s">
        <v>58</v>
      </c>
      <c r="N1746" s="291">
        <v>744</v>
      </c>
      <c r="O1746" s="291">
        <v>7187460.0814301325</v>
      </c>
      <c r="P1746" s="321" t="s">
        <v>3170</v>
      </c>
      <c r="Q1746" s="321">
        <v>18000000</v>
      </c>
      <c r="R1746" s="321">
        <v>32.510452999999998</v>
      </c>
      <c r="S1746" s="321">
        <v>52.540310169999998</v>
      </c>
      <c r="T1746" s="321">
        <v>129.30958598434512</v>
      </c>
      <c r="U1746" s="321" t="s">
        <v>150</v>
      </c>
      <c r="V1746" s="321">
        <v>0.19363482238155294</v>
      </c>
      <c r="W1746" s="321">
        <v>1.16897852116378</v>
      </c>
      <c r="X1746" s="321">
        <v>2</v>
      </c>
      <c r="Y1746" s="321">
        <v>45.178175227930097</v>
      </c>
      <c r="Z1746" s="321">
        <v>0.44807999999999998</v>
      </c>
      <c r="AA1746" s="321">
        <v>99.589996400000004</v>
      </c>
      <c r="AB1746" s="321">
        <v>1.4448949600000001</v>
      </c>
      <c r="AC1746" s="322">
        <v>0.55269378283894455</v>
      </c>
      <c r="AD1746" s="323">
        <v>180000</v>
      </c>
      <c r="AE1746" s="322">
        <v>39.930333785722958</v>
      </c>
      <c r="AF1746" s="324">
        <v>89.268452468984549</v>
      </c>
      <c r="AG1746" s="324">
        <v>25.941047690894834</v>
      </c>
      <c r="AH1746" s="324">
        <v>0.26598110862864915</v>
      </c>
      <c r="AI1746" s="324">
        <v>0.29059591572854698</v>
      </c>
      <c r="AJ1746" s="324">
        <v>0.20410585919709992</v>
      </c>
      <c r="AK1746" s="324">
        <v>184.10464892785387</v>
      </c>
      <c r="AL1746" s="324">
        <v>148.45557793309072</v>
      </c>
      <c r="AM1746" s="324">
        <v>219.75371992261702</v>
      </c>
    </row>
    <row r="1747" spans="1:39">
      <c r="A1747" s="291" t="s">
        <v>1898</v>
      </c>
      <c r="B1747" s="291">
        <v>2</v>
      </c>
      <c r="C1747" s="291" t="s">
        <v>3925</v>
      </c>
      <c r="D1747" s="291" t="s">
        <v>3176</v>
      </c>
      <c r="E1747" s="291" t="s">
        <v>3160</v>
      </c>
      <c r="F1747" s="291" t="s">
        <v>3161</v>
      </c>
      <c r="G1747" s="291" t="s">
        <v>3162</v>
      </c>
      <c r="H1747" s="291" t="s">
        <v>3163</v>
      </c>
      <c r="I1747" s="291" t="s">
        <v>3164</v>
      </c>
      <c r="J1747" s="291" t="s">
        <v>65</v>
      </c>
      <c r="K1747" s="291">
        <v>40</v>
      </c>
      <c r="L1747" s="291">
        <v>58627677.160000004</v>
      </c>
      <c r="M1747" s="291" t="s">
        <v>58</v>
      </c>
      <c r="N1747" s="291">
        <v>745</v>
      </c>
      <c r="O1747" s="291">
        <v>7197133.6481615324</v>
      </c>
      <c r="P1747" s="321" t="s">
        <v>3170</v>
      </c>
      <c r="Q1747" s="321">
        <v>18000000</v>
      </c>
      <c r="R1747" s="321">
        <v>32.510452999999998</v>
      </c>
      <c r="S1747" s="321">
        <v>52.540310169999998</v>
      </c>
      <c r="T1747" s="321">
        <v>129.30958598434512</v>
      </c>
      <c r="U1747" s="321" t="s">
        <v>150</v>
      </c>
      <c r="V1747" s="321">
        <v>0.19363482238155294</v>
      </c>
      <c r="W1747" s="321">
        <v>1.16897852116378</v>
      </c>
      <c r="X1747" s="321">
        <v>2</v>
      </c>
      <c r="Y1747" s="321">
        <v>45.178175227930097</v>
      </c>
      <c r="Z1747" s="321">
        <v>0.44807999999999998</v>
      </c>
      <c r="AA1747" s="321">
        <v>99.589996400000004</v>
      </c>
      <c r="AB1747" s="321">
        <v>1.4448949600000001</v>
      </c>
      <c r="AC1747" s="322">
        <v>0.55269378283894455</v>
      </c>
      <c r="AD1747" s="323">
        <v>180000</v>
      </c>
      <c r="AE1747" s="322">
        <v>39.984075823119625</v>
      </c>
      <c r="AF1747" s="324">
        <v>89.38859843462248</v>
      </c>
      <c r="AG1747" s="324">
        <v>25.972970343239147</v>
      </c>
      <c r="AH1747" s="324">
        <v>0.26569891194278394</v>
      </c>
      <c r="AI1747" s="324">
        <v>0.29056245201378117</v>
      </c>
      <c r="AJ1747" s="324">
        <v>0.20410585919709992</v>
      </c>
      <c r="AK1747" s="324">
        <v>184.08344826698655</v>
      </c>
      <c r="AL1747" s="324">
        <v>148.43848245842486</v>
      </c>
      <c r="AM1747" s="324">
        <v>219.7284140755483</v>
      </c>
    </row>
    <row r="1748" spans="1:39">
      <c r="A1748" s="291" t="s">
        <v>1899</v>
      </c>
      <c r="B1748" s="291">
        <v>2</v>
      </c>
      <c r="C1748" s="291" t="s">
        <v>3926</v>
      </c>
      <c r="D1748" s="291" t="s">
        <v>3176</v>
      </c>
      <c r="E1748" s="291" t="s">
        <v>3160</v>
      </c>
      <c r="F1748" s="291" t="s">
        <v>3161</v>
      </c>
      <c r="G1748" s="291" t="s">
        <v>3162</v>
      </c>
      <c r="H1748" s="291" t="s">
        <v>3163</v>
      </c>
      <c r="I1748" s="291" t="s">
        <v>3164</v>
      </c>
      <c r="J1748" s="291" t="s">
        <v>65</v>
      </c>
      <c r="K1748" s="291">
        <v>40</v>
      </c>
      <c r="L1748" s="291">
        <v>58627677.160000004</v>
      </c>
      <c r="M1748" s="291" t="s">
        <v>58</v>
      </c>
      <c r="N1748" s="291">
        <v>746</v>
      </c>
      <c r="O1748" s="291">
        <v>7206807.2148929322</v>
      </c>
      <c r="P1748" s="321" t="s">
        <v>3170</v>
      </c>
      <c r="Q1748" s="321">
        <v>18000000</v>
      </c>
      <c r="R1748" s="321">
        <v>32.510452999999998</v>
      </c>
      <c r="S1748" s="321">
        <v>52.540310169999998</v>
      </c>
      <c r="T1748" s="321">
        <v>129.30958598434512</v>
      </c>
      <c r="U1748" s="321" t="s">
        <v>150</v>
      </c>
      <c r="V1748" s="321">
        <v>0.19363482238155294</v>
      </c>
      <c r="W1748" s="321">
        <v>1.16897852116378</v>
      </c>
      <c r="X1748" s="321">
        <v>2</v>
      </c>
      <c r="Y1748" s="321">
        <v>45.178175227930097</v>
      </c>
      <c r="Z1748" s="321">
        <v>0.44807999999999998</v>
      </c>
      <c r="AA1748" s="321">
        <v>99.589996400000004</v>
      </c>
      <c r="AB1748" s="321">
        <v>1.4448949600000001</v>
      </c>
      <c r="AC1748" s="322">
        <v>0.55269378283894455</v>
      </c>
      <c r="AD1748" s="323">
        <v>180000</v>
      </c>
      <c r="AE1748" s="322">
        <v>40.037817860516292</v>
      </c>
      <c r="AF1748" s="324">
        <v>89.508744400260412</v>
      </c>
      <c r="AG1748" s="324">
        <v>26.004859069406585</v>
      </c>
      <c r="AH1748" s="324">
        <v>0.26541653727713727</v>
      </c>
      <c r="AI1748" s="324">
        <v>0.29052869910809437</v>
      </c>
      <c r="AJ1748" s="324">
        <v>0.20410585919709992</v>
      </c>
      <c r="AK1748" s="324">
        <v>184.0620643915932</v>
      </c>
      <c r="AL1748" s="324">
        <v>148.42123924594509</v>
      </c>
      <c r="AM1748" s="324">
        <v>219.7028895372413</v>
      </c>
    </row>
    <row r="1749" spans="1:39">
      <c r="A1749" s="291" t="s">
        <v>1900</v>
      </c>
      <c r="B1749" s="291">
        <v>2</v>
      </c>
      <c r="C1749" s="291" t="s">
        <v>3927</v>
      </c>
      <c r="D1749" s="291" t="s">
        <v>3176</v>
      </c>
      <c r="E1749" s="291" t="s">
        <v>3160</v>
      </c>
      <c r="F1749" s="291" t="s">
        <v>3161</v>
      </c>
      <c r="G1749" s="291" t="s">
        <v>3162</v>
      </c>
      <c r="H1749" s="291" t="s">
        <v>3163</v>
      </c>
      <c r="I1749" s="291" t="s">
        <v>3164</v>
      </c>
      <c r="J1749" s="291" t="s">
        <v>65</v>
      </c>
      <c r="K1749" s="291">
        <v>40</v>
      </c>
      <c r="L1749" s="291">
        <v>58627677.160000004</v>
      </c>
      <c r="M1749" s="291" t="s">
        <v>58</v>
      </c>
      <c r="N1749" s="291">
        <v>747</v>
      </c>
      <c r="O1749" s="291">
        <v>7216480.7816243321</v>
      </c>
      <c r="P1749" s="321" t="s">
        <v>3170</v>
      </c>
      <c r="Q1749" s="321">
        <v>18000000</v>
      </c>
      <c r="R1749" s="321">
        <v>32.510452999999998</v>
      </c>
      <c r="S1749" s="321">
        <v>52.540310169999998</v>
      </c>
      <c r="T1749" s="321">
        <v>129.30958598434512</v>
      </c>
      <c r="U1749" s="321" t="s">
        <v>150</v>
      </c>
      <c r="V1749" s="321">
        <v>0.19363482238155294</v>
      </c>
      <c r="W1749" s="321">
        <v>1.16897852116378</v>
      </c>
      <c r="X1749" s="321">
        <v>2</v>
      </c>
      <c r="Y1749" s="321">
        <v>45.178175227930097</v>
      </c>
      <c r="Z1749" s="321">
        <v>0.44807999999999998</v>
      </c>
      <c r="AA1749" s="321">
        <v>99.589996400000004</v>
      </c>
      <c r="AB1749" s="321">
        <v>1.4448949600000001</v>
      </c>
      <c r="AC1749" s="322">
        <v>0.55269378283894455</v>
      </c>
      <c r="AD1749" s="323">
        <v>180000</v>
      </c>
      <c r="AE1749" s="322">
        <v>40.091559897912958</v>
      </c>
      <c r="AF1749" s="324">
        <v>89.628890365898357</v>
      </c>
      <c r="AG1749" s="324">
        <v>26.036713848250702</v>
      </c>
      <c r="AH1749" s="324">
        <v>0.26513398660517812</v>
      </c>
      <c r="AI1749" s="324">
        <v>0.29049465793851942</v>
      </c>
      <c r="AJ1749" s="324">
        <v>0.20410585919709992</v>
      </c>
      <c r="AK1749" s="324">
        <v>184.04049788898774</v>
      </c>
      <c r="AL1749" s="324">
        <v>148.40384876924105</v>
      </c>
      <c r="AM1749" s="324">
        <v>219.67714700873447</v>
      </c>
    </row>
    <row r="1750" spans="1:39">
      <c r="A1750" s="291" t="s">
        <v>1901</v>
      </c>
      <c r="B1750" s="291">
        <v>2</v>
      </c>
      <c r="C1750" s="291" t="s">
        <v>3928</v>
      </c>
      <c r="D1750" s="291" t="s">
        <v>3176</v>
      </c>
      <c r="E1750" s="291" t="s">
        <v>3160</v>
      </c>
      <c r="F1750" s="291" t="s">
        <v>3161</v>
      </c>
      <c r="G1750" s="291" t="s">
        <v>3162</v>
      </c>
      <c r="H1750" s="291" t="s">
        <v>3163</v>
      </c>
      <c r="I1750" s="291" t="s">
        <v>3164</v>
      </c>
      <c r="J1750" s="291" t="s">
        <v>65</v>
      </c>
      <c r="K1750" s="291">
        <v>40</v>
      </c>
      <c r="L1750" s="291">
        <v>58627677.160000004</v>
      </c>
      <c r="M1750" s="291" t="s">
        <v>58</v>
      </c>
      <c r="N1750" s="291">
        <v>748</v>
      </c>
      <c r="O1750" s="291">
        <v>7226154.3483557319</v>
      </c>
      <c r="P1750" s="321" t="s">
        <v>3170</v>
      </c>
      <c r="Q1750" s="321">
        <v>18000000</v>
      </c>
      <c r="R1750" s="321">
        <v>32.510452999999998</v>
      </c>
      <c r="S1750" s="321">
        <v>52.540310169999998</v>
      </c>
      <c r="T1750" s="321">
        <v>129.30958598434512</v>
      </c>
      <c r="U1750" s="321" t="s">
        <v>150</v>
      </c>
      <c r="V1750" s="321">
        <v>0.19363482238155294</v>
      </c>
      <c r="W1750" s="321">
        <v>1.16897852116378</v>
      </c>
      <c r="X1750" s="321">
        <v>2</v>
      </c>
      <c r="Y1750" s="321">
        <v>45.178175227930097</v>
      </c>
      <c r="Z1750" s="321">
        <v>0.44807999999999998</v>
      </c>
      <c r="AA1750" s="321">
        <v>99.589996400000004</v>
      </c>
      <c r="AB1750" s="321">
        <v>1.4448949600000001</v>
      </c>
      <c r="AC1750" s="322">
        <v>0.55269378283894455</v>
      </c>
      <c r="AD1750" s="323">
        <v>180000</v>
      </c>
      <c r="AE1750" s="322">
        <v>40.145301935309625</v>
      </c>
      <c r="AF1750" s="324">
        <v>89.749036331536288</v>
      </c>
      <c r="AG1750" s="324">
        <v>26.068534658861449</v>
      </c>
      <c r="AH1750" s="324">
        <v>0.26485126189455754</v>
      </c>
      <c r="AI1750" s="324">
        <v>0.29046032942975908</v>
      </c>
      <c r="AJ1750" s="324">
        <v>0.20410585919709992</v>
      </c>
      <c r="AK1750" s="324">
        <v>184.01874934500808</v>
      </c>
      <c r="AL1750" s="324">
        <v>148.38631150071194</v>
      </c>
      <c r="AM1750" s="324">
        <v>219.65118718930424</v>
      </c>
    </row>
    <row r="1751" spans="1:39">
      <c r="A1751" s="291" t="s">
        <v>1902</v>
      </c>
      <c r="B1751" s="291">
        <v>2</v>
      </c>
      <c r="C1751" s="291" t="s">
        <v>3929</v>
      </c>
      <c r="D1751" s="291" t="s">
        <v>3176</v>
      </c>
      <c r="E1751" s="291" t="s">
        <v>3160</v>
      </c>
      <c r="F1751" s="291" t="s">
        <v>3161</v>
      </c>
      <c r="G1751" s="291" t="s">
        <v>3162</v>
      </c>
      <c r="H1751" s="291" t="s">
        <v>3163</v>
      </c>
      <c r="I1751" s="291" t="s">
        <v>3164</v>
      </c>
      <c r="J1751" s="291" t="s">
        <v>65</v>
      </c>
      <c r="K1751" s="291">
        <v>40</v>
      </c>
      <c r="L1751" s="291">
        <v>58627677.160000004</v>
      </c>
      <c r="M1751" s="291" t="s">
        <v>58</v>
      </c>
      <c r="N1751" s="291">
        <v>749</v>
      </c>
      <c r="O1751" s="291">
        <v>7235827.9150871318</v>
      </c>
      <c r="P1751" s="321" t="s">
        <v>3170</v>
      </c>
      <c r="Q1751" s="321">
        <v>18000000</v>
      </c>
      <c r="R1751" s="321">
        <v>32.510452999999998</v>
      </c>
      <c r="S1751" s="321">
        <v>52.540310169999998</v>
      </c>
      <c r="T1751" s="321">
        <v>129.30958598434512</v>
      </c>
      <c r="U1751" s="321" t="s">
        <v>150</v>
      </c>
      <c r="V1751" s="321">
        <v>0.19363482238155294</v>
      </c>
      <c r="W1751" s="321">
        <v>1.16897852116378</v>
      </c>
      <c r="X1751" s="321">
        <v>2</v>
      </c>
      <c r="Y1751" s="321">
        <v>45.178175227930097</v>
      </c>
      <c r="Z1751" s="321">
        <v>0.44807999999999998</v>
      </c>
      <c r="AA1751" s="321">
        <v>99.589996400000004</v>
      </c>
      <c r="AB1751" s="321">
        <v>1.4448949600000001</v>
      </c>
      <c r="AC1751" s="322">
        <v>0.55269378283894455</v>
      </c>
      <c r="AD1751" s="323">
        <v>180000</v>
      </c>
      <c r="AE1751" s="322">
        <v>40.199043972706285</v>
      </c>
      <c r="AF1751" s="324">
        <v>89.869182297174206</v>
      </c>
      <c r="AG1751" s="324">
        <v>26.100321480564372</v>
      </c>
      <c r="AH1751" s="324">
        <v>0.26456836510614579</v>
      </c>
      <c r="AI1751" s="324">
        <v>0.2904257145041928</v>
      </c>
      <c r="AJ1751" s="324">
        <v>0.20410585919709992</v>
      </c>
      <c r="AK1751" s="324">
        <v>183.99681934402003</v>
      </c>
      <c r="AL1751" s="324">
        <v>148.36862791157006</v>
      </c>
      <c r="AM1751" s="324">
        <v>219.62501077647005</v>
      </c>
    </row>
    <row r="1752" spans="1:39">
      <c r="A1752" s="291" t="s">
        <v>1903</v>
      </c>
      <c r="B1752" s="291">
        <v>2</v>
      </c>
      <c r="C1752" s="291" t="s">
        <v>3930</v>
      </c>
      <c r="D1752" s="291" t="s">
        <v>3176</v>
      </c>
      <c r="E1752" s="291" t="s">
        <v>3160</v>
      </c>
      <c r="F1752" s="291" t="s">
        <v>3161</v>
      </c>
      <c r="G1752" s="291" t="s">
        <v>3162</v>
      </c>
      <c r="H1752" s="291" t="s">
        <v>3163</v>
      </c>
      <c r="I1752" s="291" t="s">
        <v>3164</v>
      </c>
      <c r="J1752" s="291" t="s">
        <v>65</v>
      </c>
      <c r="K1752" s="291">
        <v>40</v>
      </c>
      <c r="L1752" s="291">
        <v>58627677.160000004</v>
      </c>
      <c r="M1752" s="291" t="s">
        <v>58</v>
      </c>
      <c r="N1752" s="291">
        <v>750</v>
      </c>
      <c r="O1752" s="291">
        <v>7245501.4818185316</v>
      </c>
      <c r="P1752" s="321" t="s">
        <v>3170</v>
      </c>
      <c r="Q1752" s="321">
        <v>18000000</v>
      </c>
      <c r="R1752" s="321">
        <v>32.510452999999998</v>
      </c>
      <c r="S1752" s="321">
        <v>52.540310169999998</v>
      </c>
      <c r="T1752" s="321">
        <v>129.30958598434512</v>
      </c>
      <c r="U1752" s="321" t="s">
        <v>150</v>
      </c>
      <c r="V1752" s="321">
        <v>0.19363482238155294</v>
      </c>
      <c r="W1752" s="321">
        <v>1.16897852116378</v>
      </c>
      <c r="X1752" s="321">
        <v>2</v>
      </c>
      <c r="Y1752" s="321">
        <v>45.178175227930097</v>
      </c>
      <c r="Z1752" s="321">
        <v>0.44807999999999998</v>
      </c>
      <c r="AA1752" s="321">
        <v>99.589996400000004</v>
      </c>
      <c r="AB1752" s="321">
        <v>1.4448949600000001</v>
      </c>
      <c r="AC1752" s="322">
        <v>0.55269378283894455</v>
      </c>
      <c r="AD1752" s="323">
        <v>180000</v>
      </c>
      <c r="AE1752" s="322">
        <v>40.252786010102952</v>
      </c>
      <c r="AF1752" s="324">
        <v>89.989328262812137</v>
      </c>
      <c r="AG1752" s="324">
        <v>26.132074292919921</v>
      </c>
      <c r="AH1752" s="324">
        <v>0.26428529819501784</v>
      </c>
      <c r="AI1752" s="324">
        <v>0.29039081408188411</v>
      </c>
      <c r="AJ1752" s="324">
        <v>0.20410585919709992</v>
      </c>
      <c r="AK1752" s="324">
        <v>183.97470846892233</v>
      </c>
      <c r="AL1752" s="324">
        <v>148.3507984718446</v>
      </c>
      <c r="AM1752" s="324">
        <v>219.59861846600012</v>
      </c>
    </row>
    <row r="1753" spans="1:39">
      <c r="A1753" s="291" t="s">
        <v>1904</v>
      </c>
      <c r="B1753" s="291">
        <v>2</v>
      </c>
      <c r="C1753" s="291" t="s">
        <v>3931</v>
      </c>
      <c r="D1753" s="291" t="s">
        <v>3176</v>
      </c>
      <c r="E1753" s="291" t="s">
        <v>3160</v>
      </c>
      <c r="F1753" s="291" t="s">
        <v>3161</v>
      </c>
      <c r="G1753" s="291" t="s">
        <v>3162</v>
      </c>
      <c r="H1753" s="291" t="s">
        <v>3163</v>
      </c>
      <c r="I1753" s="291" t="s">
        <v>3164</v>
      </c>
      <c r="J1753" s="291" t="s">
        <v>65</v>
      </c>
      <c r="K1753" s="291">
        <v>40</v>
      </c>
      <c r="L1753" s="291">
        <v>58627677.160000004</v>
      </c>
      <c r="M1753" s="291" t="s">
        <v>58</v>
      </c>
      <c r="N1753" s="291">
        <v>751</v>
      </c>
      <c r="O1753" s="291">
        <v>7255175.0485499315</v>
      </c>
      <c r="P1753" s="321" t="s">
        <v>3170</v>
      </c>
      <c r="Q1753" s="321">
        <v>18000000</v>
      </c>
      <c r="R1753" s="321">
        <v>32.510452999999998</v>
      </c>
      <c r="S1753" s="321">
        <v>52.540310169999998</v>
      </c>
      <c r="T1753" s="321">
        <v>129.30958598434512</v>
      </c>
      <c r="U1753" s="321" t="s">
        <v>150</v>
      </c>
      <c r="V1753" s="321">
        <v>0.19363482238155294</v>
      </c>
      <c r="W1753" s="321">
        <v>1.16897852116378</v>
      </c>
      <c r="X1753" s="321">
        <v>2</v>
      </c>
      <c r="Y1753" s="321">
        <v>45.178175227930097</v>
      </c>
      <c r="Z1753" s="321">
        <v>0.44807999999999998</v>
      </c>
      <c r="AA1753" s="321">
        <v>99.589996400000004</v>
      </c>
      <c r="AB1753" s="321">
        <v>1.4448949600000001</v>
      </c>
      <c r="AC1753" s="322">
        <v>0.55269378283894455</v>
      </c>
      <c r="AD1753" s="323">
        <v>180000</v>
      </c>
      <c r="AE1753" s="322">
        <v>40.306528047499619</v>
      </c>
      <c r="AF1753" s="324">
        <v>90.109474228450068</v>
      </c>
      <c r="AG1753" s="324">
        <v>26.163793075722612</v>
      </c>
      <c r="AH1753" s="324">
        <v>0.26400206310945606</v>
      </c>
      <c r="AI1753" s="324">
        <v>0.29035562908058754</v>
      </c>
      <c r="AJ1753" s="324">
        <v>0.20410585919709992</v>
      </c>
      <c r="AK1753" s="324">
        <v>183.9524173011508</v>
      </c>
      <c r="AL1753" s="324">
        <v>148.33282365038517</v>
      </c>
      <c r="AM1753" s="324">
        <v>219.57201095191644</v>
      </c>
    </row>
    <row r="1754" spans="1:39">
      <c r="A1754" s="291" t="s">
        <v>1905</v>
      </c>
      <c r="B1754" s="291">
        <v>2</v>
      </c>
      <c r="C1754" s="291" t="s">
        <v>3932</v>
      </c>
      <c r="D1754" s="291" t="s">
        <v>3176</v>
      </c>
      <c r="E1754" s="291" t="s">
        <v>3160</v>
      </c>
      <c r="F1754" s="291" t="s">
        <v>3161</v>
      </c>
      <c r="G1754" s="291" t="s">
        <v>3162</v>
      </c>
      <c r="H1754" s="291" t="s">
        <v>3163</v>
      </c>
      <c r="I1754" s="291" t="s">
        <v>3164</v>
      </c>
      <c r="J1754" s="291" t="s">
        <v>65</v>
      </c>
      <c r="K1754" s="291">
        <v>40</v>
      </c>
      <c r="L1754" s="291">
        <v>58627677.160000004</v>
      </c>
      <c r="M1754" s="291" t="s">
        <v>58</v>
      </c>
      <c r="N1754" s="291">
        <v>752</v>
      </c>
      <c r="O1754" s="291">
        <v>7264848.6152813314</v>
      </c>
      <c r="P1754" s="321" t="s">
        <v>3170</v>
      </c>
      <c r="Q1754" s="321">
        <v>18000000</v>
      </c>
      <c r="R1754" s="321">
        <v>32.510452999999998</v>
      </c>
      <c r="S1754" s="321">
        <v>52.540310169999998</v>
      </c>
      <c r="T1754" s="321">
        <v>129.30958598434512</v>
      </c>
      <c r="U1754" s="321" t="s">
        <v>150</v>
      </c>
      <c r="V1754" s="321">
        <v>0.19363482238155294</v>
      </c>
      <c r="W1754" s="321">
        <v>1.16897852116378</v>
      </c>
      <c r="X1754" s="321">
        <v>2</v>
      </c>
      <c r="Y1754" s="321">
        <v>45.178175227930097</v>
      </c>
      <c r="Z1754" s="321">
        <v>0.44807999999999998</v>
      </c>
      <c r="AA1754" s="321">
        <v>99.589996400000004</v>
      </c>
      <c r="AB1754" s="321">
        <v>1.4448949600000001</v>
      </c>
      <c r="AC1754" s="322">
        <v>0.55269378283894455</v>
      </c>
      <c r="AD1754" s="323">
        <v>180000</v>
      </c>
      <c r="AE1754" s="322">
        <v>40.360270084896285</v>
      </c>
      <c r="AF1754" s="324">
        <v>90.229620194088014</v>
      </c>
      <c r="AG1754" s="324">
        <v>26.195477809000351</v>
      </c>
      <c r="AH1754" s="324">
        <v>0.26371866179193859</v>
      </c>
      <c r="AI1754" s="324">
        <v>0.29032016041575581</v>
      </c>
      <c r="AJ1754" s="324">
        <v>0.20410585919709992</v>
      </c>
      <c r="AK1754" s="324">
        <v>183.92994642068294</v>
      </c>
      <c r="AL1754" s="324">
        <v>148.31470391486545</v>
      </c>
      <c r="AM1754" s="324">
        <v>219.54518892650043</v>
      </c>
    </row>
    <row r="1755" spans="1:39">
      <c r="A1755" s="291" t="s">
        <v>1906</v>
      </c>
      <c r="B1755" s="291">
        <v>2</v>
      </c>
      <c r="C1755" s="291" t="s">
        <v>3933</v>
      </c>
      <c r="D1755" s="291" t="s">
        <v>3176</v>
      </c>
      <c r="E1755" s="291" t="s">
        <v>3160</v>
      </c>
      <c r="F1755" s="291" t="s">
        <v>3161</v>
      </c>
      <c r="G1755" s="291" t="s">
        <v>3162</v>
      </c>
      <c r="H1755" s="291" t="s">
        <v>3163</v>
      </c>
      <c r="I1755" s="291" t="s">
        <v>3164</v>
      </c>
      <c r="J1755" s="291" t="s">
        <v>65</v>
      </c>
      <c r="K1755" s="291">
        <v>40</v>
      </c>
      <c r="L1755" s="291">
        <v>58627677.160000004</v>
      </c>
      <c r="M1755" s="291" t="s">
        <v>58</v>
      </c>
      <c r="N1755" s="291">
        <v>753</v>
      </c>
      <c r="O1755" s="291">
        <v>7274522.1820127312</v>
      </c>
      <c r="P1755" s="321" t="s">
        <v>3170</v>
      </c>
      <c r="Q1755" s="321">
        <v>18000000</v>
      </c>
      <c r="R1755" s="321">
        <v>32.510452999999998</v>
      </c>
      <c r="S1755" s="321">
        <v>52.540310169999998</v>
      </c>
      <c r="T1755" s="321">
        <v>129.30958598434512</v>
      </c>
      <c r="U1755" s="321" t="s">
        <v>150</v>
      </c>
      <c r="V1755" s="321">
        <v>0.19363482238155294</v>
      </c>
      <c r="W1755" s="321">
        <v>1.16897852116378</v>
      </c>
      <c r="X1755" s="321">
        <v>2</v>
      </c>
      <c r="Y1755" s="321">
        <v>45.178175227930097</v>
      </c>
      <c r="Z1755" s="321">
        <v>0.44807999999999998</v>
      </c>
      <c r="AA1755" s="321">
        <v>99.589996400000004</v>
      </c>
      <c r="AB1755" s="321">
        <v>1.4448949600000001</v>
      </c>
      <c r="AC1755" s="322">
        <v>0.55269378283894455</v>
      </c>
      <c r="AD1755" s="323">
        <v>180000</v>
      </c>
      <c r="AE1755" s="322">
        <v>40.414012122292952</v>
      </c>
      <c r="AF1755" s="324">
        <v>90.349766159725945</v>
      </c>
      <c r="AG1755" s="324">
        <v>26.227128473013625</v>
      </c>
      <c r="AH1755" s="324">
        <v>0.26343509617838728</v>
      </c>
      <c r="AI1755" s="324">
        <v>0.29028440900054653</v>
      </c>
      <c r="AJ1755" s="324">
        <v>0.20410585919709992</v>
      </c>
      <c r="AK1755" s="324">
        <v>183.90729640604224</v>
      </c>
      <c r="AL1755" s="324">
        <v>148.29643973178665</v>
      </c>
      <c r="AM1755" s="324">
        <v>219.51815308029785</v>
      </c>
    </row>
    <row r="1756" spans="1:39">
      <c r="A1756" s="291" t="s">
        <v>1907</v>
      </c>
      <c r="B1756" s="291">
        <v>2</v>
      </c>
      <c r="C1756" s="291" t="s">
        <v>3934</v>
      </c>
      <c r="D1756" s="291" t="s">
        <v>3176</v>
      </c>
      <c r="E1756" s="291" t="s">
        <v>3160</v>
      </c>
      <c r="F1756" s="291" t="s">
        <v>3161</v>
      </c>
      <c r="G1756" s="291" t="s">
        <v>3162</v>
      </c>
      <c r="H1756" s="291" t="s">
        <v>3163</v>
      </c>
      <c r="I1756" s="291" t="s">
        <v>3164</v>
      </c>
      <c r="J1756" s="291" t="s">
        <v>65</v>
      </c>
      <c r="K1756" s="291">
        <v>40</v>
      </c>
      <c r="L1756" s="291">
        <v>58627677.160000004</v>
      </c>
      <c r="M1756" s="291" t="s">
        <v>58</v>
      </c>
      <c r="N1756" s="291">
        <v>754</v>
      </c>
      <c r="O1756" s="291">
        <v>7284195.7487441311</v>
      </c>
      <c r="P1756" s="321" t="s">
        <v>3170</v>
      </c>
      <c r="Q1756" s="321">
        <v>18000000</v>
      </c>
      <c r="R1756" s="321">
        <v>32.510452999999998</v>
      </c>
      <c r="S1756" s="321">
        <v>52.540310169999998</v>
      </c>
      <c r="T1756" s="321">
        <v>129.30958598434512</v>
      </c>
      <c r="U1756" s="321" t="s">
        <v>150</v>
      </c>
      <c r="V1756" s="321">
        <v>0.19363482238155294</v>
      </c>
      <c r="W1756" s="321">
        <v>1.16897852116378</v>
      </c>
      <c r="X1756" s="321">
        <v>2</v>
      </c>
      <c r="Y1756" s="321">
        <v>45.178175227930097</v>
      </c>
      <c r="Z1756" s="321">
        <v>0.44807999999999998</v>
      </c>
      <c r="AA1756" s="321">
        <v>99.589996400000004</v>
      </c>
      <c r="AB1756" s="321">
        <v>1.4448949600000001</v>
      </c>
      <c r="AC1756" s="322">
        <v>0.55269378283894455</v>
      </c>
      <c r="AD1756" s="323">
        <v>180000</v>
      </c>
      <c r="AE1756" s="322">
        <v>40.467754159689619</v>
      </c>
      <c r="AF1756" s="324">
        <v>90.469912125363876</v>
      </c>
      <c r="AG1756" s="324">
        <v>26.258745048254795</v>
      </c>
      <c r="AH1756" s="324">
        <v>0.26315136819865231</v>
      </c>
      <c r="AI1756" s="324">
        <v>0.29024837574582957</v>
      </c>
      <c r="AJ1756" s="324">
        <v>0.20410585919709992</v>
      </c>
      <c r="AK1756" s="324">
        <v>183.8844678343028</v>
      </c>
      <c r="AL1756" s="324">
        <v>148.27803156648122</v>
      </c>
      <c r="AM1756" s="324">
        <v>219.49090410212443</v>
      </c>
    </row>
    <row r="1757" spans="1:39">
      <c r="A1757" s="291" t="s">
        <v>1908</v>
      </c>
      <c r="B1757" s="291">
        <v>2</v>
      </c>
      <c r="C1757" s="291" t="s">
        <v>3935</v>
      </c>
      <c r="D1757" s="291" t="s">
        <v>3176</v>
      </c>
      <c r="E1757" s="291" t="s">
        <v>3160</v>
      </c>
      <c r="F1757" s="291" t="s">
        <v>3161</v>
      </c>
      <c r="G1757" s="291" t="s">
        <v>3162</v>
      </c>
      <c r="H1757" s="291" t="s">
        <v>3163</v>
      </c>
      <c r="I1757" s="291" t="s">
        <v>3164</v>
      </c>
      <c r="J1757" s="291" t="s">
        <v>65</v>
      </c>
      <c r="K1757" s="291">
        <v>40</v>
      </c>
      <c r="L1757" s="291">
        <v>58627677.160000004</v>
      </c>
      <c r="M1757" s="291" t="s">
        <v>58</v>
      </c>
      <c r="N1757" s="291">
        <v>755</v>
      </c>
      <c r="O1757" s="291">
        <v>7293869.3154755309</v>
      </c>
      <c r="P1757" s="321" t="s">
        <v>3170</v>
      </c>
      <c r="Q1757" s="321">
        <v>18000000</v>
      </c>
      <c r="R1757" s="321">
        <v>32.510452999999998</v>
      </c>
      <c r="S1757" s="321">
        <v>52.540310169999998</v>
      </c>
      <c r="T1757" s="321">
        <v>129.30958598434512</v>
      </c>
      <c r="U1757" s="321" t="s">
        <v>150</v>
      </c>
      <c r="V1757" s="321">
        <v>0.19363482238155294</v>
      </c>
      <c r="W1757" s="321">
        <v>1.16897852116378</v>
      </c>
      <c r="X1757" s="321">
        <v>2</v>
      </c>
      <c r="Y1757" s="321">
        <v>45.178175227930097</v>
      </c>
      <c r="Z1757" s="321">
        <v>0.44807999999999998</v>
      </c>
      <c r="AA1757" s="321">
        <v>99.589996400000004</v>
      </c>
      <c r="AB1757" s="321">
        <v>1.4448949600000001</v>
      </c>
      <c r="AC1757" s="322">
        <v>0.55269378283894455</v>
      </c>
      <c r="AD1757" s="323">
        <v>180000</v>
      </c>
      <c r="AE1757" s="322">
        <v>40.521496197086286</v>
      </c>
      <c r="AF1757" s="324">
        <v>90.590058091001808</v>
      </c>
      <c r="AG1757" s="324">
        <v>26.290327515447331</v>
      </c>
      <c r="AH1757" s="324">
        <v>0.26286747977632158</v>
      </c>
      <c r="AI1757" s="324">
        <v>0.29021206156019358</v>
      </c>
      <c r="AJ1757" s="324">
        <v>0.20410585919709992</v>
      </c>
      <c r="AK1757" s="324">
        <v>183.86146128109351</v>
      </c>
      <c r="AL1757" s="324">
        <v>148.2594798831162</v>
      </c>
      <c r="AM1757" s="324">
        <v>219.46344267907082</v>
      </c>
    </row>
    <row r="1758" spans="1:39">
      <c r="A1758" s="291" t="s">
        <v>1909</v>
      </c>
      <c r="B1758" s="291">
        <v>2</v>
      </c>
      <c r="C1758" s="291" t="s">
        <v>3936</v>
      </c>
      <c r="D1758" s="291" t="s">
        <v>3176</v>
      </c>
      <c r="E1758" s="291" t="s">
        <v>3160</v>
      </c>
      <c r="F1758" s="291" t="s">
        <v>3161</v>
      </c>
      <c r="G1758" s="291" t="s">
        <v>3162</v>
      </c>
      <c r="H1758" s="291" t="s">
        <v>3163</v>
      </c>
      <c r="I1758" s="291" t="s">
        <v>3164</v>
      </c>
      <c r="J1758" s="291" t="s">
        <v>65</v>
      </c>
      <c r="K1758" s="291">
        <v>40</v>
      </c>
      <c r="L1758" s="291">
        <v>58627677.160000004</v>
      </c>
      <c r="M1758" s="291" t="s">
        <v>58</v>
      </c>
      <c r="N1758" s="291">
        <v>756</v>
      </c>
      <c r="O1758" s="291">
        <v>7303542.8822069308</v>
      </c>
      <c r="P1758" s="321" t="s">
        <v>3170</v>
      </c>
      <c r="Q1758" s="321">
        <v>18000000</v>
      </c>
      <c r="R1758" s="321">
        <v>32.510452999999998</v>
      </c>
      <c r="S1758" s="321">
        <v>52.540310169999998</v>
      </c>
      <c r="T1758" s="321">
        <v>129.30958598434512</v>
      </c>
      <c r="U1758" s="321" t="s">
        <v>150</v>
      </c>
      <c r="V1758" s="321">
        <v>0.19363482238155294</v>
      </c>
      <c r="W1758" s="321">
        <v>1.16897852116378</v>
      </c>
      <c r="X1758" s="321">
        <v>2</v>
      </c>
      <c r="Y1758" s="321">
        <v>45.178175227930097</v>
      </c>
      <c r="Z1758" s="321">
        <v>0.44807999999999998</v>
      </c>
      <c r="AA1758" s="321">
        <v>99.589996400000004</v>
      </c>
      <c r="AB1758" s="321">
        <v>1.4448949600000001</v>
      </c>
      <c r="AC1758" s="322">
        <v>0.55269378283894455</v>
      </c>
      <c r="AD1758" s="323">
        <v>180000</v>
      </c>
      <c r="AE1758" s="322">
        <v>40.575238234482946</v>
      </c>
      <c r="AF1758" s="324">
        <v>90.710204056639739</v>
      </c>
      <c r="AG1758" s="324">
        <v>26.321875855545063</v>
      </c>
      <c r="AH1758" s="324">
        <v>0.26258343282874219</v>
      </c>
      <c r="AI1758" s="324">
        <v>0.29017546734995325</v>
      </c>
      <c r="AJ1758" s="324">
        <v>0.20410585919709992</v>
      </c>
      <c r="AK1758" s="324">
        <v>183.83827732060254</v>
      </c>
      <c r="AL1758" s="324">
        <v>148.24078514469701</v>
      </c>
      <c r="AM1758" s="324">
        <v>219.4357694965081</v>
      </c>
    </row>
    <row r="1759" spans="1:39">
      <c r="A1759" s="291" t="s">
        <v>1910</v>
      </c>
      <c r="B1759" s="291">
        <v>2</v>
      </c>
      <c r="C1759" s="291" t="s">
        <v>3937</v>
      </c>
      <c r="D1759" s="291" t="s">
        <v>3176</v>
      </c>
      <c r="E1759" s="291" t="s">
        <v>3160</v>
      </c>
      <c r="F1759" s="291" t="s">
        <v>3161</v>
      </c>
      <c r="G1759" s="291" t="s">
        <v>3162</v>
      </c>
      <c r="H1759" s="291" t="s">
        <v>3163</v>
      </c>
      <c r="I1759" s="291" t="s">
        <v>3164</v>
      </c>
      <c r="J1759" s="291" t="s">
        <v>65</v>
      </c>
      <c r="K1759" s="291">
        <v>40</v>
      </c>
      <c r="L1759" s="291">
        <v>58627677.160000004</v>
      </c>
      <c r="M1759" s="291" t="s">
        <v>58</v>
      </c>
      <c r="N1759" s="291">
        <v>757</v>
      </c>
      <c r="O1759" s="291">
        <v>7313216.4489383306</v>
      </c>
      <c r="P1759" s="321" t="s">
        <v>3170</v>
      </c>
      <c r="Q1759" s="321">
        <v>18000000</v>
      </c>
      <c r="R1759" s="321">
        <v>32.510452999999998</v>
      </c>
      <c r="S1759" s="321">
        <v>52.540310169999998</v>
      </c>
      <c r="T1759" s="321">
        <v>129.30958598434512</v>
      </c>
      <c r="U1759" s="321" t="s">
        <v>150</v>
      </c>
      <c r="V1759" s="321">
        <v>0.19363482238155294</v>
      </c>
      <c r="W1759" s="321">
        <v>1.16897852116378</v>
      </c>
      <c r="X1759" s="321">
        <v>2</v>
      </c>
      <c r="Y1759" s="321">
        <v>45.178175227930097</v>
      </c>
      <c r="Z1759" s="321">
        <v>0.44807999999999998</v>
      </c>
      <c r="AA1759" s="321">
        <v>99.589996400000004</v>
      </c>
      <c r="AB1759" s="321">
        <v>1.4448949600000001</v>
      </c>
      <c r="AC1759" s="322">
        <v>0.55269378283894455</v>
      </c>
      <c r="AD1759" s="323">
        <v>180000</v>
      </c>
      <c r="AE1759" s="322">
        <v>40.628980271879612</v>
      </c>
      <c r="AF1759" s="324">
        <v>90.830350022277671</v>
      </c>
      <c r="AG1759" s="324">
        <v>26.353390049731455</v>
      </c>
      <c r="AH1759" s="324">
        <v>0.26229922926719917</v>
      </c>
      <c r="AI1759" s="324">
        <v>0.29013859401915598</v>
      </c>
      <c r="AJ1759" s="324">
        <v>0.20410585919709992</v>
      </c>
      <c r="AK1759" s="324">
        <v>183.81491652558168</v>
      </c>
      <c r="AL1759" s="324">
        <v>148.2219478130707</v>
      </c>
      <c r="AM1759" s="324">
        <v>219.40788523809269</v>
      </c>
    </row>
    <row r="1760" spans="1:39">
      <c r="A1760" s="291" t="s">
        <v>1911</v>
      </c>
      <c r="B1760" s="291">
        <v>2</v>
      </c>
      <c r="C1760" s="291" t="s">
        <v>3938</v>
      </c>
      <c r="D1760" s="291" t="s">
        <v>3176</v>
      </c>
      <c r="E1760" s="291" t="s">
        <v>3160</v>
      </c>
      <c r="F1760" s="291" t="s">
        <v>3161</v>
      </c>
      <c r="G1760" s="291" t="s">
        <v>3162</v>
      </c>
      <c r="H1760" s="291" t="s">
        <v>3163</v>
      </c>
      <c r="I1760" s="291" t="s">
        <v>3164</v>
      </c>
      <c r="J1760" s="291" t="s">
        <v>65</v>
      </c>
      <c r="K1760" s="291">
        <v>40</v>
      </c>
      <c r="L1760" s="291">
        <v>58627677.160000004</v>
      </c>
      <c r="M1760" s="291" t="s">
        <v>58</v>
      </c>
      <c r="N1760" s="291">
        <v>758</v>
      </c>
      <c r="O1760" s="291">
        <v>7322890.0156697305</v>
      </c>
      <c r="P1760" s="321" t="s">
        <v>3170</v>
      </c>
      <c r="Q1760" s="321">
        <v>18000000</v>
      </c>
      <c r="R1760" s="321">
        <v>32.510452999999998</v>
      </c>
      <c r="S1760" s="321">
        <v>52.540310169999998</v>
      </c>
      <c r="T1760" s="321">
        <v>129.30958598434512</v>
      </c>
      <c r="U1760" s="321" t="s">
        <v>150</v>
      </c>
      <c r="V1760" s="321">
        <v>0.19363482238155294</v>
      </c>
      <c r="W1760" s="321">
        <v>1.16897852116378</v>
      </c>
      <c r="X1760" s="321">
        <v>2</v>
      </c>
      <c r="Y1760" s="321">
        <v>45.178175227930097</v>
      </c>
      <c r="Z1760" s="321">
        <v>0.44807999999999998</v>
      </c>
      <c r="AA1760" s="321">
        <v>99.589996400000004</v>
      </c>
      <c r="AB1760" s="321">
        <v>1.4448949600000001</v>
      </c>
      <c r="AC1760" s="322">
        <v>0.55269378283894455</v>
      </c>
      <c r="AD1760" s="323">
        <v>180000</v>
      </c>
      <c r="AE1760" s="322">
        <v>40.682722309276279</v>
      </c>
      <c r="AF1760" s="324">
        <v>90.950495987915602</v>
      </c>
      <c r="AG1760" s="324">
        <v>26.384870079418835</v>
      </c>
      <c r="AH1760" s="324">
        <v>0.26201487099656107</v>
      </c>
      <c r="AI1760" s="324">
        <v>0.29010144246958847</v>
      </c>
      <c r="AJ1760" s="324">
        <v>0.20410585919709992</v>
      </c>
      <c r="AK1760" s="324">
        <v>183.79137946735048</v>
      </c>
      <c r="AL1760" s="324">
        <v>148.20296834892949</v>
      </c>
      <c r="AM1760" s="324">
        <v>219.3797905857715</v>
      </c>
    </row>
    <row r="1761" spans="1:39">
      <c r="A1761" s="291" t="s">
        <v>1912</v>
      </c>
      <c r="B1761" s="291">
        <v>2</v>
      </c>
      <c r="C1761" s="291" t="s">
        <v>3939</v>
      </c>
      <c r="D1761" s="291" t="s">
        <v>3176</v>
      </c>
      <c r="E1761" s="291" t="s">
        <v>3160</v>
      </c>
      <c r="F1761" s="291" t="s">
        <v>3161</v>
      </c>
      <c r="G1761" s="291" t="s">
        <v>3162</v>
      </c>
      <c r="H1761" s="291" t="s">
        <v>3163</v>
      </c>
      <c r="I1761" s="291" t="s">
        <v>3164</v>
      </c>
      <c r="J1761" s="291" t="s">
        <v>65</v>
      </c>
      <c r="K1761" s="291">
        <v>40</v>
      </c>
      <c r="L1761" s="291">
        <v>58627677.160000004</v>
      </c>
      <c r="M1761" s="291" t="s">
        <v>58</v>
      </c>
      <c r="N1761" s="291">
        <v>759</v>
      </c>
      <c r="O1761" s="291">
        <v>7332563.5824011303</v>
      </c>
      <c r="P1761" s="321" t="s">
        <v>3170</v>
      </c>
      <c r="Q1761" s="321">
        <v>18000000</v>
      </c>
      <c r="R1761" s="321">
        <v>32.510452999999998</v>
      </c>
      <c r="S1761" s="321">
        <v>52.540310169999998</v>
      </c>
      <c r="T1761" s="321">
        <v>129.30958598434512</v>
      </c>
      <c r="U1761" s="321" t="s">
        <v>150</v>
      </c>
      <c r="V1761" s="321">
        <v>0.19363482238155294</v>
      </c>
      <c r="W1761" s="321">
        <v>1.16897852116378</v>
      </c>
      <c r="X1761" s="321">
        <v>2</v>
      </c>
      <c r="Y1761" s="321">
        <v>45.178175227930097</v>
      </c>
      <c r="Z1761" s="321">
        <v>0.44807999999999998</v>
      </c>
      <c r="AA1761" s="321">
        <v>99.589996400000004</v>
      </c>
      <c r="AB1761" s="321">
        <v>1.4448949600000001</v>
      </c>
      <c r="AC1761" s="322">
        <v>0.55269378283894455</v>
      </c>
      <c r="AD1761" s="323">
        <v>180000</v>
      </c>
      <c r="AE1761" s="322">
        <v>40.736464346672946</v>
      </c>
      <c r="AF1761" s="324">
        <v>91.070641953553533</v>
      </c>
      <c r="AG1761" s="324">
        <v>26.416315926247684</v>
      </c>
      <c r="AH1761" s="324">
        <v>0.26173035991581195</v>
      </c>
      <c r="AI1761" s="324">
        <v>0.29006401360078404</v>
      </c>
      <c r="AJ1761" s="324">
        <v>0.20410585919709992</v>
      </c>
      <c r="AK1761" s="324">
        <v>183.76766671580086</v>
      </c>
      <c r="AL1761" s="324">
        <v>148.18384721181437</v>
      </c>
      <c r="AM1761" s="324">
        <v>219.35148621978738</v>
      </c>
    </row>
    <row r="1762" spans="1:39">
      <c r="A1762" s="291" t="s">
        <v>1913</v>
      </c>
      <c r="B1762" s="291">
        <v>2</v>
      </c>
      <c r="C1762" s="291" t="s">
        <v>3940</v>
      </c>
      <c r="D1762" s="291" t="s">
        <v>3176</v>
      </c>
      <c r="E1762" s="291" t="s">
        <v>3160</v>
      </c>
      <c r="F1762" s="291" t="s">
        <v>3161</v>
      </c>
      <c r="G1762" s="291" t="s">
        <v>3162</v>
      </c>
      <c r="H1762" s="291" t="s">
        <v>3163</v>
      </c>
      <c r="I1762" s="291" t="s">
        <v>3164</v>
      </c>
      <c r="J1762" s="291" t="s">
        <v>65</v>
      </c>
      <c r="K1762" s="291">
        <v>40</v>
      </c>
      <c r="L1762" s="291">
        <v>58627677.160000004</v>
      </c>
      <c r="M1762" s="291" t="s">
        <v>58</v>
      </c>
      <c r="N1762" s="291">
        <v>760</v>
      </c>
      <c r="O1762" s="291">
        <v>7342237.1491325302</v>
      </c>
      <c r="P1762" s="321" t="s">
        <v>3170</v>
      </c>
      <c r="Q1762" s="321">
        <v>18000000</v>
      </c>
      <c r="R1762" s="321">
        <v>32.510452999999998</v>
      </c>
      <c r="S1762" s="321">
        <v>52.540310169999998</v>
      </c>
      <c r="T1762" s="321">
        <v>129.30958598434512</v>
      </c>
      <c r="U1762" s="321" t="s">
        <v>150</v>
      </c>
      <c r="V1762" s="321">
        <v>0.19363482238155294</v>
      </c>
      <c r="W1762" s="321">
        <v>1.16897852116378</v>
      </c>
      <c r="X1762" s="321">
        <v>2</v>
      </c>
      <c r="Y1762" s="321">
        <v>45.178175227930097</v>
      </c>
      <c r="Z1762" s="321">
        <v>0.44807999999999998</v>
      </c>
      <c r="AA1762" s="321">
        <v>99.589996400000004</v>
      </c>
      <c r="AB1762" s="321">
        <v>1.4448949600000001</v>
      </c>
      <c r="AC1762" s="322">
        <v>0.55269378283894455</v>
      </c>
      <c r="AD1762" s="323">
        <v>180000</v>
      </c>
      <c r="AE1762" s="322">
        <v>40.790206384069613</v>
      </c>
      <c r="AF1762" s="324">
        <v>91.190787919191479</v>
      </c>
      <c r="AG1762" s="324">
        <v>26.447727572085881</v>
      </c>
      <c r="AH1762" s="324">
        <v>0.26144569791760652</v>
      </c>
      <c r="AI1762" s="324">
        <v>0.29002630831002885</v>
      </c>
      <c r="AJ1762" s="324">
        <v>0.20410585919709992</v>
      </c>
      <c r="AK1762" s="324">
        <v>183.74377883940107</v>
      </c>
      <c r="AL1762" s="324">
        <v>148.16458486011831</v>
      </c>
      <c r="AM1762" s="324">
        <v>219.32297281868384</v>
      </c>
    </row>
    <row r="1763" spans="1:39">
      <c r="A1763" s="291" t="s">
        <v>1914</v>
      </c>
      <c r="B1763" s="291">
        <v>2</v>
      </c>
      <c r="C1763" s="291" t="s">
        <v>3941</v>
      </c>
      <c r="D1763" s="291" t="s">
        <v>3176</v>
      </c>
      <c r="E1763" s="291" t="s">
        <v>3160</v>
      </c>
      <c r="F1763" s="291" t="s">
        <v>3161</v>
      </c>
      <c r="G1763" s="291" t="s">
        <v>3162</v>
      </c>
      <c r="H1763" s="291" t="s">
        <v>3163</v>
      </c>
      <c r="I1763" s="291" t="s">
        <v>3164</v>
      </c>
      <c r="J1763" s="291" t="s">
        <v>65</v>
      </c>
      <c r="K1763" s="291">
        <v>40</v>
      </c>
      <c r="L1763" s="291">
        <v>58627677.160000004</v>
      </c>
      <c r="M1763" s="291" t="s">
        <v>58</v>
      </c>
      <c r="N1763" s="291">
        <v>761</v>
      </c>
      <c r="O1763" s="291">
        <v>7351910.7158639301</v>
      </c>
      <c r="P1763" s="321" t="s">
        <v>3170</v>
      </c>
      <c r="Q1763" s="321">
        <v>18000000</v>
      </c>
      <c r="R1763" s="321">
        <v>32.510452999999998</v>
      </c>
      <c r="S1763" s="321">
        <v>52.540310169999998</v>
      </c>
      <c r="T1763" s="321">
        <v>129.30958598434512</v>
      </c>
      <c r="U1763" s="321" t="s">
        <v>150</v>
      </c>
      <c r="V1763" s="321">
        <v>0.19363482238155294</v>
      </c>
      <c r="W1763" s="321">
        <v>1.16897852116378</v>
      </c>
      <c r="X1763" s="321">
        <v>2</v>
      </c>
      <c r="Y1763" s="321">
        <v>45.178175227930097</v>
      </c>
      <c r="Z1763" s="321">
        <v>0.44807999999999998</v>
      </c>
      <c r="AA1763" s="321">
        <v>99.589996400000004</v>
      </c>
      <c r="AB1763" s="321">
        <v>1.4448949600000001</v>
      </c>
      <c r="AC1763" s="322">
        <v>0.55269378283894455</v>
      </c>
      <c r="AD1763" s="323">
        <v>180000</v>
      </c>
      <c r="AE1763" s="322">
        <v>40.84394842146628</v>
      </c>
      <c r="AF1763" s="324">
        <v>91.31093388482941</v>
      </c>
      <c r="AG1763" s="324">
        <v>26.479104999027971</v>
      </c>
      <c r="AH1763" s="324">
        <v>0.26116088688860217</v>
      </c>
      <c r="AI1763" s="324">
        <v>0.28998832749236908</v>
      </c>
      <c r="AJ1763" s="324">
        <v>0.20410585919709992</v>
      </c>
      <c r="AK1763" s="324">
        <v>183.71971640520024</v>
      </c>
      <c r="AL1763" s="324">
        <v>148.14518175109004</v>
      </c>
      <c r="AM1763" s="324">
        <v>219.29425105931048</v>
      </c>
    </row>
    <row r="1764" spans="1:39">
      <c r="A1764" s="291" t="s">
        <v>1915</v>
      </c>
      <c r="B1764" s="291">
        <v>2</v>
      </c>
      <c r="C1764" s="291" t="s">
        <v>3942</v>
      </c>
      <c r="D1764" s="291" t="s">
        <v>3176</v>
      </c>
      <c r="E1764" s="291" t="s">
        <v>3160</v>
      </c>
      <c r="F1764" s="291" t="s">
        <v>3161</v>
      </c>
      <c r="G1764" s="291" t="s">
        <v>3162</v>
      </c>
      <c r="H1764" s="291" t="s">
        <v>3163</v>
      </c>
      <c r="I1764" s="291" t="s">
        <v>3164</v>
      </c>
      <c r="J1764" s="291" t="s">
        <v>65</v>
      </c>
      <c r="K1764" s="291">
        <v>40</v>
      </c>
      <c r="L1764" s="291">
        <v>58627677.160000004</v>
      </c>
      <c r="M1764" s="291" t="s">
        <v>58</v>
      </c>
      <c r="N1764" s="291">
        <v>762</v>
      </c>
      <c r="O1764" s="291">
        <v>7361584.2825953299</v>
      </c>
      <c r="P1764" s="321" t="s">
        <v>3170</v>
      </c>
      <c r="Q1764" s="321">
        <v>18000000</v>
      </c>
      <c r="R1764" s="321">
        <v>32.510452999999998</v>
      </c>
      <c r="S1764" s="321">
        <v>52.540310169999998</v>
      </c>
      <c r="T1764" s="321">
        <v>129.30958598434512</v>
      </c>
      <c r="U1764" s="321" t="s">
        <v>150</v>
      </c>
      <c r="V1764" s="321">
        <v>0.19363482238155294</v>
      </c>
      <c r="W1764" s="321">
        <v>1.16897852116378</v>
      </c>
      <c r="X1764" s="321">
        <v>2</v>
      </c>
      <c r="Y1764" s="321">
        <v>45.178175227930097</v>
      </c>
      <c r="Z1764" s="321">
        <v>0.44807999999999998</v>
      </c>
      <c r="AA1764" s="321">
        <v>99.589996400000004</v>
      </c>
      <c r="AB1764" s="321">
        <v>1.4448949600000001</v>
      </c>
      <c r="AC1764" s="322">
        <v>0.55269378283894455</v>
      </c>
      <c r="AD1764" s="323">
        <v>180000</v>
      </c>
      <c r="AE1764" s="322">
        <v>40.897690458862947</v>
      </c>
      <c r="AF1764" s="324">
        <v>91.431079850467341</v>
      </c>
      <c r="AG1764" s="324">
        <v>26.510448189394424</v>
      </c>
      <c r="AH1764" s="324">
        <v>0.26087592870914983</v>
      </c>
      <c r="AI1764" s="324">
        <v>0.28995007204061712</v>
      </c>
      <c r="AJ1764" s="324">
        <v>0.20410585919709992</v>
      </c>
      <c r="AK1764" s="324">
        <v>183.69547997883234</v>
      </c>
      <c r="AL1764" s="324">
        <v>148.12563834083704</v>
      </c>
      <c r="AM1764" s="324">
        <v>219.26532161682766</v>
      </c>
    </row>
    <row r="1765" spans="1:39">
      <c r="A1765" s="291" t="s">
        <v>1916</v>
      </c>
      <c r="B1765" s="291">
        <v>2</v>
      </c>
      <c r="C1765" s="291" t="s">
        <v>3943</v>
      </c>
      <c r="D1765" s="291" t="s">
        <v>3176</v>
      </c>
      <c r="E1765" s="291" t="s">
        <v>3160</v>
      </c>
      <c r="F1765" s="291" t="s">
        <v>3161</v>
      </c>
      <c r="G1765" s="291" t="s">
        <v>3162</v>
      </c>
      <c r="H1765" s="291" t="s">
        <v>3163</v>
      </c>
      <c r="I1765" s="291" t="s">
        <v>3164</v>
      </c>
      <c r="J1765" s="291" t="s">
        <v>65</v>
      </c>
      <c r="K1765" s="291">
        <v>40</v>
      </c>
      <c r="L1765" s="291">
        <v>58627677.160000004</v>
      </c>
      <c r="M1765" s="291" t="s">
        <v>58</v>
      </c>
      <c r="N1765" s="291">
        <v>763</v>
      </c>
      <c r="O1765" s="291">
        <v>7371257.8493267298</v>
      </c>
      <c r="P1765" s="321" t="s">
        <v>3170</v>
      </c>
      <c r="Q1765" s="321">
        <v>18000000</v>
      </c>
      <c r="R1765" s="321">
        <v>32.510452999999998</v>
      </c>
      <c r="S1765" s="321">
        <v>52.540310169999998</v>
      </c>
      <c r="T1765" s="321">
        <v>129.30958598434512</v>
      </c>
      <c r="U1765" s="321" t="s">
        <v>150</v>
      </c>
      <c r="V1765" s="321">
        <v>0.19363482238155294</v>
      </c>
      <c r="W1765" s="321">
        <v>1.16897852116378</v>
      </c>
      <c r="X1765" s="321">
        <v>2</v>
      </c>
      <c r="Y1765" s="321">
        <v>45.178175227930097</v>
      </c>
      <c r="Z1765" s="321">
        <v>0.44807999999999998</v>
      </c>
      <c r="AA1765" s="321">
        <v>99.589996400000004</v>
      </c>
      <c r="AB1765" s="321">
        <v>1.4448949600000001</v>
      </c>
      <c r="AC1765" s="322">
        <v>0.55269378283894455</v>
      </c>
      <c r="AD1765" s="323">
        <v>180000</v>
      </c>
      <c r="AE1765" s="322">
        <v>40.951432496259606</v>
      </c>
      <c r="AF1765" s="324">
        <v>91.551225816105259</v>
      </c>
      <c r="AG1765" s="324">
        <v>26.541757125730914</v>
      </c>
      <c r="AH1765" s="324">
        <v>0.26059082525372268</v>
      </c>
      <c r="AI1765" s="324">
        <v>0.28991154284535875</v>
      </c>
      <c r="AJ1765" s="324">
        <v>0.20410585919709992</v>
      </c>
      <c r="AK1765" s="324">
        <v>183.67107012452061</v>
      </c>
      <c r="AL1765" s="324">
        <v>148.10595508432934</v>
      </c>
      <c r="AM1765" s="324">
        <v>219.23618516471194</v>
      </c>
    </row>
    <row r="1766" spans="1:39">
      <c r="A1766" s="291" t="s">
        <v>1917</v>
      </c>
      <c r="B1766" s="291">
        <v>2</v>
      </c>
      <c r="C1766" s="291" t="s">
        <v>3944</v>
      </c>
      <c r="D1766" s="291" t="s">
        <v>3176</v>
      </c>
      <c r="E1766" s="291" t="s">
        <v>3160</v>
      </c>
      <c r="F1766" s="291" t="s">
        <v>3161</v>
      </c>
      <c r="G1766" s="291" t="s">
        <v>3162</v>
      </c>
      <c r="H1766" s="291" t="s">
        <v>3163</v>
      </c>
      <c r="I1766" s="291" t="s">
        <v>3164</v>
      </c>
      <c r="J1766" s="291" t="s">
        <v>65</v>
      </c>
      <c r="K1766" s="291">
        <v>40</v>
      </c>
      <c r="L1766" s="291">
        <v>58627677.160000004</v>
      </c>
      <c r="M1766" s="291" t="s">
        <v>58</v>
      </c>
      <c r="N1766" s="291">
        <v>764</v>
      </c>
      <c r="O1766" s="291">
        <v>7380931.4160581296</v>
      </c>
      <c r="P1766" s="321" t="s">
        <v>3170</v>
      </c>
      <c r="Q1766" s="321">
        <v>18000000</v>
      </c>
      <c r="R1766" s="321">
        <v>32.510452999999998</v>
      </c>
      <c r="S1766" s="321">
        <v>52.540310169999998</v>
      </c>
      <c r="T1766" s="321">
        <v>129.30958598434512</v>
      </c>
      <c r="U1766" s="321" t="s">
        <v>150</v>
      </c>
      <c r="V1766" s="321">
        <v>0.19363482238155294</v>
      </c>
      <c r="W1766" s="321">
        <v>1.16897852116378</v>
      </c>
      <c r="X1766" s="321">
        <v>2</v>
      </c>
      <c r="Y1766" s="321">
        <v>45.178175227930097</v>
      </c>
      <c r="Z1766" s="321">
        <v>0.44807999999999998</v>
      </c>
      <c r="AA1766" s="321">
        <v>99.589996400000004</v>
      </c>
      <c r="AB1766" s="321">
        <v>1.4448949600000001</v>
      </c>
      <c r="AC1766" s="322">
        <v>0.55269378283894455</v>
      </c>
      <c r="AD1766" s="323">
        <v>180000</v>
      </c>
      <c r="AE1766" s="322">
        <v>41.005174533656273</v>
      </c>
      <c r="AF1766" s="324">
        <v>91.67137178174319</v>
      </c>
      <c r="AG1766" s="324">
        <v>26.57303179080759</v>
      </c>
      <c r="AH1766" s="324">
        <v>0.26030557839057777</v>
      </c>
      <c r="AI1766" s="324">
        <v>0.28987274079495928</v>
      </c>
      <c r="AJ1766" s="324">
        <v>0.20410585919709992</v>
      </c>
      <c r="AK1766" s="324">
        <v>183.64648740508161</v>
      </c>
      <c r="AL1766" s="324">
        <v>148.08613243540256</v>
      </c>
      <c r="AM1766" s="324">
        <v>219.2068423747607</v>
      </c>
    </row>
    <row r="1767" spans="1:39">
      <c r="A1767" s="291" t="s">
        <v>1918</v>
      </c>
      <c r="B1767" s="291">
        <v>2</v>
      </c>
      <c r="C1767" s="291" t="s">
        <v>3945</v>
      </c>
      <c r="D1767" s="291" t="s">
        <v>3176</v>
      </c>
      <c r="E1767" s="291" t="s">
        <v>3160</v>
      </c>
      <c r="F1767" s="291" t="s">
        <v>3161</v>
      </c>
      <c r="G1767" s="291" t="s">
        <v>3162</v>
      </c>
      <c r="H1767" s="291" t="s">
        <v>3163</v>
      </c>
      <c r="I1767" s="291" t="s">
        <v>3164</v>
      </c>
      <c r="J1767" s="291" t="s">
        <v>65</v>
      </c>
      <c r="K1767" s="291">
        <v>40</v>
      </c>
      <c r="L1767" s="291">
        <v>58627677.160000004</v>
      </c>
      <c r="M1767" s="291" t="s">
        <v>58</v>
      </c>
      <c r="N1767" s="291">
        <v>765</v>
      </c>
      <c r="O1767" s="291">
        <v>7390604.9827895295</v>
      </c>
      <c r="P1767" s="321" t="s">
        <v>3170</v>
      </c>
      <c r="Q1767" s="321">
        <v>18000000</v>
      </c>
      <c r="R1767" s="321">
        <v>32.510452999999998</v>
      </c>
      <c r="S1767" s="321">
        <v>52.540310169999998</v>
      </c>
      <c r="T1767" s="321">
        <v>129.30958598434512</v>
      </c>
      <c r="U1767" s="321" t="s">
        <v>150</v>
      </c>
      <c r="V1767" s="321">
        <v>0.19363482238155294</v>
      </c>
      <c r="W1767" s="321">
        <v>1.16897852116378</v>
      </c>
      <c r="X1767" s="321">
        <v>2</v>
      </c>
      <c r="Y1767" s="321">
        <v>45.178175227930097</v>
      </c>
      <c r="Z1767" s="321">
        <v>0.44807999999999998</v>
      </c>
      <c r="AA1767" s="321">
        <v>99.589996400000004</v>
      </c>
      <c r="AB1767" s="321">
        <v>1.4448949600000001</v>
      </c>
      <c r="AC1767" s="322">
        <v>0.55269378283894455</v>
      </c>
      <c r="AD1767" s="323">
        <v>180000</v>
      </c>
      <c r="AE1767" s="322">
        <v>41.05891657105294</v>
      </c>
      <c r="AF1767" s="324">
        <v>91.791517747381135</v>
      </c>
      <c r="AG1767" s="324">
        <v>26.604272167618323</v>
      </c>
      <c r="AH1767" s="324">
        <v>0.26002018998185755</v>
      </c>
      <c r="AI1767" s="324">
        <v>0.28983366677557043</v>
      </c>
      <c r="AJ1767" s="324">
        <v>0.20410585919709992</v>
      </c>
      <c r="AK1767" s="324">
        <v>183.62173238192943</v>
      </c>
      <c r="AL1767" s="324">
        <v>148.06617084676151</v>
      </c>
      <c r="AM1767" s="324">
        <v>219.17729391709742</v>
      </c>
    </row>
    <row r="1768" spans="1:39">
      <c r="A1768" s="291" t="s">
        <v>1919</v>
      </c>
      <c r="B1768" s="291">
        <v>2</v>
      </c>
      <c r="C1768" s="291" t="s">
        <v>3946</v>
      </c>
      <c r="D1768" s="291" t="s">
        <v>3176</v>
      </c>
      <c r="E1768" s="291" t="s">
        <v>3160</v>
      </c>
      <c r="F1768" s="291" t="s">
        <v>3161</v>
      </c>
      <c r="G1768" s="291" t="s">
        <v>3162</v>
      </c>
      <c r="H1768" s="291" t="s">
        <v>3163</v>
      </c>
      <c r="I1768" s="291" t="s">
        <v>3164</v>
      </c>
      <c r="J1768" s="291" t="s">
        <v>65</v>
      </c>
      <c r="K1768" s="291">
        <v>40</v>
      </c>
      <c r="L1768" s="291">
        <v>58627677.160000004</v>
      </c>
      <c r="M1768" s="291" t="s">
        <v>58</v>
      </c>
      <c r="N1768" s="291">
        <v>766</v>
      </c>
      <c r="O1768" s="291">
        <v>7400278.5495209293</v>
      </c>
      <c r="P1768" s="321" t="s">
        <v>3170</v>
      </c>
      <c r="Q1768" s="321">
        <v>18000000</v>
      </c>
      <c r="R1768" s="321">
        <v>32.510452999999998</v>
      </c>
      <c r="S1768" s="321">
        <v>52.540310169999998</v>
      </c>
      <c r="T1768" s="321">
        <v>129.30958598434512</v>
      </c>
      <c r="U1768" s="321" t="s">
        <v>150</v>
      </c>
      <c r="V1768" s="321">
        <v>0.19363482238155294</v>
      </c>
      <c r="W1768" s="321">
        <v>1.16897852116378</v>
      </c>
      <c r="X1768" s="321">
        <v>2</v>
      </c>
      <c r="Y1768" s="321">
        <v>45.178175227930097</v>
      </c>
      <c r="Z1768" s="321">
        <v>0.44807999999999998</v>
      </c>
      <c r="AA1768" s="321">
        <v>99.589996400000004</v>
      </c>
      <c r="AB1768" s="321">
        <v>1.4448949600000001</v>
      </c>
      <c r="AC1768" s="322">
        <v>0.55269378283894455</v>
      </c>
      <c r="AD1768" s="323">
        <v>180000</v>
      </c>
      <c r="AE1768" s="322">
        <v>41.112658608449607</v>
      </c>
      <c r="AF1768" s="324">
        <v>91.911663713019067</v>
      </c>
      <c r="AG1768" s="324">
        <v>26.635478239380003</v>
      </c>
      <c r="AH1768" s="324">
        <v>0.25973466188387884</v>
      </c>
      <c r="AI1768" s="324">
        <v>0.28979432167113683</v>
      </c>
      <c r="AJ1768" s="324">
        <v>0.20410585919709992</v>
      </c>
      <c r="AK1768" s="324">
        <v>183.59680561507997</v>
      </c>
      <c r="AL1768" s="324">
        <v>148.04607076998346</v>
      </c>
      <c r="AM1768" s="324">
        <v>219.14754046017649</v>
      </c>
    </row>
    <row r="1769" spans="1:39">
      <c r="A1769" s="291" t="s">
        <v>1920</v>
      </c>
      <c r="B1769" s="291">
        <v>2</v>
      </c>
      <c r="C1769" s="291" t="s">
        <v>3947</v>
      </c>
      <c r="D1769" s="291" t="s">
        <v>3176</v>
      </c>
      <c r="E1769" s="291" t="s">
        <v>3160</v>
      </c>
      <c r="F1769" s="291" t="s">
        <v>3161</v>
      </c>
      <c r="G1769" s="291" t="s">
        <v>3162</v>
      </c>
      <c r="H1769" s="291" t="s">
        <v>3163</v>
      </c>
      <c r="I1769" s="291" t="s">
        <v>3164</v>
      </c>
      <c r="J1769" s="291" t="s">
        <v>65</v>
      </c>
      <c r="K1769" s="291">
        <v>40</v>
      </c>
      <c r="L1769" s="291">
        <v>58627677.160000004</v>
      </c>
      <c r="M1769" s="291" t="s">
        <v>58</v>
      </c>
      <c r="N1769" s="291">
        <v>767</v>
      </c>
      <c r="O1769" s="291">
        <v>7409952.1162523292</v>
      </c>
      <c r="P1769" s="321" t="s">
        <v>3170</v>
      </c>
      <c r="Q1769" s="321">
        <v>18000000</v>
      </c>
      <c r="R1769" s="321">
        <v>32.510452999999998</v>
      </c>
      <c r="S1769" s="321">
        <v>52.540310169999998</v>
      </c>
      <c r="T1769" s="321">
        <v>129.30958598434512</v>
      </c>
      <c r="U1769" s="321" t="s">
        <v>150</v>
      </c>
      <c r="V1769" s="321">
        <v>0.19363482238155294</v>
      </c>
      <c r="W1769" s="321">
        <v>1.16897852116378</v>
      </c>
      <c r="X1769" s="321">
        <v>2</v>
      </c>
      <c r="Y1769" s="321">
        <v>45.178175227930097</v>
      </c>
      <c r="Z1769" s="321">
        <v>0.44807999999999998</v>
      </c>
      <c r="AA1769" s="321">
        <v>99.589996400000004</v>
      </c>
      <c r="AB1769" s="321">
        <v>1.4448949600000001</v>
      </c>
      <c r="AC1769" s="322">
        <v>0.55269378283894455</v>
      </c>
      <c r="AD1769" s="323">
        <v>180000</v>
      </c>
      <c r="AE1769" s="322">
        <v>41.166400645846274</v>
      </c>
      <c r="AF1769" s="324">
        <v>92.031809678656998</v>
      </c>
      <c r="AG1769" s="324">
        <v>26.666649989531784</v>
      </c>
      <c r="AH1769" s="324">
        <v>0.25944899594647686</v>
      </c>
      <c r="AI1769" s="324">
        <v>0.28975470636340228</v>
      </c>
      <c r="AJ1769" s="324">
        <v>0.20410585919709992</v>
      </c>
      <c r="AK1769" s="324">
        <v>183.57170766315468</v>
      </c>
      <c r="AL1769" s="324">
        <v>148.02583265552138</v>
      </c>
      <c r="AM1769" s="324">
        <v>219.11758267078801</v>
      </c>
    </row>
    <row r="1770" spans="1:39">
      <c r="A1770" s="291" t="s">
        <v>1921</v>
      </c>
      <c r="B1770" s="291">
        <v>2</v>
      </c>
      <c r="C1770" s="291" t="s">
        <v>3948</v>
      </c>
      <c r="D1770" s="291" t="s">
        <v>3176</v>
      </c>
      <c r="E1770" s="291" t="s">
        <v>3160</v>
      </c>
      <c r="F1770" s="291" t="s">
        <v>3161</v>
      </c>
      <c r="G1770" s="291" t="s">
        <v>3162</v>
      </c>
      <c r="H1770" s="291" t="s">
        <v>3163</v>
      </c>
      <c r="I1770" s="291" t="s">
        <v>3164</v>
      </c>
      <c r="J1770" s="291" t="s">
        <v>65</v>
      </c>
      <c r="K1770" s="291">
        <v>40</v>
      </c>
      <c r="L1770" s="291">
        <v>58627677.160000004</v>
      </c>
      <c r="M1770" s="291" t="s">
        <v>58</v>
      </c>
      <c r="N1770" s="291">
        <v>768</v>
      </c>
      <c r="O1770" s="291">
        <v>7419625.6829837291</v>
      </c>
      <c r="P1770" s="321" t="s">
        <v>3170</v>
      </c>
      <c r="Q1770" s="321">
        <v>18000000</v>
      </c>
      <c r="R1770" s="321">
        <v>32.510452999999998</v>
      </c>
      <c r="S1770" s="321">
        <v>52.540310169999998</v>
      </c>
      <c r="T1770" s="321">
        <v>129.30958598434512</v>
      </c>
      <c r="U1770" s="321" t="s">
        <v>150</v>
      </c>
      <c r="V1770" s="321">
        <v>0.19363482238155294</v>
      </c>
      <c r="W1770" s="321">
        <v>1.16897852116378</v>
      </c>
      <c r="X1770" s="321">
        <v>2</v>
      </c>
      <c r="Y1770" s="321">
        <v>45.178175227930097</v>
      </c>
      <c r="Z1770" s="321">
        <v>0.44807999999999998</v>
      </c>
      <c r="AA1770" s="321">
        <v>99.589996400000004</v>
      </c>
      <c r="AB1770" s="321">
        <v>1.4448949600000001</v>
      </c>
      <c r="AC1770" s="322">
        <v>0.55269378283894455</v>
      </c>
      <c r="AD1770" s="323">
        <v>180000</v>
      </c>
      <c r="AE1770" s="322">
        <v>41.220142683242941</v>
      </c>
      <c r="AF1770" s="324">
        <v>92.151955644294929</v>
      </c>
      <c r="AG1770" s="324">
        <v>26.697787401734402</v>
      </c>
      <c r="AH1770" s="324">
        <v>0.25916319401396198</v>
      </c>
      <c r="AI1770" s="324">
        <v>0.28971482173191671</v>
      </c>
      <c r="AJ1770" s="324">
        <v>0.20410585919709992</v>
      </c>
      <c r="AK1770" s="324">
        <v>183.54643908338522</v>
      </c>
      <c r="AL1770" s="324">
        <v>148.00545695270739</v>
      </c>
      <c r="AM1770" s="324">
        <v>219.08742121406306</v>
      </c>
    </row>
    <row r="1771" spans="1:39">
      <c r="A1771" s="291" t="s">
        <v>1922</v>
      </c>
      <c r="B1771" s="291">
        <v>2</v>
      </c>
      <c r="C1771" s="291" t="s">
        <v>3949</v>
      </c>
      <c r="D1771" s="291" t="s">
        <v>3176</v>
      </c>
      <c r="E1771" s="291" t="s">
        <v>3160</v>
      </c>
      <c r="F1771" s="291" t="s">
        <v>3161</v>
      </c>
      <c r="G1771" s="291" t="s">
        <v>3162</v>
      </c>
      <c r="H1771" s="291" t="s">
        <v>3163</v>
      </c>
      <c r="I1771" s="291" t="s">
        <v>3164</v>
      </c>
      <c r="J1771" s="291" t="s">
        <v>65</v>
      </c>
      <c r="K1771" s="291">
        <v>40</v>
      </c>
      <c r="L1771" s="291">
        <v>58627677.160000004</v>
      </c>
      <c r="M1771" s="291" t="s">
        <v>58</v>
      </c>
      <c r="N1771" s="291">
        <v>769</v>
      </c>
      <c r="O1771" s="291">
        <v>7429299.2497151289</v>
      </c>
      <c r="P1771" s="321" t="s">
        <v>3170</v>
      </c>
      <c r="Q1771" s="321">
        <v>18000000</v>
      </c>
      <c r="R1771" s="321">
        <v>32.510452999999998</v>
      </c>
      <c r="S1771" s="321">
        <v>52.540310169999998</v>
      </c>
      <c r="T1771" s="321">
        <v>129.30958598434512</v>
      </c>
      <c r="U1771" s="321" t="s">
        <v>150</v>
      </c>
      <c r="V1771" s="321">
        <v>0.19363482238155294</v>
      </c>
      <c r="W1771" s="321">
        <v>1.16897852116378</v>
      </c>
      <c r="X1771" s="321">
        <v>2</v>
      </c>
      <c r="Y1771" s="321">
        <v>45.178175227930097</v>
      </c>
      <c r="Z1771" s="321">
        <v>0.44807999999999998</v>
      </c>
      <c r="AA1771" s="321">
        <v>99.589996400000004</v>
      </c>
      <c r="AB1771" s="321">
        <v>1.4448949600000001</v>
      </c>
      <c r="AC1771" s="322">
        <v>0.55269378283894455</v>
      </c>
      <c r="AD1771" s="323">
        <v>180000</v>
      </c>
      <c r="AE1771" s="322">
        <v>41.273884720639607</v>
      </c>
      <c r="AF1771" s="324">
        <v>92.272101609932875</v>
      </c>
      <c r="AG1771" s="324">
        <v>26.728890459869405</v>
      </c>
      <c r="AH1771" s="324">
        <v>0.25887725792416644</v>
      </c>
      <c r="AI1771" s="324">
        <v>0.28967466865404207</v>
      </c>
      <c r="AJ1771" s="324">
        <v>0.20410585919709992</v>
      </c>
      <c r="AK1771" s="324">
        <v>183.52100043161701</v>
      </c>
      <c r="AL1771" s="324">
        <v>147.98494410975596</v>
      </c>
      <c r="AM1771" s="324">
        <v>219.05705675347807</v>
      </c>
    </row>
    <row r="1772" spans="1:39">
      <c r="A1772" s="291" t="s">
        <v>1923</v>
      </c>
      <c r="B1772" s="291">
        <v>2</v>
      </c>
      <c r="C1772" s="291" t="s">
        <v>3950</v>
      </c>
      <c r="D1772" s="291" t="s">
        <v>3176</v>
      </c>
      <c r="E1772" s="291" t="s">
        <v>3160</v>
      </c>
      <c r="F1772" s="291" t="s">
        <v>3161</v>
      </c>
      <c r="G1772" s="291" t="s">
        <v>3162</v>
      </c>
      <c r="H1772" s="291" t="s">
        <v>3163</v>
      </c>
      <c r="I1772" s="291" t="s">
        <v>3164</v>
      </c>
      <c r="J1772" s="291" t="s">
        <v>65</v>
      </c>
      <c r="K1772" s="291">
        <v>40</v>
      </c>
      <c r="L1772" s="291">
        <v>58627677.160000004</v>
      </c>
      <c r="M1772" s="291" t="s">
        <v>58</v>
      </c>
      <c r="N1772" s="291">
        <v>770</v>
      </c>
      <c r="O1772" s="291">
        <v>7438972.8164465288</v>
      </c>
      <c r="P1772" s="321" t="s">
        <v>3170</v>
      </c>
      <c r="Q1772" s="321">
        <v>18000000</v>
      </c>
      <c r="R1772" s="321">
        <v>32.510452999999998</v>
      </c>
      <c r="S1772" s="321">
        <v>52.540310169999998</v>
      </c>
      <c r="T1772" s="321">
        <v>129.30958598434512</v>
      </c>
      <c r="U1772" s="321" t="s">
        <v>150</v>
      </c>
      <c r="V1772" s="321">
        <v>0.19363482238155294</v>
      </c>
      <c r="W1772" s="321">
        <v>1.16897852116378</v>
      </c>
      <c r="X1772" s="321">
        <v>2</v>
      </c>
      <c r="Y1772" s="321">
        <v>45.178175227930097</v>
      </c>
      <c r="Z1772" s="321">
        <v>0.44807999999999998</v>
      </c>
      <c r="AA1772" s="321">
        <v>99.589996400000004</v>
      </c>
      <c r="AB1772" s="321">
        <v>1.4448949600000001</v>
      </c>
      <c r="AC1772" s="322">
        <v>0.55269378283894455</v>
      </c>
      <c r="AD1772" s="323">
        <v>180000</v>
      </c>
      <c r="AE1772" s="322">
        <v>41.327626758036274</v>
      </c>
      <c r="AF1772" s="324">
        <v>92.392247575570806</v>
      </c>
      <c r="AG1772" s="324">
        <v>26.759959148038469</v>
      </c>
      <c r="AH1772" s="324">
        <v>0.2585911895093676</v>
      </c>
      <c r="AI1772" s="324">
        <v>0.28963424800495924</v>
      </c>
      <c r="AJ1772" s="324">
        <v>0.20410585919709992</v>
      </c>
      <c r="AK1772" s="324">
        <v>183.49539226231369</v>
      </c>
      <c r="AL1772" s="324">
        <v>147.96429457376721</v>
      </c>
      <c r="AM1772" s="324">
        <v>219.0264899508602</v>
      </c>
    </row>
    <row r="1773" spans="1:39">
      <c r="A1773" s="291" t="s">
        <v>1924</v>
      </c>
      <c r="B1773" s="291">
        <v>2</v>
      </c>
      <c r="C1773" s="291" t="s">
        <v>3951</v>
      </c>
      <c r="D1773" s="291" t="s">
        <v>3176</v>
      </c>
      <c r="E1773" s="291" t="s">
        <v>3160</v>
      </c>
      <c r="F1773" s="291" t="s">
        <v>3161</v>
      </c>
      <c r="G1773" s="291" t="s">
        <v>3162</v>
      </c>
      <c r="H1773" s="291" t="s">
        <v>3163</v>
      </c>
      <c r="I1773" s="291" t="s">
        <v>3164</v>
      </c>
      <c r="J1773" s="291" t="s">
        <v>65</v>
      </c>
      <c r="K1773" s="291">
        <v>40</v>
      </c>
      <c r="L1773" s="291">
        <v>58627677.160000004</v>
      </c>
      <c r="M1773" s="291" t="s">
        <v>58</v>
      </c>
      <c r="N1773" s="291">
        <v>771</v>
      </c>
      <c r="O1773" s="291">
        <v>7448646.3831779286</v>
      </c>
      <c r="P1773" s="321" t="s">
        <v>3170</v>
      </c>
      <c r="Q1773" s="321">
        <v>18000000</v>
      </c>
      <c r="R1773" s="321">
        <v>32.510452999999998</v>
      </c>
      <c r="S1773" s="321">
        <v>52.540310169999998</v>
      </c>
      <c r="T1773" s="321">
        <v>129.30958598434512</v>
      </c>
      <c r="U1773" s="321" t="s">
        <v>150</v>
      </c>
      <c r="V1773" s="321">
        <v>0.19363482238155294</v>
      </c>
      <c r="W1773" s="321">
        <v>1.16897852116378</v>
      </c>
      <c r="X1773" s="321">
        <v>2</v>
      </c>
      <c r="Y1773" s="321">
        <v>45.178175227930097</v>
      </c>
      <c r="Z1773" s="321">
        <v>0.44807999999999998</v>
      </c>
      <c r="AA1773" s="321">
        <v>99.589996400000004</v>
      </c>
      <c r="AB1773" s="321">
        <v>1.4448949600000001</v>
      </c>
      <c r="AC1773" s="322">
        <v>0.55269378283894455</v>
      </c>
      <c r="AD1773" s="323">
        <v>180000</v>
      </c>
      <c r="AE1773" s="322">
        <v>41.381368795432934</v>
      </c>
      <c r="AF1773" s="324">
        <v>92.512393541208723</v>
      </c>
      <c r="AG1773" s="324">
        <v>26.790993450562656</v>
      </c>
      <c r="AH1773" s="324">
        <v>0.25830499059547996</v>
      </c>
      <c r="AI1773" s="324">
        <v>0.28959356065767422</v>
      </c>
      <c r="AJ1773" s="324">
        <v>0.20410585919709992</v>
      </c>
      <c r="AK1773" s="324">
        <v>183.469615128561</v>
      </c>
      <c r="AL1773" s="324">
        <v>147.94350879073025</v>
      </c>
      <c r="AM1773" s="324">
        <v>218.99572146639181</v>
      </c>
    </row>
    <row r="1774" spans="1:39">
      <c r="A1774" s="291" t="s">
        <v>1925</v>
      </c>
      <c r="B1774" s="291">
        <v>2</v>
      </c>
      <c r="C1774" s="291" t="s">
        <v>3952</v>
      </c>
      <c r="D1774" s="291" t="s">
        <v>3176</v>
      </c>
      <c r="E1774" s="291" t="s">
        <v>3160</v>
      </c>
      <c r="F1774" s="291" t="s">
        <v>3161</v>
      </c>
      <c r="G1774" s="291" t="s">
        <v>3162</v>
      </c>
      <c r="H1774" s="291" t="s">
        <v>3163</v>
      </c>
      <c r="I1774" s="291" t="s">
        <v>3164</v>
      </c>
      <c r="J1774" s="291" t="s">
        <v>65</v>
      </c>
      <c r="K1774" s="291">
        <v>40</v>
      </c>
      <c r="L1774" s="291">
        <v>58627677.160000004</v>
      </c>
      <c r="M1774" s="291" t="s">
        <v>58</v>
      </c>
      <c r="N1774" s="291">
        <v>772</v>
      </c>
      <c r="O1774" s="291">
        <v>7458319.9499093285</v>
      </c>
      <c r="P1774" s="321" t="s">
        <v>3170</v>
      </c>
      <c r="Q1774" s="321">
        <v>18000000</v>
      </c>
      <c r="R1774" s="321">
        <v>32.510452999999998</v>
      </c>
      <c r="S1774" s="321">
        <v>52.540310169999998</v>
      </c>
      <c r="T1774" s="321">
        <v>129.30958598434512</v>
      </c>
      <c r="U1774" s="321" t="s">
        <v>150</v>
      </c>
      <c r="V1774" s="321">
        <v>0.19363482238155294</v>
      </c>
      <c r="W1774" s="321">
        <v>1.16897852116378</v>
      </c>
      <c r="X1774" s="321">
        <v>2</v>
      </c>
      <c r="Y1774" s="321">
        <v>45.178175227930097</v>
      </c>
      <c r="Z1774" s="321">
        <v>0.44807999999999998</v>
      </c>
      <c r="AA1774" s="321">
        <v>99.589996400000004</v>
      </c>
      <c r="AB1774" s="321">
        <v>1.4448949600000001</v>
      </c>
      <c r="AC1774" s="322">
        <v>0.55269378283894455</v>
      </c>
      <c r="AD1774" s="323">
        <v>180000</v>
      </c>
      <c r="AE1774" s="322">
        <v>41.435110832829601</v>
      </c>
      <c r="AF1774" s="324">
        <v>92.632539506846655</v>
      </c>
      <c r="AG1774" s="324">
        <v>26.82199335198171</v>
      </c>
      <c r="AH1774" s="324">
        <v>0.25801866300259285</v>
      </c>
      <c r="AI1774" s="324">
        <v>0.2895526074830243</v>
      </c>
      <c r="AJ1774" s="324">
        <v>0.20410585919709992</v>
      </c>
      <c r="AK1774" s="324">
        <v>183.44366958207078</v>
      </c>
      <c r="AL1774" s="324">
        <v>147.92258720552624</v>
      </c>
      <c r="AM1774" s="324">
        <v>218.96475195861535</v>
      </c>
    </row>
    <row r="1775" spans="1:39">
      <c r="A1775" s="291" t="s">
        <v>1926</v>
      </c>
      <c r="B1775" s="291">
        <v>2</v>
      </c>
      <c r="C1775" s="291" t="s">
        <v>3953</v>
      </c>
      <c r="D1775" s="291" t="s">
        <v>3176</v>
      </c>
      <c r="E1775" s="291" t="s">
        <v>3160</v>
      </c>
      <c r="F1775" s="291" t="s">
        <v>3161</v>
      </c>
      <c r="G1775" s="291" t="s">
        <v>3162</v>
      </c>
      <c r="H1775" s="291" t="s">
        <v>3163</v>
      </c>
      <c r="I1775" s="291" t="s">
        <v>3164</v>
      </c>
      <c r="J1775" s="291" t="s">
        <v>65</v>
      </c>
      <c r="K1775" s="291">
        <v>40</v>
      </c>
      <c r="L1775" s="291">
        <v>58627677.160000004</v>
      </c>
      <c r="M1775" s="291" t="s">
        <v>58</v>
      </c>
      <c r="N1775" s="291">
        <v>773</v>
      </c>
      <c r="O1775" s="291">
        <v>7467993.5166407283</v>
      </c>
      <c r="P1775" s="321" t="s">
        <v>3170</v>
      </c>
      <c r="Q1775" s="321">
        <v>18000000</v>
      </c>
      <c r="R1775" s="321">
        <v>32.510452999999998</v>
      </c>
      <c r="S1775" s="321">
        <v>52.540310169999998</v>
      </c>
      <c r="T1775" s="321">
        <v>129.30958598434512</v>
      </c>
      <c r="U1775" s="321" t="s">
        <v>150</v>
      </c>
      <c r="V1775" s="321">
        <v>0.19363482238155294</v>
      </c>
      <c r="W1775" s="321">
        <v>1.16897852116378</v>
      </c>
      <c r="X1775" s="321">
        <v>2</v>
      </c>
      <c r="Y1775" s="321">
        <v>45.178175227930097</v>
      </c>
      <c r="Z1775" s="321">
        <v>0.44807999999999998</v>
      </c>
      <c r="AA1775" s="321">
        <v>99.589996400000004</v>
      </c>
      <c r="AB1775" s="321">
        <v>1.4448949600000001</v>
      </c>
      <c r="AC1775" s="322">
        <v>0.55269378283894455</v>
      </c>
      <c r="AD1775" s="323">
        <v>180000</v>
      </c>
      <c r="AE1775" s="322">
        <v>41.488852870226268</v>
      </c>
      <c r="AF1775" s="324">
        <v>92.7526854724846</v>
      </c>
      <c r="AG1775" s="324">
        <v>26.852958837053333</v>
      </c>
      <c r="AH1775" s="324">
        <v>0.25773220854485623</v>
      </c>
      <c r="AI1775" s="324">
        <v>0.28951138934968468</v>
      </c>
      <c r="AJ1775" s="324">
        <v>0.20410585919709992</v>
      </c>
      <c r="AK1775" s="324">
        <v>183.41755617318503</v>
      </c>
      <c r="AL1775" s="324">
        <v>147.90153026193184</v>
      </c>
      <c r="AM1775" s="324">
        <v>218.93358208443823</v>
      </c>
    </row>
    <row r="1776" spans="1:39">
      <c r="A1776" s="291" t="s">
        <v>1927</v>
      </c>
      <c r="B1776" s="291">
        <v>2</v>
      </c>
      <c r="C1776" s="291" t="s">
        <v>3954</v>
      </c>
      <c r="D1776" s="291" t="s">
        <v>3176</v>
      </c>
      <c r="E1776" s="291" t="s">
        <v>3160</v>
      </c>
      <c r="F1776" s="291" t="s">
        <v>3161</v>
      </c>
      <c r="G1776" s="291" t="s">
        <v>3162</v>
      </c>
      <c r="H1776" s="291" t="s">
        <v>3163</v>
      </c>
      <c r="I1776" s="291" t="s">
        <v>3164</v>
      </c>
      <c r="J1776" s="291" t="s">
        <v>65</v>
      </c>
      <c r="K1776" s="291">
        <v>40</v>
      </c>
      <c r="L1776" s="291">
        <v>58627677.160000004</v>
      </c>
      <c r="M1776" s="291" t="s">
        <v>58</v>
      </c>
      <c r="N1776" s="291">
        <v>774</v>
      </c>
      <c r="O1776" s="291">
        <v>7477667.0833721282</v>
      </c>
      <c r="P1776" s="321" t="s">
        <v>3170</v>
      </c>
      <c r="Q1776" s="321">
        <v>18000000</v>
      </c>
      <c r="R1776" s="321">
        <v>32.510452999999998</v>
      </c>
      <c r="S1776" s="321">
        <v>52.540310169999998</v>
      </c>
      <c r="T1776" s="321">
        <v>129.30958598434512</v>
      </c>
      <c r="U1776" s="321" t="s">
        <v>150</v>
      </c>
      <c r="V1776" s="321">
        <v>0.19363482238155294</v>
      </c>
      <c r="W1776" s="321">
        <v>1.16897852116378</v>
      </c>
      <c r="X1776" s="321">
        <v>2</v>
      </c>
      <c r="Y1776" s="321">
        <v>45.178175227930097</v>
      </c>
      <c r="Z1776" s="321">
        <v>0.44807999999999998</v>
      </c>
      <c r="AA1776" s="321">
        <v>99.589996400000004</v>
      </c>
      <c r="AB1776" s="321">
        <v>1.4448949600000001</v>
      </c>
      <c r="AC1776" s="322">
        <v>0.55269378283894455</v>
      </c>
      <c r="AD1776" s="323">
        <v>180000</v>
      </c>
      <c r="AE1776" s="322">
        <v>41.542594907622934</v>
      </c>
      <c r="AF1776" s="324">
        <v>92.872831438122532</v>
      </c>
      <c r="AG1776" s="324">
        <v>26.883889890752464</v>
      </c>
      <c r="AH1776" s="324">
        <v>0.25744562903047596</v>
      </c>
      <c r="AI1776" s="324">
        <v>0.2894699071241747</v>
      </c>
      <c r="AJ1776" s="324">
        <v>0.20410585919709992</v>
      </c>
      <c r="AK1776" s="324">
        <v>183.3912754508799</v>
      </c>
      <c r="AL1776" s="324">
        <v>147.88033840262236</v>
      </c>
      <c r="AM1776" s="324">
        <v>218.90221249913751</v>
      </c>
    </row>
    <row r="1777" spans="1:39">
      <c r="A1777" s="291" t="s">
        <v>1928</v>
      </c>
      <c r="B1777" s="291">
        <v>2</v>
      </c>
      <c r="C1777" s="291" t="s">
        <v>3955</v>
      </c>
      <c r="D1777" s="291" t="s">
        <v>3176</v>
      </c>
      <c r="E1777" s="291" t="s">
        <v>3160</v>
      </c>
      <c r="F1777" s="291" t="s">
        <v>3161</v>
      </c>
      <c r="G1777" s="291" t="s">
        <v>3162</v>
      </c>
      <c r="H1777" s="291" t="s">
        <v>3163</v>
      </c>
      <c r="I1777" s="291" t="s">
        <v>3164</v>
      </c>
      <c r="J1777" s="291" t="s">
        <v>65</v>
      </c>
      <c r="K1777" s="291">
        <v>40</v>
      </c>
      <c r="L1777" s="291">
        <v>58627677.160000004</v>
      </c>
      <c r="M1777" s="291" t="s">
        <v>58</v>
      </c>
      <c r="N1777" s="291">
        <v>775</v>
      </c>
      <c r="O1777" s="291">
        <v>7487340.6501035281</v>
      </c>
      <c r="P1777" s="321" t="s">
        <v>3170</v>
      </c>
      <c r="Q1777" s="321">
        <v>18000000</v>
      </c>
      <c r="R1777" s="321">
        <v>32.510452999999998</v>
      </c>
      <c r="S1777" s="321">
        <v>52.540310169999998</v>
      </c>
      <c r="T1777" s="321">
        <v>129.30958598434512</v>
      </c>
      <c r="U1777" s="321" t="s">
        <v>150</v>
      </c>
      <c r="V1777" s="321">
        <v>0.19363482238155294</v>
      </c>
      <c r="W1777" s="321">
        <v>1.16897852116378</v>
      </c>
      <c r="X1777" s="321">
        <v>2</v>
      </c>
      <c r="Y1777" s="321">
        <v>45.178175227930097</v>
      </c>
      <c r="Z1777" s="321">
        <v>0.44807999999999998</v>
      </c>
      <c r="AA1777" s="321">
        <v>99.589996400000004</v>
      </c>
      <c r="AB1777" s="321">
        <v>1.4448949600000001</v>
      </c>
      <c r="AC1777" s="322">
        <v>0.55269378283894455</v>
      </c>
      <c r="AD1777" s="323">
        <v>180000</v>
      </c>
      <c r="AE1777" s="322">
        <v>41.596336945019601</v>
      </c>
      <c r="AF1777" s="324">
        <v>92.992977403760463</v>
      </c>
      <c r="AG1777" s="324">
        <v>26.914786498270576</v>
      </c>
      <c r="AH1777" s="324">
        <v>0.2571589262615917</v>
      </c>
      <c r="AI1777" s="324">
        <v>0.28942816167086388</v>
      </c>
      <c r="AJ1777" s="324">
        <v>0.20410585919709992</v>
      </c>
      <c r="AK1777" s="324">
        <v>183.36482796276965</v>
      </c>
      <c r="AL1777" s="324">
        <v>147.85901206917475</v>
      </c>
      <c r="AM1777" s="324">
        <v>218.87064385636458</v>
      </c>
    </row>
    <row r="1778" spans="1:39">
      <c r="A1778" s="291" t="s">
        <v>1929</v>
      </c>
      <c r="B1778" s="291">
        <v>2</v>
      </c>
      <c r="C1778" s="291" t="s">
        <v>3956</v>
      </c>
      <c r="D1778" s="291" t="s">
        <v>3176</v>
      </c>
      <c r="E1778" s="291" t="s">
        <v>3160</v>
      </c>
      <c r="F1778" s="291" t="s">
        <v>3161</v>
      </c>
      <c r="G1778" s="291" t="s">
        <v>3162</v>
      </c>
      <c r="H1778" s="291" t="s">
        <v>3163</v>
      </c>
      <c r="I1778" s="291" t="s">
        <v>3164</v>
      </c>
      <c r="J1778" s="291" t="s">
        <v>65</v>
      </c>
      <c r="K1778" s="291">
        <v>40</v>
      </c>
      <c r="L1778" s="291">
        <v>58627677.160000004</v>
      </c>
      <c r="M1778" s="291" t="s">
        <v>58</v>
      </c>
      <c r="N1778" s="291">
        <v>776</v>
      </c>
      <c r="O1778" s="291">
        <v>7497014.2168349279</v>
      </c>
      <c r="P1778" s="321" t="s">
        <v>3170</v>
      </c>
      <c r="Q1778" s="321">
        <v>18000000</v>
      </c>
      <c r="R1778" s="321">
        <v>32.510452999999998</v>
      </c>
      <c r="S1778" s="321">
        <v>52.540310169999998</v>
      </c>
      <c r="T1778" s="321">
        <v>129.30958598434512</v>
      </c>
      <c r="U1778" s="321" t="s">
        <v>150</v>
      </c>
      <c r="V1778" s="321">
        <v>0.19363482238155294</v>
      </c>
      <c r="W1778" s="321">
        <v>1.16897852116378</v>
      </c>
      <c r="X1778" s="321">
        <v>2</v>
      </c>
      <c r="Y1778" s="321">
        <v>45.178175227930097</v>
      </c>
      <c r="Z1778" s="321">
        <v>0.44807999999999998</v>
      </c>
      <c r="AA1778" s="321">
        <v>99.589996400000004</v>
      </c>
      <c r="AB1778" s="321">
        <v>1.4448949600000001</v>
      </c>
      <c r="AC1778" s="322">
        <v>0.55269378283894455</v>
      </c>
      <c r="AD1778" s="323">
        <v>180000</v>
      </c>
      <c r="AE1778" s="322">
        <v>41.650078982416268</v>
      </c>
      <c r="AF1778" s="324">
        <v>93.113123369398394</v>
      </c>
      <c r="AG1778" s="324">
        <v>26.945648645014963</v>
      </c>
      <c r="AH1778" s="324">
        <v>0.25687210203455108</v>
      </c>
      <c r="AI1778" s="324">
        <v>0.28938615385197836</v>
      </c>
      <c r="AJ1778" s="324">
        <v>0.20410585919709992</v>
      </c>
      <c r="AK1778" s="324">
        <v>183.3382142551105</v>
      </c>
      <c r="AL1778" s="324">
        <v>147.8375517020711</v>
      </c>
      <c r="AM1778" s="324">
        <v>218.83887680814993</v>
      </c>
    </row>
    <row r="1779" spans="1:39">
      <c r="A1779" s="291" t="s">
        <v>1930</v>
      </c>
      <c r="B1779" s="291">
        <v>2</v>
      </c>
      <c r="C1779" s="291" t="s">
        <v>3957</v>
      </c>
      <c r="D1779" s="291" t="s">
        <v>3176</v>
      </c>
      <c r="E1779" s="291" t="s">
        <v>3160</v>
      </c>
      <c r="F1779" s="291" t="s">
        <v>3161</v>
      </c>
      <c r="G1779" s="291" t="s">
        <v>3162</v>
      </c>
      <c r="H1779" s="291" t="s">
        <v>3163</v>
      </c>
      <c r="I1779" s="291" t="s">
        <v>3164</v>
      </c>
      <c r="J1779" s="291" t="s">
        <v>65</v>
      </c>
      <c r="K1779" s="291">
        <v>40</v>
      </c>
      <c r="L1779" s="291">
        <v>58627677.160000004</v>
      </c>
      <c r="M1779" s="291" t="s">
        <v>58</v>
      </c>
      <c r="N1779" s="291">
        <v>777</v>
      </c>
      <c r="O1779" s="291">
        <v>7506687.7835663278</v>
      </c>
      <c r="P1779" s="321" t="s">
        <v>3170</v>
      </c>
      <c r="Q1779" s="321">
        <v>18000000</v>
      </c>
      <c r="R1779" s="321">
        <v>32.510452999999998</v>
      </c>
      <c r="S1779" s="321">
        <v>52.540310169999998</v>
      </c>
      <c r="T1779" s="321">
        <v>129.30958598434512</v>
      </c>
      <c r="U1779" s="321" t="s">
        <v>150</v>
      </c>
      <c r="V1779" s="321">
        <v>0.19363482238155294</v>
      </c>
      <c r="W1779" s="321">
        <v>1.16897852116378</v>
      </c>
      <c r="X1779" s="321">
        <v>2</v>
      </c>
      <c r="Y1779" s="321">
        <v>45.178175227930097</v>
      </c>
      <c r="Z1779" s="321">
        <v>0.44807999999999998</v>
      </c>
      <c r="AA1779" s="321">
        <v>99.589996400000004</v>
      </c>
      <c r="AB1779" s="321">
        <v>1.4448949600000001</v>
      </c>
      <c r="AC1779" s="322">
        <v>0.55269378283894455</v>
      </c>
      <c r="AD1779" s="323">
        <v>180000</v>
      </c>
      <c r="AE1779" s="322">
        <v>41.703821019812935</v>
      </c>
      <c r="AF1779" s="324">
        <v>93.23326933503634</v>
      </c>
      <c r="AG1779" s="324">
        <v>26.976476316608039</v>
      </c>
      <c r="AH1779" s="324">
        <v>0.256585158139845</v>
      </c>
      <c r="AI1779" s="324">
        <v>0.28934388452760701</v>
      </c>
      <c r="AJ1779" s="324">
        <v>0.20410585919709992</v>
      </c>
      <c r="AK1779" s="324">
        <v>183.31143487280468</v>
      </c>
      <c r="AL1779" s="324">
        <v>147.81595774070155</v>
      </c>
      <c r="AM1779" s="324">
        <v>218.80691200490782</v>
      </c>
    </row>
    <row r="1780" spans="1:39">
      <c r="A1780" s="291" t="s">
        <v>1931</v>
      </c>
      <c r="B1780" s="291">
        <v>2</v>
      </c>
      <c r="C1780" s="291" t="s">
        <v>3958</v>
      </c>
      <c r="D1780" s="291" t="s">
        <v>3176</v>
      </c>
      <c r="E1780" s="291" t="s">
        <v>3160</v>
      </c>
      <c r="F1780" s="291" t="s">
        <v>3161</v>
      </c>
      <c r="G1780" s="291" t="s">
        <v>3162</v>
      </c>
      <c r="H1780" s="291" t="s">
        <v>3163</v>
      </c>
      <c r="I1780" s="291" t="s">
        <v>3164</v>
      </c>
      <c r="J1780" s="291" t="s">
        <v>65</v>
      </c>
      <c r="K1780" s="291">
        <v>40</v>
      </c>
      <c r="L1780" s="291">
        <v>58627677.160000004</v>
      </c>
      <c r="M1780" s="291" t="s">
        <v>58</v>
      </c>
      <c r="N1780" s="291">
        <v>778</v>
      </c>
      <c r="O1780" s="291">
        <v>7516361.3502977276</v>
      </c>
      <c r="P1780" s="321" t="s">
        <v>3170</v>
      </c>
      <c r="Q1780" s="321">
        <v>18000000</v>
      </c>
      <c r="R1780" s="321">
        <v>32.510452999999998</v>
      </c>
      <c r="S1780" s="321">
        <v>52.540310169999998</v>
      </c>
      <c r="T1780" s="321">
        <v>129.30958598434512</v>
      </c>
      <c r="U1780" s="321" t="s">
        <v>150</v>
      </c>
      <c r="V1780" s="321">
        <v>0.19363482238155294</v>
      </c>
      <c r="W1780" s="321">
        <v>1.16897852116378</v>
      </c>
      <c r="X1780" s="321">
        <v>2</v>
      </c>
      <c r="Y1780" s="321">
        <v>45.178175227930097</v>
      </c>
      <c r="Z1780" s="321">
        <v>0.44807999999999998</v>
      </c>
      <c r="AA1780" s="321">
        <v>99.589996400000004</v>
      </c>
      <c r="AB1780" s="321">
        <v>1.4448949600000001</v>
      </c>
      <c r="AC1780" s="322">
        <v>0.55269378283894455</v>
      </c>
      <c r="AD1780" s="323">
        <v>180000</v>
      </c>
      <c r="AE1780" s="322">
        <v>41.757563057209595</v>
      </c>
      <c r="AF1780" s="324">
        <v>93.353415300674257</v>
      </c>
      <c r="AG1780" s="324">
        <v>27.007269498886604</v>
      </c>
      <c r="AH1780" s="324">
        <v>0.25629809636193618</v>
      </c>
      <c r="AI1780" s="324">
        <v>0.28930135455570782</v>
      </c>
      <c r="AJ1780" s="324">
        <v>0.20410585919709992</v>
      </c>
      <c r="AK1780" s="324">
        <v>183.2844903594044</v>
      </c>
      <c r="AL1780" s="324">
        <v>147.7942306233677</v>
      </c>
      <c r="AM1780" s="324">
        <v>218.77475009544114</v>
      </c>
    </row>
    <row r="1781" spans="1:39">
      <c r="A1781" s="291" t="s">
        <v>1932</v>
      </c>
      <c r="B1781" s="291">
        <v>2</v>
      </c>
      <c r="C1781" s="291" t="s">
        <v>3959</v>
      </c>
      <c r="D1781" s="291" t="s">
        <v>3176</v>
      </c>
      <c r="E1781" s="291" t="s">
        <v>3160</v>
      </c>
      <c r="F1781" s="291" t="s">
        <v>3161</v>
      </c>
      <c r="G1781" s="291" t="s">
        <v>3162</v>
      </c>
      <c r="H1781" s="291" t="s">
        <v>3163</v>
      </c>
      <c r="I1781" s="291" t="s">
        <v>3164</v>
      </c>
      <c r="J1781" s="291" t="s">
        <v>65</v>
      </c>
      <c r="K1781" s="291">
        <v>40</v>
      </c>
      <c r="L1781" s="291">
        <v>58627677.160000004</v>
      </c>
      <c r="M1781" s="291" t="s">
        <v>58</v>
      </c>
      <c r="N1781" s="291">
        <v>779</v>
      </c>
      <c r="O1781" s="291">
        <v>7526034.9170291275</v>
      </c>
      <c r="P1781" s="321" t="s">
        <v>3170</v>
      </c>
      <c r="Q1781" s="321">
        <v>18000000</v>
      </c>
      <c r="R1781" s="321">
        <v>32.510452999999998</v>
      </c>
      <c r="S1781" s="321">
        <v>52.540310169999998</v>
      </c>
      <c r="T1781" s="321">
        <v>129.30958598434512</v>
      </c>
      <c r="U1781" s="321" t="s">
        <v>150</v>
      </c>
      <c r="V1781" s="321">
        <v>0.19363482238155294</v>
      </c>
      <c r="W1781" s="321">
        <v>1.16897852116378</v>
      </c>
      <c r="X1781" s="321">
        <v>2</v>
      </c>
      <c r="Y1781" s="321">
        <v>45.178175227930097</v>
      </c>
      <c r="Z1781" s="321">
        <v>0.44807999999999998</v>
      </c>
      <c r="AA1781" s="321">
        <v>99.589996400000004</v>
      </c>
      <c r="AB1781" s="321">
        <v>1.4448949600000001</v>
      </c>
      <c r="AC1781" s="322">
        <v>0.55269378283894455</v>
      </c>
      <c r="AD1781" s="323">
        <v>180000</v>
      </c>
      <c r="AE1781" s="322">
        <v>41.811305094606261</v>
      </c>
      <c r="AF1781" s="324">
        <v>93.473561266312188</v>
      </c>
      <c r="AG1781" s="324">
        <v>27.038028177901161</v>
      </c>
      <c r="AH1781" s="324">
        <v>0.25601091847936552</v>
      </c>
      <c r="AI1781" s="324">
        <v>0.28925856479211359</v>
      </c>
      <c r="AJ1781" s="324">
        <v>0.20410585919709992</v>
      </c>
      <c r="AK1781" s="324">
        <v>183.2573812571155</v>
      </c>
      <c r="AL1781" s="324">
        <v>147.77237078728544</v>
      </c>
      <c r="AM1781" s="324">
        <v>218.74239172694561</v>
      </c>
    </row>
    <row r="1782" spans="1:39">
      <c r="A1782" s="291" t="s">
        <v>1933</v>
      </c>
      <c r="B1782" s="291">
        <v>2</v>
      </c>
      <c r="C1782" s="291" t="s">
        <v>3960</v>
      </c>
      <c r="D1782" s="291" t="s">
        <v>3176</v>
      </c>
      <c r="E1782" s="291" t="s">
        <v>3160</v>
      </c>
      <c r="F1782" s="291" t="s">
        <v>3161</v>
      </c>
      <c r="G1782" s="291" t="s">
        <v>3162</v>
      </c>
      <c r="H1782" s="291" t="s">
        <v>3163</v>
      </c>
      <c r="I1782" s="291" t="s">
        <v>3164</v>
      </c>
      <c r="J1782" s="291" t="s">
        <v>65</v>
      </c>
      <c r="K1782" s="291">
        <v>40</v>
      </c>
      <c r="L1782" s="291">
        <v>58627677.160000004</v>
      </c>
      <c r="M1782" s="291" t="s">
        <v>58</v>
      </c>
      <c r="N1782" s="291">
        <v>780</v>
      </c>
      <c r="O1782" s="291">
        <v>7535708.4837605273</v>
      </c>
      <c r="P1782" s="321" t="s">
        <v>3170</v>
      </c>
      <c r="Q1782" s="321">
        <v>18000000</v>
      </c>
      <c r="R1782" s="321">
        <v>32.510452999999998</v>
      </c>
      <c r="S1782" s="321">
        <v>52.540310169999998</v>
      </c>
      <c r="T1782" s="321">
        <v>129.30958598434512</v>
      </c>
      <c r="U1782" s="321" t="s">
        <v>150</v>
      </c>
      <c r="V1782" s="321">
        <v>0.19363482238155294</v>
      </c>
      <c r="W1782" s="321">
        <v>1.16897852116378</v>
      </c>
      <c r="X1782" s="321">
        <v>2</v>
      </c>
      <c r="Y1782" s="321">
        <v>45.178175227930097</v>
      </c>
      <c r="Z1782" s="321">
        <v>0.44807999999999998</v>
      </c>
      <c r="AA1782" s="321">
        <v>99.589996400000004</v>
      </c>
      <c r="AB1782" s="321">
        <v>1.4448949600000001</v>
      </c>
      <c r="AC1782" s="322">
        <v>0.55269378283894455</v>
      </c>
      <c r="AD1782" s="323">
        <v>180000</v>
      </c>
      <c r="AE1782" s="322">
        <v>41.865047132002928</v>
      </c>
      <c r="AF1782" s="324">
        <v>93.59370723195012</v>
      </c>
      <c r="AG1782" s="324">
        <v>27.068752339915207</v>
      </c>
      <c r="AH1782" s="324">
        <v>0.25572362626503364</v>
      </c>
      <c r="AI1782" s="324">
        <v>0.28921551609053836</v>
      </c>
      <c r="AJ1782" s="324">
        <v>0.20410585919709992</v>
      </c>
      <c r="AK1782" s="324">
        <v>183.23010810680148</v>
      </c>
      <c r="AL1782" s="324">
        <v>147.75037866858824</v>
      </c>
      <c r="AM1782" s="324">
        <v>218.70983754501472</v>
      </c>
    </row>
    <row r="1783" spans="1:39">
      <c r="A1783" s="291" t="s">
        <v>1934</v>
      </c>
      <c r="B1783" s="291">
        <v>2</v>
      </c>
      <c r="C1783" s="291" t="s">
        <v>3961</v>
      </c>
      <c r="D1783" s="291" t="s">
        <v>3176</v>
      </c>
      <c r="E1783" s="291" t="s">
        <v>3160</v>
      </c>
      <c r="F1783" s="291" t="s">
        <v>3161</v>
      </c>
      <c r="G1783" s="291" t="s">
        <v>3162</v>
      </c>
      <c r="H1783" s="291" t="s">
        <v>3163</v>
      </c>
      <c r="I1783" s="291" t="s">
        <v>3164</v>
      </c>
      <c r="J1783" s="291" t="s">
        <v>65</v>
      </c>
      <c r="K1783" s="291">
        <v>40</v>
      </c>
      <c r="L1783" s="291">
        <v>58627677.160000004</v>
      </c>
      <c r="M1783" s="291" t="s">
        <v>58</v>
      </c>
      <c r="N1783" s="291">
        <v>781</v>
      </c>
      <c r="O1783" s="291">
        <v>7545382.0504919272</v>
      </c>
      <c r="P1783" s="321" t="s">
        <v>3170</v>
      </c>
      <c r="Q1783" s="321">
        <v>18000000</v>
      </c>
      <c r="R1783" s="321">
        <v>32.510452999999998</v>
      </c>
      <c r="S1783" s="321">
        <v>52.540310169999998</v>
      </c>
      <c r="T1783" s="321">
        <v>129.30958598434512</v>
      </c>
      <c r="U1783" s="321" t="s">
        <v>150</v>
      </c>
      <c r="V1783" s="321">
        <v>0.19363482238155294</v>
      </c>
      <c r="W1783" s="321">
        <v>1.16897852116378</v>
      </c>
      <c r="X1783" s="321">
        <v>2</v>
      </c>
      <c r="Y1783" s="321">
        <v>45.178175227930097</v>
      </c>
      <c r="Z1783" s="321">
        <v>0.44807999999999998</v>
      </c>
      <c r="AA1783" s="321">
        <v>99.589996400000004</v>
      </c>
      <c r="AB1783" s="321">
        <v>1.4448949600000001</v>
      </c>
      <c r="AC1783" s="322">
        <v>0.55269378283894455</v>
      </c>
      <c r="AD1783" s="323">
        <v>180000</v>
      </c>
      <c r="AE1783" s="322">
        <v>41.918789169399595</v>
      </c>
      <c r="AF1783" s="324">
        <v>93.713853197588065</v>
      </c>
      <c r="AG1783" s="324">
        <v>27.099441971404527</v>
      </c>
      <c r="AH1783" s="324">
        <v>0.25543622148580464</v>
      </c>
      <c r="AI1783" s="324">
        <v>0.28917220930258358</v>
      </c>
      <c r="AJ1783" s="324">
        <v>0.20410585919709992</v>
      </c>
      <c r="AK1783" s="324">
        <v>183.2026714479874</v>
      </c>
      <c r="AL1783" s="324">
        <v>147.72825470233036</v>
      </c>
      <c r="AM1783" s="324">
        <v>218.67708819364447</v>
      </c>
    </row>
    <row r="1784" spans="1:39">
      <c r="A1784" s="291" t="s">
        <v>1935</v>
      </c>
      <c r="B1784" s="291">
        <v>2</v>
      </c>
      <c r="C1784" s="291" t="s">
        <v>3962</v>
      </c>
      <c r="D1784" s="291" t="s">
        <v>3176</v>
      </c>
      <c r="E1784" s="291" t="s">
        <v>3160</v>
      </c>
      <c r="F1784" s="291" t="s">
        <v>3161</v>
      </c>
      <c r="G1784" s="291" t="s">
        <v>3162</v>
      </c>
      <c r="H1784" s="291" t="s">
        <v>3163</v>
      </c>
      <c r="I1784" s="291" t="s">
        <v>3164</v>
      </c>
      <c r="J1784" s="291" t="s">
        <v>65</v>
      </c>
      <c r="K1784" s="291">
        <v>40</v>
      </c>
      <c r="L1784" s="291">
        <v>58627677.160000004</v>
      </c>
      <c r="M1784" s="291" t="s">
        <v>58</v>
      </c>
      <c r="N1784" s="291">
        <v>782</v>
      </c>
      <c r="O1784" s="291">
        <v>7555055.617223327</v>
      </c>
      <c r="P1784" s="321" t="s">
        <v>3170</v>
      </c>
      <c r="Q1784" s="321">
        <v>18000000</v>
      </c>
      <c r="R1784" s="321">
        <v>32.510452999999998</v>
      </c>
      <c r="S1784" s="321">
        <v>52.540310169999998</v>
      </c>
      <c r="T1784" s="321">
        <v>129.30958598434512</v>
      </c>
      <c r="U1784" s="321" t="s">
        <v>150</v>
      </c>
      <c r="V1784" s="321">
        <v>0.19363482238155294</v>
      </c>
      <c r="W1784" s="321">
        <v>1.16897852116378</v>
      </c>
      <c r="X1784" s="321">
        <v>2</v>
      </c>
      <c r="Y1784" s="321">
        <v>45.178175227930097</v>
      </c>
      <c r="Z1784" s="321">
        <v>0.44807999999999998</v>
      </c>
      <c r="AA1784" s="321">
        <v>99.589996400000004</v>
      </c>
      <c r="AB1784" s="321">
        <v>1.4448949600000001</v>
      </c>
      <c r="AC1784" s="322">
        <v>0.55269378283894455</v>
      </c>
      <c r="AD1784" s="323">
        <v>180000</v>
      </c>
      <c r="AE1784" s="322">
        <v>41.972531206796262</v>
      </c>
      <c r="AF1784" s="324">
        <v>93.833999163225997</v>
      </c>
      <c r="AG1784" s="324">
        <v>27.130097059056478</v>
      </c>
      <c r="AH1784" s="324">
        <v>0.25514870590272049</v>
      </c>
      <c r="AI1784" s="324">
        <v>0.28912864527774379</v>
      </c>
      <c r="AJ1784" s="324">
        <v>0.20410585919709992</v>
      </c>
      <c r="AK1784" s="324">
        <v>183.17507181886356</v>
      </c>
      <c r="AL1784" s="324">
        <v>147.7059993224897</v>
      </c>
      <c r="AM1784" s="324">
        <v>218.64414431523741</v>
      </c>
    </row>
    <row r="1785" spans="1:39">
      <c r="A1785" s="291" t="s">
        <v>1936</v>
      </c>
      <c r="B1785" s="291">
        <v>2</v>
      </c>
      <c r="C1785" s="291" t="s">
        <v>3963</v>
      </c>
      <c r="D1785" s="291" t="s">
        <v>3176</v>
      </c>
      <c r="E1785" s="291" t="s">
        <v>3160</v>
      </c>
      <c r="F1785" s="291" t="s">
        <v>3161</v>
      </c>
      <c r="G1785" s="291" t="s">
        <v>3162</v>
      </c>
      <c r="H1785" s="291" t="s">
        <v>3163</v>
      </c>
      <c r="I1785" s="291" t="s">
        <v>3164</v>
      </c>
      <c r="J1785" s="291" t="s">
        <v>65</v>
      </c>
      <c r="K1785" s="291">
        <v>40</v>
      </c>
      <c r="L1785" s="291">
        <v>58627677.160000004</v>
      </c>
      <c r="M1785" s="291" t="s">
        <v>58</v>
      </c>
      <c r="N1785" s="291">
        <v>783</v>
      </c>
      <c r="O1785" s="291">
        <v>7564729.1839547269</v>
      </c>
      <c r="P1785" s="321" t="s">
        <v>3170</v>
      </c>
      <c r="Q1785" s="321">
        <v>18000000</v>
      </c>
      <c r="R1785" s="321">
        <v>32.510452999999998</v>
      </c>
      <c r="S1785" s="321">
        <v>52.540310169999998</v>
      </c>
      <c r="T1785" s="321">
        <v>129.30958598434512</v>
      </c>
      <c r="U1785" s="321" t="s">
        <v>150</v>
      </c>
      <c r="V1785" s="321">
        <v>0.19363482238155294</v>
      </c>
      <c r="W1785" s="321">
        <v>1.16897852116378</v>
      </c>
      <c r="X1785" s="321">
        <v>2</v>
      </c>
      <c r="Y1785" s="321">
        <v>45.178175227930097</v>
      </c>
      <c r="Z1785" s="321">
        <v>0.44807999999999998</v>
      </c>
      <c r="AA1785" s="321">
        <v>99.589996400000004</v>
      </c>
      <c r="AB1785" s="321">
        <v>1.4448949600000001</v>
      </c>
      <c r="AC1785" s="322">
        <v>0.55269378283894455</v>
      </c>
      <c r="AD1785" s="323">
        <v>180000</v>
      </c>
      <c r="AE1785" s="322">
        <v>42.026273244192929</v>
      </c>
      <c r="AF1785" s="324">
        <v>93.954145128863928</v>
      </c>
      <c r="AG1785" s="324">
        <v>27.160717589769312</v>
      </c>
      <c r="AH1785" s="324">
        <v>0.25486108127102369</v>
      </c>
      <c r="AI1785" s="324">
        <v>0.28908482486341297</v>
      </c>
      <c r="AJ1785" s="324">
        <v>0.20410585919709992</v>
      </c>
      <c r="AK1785" s="324">
        <v>183.14730975628939</v>
      </c>
      <c r="AL1785" s="324">
        <v>147.68361296197105</v>
      </c>
      <c r="AM1785" s="324">
        <v>218.61100655060775</v>
      </c>
    </row>
    <row r="1786" spans="1:39">
      <c r="A1786" s="291" t="s">
        <v>1937</v>
      </c>
      <c r="B1786" s="291">
        <v>2</v>
      </c>
      <c r="C1786" s="291" t="s">
        <v>3964</v>
      </c>
      <c r="D1786" s="291" t="s">
        <v>3176</v>
      </c>
      <c r="E1786" s="291" t="s">
        <v>3160</v>
      </c>
      <c r="F1786" s="291" t="s">
        <v>3161</v>
      </c>
      <c r="G1786" s="291" t="s">
        <v>3162</v>
      </c>
      <c r="H1786" s="291" t="s">
        <v>3163</v>
      </c>
      <c r="I1786" s="291" t="s">
        <v>3164</v>
      </c>
      <c r="J1786" s="291" t="s">
        <v>65</v>
      </c>
      <c r="K1786" s="291">
        <v>40</v>
      </c>
      <c r="L1786" s="291">
        <v>58627677.160000004</v>
      </c>
      <c r="M1786" s="291" t="s">
        <v>58</v>
      </c>
      <c r="N1786" s="291">
        <v>784</v>
      </c>
      <c r="O1786" s="291">
        <v>7574402.7506861268</v>
      </c>
      <c r="P1786" s="321" t="s">
        <v>3170</v>
      </c>
      <c r="Q1786" s="321">
        <v>18000000</v>
      </c>
      <c r="R1786" s="321">
        <v>32.510452999999998</v>
      </c>
      <c r="S1786" s="321">
        <v>52.540310169999998</v>
      </c>
      <c r="T1786" s="321">
        <v>129.30958598434512</v>
      </c>
      <c r="U1786" s="321" t="s">
        <v>150</v>
      </c>
      <c r="V1786" s="321">
        <v>0.19363482238155294</v>
      </c>
      <c r="W1786" s="321">
        <v>1.16897852116378</v>
      </c>
      <c r="X1786" s="321">
        <v>2</v>
      </c>
      <c r="Y1786" s="321">
        <v>45.178175227930097</v>
      </c>
      <c r="Z1786" s="321">
        <v>0.44807999999999998</v>
      </c>
      <c r="AA1786" s="321">
        <v>99.589996400000004</v>
      </c>
      <c r="AB1786" s="321">
        <v>1.4448949600000001</v>
      </c>
      <c r="AC1786" s="322">
        <v>0.55269378283894455</v>
      </c>
      <c r="AD1786" s="323">
        <v>180000</v>
      </c>
      <c r="AE1786" s="322">
        <v>42.080015281589596</v>
      </c>
      <c r="AF1786" s="324">
        <v>94.074291094501859</v>
      </c>
      <c r="AG1786" s="324">
        <v>27.191303550651487</v>
      </c>
      <c r="AH1786" s="324">
        <v>0.25457334934031134</v>
      </c>
      <c r="AI1786" s="324">
        <v>0.28904074890489045</v>
      </c>
      <c r="AJ1786" s="324">
        <v>0.20410585919709992</v>
      </c>
      <c r="AK1786" s="324">
        <v>183.11938579579737</v>
      </c>
      <c r="AL1786" s="324">
        <v>147.66109605260911</v>
      </c>
      <c r="AM1786" s="324">
        <v>218.57767553898569</v>
      </c>
    </row>
    <row r="1787" spans="1:39">
      <c r="A1787" s="291" t="s">
        <v>1938</v>
      </c>
      <c r="B1787" s="291">
        <v>2</v>
      </c>
      <c r="C1787" s="291" t="s">
        <v>3965</v>
      </c>
      <c r="D1787" s="291" t="s">
        <v>3176</v>
      </c>
      <c r="E1787" s="291" t="s">
        <v>3160</v>
      </c>
      <c r="F1787" s="291" t="s">
        <v>3161</v>
      </c>
      <c r="G1787" s="291" t="s">
        <v>3162</v>
      </c>
      <c r="H1787" s="291" t="s">
        <v>3163</v>
      </c>
      <c r="I1787" s="291" t="s">
        <v>3164</v>
      </c>
      <c r="J1787" s="291" t="s">
        <v>65</v>
      </c>
      <c r="K1787" s="291">
        <v>40</v>
      </c>
      <c r="L1787" s="291">
        <v>58627677.160000004</v>
      </c>
      <c r="M1787" s="291" t="s">
        <v>58</v>
      </c>
      <c r="N1787" s="291">
        <v>785</v>
      </c>
      <c r="O1787" s="291">
        <v>7584076.3174175266</v>
      </c>
      <c r="P1787" s="321" t="s">
        <v>3170</v>
      </c>
      <c r="Q1787" s="321">
        <v>18000000</v>
      </c>
      <c r="R1787" s="321">
        <v>32.510452999999998</v>
      </c>
      <c r="S1787" s="321">
        <v>52.540310169999998</v>
      </c>
      <c r="T1787" s="321">
        <v>129.30958598434512</v>
      </c>
      <c r="U1787" s="321" t="s">
        <v>150</v>
      </c>
      <c r="V1787" s="321">
        <v>0.19363482238155294</v>
      </c>
      <c r="W1787" s="321">
        <v>1.16897852116378</v>
      </c>
      <c r="X1787" s="321">
        <v>2</v>
      </c>
      <c r="Y1787" s="321">
        <v>45.178175227930097</v>
      </c>
      <c r="Z1787" s="321">
        <v>0.44807999999999998</v>
      </c>
      <c r="AA1787" s="321">
        <v>99.589996400000004</v>
      </c>
      <c r="AB1787" s="321">
        <v>1.4448949600000001</v>
      </c>
      <c r="AC1787" s="322">
        <v>0.55269378283894455</v>
      </c>
      <c r="AD1787" s="323">
        <v>180000</v>
      </c>
      <c r="AE1787" s="322">
        <v>42.133757318986262</v>
      </c>
      <c r="AF1787" s="324">
        <v>94.194437060139805</v>
      </c>
      <c r="AG1787" s="324">
        <v>27.221854929020921</v>
      </c>
      <c r="AH1787" s="324">
        <v>0.25428551185396975</v>
      </c>
      <c r="AI1787" s="324">
        <v>0.28899641824538674</v>
      </c>
      <c r="AJ1787" s="324">
        <v>0.20410585919709992</v>
      </c>
      <c r="AK1787" s="324">
        <v>183.09130047159655</v>
      </c>
      <c r="AL1787" s="324">
        <v>147.63844902517144</v>
      </c>
      <c r="AM1787" s="324">
        <v>218.5441519180217</v>
      </c>
    </row>
    <row r="1788" spans="1:39">
      <c r="A1788" s="291" t="s">
        <v>1939</v>
      </c>
      <c r="B1788" s="291">
        <v>2</v>
      </c>
      <c r="C1788" s="291" t="s">
        <v>3966</v>
      </c>
      <c r="D1788" s="291" t="s">
        <v>3176</v>
      </c>
      <c r="E1788" s="291" t="s">
        <v>3160</v>
      </c>
      <c r="F1788" s="291" t="s">
        <v>3161</v>
      </c>
      <c r="G1788" s="291" t="s">
        <v>3162</v>
      </c>
      <c r="H1788" s="291" t="s">
        <v>3163</v>
      </c>
      <c r="I1788" s="291" t="s">
        <v>3164</v>
      </c>
      <c r="J1788" s="291" t="s">
        <v>65</v>
      </c>
      <c r="K1788" s="291">
        <v>40</v>
      </c>
      <c r="L1788" s="291">
        <v>58627677.160000004</v>
      </c>
      <c r="M1788" s="291" t="s">
        <v>58</v>
      </c>
      <c r="N1788" s="291">
        <v>786</v>
      </c>
      <c r="O1788" s="291">
        <v>7593749.8841489265</v>
      </c>
      <c r="P1788" s="321" t="s">
        <v>3170</v>
      </c>
      <c r="Q1788" s="321">
        <v>18000000</v>
      </c>
      <c r="R1788" s="321">
        <v>32.510452999999998</v>
      </c>
      <c r="S1788" s="321">
        <v>52.540310169999998</v>
      </c>
      <c r="T1788" s="321">
        <v>129.30958598434512</v>
      </c>
      <c r="U1788" s="321" t="s">
        <v>150</v>
      </c>
      <c r="V1788" s="321">
        <v>0.19363482238155294</v>
      </c>
      <c r="W1788" s="321">
        <v>1.16897852116378</v>
      </c>
      <c r="X1788" s="321">
        <v>2</v>
      </c>
      <c r="Y1788" s="321">
        <v>45.178175227930097</v>
      </c>
      <c r="Z1788" s="321">
        <v>0.44807999999999998</v>
      </c>
      <c r="AA1788" s="321">
        <v>99.589996400000004</v>
      </c>
      <c r="AB1788" s="321">
        <v>1.4448949600000001</v>
      </c>
      <c r="AC1788" s="322">
        <v>0.55269378283894455</v>
      </c>
      <c r="AD1788" s="323">
        <v>180000</v>
      </c>
      <c r="AE1788" s="322">
        <v>42.187499356382922</v>
      </c>
      <c r="AF1788" s="324">
        <v>94.314583025777722</v>
      </c>
      <c r="AG1788" s="324">
        <v>27.252371712404344</v>
      </c>
      <c r="AH1788" s="324">
        <v>0.25399757055006517</v>
      </c>
      <c r="AI1788" s="324">
        <v>0.28895183372602967</v>
      </c>
      <c r="AJ1788" s="324">
        <v>0.20410585919709992</v>
      </c>
      <c r="AK1788" s="324">
        <v>183.06305431657654</v>
      </c>
      <c r="AL1788" s="324">
        <v>147.61567230936168</v>
      </c>
      <c r="AM1788" s="324">
        <v>218.51043632379142</v>
      </c>
    </row>
    <row r="1789" spans="1:39">
      <c r="A1789" s="291" t="s">
        <v>1940</v>
      </c>
      <c r="B1789" s="291">
        <v>2</v>
      </c>
      <c r="C1789" s="291" t="s">
        <v>3967</v>
      </c>
      <c r="D1789" s="291" t="s">
        <v>3176</v>
      </c>
      <c r="E1789" s="291" t="s">
        <v>3160</v>
      </c>
      <c r="F1789" s="291" t="s">
        <v>3161</v>
      </c>
      <c r="G1789" s="291" t="s">
        <v>3162</v>
      </c>
      <c r="H1789" s="291" t="s">
        <v>3163</v>
      </c>
      <c r="I1789" s="291" t="s">
        <v>3164</v>
      </c>
      <c r="J1789" s="291" t="s">
        <v>65</v>
      </c>
      <c r="K1789" s="291">
        <v>40</v>
      </c>
      <c r="L1789" s="291">
        <v>58627677.160000004</v>
      </c>
      <c r="M1789" s="291" t="s">
        <v>58</v>
      </c>
      <c r="N1789" s="291">
        <v>787</v>
      </c>
      <c r="O1789" s="291">
        <v>7603423.4508803263</v>
      </c>
      <c r="P1789" s="321" t="s">
        <v>3170</v>
      </c>
      <c r="Q1789" s="321">
        <v>18000000</v>
      </c>
      <c r="R1789" s="321">
        <v>32.510452999999998</v>
      </c>
      <c r="S1789" s="321">
        <v>52.540310169999998</v>
      </c>
      <c r="T1789" s="321">
        <v>129.30958598434512</v>
      </c>
      <c r="U1789" s="321" t="s">
        <v>150</v>
      </c>
      <c r="V1789" s="321">
        <v>0.19363482238155294</v>
      </c>
      <c r="W1789" s="321">
        <v>1.16897852116378</v>
      </c>
      <c r="X1789" s="321">
        <v>2</v>
      </c>
      <c r="Y1789" s="321">
        <v>45.178175227930097</v>
      </c>
      <c r="Z1789" s="321">
        <v>0.44807999999999998</v>
      </c>
      <c r="AA1789" s="321">
        <v>99.589996400000004</v>
      </c>
      <c r="AB1789" s="321">
        <v>1.4448949600000001</v>
      </c>
      <c r="AC1789" s="322">
        <v>0.55269378283894455</v>
      </c>
      <c r="AD1789" s="323">
        <v>180000</v>
      </c>
      <c r="AE1789" s="322">
        <v>42.241241393779589</v>
      </c>
      <c r="AF1789" s="324">
        <v>94.434728991415653</v>
      </c>
      <c r="AG1789" s="324">
        <v>27.282853888536589</v>
      </c>
      <c r="AH1789" s="324">
        <v>0.25370952716053791</v>
      </c>
      <c r="AI1789" s="324">
        <v>0.28890699618587001</v>
      </c>
      <c r="AJ1789" s="324">
        <v>0.20410585919709992</v>
      </c>
      <c r="AK1789" s="324">
        <v>183.03464786231103</v>
      </c>
      <c r="AL1789" s="324">
        <v>147.59276633382237</v>
      </c>
      <c r="AM1789" s="324">
        <v>218.47652939079975</v>
      </c>
    </row>
    <row r="1790" spans="1:39">
      <c r="A1790" s="291" t="s">
        <v>1941</v>
      </c>
      <c r="B1790" s="291">
        <v>2</v>
      </c>
      <c r="C1790" s="291" t="s">
        <v>3968</v>
      </c>
      <c r="D1790" s="291" t="s">
        <v>3176</v>
      </c>
      <c r="E1790" s="291" t="s">
        <v>3160</v>
      </c>
      <c r="F1790" s="291" t="s">
        <v>3161</v>
      </c>
      <c r="G1790" s="291" t="s">
        <v>3162</v>
      </c>
      <c r="H1790" s="291" t="s">
        <v>3163</v>
      </c>
      <c r="I1790" s="291" t="s">
        <v>3164</v>
      </c>
      <c r="J1790" s="291" t="s">
        <v>65</v>
      </c>
      <c r="K1790" s="291">
        <v>40</v>
      </c>
      <c r="L1790" s="291">
        <v>58627677.160000004</v>
      </c>
      <c r="M1790" s="291" t="s">
        <v>58</v>
      </c>
      <c r="N1790" s="291">
        <v>788</v>
      </c>
      <c r="O1790" s="291">
        <v>7613097.0176117262</v>
      </c>
      <c r="P1790" s="321" t="s">
        <v>3170</v>
      </c>
      <c r="Q1790" s="321">
        <v>18000000</v>
      </c>
      <c r="R1790" s="321">
        <v>32.510452999999998</v>
      </c>
      <c r="S1790" s="321">
        <v>52.540310169999998</v>
      </c>
      <c r="T1790" s="321">
        <v>129.30958598434512</v>
      </c>
      <c r="U1790" s="321" t="s">
        <v>150</v>
      </c>
      <c r="V1790" s="321">
        <v>0.19363482238155294</v>
      </c>
      <c r="W1790" s="321">
        <v>1.16897852116378</v>
      </c>
      <c r="X1790" s="321">
        <v>2</v>
      </c>
      <c r="Y1790" s="321">
        <v>45.178175227930097</v>
      </c>
      <c r="Z1790" s="321">
        <v>0.44807999999999998</v>
      </c>
      <c r="AA1790" s="321">
        <v>99.589996400000004</v>
      </c>
      <c r="AB1790" s="321">
        <v>1.4448949600000001</v>
      </c>
      <c r="AC1790" s="322">
        <v>0.55269378283894455</v>
      </c>
      <c r="AD1790" s="323">
        <v>180000</v>
      </c>
      <c r="AE1790" s="322">
        <v>42.294983431176256</v>
      </c>
      <c r="AF1790" s="324">
        <v>94.554874957053585</v>
      </c>
      <c r="AG1790" s="324">
        <v>27.313301445359897</v>
      </c>
      <c r="AH1790" s="324">
        <v>0.253421383411774</v>
      </c>
      <c r="AI1790" s="324">
        <v>0.2888619064618877</v>
      </c>
      <c r="AJ1790" s="324">
        <v>0.20410585919709992</v>
      </c>
      <c r="AK1790" s="324">
        <v>183.00608163906182</v>
      </c>
      <c r="AL1790" s="324">
        <v>147.56973152613813</v>
      </c>
      <c r="AM1790" s="324">
        <v>218.44243175198554</v>
      </c>
    </row>
    <row r="1791" spans="1:39">
      <c r="A1791" s="291" t="s">
        <v>1942</v>
      </c>
      <c r="B1791" s="291">
        <v>2</v>
      </c>
      <c r="C1791" s="291" t="s">
        <v>3969</v>
      </c>
      <c r="D1791" s="291" t="s">
        <v>3176</v>
      </c>
      <c r="E1791" s="291" t="s">
        <v>3160</v>
      </c>
      <c r="F1791" s="291" t="s">
        <v>3161</v>
      </c>
      <c r="G1791" s="291" t="s">
        <v>3162</v>
      </c>
      <c r="H1791" s="291" t="s">
        <v>3163</v>
      </c>
      <c r="I1791" s="291" t="s">
        <v>3164</v>
      </c>
      <c r="J1791" s="291" t="s">
        <v>65</v>
      </c>
      <c r="K1791" s="291">
        <v>40</v>
      </c>
      <c r="L1791" s="291">
        <v>58627677.160000004</v>
      </c>
      <c r="M1791" s="291" t="s">
        <v>58</v>
      </c>
      <c r="N1791" s="291">
        <v>789</v>
      </c>
      <c r="O1791" s="291">
        <v>7622770.584343126</v>
      </c>
      <c r="P1791" s="321" t="s">
        <v>3170</v>
      </c>
      <c r="Q1791" s="321">
        <v>18000000</v>
      </c>
      <c r="R1791" s="321">
        <v>32.510452999999998</v>
      </c>
      <c r="S1791" s="321">
        <v>52.540310169999998</v>
      </c>
      <c r="T1791" s="321">
        <v>129.30958598434512</v>
      </c>
      <c r="U1791" s="321" t="s">
        <v>150</v>
      </c>
      <c r="V1791" s="321">
        <v>0.19363482238155294</v>
      </c>
      <c r="W1791" s="321">
        <v>1.16897852116378</v>
      </c>
      <c r="X1791" s="321">
        <v>2</v>
      </c>
      <c r="Y1791" s="321">
        <v>45.178175227930097</v>
      </c>
      <c r="Z1791" s="321">
        <v>0.44807999999999998</v>
      </c>
      <c r="AA1791" s="321">
        <v>99.589996400000004</v>
      </c>
      <c r="AB1791" s="321">
        <v>1.4448949600000001</v>
      </c>
      <c r="AC1791" s="322">
        <v>0.55269378283894455</v>
      </c>
      <c r="AD1791" s="323">
        <v>180000</v>
      </c>
      <c r="AE1791" s="322">
        <v>42.348725468572923</v>
      </c>
      <c r="AF1791" s="324">
        <v>94.675020922691516</v>
      </c>
      <c r="AG1791" s="324">
        <v>27.343714371023221</v>
      </c>
      <c r="AH1791" s="324">
        <v>0.25313314102427253</v>
      </c>
      <c r="AI1791" s="324">
        <v>0.2888165653889973</v>
      </c>
      <c r="AJ1791" s="324">
        <v>0.20410585919709992</v>
      </c>
      <c r="AK1791" s="324">
        <v>182.97735617578209</v>
      </c>
      <c r="AL1791" s="324">
        <v>147.54656831283839</v>
      </c>
      <c r="AM1791" s="324">
        <v>218.40814403872582</v>
      </c>
    </row>
    <row r="1792" spans="1:39">
      <c r="A1792" s="291" t="s">
        <v>1943</v>
      </c>
      <c r="B1792" s="291">
        <v>2</v>
      </c>
      <c r="C1792" s="291" t="s">
        <v>3970</v>
      </c>
      <c r="D1792" s="291" t="s">
        <v>3176</v>
      </c>
      <c r="E1792" s="291" t="s">
        <v>3160</v>
      </c>
      <c r="F1792" s="291" t="s">
        <v>3161</v>
      </c>
      <c r="G1792" s="291" t="s">
        <v>3162</v>
      </c>
      <c r="H1792" s="291" t="s">
        <v>3163</v>
      </c>
      <c r="I1792" s="291" t="s">
        <v>3164</v>
      </c>
      <c r="J1792" s="291" t="s">
        <v>65</v>
      </c>
      <c r="K1792" s="291">
        <v>40</v>
      </c>
      <c r="L1792" s="291">
        <v>58627677.160000004</v>
      </c>
      <c r="M1792" s="291" t="s">
        <v>58</v>
      </c>
      <c r="N1792" s="291">
        <v>790</v>
      </c>
      <c r="O1792" s="291">
        <v>7632444.1510745259</v>
      </c>
      <c r="P1792" s="321" t="s">
        <v>3170</v>
      </c>
      <c r="Q1792" s="321">
        <v>18000000</v>
      </c>
      <c r="R1792" s="321">
        <v>32.510452999999998</v>
      </c>
      <c r="S1792" s="321">
        <v>52.540310169999998</v>
      </c>
      <c r="T1792" s="321">
        <v>129.30958598434512</v>
      </c>
      <c r="U1792" s="321" t="s">
        <v>150</v>
      </c>
      <c r="V1792" s="321">
        <v>0.19363482238155294</v>
      </c>
      <c r="W1792" s="321">
        <v>1.16897852116378</v>
      </c>
      <c r="X1792" s="321">
        <v>2</v>
      </c>
      <c r="Y1792" s="321">
        <v>45.178175227930097</v>
      </c>
      <c r="Z1792" s="321">
        <v>0.44807999999999998</v>
      </c>
      <c r="AA1792" s="321">
        <v>99.589996400000004</v>
      </c>
      <c r="AB1792" s="321">
        <v>1.4448949600000001</v>
      </c>
      <c r="AC1792" s="322">
        <v>0.55269378283894455</v>
      </c>
      <c r="AD1792" s="323">
        <v>180000</v>
      </c>
      <c r="AE1792" s="322">
        <v>42.402467505969589</v>
      </c>
      <c r="AF1792" s="324">
        <v>94.795166888329462</v>
      </c>
      <c r="AG1792" s="324">
        <v>27.374092653881561</v>
      </c>
      <c r="AH1792" s="324">
        <v>0.25284480171297374</v>
      </c>
      <c r="AI1792" s="324">
        <v>0.28877097380005429</v>
      </c>
      <c r="AJ1792" s="324">
        <v>0.20410585919709992</v>
      </c>
      <c r="AK1792" s="324">
        <v>182.94847200012057</v>
      </c>
      <c r="AL1792" s="324">
        <v>147.52327711940075</v>
      </c>
      <c r="AM1792" s="324">
        <v>218.37366688084046</v>
      </c>
    </row>
    <row r="1793" spans="1:39">
      <c r="A1793" s="291" t="s">
        <v>1944</v>
      </c>
      <c r="B1793" s="291">
        <v>2</v>
      </c>
      <c r="C1793" s="291" t="s">
        <v>3971</v>
      </c>
      <c r="D1793" s="291" t="s">
        <v>3176</v>
      </c>
      <c r="E1793" s="291" t="s">
        <v>3160</v>
      </c>
      <c r="F1793" s="291" t="s">
        <v>3161</v>
      </c>
      <c r="G1793" s="291" t="s">
        <v>3162</v>
      </c>
      <c r="H1793" s="291" t="s">
        <v>3163</v>
      </c>
      <c r="I1793" s="291" t="s">
        <v>3164</v>
      </c>
      <c r="J1793" s="291" t="s">
        <v>65</v>
      </c>
      <c r="K1793" s="291">
        <v>40</v>
      </c>
      <c r="L1793" s="291">
        <v>58627677.160000004</v>
      </c>
      <c r="M1793" s="291" t="s">
        <v>58</v>
      </c>
      <c r="N1793" s="291">
        <v>791</v>
      </c>
      <c r="O1793" s="291">
        <v>7642117.7178059258</v>
      </c>
      <c r="P1793" s="321" t="s">
        <v>3170</v>
      </c>
      <c r="Q1793" s="321">
        <v>18000000</v>
      </c>
      <c r="R1793" s="321">
        <v>32.510452999999998</v>
      </c>
      <c r="S1793" s="321">
        <v>52.540310169999998</v>
      </c>
      <c r="T1793" s="321">
        <v>129.30958598434512</v>
      </c>
      <c r="U1793" s="321" t="s">
        <v>150</v>
      </c>
      <c r="V1793" s="321">
        <v>0.19363482238155294</v>
      </c>
      <c r="W1793" s="321">
        <v>1.16897852116378</v>
      </c>
      <c r="X1793" s="321">
        <v>2</v>
      </c>
      <c r="Y1793" s="321">
        <v>45.178175227930097</v>
      </c>
      <c r="Z1793" s="321">
        <v>0.44807999999999998</v>
      </c>
      <c r="AA1793" s="321">
        <v>99.589996400000004</v>
      </c>
      <c r="AB1793" s="321">
        <v>1.4448949600000001</v>
      </c>
      <c r="AC1793" s="322">
        <v>0.55269378283894455</v>
      </c>
      <c r="AD1793" s="323">
        <v>180000</v>
      </c>
      <c r="AE1793" s="322">
        <v>42.456209543366256</v>
      </c>
      <c r="AF1793" s="324">
        <v>94.915312853967393</v>
      </c>
      <c r="AG1793" s="324">
        <v>27.40443628249524</v>
      </c>
      <c r="AH1793" s="324">
        <v>0.25255636718690516</v>
      </c>
      <c r="AI1793" s="324">
        <v>0.28872513252586046</v>
      </c>
      <c r="AJ1793" s="324">
        <v>0.20410585919709992</v>
      </c>
      <c r="AK1793" s="324">
        <v>182.91942963842496</v>
      </c>
      <c r="AL1793" s="324">
        <v>147.49985837025358</v>
      </c>
      <c r="AM1793" s="324">
        <v>218.33900090659637</v>
      </c>
    </row>
    <row r="1794" spans="1:39">
      <c r="A1794" s="291" t="s">
        <v>1945</v>
      </c>
      <c r="B1794" s="291">
        <v>2</v>
      </c>
      <c r="C1794" s="291" t="s">
        <v>3972</v>
      </c>
      <c r="D1794" s="291" t="s">
        <v>3176</v>
      </c>
      <c r="E1794" s="291" t="s">
        <v>3160</v>
      </c>
      <c r="F1794" s="291" t="s">
        <v>3161</v>
      </c>
      <c r="G1794" s="291" t="s">
        <v>3162</v>
      </c>
      <c r="H1794" s="291" t="s">
        <v>3163</v>
      </c>
      <c r="I1794" s="291" t="s">
        <v>3164</v>
      </c>
      <c r="J1794" s="291" t="s">
        <v>65</v>
      </c>
      <c r="K1794" s="291">
        <v>40</v>
      </c>
      <c r="L1794" s="291">
        <v>58627677.160000004</v>
      </c>
      <c r="M1794" s="291" t="s">
        <v>58</v>
      </c>
      <c r="N1794" s="291">
        <v>792</v>
      </c>
      <c r="O1794" s="291">
        <v>7651791.2845373256</v>
      </c>
      <c r="P1794" s="321" t="s">
        <v>3170</v>
      </c>
      <c r="Q1794" s="321">
        <v>18000000</v>
      </c>
      <c r="R1794" s="321">
        <v>32.510452999999998</v>
      </c>
      <c r="S1794" s="321">
        <v>52.540310169999998</v>
      </c>
      <c r="T1794" s="321">
        <v>129.30958598434512</v>
      </c>
      <c r="U1794" s="321" t="s">
        <v>150</v>
      </c>
      <c r="V1794" s="321">
        <v>0.19363482238155294</v>
      </c>
      <c r="W1794" s="321">
        <v>1.16897852116378</v>
      </c>
      <c r="X1794" s="321">
        <v>2</v>
      </c>
      <c r="Y1794" s="321">
        <v>45.178175227930097</v>
      </c>
      <c r="Z1794" s="321">
        <v>0.44807999999999998</v>
      </c>
      <c r="AA1794" s="321">
        <v>99.589996400000004</v>
      </c>
      <c r="AB1794" s="321">
        <v>1.4448949600000001</v>
      </c>
      <c r="AC1794" s="322">
        <v>0.55269378283894455</v>
      </c>
      <c r="AD1794" s="323">
        <v>180000</v>
      </c>
      <c r="AE1794" s="322">
        <v>42.509951580762923</v>
      </c>
      <c r="AF1794" s="324">
        <v>95.035458819605324</v>
      </c>
      <c r="AG1794" s="324">
        <v>27.434745245629259</v>
      </c>
      <c r="AH1794" s="324">
        <v>0.25226783914956263</v>
      </c>
      <c r="AI1794" s="324">
        <v>0.28867904239516978</v>
      </c>
      <c r="AJ1794" s="324">
        <v>0.20410585919709992</v>
      </c>
      <c r="AK1794" s="324">
        <v>182.89022961574545</v>
      </c>
      <c r="AL1794" s="324">
        <v>147.47631248877917</v>
      </c>
      <c r="AM1794" s="324">
        <v>218.30414674271177</v>
      </c>
    </row>
    <row r="1795" spans="1:39">
      <c r="A1795" s="291" t="s">
        <v>1946</v>
      </c>
      <c r="B1795" s="291">
        <v>2</v>
      </c>
      <c r="C1795" s="291" t="s">
        <v>3973</v>
      </c>
      <c r="D1795" s="291" t="s">
        <v>3176</v>
      </c>
      <c r="E1795" s="291" t="s">
        <v>3160</v>
      </c>
      <c r="F1795" s="291" t="s">
        <v>3161</v>
      </c>
      <c r="G1795" s="291" t="s">
        <v>3162</v>
      </c>
      <c r="H1795" s="291" t="s">
        <v>3163</v>
      </c>
      <c r="I1795" s="291" t="s">
        <v>3164</v>
      </c>
      <c r="J1795" s="291" t="s">
        <v>65</v>
      </c>
      <c r="K1795" s="291">
        <v>40</v>
      </c>
      <c r="L1795" s="291">
        <v>58627677.160000004</v>
      </c>
      <c r="M1795" s="291" t="s">
        <v>58</v>
      </c>
      <c r="N1795" s="291">
        <v>793</v>
      </c>
      <c r="O1795" s="291">
        <v>7661464.8512687255</v>
      </c>
      <c r="P1795" s="321" t="s">
        <v>3170</v>
      </c>
      <c r="Q1795" s="321">
        <v>18000000</v>
      </c>
      <c r="R1795" s="321">
        <v>32.510452999999998</v>
      </c>
      <c r="S1795" s="321">
        <v>52.540310169999998</v>
      </c>
      <c r="T1795" s="321">
        <v>129.30958598434512</v>
      </c>
      <c r="U1795" s="321" t="s">
        <v>150</v>
      </c>
      <c r="V1795" s="321">
        <v>0.19363482238155294</v>
      </c>
      <c r="W1795" s="321">
        <v>1.16897852116378</v>
      </c>
      <c r="X1795" s="321">
        <v>2</v>
      </c>
      <c r="Y1795" s="321">
        <v>45.178175227930097</v>
      </c>
      <c r="Z1795" s="321">
        <v>0.44807999999999998</v>
      </c>
      <c r="AA1795" s="321">
        <v>99.589996400000004</v>
      </c>
      <c r="AB1795" s="321">
        <v>1.4448949600000001</v>
      </c>
      <c r="AC1795" s="322">
        <v>0.55269378283894455</v>
      </c>
      <c r="AD1795" s="323">
        <v>180000</v>
      </c>
      <c r="AE1795" s="322">
        <v>42.563693618159583</v>
      </c>
      <c r="AF1795" s="324">
        <v>95.155604785243241</v>
      </c>
      <c r="AG1795" s="324">
        <v>27.46501953225258</v>
      </c>
      <c r="AH1795" s="324">
        <v>0.25197921929861838</v>
      </c>
      <c r="AI1795" s="324">
        <v>0.28863270423469434</v>
      </c>
      <c r="AJ1795" s="324">
        <v>0.20410585919709992</v>
      </c>
      <c r="AK1795" s="324">
        <v>182.86087245583869</v>
      </c>
      <c r="AL1795" s="324">
        <v>147.45263989731657</v>
      </c>
      <c r="AM1795" s="324">
        <v>218.26910501436083</v>
      </c>
    </row>
    <row r="1796" spans="1:39">
      <c r="A1796" s="291" t="s">
        <v>1947</v>
      </c>
      <c r="B1796" s="291">
        <v>2</v>
      </c>
      <c r="C1796" s="291" t="s">
        <v>3974</v>
      </c>
      <c r="D1796" s="291" t="s">
        <v>3176</v>
      </c>
      <c r="E1796" s="291" t="s">
        <v>3160</v>
      </c>
      <c r="F1796" s="291" t="s">
        <v>3161</v>
      </c>
      <c r="G1796" s="291" t="s">
        <v>3162</v>
      </c>
      <c r="H1796" s="291" t="s">
        <v>3163</v>
      </c>
      <c r="I1796" s="291" t="s">
        <v>3164</v>
      </c>
      <c r="J1796" s="291" t="s">
        <v>65</v>
      </c>
      <c r="K1796" s="291">
        <v>40</v>
      </c>
      <c r="L1796" s="291">
        <v>58627677.160000004</v>
      </c>
      <c r="M1796" s="291" t="s">
        <v>58</v>
      </c>
      <c r="N1796" s="291">
        <v>794</v>
      </c>
      <c r="O1796" s="291">
        <v>7671138.4180001253</v>
      </c>
      <c r="P1796" s="321" t="s">
        <v>3170</v>
      </c>
      <c r="Q1796" s="321">
        <v>18000000</v>
      </c>
      <c r="R1796" s="321">
        <v>32.510452999999998</v>
      </c>
      <c r="S1796" s="321">
        <v>52.540310169999998</v>
      </c>
      <c r="T1796" s="321">
        <v>129.30958598434512</v>
      </c>
      <c r="U1796" s="321" t="s">
        <v>150</v>
      </c>
      <c r="V1796" s="321">
        <v>0.19363482238155294</v>
      </c>
      <c r="W1796" s="321">
        <v>1.16897852116378</v>
      </c>
      <c r="X1796" s="321">
        <v>2</v>
      </c>
      <c r="Y1796" s="321">
        <v>45.178175227930097</v>
      </c>
      <c r="Z1796" s="321">
        <v>0.44807999999999998</v>
      </c>
      <c r="AA1796" s="321">
        <v>99.589996400000004</v>
      </c>
      <c r="AB1796" s="321">
        <v>1.4448949600000001</v>
      </c>
      <c r="AC1796" s="322">
        <v>0.55269378283894455</v>
      </c>
      <c r="AD1796" s="323">
        <v>180000</v>
      </c>
      <c r="AE1796" s="322">
        <v>42.61743565555625</v>
      </c>
      <c r="AF1796" s="324">
        <v>95.275750750881187</v>
      </c>
      <c r="AG1796" s="324">
        <v>27.49525913153747</v>
      </c>
      <c r="AH1796" s="324">
        <v>0.25169050932609532</v>
      </c>
      <c r="AI1796" s="324">
        <v>0.28858611886910973</v>
      </c>
      <c r="AJ1796" s="324">
        <v>0.20410585919709992</v>
      </c>
      <c r="AK1796" s="324">
        <v>182.83135868117111</v>
      </c>
      <c r="AL1796" s="324">
        <v>147.42884101716456</v>
      </c>
      <c r="AM1796" s="324">
        <v>218.23387634517769</v>
      </c>
    </row>
    <row r="1797" spans="1:39">
      <c r="A1797" s="291" t="s">
        <v>1948</v>
      </c>
      <c r="B1797" s="291">
        <v>2</v>
      </c>
      <c r="C1797" s="291" t="s">
        <v>3975</v>
      </c>
      <c r="D1797" s="291" t="s">
        <v>3176</v>
      </c>
      <c r="E1797" s="291" t="s">
        <v>3160</v>
      </c>
      <c r="F1797" s="291" t="s">
        <v>3161</v>
      </c>
      <c r="G1797" s="291" t="s">
        <v>3162</v>
      </c>
      <c r="H1797" s="291" t="s">
        <v>3163</v>
      </c>
      <c r="I1797" s="291" t="s">
        <v>3164</v>
      </c>
      <c r="J1797" s="291" t="s">
        <v>65</v>
      </c>
      <c r="K1797" s="291">
        <v>40</v>
      </c>
      <c r="L1797" s="291">
        <v>58627677.160000004</v>
      </c>
      <c r="M1797" s="291" t="s">
        <v>58</v>
      </c>
      <c r="N1797" s="291">
        <v>795</v>
      </c>
      <c r="O1797" s="291">
        <v>7680811.9847315252</v>
      </c>
      <c r="P1797" s="321" t="s">
        <v>3170</v>
      </c>
      <c r="Q1797" s="321">
        <v>18000000</v>
      </c>
      <c r="R1797" s="321">
        <v>32.510452999999998</v>
      </c>
      <c r="S1797" s="321">
        <v>52.540310169999998</v>
      </c>
      <c r="T1797" s="321">
        <v>129.30958598434512</v>
      </c>
      <c r="U1797" s="321" t="s">
        <v>150</v>
      </c>
      <c r="V1797" s="321">
        <v>0.19363482238155294</v>
      </c>
      <c r="W1797" s="321">
        <v>1.16897852116378</v>
      </c>
      <c r="X1797" s="321">
        <v>2</v>
      </c>
      <c r="Y1797" s="321">
        <v>45.178175227930097</v>
      </c>
      <c r="Z1797" s="321">
        <v>0.44807999999999998</v>
      </c>
      <c r="AA1797" s="321">
        <v>99.589996400000004</v>
      </c>
      <c r="AB1797" s="321">
        <v>1.4448949600000001</v>
      </c>
      <c r="AC1797" s="322">
        <v>0.55269378283894455</v>
      </c>
      <c r="AD1797" s="323">
        <v>180000</v>
      </c>
      <c r="AE1797" s="322">
        <v>42.671177692952917</v>
      </c>
      <c r="AF1797" s="324">
        <v>95.395896716519118</v>
      </c>
      <c r="AG1797" s="324">
        <v>27.525464032858789</v>
      </c>
      <c r="AH1797" s="324">
        <v>0.25140171091840019</v>
      </c>
      <c r="AI1797" s="324">
        <v>0.28853928712106097</v>
      </c>
      <c r="AJ1797" s="324">
        <v>0.20410585919709992</v>
      </c>
      <c r="AK1797" s="324">
        <v>182.80168881292269</v>
      </c>
      <c r="AL1797" s="324">
        <v>147.40491626858451</v>
      </c>
      <c r="AM1797" s="324">
        <v>218.19846135726092</v>
      </c>
    </row>
    <row r="1798" spans="1:39">
      <c r="A1798" s="291" t="s">
        <v>1949</v>
      </c>
      <c r="B1798" s="291">
        <v>2</v>
      </c>
      <c r="C1798" s="291" t="s">
        <v>3976</v>
      </c>
      <c r="D1798" s="291" t="s">
        <v>3176</v>
      </c>
      <c r="E1798" s="291" t="s">
        <v>3160</v>
      </c>
      <c r="F1798" s="291" t="s">
        <v>3161</v>
      </c>
      <c r="G1798" s="291" t="s">
        <v>3162</v>
      </c>
      <c r="H1798" s="291" t="s">
        <v>3163</v>
      </c>
      <c r="I1798" s="291" t="s">
        <v>3164</v>
      </c>
      <c r="J1798" s="291" t="s">
        <v>65</v>
      </c>
      <c r="K1798" s="291">
        <v>40</v>
      </c>
      <c r="L1798" s="291">
        <v>58627677.160000004</v>
      </c>
      <c r="M1798" s="291" t="s">
        <v>58</v>
      </c>
      <c r="N1798" s="291">
        <v>796</v>
      </c>
      <c r="O1798" s="291">
        <v>7690485.551462925</v>
      </c>
      <c r="P1798" s="321" t="s">
        <v>3170</v>
      </c>
      <c r="Q1798" s="321">
        <v>18000000</v>
      </c>
      <c r="R1798" s="321">
        <v>32.510452999999998</v>
      </c>
      <c r="S1798" s="321">
        <v>52.540310169999998</v>
      </c>
      <c r="T1798" s="321">
        <v>129.30958598434512</v>
      </c>
      <c r="U1798" s="321" t="s">
        <v>150</v>
      </c>
      <c r="V1798" s="321">
        <v>0.19363482238155294</v>
      </c>
      <c r="W1798" s="321">
        <v>1.16897852116378</v>
      </c>
      <c r="X1798" s="321">
        <v>2</v>
      </c>
      <c r="Y1798" s="321">
        <v>45.178175227930097</v>
      </c>
      <c r="Z1798" s="321">
        <v>0.44807999999999998</v>
      </c>
      <c r="AA1798" s="321">
        <v>99.589996400000004</v>
      </c>
      <c r="AB1798" s="321">
        <v>1.4448949600000001</v>
      </c>
      <c r="AC1798" s="322">
        <v>0.55269378283894455</v>
      </c>
      <c r="AD1798" s="323">
        <v>180000</v>
      </c>
      <c r="AE1798" s="322">
        <v>42.724919730349583</v>
      </c>
      <c r="AF1798" s="324">
        <v>95.51604268215705</v>
      </c>
      <c r="AG1798" s="324">
        <v>27.555634225793337</v>
      </c>
      <c r="AH1798" s="324">
        <v>0.25111282575620103</v>
      </c>
      <c r="AI1798" s="324">
        <v>0.28849220981116808</v>
      </c>
      <c r="AJ1798" s="324">
        <v>0.20410585919709992</v>
      </c>
      <c r="AK1798" s="324">
        <v>182.7718633709905</v>
      </c>
      <c r="AL1798" s="324">
        <v>147.38086607080331</v>
      </c>
      <c r="AM1798" s="324">
        <v>218.16286067117773</v>
      </c>
    </row>
    <row r="1799" spans="1:39">
      <c r="A1799" s="291" t="s">
        <v>1950</v>
      </c>
      <c r="B1799" s="291">
        <v>2</v>
      </c>
      <c r="C1799" s="291" t="s">
        <v>3977</v>
      </c>
      <c r="D1799" s="291" t="s">
        <v>3176</v>
      </c>
      <c r="E1799" s="291" t="s">
        <v>3160</v>
      </c>
      <c r="F1799" s="291" t="s">
        <v>3161</v>
      </c>
      <c r="G1799" s="291" t="s">
        <v>3162</v>
      </c>
      <c r="H1799" s="291" t="s">
        <v>3163</v>
      </c>
      <c r="I1799" s="291" t="s">
        <v>3164</v>
      </c>
      <c r="J1799" s="291" t="s">
        <v>65</v>
      </c>
      <c r="K1799" s="291">
        <v>40</v>
      </c>
      <c r="L1799" s="291">
        <v>58627677.160000004</v>
      </c>
      <c r="M1799" s="291" t="s">
        <v>58</v>
      </c>
      <c r="N1799" s="291">
        <v>797</v>
      </c>
      <c r="O1799" s="291">
        <v>7700159.1181943249</v>
      </c>
      <c r="P1799" s="321" t="s">
        <v>3170</v>
      </c>
      <c r="Q1799" s="321">
        <v>18000000</v>
      </c>
      <c r="R1799" s="321">
        <v>32.510452999999998</v>
      </c>
      <c r="S1799" s="321">
        <v>52.540310169999998</v>
      </c>
      <c r="T1799" s="321">
        <v>129.30958598434512</v>
      </c>
      <c r="U1799" s="321" t="s">
        <v>150</v>
      </c>
      <c r="V1799" s="321">
        <v>0.19363482238155294</v>
      </c>
      <c r="W1799" s="321">
        <v>1.16897852116378</v>
      </c>
      <c r="X1799" s="321">
        <v>2</v>
      </c>
      <c r="Y1799" s="321">
        <v>45.178175227930097</v>
      </c>
      <c r="Z1799" s="321">
        <v>0.44807999999999998</v>
      </c>
      <c r="AA1799" s="321">
        <v>99.589996400000004</v>
      </c>
      <c r="AB1799" s="321">
        <v>1.4448949600000001</v>
      </c>
      <c r="AC1799" s="322">
        <v>0.55269378283894455</v>
      </c>
      <c r="AD1799" s="323">
        <v>180000</v>
      </c>
      <c r="AE1799" s="322">
        <v>42.77866176774625</v>
      </c>
      <c r="AF1799" s="324">
        <v>95.636188647794981</v>
      </c>
      <c r="AG1799" s="324">
        <v>27.585769700119162</v>
      </c>
      <c r="AH1799" s="324">
        <v>0.25082385551454867</v>
      </c>
      <c r="AI1799" s="324">
        <v>0.28844488775803162</v>
      </c>
      <c r="AJ1799" s="324">
        <v>0.20410585919709992</v>
      </c>
      <c r="AK1799" s="324">
        <v>182.74188287399215</v>
      </c>
      <c r="AL1799" s="324">
        <v>147.35669084201615</v>
      </c>
      <c r="AM1799" s="324">
        <v>218.12707490596819</v>
      </c>
    </row>
    <row r="1800" spans="1:39">
      <c r="A1800" s="291" t="s">
        <v>1951</v>
      </c>
      <c r="B1800" s="291">
        <v>2</v>
      </c>
      <c r="C1800" s="291" t="s">
        <v>3978</v>
      </c>
      <c r="D1800" s="291" t="s">
        <v>3176</v>
      </c>
      <c r="E1800" s="291" t="s">
        <v>3160</v>
      </c>
      <c r="F1800" s="291" t="s">
        <v>3161</v>
      </c>
      <c r="G1800" s="291" t="s">
        <v>3162</v>
      </c>
      <c r="H1800" s="291" t="s">
        <v>3163</v>
      </c>
      <c r="I1800" s="291" t="s">
        <v>3164</v>
      </c>
      <c r="J1800" s="291" t="s">
        <v>65</v>
      </c>
      <c r="K1800" s="291">
        <v>40</v>
      </c>
      <c r="L1800" s="291">
        <v>58627677.160000004</v>
      </c>
      <c r="M1800" s="291" t="s">
        <v>58</v>
      </c>
      <c r="N1800" s="291">
        <v>798</v>
      </c>
      <c r="O1800" s="291">
        <v>7709832.6849257248</v>
      </c>
      <c r="P1800" s="321" t="s">
        <v>3170</v>
      </c>
      <c r="Q1800" s="321">
        <v>18000000</v>
      </c>
      <c r="R1800" s="321">
        <v>32.510452999999998</v>
      </c>
      <c r="S1800" s="321">
        <v>52.540310169999998</v>
      </c>
      <c r="T1800" s="321">
        <v>129.30958598434512</v>
      </c>
      <c r="U1800" s="321" t="s">
        <v>150</v>
      </c>
      <c r="V1800" s="321">
        <v>0.19363482238155294</v>
      </c>
      <c r="W1800" s="321">
        <v>1.16897852116378</v>
      </c>
      <c r="X1800" s="321">
        <v>2</v>
      </c>
      <c r="Y1800" s="321">
        <v>45.178175227930097</v>
      </c>
      <c r="Z1800" s="321">
        <v>0.44807999999999998</v>
      </c>
      <c r="AA1800" s="321">
        <v>99.589996400000004</v>
      </c>
      <c r="AB1800" s="321">
        <v>1.4448949600000001</v>
      </c>
      <c r="AC1800" s="322">
        <v>0.55269378283894455</v>
      </c>
      <c r="AD1800" s="323">
        <v>180000</v>
      </c>
      <c r="AE1800" s="322">
        <v>42.832403805142917</v>
      </c>
      <c r="AF1800" s="324">
        <v>95.756334613432927</v>
      </c>
      <c r="AG1800" s="324">
        <v>27.61587044581491</v>
      </c>
      <c r="AH1800" s="324">
        <v>0.25053480186305277</v>
      </c>
      <c r="AI1800" s="324">
        <v>0.28839732177823868</v>
      </c>
      <c r="AJ1800" s="324">
        <v>0.20410585919709992</v>
      </c>
      <c r="AK1800" s="324">
        <v>182.71174783926966</v>
      </c>
      <c r="AL1800" s="324">
        <v>147.33239099938962</v>
      </c>
      <c r="AM1800" s="324">
        <v>218.09110467914977</v>
      </c>
    </row>
    <row r="1801" spans="1:39">
      <c r="A1801" s="291" t="s">
        <v>1952</v>
      </c>
      <c r="B1801" s="291">
        <v>2</v>
      </c>
      <c r="C1801" s="291" t="s">
        <v>3979</v>
      </c>
      <c r="D1801" s="291" t="s">
        <v>3176</v>
      </c>
      <c r="E1801" s="291" t="s">
        <v>3160</v>
      </c>
      <c r="F1801" s="291" t="s">
        <v>3161</v>
      </c>
      <c r="G1801" s="291" t="s">
        <v>3162</v>
      </c>
      <c r="H1801" s="291" t="s">
        <v>3163</v>
      </c>
      <c r="I1801" s="291" t="s">
        <v>3164</v>
      </c>
      <c r="J1801" s="291" t="s">
        <v>65</v>
      </c>
      <c r="K1801" s="291">
        <v>40</v>
      </c>
      <c r="L1801" s="291">
        <v>58627677.160000004</v>
      </c>
      <c r="M1801" s="291" t="s">
        <v>58</v>
      </c>
      <c r="N1801" s="291">
        <v>799</v>
      </c>
      <c r="O1801" s="291">
        <v>7719506.2516571246</v>
      </c>
      <c r="P1801" s="321" t="s">
        <v>3170</v>
      </c>
      <c r="Q1801" s="321">
        <v>18000000</v>
      </c>
      <c r="R1801" s="321">
        <v>32.510452999999998</v>
      </c>
      <c r="S1801" s="321">
        <v>52.540310169999998</v>
      </c>
      <c r="T1801" s="321">
        <v>129.30958598434512</v>
      </c>
      <c r="U1801" s="321" t="s">
        <v>150</v>
      </c>
      <c r="V1801" s="321">
        <v>0.19363482238155294</v>
      </c>
      <c r="W1801" s="321">
        <v>1.16897852116378</v>
      </c>
      <c r="X1801" s="321">
        <v>2</v>
      </c>
      <c r="Y1801" s="321">
        <v>45.178175227930097</v>
      </c>
      <c r="Z1801" s="321">
        <v>0.44807999999999998</v>
      </c>
      <c r="AA1801" s="321">
        <v>99.589996400000004</v>
      </c>
      <c r="AB1801" s="321">
        <v>1.4448949600000001</v>
      </c>
      <c r="AC1801" s="322">
        <v>0.55269378283894455</v>
      </c>
      <c r="AD1801" s="323">
        <v>180000</v>
      </c>
      <c r="AE1801" s="322">
        <v>42.886145842539584</v>
      </c>
      <c r="AF1801" s="324">
        <v>95.876480579070858</v>
      </c>
      <c r="AG1801" s="324">
        <v>27.6459364530591</v>
      </c>
      <c r="AH1801" s="324">
        <v>0.25024566646537966</v>
      </c>
      <c r="AI1801" s="324">
        <v>0.28834951268636794</v>
      </c>
      <c r="AJ1801" s="324">
        <v>0.20410585919709992</v>
      </c>
      <c r="AK1801" s="324">
        <v>182.68145878289269</v>
      </c>
      <c r="AL1801" s="324">
        <v>147.30796695906429</v>
      </c>
      <c r="AM1801" s="324">
        <v>218.05495060672112</v>
      </c>
    </row>
    <row r="1802" spans="1:39">
      <c r="A1802" s="291" t="s">
        <v>1953</v>
      </c>
      <c r="B1802" s="291">
        <v>2</v>
      </c>
      <c r="C1802" s="291" t="s">
        <v>3980</v>
      </c>
      <c r="D1802" s="291" t="s">
        <v>3176</v>
      </c>
      <c r="E1802" s="291" t="s">
        <v>3160</v>
      </c>
      <c r="F1802" s="291" t="s">
        <v>3161</v>
      </c>
      <c r="G1802" s="291" t="s">
        <v>3162</v>
      </c>
      <c r="H1802" s="291" t="s">
        <v>3163</v>
      </c>
      <c r="I1802" s="291" t="s">
        <v>3164</v>
      </c>
      <c r="J1802" s="291" t="s">
        <v>65</v>
      </c>
      <c r="K1802" s="291">
        <v>40</v>
      </c>
      <c r="L1802" s="291">
        <v>58627677.160000004</v>
      </c>
      <c r="M1802" s="291" t="s">
        <v>58</v>
      </c>
      <c r="N1802" s="291">
        <v>800</v>
      </c>
      <c r="O1802" s="291">
        <v>7729179.8183885245</v>
      </c>
      <c r="P1802" s="321" t="s">
        <v>3170</v>
      </c>
      <c r="Q1802" s="321">
        <v>18000000</v>
      </c>
      <c r="R1802" s="321">
        <v>32.510452999999998</v>
      </c>
      <c r="S1802" s="321">
        <v>52.540310169999998</v>
      </c>
      <c r="T1802" s="321">
        <v>129.30958598434512</v>
      </c>
      <c r="U1802" s="321" t="s">
        <v>150</v>
      </c>
      <c r="V1802" s="321">
        <v>0.19363482238155294</v>
      </c>
      <c r="W1802" s="321">
        <v>1.16897852116378</v>
      </c>
      <c r="X1802" s="321">
        <v>2</v>
      </c>
      <c r="Y1802" s="321">
        <v>45.178175227930097</v>
      </c>
      <c r="Z1802" s="321">
        <v>0.44807999999999998</v>
      </c>
      <c r="AA1802" s="321">
        <v>99.589996400000004</v>
      </c>
      <c r="AB1802" s="321">
        <v>1.4448949600000001</v>
      </c>
      <c r="AC1802" s="322">
        <v>0.55269378283894455</v>
      </c>
      <c r="AD1802" s="323">
        <v>180000</v>
      </c>
      <c r="AE1802" s="322">
        <v>42.939887879936244</v>
      </c>
      <c r="AF1802" s="324">
        <v>95.996626544708775</v>
      </c>
      <c r="AG1802" s="324">
        <v>27.67596771222949</v>
      </c>
      <c r="AH1802" s="324">
        <v>0.24995645097975441</v>
      </c>
      <c r="AI1802" s="324">
        <v>0.28830146129499545</v>
      </c>
      <c r="AJ1802" s="324">
        <v>0.20410585919709992</v>
      </c>
      <c r="AK1802" s="324">
        <v>182.65101621966207</v>
      </c>
      <c r="AL1802" s="324">
        <v>147.28341913615768</v>
      </c>
      <c r="AM1802" s="324">
        <v>218.01861330316649</v>
      </c>
    </row>
    <row r="1803" spans="1:39">
      <c r="A1803" s="291" t="s">
        <v>1954</v>
      </c>
      <c r="B1803" s="291">
        <v>2</v>
      </c>
      <c r="C1803" s="291" t="s">
        <v>3981</v>
      </c>
      <c r="D1803" s="291" t="s">
        <v>3176</v>
      </c>
      <c r="E1803" s="291" t="s">
        <v>3160</v>
      </c>
      <c r="F1803" s="291" t="s">
        <v>3161</v>
      </c>
      <c r="G1803" s="291" t="s">
        <v>3162</v>
      </c>
      <c r="H1803" s="291" t="s">
        <v>3163</v>
      </c>
      <c r="I1803" s="291" t="s">
        <v>3164</v>
      </c>
      <c r="J1803" s="291" t="s">
        <v>65</v>
      </c>
      <c r="K1803" s="291">
        <v>40</v>
      </c>
      <c r="L1803" s="291">
        <v>58627677.160000004</v>
      </c>
      <c r="M1803" s="291" t="s">
        <v>58</v>
      </c>
      <c r="N1803" s="291">
        <v>801</v>
      </c>
      <c r="O1803" s="291">
        <v>7738853.3851199243</v>
      </c>
      <c r="P1803" s="321" t="s">
        <v>3170</v>
      </c>
      <c r="Q1803" s="321">
        <v>18000000</v>
      </c>
      <c r="R1803" s="321">
        <v>32.510452999999998</v>
      </c>
      <c r="S1803" s="321">
        <v>52.540310169999998</v>
      </c>
      <c r="T1803" s="321">
        <v>129.30958598434512</v>
      </c>
      <c r="U1803" s="321" t="s">
        <v>150</v>
      </c>
      <c r="V1803" s="321">
        <v>0.19363482238155294</v>
      </c>
      <c r="W1803" s="321">
        <v>1.16897852116378</v>
      </c>
      <c r="X1803" s="321">
        <v>2</v>
      </c>
      <c r="Y1803" s="321">
        <v>45.178175227930097</v>
      </c>
      <c r="Z1803" s="321">
        <v>0.44807999999999998</v>
      </c>
      <c r="AA1803" s="321">
        <v>99.589996400000004</v>
      </c>
      <c r="AB1803" s="321">
        <v>1.4448949600000001</v>
      </c>
      <c r="AC1803" s="322">
        <v>0.55269378283894455</v>
      </c>
      <c r="AD1803" s="323">
        <v>180000</v>
      </c>
      <c r="AE1803" s="322">
        <v>42.99362991733291</v>
      </c>
      <c r="AF1803" s="324">
        <v>96.116772510346706</v>
      </c>
      <c r="AG1803" s="324">
        <v>27.705964213902405</v>
      </c>
      <c r="AH1803" s="324">
        <v>0.24966715705887285</v>
      </c>
      <c r="AI1803" s="324">
        <v>0.28825316841470028</v>
      </c>
      <c r="AJ1803" s="324">
        <v>0.20410585919709992</v>
      </c>
      <c r="AK1803" s="324">
        <v>182.62042066311349</v>
      </c>
      <c r="AL1803" s="324">
        <v>147.25874794476704</v>
      </c>
      <c r="AM1803" s="324">
        <v>217.98209338145998</v>
      </c>
    </row>
    <row r="1804" spans="1:39">
      <c r="A1804" s="291" t="s">
        <v>1955</v>
      </c>
      <c r="B1804" s="291">
        <v>2</v>
      </c>
      <c r="C1804" s="291" t="s">
        <v>3982</v>
      </c>
      <c r="D1804" s="291" t="s">
        <v>3176</v>
      </c>
      <c r="E1804" s="291" t="s">
        <v>3160</v>
      </c>
      <c r="F1804" s="291" t="s">
        <v>3161</v>
      </c>
      <c r="G1804" s="291" t="s">
        <v>3162</v>
      </c>
      <c r="H1804" s="291" t="s">
        <v>3163</v>
      </c>
      <c r="I1804" s="291" t="s">
        <v>3164</v>
      </c>
      <c r="J1804" s="291" t="s">
        <v>65</v>
      </c>
      <c r="K1804" s="291">
        <v>40</v>
      </c>
      <c r="L1804" s="291">
        <v>58627677.160000004</v>
      </c>
      <c r="M1804" s="291" t="s">
        <v>58</v>
      </c>
      <c r="N1804" s="291">
        <v>802</v>
      </c>
      <c r="O1804" s="291">
        <v>7748526.9518513242</v>
      </c>
      <c r="P1804" s="321" t="s">
        <v>3170</v>
      </c>
      <c r="Q1804" s="321">
        <v>18000000</v>
      </c>
      <c r="R1804" s="321">
        <v>32.510452999999998</v>
      </c>
      <c r="S1804" s="321">
        <v>52.540310169999998</v>
      </c>
      <c r="T1804" s="321">
        <v>129.30958598434512</v>
      </c>
      <c r="U1804" s="321" t="s">
        <v>150</v>
      </c>
      <c r="V1804" s="321">
        <v>0.19363482238155294</v>
      </c>
      <c r="W1804" s="321">
        <v>1.16897852116378</v>
      </c>
      <c r="X1804" s="321">
        <v>2</v>
      </c>
      <c r="Y1804" s="321">
        <v>45.178175227930097</v>
      </c>
      <c r="Z1804" s="321">
        <v>0.44807999999999998</v>
      </c>
      <c r="AA1804" s="321">
        <v>99.589996400000004</v>
      </c>
      <c r="AB1804" s="321">
        <v>1.4448949600000001</v>
      </c>
      <c r="AC1804" s="322">
        <v>0.55269378283894455</v>
      </c>
      <c r="AD1804" s="323">
        <v>180000</v>
      </c>
      <c r="AE1804" s="322">
        <v>43.047371954729577</v>
      </c>
      <c r="AF1804" s="324">
        <v>96.236918475984638</v>
      </c>
      <c r="AG1804" s="324">
        <v>27.735925948852053</v>
      </c>
      <c r="AH1804" s="324">
        <v>0.24937778634981231</v>
      </c>
      <c r="AI1804" s="324">
        <v>0.28820463485407</v>
      </c>
      <c r="AJ1804" s="324">
        <v>0.20410585919709992</v>
      </c>
      <c r="AK1804" s="324">
        <v>182.58967262552096</v>
      </c>
      <c r="AL1804" s="324">
        <v>147.23395379797233</v>
      </c>
      <c r="AM1804" s="324">
        <v>217.94539145306962</v>
      </c>
    </row>
    <row r="1805" spans="1:39">
      <c r="A1805" s="291" t="s">
        <v>1956</v>
      </c>
      <c r="B1805" s="291">
        <v>2</v>
      </c>
      <c r="C1805" s="291" t="s">
        <v>3983</v>
      </c>
      <c r="D1805" s="291" t="s">
        <v>3176</v>
      </c>
      <c r="E1805" s="291" t="s">
        <v>3160</v>
      </c>
      <c r="F1805" s="291" t="s">
        <v>3161</v>
      </c>
      <c r="G1805" s="291" t="s">
        <v>3162</v>
      </c>
      <c r="H1805" s="291" t="s">
        <v>3163</v>
      </c>
      <c r="I1805" s="291" t="s">
        <v>3164</v>
      </c>
      <c r="J1805" s="291" t="s">
        <v>65</v>
      </c>
      <c r="K1805" s="291">
        <v>40</v>
      </c>
      <c r="L1805" s="291">
        <v>58627677.160000004</v>
      </c>
      <c r="M1805" s="291" t="s">
        <v>58</v>
      </c>
      <c r="N1805" s="291">
        <v>803</v>
      </c>
      <c r="O1805" s="291">
        <v>7758200.518582724</v>
      </c>
      <c r="P1805" s="321" t="s">
        <v>3170</v>
      </c>
      <c r="Q1805" s="321">
        <v>18000000</v>
      </c>
      <c r="R1805" s="321">
        <v>32.510452999999998</v>
      </c>
      <c r="S1805" s="321">
        <v>52.540310169999998</v>
      </c>
      <c r="T1805" s="321">
        <v>129.30958598434512</v>
      </c>
      <c r="U1805" s="321" t="s">
        <v>150</v>
      </c>
      <c r="V1805" s="321">
        <v>0.19363482238155294</v>
      </c>
      <c r="W1805" s="321">
        <v>1.16897852116378</v>
      </c>
      <c r="X1805" s="321">
        <v>2</v>
      </c>
      <c r="Y1805" s="321">
        <v>45.178175227930097</v>
      </c>
      <c r="Z1805" s="321">
        <v>0.44807999999999998</v>
      </c>
      <c r="AA1805" s="321">
        <v>99.589996400000004</v>
      </c>
      <c r="AB1805" s="321">
        <v>1.4448949600000001</v>
      </c>
      <c r="AC1805" s="322">
        <v>0.55269378283894455</v>
      </c>
      <c r="AD1805" s="323">
        <v>180000</v>
      </c>
      <c r="AE1805" s="322">
        <v>43.101113992126244</v>
      </c>
      <c r="AF1805" s="324">
        <v>96.357064441622583</v>
      </c>
      <c r="AG1805" s="324">
        <v>27.765852908049862</v>
      </c>
      <c r="AH1805" s="324">
        <v>0.24908834049403206</v>
      </c>
      <c r="AI1805" s="324">
        <v>0.28815586141970584</v>
      </c>
      <c r="AJ1805" s="324">
        <v>0.20410585919709992</v>
      </c>
      <c r="AK1805" s="324">
        <v>182.55877261790005</v>
      </c>
      <c r="AL1805" s="324">
        <v>147.20903710783867</v>
      </c>
      <c r="AM1805" s="324">
        <v>217.90850812796145</v>
      </c>
    </row>
    <row r="1806" spans="1:39">
      <c r="A1806" s="291" t="s">
        <v>1957</v>
      </c>
      <c r="B1806" s="291">
        <v>2</v>
      </c>
      <c r="C1806" s="291" t="s">
        <v>3984</v>
      </c>
      <c r="D1806" s="291" t="s">
        <v>3176</v>
      </c>
      <c r="E1806" s="291" t="s">
        <v>3160</v>
      </c>
      <c r="F1806" s="291" t="s">
        <v>3161</v>
      </c>
      <c r="G1806" s="291" t="s">
        <v>3162</v>
      </c>
      <c r="H1806" s="291" t="s">
        <v>3163</v>
      </c>
      <c r="I1806" s="291" t="s">
        <v>3164</v>
      </c>
      <c r="J1806" s="291" t="s">
        <v>65</v>
      </c>
      <c r="K1806" s="291">
        <v>40</v>
      </c>
      <c r="L1806" s="291">
        <v>58627677.160000004</v>
      </c>
      <c r="M1806" s="291" t="s">
        <v>58</v>
      </c>
      <c r="N1806" s="291">
        <v>804</v>
      </c>
      <c r="O1806" s="291">
        <v>7767874.0853141239</v>
      </c>
      <c r="P1806" s="321" t="s">
        <v>3170</v>
      </c>
      <c r="Q1806" s="321">
        <v>18000000</v>
      </c>
      <c r="R1806" s="321">
        <v>32.510452999999998</v>
      </c>
      <c r="S1806" s="321">
        <v>52.540310169999998</v>
      </c>
      <c r="T1806" s="321">
        <v>129.30958598434512</v>
      </c>
      <c r="U1806" s="321" t="s">
        <v>150</v>
      </c>
      <c r="V1806" s="321">
        <v>0.19363482238155294</v>
      </c>
      <c r="W1806" s="321">
        <v>1.16897852116378</v>
      </c>
      <c r="X1806" s="321">
        <v>2</v>
      </c>
      <c r="Y1806" s="321">
        <v>45.178175227930097</v>
      </c>
      <c r="Z1806" s="321">
        <v>0.44807999999999998</v>
      </c>
      <c r="AA1806" s="321">
        <v>99.589996400000004</v>
      </c>
      <c r="AB1806" s="321">
        <v>1.4448949600000001</v>
      </c>
      <c r="AC1806" s="322">
        <v>0.55269378283894455</v>
      </c>
      <c r="AD1806" s="323">
        <v>180000</v>
      </c>
      <c r="AE1806" s="322">
        <v>43.154856029522911</v>
      </c>
      <c r="AF1806" s="324">
        <v>96.477210407260515</v>
      </c>
      <c r="AG1806" s="324">
        <v>27.795745082663792</v>
      </c>
      <c r="AH1806" s="324">
        <v>0.24879882112740209</v>
      </c>
      <c r="AI1806" s="324">
        <v>0.28810684891622851</v>
      </c>
      <c r="AJ1806" s="324">
        <v>0.20410585919709992</v>
      </c>
      <c r="AK1806" s="324">
        <v>182.52772115001156</v>
      </c>
      <c r="AL1806" s="324">
        <v>147.18399828541948</v>
      </c>
      <c r="AM1806" s="324">
        <v>217.8714440146037</v>
      </c>
    </row>
    <row r="1807" spans="1:39">
      <c r="A1807" s="291" t="s">
        <v>1958</v>
      </c>
      <c r="B1807" s="291">
        <v>2</v>
      </c>
      <c r="C1807" s="291" t="s">
        <v>3985</v>
      </c>
      <c r="D1807" s="291" t="s">
        <v>3176</v>
      </c>
      <c r="E1807" s="291" t="s">
        <v>3160</v>
      </c>
      <c r="F1807" s="291" t="s">
        <v>3161</v>
      </c>
      <c r="G1807" s="291" t="s">
        <v>3162</v>
      </c>
      <c r="H1807" s="291" t="s">
        <v>3163</v>
      </c>
      <c r="I1807" s="291" t="s">
        <v>3164</v>
      </c>
      <c r="J1807" s="291" t="s">
        <v>65</v>
      </c>
      <c r="K1807" s="291">
        <v>40</v>
      </c>
      <c r="L1807" s="291">
        <v>58627677.160000004</v>
      </c>
      <c r="M1807" s="291" t="s">
        <v>58</v>
      </c>
      <c r="N1807" s="291">
        <v>805</v>
      </c>
      <c r="O1807" s="291">
        <v>7777547.6520455237</v>
      </c>
      <c r="P1807" s="321" t="s">
        <v>3170</v>
      </c>
      <c r="Q1807" s="321">
        <v>18000000</v>
      </c>
      <c r="R1807" s="321">
        <v>32.510452999999998</v>
      </c>
      <c r="S1807" s="321">
        <v>52.540310169999998</v>
      </c>
      <c r="T1807" s="321">
        <v>129.30958598434512</v>
      </c>
      <c r="U1807" s="321" t="s">
        <v>150</v>
      </c>
      <c r="V1807" s="321">
        <v>0.19363482238155294</v>
      </c>
      <c r="W1807" s="321">
        <v>1.16897852116378</v>
      </c>
      <c r="X1807" s="321">
        <v>2</v>
      </c>
      <c r="Y1807" s="321">
        <v>45.178175227930097</v>
      </c>
      <c r="Z1807" s="321">
        <v>0.44807999999999998</v>
      </c>
      <c r="AA1807" s="321">
        <v>99.589996400000004</v>
      </c>
      <c r="AB1807" s="321">
        <v>1.4448949600000001</v>
      </c>
      <c r="AC1807" s="322">
        <v>0.55269378283894455</v>
      </c>
      <c r="AD1807" s="323">
        <v>180000</v>
      </c>
      <c r="AE1807" s="322">
        <v>43.208598066919578</v>
      </c>
      <c r="AF1807" s="324">
        <v>96.597356372898446</v>
      </c>
      <c r="AG1807" s="324">
        <v>27.825602464057713</v>
      </c>
      <c r="AH1807" s="324">
        <v>0.24850922988041141</v>
      </c>
      <c r="AI1807" s="324">
        <v>0.28805759814628346</v>
      </c>
      <c r="AJ1807" s="324">
        <v>0.20410585919709992</v>
      </c>
      <c r="AK1807" s="324">
        <v>182.49651873036493</v>
      </c>
      <c r="AL1807" s="324">
        <v>147.15883774075897</v>
      </c>
      <c r="AM1807" s="324">
        <v>217.83419971997091</v>
      </c>
    </row>
    <row r="1808" spans="1:39">
      <c r="A1808" s="291" t="s">
        <v>1959</v>
      </c>
      <c r="B1808" s="291">
        <v>2</v>
      </c>
      <c r="C1808" s="291" t="s">
        <v>3986</v>
      </c>
      <c r="D1808" s="291" t="s">
        <v>3176</v>
      </c>
      <c r="E1808" s="291" t="s">
        <v>3160</v>
      </c>
      <c r="F1808" s="291" t="s">
        <v>3161</v>
      </c>
      <c r="G1808" s="291" t="s">
        <v>3162</v>
      </c>
      <c r="H1808" s="291" t="s">
        <v>3163</v>
      </c>
      <c r="I1808" s="291" t="s">
        <v>3164</v>
      </c>
      <c r="J1808" s="291" t="s">
        <v>65</v>
      </c>
      <c r="K1808" s="291">
        <v>40</v>
      </c>
      <c r="L1808" s="291">
        <v>58627677.160000004</v>
      </c>
      <c r="M1808" s="291" t="s">
        <v>58</v>
      </c>
      <c r="N1808" s="291">
        <v>806</v>
      </c>
      <c r="O1808" s="291">
        <v>7787221.2187769236</v>
      </c>
      <c r="P1808" s="321" t="s">
        <v>3170</v>
      </c>
      <c r="Q1808" s="321">
        <v>18000000</v>
      </c>
      <c r="R1808" s="321">
        <v>32.510452999999998</v>
      </c>
      <c r="S1808" s="321">
        <v>52.540310169999998</v>
      </c>
      <c r="T1808" s="321">
        <v>129.30958598434512</v>
      </c>
      <c r="U1808" s="321" t="s">
        <v>150</v>
      </c>
      <c r="V1808" s="321">
        <v>0.19363482238155294</v>
      </c>
      <c r="W1808" s="321">
        <v>1.16897852116378</v>
      </c>
      <c r="X1808" s="321">
        <v>2</v>
      </c>
      <c r="Y1808" s="321">
        <v>45.178175227930097</v>
      </c>
      <c r="Z1808" s="321">
        <v>0.44807999999999998</v>
      </c>
      <c r="AA1808" s="321">
        <v>99.589996400000004</v>
      </c>
      <c r="AB1808" s="321">
        <v>1.4448949600000001</v>
      </c>
      <c r="AC1808" s="322">
        <v>0.55269378283894455</v>
      </c>
      <c r="AD1808" s="323">
        <v>180000</v>
      </c>
      <c r="AE1808" s="322">
        <v>43.262340104316245</v>
      </c>
      <c r="AF1808" s="324">
        <v>96.717502338536391</v>
      </c>
      <c r="AG1808" s="324">
        <v>27.855425043790717</v>
      </c>
      <c r="AH1808" s="324">
        <v>0.24821956837796003</v>
      </c>
      <c r="AI1808" s="324">
        <v>0.28800810991054637</v>
      </c>
      <c r="AJ1808" s="324">
        <v>0.20410585919709992</v>
      </c>
      <c r="AK1808" s="324">
        <v>182.46516586622164</v>
      </c>
      <c r="AL1808" s="324">
        <v>147.13355588289522</v>
      </c>
      <c r="AM1808" s="324">
        <v>217.79677584954806</v>
      </c>
    </row>
    <row r="1809" spans="1:39">
      <c r="A1809" s="291" t="s">
        <v>1960</v>
      </c>
      <c r="B1809" s="291">
        <v>2</v>
      </c>
      <c r="C1809" s="291" t="s">
        <v>3987</v>
      </c>
      <c r="D1809" s="291" t="s">
        <v>3176</v>
      </c>
      <c r="E1809" s="291" t="s">
        <v>3160</v>
      </c>
      <c r="F1809" s="291" t="s">
        <v>3161</v>
      </c>
      <c r="G1809" s="291" t="s">
        <v>3162</v>
      </c>
      <c r="H1809" s="291" t="s">
        <v>3163</v>
      </c>
      <c r="I1809" s="291" t="s">
        <v>3164</v>
      </c>
      <c r="J1809" s="291" t="s">
        <v>65</v>
      </c>
      <c r="K1809" s="291">
        <v>40</v>
      </c>
      <c r="L1809" s="291">
        <v>58627677.160000004</v>
      </c>
      <c r="M1809" s="291" t="s">
        <v>58</v>
      </c>
      <c r="N1809" s="291">
        <v>807</v>
      </c>
      <c r="O1809" s="291">
        <v>7796894.7855083235</v>
      </c>
      <c r="P1809" s="321" t="s">
        <v>3170</v>
      </c>
      <c r="Q1809" s="321">
        <v>18000000</v>
      </c>
      <c r="R1809" s="321">
        <v>32.510452999999998</v>
      </c>
      <c r="S1809" s="321">
        <v>52.540310169999998</v>
      </c>
      <c r="T1809" s="321">
        <v>129.30958598434512</v>
      </c>
      <c r="U1809" s="321" t="s">
        <v>150</v>
      </c>
      <c r="V1809" s="321">
        <v>0.19363482238155294</v>
      </c>
      <c r="W1809" s="321">
        <v>1.16897852116378</v>
      </c>
      <c r="X1809" s="321">
        <v>2</v>
      </c>
      <c r="Y1809" s="321">
        <v>45.178175227930097</v>
      </c>
      <c r="Z1809" s="321">
        <v>0.44807999999999998</v>
      </c>
      <c r="AA1809" s="321">
        <v>99.589996400000004</v>
      </c>
      <c r="AB1809" s="321">
        <v>1.4448949600000001</v>
      </c>
      <c r="AC1809" s="322">
        <v>0.55269378283894455</v>
      </c>
      <c r="AD1809" s="323">
        <v>180000</v>
      </c>
      <c r="AE1809" s="322">
        <v>43.316082141712911</v>
      </c>
      <c r="AF1809" s="324">
        <v>96.837648304174323</v>
      </c>
      <c r="AG1809" s="324">
        <v>27.885212813616441</v>
      </c>
      <c r="AH1809" s="324">
        <v>0.24792983823935849</v>
      </c>
      <c r="AI1809" s="324">
        <v>0.28795838500772852</v>
      </c>
      <c r="AJ1809" s="324">
        <v>0.20410585919709992</v>
      </c>
      <c r="AK1809" s="324">
        <v>182.4336630635986</v>
      </c>
      <c r="AL1809" s="324">
        <v>147.10815311986264</v>
      </c>
      <c r="AM1809" s="324">
        <v>217.75917300733462</v>
      </c>
    </row>
    <row r="1810" spans="1:39">
      <c r="A1810" s="291" t="s">
        <v>1961</v>
      </c>
      <c r="B1810" s="291">
        <v>2</v>
      </c>
      <c r="C1810" s="291" t="s">
        <v>3988</v>
      </c>
      <c r="D1810" s="291" t="s">
        <v>3176</v>
      </c>
      <c r="E1810" s="291" t="s">
        <v>3160</v>
      </c>
      <c r="F1810" s="291" t="s">
        <v>3161</v>
      </c>
      <c r="G1810" s="291" t="s">
        <v>3162</v>
      </c>
      <c r="H1810" s="291" t="s">
        <v>3163</v>
      </c>
      <c r="I1810" s="291" t="s">
        <v>3164</v>
      </c>
      <c r="J1810" s="291" t="s">
        <v>65</v>
      </c>
      <c r="K1810" s="291">
        <v>40</v>
      </c>
      <c r="L1810" s="291">
        <v>58627677.160000004</v>
      </c>
      <c r="M1810" s="291" t="s">
        <v>58</v>
      </c>
      <c r="N1810" s="291">
        <v>808</v>
      </c>
      <c r="O1810" s="291">
        <v>7806568.3522397233</v>
      </c>
      <c r="P1810" s="321" t="s">
        <v>3170</v>
      </c>
      <c r="Q1810" s="321">
        <v>18000000</v>
      </c>
      <c r="R1810" s="321">
        <v>32.510452999999998</v>
      </c>
      <c r="S1810" s="321">
        <v>52.540310169999998</v>
      </c>
      <c r="T1810" s="321">
        <v>129.30958598434512</v>
      </c>
      <c r="U1810" s="321" t="s">
        <v>150</v>
      </c>
      <c r="V1810" s="321">
        <v>0.19363482238155294</v>
      </c>
      <c r="W1810" s="321">
        <v>1.16897852116378</v>
      </c>
      <c r="X1810" s="321">
        <v>2</v>
      </c>
      <c r="Y1810" s="321">
        <v>45.178175227930097</v>
      </c>
      <c r="Z1810" s="321">
        <v>0.44807999999999998</v>
      </c>
      <c r="AA1810" s="321">
        <v>99.589996400000004</v>
      </c>
      <c r="AB1810" s="321">
        <v>1.4448949600000001</v>
      </c>
      <c r="AC1810" s="322">
        <v>0.55269378283894455</v>
      </c>
      <c r="AD1810" s="323">
        <v>180000</v>
      </c>
      <c r="AE1810" s="322">
        <v>43.369824179109571</v>
      </c>
      <c r="AF1810" s="324">
        <v>96.95779426981224</v>
      </c>
      <c r="AG1810" s="324">
        <v>27.914965765482421</v>
      </c>
      <c r="AH1810" s="324">
        <v>0.24764004107841836</v>
      </c>
      <c r="AI1810" s="324">
        <v>0.28790842423458196</v>
      </c>
      <c r="AJ1810" s="324">
        <v>0.20410585919709992</v>
      </c>
      <c r="AK1810" s="324">
        <v>182.40201082727157</v>
      </c>
      <c r="AL1810" s="324">
        <v>147.08262985869476</v>
      </c>
      <c r="AM1810" s="324">
        <v>217.7213917958484</v>
      </c>
    </row>
    <row r="1811" spans="1:39">
      <c r="A1811" s="291" t="s">
        <v>1962</v>
      </c>
      <c r="B1811" s="291">
        <v>2</v>
      </c>
      <c r="C1811" s="291" t="s">
        <v>3989</v>
      </c>
      <c r="D1811" s="291" t="s">
        <v>3176</v>
      </c>
      <c r="E1811" s="291" t="s">
        <v>3160</v>
      </c>
      <c r="F1811" s="291" t="s">
        <v>3161</v>
      </c>
      <c r="G1811" s="291" t="s">
        <v>3162</v>
      </c>
      <c r="H1811" s="291" t="s">
        <v>3163</v>
      </c>
      <c r="I1811" s="291" t="s">
        <v>3164</v>
      </c>
      <c r="J1811" s="291" t="s">
        <v>65</v>
      </c>
      <c r="K1811" s="291">
        <v>40</v>
      </c>
      <c r="L1811" s="291">
        <v>58627677.160000004</v>
      </c>
      <c r="M1811" s="291" t="s">
        <v>58</v>
      </c>
      <c r="N1811" s="291">
        <v>809</v>
      </c>
      <c r="O1811" s="291">
        <v>7816241.9189711232</v>
      </c>
      <c r="P1811" s="321" t="s">
        <v>3170</v>
      </c>
      <c r="Q1811" s="321">
        <v>18000000</v>
      </c>
      <c r="R1811" s="321">
        <v>32.510452999999998</v>
      </c>
      <c r="S1811" s="321">
        <v>52.540310169999998</v>
      </c>
      <c r="T1811" s="321">
        <v>129.30958598434512</v>
      </c>
      <c r="U1811" s="321" t="s">
        <v>150</v>
      </c>
      <c r="V1811" s="321">
        <v>0.19363482238155294</v>
      </c>
      <c r="W1811" s="321">
        <v>1.16897852116378</v>
      </c>
      <c r="X1811" s="321">
        <v>2</v>
      </c>
      <c r="Y1811" s="321">
        <v>45.178175227930097</v>
      </c>
      <c r="Z1811" s="321">
        <v>0.44807999999999998</v>
      </c>
      <c r="AA1811" s="321">
        <v>99.589996400000004</v>
      </c>
      <c r="AB1811" s="321">
        <v>1.4448949600000001</v>
      </c>
      <c r="AC1811" s="322">
        <v>0.55269378283894455</v>
      </c>
      <c r="AD1811" s="323">
        <v>180000</v>
      </c>
      <c r="AE1811" s="322">
        <v>43.423566216506238</v>
      </c>
      <c r="AF1811" s="324">
        <v>97.077940235450171</v>
      </c>
      <c r="AG1811" s="324">
        <v>27.944683891529447</v>
      </c>
      <c r="AH1811" s="324">
        <v>0.24735017850356963</v>
      </c>
      <c r="AI1811" s="324">
        <v>0.28785822838590497</v>
      </c>
      <c r="AJ1811" s="324">
        <v>0.20410585919709992</v>
      </c>
      <c r="AK1811" s="324">
        <v>182.37020966077841</v>
      </c>
      <c r="AL1811" s="324">
        <v>147.05698650542703</v>
      </c>
      <c r="AM1811" s="324">
        <v>217.68343281612982</v>
      </c>
    </row>
    <row r="1812" spans="1:39">
      <c r="A1812" s="291" t="s">
        <v>1963</v>
      </c>
      <c r="B1812" s="291">
        <v>2</v>
      </c>
      <c r="C1812" s="291" t="s">
        <v>3990</v>
      </c>
      <c r="D1812" s="291" t="s">
        <v>3176</v>
      </c>
      <c r="E1812" s="291" t="s">
        <v>3160</v>
      </c>
      <c r="F1812" s="291" t="s">
        <v>3161</v>
      </c>
      <c r="G1812" s="291" t="s">
        <v>3162</v>
      </c>
      <c r="H1812" s="291" t="s">
        <v>3163</v>
      </c>
      <c r="I1812" s="291" t="s">
        <v>3164</v>
      </c>
      <c r="J1812" s="291" t="s">
        <v>65</v>
      </c>
      <c r="K1812" s="291">
        <v>40</v>
      </c>
      <c r="L1812" s="291">
        <v>58627677.160000004</v>
      </c>
      <c r="M1812" s="291" t="s">
        <v>58</v>
      </c>
      <c r="N1812" s="291">
        <v>810</v>
      </c>
      <c r="O1812" s="291">
        <v>7825915.485702523</v>
      </c>
      <c r="P1812" s="321" t="s">
        <v>3170</v>
      </c>
      <c r="Q1812" s="321">
        <v>18000000</v>
      </c>
      <c r="R1812" s="321">
        <v>32.510452999999998</v>
      </c>
      <c r="S1812" s="321">
        <v>52.540310169999998</v>
      </c>
      <c r="T1812" s="321">
        <v>129.30958598434512</v>
      </c>
      <c r="U1812" s="321" t="s">
        <v>150</v>
      </c>
      <c r="V1812" s="321">
        <v>0.19363482238155294</v>
      </c>
      <c r="W1812" s="321">
        <v>1.16897852116378</v>
      </c>
      <c r="X1812" s="321">
        <v>2</v>
      </c>
      <c r="Y1812" s="321">
        <v>45.178175227930097</v>
      </c>
      <c r="Z1812" s="321">
        <v>0.44807999999999998</v>
      </c>
      <c r="AA1812" s="321">
        <v>99.589996400000004</v>
      </c>
      <c r="AB1812" s="321">
        <v>1.4448949600000001</v>
      </c>
      <c r="AC1812" s="322">
        <v>0.55269378283894455</v>
      </c>
      <c r="AD1812" s="323">
        <v>180000</v>
      </c>
      <c r="AE1812" s="322">
        <v>43.477308253902905</v>
      </c>
      <c r="AF1812" s="324">
        <v>97.198086201088103</v>
      </c>
      <c r="AG1812" s="324">
        <v>27.974367184090877</v>
      </c>
      <c r="AH1812" s="324">
        <v>0.24706025211768182</v>
      </c>
      <c r="AI1812" s="324">
        <v>0.28780779825454744</v>
      </c>
      <c r="AJ1812" s="324">
        <v>0.20410585919709992</v>
      </c>
      <c r="AK1812" s="324">
        <v>182.33826006642266</v>
      </c>
      <c r="AL1812" s="324">
        <v>147.03122346509954</v>
      </c>
      <c r="AM1812" s="324">
        <v>217.64529666774587</v>
      </c>
    </row>
    <row r="1813" spans="1:39">
      <c r="A1813" s="291" t="s">
        <v>1964</v>
      </c>
      <c r="B1813" s="291">
        <v>2</v>
      </c>
      <c r="C1813" s="291" t="s">
        <v>3991</v>
      </c>
      <c r="D1813" s="291" t="s">
        <v>3176</v>
      </c>
      <c r="E1813" s="291" t="s">
        <v>3160</v>
      </c>
      <c r="F1813" s="291" t="s">
        <v>3161</v>
      </c>
      <c r="G1813" s="291" t="s">
        <v>3162</v>
      </c>
      <c r="H1813" s="291" t="s">
        <v>3163</v>
      </c>
      <c r="I1813" s="291" t="s">
        <v>3164</v>
      </c>
      <c r="J1813" s="291" t="s">
        <v>65</v>
      </c>
      <c r="K1813" s="291">
        <v>40</v>
      </c>
      <c r="L1813" s="291">
        <v>58627677.160000004</v>
      </c>
      <c r="M1813" s="291" t="s">
        <v>58</v>
      </c>
      <c r="N1813" s="291">
        <v>811</v>
      </c>
      <c r="O1813" s="291">
        <v>7835589.0524339229</v>
      </c>
      <c r="P1813" s="321" t="s">
        <v>3170</v>
      </c>
      <c r="Q1813" s="321">
        <v>18000000</v>
      </c>
      <c r="R1813" s="321">
        <v>32.510452999999998</v>
      </c>
      <c r="S1813" s="321">
        <v>52.540310169999998</v>
      </c>
      <c r="T1813" s="321">
        <v>129.30958598434512</v>
      </c>
      <c r="U1813" s="321" t="s">
        <v>150</v>
      </c>
      <c r="V1813" s="321">
        <v>0.19363482238155294</v>
      </c>
      <c r="W1813" s="321">
        <v>1.16897852116378</v>
      </c>
      <c r="X1813" s="321">
        <v>2</v>
      </c>
      <c r="Y1813" s="321">
        <v>45.178175227930097</v>
      </c>
      <c r="Z1813" s="321">
        <v>0.44807999999999998</v>
      </c>
      <c r="AA1813" s="321">
        <v>99.589996400000004</v>
      </c>
      <c r="AB1813" s="321">
        <v>1.4448949600000001</v>
      </c>
      <c r="AC1813" s="322">
        <v>0.55269378283894455</v>
      </c>
      <c r="AD1813" s="323">
        <v>180000</v>
      </c>
      <c r="AE1813" s="322">
        <v>43.531050291299572</v>
      </c>
      <c r="AF1813" s="324">
        <v>97.318232166726048</v>
      </c>
      <c r="AG1813" s="324">
        <v>28.004015635691999</v>
      </c>
      <c r="AH1813" s="324">
        <v>0.24677026351818493</v>
      </c>
      <c r="AI1813" s="324">
        <v>0.28775713463141611</v>
      </c>
      <c r="AJ1813" s="324">
        <v>0.20410585919709992</v>
      </c>
      <c r="AK1813" s="324">
        <v>182.30616254527678</v>
      </c>
      <c r="AL1813" s="324">
        <v>147.0053411417596</v>
      </c>
      <c r="AM1813" s="324">
        <v>217.60698394879398</v>
      </c>
    </row>
    <row r="1814" spans="1:39">
      <c r="A1814" s="291" t="s">
        <v>1965</v>
      </c>
      <c r="B1814" s="291">
        <v>2</v>
      </c>
      <c r="C1814" s="291" t="s">
        <v>3992</v>
      </c>
      <c r="D1814" s="291" t="s">
        <v>3176</v>
      </c>
      <c r="E1814" s="291" t="s">
        <v>3160</v>
      </c>
      <c r="F1814" s="291" t="s">
        <v>3161</v>
      </c>
      <c r="G1814" s="291" t="s">
        <v>3162</v>
      </c>
      <c r="H1814" s="291" t="s">
        <v>3163</v>
      </c>
      <c r="I1814" s="291" t="s">
        <v>3164</v>
      </c>
      <c r="J1814" s="291" t="s">
        <v>65</v>
      </c>
      <c r="K1814" s="291">
        <v>40</v>
      </c>
      <c r="L1814" s="291">
        <v>58627677.160000004</v>
      </c>
      <c r="M1814" s="291" t="s">
        <v>58</v>
      </c>
      <c r="N1814" s="291">
        <v>812</v>
      </c>
      <c r="O1814" s="291">
        <v>7845262.6191653227</v>
      </c>
      <c r="P1814" s="321" t="s">
        <v>3170</v>
      </c>
      <c r="Q1814" s="321">
        <v>18000000</v>
      </c>
      <c r="R1814" s="321">
        <v>32.510452999999998</v>
      </c>
      <c r="S1814" s="321">
        <v>52.540310169999998</v>
      </c>
      <c r="T1814" s="321">
        <v>129.30958598434512</v>
      </c>
      <c r="U1814" s="321" t="s">
        <v>150</v>
      </c>
      <c r="V1814" s="321">
        <v>0.19363482238155294</v>
      </c>
      <c r="W1814" s="321">
        <v>1.16897852116378</v>
      </c>
      <c r="X1814" s="321">
        <v>2</v>
      </c>
      <c r="Y1814" s="321">
        <v>45.178175227930097</v>
      </c>
      <c r="Z1814" s="321">
        <v>0.44807999999999998</v>
      </c>
      <c r="AA1814" s="321">
        <v>99.589996400000004</v>
      </c>
      <c r="AB1814" s="321">
        <v>1.4448949600000001</v>
      </c>
      <c r="AC1814" s="322">
        <v>0.55269378283894455</v>
      </c>
      <c r="AD1814" s="323">
        <v>180000</v>
      </c>
      <c r="AE1814" s="322">
        <v>43.584792328696238</v>
      </c>
      <c r="AF1814" s="324">
        <v>97.438378132363979</v>
      </c>
      <c r="AG1814" s="324">
        <v>28.033629239049372</v>
      </c>
      <c r="AH1814" s="324">
        <v>0.24648021429712555</v>
      </c>
      <c r="AI1814" s="324">
        <v>0.28770623830547987</v>
      </c>
      <c r="AJ1814" s="324">
        <v>0.20410585919709992</v>
      </c>
      <c r="AK1814" s="324">
        <v>182.27391759718549</v>
      </c>
      <c r="AL1814" s="324">
        <v>146.97933993846468</v>
      </c>
      <c r="AM1814" s="324">
        <v>217.56849525590633</v>
      </c>
    </row>
    <row r="1815" spans="1:39">
      <c r="A1815" s="291" t="s">
        <v>1966</v>
      </c>
      <c r="B1815" s="291">
        <v>2</v>
      </c>
      <c r="C1815" s="291" t="s">
        <v>3993</v>
      </c>
      <c r="D1815" s="291" t="s">
        <v>3176</v>
      </c>
      <c r="E1815" s="291" t="s">
        <v>3160</v>
      </c>
      <c r="F1815" s="291" t="s">
        <v>3161</v>
      </c>
      <c r="G1815" s="291" t="s">
        <v>3162</v>
      </c>
      <c r="H1815" s="291" t="s">
        <v>3163</v>
      </c>
      <c r="I1815" s="291" t="s">
        <v>3164</v>
      </c>
      <c r="J1815" s="291" t="s">
        <v>65</v>
      </c>
      <c r="K1815" s="291">
        <v>40</v>
      </c>
      <c r="L1815" s="291">
        <v>58627677.160000004</v>
      </c>
      <c r="M1815" s="291" t="s">
        <v>58</v>
      </c>
      <c r="N1815" s="291">
        <v>813</v>
      </c>
      <c r="O1815" s="291">
        <v>7854936.1858967226</v>
      </c>
      <c r="P1815" s="321" t="s">
        <v>3170</v>
      </c>
      <c r="Q1815" s="321">
        <v>18000000</v>
      </c>
      <c r="R1815" s="321">
        <v>32.510452999999998</v>
      </c>
      <c r="S1815" s="321">
        <v>52.540310169999998</v>
      </c>
      <c r="T1815" s="321">
        <v>129.30958598434512</v>
      </c>
      <c r="U1815" s="321" t="s">
        <v>150</v>
      </c>
      <c r="V1815" s="321">
        <v>0.19363482238155294</v>
      </c>
      <c r="W1815" s="321">
        <v>1.16897852116378</v>
      </c>
      <c r="X1815" s="321">
        <v>2</v>
      </c>
      <c r="Y1815" s="321">
        <v>45.178175227930097</v>
      </c>
      <c r="Z1815" s="321">
        <v>0.44807999999999998</v>
      </c>
      <c r="AA1815" s="321">
        <v>99.589996400000004</v>
      </c>
      <c r="AB1815" s="321">
        <v>1.4448949600000001</v>
      </c>
      <c r="AC1815" s="322">
        <v>0.55269378283894455</v>
      </c>
      <c r="AD1815" s="323">
        <v>180000</v>
      </c>
      <c r="AE1815" s="322">
        <v>43.638534366092905</v>
      </c>
      <c r="AF1815" s="324">
        <v>97.558524098001911</v>
      </c>
      <c r="AG1815" s="324">
        <v>28.063207987070165</v>
      </c>
      <c r="AH1815" s="324">
        <v>0.24619010604093414</v>
      </c>
      <c r="AI1815" s="324">
        <v>0.28765511006377481</v>
      </c>
      <c r="AJ1815" s="324">
        <v>0.20410585919709992</v>
      </c>
      <c r="AK1815" s="324">
        <v>182.24152572076903</v>
      </c>
      <c r="AL1815" s="324">
        <v>146.95322025728473</v>
      </c>
      <c r="AM1815" s="324">
        <v>217.52983118425337</v>
      </c>
    </row>
    <row r="1816" spans="1:39">
      <c r="A1816" s="291" t="s">
        <v>1967</v>
      </c>
      <c r="B1816" s="291">
        <v>2</v>
      </c>
      <c r="C1816" s="291" t="s">
        <v>3994</v>
      </c>
      <c r="D1816" s="291" t="s">
        <v>3176</v>
      </c>
      <c r="E1816" s="291" t="s">
        <v>3160</v>
      </c>
      <c r="F1816" s="291" t="s">
        <v>3161</v>
      </c>
      <c r="G1816" s="291" t="s">
        <v>3162</v>
      </c>
      <c r="H1816" s="291" t="s">
        <v>3163</v>
      </c>
      <c r="I1816" s="291" t="s">
        <v>3164</v>
      </c>
      <c r="J1816" s="291" t="s">
        <v>65</v>
      </c>
      <c r="K1816" s="291">
        <v>40</v>
      </c>
      <c r="L1816" s="291">
        <v>58627677.160000004</v>
      </c>
      <c r="M1816" s="291" t="s">
        <v>58</v>
      </c>
      <c r="N1816" s="291">
        <v>814</v>
      </c>
      <c r="O1816" s="291">
        <v>7864609.7526281225</v>
      </c>
      <c r="P1816" s="321" t="s">
        <v>3170</v>
      </c>
      <c r="Q1816" s="321">
        <v>18000000</v>
      </c>
      <c r="R1816" s="321">
        <v>32.510452999999998</v>
      </c>
      <c r="S1816" s="321">
        <v>52.540310169999998</v>
      </c>
      <c r="T1816" s="321">
        <v>129.30958598434512</v>
      </c>
      <c r="U1816" s="321" t="s">
        <v>150</v>
      </c>
      <c r="V1816" s="321">
        <v>0.19363482238155294</v>
      </c>
      <c r="W1816" s="321">
        <v>1.16897852116378</v>
      </c>
      <c r="X1816" s="321">
        <v>2</v>
      </c>
      <c r="Y1816" s="321">
        <v>45.178175227930097</v>
      </c>
      <c r="Z1816" s="321">
        <v>0.44807999999999998</v>
      </c>
      <c r="AA1816" s="321">
        <v>99.589996400000004</v>
      </c>
      <c r="AB1816" s="321">
        <v>1.4448949600000001</v>
      </c>
      <c r="AC1816" s="322">
        <v>0.55269378283894455</v>
      </c>
      <c r="AD1816" s="323">
        <v>180000</v>
      </c>
      <c r="AE1816" s="322">
        <v>43.692276403489572</v>
      </c>
      <c r="AF1816" s="324">
        <v>97.678670063639842</v>
      </c>
      <c r="AG1816" s="324">
        <v>28.092751872851515</v>
      </c>
      <c r="AH1816" s="324">
        <v>0.24589994033077625</v>
      </c>
      <c r="AI1816" s="324">
        <v>0.28760375069140948</v>
      </c>
      <c r="AJ1816" s="324">
        <v>0.20410585919709992</v>
      </c>
      <c r="AK1816" s="324">
        <v>182.20898741342646</v>
      </c>
      <c r="AL1816" s="324">
        <v>146.92698249930501</v>
      </c>
      <c r="AM1816" s="324">
        <v>217.4909923275479</v>
      </c>
    </row>
    <row r="1817" spans="1:39">
      <c r="A1817" s="291" t="s">
        <v>1968</v>
      </c>
      <c r="B1817" s="291">
        <v>2</v>
      </c>
      <c r="C1817" s="291" t="s">
        <v>3995</v>
      </c>
      <c r="D1817" s="291" t="s">
        <v>3176</v>
      </c>
      <c r="E1817" s="291" t="s">
        <v>3160</v>
      </c>
      <c r="F1817" s="291" t="s">
        <v>3161</v>
      </c>
      <c r="G1817" s="291" t="s">
        <v>3162</v>
      </c>
      <c r="H1817" s="291" t="s">
        <v>3163</v>
      </c>
      <c r="I1817" s="291" t="s">
        <v>3164</v>
      </c>
      <c r="J1817" s="291" t="s">
        <v>65</v>
      </c>
      <c r="K1817" s="291">
        <v>40</v>
      </c>
      <c r="L1817" s="291">
        <v>58627677.160000004</v>
      </c>
      <c r="M1817" s="291" t="s">
        <v>58</v>
      </c>
      <c r="N1817" s="291">
        <v>815</v>
      </c>
      <c r="O1817" s="291">
        <v>7874283.3193595223</v>
      </c>
      <c r="P1817" s="321" t="s">
        <v>3170</v>
      </c>
      <c r="Q1817" s="321">
        <v>18000000</v>
      </c>
      <c r="R1817" s="321">
        <v>32.510452999999998</v>
      </c>
      <c r="S1817" s="321">
        <v>52.540310169999998</v>
      </c>
      <c r="T1817" s="321">
        <v>129.30958598434512</v>
      </c>
      <c r="U1817" s="321" t="s">
        <v>150</v>
      </c>
      <c r="V1817" s="321">
        <v>0.19363482238155294</v>
      </c>
      <c r="W1817" s="321">
        <v>1.16897852116378</v>
      </c>
      <c r="X1817" s="321">
        <v>2</v>
      </c>
      <c r="Y1817" s="321">
        <v>45.178175227930097</v>
      </c>
      <c r="Z1817" s="321">
        <v>0.44807999999999998</v>
      </c>
      <c r="AA1817" s="321">
        <v>99.589996400000004</v>
      </c>
      <c r="AB1817" s="321">
        <v>1.4448949600000001</v>
      </c>
      <c r="AC1817" s="322">
        <v>0.55269378283894455</v>
      </c>
      <c r="AD1817" s="323">
        <v>180000</v>
      </c>
      <c r="AE1817" s="322">
        <v>43.746018440886232</v>
      </c>
      <c r="AF1817" s="324">
        <v>97.798816029277774</v>
      </c>
      <c r="AG1817" s="324">
        <v>28.122260889679865</v>
      </c>
      <c r="AH1817" s="324">
        <v>0.24560971874225865</v>
      </c>
      <c r="AI1817" s="324">
        <v>0.28755216097157021</v>
      </c>
      <c r="AJ1817" s="324">
        <v>0.20410585919709992</v>
      </c>
      <c r="AK1817" s="324">
        <v>182.17630317133899</v>
      </c>
      <c r="AL1817" s="324">
        <v>146.90062706462885</v>
      </c>
      <c r="AM1817" s="324">
        <v>217.45197927804918</v>
      </c>
    </row>
    <row r="1818" spans="1:39">
      <c r="A1818" s="291" t="s">
        <v>1969</v>
      </c>
      <c r="B1818" s="291">
        <v>2</v>
      </c>
      <c r="C1818" s="291" t="s">
        <v>3996</v>
      </c>
      <c r="D1818" s="291" t="s">
        <v>3176</v>
      </c>
      <c r="E1818" s="291" t="s">
        <v>3160</v>
      </c>
      <c r="F1818" s="291" t="s">
        <v>3161</v>
      </c>
      <c r="G1818" s="291" t="s">
        <v>3162</v>
      </c>
      <c r="H1818" s="291" t="s">
        <v>3163</v>
      </c>
      <c r="I1818" s="291" t="s">
        <v>3164</v>
      </c>
      <c r="J1818" s="291" t="s">
        <v>65</v>
      </c>
      <c r="K1818" s="291">
        <v>40</v>
      </c>
      <c r="L1818" s="291">
        <v>58627677.160000004</v>
      </c>
      <c r="M1818" s="291" t="s">
        <v>58</v>
      </c>
      <c r="N1818" s="291">
        <v>816</v>
      </c>
      <c r="O1818" s="291">
        <v>7883956.8860909222</v>
      </c>
      <c r="P1818" s="321" t="s">
        <v>3170</v>
      </c>
      <c r="Q1818" s="321">
        <v>18000000</v>
      </c>
      <c r="R1818" s="321">
        <v>32.510452999999998</v>
      </c>
      <c r="S1818" s="321">
        <v>52.540310169999998</v>
      </c>
      <c r="T1818" s="321">
        <v>129.30958598434512</v>
      </c>
      <c r="U1818" s="321" t="s">
        <v>150</v>
      </c>
      <c r="V1818" s="321">
        <v>0.19363482238155294</v>
      </c>
      <c r="W1818" s="321">
        <v>1.16897852116378</v>
      </c>
      <c r="X1818" s="321">
        <v>2</v>
      </c>
      <c r="Y1818" s="321">
        <v>45.178175227930097</v>
      </c>
      <c r="Z1818" s="321">
        <v>0.44807999999999998</v>
      </c>
      <c r="AA1818" s="321">
        <v>99.589996400000004</v>
      </c>
      <c r="AB1818" s="321">
        <v>1.4448949600000001</v>
      </c>
      <c r="AC1818" s="322">
        <v>0.55269378283894455</v>
      </c>
      <c r="AD1818" s="323">
        <v>180000</v>
      </c>
      <c r="AE1818" s="322">
        <v>43.799760478282899</v>
      </c>
      <c r="AF1818" s="324">
        <v>97.918961994915705</v>
      </c>
      <c r="AG1818" s="324">
        <v>28.151735031030341</v>
      </c>
      <c r="AH1818" s="324">
        <v>0.24531944284587248</v>
      </c>
      <c r="AI1818" s="324">
        <v>0.28750034168552641</v>
      </c>
      <c r="AJ1818" s="324">
        <v>0.20410585919709992</v>
      </c>
      <c r="AK1818" s="324">
        <v>182.14347348947348</v>
      </c>
      <c r="AL1818" s="324">
        <v>146.8741543523802</v>
      </c>
      <c r="AM1818" s="324">
        <v>217.41279262656678</v>
      </c>
    </row>
    <row r="1819" spans="1:39">
      <c r="A1819" s="291" t="s">
        <v>1970</v>
      </c>
      <c r="B1819" s="291">
        <v>2</v>
      </c>
      <c r="C1819" s="291" t="s">
        <v>3997</v>
      </c>
      <c r="D1819" s="291" t="s">
        <v>3176</v>
      </c>
      <c r="E1819" s="291" t="s">
        <v>3160</v>
      </c>
      <c r="F1819" s="291" t="s">
        <v>3161</v>
      </c>
      <c r="G1819" s="291" t="s">
        <v>3162</v>
      </c>
      <c r="H1819" s="291" t="s">
        <v>3163</v>
      </c>
      <c r="I1819" s="291" t="s">
        <v>3164</v>
      </c>
      <c r="J1819" s="291" t="s">
        <v>65</v>
      </c>
      <c r="K1819" s="291">
        <v>40</v>
      </c>
      <c r="L1819" s="291">
        <v>58627677.160000004</v>
      </c>
      <c r="M1819" s="291" t="s">
        <v>58</v>
      </c>
      <c r="N1819" s="291">
        <v>817</v>
      </c>
      <c r="O1819" s="291">
        <v>7893630.452822322</v>
      </c>
      <c r="P1819" s="321" t="s">
        <v>3170</v>
      </c>
      <c r="Q1819" s="321">
        <v>18000000</v>
      </c>
      <c r="R1819" s="321">
        <v>32.510452999999998</v>
      </c>
      <c r="S1819" s="321">
        <v>52.540310169999998</v>
      </c>
      <c r="T1819" s="321">
        <v>129.30958598434512</v>
      </c>
      <c r="U1819" s="321" t="s">
        <v>150</v>
      </c>
      <c r="V1819" s="321">
        <v>0.19363482238155294</v>
      </c>
      <c r="W1819" s="321">
        <v>1.16897852116378</v>
      </c>
      <c r="X1819" s="321">
        <v>2</v>
      </c>
      <c r="Y1819" s="321">
        <v>45.178175227930097</v>
      </c>
      <c r="Z1819" s="321">
        <v>0.44807999999999998</v>
      </c>
      <c r="AA1819" s="321">
        <v>99.589996400000004</v>
      </c>
      <c r="AB1819" s="321">
        <v>1.4448949600000001</v>
      </c>
      <c r="AC1819" s="322">
        <v>0.55269378283894455</v>
      </c>
      <c r="AD1819" s="323">
        <v>180000</v>
      </c>
      <c r="AE1819" s="322">
        <v>43.853502515679565</v>
      </c>
      <c r="AF1819" s="324">
        <v>98.039107960553636</v>
      </c>
      <c r="AG1819" s="324">
        <v>28.181174290566069</v>
      </c>
      <c r="AH1819" s="324">
        <v>0.24502911420634277</v>
      </c>
      <c r="AI1819" s="324">
        <v>0.28744829361263524</v>
      </c>
      <c r="AJ1819" s="324">
        <v>0.20410585919709992</v>
      </c>
      <c r="AK1819" s="324">
        <v>182.11049886158523</v>
      </c>
      <c r="AL1819" s="324">
        <v>146.84756476070618</v>
      </c>
      <c r="AM1819" s="324">
        <v>217.37343296246428</v>
      </c>
    </row>
    <row r="1820" spans="1:39">
      <c r="A1820" s="291" t="s">
        <v>1971</v>
      </c>
      <c r="B1820" s="291">
        <v>2</v>
      </c>
      <c r="C1820" s="291" t="s">
        <v>3998</v>
      </c>
      <c r="D1820" s="291" t="s">
        <v>3176</v>
      </c>
      <c r="E1820" s="291" t="s">
        <v>3160</v>
      </c>
      <c r="F1820" s="291" t="s">
        <v>3161</v>
      </c>
      <c r="G1820" s="291" t="s">
        <v>3162</v>
      </c>
      <c r="H1820" s="291" t="s">
        <v>3163</v>
      </c>
      <c r="I1820" s="291" t="s">
        <v>3164</v>
      </c>
      <c r="J1820" s="291" t="s">
        <v>65</v>
      </c>
      <c r="K1820" s="291">
        <v>40</v>
      </c>
      <c r="L1820" s="291">
        <v>58627677.160000004</v>
      </c>
      <c r="M1820" s="291" t="s">
        <v>58</v>
      </c>
      <c r="N1820" s="291">
        <v>818</v>
      </c>
      <c r="O1820" s="291">
        <v>7903304.0195537219</v>
      </c>
      <c r="P1820" s="321" t="s">
        <v>3170</v>
      </c>
      <c r="Q1820" s="321">
        <v>18000000</v>
      </c>
      <c r="R1820" s="321">
        <v>32.510452999999998</v>
      </c>
      <c r="S1820" s="321">
        <v>52.540310169999998</v>
      </c>
      <c r="T1820" s="321">
        <v>129.30958598434512</v>
      </c>
      <c r="U1820" s="321" t="s">
        <v>150</v>
      </c>
      <c r="V1820" s="321">
        <v>0.19363482238155294</v>
      </c>
      <c r="W1820" s="321">
        <v>1.16897852116378</v>
      </c>
      <c r="X1820" s="321">
        <v>2</v>
      </c>
      <c r="Y1820" s="321">
        <v>45.178175227930097</v>
      </c>
      <c r="Z1820" s="321">
        <v>0.44807999999999998</v>
      </c>
      <c r="AA1820" s="321">
        <v>99.589996400000004</v>
      </c>
      <c r="AB1820" s="321">
        <v>1.4448949600000001</v>
      </c>
      <c r="AC1820" s="322">
        <v>0.55269378283894455</v>
      </c>
      <c r="AD1820" s="323">
        <v>180000</v>
      </c>
      <c r="AE1820" s="322">
        <v>43.907244553076232</v>
      </c>
      <c r="AF1820" s="324">
        <v>98.159253926191568</v>
      </c>
      <c r="AG1820" s="324">
        <v>28.210578662137557</v>
      </c>
      <c r="AH1820" s="324">
        <v>0.24473873438330848</v>
      </c>
      <c r="AI1820" s="324">
        <v>0.28739601753034721</v>
      </c>
      <c r="AJ1820" s="324">
        <v>0.20410585919709992</v>
      </c>
      <c r="AK1820" s="324">
        <v>182.07737978022155</v>
      </c>
      <c r="AL1820" s="324">
        <v>146.82085868677981</v>
      </c>
      <c r="AM1820" s="324">
        <v>217.33390087366334</v>
      </c>
    </row>
    <row r="1821" spans="1:39">
      <c r="A1821" s="291" t="s">
        <v>1972</v>
      </c>
      <c r="B1821" s="291">
        <v>2</v>
      </c>
      <c r="C1821" s="291" t="s">
        <v>3999</v>
      </c>
      <c r="D1821" s="291" t="s">
        <v>3176</v>
      </c>
      <c r="E1821" s="291" t="s">
        <v>3160</v>
      </c>
      <c r="F1821" s="291" t="s">
        <v>3161</v>
      </c>
      <c r="G1821" s="291" t="s">
        <v>3162</v>
      </c>
      <c r="H1821" s="291" t="s">
        <v>3163</v>
      </c>
      <c r="I1821" s="291" t="s">
        <v>3164</v>
      </c>
      <c r="J1821" s="291" t="s">
        <v>65</v>
      </c>
      <c r="K1821" s="291">
        <v>40</v>
      </c>
      <c r="L1821" s="291">
        <v>58627677.160000004</v>
      </c>
      <c r="M1821" s="291" t="s">
        <v>58</v>
      </c>
      <c r="N1821" s="291">
        <v>819</v>
      </c>
      <c r="O1821" s="291">
        <v>7912977.5862851217</v>
      </c>
      <c r="P1821" s="321" t="s">
        <v>3170</v>
      </c>
      <c r="Q1821" s="321">
        <v>18000000</v>
      </c>
      <c r="R1821" s="321">
        <v>32.510452999999998</v>
      </c>
      <c r="S1821" s="321">
        <v>52.540310169999998</v>
      </c>
      <c r="T1821" s="321">
        <v>129.30958598434512</v>
      </c>
      <c r="U1821" s="321" t="s">
        <v>150</v>
      </c>
      <c r="V1821" s="321">
        <v>0.19363482238155294</v>
      </c>
      <c r="W1821" s="321">
        <v>1.16897852116378</v>
      </c>
      <c r="X1821" s="321">
        <v>2</v>
      </c>
      <c r="Y1821" s="321">
        <v>45.178175227930097</v>
      </c>
      <c r="Z1821" s="321">
        <v>0.44807999999999998</v>
      </c>
      <c r="AA1821" s="321">
        <v>99.589996400000004</v>
      </c>
      <c r="AB1821" s="321">
        <v>1.4448949600000001</v>
      </c>
      <c r="AC1821" s="322">
        <v>0.55269378283894455</v>
      </c>
      <c r="AD1821" s="323">
        <v>180000</v>
      </c>
      <c r="AE1821" s="322">
        <v>43.960986590472899</v>
      </c>
      <c r="AF1821" s="324">
        <v>98.279399891829513</v>
      </c>
      <c r="AG1821" s="324">
        <v>28.23994813978203</v>
      </c>
      <c r="AH1821" s="324">
        <v>0.24444830493082051</v>
      </c>
      <c r="AI1821" s="324">
        <v>0.28734351421421089</v>
      </c>
      <c r="AJ1821" s="324">
        <v>0.20410585919709992</v>
      </c>
      <c r="AK1821" s="324">
        <v>182.0441167367249</v>
      </c>
      <c r="AL1821" s="324">
        <v>146.7940365268025</v>
      </c>
      <c r="AM1821" s="324">
        <v>217.29419694664733</v>
      </c>
    </row>
    <row r="1822" spans="1:39">
      <c r="A1822" s="291" t="s">
        <v>1973</v>
      </c>
      <c r="B1822" s="291">
        <v>2</v>
      </c>
      <c r="C1822" s="291" t="s">
        <v>4000</v>
      </c>
      <c r="D1822" s="291" t="s">
        <v>3176</v>
      </c>
      <c r="E1822" s="291" t="s">
        <v>3160</v>
      </c>
      <c r="F1822" s="291" t="s">
        <v>3161</v>
      </c>
      <c r="G1822" s="291" t="s">
        <v>3162</v>
      </c>
      <c r="H1822" s="291" t="s">
        <v>3163</v>
      </c>
      <c r="I1822" s="291" t="s">
        <v>3164</v>
      </c>
      <c r="J1822" s="291" t="s">
        <v>65</v>
      </c>
      <c r="K1822" s="291">
        <v>40</v>
      </c>
      <c r="L1822" s="291">
        <v>58627677.160000004</v>
      </c>
      <c r="M1822" s="291" t="s">
        <v>58</v>
      </c>
      <c r="N1822" s="291">
        <v>820</v>
      </c>
      <c r="O1822" s="291">
        <v>7922651.1530165216</v>
      </c>
      <c r="P1822" s="321" t="s">
        <v>3170</v>
      </c>
      <c r="Q1822" s="321">
        <v>18000000</v>
      </c>
      <c r="R1822" s="321">
        <v>32.510452999999998</v>
      </c>
      <c r="S1822" s="321">
        <v>52.540310169999998</v>
      </c>
      <c r="T1822" s="321">
        <v>129.30958598434512</v>
      </c>
      <c r="U1822" s="321" t="s">
        <v>150</v>
      </c>
      <c r="V1822" s="321">
        <v>0.19363482238155294</v>
      </c>
      <c r="W1822" s="321">
        <v>1.16897852116378</v>
      </c>
      <c r="X1822" s="321">
        <v>2</v>
      </c>
      <c r="Y1822" s="321">
        <v>45.178175227930097</v>
      </c>
      <c r="Z1822" s="321">
        <v>0.44807999999999998</v>
      </c>
      <c r="AA1822" s="321">
        <v>99.589996400000004</v>
      </c>
      <c r="AB1822" s="321">
        <v>1.4448949600000001</v>
      </c>
      <c r="AC1822" s="322">
        <v>0.55269378283894455</v>
      </c>
      <c r="AD1822" s="323">
        <v>180000</v>
      </c>
      <c r="AE1822" s="322">
        <v>44.014728627869566</v>
      </c>
      <c r="AF1822" s="324">
        <v>98.399545857467444</v>
      </c>
      <c r="AG1822" s="324">
        <v>28.269282717722795</v>
      </c>
      <c r="AH1822" s="324">
        <v>0.24415782739778197</v>
      </c>
      <c r="AI1822" s="324">
        <v>0.28729078443787825</v>
      </c>
      <c r="AJ1822" s="324">
        <v>0.20410585919709992</v>
      </c>
      <c r="AK1822" s="324">
        <v>182.01071022123611</v>
      </c>
      <c r="AL1822" s="324">
        <v>146.76709867600678</v>
      </c>
      <c r="AM1822" s="324">
        <v>217.25432176646549</v>
      </c>
    </row>
    <row r="1823" spans="1:39">
      <c r="A1823" s="291" t="s">
        <v>1974</v>
      </c>
      <c r="B1823" s="291">
        <v>2</v>
      </c>
      <c r="C1823" s="291" t="s">
        <v>4001</v>
      </c>
      <c r="D1823" s="291" t="s">
        <v>3176</v>
      </c>
      <c r="E1823" s="291" t="s">
        <v>3160</v>
      </c>
      <c r="F1823" s="291" t="s">
        <v>3161</v>
      </c>
      <c r="G1823" s="291" t="s">
        <v>3162</v>
      </c>
      <c r="H1823" s="291" t="s">
        <v>3163</v>
      </c>
      <c r="I1823" s="291" t="s">
        <v>3164</v>
      </c>
      <c r="J1823" s="291" t="s">
        <v>65</v>
      </c>
      <c r="K1823" s="291">
        <v>40</v>
      </c>
      <c r="L1823" s="291">
        <v>58627677.160000004</v>
      </c>
      <c r="M1823" s="291" t="s">
        <v>58</v>
      </c>
      <c r="N1823" s="291">
        <v>821</v>
      </c>
      <c r="O1823" s="291">
        <v>7932324.7197479215</v>
      </c>
      <c r="P1823" s="321" t="s">
        <v>3170</v>
      </c>
      <c r="Q1823" s="321">
        <v>18000000</v>
      </c>
      <c r="R1823" s="321">
        <v>32.510452999999998</v>
      </c>
      <c r="S1823" s="321">
        <v>52.540310169999998</v>
      </c>
      <c r="T1823" s="321">
        <v>129.30958598434512</v>
      </c>
      <c r="U1823" s="321" t="s">
        <v>150</v>
      </c>
      <c r="V1823" s="321">
        <v>0.19363482238155294</v>
      </c>
      <c r="W1823" s="321">
        <v>1.16897852116378</v>
      </c>
      <c r="X1823" s="321">
        <v>2</v>
      </c>
      <c r="Y1823" s="321">
        <v>45.178175227930097</v>
      </c>
      <c r="Z1823" s="321">
        <v>0.44807999999999998</v>
      </c>
      <c r="AA1823" s="321">
        <v>99.589996400000004</v>
      </c>
      <c r="AB1823" s="321">
        <v>1.4448949600000001</v>
      </c>
      <c r="AC1823" s="322">
        <v>0.55269378283894455</v>
      </c>
      <c r="AD1823" s="323">
        <v>180000</v>
      </c>
      <c r="AE1823" s="322">
        <v>44.068470665266233</v>
      </c>
      <c r="AF1823" s="324">
        <v>98.519691823105376</v>
      </c>
      <c r="AG1823" s="324">
        <v>28.298582390368612</v>
      </c>
      <c r="AH1823" s="324">
        <v>0.24386730332762943</v>
      </c>
      <c r="AI1823" s="324">
        <v>0.28723782897310968</v>
      </c>
      <c r="AJ1823" s="324">
        <v>0.20410585919709992</v>
      </c>
      <c r="AK1823" s="324">
        <v>181.97716072269762</v>
      </c>
      <c r="AL1823" s="324">
        <v>146.74004552865875</v>
      </c>
      <c r="AM1823" s="324">
        <v>217.21427591673651</v>
      </c>
    </row>
    <row r="1824" spans="1:39">
      <c r="A1824" s="291" t="s">
        <v>1975</v>
      </c>
      <c r="B1824" s="291">
        <v>2</v>
      </c>
      <c r="C1824" s="291" t="s">
        <v>4002</v>
      </c>
      <c r="D1824" s="291" t="s">
        <v>3176</v>
      </c>
      <c r="E1824" s="291" t="s">
        <v>3160</v>
      </c>
      <c r="F1824" s="291" t="s">
        <v>3161</v>
      </c>
      <c r="G1824" s="291" t="s">
        <v>3162</v>
      </c>
      <c r="H1824" s="291" t="s">
        <v>3163</v>
      </c>
      <c r="I1824" s="291" t="s">
        <v>3164</v>
      </c>
      <c r="J1824" s="291" t="s">
        <v>65</v>
      </c>
      <c r="K1824" s="291">
        <v>40</v>
      </c>
      <c r="L1824" s="291">
        <v>58627677.160000004</v>
      </c>
      <c r="M1824" s="291" t="s">
        <v>58</v>
      </c>
      <c r="N1824" s="291">
        <v>822</v>
      </c>
      <c r="O1824" s="291">
        <v>7941998.2864793213</v>
      </c>
      <c r="P1824" s="321" t="s">
        <v>3170</v>
      </c>
      <c r="Q1824" s="321">
        <v>18000000</v>
      </c>
      <c r="R1824" s="321">
        <v>32.510452999999998</v>
      </c>
      <c r="S1824" s="321">
        <v>52.540310169999998</v>
      </c>
      <c r="T1824" s="321">
        <v>129.30958598434512</v>
      </c>
      <c r="U1824" s="321" t="s">
        <v>150</v>
      </c>
      <c r="V1824" s="321">
        <v>0.19363482238155294</v>
      </c>
      <c r="W1824" s="321">
        <v>1.16897852116378</v>
      </c>
      <c r="X1824" s="321">
        <v>2</v>
      </c>
      <c r="Y1824" s="321">
        <v>45.178175227930097</v>
      </c>
      <c r="Z1824" s="321">
        <v>0.44807999999999998</v>
      </c>
      <c r="AA1824" s="321">
        <v>99.589996400000004</v>
      </c>
      <c r="AB1824" s="321">
        <v>1.4448949600000001</v>
      </c>
      <c r="AC1824" s="322">
        <v>0.55269378283894455</v>
      </c>
      <c r="AD1824" s="323">
        <v>180000</v>
      </c>
      <c r="AE1824" s="322">
        <v>44.1222127026629</v>
      </c>
      <c r="AF1824" s="324">
        <v>98.639837788743307</v>
      </c>
      <c r="AG1824" s="324">
        <v>28.327847152313037</v>
      </c>
      <c r="AH1824" s="324">
        <v>0.24357673425853341</v>
      </c>
      <c r="AI1824" s="324">
        <v>0.28718464858977888</v>
      </c>
      <c r="AJ1824" s="324">
        <v>0.20410585919709992</v>
      </c>
      <c r="AK1824" s="324">
        <v>181.94346872885654</v>
      </c>
      <c r="AL1824" s="324">
        <v>146.71287747806079</v>
      </c>
      <c r="AM1824" s="324">
        <v>217.17405997965233</v>
      </c>
    </row>
    <row r="1825" spans="1:39">
      <c r="A1825" s="291" t="s">
        <v>1976</v>
      </c>
      <c r="B1825" s="291">
        <v>2</v>
      </c>
      <c r="C1825" s="291" t="s">
        <v>4003</v>
      </c>
      <c r="D1825" s="291" t="s">
        <v>3176</v>
      </c>
      <c r="E1825" s="291" t="s">
        <v>3160</v>
      </c>
      <c r="F1825" s="291" t="s">
        <v>3161</v>
      </c>
      <c r="G1825" s="291" t="s">
        <v>3162</v>
      </c>
      <c r="H1825" s="291" t="s">
        <v>3163</v>
      </c>
      <c r="I1825" s="291" t="s">
        <v>3164</v>
      </c>
      <c r="J1825" s="291" t="s">
        <v>65</v>
      </c>
      <c r="K1825" s="291">
        <v>40</v>
      </c>
      <c r="L1825" s="291">
        <v>58627677.160000004</v>
      </c>
      <c r="M1825" s="291" t="s">
        <v>58</v>
      </c>
      <c r="N1825" s="291">
        <v>823</v>
      </c>
      <c r="O1825" s="291">
        <v>7951671.8532107212</v>
      </c>
      <c r="P1825" s="321" t="s">
        <v>3170</v>
      </c>
      <c r="Q1825" s="321">
        <v>18000000</v>
      </c>
      <c r="R1825" s="321">
        <v>32.510452999999998</v>
      </c>
      <c r="S1825" s="321">
        <v>52.540310169999998</v>
      </c>
      <c r="T1825" s="321">
        <v>129.30958598434512</v>
      </c>
      <c r="U1825" s="321" t="s">
        <v>150</v>
      </c>
      <c r="V1825" s="321">
        <v>0.19363482238155294</v>
      </c>
      <c r="W1825" s="321">
        <v>1.16897852116378</v>
      </c>
      <c r="X1825" s="321">
        <v>2</v>
      </c>
      <c r="Y1825" s="321">
        <v>45.178175227930097</v>
      </c>
      <c r="Z1825" s="321">
        <v>0.44807999999999998</v>
      </c>
      <c r="AA1825" s="321">
        <v>99.589996400000004</v>
      </c>
      <c r="AB1825" s="321">
        <v>1.4448949600000001</v>
      </c>
      <c r="AC1825" s="322">
        <v>0.55269378283894455</v>
      </c>
      <c r="AD1825" s="323">
        <v>180000</v>
      </c>
      <c r="AE1825" s="322">
        <v>44.175954740059559</v>
      </c>
      <c r="AF1825" s="324">
        <v>98.759983754381224</v>
      </c>
      <c r="AG1825" s="324">
        <v>28.357076998333778</v>
      </c>
      <c r="AH1825" s="324">
        <v>0.24328612172322342</v>
      </c>
      <c r="AI1825" s="324">
        <v>0.28713124405587798</v>
      </c>
      <c r="AJ1825" s="324">
        <v>0.20410585919709992</v>
      </c>
      <c r="AK1825" s="324">
        <v>181.909634726268</v>
      </c>
      <c r="AL1825" s="324">
        <v>146.68559491655395</v>
      </c>
      <c r="AM1825" s="324">
        <v>217.1336745359821</v>
      </c>
    </row>
    <row r="1826" spans="1:39">
      <c r="A1826" s="291" t="s">
        <v>1977</v>
      </c>
      <c r="B1826" s="291">
        <v>2</v>
      </c>
      <c r="C1826" s="291" t="s">
        <v>4004</v>
      </c>
      <c r="D1826" s="291" t="s">
        <v>3176</v>
      </c>
      <c r="E1826" s="291" t="s">
        <v>3160</v>
      </c>
      <c r="F1826" s="291" t="s">
        <v>3161</v>
      </c>
      <c r="G1826" s="291" t="s">
        <v>3162</v>
      </c>
      <c r="H1826" s="291" t="s">
        <v>3163</v>
      </c>
      <c r="I1826" s="291" t="s">
        <v>3164</v>
      </c>
      <c r="J1826" s="291" t="s">
        <v>65</v>
      </c>
      <c r="K1826" s="291">
        <v>40</v>
      </c>
      <c r="L1826" s="291">
        <v>58627677.160000004</v>
      </c>
      <c r="M1826" s="291" t="s">
        <v>58</v>
      </c>
      <c r="N1826" s="291">
        <v>824</v>
      </c>
      <c r="O1826" s="291">
        <v>7961345.419942121</v>
      </c>
      <c r="P1826" s="321" t="s">
        <v>3170</v>
      </c>
      <c r="Q1826" s="321">
        <v>18000000</v>
      </c>
      <c r="R1826" s="321">
        <v>32.510452999999998</v>
      </c>
      <c r="S1826" s="321">
        <v>52.540310169999998</v>
      </c>
      <c r="T1826" s="321">
        <v>129.30958598434512</v>
      </c>
      <c r="U1826" s="321" t="s">
        <v>150</v>
      </c>
      <c r="V1826" s="321">
        <v>0.19363482238155294</v>
      </c>
      <c r="W1826" s="321">
        <v>1.16897852116378</v>
      </c>
      <c r="X1826" s="321">
        <v>2</v>
      </c>
      <c r="Y1826" s="321">
        <v>45.178175227930097</v>
      </c>
      <c r="Z1826" s="321">
        <v>0.44807999999999998</v>
      </c>
      <c r="AA1826" s="321">
        <v>99.589996400000004</v>
      </c>
      <c r="AB1826" s="321">
        <v>1.4448949600000001</v>
      </c>
      <c r="AC1826" s="322">
        <v>0.55269378283894455</v>
      </c>
      <c r="AD1826" s="323">
        <v>180000</v>
      </c>
      <c r="AE1826" s="322">
        <v>44.229696777456226</v>
      </c>
      <c r="AF1826" s="324">
        <v>98.88012972001917</v>
      </c>
      <c r="AG1826" s="324">
        <v>28.386271923392091</v>
      </c>
      <c r="AH1826" s="324">
        <v>0.24299546724931734</v>
      </c>
      <c r="AI1826" s="324">
        <v>0.28707761613752247</v>
      </c>
      <c r="AJ1826" s="324">
        <v>0.20410585919709992</v>
      </c>
      <c r="AK1826" s="324">
        <v>181.87565920029814</v>
      </c>
      <c r="AL1826" s="324">
        <v>146.65819823552056</v>
      </c>
      <c r="AM1826" s="324">
        <v>217.09312016507573</v>
      </c>
    </row>
    <row r="1827" spans="1:39">
      <c r="A1827" s="291" t="s">
        <v>1978</v>
      </c>
      <c r="B1827" s="291">
        <v>2</v>
      </c>
      <c r="C1827" s="291" t="s">
        <v>4005</v>
      </c>
      <c r="D1827" s="291" t="s">
        <v>3176</v>
      </c>
      <c r="E1827" s="291" t="s">
        <v>3160</v>
      </c>
      <c r="F1827" s="291" t="s">
        <v>3161</v>
      </c>
      <c r="G1827" s="291" t="s">
        <v>3162</v>
      </c>
      <c r="H1827" s="291" t="s">
        <v>3163</v>
      </c>
      <c r="I1827" s="291" t="s">
        <v>3164</v>
      </c>
      <c r="J1827" s="291" t="s">
        <v>65</v>
      </c>
      <c r="K1827" s="291">
        <v>40</v>
      </c>
      <c r="L1827" s="291">
        <v>58627677.160000004</v>
      </c>
      <c r="M1827" s="291" t="s">
        <v>58</v>
      </c>
      <c r="N1827" s="291">
        <v>825</v>
      </c>
      <c r="O1827" s="291">
        <v>7971018.9866735209</v>
      </c>
      <c r="P1827" s="321" t="s">
        <v>3170</v>
      </c>
      <c r="Q1827" s="321">
        <v>18000000</v>
      </c>
      <c r="R1827" s="321">
        <v>32.510452999999998</v>
      </c>
      <c r="S1827" s="321">
        <v>52.540310169999998</v>
      </c>
      <c r="T1827" s="321">
        <v>129.30958598434512</v>
      </c>
      <c r="U1827" s="321" t="s">
        <v>150</v>
      </c>
      <c r="V1827" s="321">
        <v>0.19363482238155294</v>
      </c>
      <c r="W1827" s="321">
        <v>1.16897852116378</v>
      </c>
      <c r="X1827" s="321">
        <v>2</v>
      </c>
      <c r="Y1827" s="321">
        <v>45.178175227930097</v>
      </c>
      <c r="Z1827" s="321">
        <v>0.44807999999999998</v>
      </c>
      <c r="AA1827" s="321">
        <v>99.589996400000004</v>
      </c>
      <c r="AB1827" s="321">
        <v>1.4448949600000001</v>
      </c>
      <c r="AC1827" s="322">
        <v>0.55269378283894455</v>
      </c>
      <c r="AD1827" s="323">
        <v>180000</v>
      </c>
      <c r="AE1827" s="322">
        <v>44.283438814852893</v>
      </c>
      <c r="AF1827" s="324">
        <v>99.000275685657101</v>
      </c>
      <c r="AG1827" s="324">
        <v>28.415431922632091</v>
      </c>
      <c r="AH1827" s="324">
        <v>0.24270477235895455</v>
      </c>
      <c r="AI1827" s="324">
        <v>0.28702376559895626</v>
      </c>
      <c r="AJ1827" s="324">
        <v>0.20410585919709992</v>
      </c>
      <c r="AK1827" s="324">
        <v>181.84154263512738</v>
      </c>
      <c r="AL1827" s="324">
        <v>146.63068782538693</v>
      </c>
      <c r="AM1827" s="324">
        <v>217.05239744486786</v>
      </c>
    </row>
    <row r="1828" spans="1:39">
      <c r="A1828" s="291" t="s">
        <v>1979</v>
      </c>
      <c r="B1828" s="291">
        <v>2</v>
      </c>
      <c r="C1828" s="291" t="s">
        <v>4006</v>
      </c>
      <c r="D1828" s="291" t="s">
        <v>3176</v>
      </c>
      <c r="E1828" s="291" t="s">
        <v>3160</v>
      </c>
      <c r="F1828" s="291" t="s">
        <v>3161</v>
      </c>
      <c r="G1828" s="291" t="s">
        <v>3162</v>
      </c>
      <c r="H1828" s="291" t="s">
        <v>3163</v>
      </c>
      <c r="I1828" s="291" t="s">
        <v>3164</v>
      </c>
      <c r="J1828" s="291" t="s">
        <v>65</v>
      </c>
      <c r="K1828" s="291">
        <v>40</v>
      </c>
      <c r="L1828" s="291">
        <v>58627677.160000004</v>
      </c>
      <c r="M1828" s="291" t="s">
        <v>58</v>
      </c>
      <c r="N1828" s="291">
        <v>826</v>
      </c>
      <c r="O1828" s="291">
        <v>7980692.5534049207</v>
      </c>
      <c r="P1828" s="321" t="s">
        <v>3170</v>
      </c>
      <c r="Q1828" s="321">
        <v>18000000</v>
      </c>
      <c r="R1828" s="321">
        <v>32.510452999999998</v>
      </c>
      <c r="S1828" s="321">
        <v>52.540310169999998</v>
      </c>
      <c r="T1828" s="321">
        <v>129.30958598434512</v>
      </c>
      <c r="U1828" s="321" t="s">
        <v>150</v>
      </c>
      <c r="V1828" s="321">
        <v>0.19363482238155294</v>
      </c>
      <c r="W1828" s="321">
        <v>1.16897852116378</v>
      </c>
      <c r="X1828" s="321">
        <v>2</v>
      </c>
      <c r="Y1828" s="321">
        <v>45.178175227930097</v>
      </c>
      <c r="Z1828" s="321">
        <v>0.44807999999999998</v>
      </c>
      <c r="AA1828" s="321">
        <v>99.589996400000004</v>
      </c>
      <c r="AB1828" s="321">
        <v>1.4448949600000001</v>
      </c>
      <c r="AC1828" s="322">
        <v>0.55269378283894455</v>
      </c>
      <c r="AD1828" s="323">
        <v>180000</v>
      </c>
      <c r="AE1828" s="322">
        <v>44.33718085224956</v>
      </c>
      <c r="AF1828" s="324">
        <v>99.120421651295032</v>
      </c>
      <c r="AG1828" s="324">
        <v>28.444556991380182</v>
      </c>
      <c r="AH1828" s="324">
        <v>0.24241403856922608</v>
      </c>
      <c r="AI1828" s="324">
        <v>0.28696969320255655</v>
      </c>
      <c r="AJ1828" s="324">
        <v>0.20410585919709992</v>
      </c>
      <c r="AK1828" s="324">
        <v>181.80728551375353</v>
      </c>
      <c r="AL1828" s="324">
        <v>146.60306407562561</v>
      </c>
      <c r="AM1828" s="324">
        <v>217.0115069518815</v>
      </c>
    </row>
    <row r="1829" spans="1:39">
      <c r="A1829" s="291" t="s">
        <v>1980</v>
      </c>
      <c r="B1829" s="291">
        <v>2</v>
      </c>
      <c r="C1829" s="291" t="s">
        <v>4007</v>
      </c>
      <c r="D1829" s="291" t="s">
        <v>3176</v>
      </c>
      <c r="E1829" s="291" t="s">
        <v>3160</v>
      </c>
      <c r="F1829" s="291" t="s">
        <v>3161</v>
      </c>
      <c r="G1829" s="291" t="s">
        <v>3162</v>
      </c>
      <c r="H1829" s="291" t="s">
        <v>3163</v>
      </c>
      <c r="I1829" s="291" t="s">
        <v>3164</v>
      </c>
      <c r="J1829" s="291" t="s">
        <v>65</v>
      </c>
      <c r="K1829" s="291">
        <v>40</v>
      </c>
      <c r="L1829" s="291">
        <v>58627677.160000004</v>
      </c>
      <c r="M1829" s="291" t="s">
        <v>58</v>
      </c>
      <c r="N1829" s="291">
        <v>827</v>
      </c>
      <c r="O1829" s="291">
        <v>7990366.1201363206</v>
      </c>
      <c r="P1829" s="321" t="s">
        <v>3170</v>
      </c>
      <c r="Q1829" s="321">
        <v>18000000</v>
      </c>
      <c r="R1829" s="321">
        <v>32.510452999999998</v>
      </c>
      <c r="S1829" s="321">
        <v>52.540310169999998</v>
      </c>
      <c r="T1829" s="321">
        <v>129.30958598434512</v>
      </c>
      <c r="U1829" s="321" t="s">
        <v>150</v>
      </c>
      <c r="V1829" s="321">
        <v>0.19363482238155294</v>
      </c>
      <c r="W1829" s="321">
        <v>1.16897852116378</v>
      </c>
      <c r="X1829" s="321">
        <v>2</v>
      </c>
      <c r="Y1829" s="321">
        <v>45.178175227930097</v>
      </c>
      <c r="Z1829" s="321">
        <v>0.44807999999999998</v>
      </c>
      <c r="AA1829" s="321">
        <v>99.589996400000004</v>
      </c>
      <c r="AB1829" s="321">
        <v>1.4448949600000001</v>
      </c>
      <c r="AC1829" s="322">
        <v>0.55269378283894455</v>
      </c>
      <c r="AD1829" s="323">
        <v>180000</v>
      </c>
      <c r="AE1829" s="322">
        <v>44.390922889646227</v>
      </c>
      <c r="AF1829" s="324">
        <v>99.240567616932964</v>
      </c>
      <c r="AG1829" s="324">
        <v>28.473647125144367</v>
      </c>
      <c r="AH1829" s="324">
        <v>0.24212326739168932</v>
      </c>
      <c r="AI1829" s="324">
        <v>0.28691539970883884</v>
      </c>
      <c r="AJ1829" s="324">
        <v>0.20410585919709992</v>
      </c>
      <c r="AK1829" s="324">
        <v>181.77288831799493</v>
      </c>
      <c r="AL1829" s="324">
        <v>146.57532737475813</v>
      </c>
      <c r="AM1829" s="324">
        <v>216.97044926123175</v>
      </c>
    </row>
    <row r="1830" spans="1:39">
      <c r="A1830" s="291" t="s">
        <v>1981</v>
      </c>
      <c r="B1830" s="291">
        <v>2</v>
      </c>
      <c r="C1830" s="291" t="s">
        <v>4008</v>
      </c>
      <c r="D1830" s="291" t="s">
        <v>3176</v>
      </c>
      <c r="E1830" s="291" t="s">
        <v>3160</v>
      </c>
      <c r="F1830" s="291" t="s">
        <v>3161</v>
      </c>
      <c r="G1830" s="291" t="s">
        <v>3162</v>
      </c>
      <c r="H1830" s="291" t="s">
        <v>3163</v>
      </c>
      <c r="I1830" s="291" t="s">
        <v>3164</v>
      </c>
      <c r="J1830" s="291" t="s">
        <v>65</v>
      </c>
      <c r="K1830" s="291">
        <v>40</v>
      </c>
      <c r="L1830" s="291">
        <v>58627677.160000004</v>
      </c>
      <c r="M1830" s="291" t="s">
        <v>58</v>
      </c>
      <c r="N1830" s="291">
        <v>828</v>
      </c>
      <c r="O1830" s="291">
        <v>8000039.6868677204</v>
      </c>
      <c r="P1830" s="321" t="s">
        <v>3170</v>
      </c>
      <c r="Q1830" s="321">
        <v>18000000</v>
      </c>
      <c r="R1830" s="321">
        <v>32.510452999999998</v>
      </c>
      <c r="S1830" s="321">
        <v>52.540310169999998</v>
      </c>
      <c r="T1830" s="321">
        <v>129.30958598434512</v>
      </c>
      <c r="U1830" s="321" t="s">
        <v>150</v>
      </c>
      <c r="V1830" s="321">
        <v>0.19363482238155294</v>
      </c>
      <c r="W1830" s="321">
        <v>1.16897852116378</v>
      </c>
      <c r="X1830" s="321">
        <v>2</v>
      </c>
      <c r="Y1830" s="321">
        <v>45.178175227930097</v>
      </c>
      <c r="Z1830" s="321">
        <v>0.44807999999999998</v>
      </c>
      <c r="AA1830" s="321">
        <v>99.589996400000004</v>
      </c>
      <c r="AB1830" s="321">
        <v>1.4448949600000001</v>
      </c>
      <c r="AC1830" s="322">
        <v>0.55269378283894455</v>
      </c>
      <c r="AD1830" s="323">
        <v>180000</v>
      </c>
      <c r="AE1830" s="322">
        <v>44.444664927042894</v>
      </c>
      <c r="AF1830" s="324">
        <v>99.360713582570909</v>
      </c>
      <c r="AG1830" s="324">
        <v>28.50270231961364</v>
      </c>
      <c r="AH1830" s="324">
        <v>0.24183246033269909</v>
      </c>
      <c r="AI1830" s="324">
        <v>0.28686088587646136</v>
      </c>
      <c r="AJ1830" s="324">
        <v>0.20410585919709992</v>
      </c>
      <c r="AK1830" s="324">
        <v>181.73835152849324</v>
      </c>
      <c r="AL1830" s="324">
        <v>146.54747811035725</v>
      </c>
      <c r="AM1830" s="324">
        <v>216.92922494662929</v>
      </c>
    </row>
    <row r="1831" spans="1:39">
      <c r="A1831" s="291" t="s">
        <v>1982</v>
      </c>
      <c r="B1831" s="291">
        <v>2</v>
      </c>
      <c r="C1831" s="291" t="s">
        <v>4009</v>
      </c>
      <c r="D1831" s="291" t="s">
        <v>3176</v>
      </c>
      <c r="E1831" s="291" t="s">
        <v>3160</v>
      </c>
      <c r="F1831" s="291" t="s">
        <v>3161</v>
      </c>
      <c r="G1831" s="291" t="s">
        <v>3162</v>
      </c>
      <c r="H1831" s="291" t="s">
        <v>3163</v>
      </c>
      <c r="I1831" s="291" t="s">
        <v>3164</v>
      </c>
      <c r="J1831" s="291" t="s">
        <v>65</v>
      </c>
      <c r="K1831" s="291">
        <v>40</v>
      </c>
      <c r="L1831" s="291">
        <v>58627677.160000004</v>
      </c>
      <c r="M1831" s="291" t="s">
        <v>58</v>
      </c>
      <c r="N1831" s="291">
        <v>829</v>
      </c>
      <c r="O1831" s="291">
        <v>8009713.2535991203</v>
      </c>
      <c r="P1831" s="321" t="s">
        <v>3170</v>
      </c>
      <c r="Q1831" s="321">
        <v>18000000</v>
      </c>
      <c r="R1831" s="321">
        <v>32.510452999999998</v>
      </c>
      <c r="S1831" s="321">
        <v>52.540310169999998</v>
      </c>
      <c r="T1831" s="321">
        <v>129.30958598434512</v>
      </c>
      <c r="U1831" s="321" t="s">
        <v>150</v>
      </c>
      <c r="V1831" s="321">
        <v>0.19363482238155294</v>
      </c>
      <c r="W1831" s="321">
        <v>1.16897852116378</v>
      </c>
      <c r="X1831" s="321">
        <v>2</v>
      </c>
      <c r="Y1831" s="321">
        <v>45.178175227930097</v>
      </c>
      <c r="Z1831" s="321">
        <v>0.44807999999999998</v>
      </c>
      <c r="AA1831" s="321">
        <v>99.589996400000004</v>
      </c>
      <c r="AB1831" s="321">
        <v>1.4448949600000001</v>
      </c>
      <c r="AC1831" s="322">
        <v>0.55269378283894455</v>
      </c>
      <c r="AD1831" s="323">
        <v>180000</v>
      </c>
      <c r="AE1831" s="322">
        <v>44.49840696443956</v>
      </c>
      <c r="AF1831" s="324">
        <v>99.480859548208841</v>
      </c>
      <c r="AG1831" s="324">
        <v>28.531722570657365</v>
      </c>
      <c r="AH1831" s="324">
        <v>0.24154161889363859</v>
      </c>
      <c r="AI1831" s="324">
        <v>0.2868061524622309</v>
      </c>
      <c r="AJ1831" s="324">
        <v>0.20410585919709992</v>
      </c>
      <c r="AK1831" s="324">
        <v>181.70367562471716</v>
      </c>
      <c r="AL1831" s="324">
        <v>146.51951666904978</v>
      </c>
      <c r="AM1831" s="324">
        <v>216.88783458038461</v>
      </c>
    </row>
    <row r="1832" spans="1:39">
      <c r="A1832" s="291" t="s">
        <v>1983</v>
      </c>
      <c r="B1832" s="291">
        <v>2</v>
      </c>
      <c r="C1832" s="291" t="s">
        <v>4010</v>
      </c>
      <c r="D1832" s="291" t="s">
        <v>3176</v>
      </c>
      <c r="E1832" s="291" t="s">
        <v>3160</v>
      </c>
      <c r="F1832" s="291" t="s">
        <v>3161</v>
      </c>
      <c r="G1832" s="291" t="s">
        <v>3162</v>
      </c>
      <c r="H1832" s="291" t="s">
        <v>3163</v>
      </c>
      <c r="I1832" s="291" t="s">
        <v>3164</v>
      </c>
      <c r="J1832" s="291" t="s">
        <v>65</v>
      </c>
      <c r="K1832" s="291">
        <v>40</v>
      </c>
      <c r="L1832" s="291">
        <v>58627677.160000004</v>
      </c>
      <c r="M1832" s="291" t="s">
        <v>58</v>
      </c>
      <c r="N1832" s="291">
        <v>830</v>
      </c>
      <c r="O1832" s="291">
        <v>8019386.8203305202</v>
      </c>
      <c r="P1832" s="321" t="s">
        <v>3170</v>
      </c>
      <c r="Q1832" s="321">
        <v>18000000</v>
      </c>
      <c r="R1832" s="321">
        <v>32.510452999999998</v>
      </c>
      <c r="S1832" s="321">
        <v>52.540310169999998</v>
      </c>
      <c r="T1832" s="321">
        <v>129.30958598434512</v>
      </c>
      <c r="U1832" s="321" t="s">
        <v>150</v>
      </c>
      <c r="V1832" s="321">
        <v>0.19363482238155294</v>
      </c>
      <c r="W1832" s="321">
        <v>1.16897852116378</v>
      </c>
      <c r="X1832" s="321">
        <v>2</v>
      </c>
      <c r="Y1832" s="321">
        <v>45.178175227930097</v>
      </c>
      <c r="Z1832" s="321">
        <v>0.44807999999999998</v>
      </c>
      <c r="AA1832" s="321">
        <v>99.589996400000004</v>
      </c>
      <c r="AB1832" s="321">
        <v>1.4448949600000001</v>
      </c>
      <c r="AC1832" s="322">
        <v>0.55269378283894455</v>
      </c>
      <c r="AD1832" s="323">
        <v>180000</v>
      </c>
      <c r="AE1832" s="322">
        <v>44.55214900183622</v>
      </c>
      <c r="AF1832" s="324">
        <v>99.601005513846758</v>
      </c>
      <c r="AG1832" s="324">
        <v>28.560707874324635</v>
      </c>
      <c r="AH1832" s="324">
        <v>0.24125074457033666</v>
      </c>
      <c r="AI1832" s="324">
        <v>0.28675120022110678</v>
      </c>
      <c r="AJ1832" s="324">
        <v>0.20410585919709992</v>
      </c>
      <c r="AK1832" s="324">
        <v>181.66886108496499</v>
      </c>
      <c r="AL1832" s="324">
        <v>146.49144343651881</v>
      </c>
      <c r="AM1832" s="324">
        <v>216.84627873341122</v>
      </c>
    </row>
    <row r="1833" spans="1:39">
      <c r="A1833" s="291" t="s">
        <v>1984</v>
      </c>
      <c r="B1833" s="291">
        <v>2</v>
      </c>
      <c r="C1833" s="291" t="s">
        <v>4011</v>
      </c>
      <c r="D1833" s="291" t="s">
        <v>3176</v>
      </c>
      <c r="E1833" s="291" t="s">
        <v>3160</v>
      </c>
      <c r="F1833" s="291" t="s">
        <v>3161</v>
      </c>
      <c r="G1833" s="291" t="s">
        <v>3162</v>
      </c>
      <c r="H1833" s="291" t="s">
        <v>3163</v>
      </c>
      <c r="I1833" s="291" t="s">
        <v>3164</v>
      </c>
      <c r="J1833" s="291" t="s">
        <v>65</v>
      </c>
      <c r="K1833" s="291">
        <v>40</v>
      </c>
      <c r="L1833" s="291">
        <v>58627677.160000004</v>
      </c>
      <c r="M1833" s="291" t="s">
        <v>58</v>
      </c>
      <c r="N1833" s="291">
        <v>831</v>
      </c>
      <c r="O1833" s="291">
        <v>8029060.38706192</v>
      </c>
      <c r="P1833" s="321" t="s">
        <v>3170</v>
      </c>
      <c r="Q1833" s="321">
        <v>18000000</v>
      </c>
      <c r="R1833" s="321">
        <v>32.510452999999998</v>
      </c>
      <c r="S1833" s="321">
        <v>52.540310169999998</v>
      </c>
      <c r="T1833" s="321">
        <v>129.30958598434512</v>
      </c>
      <c r="U1833" s="321" t="s">
        <v>150</v>
      </c>
      <c r="V1833" s="321">
        <v>0.19363482238155294</v>
      </c>
      <c r="W1833" s="321">
        <v>1.16897852116378</v>
      </c>
      <c r="X1833" s="321">
        <v>2</v>
      </c>
      <c r="Y1833" s="321">
        <v>45.178175227930097</v>
      </c>
      <c r="Z1833" s="321">
        <v>0.44807999999999998</v>
      </c>
      <c r="AA1833" s="321">
        <v>99.589996400000004</v>
      </c>
      <c r="AB1833" s="321">
        <v>1.4448949600000001</v>
      </c>
      <c r="AC1833" s="322">
        <v>0.55269378283894455</v>
      </c>
      <c r="AD1833" s="323">
        <v>180000</v>
      </c>
      <c r="AE1833" s="322">
        <v>44.605891039232887</v>
      </c>
      <c r="AF1833" s="324">
        <v>99.721151479484689</v>
      </c>
      <c r="AG1833" s="324">
        <v>28.589658226843639</v>
      </c>
      <c r="AH1833" s="324">
        <v>0.24095983885341807</v>
      </c>
      <c r="AI1833" s="324">
        <v>0.28669602990620596</v>
      </c>
      <c r="AJ1833" s="324">
        <v>0.20410585919709992</v>
      </c>
      <c r="AK1833" s="324">
        <v>181.63390838636772</v>
      </c>
      <c r="AL1833" s="324">
        <v>146.46325879750617</v>
      </c>
      <c r="AM1833" s="324">
        <v>216.80455797522933</v>
      </c>
    </row>
    <row r="1834" spans="1:39">
      <c r="A1834" s="291" t="s">
        <v>1985</v>
      </c>
      <c r="B1834" s="291">
        <v>2</v>
      </c>
      <c r="C1834" s="291" t="s">
        <v>4012</v>
      </c>
      <c r="D1834" s="291" t="s">
        <v>3176</v>
      </c>
      <c r="E1834" s="291" t="s">
        <v>3160</v>
      </c>
      <c r="F1834" s="291" t="s">
        <v>3161</v>
      </c>
      <c r="G1834" s="291" t="s">
        <v>3162</v>
      </c>
      <c r="H1834" s="291" t="s">
        <v>3163</v>
      </c>
      <c r="I1834" s="291" t="s">
        <v>3164</v>
      </c>
      <c r="J1834" s="291" t="s">
        <v>65</v>
      </c>
      <c r="K1834" s="291">
        <v>40</v>
      </c>
      <c r="L1834" s="291">
        <v>58627677.160000004</v>
      </c>
      <c r="M1834" s="291" t="s">
        <v>58</v>
      </c>
      <c r="N1834" s="291">
        <v>832</v>
      </c>
      <c r="O1834" s="291">
        <v>8038733.9537933199</v>
      </c>
      <c r="P1834" s="321" t="s">
        <v>3170</v>
      </c>
      <c r="Q1834" s="321">
        <v>18000000</v>
      </c>
      <c r="R1834" s="321">
        <v>32.510452999999998</v>
      </c>
      <c r="S1834" s="321">
        <v>52.540310169999998</v>
      </c>
      <c r="T1834" s="321">
        <v>129.30958598434512</v>
      </c>
      <c r="U1834" s="321" t="s">
        <v>150</v>
      </c>
      <c r="V1834" s="321">
        <v>0.19363482238155294</v>
      </c>
      <c r="W1834" s="321">
        <v>1.16897852116378</v>
      </c>
      <c r="X1834" s="321">
        <v>2</v>
      </c>
      <c r="Y1834" s="321">
        <v>45.178175227930097</v>
      </c>
      <c r="Z1834" s="321">
        <v>0.44807999999999998</v>
      </c>
      <c r="AA1834" s="321">
        <v>99.589996400000004</v>
      </c>
      <c r="AB1834" s="321">
        <v>1.4448949600000001</v>
      </c>
      <c r="AC1834" s="322">
        <v>0.55269378283894455</v>
      </c>
      <c r="AD1834" s="323">
        <v>180000</v>
      </c>
      <c r="AE1834" s="322">
        <v>44.659633076629554</v>
      </c>
      <c r="AF1834" s="324">
        <v>99.841297445122635</v>
      </c>
      <c r="AG1834" s="324">
        <v>28.618573624621074</v>
      </c>
      <c r="AH1834" s="324">
        <v>0.24066890322868356</v>
      </c>
      <c r="AI1834" s="324">
        <v>0.28664064226880825</v>
      </c>
      <c r="AJ1834" s="324">
        <v>0.20410585919709992</v>
      </c>
      <c r="AK1834" s="324">
        <v>181.59881800489254</v>
      </c>
      <c r="AL1834" s="324">
        <v>146.43496313581522</v>
      </c>
      <c r="AM1834" s="324">
        <v>216.76267287396988</v>
      </c>
    </row>
    <row r="1835" spans="1:39">
      <c r="A1835" s="291" t="s">
        <v>1986</v>
      </c>
      <c r="B1835" s="291">
        <v>2</v>
      </c>
      <c r="C1835" s="291" t="s">
        <v>4013</v>
      </c>
      <c r="D1835" s="291" t="s">
        <v>3176</v>
      </c>
      <c r="E1835" s="291" t="s">
        <v>3160</v>
      </c>
      <c r="F1835" s="291" t="s">
        <v>3161</v>
      </c>
      <c r="G1835" s="291" t="s">
        <v>3162</v>
      </c>
      <c r="H1835" s="291" t="s">
        <v>3163</v>
      </c>
      <c r="I1835" s="291" t="s">
        <v>3164</v>
      </c>
      <c r="J1835" s="291" t="s">
        <v>65</v>
      </c>
      <c r="K1835" s="291">
        <v>40</v>
      </c>
      <c r="L1835" s="291">
        <v>58627677.160000004</v>
      </c>
      <c r="M1835" s="291" t="s">
        <v>58</v>
      </c>
      <c r="N1835" s="291">
        <v>833</v>
      </c>
      <c r="O1835" s="291">
        <v>8048407.5205247197</v>
      </c>
      <c r="P1835" s="321" t="s">
        <v>3170</v>
      </c>
      <c r="Q1835" s="321">
        <v>18000000</v>
      </c>
      <c r="R1835" s="321">
        <v>32.510452999999998</v>
      </c>
      <c r="S1835" s="321">
        <v>52.540310169999998</v>
      </c>
      <c r="T1835" s="321">
        <v>129.30958598434512</v>
      </c>
      <c r="U1835" s="321" t="s">
        <v>150</v>
      </c>
      <c r="V1835" s="321">
        <v>0.19363482238155294</v>
      </c>
      <c r="W1835" s="321">
        <v>1.16897852116378</v>
      </c>
      <c r="X1835" s="321">
        <v>2</v>
      </c>
      <c r="Y1835" s="321">
        <v>45.178175227930097</v>
      </c>
      <c r="Z1835" s="321">
        <v>0.44807999999999998</v>
      </c>
      <c r="AA1835" s="321">
        <v>99.589996400000004</v>
      </c>
      <c r="AB1835" s="321">
        <v>1.4448949600000001</v>
      </c>
      <c r="AC1835" s="322">
        <v>0.55269378283894455</v>
      </c>
      <c r="AD1835" s="323">
        <v>180000</v>
      </c>
      <c r="AE1835" s="322">
        <v>44.713375114026221</v>
      </c>
      <c r="AF1835" s="324">
        <v>99.961443410760566</v>
      </c>
      <c r="AG1835" s="324">
        <v>28.647454064241455</v>
      </c>
      <c r="AH1835" s="324">
        <v>0.24037793917619701</v>
      </c>
      <c r="AI1835" s="324">
        <v>0.28658503805836039</v>
      </c>
      <c r="AJ1835" s="324">
        <v>0.20410585919709992</v>
      </c>
      <c r="AK1835" s="324">
        <v>181.5635904153452</v>
      </c>
      <c r="AL1835" s="324">
        <v>146.40655683431282</v>
      </c>
      <c r="AM1835" s="324">
        <v>216.72062399637761</v>
      </c>
    </row>
    <row r="1836" spans="1:39">
      <c r="A1836" s="291" t="s">
        <v>1987</v>
      </c>
      <c r="B1836" s="291">
        <v>2</v>
      </c>
      <c r="C1836" s="291" t="s">
        <v>4014</v>
      </c>
      <c r="D1836" s="291" t="s">
        <v>3176</v>
      </c>
      <c r="E1836" s="291" t="s">
        <v>3160</v>
      </c>
      <c r="F1836" s="291" t="s">
        <v>3161</v>
      </c>
      <c r="G1836" s="291" t="s">
        <v>3162</v>
      </c>
      <c r="H1836" s="291" t="s">
        <v>3163</v>
      </c>
      <c r="I1836" s="291" t="s">
        <v>3164</v>
      </c>
      <c r="J1836" s="291" t="s">
        <v>65</v>
      </c>
      <c r="K1836" s="291">
        <v>40</v>
      </c>
      <c r="L1836" s="291">
        <v>58627677.160000004</v>
      </c>
      <c r="M1836" s="291" t="s">
        <v>58</v>
      </c>
      <c r="N1836" s="291">
        <v>834</v>
      </c>
      <c r="O1836" s="291">
        <v>8058081.0872561196</v>
      </c>
      <c r="P1836" s="321" t="s">
        <v>3170</v>
      </c>
      <c r="Q1836" s="321">
        <v>18000000</v>
      </c>
      <c r="R1836" s="321">
        <v>32.510452999999998</v>
      </c>
      <c r="S1836" s="321">
        <v>52.540310169999998</v>
      </c>
      <c r="T1836" s="321">
        <v>129.30958598434512</v>
      </c>
      <c r="U1836" s="321" t="s">
        <v>150</v>
      </c>
      <c r="V1836" s="321">
        <v>0.19363482238155294</v>
      </c>
      <c r="W1836" s="321">
        <v>1.16897852116378</v>
      </c>
      <c r="X1836" s="321">
        <v>2</v>
      </c>
      <c r="Y1836" s="321">
        <v>45.178175227930097</v>
      </c>
      <c r="Z1836" s="321">
        <v>0.44807999999999998</v>
      </c>
      <c r="AA1836" s="321">
        <v>99.589996400000004</v>
      </c>
      <c r="AB1836" s="321">
        <v>1.4448949600000001</v>
      </c>
      <c r="AC1836" s="322">
        <v>0.55269378283894455</v>
      </c>
      <c r="AD1836" s="323">
        <v>180000</v>
      </c>
      <c r="AE1836" s="322">
        <v>44.767117151422887</v>
      </c>
      <c r="AF1836" s="324">
        <v>100.0815893763985</v>
      </c>
      <c r="AG1836" s="324">
        <v>28.676299542466538</v>
      </c>
      <c r="AH1836" s="324">
        <v>0.24008694817111928</v>
      </c>
      <c r="AI1836" s="324">
        <v>0.28652921802248132</v>
      </c>
      <c r="AJ1836" s="324">
        <v>0.20410585919709992</v>
      </c>
      <c r="AK1836" s="324">
        <v>181.52822609137357</v>
      </c>
      <c r="AL1836" s="324">
        <v>146.37804027493209</v>
      </c>
      <c r="AM1836" s="324">
        <v>216.6784119078151</v>
      </c>
    </row>
    <row r="1837" spans="1:39">
      <c r="A1837" s="291" t="s">
        <v>1988</v>
      </c>
      <c r="B1837" s="291">
        <v>2</v>
      </c>
      <c r="C1837" s="291" t="s">
        <v>4015</v>
      </c>
      <c r="D1837" s="291" t="s">
        <v>3176</v>
      </c>
      <c r="E1837" s="291" t="s">
        <v>3160</v>
      </c>
      <c r="F1837" s="291" t="s">
        <v>3161</v>
      </c>
      <c r="G1837" s="291" t="s">
        <v>3162</v>
      </c>
      <c r="H1837" s="291" t="s">
        <v>3163</v>
      </c>
      <c r="I1837" s="291" t="s">
        <v>3164</v>
      </c>
      <c r="J1837" s="291" t="s">
        <v>65</v>
      </c>
      <c r="K1837" s="291">
        <v>40</v>
      </c>
      <c r="L1837" s="291">
        <v>58627677.160000004</v>
      </c>
      <c r="M1837" s="291" t="s">
        <v>58</v>
      </c>
      <c r="N1837" s="291">
        <v>835</v>
      </c>
      <c r="O1837" s="291">
        <v>8067754.6539875194</v>
      </c>
      <c r="P1837" s="321" t="s">
        <v>3170</v>
      </c>
      <c r="Q1837" s="321">
        <v>18000000</v>
      </c>
      <c r="R1837" s="321">
        <v>32.510452999999998</v>
      </c>
      <c r="S1837" s="321">
        <v>52.540310169999998</v>
      </c>
      <c r="T1837" s="321">
        <v>129.30958598434512</v>
      </c>
      <c r="U1837" s="321" t="s">
        <v>150</v>
      </c>
      <c r="V1837" s="321">
        <v>0.19363482238155294</v>
      </c>
      <c r="W1837" s="321">
        <v>1.16897852116378</v>
      </c>
      <c r="X1837" s="321">
        <v>2</v>
      </c>
      <c r="Y1837" s="321">
        <v>45.178175227930097</v>
      </c>
      <c r="Z1837" s="321">
        <v>0.44807999999999998</v>
      </c>
      <c r="AA1837" s="321">
        <v>99.589996400000004</v>
      </c>
      <c r="AB1837" s="321">
        <v>1.4448949600000001</v>
      </c>
      <c r="AC1837" s="322">
        <v>0.55269378283894455</v>
      </c>
      <c r="AD1837" s="323">
        <v>180000</v>
      </c>
      <c r="AE1837" s="322">
        <v>44.820859188819554</v>
      </c>
      <c r="AF1837" s="324">
        <v>100.20173534203643</v>
      </c>
      <c r="AG1837" s="324">
        <v>28.705110056234702</v>
      </c>
      <c r="AH1837" s="324">
        <v>0.23979593168352076</v>
      </c>
      <c r="AI1837" s="324">
        <v>0.28647318290696699</v>
      </c>
      <c r="AJ1837" s="324">
        <v>0.20410585919709992</v>
      </c>
      <c r="AK1837" s="324">
        <v>181.49272550547053</v>
      </c>
      <c r="AL1837" s="324">
        <v>146.34941383867482</v>
      </c>
      <c r="AM1837" s="324">
        <v>216.63603717226627</v>
      </c>
    </row>
    <row r="1838" spans="1:39">
      <c r="A1838" s="291" t="s">
        <v>1989</v>
      </c>
      <c r="B1838" s="291">
        <v>2</v>
      </c>
      <c r="C1838" s="291" t="s">
        <v>4016</v>
      </c>
      <c r="D1838" s="291" t="s">
        <v>3176</v>
      </c>
      <c r="E1838" s="291" t="s">
        <v>3160</v>
      </c>
      <c r="F1838" s="291" t="s">
        <v>3161</v>
      </c>
      <c r="G1838" s="291" t="s">
        <v>3162</v>
      </c>
      <c r="H1838" s="291" t="s">
        <v>3163</v>
      </c>
      <c r="I1838" s="291" t="s">
        <v>3164</v>
      </c>
      <c r="J1838" s="291" t="s">
        <v>65</v>
      </c>
      <c r="K1838" s="291">
        <v>40</v>
      </c>
      <c r="L1838" s="291">
        <v>58627677.160000004</v>
      </c>
      <c r="M1838" s="291" t="s">
        <v>58</v>
      </c>
      <c r="N1838" s="291">
        <v>836</v>
      </c>
      <c r="O1838" s="291">
        <v>8077428.2207189193</v>
      </c>
      <c r="P1838" s="321" t="s">
        <v>3170</v>
      </c>
      <c r="Q1838" s="321">
        <v>18000000</v>
      </c>
      <c r="R1838" s="321">
        <v>32.510452999999998</v>
      </c>
      <c r="S1838" s="321">
        <v>52.540310169999998</v>
      </c>
      <c r="T1838" s="321">
        <v>129.30958598434512</v>
      </c>
      <c r="U1838" s="321" t="s">
        <v>150</v>
      </c>
      <c r="V1838" s="321">
        <v>0.19363482238155294</v>
      </c>
      <c r="W1838" s="321">
        <v>1.16897852116378</v>
      </c>
      <c r="X1838" s="321">
        <v>2</v>
      </c>
      <c r="Y1838" s="321">
        <v>45.178175227930097</v>
      </c>
      <c r="Z1838" s="321">
        <v>0.44807999999999998</v>
      </c>
      <c r="AA1838" s="321">
        <v>99.589996400000004</v>
      </c>
      <c r="AB1838" s="321">
        <v>1.4448949600000001</v>
      </c>
      <c r="AC1838" s="322">
        <v>0.55269378283894455</v>
      </c>
      <c r="AD1838" s="323">
        <v>180000</v>
      </c>
      <c r="AE1838" s="322">
        <v>44.874601226216221</v>
      </c>
      <c r="AF1838" s="324">
        <v>100.32188130767437</v>
      </c>
      <c r="AG1838" s="324">
        <v>28.733885602660301</v>
      </c>
      <c r="AH1838" s="324">
        <v>0.23950489117806287</v>
      </c>
      <c r="AI1838" s="324">
        <v>0.28641693345579466</v>
      </c>
      <c r="AJ1838" s="324">
        <v>0.20410585919709992</v>
      </c>
      <c r="AK1838" s="324">
        <v>181.45708912897672</v>
      </c>
      <c r="AL1838" s="324">
        <v>146.32067790561371</v>
      </c>
      <c r="AM1838" s="324">
        <v>216.59350035233976</v>
      </c>
    </row>
    <row r="1839" spans="1:39">
      <c r="A1839" s="291" t="s">
        <v>1990</v>
      </c>
      <c r="B1839" s="291">
        <v>2</v>
      </c>
      <c r="C1839" s="291" t="s">
        <v>4017</v>
      </c>
      <c r="D1839" s="291" t="s">
        <v>3176</v>
      </c>
      <c r="E1839" s="291" t="s">
        <v>3160</v>
      </c>
      <c r="F1839" s="291" t="s">
        <v>3161</v>
      </c>
      <c r="G1839" s="291" t="s">
        <v>3162</v>
      </c>
      <c r="H1839" s="291" t="s">
        <v>3163</v>
      </c>
      <c r="I1839" s="291" t="s">
        <v>3164</v>
      </c>
      <c r="J1839" s="291" t="s">
        <v>65</v>
      </c>
      <c r="K1839" s="291">
        <v>40</v>
      </c>
      <c r="L1839" s="291">
        <v>58627677.160000004</v>
      </c>
      <c r="M1839" s="291" t="s">
        <v>58</v>
      </c>
      <c r="N1839" s="291">
        <v>837</v>
      </c>
      <c r="O1839" s="291">
        <v>8087101.7874503192</v>
      </c>
      <c r="P1839" s="321" t="s">
        <v>3170</v>
      </c>
      <c r="Q1839" s="321">
        <v>18000000</v>
      </c>
      <c r="R1839" s="321">
        <v>32.510452999999998</v>
      </c>
      <c r="S1839" s="321">
        <v>52.540310169999998</v>
      </c>
      <c r="T1839" s="321">
        <v>129.30958598434512</v>
      </c>
      <c r="U1839" s="321" t="s">
        <v>150</v>
      </c>
      <c r="V1839" s="321">
        <v>0.19363482238155294</v>
      </c>
      <c r="W1839" s="321">
        <v>1.16897852116378</v>
      </c>
      <c r="X1839" s="321">
        <v>2</v>
      </c>
      <c r="Y1839" s="321">
        <v>45.178175227930097</v>
      </c>
      <c r="Z1839" s="321">
        <v>0.44807999999999998</v>
      </c>
      <c r="AA1839" s="321">
        <v>99.589996400000004</v>
      </c>
      <c r="AB1839" s="321">
        <v>1.4448949600000001</v>
      </c>
      <c r="AC1839" s="322">
        <v>0.55269378283894455</v>
      </c>
      <c r="AD1839" s="323">
        <v>180000</v>
      </c>
      <c r="AE1839" s="322">
        <v>44.928343263612881</v>
      </c>
      <c r="AF1839" s="324">
        <v>100.44202727331229</v>
      </c>
      <c r="AG1839" s="324">
        <v>28.762626179033074</v>
      </c>
      <c r="AH1839" s="324">
        <v>0.2392138281146105</v>
      </c>
      <c r="AI1839" s="324">
        <v>0.28636047041112817</v>
      </c>
      <c r="AJ1839" s="324">
        <v>0.20410585919709992</v>
      </c>
      <c r="AK1839" s="324">
        <v>181.42131743208392</v>
      </c>
      <c r="AL1839" s="324">
        <v>146.29183285489503</v>
      </c>
      <c r="AM1839" s="324">
        <v>216.55080200927284</v>
      </c>
    </row>
    <row r="1840" spans="1:39">
      <c r="A1840" s="291" t="s">
        <v>1991</v>
      </c>
      <c r="B1840" s="291">
        <v>2</v>
      </c>
      <c r="C1840" s="291" t="s">
        <v>4018</v>
      </c>
      <c r="D1840" s="291" t="s">
        <v>3176</v>
      </c>
      <c r="E1840" s="291" t="s">
        <v>3160</v>
      </c>
      <c r="F1840" s="291" t="s">
        <v>3161</v>
      </c>
      <c r="G1840" s="291" t="s">
        <v>3162</v>
      </c>
      <c r="H1840" s="291" t="s">
        <v>3163</v>
      </c>
      <c r="I1840" s="291" t="s">
        <v>3164</v>
      </c>
      <c r="J1840" s="291" t="s">
        <v>65</v>
      </c>
      <c r="K1840" s="291">
        <v>40</v>
      </c>
      <c r="L1840" s="291">
        <v>58627677.160000004</v>
      </c>
      <c r="M1840" s="291" t="s">
        <v>58</v>
      </c>
      <c r="N1840" s="291">
        <v>838</v>
      </c>
      <c r="O1840" s="291">
        <v>8096775.354181719</v>
      </c>
      <c r="P1840" s="321" t="s">
        <v>3170</v>
      </c>
      <c r="Q1840" s="321">
        <v>18000000</v>
      </c>
      <c r="R1840" s="321">
        <v>32.510452999999998</v>
      </c>
      <c r="S1840" s="321">
        <v>52.540310169999998</v>
      </c>
      <c r="T1840" s="321">
        <v>129.30958598434512</v>
      </c>
      <c r="U1840" s="321" t="s">
        <v>150</v>
      </c>
      <c r="V1840" s="321">
        <v>0.19363482238155294</v>
      </c>
      <c r="W1840" s="321">
        <v>1.16897852116378</v>
      </c>
      <c r="X1840" s="321">
        <v>2</v>
      </c>
      <c r="Y1840" s="321">
        <v>45.178175227930097</v>
      </c>
      <c r="Z1840" s="321">
        <v>0.44807999999999998</v>
      </c>
      <c r="AA1840" s="321">
        <v>99.589996400000004</v>
      </c>
      <c r="AB1840" s="321">
        <v>1.4448949600000001</v>
      </c>
      <c r="AC1840" s="322">
        <v>0.55269378283894455</v>
      </c>
      <c r="AD1840" s="323">
        <v>180000</v>
      </c>
      <c r="AE1840" s="322">
        <v>44.982085301009548</v>
      </c>
      <c r="AF1840" s="324">
        <v>100.56217323895022</v>
      </c>
      <c r="AG1840" s="324">
        <v>28.791331782817519</v>
      </c>
      <c r="AH1840" s="324">
        <v>0.23892274394757063</v>
      </c>
      <c r="AI1840" s="324">
        <v>0.28630379451332227</v>
      </c>
      <c r="AJ1840" s="324">
        <v>0.20410585919709992</v>
      </c>
      <c r="AK1840" s="324">
        <v>181.38541088383784</v>
      </c>
      <c r="AL1840" s="324">
        <v>146.26287906474093</v>
      </c>
      <c r="AM1840" s="324">
        <v>216.5079427029348</v>
      </c>
    </row>
    <row r="1841" spans="1:39">
      <c r="A1841" s="291" t="s">
        <v>1992</v>
      </c>
      <c r="B1841" s="291">
        <v>2</v>
      </c>
      <c r="C1841" s="291" t="s">
        <v>4019</v>
      </c>
      <c r="D1841" s="291" t="s">
        <v>3176</v>
      </c>
      <c r="E1841" s="291" t="s">
        <v>3160</v>
      </c>
      <c r="F1841" s="291" t="s">
        <v>3161</v>
      </c>
      <c r="G1841" s="291" t="s">
        <v>3162</v>
      </c>
      <c r="H1841" s="291" t="s">
        <v>3163</v>
      </c>
      <c r="I1841" s="291" t="s">
        <v>3164</v>
      </c>
      <c r="J1841" s="291" t="s">
        <v>65</v>
      </c>
      <c r="K1841" s="291">
        <v>40</v>
      </c>
      <c r="L1841" s="291">
        <v>58627677.160000004</v>
      </c>
      <c r="M1841" s="291" t="s">
        <v>58</v>
      </c>
      <c r="N1841" s="291">
        <v>839</v>
      </c>
      <c r="O1841" s="291">
        <v>8106448.9209131189</v>
      </c>
      <c r="P1841" s="321" t="s">
        <v>3170</v>
      </c>
      <c r="Q1841" s="321">
        <v>18000000</v>
      </c>
      <c r="R1841" s="321">
        <v>32.510452999999998</v>
      </c>
      <c r="S1841" s="321">
        <v>52.540310169999998</v>
      </c>
      <c r="T1841" s="321">
        <v>129.30958598434512</v>
      </c>
      <c r="U1841" s="321" t="s">
        <v>150</v>
      </c>
      <c r="V1841" s="321">
        <v>0.19363482238155294</v>
      </c>
      <c r="W1841" s="321">
        <v>1.16897852116378</v>
      </c>
      <c r="X1841" s="321">
        <v>2</v>
      </c>
      <c r="Y1841" s="321">
        <v>45.178175227930097</v>
      </c>
      <c r="Z1841" s="321">
        <v>0.44807999999999998</v>
      </c>
      <c r="AA1841" s="321">
        <v>99.589996400000004</v>
      </c>
      <c r="AB1841" s="321">
        <v>1.4448949600000001</v>
      </c>
      <c r="AC1841" s="322">
        <v>0.55269378283894455</v>
      </c>
      <c r="AD1841" s="323">
        <v>180000</v>
      </c>
      <c r="AE1841" s="322">
        <v>45.035827338406214</v>
      </c>
      <c r="AF1841" s="324">
        <v>100.68231920458815</v>
      </c>
      <c r="AG1841" s="324">
        <v>28.820002411652244</v>
      </c>
      <c r="AH1841" s="324">
        <v>0.2386316401261924</v>
      </c>
      <c r="AI1841" s="324">
        <v>0.2862469065009271</v>
      </c>
      <c r="AJ1841" s="324">
        <v>0.20410585919709992</v>
      </c>
      <c r="AK1841" s="324">
        <v>181.34936995214079</v>
      </c>
      <c r="AL1841" s="324">
        <v>146.23381691245149</v>
      </c>
      <c r="AM1841" s="324">
        <v>216.46492299183012</v>
      </c>
    </row>
    <row r="1842" spans="1:39">
      <c r="A1842" s="291" t="s">
        <v>1993</v>
      </c>
      <c r="B1842" s="291">
        <v>2</v>
      </c>
      <c r="C1842" s="291" t="s">
        <v>4020</v>
      </c>
      <c r="D1842" s="291" t="s">
        <v>3176</v>
      </c>
      <c r="E1842" s="291" t="s">
        <v>3160</v>
      </c>
      <c r="F1842" s="291" t="s">
        <v>3161</v>
      </c>
      <c r="G1842" s="291" t="s">
        <v>3162</v>
      </c>
      <c r="H1842" s="291" t="s">
        <v>3163</v>
      </c>
      <c r="I1842" s="291" t="s">
        <v>3164</v>
      </c>
      <c r="J1842" s="291" t="s">
        <v>65</v>
      </c>
      <c r="K1842" s="291">
        <v>40</v>
      </c>
      <c r="L1842" s="291">
        <v>58627677.160000004</v>
      </c>
      <c r="M1842" s="291" t="s">
        <v>58</v>
      </c>
      <c r="N1842" s="291">
        <v>840</v>
      </c>
      <c r="O1842" s="291">
        <v>8116122.4876445187</v>
      </c>
      <c r="P1842" s="321" t="s">
        <v>3170</v>
      </c>
      <c r="Q1842" s="321">
        <v>18000000</v>
      </c>
      <c r="R1842" s="321">
        <v>32.510452999999998</v>
      </c>
      <c r="S1842" s="321">
        <v>52.540310169999998</v>
      </c>
      <c r="T1842" s="321">
        <v>129.30958598434512</v>
      </c>
      <c r="U1842" s="321" t="s">
        <v>150</v>
      </c>
      <c r="V1842" s="321">
        <v>0.19363482238155294</v>
      </c>
      <c r="W1842" s="321">
        <v>1.16897852116378</v>
      </c>
      <c r="X1842" s="321">
        <v>2</v>
      </c>
      <c r="Y1842" s="321">
        <v>45.178175227930097</v>
      </c>
      <c r="Z1842" s="321">
        <v>0.44807999999999998</v>
      </c>
      <c r="AA1842" s="321">
        <v>99.589996400000004</v>
      </c>
      <c r="AB1842" s="321">
        <v>1.4448949600000001</v>
      </c>
      <c r="AC1842" s="322">
        <v>0.55269378283894455</v>
      </c>
      <c r="AD1842" s="323">
        <v>180000</v>
      </c>
      <c r="AE1842" s="322">
        <v>45.089569375802881</v>
      </c>
      <c r="AF1842" s="324">
        <v>100.8024651702261</v>
      </c>
      <c r="AG1842" s="324">
        <v>28.848638063349405</v>
      </c>
      <c r="AH1842" s="324">
        <v>0.23834051809491283</v>
      </c>
      <c r="AI1842" s="324">
        <v>0.28618980711069347</v>
      </c>
      <c r="AJ1842" s="324">
        <v>0.20410585919709992</v>
      </c>
      <c r="AK1842" s="324">
        <v>181.31319510375516</v>
      </c>
      <c r="AL1842" s="324">
        <v>146.20464677440771</v>
      </c>
      <c r="AM1842" s="324">
        <v>216.42174343310268</v>
      </c>
    </row>
    <row r="1843" spans="1:39">
      <c r="A1843" s="291" t="s">
        <v>1994</v>
      </c>
      <c r="B1843" s="291">
        <v>2</v>
      </c>
      <c r="C1843" s="291" t="s">
        <v>4021</v>
      </c>
      <c r="D1843" s="291" t="s">
        <v>3176</v>
      </c>
      <c r="E1843" s="291" t="s">
        <v>3160</v>
      </c>
      <c r="F1843" s="291" t="s">
        <v>3161</v>
      </c>
      <c r="G1843" s="291" t="s">
        <v>3162</v>
      </c>
      <c r="H1843" s="291" t="s">
        <v>3163</v>
      </c>
      <c r="I1843" s="291" t="s">
        <v>3164</v>
      </c>
      <c r="J1843" s="291" t="s">
        <v>65</v>
      </c>
      <c r="K1843" s="291">
        <v>40</v>
      </c>
      <c r="L1843" s="291">
        <v>58627677.160000004</v>
      </c>
      <c r="M1843" s="291" t="s">
        <v>58</v>
      </c>
      <c r="N1843" s="291">
        <v>841</v>
      </c>
      <c r="O1843" s="291">
        <v>8125796.0543759186</v>
      </c>
      <c r="P1843" s="321" t="s">
        <v>3170</v>
      </c>
      <c r="Q1843" s="321">
        <v>18000000</v>
      </c>
      <c r="R1843" s="321">
        <v>32.510452999999998</v>
      </c>
      <c r="S1843" s="321">
        <v>52.540310169999998</v>
      </c>
      <c r="T1843" s="321">
        <v>129.30958598434512</v>
      </c>
      <c r="U1843" s="321" t="s">
        <v>150</v>
      </c>
      <c r="V1843" s="321">
        <v>0.19363482238155294</v>
      </c>
      <c r="W1843" s="321">
        <v>1.16897852116378</v>
      </c>
      <c r="X1843" s="321">
        <v>2</v>
      </c>
      <c r="Y1843" s="321">
        <v>45.178175227930097</v>
      </c>
      <c r="Z1843" s="321">
        <v>0.44807999999999998</v>
      </c>
      <c r="AA1843" s="321">
        <v>99.589996400000004</v>
      </c>
      <c r="AB1843" s="321">
        <v>1.4448949600000001</v>
      </c>
      <c r="AC1843" s="322">
        <v>0.55269378283894455</v>
      </c>
      <c r="AD1843" s="323">
        <v>180000</v>
      </c>
      <c r="AE1843" s="322">
        <v>45.143311413199548</v>
      </c>
      <c r="AF1843" s="324">
        <v>100.92261113586403</v>
      </c>
      <c r="AG1843" s="324">
        <v>28.877238735894061</v>
      </c>
      <c r="AH1843" s="324">
        <v>0.2380493792928986</v>
      </c>
      <c r="AI1843" s="324">
        <v>0.28613249707757704</v>
      </c>
      <c r="AJ1843" s="324">
        <v>0.20410585919709992</v>
      </c>
      <c r="AK1843" s="324">
        <v>181.27688680430612</v>
      </c>
      <c r="AL1843" s="324">
        <v>146.17536902607344</v>
      </c>
      <c r="AM1843" s="324">
        <v>216.37840458253882</v>
      </c>
    </row>
    <row r="1844" spans="1:39">
      <c r="A1844" s="291" t="s">
        <v>1995</v>
      </c>
      <c r="B1844" s="291">
        <v>2</v>
      </c>
      <c r="C1844" s="291" t="s">
        <v>4022</v>
      </c>
      <c r="D1844" s="291" t="s">
        <v>3176</v>
      </c>
      <c r="E1844" s="291" t="s">
        <v>3160</v>
      </c>
      <c r="F1844" s="291" t="s">
        <v>3161</v>
      </c>
      <c r="G1844" s="291" t="s">
        <v>3162</v>
      </c>
      <c r="H1844" s="291" t="s">
        <v>3163</v>
      </c>
      <c r="I1844" s="291" t="s">
        <v>3164</v>
      </c>
      <c r="J1844" s="291" t="s">
        <v>65</v>
      </c>
      <c r="K1844" s="291">
        <v>40</v>
      </c>
      <c r="L1844" s="291">
        <v>58627677.160000004</v>
      </c>
      <c r="M1844" s="291" t="s">
        <v>58</v>
      </c>
      <c r="N1844" s="291">
        <v>842</v>
      </c>
      <c r="O1844" s="291">
        <v>8135469.6211073184</v>
      </c>
      <c r="P1844" s="321" t="s">
        <v>3170</v>
      </c>
      <c r="Q1844" s="321">
        <v>18000000</v>
      </c>
      <c r="R1844" s="321">
        <v>32.510452999999998</v>
      </c>
      <c r="S1844" s="321">
        <v>52.540310169999998</v>
      </c>
      <c r="T1844" s="321">
        <v>129.30958598434512</v>
      </c>
      <c r="U1844" s="321" t="s">
        <v>150</v>
      </c>
      <c r="V1844" s="321">
        <v>0.19363482238155294</v>
      </c>
      <c r="W1844" s="321">
        <v>1.16897852116378</v>
      </c>
      <c r="X1844" s="321">
        <v>2</v>
      </c>
      <c r="Y1844" s="321">
        <v>45.178175227930097</v>
      </c>
      <c r="Z1844" s="321">
        <v>0.44807999999999998</v>
      </c>
      <c r="AA1844" s="321">
        <v>99.589996400000004</v>
      </c>
      <c r="AB1844" s="321">
        <v>1.4448949600000001</v>
      </c>
      <c r="AC1844" s="322">
        <v>0.55269378283894455</v>
      </c>
      <c r="AD1844" s="323">
        <v>180000</v>
      </c>
      <c r="AE1844" s="322">
        <v>45.197053450596215</v>
      </c>
      <c r="AF1844" s="324">
        <v>101.04275710150196</v>
      </c>
      <c r="AG1844" s="324">
        <v>28.905804427443567</v>
      </c>
      <c r="AH1844" s="324">
        <v>0.23775822515415007</v>
      </c>
      <c r="AI1844" s="324">
        <v>0.286074977134743</v>
      </c>
      <c r="AJ1844" s="324">
        <v>0.20410585919709992</v>
      </c>
      <c r="AK1844" s="324">
        <v>181.24044551828439</v>
      </c>
      <c r="AL1844" s="324">
        <v>146.14598404199788</v>
      </c>
      <c r="AM1844" s="324">
        <v>216.33490699457093</v>
      </c>
    </row>
    <row r="1845" spans="1:39">
      <c r="A1845" s="291" t="s">
        <v>1996</v>
      </c>
      <c r="B1845" s="291">
        <v>2</v>
      </c>
      <c r="C1845" s="291" t="s">
        <v>4023</v>
      </c>
      <c r="D1845" s="291" t="s">
        <v>3176</v>
      </c>
      <c r="E1845" s="291" t="s">
        <v>3160</v>
      </c>
      <c r="F1845" s="291" t="s">
        <v>3161</v>
      </c>
      <c r="G1845" s="291" t="s">
        <v>3162</v>
      </c>
      <c r="H1845" s="291" t="s">
        <v>3163</v>
      </c>
      <c r="I1845" s="291" t="s">
        <v>3164</v>
      </c>
      <c r="J1845" s="291" t="s">
        <v>65</v>
      </c>
      <c r="K1845" s="291">
        <v>40</v>
      </c>
      <c r="L1845" s="291">
        <v>58627677.160000004</v>
      </c>
      <c r="M1845" s="291" t="s">
        <v>58</v>
      </c>
      <c r="N1845" s="291">
        <v>843</v>
      </c>
      <c r="O1845" s="291">
        <v>8145143.1878387183</v>
      </c>
      <c r="P1845" s="321" t="s">
        <v>3170</v>
      </c>
      <c r="Q1845" s="321">
        <v>18000000</v>
      </c>
      <c r="R1845" s="321">
        <v>32.510452999999998</v>
      </c>
      <c r="S1845" s="321">
        <v>52.540310169999998</v>
      </c>
      <c r="T1845" s="321">
        <v>129.30958598434512</v>
      </c>
      <c r="U1845" s="321" t="s">
        <v>150</v>
      </c>
      <c r="V1845" s="321">
        <v>0.19363482238155294</v>
      </c>
      <c r="W1845" s="321">
        <v>1.16897852116378</v>
      </c>
      <c r="X1845" s="321">
        <v>2</v>
      </c>
      <c r="Y1845" s="321">
        <v>45.178175227930097</v>
      </c>
      <c r="Z1845" s="321">
        <v>0.44807999999999998</v>
      </c>
      <c r="AA1845" s="321">
        <v>99.589996400000004</v>
      </c>
      <c r="AB1845" s="321">
        <v>1.4448949600000001</v>
      </c>
      <c r="AC1845" s="322">
        <v>0.55269378283894455</v>
      </c>
      <c r="AD1845" s="323">
        <v>180000</v>
      </c>
      <c r="AE1845" s="322">
        <v>45.250795487992882</v>
      </c>
      <c r="AF1845" s="324">
        <v>101.16290306713989</v>
      </c>
      <c r="AG1845" s="324">
        <v>28.934335136326975</v>
      </c>
      <c r="AH1845" s="324">
        <v>0.23746705710775329</v>
      </c>
      <c r="AI1845" s="324">
        <v>0.28601724801357081</v>
      </c>
      <c r="AJ1845" s="324">
        <v>0.20410585919709992</v>
      </c>
      <c r="AK1845" s="324">
        <v>181.20387170904942</v>
      </c>
      <c r="AL1845" s="324">
        <v>146.11649219581793</v>
      </c>
      <c r="AM1845" s="324">
        <v>216.29125122228092</v>
      </c>
    </row>
    <row r="1846" spans="1:39">
      <c r="A1846" s="291" t="s">
        <v>1997</v>
      </c>
      <c r="B1846" s="291">
        <v>2</v>
      </c>
      <c r="C1846" s="291" t="s">
        <v>4024</v>
      </c>
      <c r="D1846" s="291" t="s">
        <v>3176</v>
      </c>
      <c r="E1846" s="291" t="s">
        <v>3160</v>
      </c>
      <c r="F1846" s="291" t="s">
        <v>3161</v>
      </c>
      <c r="G1846" s="291" t="s">
        <v>3162</v>
      </c>
      <c r="H1846" s="291" t="s">
        <v>3163</v>
      </c>
      <c r="I1846" s="291" t="s">
        <v>3164</v>
      </c>
      <c r="J1846" s="291" t="s">
        <v>65</v>
      </c>
      <c r="K1846" s="291">
        <v>40</v>
      </c>
      <c r="L1846" s="291">
        <v>58627677.160000004</v>
      </c>
      <c r="M1846" s="291" t="s">
        <v>58</v>
      </c>
      <c r="N1846" s="291">
        <v>844</v>
      </c>
      <c r="O1846" s="291">
        <v>8154816.7545701182</v>
      </c>
      <c r="P1846" s="321" t="s">
        <v>3170</v>
      </c>
      <c r="Q1846" s="321">
        <v>18000000</v>
      </c>
      <c r="R1846" s="321">
        <v>32.510452999999998</v>
      </c>
      <c r="S1846" s="321">
        <v>52.540310169999998</v>
      </c>
      <c r="T1846" s="321">
        <v>129.30958598434512</v>
      </c>
      <c r="U1846" s="321" t="s">
        <v>150</v>
      </c>
      <c r="V1846" s="321">
        <v>0.19363482238155294</v>
      </c>
      <c r="W1846" s="321">
        <v>1.16897852116378</v>
      </c>
      <c r="X1846" s="321">
        <v>2</v>
      </c>
      <c r="Y1846" s="321">
        <v>45.178175227930097</v>
      </c>
      <c r="Z1846" s="321">
        <v>0.44807999999999998</v>
      </c>
      <c r="AA1846" s="321">
        <v>99.589996400000004</v>
      </c>
      <c r="AB1846" s="321">
        <v>1.4448949600000001</v>
      </c>
      <c r="AC1846" s="322">
        <v>0.55269378283894455</v>
      </c>
      <c r="AD1846" s="323">
        <v>180000</v>
      </c>
      <c r="AE1846" s="322">
        <v>45.304537525389549</v>
      </c>
      <c r="AF1846" s="324">
        <v>101.28304903277784</v>
      </c>
      <c r="AG1846" s="324">
        <v>28.962830861044406</v>
      </c>
      <c r="AH1846" s="324">
        <v>0.2371758765775043</v>
      </c>
      <c r="AI1846" s="324">
        <v>0.28595931044365852</v>
      </c>
      <c r="AJ1846" s="324">
        <v>0.20410585919709992</v>
      </c>
      <c r="AK1846" s="324">
        <v>181.16716583883203</v>
      </c>
      <c r="AL1846" s="324">
        <v>146.08689386026046</v>
      </c>
      <c r="AM1846" s="324">
        <v>216.24743781740361</v>
      </c>
    </row>
    <row r="1847" spans="1:39">
      <c r="A1847" s="291" t="s">
        <v>1998</v>
      </c>
      <c r="B1847" s="291">
        <v>2</v>
      </c>
      <c r="C1847" s="291" t="s">
        <v>4025</v>
      </c>
      <c r="D1847" s="291" t="s">
        <v>3176</v>
      </c>
      <c r="E1847" s="291" t="s">
        <v>3160</v>
      </c>
      <c r="F1847" s="291" t="s">
        <v>3161</v>
      </c>
      <c r="G1847" s="291" t="s">
        <v>3162</v>
      </c>
      <c r="H1847" s="291" t="s">
        <v>3163</v>
      </c>
      <c r="I1847" s="291" t="s">
        <v>3164</v>
      </c>
      <c r="J1847" s="291" t="s">
        <v>65</v>
      </c>
      <c r="K1847" s="291">
        <v>40</v>
      </c>
      <c r="L1847" s="291">
        <v>58627677.160000004</v>
      </c>
      <c r="M1847" s="291" t="s">
        <v>58</v>
      </c>
      <c r="N1847" s="291">
        <v>845</v>
      </c>
      <c r="O1847" s="291">
        <v>8164490.321301518</v>
      </c>
      <c r="P1847" s="321" t="s">
        <v>3170</v>
      </c>
      <c r="Q1847" s="321">
        <v>18000000</v>
      </c>
      <c r="R1847" s="321">
        <v>32.510452999999998</v>
      </c>
      <c r="S1847" s="321">
        <v>52.540310169999998</v>
      </c>
      <c r="T1847" s="321">
        <v>129.30958598434512</v>
      </c>
      <c r="U1847" s="321" t="s">
        <v>150</v>
      </c>
      <c r="V1847" s="321">
        <v>0.19363482238155294</v>
      </c>
      <c r="W1847" s="321">
        <v>1.16897852116378</v>
      </c>
      <c r="X1847" s="321">
        <v>2</v>
      </c>
      <c r="Y1847" s="321">
        <v>45.178175227930097</v>
      </c>
      <c r="Z1847" s="321">
        <v>0.44807999999999998</v>
      </c>
      <c r="AA1847" s="321">
        <v>99.589996400000004</v>
      </c>
      <c r="AB1847" s="321">
        <v>1.4448949600000001</v>
      </c>
      <c r="AC1847" s="322">
        <v>0.55269378283894455</v>
      </c>
      <c r="AD1847" s="323">
        <v>180000</v>
      </c>
      <c r="AE1847" s="322">
        <v>45.358279562786208</v>
      </c>
      <c r="AF1847" s="324">
        <v>101.40319499841576</v>
      </c>
      <c r="AG1847" s="324">
        <v>28.991291600266457</v>
      </c>
      <c r="AH1847" s="324">
        <v>0.23688468498246032</v>
      </c>
      <c r="AI1847" s="324">
        <v>0.28590116515282771</v>
      </c>
      <c r="AJ1847" s="324">
        <v>0.20410585919709992</v>
      </c>
      <c r="AK1847" s="324">
        <v>181.13032836873759</v>
      </c>
      <c r="AL1847" s="324">
        <v>146.05718940714473</v>
      </c>
      <c r="AM1847" s="324">
        <v>216.20346733033045</v>
      </c>
    </row>
    <row r="1848" spans="1:39">
      <c r="A1848" s="291" t="s">
        <v>1999</v>
      </c>
      <c r="B1848" s="291">
        <v>2</v>
      </c>
      <c r="C1848" s="291" t="s">
        <v>4026</v>
      </c>
      <c r="D1848" s="291" t="s">
        <v>3176</v>
      </c>
      <c r="E1848" s="291" t="s">
        <v>3160</v>
      </c>
      <c r="F1848" s="291" t="s">
        <v>3161</v>
      </c>
      <c r="G1848" s="291" t="s">
        <v>3162</v>
      </c>
      <c r="H1848" s="291" t="s">
        <v>3163</v>
      </c>
      <c r="I1848" s="291" t="s">
        <v>3164</v>
      </c>
      <c r="J1848" s="291" t="s">
        <v>65</v>
      </c>
      <c r="K1848" s="291">
        <v>40</v>
      </c>
      <c r="L1848" s="291">
        <v>58627677.160000004</v>
      </c>
      <c r="M1848" s="291" t="s">
        <v>58</v>
      </c>
      <c r="N1848" s="291">
        <v>846</v>
      </c>
      <c r="O1848" s="291">
        <v>8174163.8880329179</v>
      </c>
      <c r="P1848" s="321" t="s">
        <v>3170</v>
      </c>
      <c r="Q1848" s="321">
        <v>18000000</v>
      </c>
      <c r="R1848" s="321">
        <v>32.510452999999998</v>
      </c>
      <c r="S1848" s="321">
        <v>52.540310169999998</v>
      </c>
      <c r="T1848" s="321">
        <v>129.30958598434512</v>
      </c>
      <c r="U1848" s="321" t="s">
        <v>150</v>
      </c>
      <c r="V1848" s="321">
        <v>0.19363482238155294</v>
      </c>
      <c r="W1848" s="321">
        <v>1.16897852116378</v>
      </c>
      <c r="X1848" s="321">
        <v>2</v>
      </c>
      <c r="Y1848" s="321">
        <v>45.178175227930097</v>
      </c>
      <c r="Z1848" s="321">
        <v>0.44807999999999998</v>
      </c>
      <c r="AA1848" s="321">
        <v>99.589996400000004</v>
      </c>
      <c r="AB1848" s="321">
        <v>1.4448949600000001</v>
      </c>
      <c r="AC1848" s="322">
        <v>0.55269378283894455</v>
      </c>
      <c r="AD1848" s="323">
        <v>180000</v>
      </c>
      <c r="AE1848" s="322">
        <v>45.412021600182875</v>
      </c>
      <c r="AF1848" s="324">
        <v>101.52334096405369</v>
      </c>
      <c r="AG1848" s="324">
        <v>29.019717352833617</v>
      </c>
      <c r="AH1848" s="324">
        <v>0.23659348373645991</v>
      </c>
      <c r="AI1848" s="324">
        <v>0.28584281286712787</v>
      </c>
      <c r="AJ1848" s="324">
        <v>0.20410585919709992</v>
      </c>
      <c r="AK1848" s="324">
        <v>181.09335975874879</v>
      </c>
      <c r="AL1848" s="324">
        <v>146.02737920738483</v>
      </c>
      <c r="AM1848" s="324">
        <v>216.15934031011278</v>
      </c>
    </row>
    <row r="1849" spans="1:39">
      <c r="A1849" s="291" t="s">
        <v>2000</v>
      </c>
      <c r="B1849" s="291">
        <v>2</v>
      </c>
      <c r="C1849" s="291" t="s">
        <v>4027</v>
      </c>
      <c r="D1849" s="291" t="s">
        <v>3176</v>
      </c>
      <c r="E1849" s="291" t="s">
        <v>3160</v>
      </c>
      <c r="F1849" s="291" t="s">
        <v>3161</v>
      </c>
      <c r="G1849" s="291" t="s">
        <v>3162</v>
      </c>
      <c r="H1849" s="291" t="s">
        <v>3163</v>
      </c>
      <c r="I1849" s="291" t="s">
        <v>3164</v>
      </c>
      <c r="J1849" s="291" t="s">
        <v>65</v>
      </c>
      <c r="K1849" s="291">
        <v>40</v>
      </c>
      <c r="L1849" s="291">
        <v>58627677.160000004</v>
      </c>
      <c r="M1849" s="291" t="s">
        <v>58</v>
      </c>
      <c r="N1849" s="291">
        <v>847</v>
      </c>
      <c r="O1849" s="291">
        <v>8183837.4547643177</v>
      </c>
      <c r="P1849" s="321" t="s">
        <v>3170</v>
      </c>
      <c r="Q1849" s="321">
        <v>18000000</v>
      </c>
      <c r="R1849" s="321">
        <v>32.510452999999998</v>
      </c>
      <c r="S1849" s="321">
        <v>52.540310169999998</v>
      </c>
      <c r="T1849" s="321">
        <v>129.30958598434512</v>
      </c>
      <c r="U1849" s="321" t="s">
        <v>150</v>
      </c>
      <c r="V1849" s="321">
        <v>0.19363482238155294</v>
      </c>
      <c r="W1849" s="321">
        <v>1.16897852116378</v>
      </c>
      <c r="X1849" s="321">
        <v>2</v>
      </c>
      <c r="Y1849" s="321">
        <v>45.178175227930097</v>
      </c>
      <c r="Z1849" s="321">
        <v>0.44807999999999998</v>
      </c>
      <c r="AA1849" s="321">
        <v>99.589996400000004</v>
      </c>
      <c r="AB1849" s="321">
        <v>1.4448949600000001</v>
      </c>
      <c r="AC1849" s="322">
        <v>0.55269378283894455</v>
      </c>
      <c r="AD1849" s="323">
        <v>180000</v>
      </c>
      <c r="AE1849" s="322">
        <v>45.465763637579542</v>
      </c>
      <c r="AF1849" s="324">
        <v>101.64348692969162</v>
      </c>
      <c r="AG1849" s="324">
        <v>29.048108117755575</v>
      </c>
      <c r="AH1849" s="324">
        <v>0.23630227424794459</v>
      </c>
      <c r="AI1849" s="324">
        <v>0.28578425431084042</v>
      </c>
      <c r="AJ1849" s="324">
        <v>0.20410585919709992</v>
      </c>
      <c r="AK1849" s="324">
        <v>181.05626046772815</v>
      </c>
      <c r="AL1849" s="324">
        <v>145.99746363099143</v>
      </c>
      <c r="AM1849" s="324">
        <v>216.1150573044649</v>
      </c>
    </row>
    <row r="1850" spans="1:39">
      <c r="A1850" s="291" t="s">
        <v>2001</v>
      </c>
      <c r="B1850" s="291">
        <v>2</v>
      </c>
      <c r="C1850" s="291" t="s">
        <v>4028</v>
      </c>
      <c r="D1850" s="291" t="s">
        <v>3176</v>
      </c>
      <c r="E1850" s="291" t="s">
        <v>3160</v>
      </c>
      <c r="F1850" s="291" t="s">
        <v>3161</v>
      </c>
      <c r="G1850" s="291" t="s">
        <v>3162</v>
      </c>
      <c r="H1850" s="291" t="s">
        <v>3163</v>
      </c>
      <c r="I1850" s="291" t="s">
        <v>3164</v>
      </c>
      <c r="J1850" s="291" t="s">
        <v>65</v>
      </c>
      <c r="K1850" s="291">
        <v>40</v>
      </c>
      <c r="L1850" s="291">
        <v>58627677.160000004</v>
      </c>
      <c r="M1850" s="291" t="s">
        <v>58</v>
      </c>
      <c r="N1850" s="291">
        <v>848</v>
      </c>
      <c r="O1850" s="291">
        <v>8193511.0214957176</v>
      </c>
      <c r="P1850" s="321" t="s">
        <v>3170</v>
      </c>
      <c r="Q1850" s="321">
        <v>18000000</v>
      </c>
      <c r="R1850" s="321">
        <v>32.510452999999998</v>
      </c>
      <c r="S1850" s="321">
        <v>52.540310169999998</v>
      </c>
      <c r="T1850" s="321">
        <v>129.30958598434512</v>
      </c>
      <c r="U1850" s="321" t="s">
        <v>150</v>
      </c>
      <c r="V1850" s="321">
        <v>0.19363482238155294</v>
      </c>
      <c r="W1850" s="321">
        <v>1.16897852116378</v>
      </c>
      <c r="X1850" s="321">
        <v>2</v>
      </c>
      <c r="Y1850" s="321">
        <v>45.178175227930097</v>
      </c>
      <c r="Z1850" s="321">
        <v>0.44807999999999998</v>
      </c>
      <c r="AA1850" s="321">
        <v>99.589996400000004</v>
      </c>
      <c r="AB1850" s="321">
        <v>1.4448949600000001</v>
      </c>
      <c r="AC1850" s="322">
        <v>0.55269378283894455</v>
      </c>
      <c r="AD1850" s="323">
        <v>180000</v>
      </c>
      <c r="AE1850" s="322">
        <v>45.519505674976209</v>
      </c>
      <c r="AF1850" s="324">
        <v>101.76363289532955</v>
      </c>
      <c r="AG1850" s="324">
        <v>29.076463894210747</v>
      </c>
      <c r="AH1850" s="324">
        <v>0.2360110579211942</v>
      </c>
      <c r="AI1850" s="324">
        <v>0.2857254902064843</v>
      </c>
      <c r="AJ1850" s="324">
        <v>0.20410585919709992</v>
      </c>
      <c r="AK1850" s="324">
        <v>181.01903095342158</v>
      </c>
      <c r="AL1850" s="324">
        <v>145.96744304707499</v>
      </c>
      <c r="AM1850" s="324">
        <v>216.07061885976822</v>
      </c>
    </row>
    <row r="1851" spans="1:39">
      <c r="A1851" s="291" t="s">
        <v>2002</v>
      </c>
      <c r="B1851" s="291">
        <v>2</v>
      </c>
      <c r="C1851" s="291" t="s">
        <v>4029</v>
      </c>
      <c r="D1851" s="291" t="s">
        <v>3176</v>
      </c>
      <c r="E1851" s="291" t="s">
        <v>3160</v>
      </c>
      <c r="F1851" s="291" t="s">
        <v>3161</v>
      </c>
      <c r="G1851" s="291" t="s">
        <v>3162</v>
      </c>
      <c r="H1851" s="291" t="s">
        <v>3163</v>
      </c>
      <c r="I1851" s="291" t="s">
        <v>3164</v>
      </c>
      <c r="J1851" s="291" t="s">
        <v>65</v>
      </c>
      <c r="K1851" s="291">
        <v>40</v>
      </c>
      <c r="L1851" s="291">
        <v>58627677.160000004</v>
      </c>
      <c r="M1851" s="291" t="s">
        <v>58</v>
      </c>
      <c r="N1851" s="291">
        <v>849</v>
      </c>
      <c r="O1851" s="291">
        <v>8203184.5882271174</v>
      </c>
      <c r="P1851" s="321" t="s">
        <v>3170</v>
      </c>
      <c r="Q1851" s="321">
        <v>18000000</v>
      </c>
      <c r="R1851" s="321">
        <v>32.510452999999998</v>
      </c>
      <c r="S1851" s="321">
        <v>52.540310169999998</v>
      </c>
      <c r="T1851" s="321">
        <v>129.30958598434512</v>
      </c>
      <c r="U1851" s="321" t="s">
        <v>150</v>
      </c>
      <c r="V1851" s="321">
        <v>0.19363482238155294</v>
      </c>
      <c r="W1851" s="321">
        <v>1.16897852116378</v>
      </c>
      <c r="X1851" s="321">
        <v>2</v>
      </c>
      <c r="Y1851" s="321">
        <v>45.178175227930097</v>
      </c>
      <c r="Z1851" s="321">
        <v>0.44807999999999998</v>
      </c>
      <c r="AA1851" s="321">
        <v>99.589996400000004</v>
      </c>
      <c r="AB1851" s="321">
        <v>1.4448949600000001</v>
      </c>
      <c r="AC1851" s="322">
        <v>0.55269378283894455</v>
      </c>
      <c r="AD1851" s="323">
        <v>180000</v>
      </c>
      <c r="AE1851" s="322">
        <v>45.573247712372876</v>
      </c>
      <c r="AF1851" s="324">
        <v>101.8837788609675</v>
      </c>
      <c r="AG1851" s="324">
        <v>29.104784681545556</v>
      </c>
      <c r="AH1851" s="324">
        <v>0.23571983615457476</v>
      </c>
      <c r="AI1851" s="324">
        <v>0.28566652127481929</v>
      </c>
      <c r="AJ1851" s="324">
        <v>0.20410585919709992</v>
      </c>
      <c r="AK1851" s="324">
        <v>180.98167167246052</v>
      </c>
      <c r="AL1851" s="324">
        <v>145.93731782384711</v>
      </c>
      <c r="AM1851" s="324">
        <v>216.02602552107399</v>
      </c>
    </row>
    <row r="1852" spans="1:39">
      <c r="A1852" s="291" t="s">
        <v>2003</v>
      </c>
      <c r="B1852" s="291">
        <v>2</v>
      </c>
      <c r="C1852" s="291" t="s">
        <v>4030</v>
      </c>
      <c r="D1852" s="291" t="s">
        <v>3176</v>
      </c>
      <c r="E1852" s="291" t="s">
        <v>3160</v>
      </c>
      <c r="F1852" s="291" t="s">
        <v>3161</v>
      </c>
      <c r="G1852" s="291" t="s">
        <v>3162</v>
      </c>
      <c r="H1852" s="291" t="s">
        <v>3163</v>
      </c>
      <c r="I1852" s="291" t="s">
        <v>3164</v>
      </c>
      <c r="J1852" s="291" t="s">
        <v>65</v>
      </c>
      <c r="K1852" s="291">
        <v>40</v>
      </c>
      <c r="L1852" s="291">
        <v>58627677.160000004</v>
      </c>
      <c r="M1852" s="291" t="s">
        <v>58</v>
      </c>
      <c r="N1852" s="291">
        <v>850</v>
      </c>
      <c r="O1852" s="291">
        <v>8212858.1549585173</v>
      </c>
      <c r="P1852" s="321" t="s">
        <v>3170</v>
      </c>
      <c r="Q1852" s="321">
        <v>18000000</v>
      </c>
      <c r="R1852" s="321">
        <v>32.510452999999998</v>
      </c>
      <c r="S1852" s="321">
        <v>52.540310169999998</v>
      </c>
      <c r="T1852" s="321">
        <v>129.30958598434512</v>
      </c>
      <c r="U1852" s="321" t="s">
        <v>150</v>
      </c>
      <c r="V1852" s="321">
        <v>0.19363482238155294</v>
      </c>
      <c r="W1852" s="321">
        <v>1.16897852116378</v>
      </c>
      <c r="X1852" s="321">
        <v>2</v>
      </c>
      <c r="Y1852" s="321">
        <v>45.178175227930097</v>
      </c>
      <c r="Z1852" s="321">
        <v>0.44807999999999998</v>
      </c>
      <c r="AA1852" s="321">
        <v>99.589996400000004</v>
      </c>
      <c r="AB1852" s="321">
        <v>1.4448949600000001</v>
      </c>
      <c r="AC1852" s="322">
        <v>0.55269378283894455</v>
      </c>
      <c r="AD1852" s="323">
        <v>180000</v>
      </c>
      <c r="AE1852" s="322">
        <v>45.626989749769542</v>
      </c>
      <c r="AF1852" s="324">
        <v>102.00392482660543</v>
      </c>
      <c r="AG1852" s="324">
        <v>29.133070479273918</v>
      </c>
      <c r="AH1852" s="324">
        <v>0.23542861034221699</v>
      </c>
      <c r="AI1852" s="324">
        <v>0.28560734823485157</v>
      </c>
      <c r="AJ1852" s="324">
        <v>0.20410585919709992</v>
      </c>
      <c r="AK1852" s="324">
        <v>180.94418308036543</v>
      </c>
      <c r="AL1852" s="324">
        <v>145.9070883286237</v>
      </c>
      <c r="AM1852" s="324">
        <v>215.9812778321072</v>
      </c>
    </row>
    <row r="1853" spans="1:39">
      <c r="A1853" s="291" t="s">
        <v>2004</v>
      </c>
      <c r="B1853" s="291">
        <v>2</v>
      </c>
      <c r="C1853" s="291" t="s">
        <v>4031</v>
      </c>
      <c r="D1853" s="291" t="s">
        <v>3176</v>
      </c>
      <c r="E1853" s="291" t="s">
        <v>3160</v>
      </c>
      <c r="F1853" s="291" t="s">
        <v>3161</v>
      </c>
      <c r="G1853" s="291" t="s">
        <v>3162</v>
      </c>
      <c r="H1853" s="291" t="s">
        <v>3163</v>
      </c>
      <c r="I1853" s="291" t="s">
        <v>3164</v>
      </c>
      <c r="J1853" s="291" t="s">
        <v>65</v>
      </c>
      <c r="K1853" s="291">
        <v>40</v>
      </c>
      <c r="L1853" s="291">
        <v>58627677.160000004</v>
      </c>
      <c r="M1853" s="291" t="s">
        <v>58</v>
      </c>
      <c r="N1853" s="291">
        <v>851</v>
      </c>
      <c r="O1853" s="291">
        <v>8222531.7216899171</v>
      </c>
      <c r="P1853" s="321" t="s">
        <v>3170</v>
      </c>
      <c r="Q1853" s="321">
        <v>18000000</v>
      </c>
      <c r="R1853" s="321">
        <v>32.510452999999998</v>
      </c>
      <c r="S1853" s="321">
        <v>52.540310169999998</v>
      </c>
      <c r="T1853" s="321">
        <v>129.30958598434512</v>
      </c>
      <c r="U1853" s="321" t="s">
        <v>150</v>
      </c>
      <c r="V1853" s="321">
        <v>0.19363482238155294</v>
      </c>
      <c r="W1853" s="321">
        <v>1.16897852116378</v>
      </c>
      <c r="X1853" s="321">
        <v>2</v>
      </c>
      <c r="Y1853" s="321">
        <v>45.178175227930097</v>
      </c>
      <c r="Z1853" s="321">
        <v>0.44807999999999998</v>
      </c>
      <c r="AA1853" s="321">
        <v>99.589996400000004</v>
      </c>
      <c r="AB1853" s="321">
        <v>1.4448949600000001</v>
      </c>
      <c r="AC1853" s="322">
        <v>0.55269378283894455</v>
      </c>
      <c r="AD1853" s="323">
        <v>180000</v>
      </c>
      <c r="AE1853" s="322">
        <v>45.680731787166209</v>
      </c>
      <c r="AF1853" s="324">
        <v>102.12407079224336</v>
      </c>
      <c r="AG1853" s="324">
        <v>29.161321287076557</v>
      </c>
      <c r="AH1853" s="324">
        <v>0.23513738187243644</v>
      </c>
      <c r="AI1853" s="324">
        <v>0.28554797180383695</v>
      </c>
      <c r="AJ1853" s="324">
        <v>0.20410585919709992</v>
      </c>
      <c r="AK1853" s="324">
        <v>180.90656563154778</v>
      </c>
      <c r="AL1853" s="324">
        <v>145.87675492782631</v>
      </c>
      <c r="AM1853" s="324">
        <v>215.9363763352693</v>
      </c>
    </row>
    <row r="1854" spans="1:39">
      <c r="A1854" s="291" t="s">
        <v>2005</v>
      </c>
      <c r="B1854" s="291">
        <v>2</v>
      </c>
      <c r="C1854" s="291" t="s">
        <v>4032</v>
      </c>
      <c r="D1854" s="291" t="s">
        <v>3176</v>
      </c>
      <c r="E1854" s="291" t="s">
        <v>3160</v>
      </c>
      <c r="F1854" s="291" t="s">
        <v>3161</v>
      </c>
      <c r="G1854" s="291" t="s">
        <v>3162</v>
      </c>
      <c r="H1854" s="291" t="s">
        <v>3163</v>
      </c>
      <c r="I1854" s="291" t="s">
        <v>3164</v>
      </c>
      <c r="J1854" s="291" t="s">
        <v>65</v>
      </c>
      <c r="K1854" s="291">
        <v>40</v>
      </c>
      <c r="L1854" s="291">
        <v>58627677.160000004</v>
      </c>
      <c r="M1854" s="291" t="s">
        <v>58</v>
      </c>
      <c r="N1854" s="291">
        <v>852</v>
      </c>
      <c r="O1854" s="291">
        <v>8232205.288421317</v>
      </c>
      <c r="P1854" s="321" t="s">
        <v>3170</v>
      </c>
      <c r="Q1854" s="321">
        <v>18000000</v>
      </c>
      <c r="R1854" s="321">
        <v>32.510452999999998</v>
      </c>
      <c r="S1854" s="321">
        <v>52.540310169999998</v>
      </c>
      <c r="T1854" s="321">
        <v>129.30958598434512</v>
      </c>
      <c r="U1854" s="321" t="s">
        <v>150</v>
      </c>
      <c r="V1854" s="321">
        <v>0.19363482238155294</v>
      </c>
      <c r="W1854" s="321">
        <v>1.16897852116378</v>
      </c>
      <c r="X1854" s="321">
        <v>2</v>
      </c>
      <c r="Y1854" s="321">
        <v>45.178175227930097</v>
      </c>
      <c r="Z1854" s="321">
        <v>0.44807999999999998</v>
      </c>
      <c r="AA1854" s="321">
        <v>99.589996400000004</v>
      </c>
      <c r="AB1854" s="321">
        <v>1.4448949600000001</v>
      </c>
      <c r="AC1854" s="322">
        <v>0.55269378283894455</v>
      </c>
      <c r="AD1854" s="323">
        <v>180000</v>
      </c>
      <c r="AE1854" s="322">
        <v>45.734473824562869</v>
      </c>
      <c r="AF1854" s="324">
        <v>102.24421675788128</v>
      </c>
      <c r="AG1854" s="324">
        <v>29.189537104800497</v>
      </c>
      <c r="AH1854" s="324">
        <v>0.23484615212942997</v>
      </c>
      <c r="AI1854" s="324">
        <v>0.28548839269728654</v>
      </c>
      <c r="AJ1854" s="324">
        <v>0.20410585919709992</v>
      </c>
      <c r="AK1854" s="324">
        <v>180.86881977931378</v>
      </c>
      <c r="AL1854" s="324">
        <v>145.84631798698527</v>
      </c>
      <c r="AM1854" s="324">
        <v>215.89132157164232</v>
      </c>
    </row>
    <row r="1855" spans="1:39">
      <c r="A1855" s="291" t="s">
        <v>2006</v>
      </c>
      <c r="B1855" s="291">
        <v>2</v>
      </c>
      <c r="C1855" s="291" t="s">
        <v>4033</v>
      </c>
      <c r="D1855" s="291" t="s">
        <v>3176</v>
      </c>
      <c r="E1855" s="291" t="s">
        <v>3160</v>
      </c>
      <c r="F1855" s="291" t="s">
        <v>3161</v>
      </c>
      <c r="G1855" s="291" t="s">
        <v>3162</v>
      </c>
      <c r="H1855" s="291" t="s">
        <v>3163</v>
      </c>
      <c r="I1855" s="291" t="s">
        <v>3164</v>
      </c>
      <c r="J1855" s="291" t="s">
        <v>65</v>
      </c>
      <c r="K1855" s="291">
        <v>40</v>
      </c>
      <c r="L1855" s="291">
        <v>58627677.160000004</v>
      </c>
      <c r="M1855" s="291" t="s">
        <v>58</v>
      </c>
      <c r="N1855" s="291">
        <v>853</v>
      </c>
      <c r="O1855" s="291">
        <v>8241878.8551527169</v>
      </c>
      <c r="P1855" s="321" t="s">
        <v>3170</v>
      </c>
      <c r="Q1855" s="321">
        <v>18000000</v>
      </c>
      <c r="R1855" s="321">
        <v>32.510452999999998</v>
      </c>
      <c r="S1855" s="321">
        <v>52.540310169999998</v>
      </c>
      <c r="T1855" s="321">
        <v>129.30958598434512</v>
      </c>
      <c r="U1855" s="321" t="s">
        <v>150</v>
      </c>
      <c r="V1855" s="321">
        <v>0.19363482238155294</v>
      </c>
      <c r="W1855" s="321">
        <v>1.16897852116378</v>
      </c>
      <c r="X1855" s="321">
        <v>2</v>
      </c>
      <c r="Y1855" s="321">
        <v>45.178175227930097</v>
      </c>
      <c r="Z1855" s="321">
        <v>0.44807999999999998</v>
      </c>
      <c r="AA1855" s="321">
        <v>99.589996400000004</v>
      </c>
      <c r="AB1855" s="321">
        <v>1.4448949600000001</v>
      </c>
      <c r="AC1855" s="322">
        <v>0.55269378283894455</v>
      </c>
      <c r="AD1855" s="323">
        <v>180000</v>
      </c>
      <c r="AE1855" s="322">
        <v>45.788215861959536</v>
      </c>
      <c r="AF1855" s="324">
        <v>102.36436272351922</v>
      </c>
      <c r="AG1855" s="324">
        <v>29.217717932458434</v>
      </c>
      <c r="AH1855" s="324">
        <v>0.23455492249202328</v>
      </c>
      <c r="AI1855" s="324">
        <v>0.28542861162897054</v>
      </c>
      <c r="AJ1855" s="324">
        <v>0.20410585919709992</v>
      </c>
      <c r="AK1855" s="324">
        <v>180.83094597586663</v>
      </c>
      <c r="AL1855" s="324">
        <v>145.8157778707415</v>
      </c>
      <c r="AM1855" s="324">
        <v>215.84611408099175</v>
      </c>
    </row>
    <row r="1856" spans="1:39">
      <c r="A1856" s="291" t="s">
        <v>2007</v>
      </c>
      <c r="B1856" s="291">
        <v>2</v>
      </c>
      <c r="C1856" s="291" t="s">
        <v>4034</v>
      </c>
      <c r="D1856" s="291" t="s">
        <v>3176</v>
      </c>
      <c r="E1856" s="291" t="s">
        <v>3160</v>
      </c>
      <c r="F1856" s="291" t="s">
        <v>3161</v>
      </c>
      <c r="G1856" s="291" t="s">
        <v>3162</v>
      </c>
      <c r="H1856" s="291" t="s">
        <v>3163</v>
      </c>
      <c r="I1856" s="291" t="s">
        <v>3164</v>
      </c>
      <c r="J1856" s="291" t="s">
        <v>65</v>
      </c>
      <c r="K1856" s="291">
        <v>40</v>
      </c>
      <c r="L1856" s="291">
        <v>58627677.160000004</v>
      </c>
      <c r="M1856" s="291" t="s">
        <v>58</v>
      </c>
      <c r="N1856" s="291">
        <v>854</v>
      </c>
      <c r="O1856" s="291">
        <v>8251552.4218841167</v>
      </c>
      <c r="P1856" s="321" t="s">
        <v>3170</v>
      </c>
      <c r="Q1856" s="321">
        <v>18000000</v>
      </c>
      <c r="R1856" s="321">
        <v>32.510452999999998</v>
      </c>
      <c r="S1856" s="321">
        <v>52.540310169999998</v>
      </c>
      <c r="T1856" s="321">
        <v>129.30958598434512</v>
      </c>
      <c r="U1856" s="321" t="s">
        <v>150</v>
      </c>
      <c r="V1856" s="321">
        <v>0.19363482238155294</v>
      </c>
      <c r="W1856" s="321">
        <v>1.16897852116378</v>
      </c>
      <c r="X1856" s="321">
        <v>2</v>
      </c>
      <c r="Y1856" s="321">
        <v>45.178175227930097</v>
      </c>
      <c r="Z1856" s="321">
        <v>0.44807999999999998</v>
      </c>
      <c r="AA1856" s="321">
        <v>99.589996400000004</v>
      </c>
      <c r="AB1856" s="321">
        <v>1.4448949600000001</v>
      </c>
      <c r="AC1856" s="322">
        <v>0.55269378283894455</v>
      </c>
      <c r="AD1856" s="323">
        <v>180000</v>
      </c>
      <c r="AE1856" s="322">
        <v>45.841957899356203</v>
      </c>
      <c r="AF1856" s="324">
        <v>102.48450868915715</v>
      </c>
      <c r="AG1856" s="324">
        <v>29.245863770228077</v>
      </c>
      <c r="AH1856" s="324">
        <v>0.23426369433379024</v>
      </c>
      <c r="AI1856" s="324">
        <v>0.28536862931092222</v>
      </c>
      <c r="AJ1856" s="324">
        <v>0.20410585919709992</v>
      </c>
      <c r="AK1856" s="324">
        <v>180.79294467230912</v>
      </c>
      <c r="AL1856" s="324">
        <v>145.78513494284863</v>
      </c>
      <c r="AM1856" s="324">
        <v>215.80075440176967</v>
      </c>
    </row>
    <row r="1857" spans="1:39">
      <c r="A1857" s="291" t="s">
        <v>2008</v>
      </c>
      <c r="B1857" s="291">
        <v>2</v>
      </c>
      <c r="C1857" s="291" t="s">
        <v>4035</v>
      </c>
      <c r="D1857" s="291" t="s">
        <v>3176</v>
      </c>
      <c r="E1857" s="291" t="s">
        <v>3160</v>
      </c>
      <c r="F1857" s="291" t="s">
        <v>3161</v>
      </c>
      <c r="G1857" s="291" t="s">
        <v>3162</v>
      </c>
      <c r="H1857" s="291" t="s">
        <v>3163</v>
      </c>
      <c r="I1857" s="291" t="s">
        <v>3164</v>
      </c>
      <c r="J1857" s="291" t="s">
        <v>65</v>
      </c>
      <c r="K1857" s="291">
        <v>40</v>
      </c>
      <c r="L1857" s="291">
        <v>58627677.160000004</v>
      </c>
      <c r="M1857" s="291" t="s">
        <v>58</v>
      </c>
      <c r="N1857" s="291">
        <v>855</v>
      </c>
      <c r="O1857" s="291">
        <v>8261225.9886155166</v>
      </c>
      <c r="P1857" s="321" t="s">
        <v>3170</v>
      </c>
      <c r="Q1857" s="321">
        <v>18000000</v>
      </c>
      <c r="R1857" s="321">
        <v>32.510452999999998</v>
      </c>
      <c r="S1857" s="321">
        <v>52.540310169999998</v>
      </c>
      <c r="T1857" s="321">
        <v>129.30958598434512</v>
      </c>
      <c r="U1857" s="321" t="s">
        <v>150</v>
      </c>
      <c r="V1857" s="321">
        <v>0.19363482238155294</v>
      </c>
      <c r="W1857" s="321">
        <v>1.16897852116378</v>
      </c>
      <c r="X1857" s="321">
        <v>2</v>
      </c>
      <c r="Y1857" s="321">
        <v>45.178175227930097</v>
      </c>
      <c r="Z1857" s="321">
        <v>0.44807999999999998</v>
      </c>
      <c r="AA1857" s="321">
        <v>99.589996400000004</v>
      </c>
      <c r="AB1857" s="321">
        <v>1.4448949600000001</v>
      </c>
      <c r="AC1857" s="322">
        <v>0.55269378283894455</v>
      </c>
      <c r="AD1857" s="323">
        <v>180000</v>
      </c>
      <c r="AE1857" s="322">
        <v>45.89569993675287</v>
      </c>
      <c r="AF1857" s="324">
        <v>102.60465465479508</v>
      </c>
      <c r="AG1857" s="324">
        <v>29.273974618451653</v>
      </c>
      <c r="AH1857" s="324">
        <v>0.23397246902397595</v>
      </c>
      <c r="AI1857" s="324">
        <v>0.28530844645344339</v>
      </c>
      <c r="AJ1857" s="324">
        <v>0.20410585919709992</v>
      </c>
      <c r="AK1857" s="324">
        <v>180.75481631864719</v>
      </c>
      <c r="AL1857" s="324">
        <v>145.75438956617572</v>
      </c>
      <c r="AM1857" s="324">
        <v>215.75524307111868</v>
      </c>
    </row>
    <row r="1858" spans="1:39">
      <c r="A1858" s="291" t="s">
        <v>2009</v>
      </c>
      <c r="B1858" s="291">
        <v>2</v>
      </c>
      <c r="C1858" s="291" t="s">
        <v>4036</v>
      </c>
      <c r="D1858" s="291" t="s">
        <v>3176</v>
      </c>
      <c r="E1858" s="291" t="s">
        <v>3160</v>
      </c>
      <c r="F1858" s="291" t="s">
        <v>3161</v>
      </c>
      <c r="G1858" s="291" t="s">
        <v>3162</v>
      </c>
      <c r="H1858" s="291" t="s">
        <v>3163</v>
      </c>
      <c r="I1858" s="291" t="s">
        <v>3164</v>
      </c>
      <c r="J1858" s="291" t="s">
        <v>65</v>
      </c>
      <c r="K1858" s="291">
        <v>40</v>
      </c>
      <c r="L1858" s="291">
        <v>58627677.160000004</v>
      </c>
      <c r="M1858" s="291" t="s">
        <v>58</v>
      </c>
      <c r="N1858" s="291">
        <v>856</v>
      </c>
      <c r="O1858" s="291">
        <v>8270899.5553469164</v>
      </c>
      <c r="P1858" s="321" t="s">
        <v>3170</v>
      </c>
      <c r="Q1858" s="321">
        <v>18000000</v>
      </c>
      <c r="R1858" s="321">
        <v>32.510452999999998</v>
      </c>
      <c r="S1858" s="321">
        <v>52.540310169999998</v>
      </c>
      <c r="T1858" s="321">
        <v>129.30958598434512</v>
      </c>
      <c r="U1858" s="321" t="s">
        <v>150</v>
      </c>
      <c r="V1858" s="321">
        <v>0.19363482238155294</v>
      </c>
      <c r="W1858" s="321">
        <v>1.16897852116378</v>
      </c>
      <c r="X1858" s="321">
        <v>2</v>
      </c>
      <c r="Y1858" s="321">
        <v>45.178175227930097</v>
      </c>
      <c r="Z1858" s="321">
        <v>0.44807999999999998</v>
      </c>
      <c r="AA1858" s="321">
        <v>99.589996400000004</v>
      </c>
      <c r="AB1858" s="321">
        <v>1.4448949600000001</v>
      </c>
      <c r="AC1858" s="322">
        <v>0.55269378283894455</v>
      </c>
      <c r="AD1858" s="323">
        <v>180000</v>
      </c>
      <c r="AE1858" s="322">
        <v>45.949441974149536</v>
      </c>
      <c r="AF1858" s="324">
        <v>102.72480062043302</v>
      </c>
      <c r="AG1858" s="324">
        <v>29.302050477635245</v>
      </c>
      <c r="AH1858" s="324">
        <v>0.23368124792637557</v>
      </c>
      <c r="AI1858" s="324">
        <v>0.28524806376510764</v>
      </c>
      <c r="AJ1858" s="324">
        <v>0.20410585919709992</v>
      </c>
      <c r="AK1858" s="324">
        <v>180.71656136379173</v>
      </c>
      <c r="AL1858" s="324">
        <v>145.72354210270893</v>
      </c>
      <c r="AM1858" s="324">
        <v>215.70958062487458</v>
      </c>
    </row>
    <row r="1859" spans="1:39">
      <c r="A1859" s="291" t="s">
        <v>2010</v>
      </c>
      <c r="B1859" s="291">
        <v>2</v>
      </c>
      <c r="C1859" s="291" t="s">
        <v>4037</v>
      </c>
      <c r="D1859" s="291" t="s">
        <v>3176</v>
      </c>
      <c r="E1859" s="291" t="s">
        <v>3160</v>
      </c>
      <c r="F1859" s="291" t="s">
        <v>3161</v>
      </c>
      <c r="G1859" s="291" t="s">
        <v>3162</v>
      </c>
      <c r="H1859" s="291" t="s">
        <v>3163</v>
      </c>
      <c r="I1859" s="291" t="s">
        <v>3164</v>
      </c>
      <c r="J1859" s="291" t="s">
        <v>65</v>
      </c>
      <c r="K1859" s="291">
        <v>40</v>
      </c>
      <c r="L1859" s="291">
        <v>58627677.160000004</v>
      </c>
      <c r="M1859" s="291" t="s">
        <v>58</v>
      </c>
      <c r="N1859" s="291">
        <v>857</v>
      </c>
      <c r="O1859" s="291">
        <v>8280573.1220783163</v>
      </c>
      <c r="P1859" s="321" t="s">
        <v>3170</v>
      </c>
      <c r="Q1859" s="321">
        <v>18000000</v>
      </c>
      <c r="R1859" s="321">
        <v>32.510452999999998</v>
      </c>
      <c r="S1859" s="321">
        <v>52.540310169999998</v>
      </c>
      <c r="T1859" s="321">
        <v>129.30958598434512</v>
      </c>
      <c r="U1859" s="321" t="s">
        <v>150</v>
      </c>
      <c r="V1859" s="321">
        <v>0.19363482238155294</v>
      </c>
      <c r="W1859" s="321">
        <v>1.16897852116378</v>
      </c>
      <c r="X1859" s="321">
        <v>2</v>
      </c>
      <c r="Y1859" s="321">
        <v>45.178175227930097</v>
      </c>
      <c r="Z1859" s="321">
        <v>0.44807999999999998</v>
      </c>
      <c r="AA1859" s="321">
        <v>99.589996400000004</v>
      </c>
      <c r="AB1859" s="321">
        <v>1.4448949600000001</v>
      </c>
      <c r="AC1859" s="322">
        <v>0.55269378283894455</v>
      </c>
      <c r="AD1859" s="323">
        <v>180000</v>
      </c>
      <c r="AE1859" s="322">
        <v>46.003184011546203</v>
      </c>
      <c r="AF1859" s="324">
        <v>102.84494658607096</v>
      </c>
      <c r="AG1859" s="324">
        <v>29.330091348448256</v>
      </c>
      <c r="AH1859" s="324">
        <v>0.23339003240035261</v>
      </c>
      <c r="AI1859" s="324">
        <v>0.28518748195276561</v>
      </c>
      <c r="AJ1859" s="324">
        <v>0.20410585919709992</v>
      </c>
      <c r="AK1859" s="324">
        <v>180.67818025556218</v>
      </c>
      <c r="AL1859" s="324">
        <v>145.69259291355422</v>
      </c>
      <c r="AM1859" s="324">
        <v>215.6637675975702</v>
      </c>
    </row>
    <row r="1860" spans="1:39">
      <c r="A1860" s="291" t="s">
        <v>2011</v>
      </c>
      <c r="B1860" s="291">
        <v>2</v>
      </c>
      <c r="C1860" s="291" t="s">
        <v>4038</v>
      </c>
      <c r="D1860" s="291" t="s">
        <v>3176</v>
      </c>
      <c r="E1860" s="291" t="s">
        <v>3160</v>
      </c>
      <c r="F1860" s="291" t="s">
        <v>3161</v>
      </c>
      <c r="G1860" s="291" t="s">
        <v>3162</v>
      </c>
      <c r="H1860" s="291" t="s">
        <v>3163</v>
      </c>
      <c r="I1860" s="291" t="s">
        <v>3164</v>
      </c>
      <c r="J1860" s="291" t="s">
        <v>65</v>
      </c>
      <c r="K1860" s="291">
        <v>40</v>
      </c>
      <c r="L1860" s="291">
        <v>58627677.160000004</v>
      </c>
      <c r="M1860" s="291" t="s">
        <v>58</v>
      </c>
      <c r="N1860" s="291">
        <v>858</v>
      </c>
      <c r="O1860" s="291">
        <v>8290246.6888097161</v>
      </c>
      <c r="P1860" s="321" t="s">
        <v>3170</v>
      </c>
      <c r="Q1860" s="321">
        <v>18000000</v>
      </c>
      <c r="R1860" s="321">
        <v>32.510452999999998</v>
      </c>
      <c r="S1860" s="321">
        <v>52.540310169999998</v>
      </c>
      <c r="T1860" s="321">
        <v>129.30958598434512</v>
      </c>
      <c r="U1860" s="321" t="s">
        <v>150</v>
      </c>
      <c r="V1860" s="321">
        <v>0.19363482238155294</v>
      </c>
      <c r="W1860" s="321">
        <v>1.16897852116378</v>
      </c>
      <c r="X1860" s="321">
        <v>2</v>
      </c>
      <c r="Y1860" s="321">
        <v>45.178175227930097</v>
      </c>
      <c r="Z1860" s="321">
        <v>0.44807999999999998</v>
      </c>
      <c r="AA1860" s="321">
        <v>99.589996400000004</v>
      </c>
      <c r="AB1860" s="321">
        <v>1.4448949600000001</v>
      </c>
      <c r="AC1860" s="322">
        <v>0.55269378283894455</v>
      </c>
      <c r="AD1860" s="323">
        <v>180000</v>
      </c>
      <c r="AE1860" s="322">
        <v>46.05692604894287</v>
      </c>
      <c r="AF1860" s="324">
        <v>102.96509255170889</v>
      </c>
      <c r="AG1860" s="324">
        <v>29.358097231722748</v>
      </c>
      <c r="AH1860" s="324">
        <v>0.23309882379979224</v>
      </c>
      <c r="AI1860" s="324">
        <v>0.28512670172154864</v>
      </c>
      <c r="AJ1860" s="324">
        <v>0.20410585919709992</v>
      </c>
      <c r="AK1860" s="324">
        <v>180.63967344068868</v>
      </c>
      <c r="AL1860" s="324">
        <v>145.66154235893922</v>
      </c>
      <c r="AM1860" s="324">
        <v>215.61780452243818</v>
      </c>
    </row>
    <row r="1861" spans="1:39">
      <c r="A1861" s="291" t="s">
        <v>2012</v>
      </c>
      <c r="B1861" s="291">
        <v>2</v>
      </c>
      <c r="C1861" s="291" t="s">
        <v>4039</v>
      </c>
      <c r="D1861" s="291" t="s">
        <v>3176</v>
      </c>
      <c r="E1861" s="291" t="s">
        <v>3160</v>
      </c>
      <c r="F1861" s="291" t="s">
        <v>3161</v>
      </c>
      <c r="G1861" s="291" t="s">
        <v>3162</v>
      </c>
      <c r="H1861" s="291" t="s">
        <v>3163</v>
      </c>
      <c r="I1861" s="291" t="s">
        <v>3164</v>
      </c>
      <c r="J1861" s="291" t="s">
        <v>65</v>
      </c>
      <c r="K1861" s="291">
        <v>40</v>
      </c>
      <c r="L1861" s="291">
        <v>58627677.160000004</v>
      </c>
      <c r="M1861" s="291" t="s">
        <v>58</v>
      </c>
      <c r="N1861" s="291">
        <v>859</v>
      </c>
      <c r="O1861" s="291">
        <v>8299920.255541116</v>
      </c>
      <c r="P1861" s="321" t="s">
        <v>3170</v>
      </c>
      <c r="Q1861" s="321">
        <v>18000000</v>
      </c>
      <c r="R1861" s="321">
        <v>32.510452999999998</v>
      </c>
      <c r="S1861" s="321">
        <v>52.540310169999998</v>
      </c>
      <c r="T1861" s="321">
        <v>129.30958598434512</v>
      </c>
      <c r="U1861" s="321" t="s">
        <v>150</v>
      </c>
      <c r="V1861" s="321">
        <v>0.19363482238155294</v>
      </c>
      <c r="W1861" s="321">
        <v>1.16897852116378</v>
      </c>
      <c r="X1861" s="321">
        <v>2</v>
      </c>
      <c r="Y1861" s="321">
        <v>45.178175227930097</v>
      </c>
      <c r="Z1861" s="321">
        <v>0.44807999999999998</v>
      </c>
      <c r="AA1861" s="321">
        <v>99.589996400000004</v>
      </c>
      <c r="AB1861" s="321">
        <v>1.4448949600000001</v>
      </c>
      <c r="AC1861" s="322">
        <v>0.55269378283894455</v>
      </c>
      <c r="AD1861" s="323">
        <v>180000</v>
      </c>
      <c r="AE1861" s="322">
        <v>46.110668086339537</v>
      </c>
      <c r="AF1861" s="324">
        <v>103.08523851734682</v>
      </c>
      <c r="AG1861" s="324">
        <v>29.38606812845293</v>
      </c>
      <c r="AH1861" s="324">
        <v>0.23280762347421499</v>
      </c>
      <c r="AI1861" s="324">
        <v>0.28506572377487338</v>
      </c>
      <c r="AJ1861" s="324">
        <v>0.20410585919709992</v>
      </c>
      <c r="AK1861" s="324">
        <v>180.60104136481507</v>
      </c>
      <c r="AL1861" s="324">
        <v>145.63039079821561</v>
      </c>
      <c r="AM1861" s="324">
        <v>215.57169193141453</v>
      </c>
    </row>
    <row r="1862" spans="1:39">
      <c r="A1862" s="291" t="s">
        <v>2013</v>
      </c>
      <c r="B1862" s="291">
        <v>2</v>
      </c>
      <c r="C1862" s="291" t="s">
        <v>4040</v>
      </c>
      <c r="D1862" s="291" t="s">
        <v>3176</v>
      </c>
      <c r="E1862" s="291" t="s">
        <v>3160</v>
      </c>
      <c r="F1862" s="291" t="s">
        <v>3161</v>
      </c>
      <c r="G1862" s="291" t="s">
        <v>3162</v>
      </c>
      <c r="H1862" s="291" t="s">
        <v>3163</v>
      </c>
      <c r="I1862" s="291" t="s">
        <v>3164</v>
      </c>
      <c r="J1862" s="291" t="s">
        <v>65</v>
      </c>
      <c r="K1862" s="291">
        <v>40</v>
      </c>
      <c r="L1862" s="291">
        <v>58627677.160000004</v>
      </c>
      <c r="M1862" s="291" t="s">
        <v>58</v>
      </c>
      <c r="N1862" s="291">
        <v>860</v>
      </c>
      <c r="O1862" s="291">
        <v>8309593.8222725159</v>
      </c>
      <c r="P1862" s="321" t="s">
        <v>3170</v>
      </c>
      <c r="Q1862" s="321">
        <v>18000000</v>
      </c>
      <c r="R1862" s="321">
        <v>32.510452999999998</v>
      </c>
      <c r="S1862" s="321">
        <v>52.540310169999998</v>
      </c>
      <c r="T1862" s="321">
        <v>129.30958598434512</v>
      </c>
      <c r="U1862" s="321" t="s">
        <v>150</v>
      </c>
      <c r="V1862" s="321">
        <v>0.19363482238155294</v>
      </c>
      <c r="W1862" s="321">
        <v>1.16897852116378</v>
      </c>
      <c r="X1862" s="321">
        <v>2</v>
      </c>
      <c r="Y1862" s="321">
        <v>45.178175227930097</v>
      </c>
      <c r="Z1862" s="321">
        <v>0.44807999999999998</v>
      </c>
      <c r="AA1862" s="321">
        <v>99.589996400000004</v>
      </c>
      <c r="AB1862" s="321">
        <v>1.4448949600000001</v>
      </c>
      <c r="AC1862" s="322">
        <v>0.55269378283894455</v>
      </c>
      <c r="AD1862" s="323">
        <v>180000</v>
      </c>
      <c r="AE1862" s="322">
        <v>46.164410123736197</v>
      </c>
      <c r="AF1862" s="324">
        <v>103.20538448298474</v>
      </c>
      <c r="AG1862" s="324">
        <v>29.414004039794506</v>
      </c>
      <c r="AH1862" s="324">
        <v>0.23251643276783859</v>
      </c>
      <c r="AI1862" s="324">
        <v>0.28500454881444615</v>
      </c>
      <c r="AJ1862" s="324">
        <v>0.20410585919709992</v>
      </c>
      <c r="AK1862" s="324">
        <v>180.56228447250157</v>
      </c>
      <c r="AL1862" s="324">
        <v>145.59913858986133</v>
      </c>
      <c r="AM1862" s="324">
        <v>215.52543035514188</v>
      </c>
    </row>
    <row r="1863" spans="1:39">
      <c r="A1863" s="291" t="s">
        <v>2014</v>
      </c>
      <c r="B1863" s="291">
        <v>2</v>
      </c>
      <c r="C1863" s="291" t="s">
        <v>4041</v>
      </c>
      <c r="D1863" s="291" t="s">
        <v>3176</v>
      </c>
      <c r="E1863" s="291" t="s">
        <v>3160</v>
      </c>
      <c r="F1863" s="291" t="s">
        <v>3161</v>
      </c>
      <c r="G1863" s="291" t="s">
        <v>3162</v>
      </c>
      <c r="H1863" s="291" t="s">
        <v>3163</v>
      </c>
      <c r="I1863" s="291" t="s">
        <v>3164</v>
      </c>
      <c r="J1863" s="291" t="s">
        <v>65</v>
      </c>
      <c r="K1863" s="291">
        <v>40</v>
      </c>
      <c r="L1863" s="291">
        <v>58627677.160000004</v>
      </c>
      <c r="M1863" s="291" t="s">
        <v>58</v>
      </c>
      <c r="N1863" s="291">
        <v>861</v>
      </c>
      <c r="O1863" s="291">
        <v>8319267.3890039157</v>
      </c>
      <c r="P1863" s="321" t="s">
        <v>3170</v>
      </c>
      <c r="Q1863" s="321">
        <v>18000000</v>
      </c>
      <c r="R1863" s="321">
        <v>32.510452999999998</v>
      </c>
      <c r="S1863" s="321">
        <v>52.540310169999998</v>
      </c>
      <c r="T1863" s="321">
        <v>129.30958598434512</v>
      </c>
      <c r="U1863" s="321" t="s">
        <v>150</v>
      </c>
      <c r="V1863" s="321">
        <v>0.19363482238155294</v>
      </c>
      <c r="W1863" s="321">
        <v>1.16897852116378</v>
      </c>
      <c r="X1863" s="321">
        <v>2</v>
      </c>
      <c r="Y1863" s="321">
        <v>45.178175227930097</v>
      </c>
      <c r="Z1863" s="321">
        <v>0.44807999999999998</v>
      </c>
      <c r="AA1863" s="321">
        <v>99.589996400000004</v>
      </c>
      <c r="AB1863" s="321">
        <v>1.4448949600000001</v>
      </c>
      <c r="AC1863" s="322">
        <v>0.55269378283894455</v>
      </c>
      <c r="AD1863" s="323">
        <v>180000</v>
      </c>
      <c r="AE1863" s="322">
        <v>46.218152161132863</v>
      </c>
      <c r="AF1863" s="324">
        <v>103.32553044862267</v>
      </c>
      <c r="AG1863" s="324">
        <v>29.441904967064144</v>
      </c>
      <c r="AH1863" s="324">
        <v>0.2322252530203075</v>
      </c>
      <c r="AI1863" s="324">
        <v>0.28494317754026688</v>
      </c>
      <c r="AJ1863" s="324">
        <v>0.20410585919709992</v>
      </c>
      <c r="AK1863" s="324">
        <v>180.5234032072274</v>
      </c>
      <c r="AL1863" s="324">
        <v>145.56778609148247</v>
      </c>
      <c r="AM1863" s="324">
        <v>215.47902032297239</v>
      </c>
    </row>
    <row r="1864" spans="1:39">
      <c r="A1864" s="291" t="s">
        <v>2015</v>
      </c>
      <c r="B1864" s="291">
        <v>2</v>
      </c>
      <c r="C1864" s="291" t="s">
        <v>4042</v>
      </c>
      <c r="D1864" s="291" t="s">
        <v>3176</v>
      </c>
      <c r="E1864" s="291" t="s">
        <v>3160</v>
      </c>
      <c r="F1864" s="291" t="s">
        <v>3161</v>
      </c>
      <c r="G1864" s="291" t="s">
        <v>3162</v>
      </c>
      <c r="H1864" s="291" t="s">
        <v>3163</v>
      </c>
      <c r="I1864" s="291" t="s">
        <v>3164</v>
      </c>
      <c r="J1864" s="291" t="s">
        <v>65</v>
      </c>
      <c r="K1864" s="291">
        <v>40</v>
      </c>
      <c r="L1864" s="291">
        <v>58627677.160000004</v>
      </c>
      <c r="M1864" s="291" t="s">
        <v>58</v>
      </c>
      <c r="N1864" s="291">
        <v>862</v>
      </c>
      <c r="O1864" s="291">
        <v>8328940.9557353156</v>
      </c>
      <c r="P1864" s="321" t="s">
        <v>3170</v>
      </c>
      <c r="Q1864" s="321">
        <v>18000000</v>
      </c>
      <c r="R1864" s="321">
        <v>32.510452999999998</v>
      </c>
      <c r="S1864" s="321">
        <v>52.540310169999998</v>
      </c>
      <c r="T1864" s="321">
        <v>129.30958598434512</v>
      </c>
      <c r="U1864" s="321" t="s">
        <v>150</v>
      </c>
      <c r="V1864" s="321">
        <v>0.19363482238155294</v>
      </c>
      <c r="W1864" s="321">
        <v>1.16897852116378</v>
      </c>
      <c r="X1864" s="321">
        <v>2</v>
      </c>
      <c r="Y1864" s="321">
        <v>45.178175227930097</v>
      </c>
      <c r="Z1864" s="321">
        <v>0.44807999999999998</v>
      </c>
      <c r="AA1864" s="321">
        <v>99.589996400000004</v>
      </c>
      <c r="AB1864" s="321">
        <v>1.4448949600000001</v>
      </c>
      <c r="AC1864" s="322">
        <v>0.55269378283894455</v>
      </c>
      <c r="AD1864" s="323">
        <v>180000</v>
      </c>
      <c r="AE1864" s="322">
        <v>46.27189419852953</v>
      </c>
      <c r="AF1864" s="324">
        <v>103.44567641426062</v>
      </c>
      <c r="AG1864" s="324">
        <v>29.469770911738863</v>
      </c>
      <c r="AH1864" s="324">
        <v>0.23193408556631784</v>
      </c>
      <c r="AI1864" s="324">
        <v>0.28488161065063394</v>
      </c>
      <c r="AJ1864" s="324">
        <v>0.20410585919709992</v>
      </c>
      <c r="AK1864" s="324">
        <v>180.48439801139375</v>
      </c>
      <c r="AL1864" s="324">
        <v>145.53633365981605</v>
      </c>
      <c r="AM1864" s="324">
        <v>215.43246236297151</v>
      </c>
    </row>
    <row r="1865" spans="1:39">
      <c r="A1865" s="291" t="s">
        <v>2016</v>
      </c>
      <c r="B1865" s="291">
        <v>2</v>
      </c>
      <c r="C1865" s="291" t="s">
        <v>4043</v>
      </c>
      <c r="D1865" s="291" t="s">
        <v>3176</v>
      </c>
      <c r="E1865" s="291" t="s">
        <v>3160</v>
      </c>
      <c r="F1865" s="291" t="s">
        <v>3161</v>
      </c>
      <c r="G1865" s="291" t="s">
        <v>3162</v>
      </c>
      <c r="H1865" s="291" t="s">
        <v>3163</v>
      </c>
      <c r="I1865" s="291" t="s">
        <v>3164</v>
      </c>
      <c r="J1865" s="291" t="s">
        <v>65</v>
      </c>
      <c r="K1865" s="291">
        <v>40</v>
      </c>
      <c r="L1865" s="291">
        <v>58627677.160000004</v>
      </c>
      <c r="M1865" s="291" t="s">
        <v>58</v>
      </c>
      <c r="N1865" s="291">
        <v>863</v>
      </c>
      <c r="O1865" s="291">
        <v>8338614.5224667154</v>
      </c>
      <c r="P1865" s="321" t="s">
        <v>3170</v>
      </c>
      <c r="Q1865" s="321">
        <v>18000000</v>
      </c>
      <c r="R1865" s="321">
        <v>32.510452999999998</v>
      </c>
      <c r="S1865" s="321">
        <v>52.540310169999998</v>
      </c>
      <c r="T1865" s="321">
        <v>129.30958598434512</v>
      </c>
      <c r="U1865" s="321" t="s">
        <v>150</v>
      </c>
      <c r="V1865" s="321">
        <v>0.19363482238155294</v>
      </c>
      <c r="W1865" s="321">
        <v>1.16897852116378</v>
      </c>
      <c r="X1865" s="321">
        <v>2</v>
      </c>
      <c r="Y1865" s="321">
        <v>45.178175227930097</v>
      </c>
      <c r="Z1865" s="321">
        <v>0.44807999999999998</v>
      </c>
      <c r="AA1865" s="321">
        <v>99.589996400000004</v>
      </c>
      <c r="AB1865" s="321">
        <v>1.4448949600000001</v>
      </c>
      <c r="AC1865" s="322">
        <v>0.55269378283894455</v>
      </c>
      <c r="AD1865" s="323">
        <v>180000</v>
      </c>
      <c r="AE1865" s="322">
        <v>46.325636235926197</v>
      </c>
      <c r="AF1865" s="324">
        <v>103.56582237989855</v>
      </c>
      <c r="AG1865" s="324">
        <v>29.497601875455427</v>
      </c>
      <c r="AH1865" s="324">
        <v>0.2316429317355089</v>
      </c>
      <c r="AI1865" s="324">
        <v>0.28481984884214773</v>
      </c>
      <c r="AJ1865" s="324">
        <v>0.20410585919709992</v>
      </c>
      <c r="AK1865" s="324">
        <v>180.44526932632607</v>
      </c>
      <c r="AL1865" s="324">
        <v>145.50478165073145</v>
      </c>
      <c r="AM1865" s="324">
        <v>215.38575700192069</v>
      </c>
    </row>
    <row r="1866" spans="1:39">
      <c r="A1866" s="291" t="s">
        <v>2017</v>
      </c>
      <c r="B1866" s="291">
        <v>2</v>
      </c>
      <c r="C1866" s="291" t="s">
        <v>4044</v>
      </c>
      <c r="D1866" s="291" t="s">
        <v>3176</v>
      </c>
      <c r="E1866" s="291" t="s">
        <v>3160</v>
      </c>
      <c r="F1866" s="291" t="s">
        <v>3161</v>
      </c>
      <c r="G1866" s="291" t="s">
        <v>3162</v>
      </c>
      <c r="H1866" s="291" t="s">
        <v>3163</v>
      </c>
      <c r="I1866" s="291" t="s">
        <v>3164</v>
      </c>
      <c r="J1866" s="291" t="s">
        <v>65</v>
      </c>
      <c r="K1866" s="291">
        <v>40</v>
      </c>
      <c r="L1866" s="291">
        <v>58627677.160000004</v>
      </c>
      <c r="M1866" s="291" t="s">
        <v>58</v>
      </c>
      <c r="N1866" s="291">
        <v>864</v>
      </c>
      <c r="O1866" s="291">
        <v>8348288.0891981153</v>
      </c>
      <c r="P1866" s="321" t="s">
        <v>3170</v>
      </c>
      <c r="Q1866" s="321">
        <v>18000000</v>
      </c>
      <c r="R1866" s="321">
        <v>32.510452999999998</v>
      </c>
      <c r="S1866" s="321">
        <v>52.540310169999998</v>
      </c>
      <c r="T1866" s="321">
        <v>129.30958598434512</v>
      </c>
      <c r="U1866" s="321" t="s">
        <v>150</v>
      </c>
      <c r="V1866" s="321">
        <v>0.19363482238155294</v>
      </c>
      <c r="W1866" s="321">
        <v>1.16897852116378</v>
      </c>
      <c r="X1866" s="321">
        <v>2</v>
      </c>
      <c r="Y1866" s="321">
        <v>45.178175227930097</v>
      </c>
      <c r="Z1866" s="321">
        <v>0.44807999999999998</v>
      </c>
      <c r="AA1866" s="321">
        <v>99.589996400000004</v>
      </c>
      <c r="AB1866" s="321">
        <v>1.4448949600000001</v>
      </c>
      <c r="AC1866" s="322">
        <v>0.55269378283894455</v>
      </c>
      <c r="AD1866" s="323">
        <v>180000</v>
      </c>
      <c r="AE1866" s="322">
        <v>46.379378273322864</v>
      </c>
      <c r="AF1866" s="324">
        <v>103.68596834553648</v>
      </c>
      <c r="AG1866" s="324">
        <v>29.525397860009825</v>
      </c>
      <c r="AH1866" s="324">
        <v>0.23135179285306573</v>
      </c>
      <c r="AI1866" s="324">
        <v>0.28475789280971542</v>
      </c>
      <c r="AJ1866" s="324">
        <v>0.20410585919709992</v>
      </c>
      <c r="AK1866" s="324">
        <v>180.40601759227701</v>
      </c>
      <c r="AL1866" s="324">
        <v>145.47313041923317</v>
      </c>
      <c r="AM1866" s="324">
        <v>215.3389047653209</v>
      </c>
    </row>
    <row r="1867" spans="1:39">
      <c r="A1867" s="291" t="s">
        <v>2018</v>
      </c>
      <c r="B1867" s="291">
        <v>2</v>
      </c>
      <c r="C1867" s="291" t="s">
        <v>4045</v>
      </c>
      <c r="D1867" s="291" t="s">
        <v>3176</v>
      </c>
      <c r="E1867" s="291" t="s">
        <v>3160</v>
      </c>
      <c r="F1867" s="291" t="s">
        <v>3161</v>
      </c>
      <c r="G1867" s="291" t="s">
        <v>3162</v>
      </c>
      <c r="H1867" s="291" t="s">
        <v>3163</v>
      </c>
      <c r="I1867" s="291" t="s">
        <v>3164</v>
      </c>
      <c r="J1867" s="291" t="s">
        <v>65</v>
      </c>
      <c r="K1867" s="291">
        <v>40</v>
      </c>
      <c r="L1867" s="291">
        <v>58627677.160000004</v>
      </c>
      <c r="M1867" s="291" t="s">
        <v>58</v>
      </c>
      <c r="N1867" s="291">
        <v>865</v>
      </c>
      <c r="O1867" s="291">
        <v>8357961.6559295151</v>
      </c>
      <c r="P1867" s="321" t="s">
        <v>3170</v>
      </c>
      <c r="Q1867" s="321">
        <v>18000000</v>
      </c>
      <c r="R1867" s="321">
        <v>32.510452999999998</v>
      </c>
      <c r="S1867" s="321">
        <v>52.540310169999998</v>
      </c>
      <c r="T1867" s="321">
        <v>129.30958598434512</v>
      </c>
      <c r="U1867" s="321" t="s">
        <v>150</v>
      </c>
      <c r="V1867" s="321">
        <v>0.19363482238155294</v>
      </c>
      <c r="W1867" s="321">
        <v>1.16897852116378</v>
      </c>
      <c r="X1867" s="321">
        <v>2</v>
      </c>
      <c r="Y1867" s="321">
        <v>45.178175227930097</v>
      </c>
      <c r="Z1867" s="321">
        <v>0.44807999999999998</v>
      </c>
      <c r="AA1867" s="321">
        <v>99.589996400000004</v>
      </c>
      <c r="AB1867" s="321">
        <v>1.4448949600000001</v>
      </c>
      <c r="AC1867" s="322">
        <v>0.55269378283894455</v>
      </c>
      <c r="AD1867" s="323">
        <v>180000</v>
      </c>
      <c r="AE1867" s="322">
        <v>46.433120310719531</v>
      </c>
      <c r="AF1867" s="324">
        <v>103.80611431117441</v>
      </c>
      <c r="AG1867" s="324">
        <v>29.553158867356633</v>
      </c>
      <c r="AH1867" s="324">
        <v>0.23106067023896049</v>
      </c>
      <c r="AI1867" s="324">
        <v>0.28469574324655483</v>
      </c>
      <c r="AJ1867" s="324">
        <v>0.20410585919709992</v>
      </c>
      <c r="AK1867" s="324">
        <v>180.36664324842909</v>
      </c>
      <c r="AL1867" s="324">
        <v>145.44138031946261</v>
      </c>
      <c r="AM1867" s="324">
        <v>215.29190617739562</v>
      </c>
    </row>
    <row r="1868" spans="1:39">
      <c r="A1868" s="291" t="s">
        <v>2019</v>
      </c>
      <c r="B1868" s="291">
        <v>2</v>
      </c>
      <c r="C1868" s="291" t="s">
        <v>4046</v>
      </c>
      <c r="D1868" s="291" t="s">
        <v>3176</v>
      </c>
      <c r="E1868" s="291" t="s">
        <v>3160</v>
      </c>
      <c r="F1868" s="291" t="s">
        <v>3161</v>
      </c>
      <c r="G1868" s="291" t="s">
        <v>3162</v>
      </c>
      <c r="H1868" s="291" t="s">
        <v>3163</v>
      </c>
      <c r="I1868" s="291" t="s">
        <v>3164</v>
      </c>
      <c r="J1868" s="291" t="s">
        <v>65</v>
      </c>
      <c r="K1868" s="291">
        <v>40</v>
      </c>
      <c r="L1868" s="291">
        <v>58627677.160000004</v>
      </c>
      <c r="M1868" s="291" t="s">
        <v>58</v>
      </c>
      <c r="N1868" s="291">
        <v>866</v>
      </c>
      <c r="O1868" s="291">
        <v>8367635.222660915</v>
      </c>
      <c r="P1868" s="321" t="s">
        <v>3170</v>
      </c>
      <c r="Q1868" s="321">
        <v>18000000</v>
      </c>
      <c r="R1868" s="321">
        <v>32.510452999999998</v>
      </c>
      <c r="S1868" s="321">
        <v>52.540310169999998</v>
      </c>
      <c r="T1868" s="321">
        <v>129.30958598434512</v>
      </c>
      <c r="U1868" s="321" t="s">
        <v>150</v>
      </c>
      <c r="V1868" s="321">
        <v>0.19363482238155294</v>
      </c>
      <c r="W1868" s="321">
        <v>1.16897852116378</v>
      </c>
      <c r="X1868" s="321">
        <v>2</v>
      </c>
      <c r="Y1868" s="321">
        <v>45.178175227930097</v>
      </c>
      <c r="Z1868" s="321">
        <v>0.44807999999999998</v>
      </c>
      <c r="AA1868" s="321">
        <v>99.589996400000004</v>
      </c>
      <c r="AB1868" s="321">
        <v>1.4448949600000001</v>
      </c>
      <c r="AC1868" s="322">
        <v>0.55269378283894455</v>
      </c>
      <c r="AD1868" s="323">
        <v>180000</v>
      </c>
      <c r="AE1868" s="322">
        <v>46.486862348116198</v>
      </c>
      <c r="AF1868" s="324">
        <v>103.92626027681236</v>
      </c>
      <c r="AG1868" s="324">
        <v>29.58088489960846</v>
      </c>
      <c r="AH1868" s="324">
        <v>0.23076956520852723</v>
      </c>
      <c r="AI1868" s="324">
        <v>0.28463340084419875</v>
      </c>
      <c r="AJ1868" s="324">
        <v>0.20410585919709992</v>
      </c>
      <c r="AK1868" s="324">
        <v>180.32714673289718</v>
      </c>
      <c r="AL1868" s="324">
        <v>145.40953170470041</v>
      </c>
      <c r="AM1868" s="324">
        <v>215.24476176109397</v>
      </c>
    </row>
    <row r="1869" spans="1:39">
      <c r="A1869" s="291" t="s">
        <v>2020</v>
      </c>
      <c r="B1869" s="291">
        <v>2</v>
      </c>
      <c r="C1869" s="291" t="s">
        <v>4047</v>
      </c>
      <c r="D1869" s="291" t="s">
        <v>3176</v>
      </c>
      <c r="E1869" s="291" t="s">
        <v>3160</v>
      </c>
      <c r="F1869" s="291" t="s">
        <v>3161</v>
      </c>
      <c r="G1869" s="291" t="s">
        <v>3162</v>
      </c>
      <c r="H1869" s="291" t="s">
        <v>3163</v>
      </c>
      <c r="I1869" s="291" t="s">
        <v>3164</v>
      </c>
      <c r="J1869" s="291" t="s">
        <v>65</v>
      </c>
      <c r="K1869" s="291">
        <v>40</v>
      </c>
      <c r="L1869" s="291">
        <v>58627677.160000004</v>
      </c>
      <c r="M1869" s="291" t="s">
        <v>58</v>
      </c>
      <c r="N1869" s="291">
        <v>867</v>
      </c>
      <c r="O1869" s="291">
        <v>8377308.7893923149</v>
      </c>
      <c r="P1869" s="321" t="s">
        <v>3170</v>
      </c>
      <c r="Q1869" s="321">
        <v>18000000</v>
      </c>
      <c r="R1869" s="321">
        <v>32.510452999999998</v>
      </c>
      <c r="S1869" s="321">
        <v>52.540310169999998</v>
      </c>
      <c r="T1869" s="321">
        <v>129.30958598434512</v>
      </c>
      <c r="U1869" s="321" t="s">
        <v>150</v>
      </c>
      <c r="V1869" s="321">
        <v>0.19363482238155294</v>
      </c>
      <c r="W1869" s="321">
        <v>1.16897852116378</v>
      </c>
      <c r="X1869" s="321">
        <v>2</v>
      </c>
      <c r="Y1869" s="321">
        <v>45.178175227930097</v>
      </c>
      <c r="Z1869" s="321">
        <v>0.44807999999999998</v>
      </c>
      <c r="AA1869" s="321">
        <v>99.589996400000004</v>
      </c>
      <c r="AB1869" s="321">
        <v>1.4448949600000001</v>
      </c>
      <c r="AC1869" s="322">
        <v>0.55269378283894455</v>
      </c>
      <c r="AD1869" s="323">
        <v>180000</v>
      </c>
      <c r="AE1869" s="322">
        <v>46.540604385512857</v>
      </c>
      <c r="AF1869" s="324">
        <v>104.04640624245027</v>
      </c>
      <c r="AG1869" s="324">
        <v>29.60857595903537</v>
      </c>
      <c r="AH1869" s="324">
        <v>0.23047847907238703</v>
      </c>
      <c r="AI1869" s="324">
        <v>0.28457086629249917</v>
      </c>
      <c r="AJ1869" s="324">
        <v>0.20410585919709992</v>
      </c>
      <c r="AK1869" s="324">
        <v>180.28752848273132</v>
      </c>
      <c r="AL1869" s="324">
        <v>145.37758492736847</v>
      </c>
      <c r="AM1869" s="324">
        <v>215.19747203809416</v>
      </c>
    </row>
    <row r="1870" spans="1:39">
      <c r="A1870" s="291" t="s">
        <v>2021</v>
      </c>
      <c r="B1870" s="291">
        <v>2</v>
      </c>
      <c r="C1870" s="291" t="s">
        <v>4048</v>
      </c>
      <c r="D1870" s="291" t="s">
        <v>3176</v>
      </c>
      <c r="E1870" s="291" t="s">
        <v>3160</v>
      </c>
      <c r="F1870" s="291" t="s">
        <v>3161</v>
      </c>
      <c r="G1870" s="291" t="s">
        <v>3162</v>
      </c>
      <c r="H1870" s="291" t="s">
        <v>3163</v>
      </c>
      <c r="I1870" s="291" t="s">
        <v>3164</v>
      </c>
      <c r="J1870" s="291" t="s">
        <v>65</v>
      </c>
      <c r="K1870" s="291">
        <v>40</v>
      </c>
      <c r="L1870" s="291">
        <v>58627677.160000004</v>
      </c>
      <c r="M1870" s="291" t="s">
        <v>58</v>
      </c>
      <c r="N1870" s="291">
        <v>868</v>
      </c>
      <c r="O1870" s="291">
        <v>8386982.3561237147</v>
      </c>
      <c r="P1870" s="321" t="s">
        <v>3170</v>
      </c>
      <c r="Q1870" s="321">
        <v>18000000</v>
      </c>
      <c r="R1870" s="321">
        <v>32.510452999999998</v>
      </c>
      <c r="S1870" s="321">
        <v>52.540310169999998</v>
      </c>
      <c r="T1870" s="321">
        <v>129.30958598434512</v>
      </c>
      <c r="U1870" s="321" t="s">
        <v>150</v>
      </c>
      <c r="V1870" s="321">
        <v>0.19363482238155294</v>
      </c>
      <c r="W1870" s="321">
        <v>1.16897852116378</v>
      </c>
      <c r="X1870" s="321">
        <v>2</v>
      </c>
      <c r="Y1870" s="321">
        <v>45.178175227930097</v>
      </c>
      <c r="Z1870" s="321">
        <v>0.44807999999999998</v>
      </c>
      <c r="AA1870" s="321">
        <v>99.589996400000004</v>
      </c>
      <c r="AB1870" s="321">
        <v>1.4448949600000001</v>
      </c>
      <c r="AC1870" s="322">
        <v>0.55269378283894455</v>
      </c>
      <c r="AD1870" s="323">
        <v>180000</v>
      </c>
      <c r="AE1870" s="322">
        <v>46.594346422909524</v>
      </c>
      <c r="AF1870" s="324">
        <v>104.16655220808821</v>
      </c>
      <c r="AG1870" s="324">
        <v>29.636232048064308</v>
      </c>
      <c r="AH1870" s="324">
        <v>0.23018741313612731</v>
      </c>
      <c r="AI1870" s="324">
        <v>0.28450814027963139</v>
      </c>
      <c r="AJ1870" s="324">
        <v>0.20410585919709992</v>
      </c>
      <c r="AK1870" s="324">
        <v>180.24778893391931</v>
      </c>
      <c r="AL1870" s="324">
        <v>145.3455403390322</v>
      </c>
      <c r="AM1870" s="324">
        <v>215.15003752880642</v>
      </c>
    </row>
    <row r="1871" spans="1:39">
      <c r="A1871" s="291" t="s">
        <v>2022</v>
      </c>
      <c r="B1871" s="291">
        <v>2</v>
      </c>
      <c r="C1871" s="291" t="s">
        <v>4049</v>
      </c>
      <c r="D1871" s="291" t="s">
        <v>3176</v>
      </c>
      <c r="E1871" s="291" t="s">
        <v>3160</v>
      </c>
      <c r="F1871" s="291" t="s">
        <v>3161</v>
      </c>
      <c r="G1871" s="291" t="s">
        <v>3162</v>
      </c>
      <c r="H1871" s="291" t="s">
        <v>3163</v>
      </c>
      <c r="I1871" s="291" t="s">
        <v>3164</v>
      </c>
      <c r="J1871" s="291" t="s">
        <v>65</v>
      </c>
      <c r="K1871" s="291">
        <v>40</v>
      </c>
      <c r="L1871" s="291">
        <v>58627677.160000004</v>
      </c>
      <c r="M1871" s="291" t="s">
        <v>58</v>
      </c>
      <c r="N1871" s="291">
        <v>869</v>
      </c>
      <c r="O1871" s="291">
        <v>8396655.9228551146</v>
      </c>
      <c r="P1871" s="321" t="s">
        <v>3170</v>
      </c>
      <c r="Q1871" s="321">
        <v>18000000</v>
      </c>
      <c r="R1871" s="321">
        <v>32.510452999999998</v>
      </c>
      <c r="S1871" s="321">
        <v>52.540310169999998</v>
      </c>
      <c r="T1871" s="321">
        <v>129.30958598434512</v>
      </c>
      <c r="U1871" s="321" t="s">
        <v>150</v>
      </c>
      <c r="V1871" s="321">
        <v>0.19363482238155294</v>
      </c>
      <c r="W1871" s="321">
        <v>1.16897852116378</v>
      </c>
      <c r="X1871" s="321">
        <v>2</v>
      </c>
      <c r="Y1871" s="321">
        <v>45.178175227930097</v>
      </c>
      <c r="Z1871" s="321">
        <v>0.44807999999999998</v>
      </c>
      <c r="AA1871" s="321">
        <v>99.589996400000004</v>
      </c>
      <c r="AB1871" s="321">
        <v>1.4448949600000001</v>
      </c>
      <c r="AC1871" s="322">
        <v>0.55269378283894455</v>
      </c>
      <c r="AD1871" s="323">
        <v>180000</v>
      </c>
      <c r="AE1871" s="322">
        <v>46.648088460306191</v>
      </c>
      <c r="AF1871" s="324">
        <v>104.28669817372614</v>
      </c>
      <c r="AG1871" s="324">
        <v>29.663853169278521</v>
      </c>
      <c r="AH1871" s="324">
        <v>0.229896368700818</v>
      </c>
      <c r="AI1871" s="324">
        <v>0.28444522349209822</v>
      </c>
      <c r="AJ1871" s="324">
        <v>0.20410585919709992</v>
      </c>
      <c r="AK1871" s="324">
        <v>180.20792852138933</v>
      </c>
      <c r="AL1871" s="324">
        <v>145.31339829040255</v>
      </c>
      <c r="AM1871" s="324">
        <v>215.10245875237615</v>
      </c>
    </row>
    <row r="1872" spans="1:39">
      <c r="A1872" s="291" t="s">
        <v>2023</v>
      </c>
      <c r="B1872" s="291">
        <v>2</v>
      </c>
      <c r="C1872" s="291" t="s">
        <v>4050</v>
      </c>
      <c r="D1872" s="291" t="s">
        <v>3176</v>
      </c>
      <c r="E1872" s="291" t="s">
        <v>3160</v>
      </c>
      <c r="F1872" s="291" t="s">
        <v>3161</v>
      </c>
      <c r="G1872" s="291" t="s">
        <v>3162</v>
      </c>
      <c r="H1872" s="291" t="s">
        <v>3163</v>
      </c>
      <c r="I1872" s="291" t="s">
        <v>3164</v>
      </c>
      <c r="J1872" s="291" t="s">
        <v>65</v>
      </c>
      <c r="K1872" s="291">
        <v>40</v>
      </c>
      <c r="L1872" s="291">
        <v>58627677.160000004</v>
      </c>
      <c r="M1872" s="291" t="s">
        <v>58</v>
      </c>
      <c r="N1872" s="291">
        <v>870</v>
      </c>
      <c r="O1872" s="291">
        <v>8406329.4895865154</v>
      </c>
      <c r="P1872" s="321" t="s">
        <v>3170</v>
      </c>
      <c r="Q1872" s="321">
        <v>18000000</v>
      </c>
      <c r="R1872" s="321">
        <v>32.510452999999998</v>
      </c>
      <c r="S1872" s="321">
        <v>52.540310169999998</v>
      </c>
      <c r="T1872" s="321">
        <v>129.30958598434512</v>
      </c>
      <c r="U1872" s="321" t="s">
        <v>150</v>
      </c>
      <c r="V1872" s="321">
        <v>0.19363482238155294</v>
      </c>
      <c r="W1872" s="321">
        <v>1.16897852116378</v>
      </c>
      <c r="X1872" s="321">
        <v>2</v>
      </c>
      <c r="Y1872" s="321">
        <v>45.178175227930097</v>
      </c>
      <c r="Z1872" s="321">
        <v>0.44807999999999998</v>
      </c>
      <c r="AA1872" s="321">
        <v>99.589996400000004</v>
      </c>
      <c r="AB1872" s="321">
        <v>1.4448949600000001</v>
      </c>
      <c r="AC1872" s="322">
        <v>0.55269378283894455</v>
      </c>
      <c r="AD1872" s="323">
        <v>180000</v>
      </c>
      <c r="AE1872" s="322">
        <v>46.701830497702865</v>
      </c>
      <c r="AF1872" s="324">
        <v>104.4068441393641</v>
      </c>
      <c r="AG1872" s="324">
        <v>29.691439325416965</v>
      </c>
      <c r="AH1872" s="324">
        <v>0.22960534706234095</v>
      </c>
      <c r="AI1872" s="324">
        <v>0.28438211661473367</v>
      </c>
      <c r="AJ1872" s="324">
        <v>0.20410585919709992</v>
      </c>
      <c r="AK1872" s="324">
        <v>180.16794767901237</v>
      </c>
      <c r="AL1872" s="324">
        <v>145.28115913133789</v>
      </c>
      <c r="AM1872" s="324">
        <v>215.05473622668686</v>
      </c>
    </row>
    <row r="1873" spans="1:39">
      <c r="A1873" s="291" t="s">
        <v>2024</v>
      </c>
      <c r="B1873" s="291">
        <v>2</v>
      </c>
      <c r="C1873" s="291" t="s">
        <v>4051</v>
      </c>
      <c r="D1873" s="291" t="s">
        <v>3176</v>
      </c>
      <c r="E1873" s="291" t="s">
        <v>3160</v>
      </c>
      <c r="F1873" s="291" t="s">
        <v>3161</v>
      </c>
      <c r="G1873" s="291" t="s">
        <v>3162</v>
      </c>
      <c r="H1873" s="291" t="s">
        <v>3163</v>
      </c>
      <c r="I1873" s="291" t="s">
        <v>3164</v>
      </c>
      <c r="J1873" s="291" t="s">
        <v>65</v>
      </c>
      <c r="K1873" s="291">
        <v>40</v>
      </c>
      <c r="L1873" s="291">
        <v>58627677.160000004</v>
      </c>
      <c r="M1873" s="291" t="s">
        <v>58</v>
      </c>
      <c r="N1873" s="291">
        <v>871</v>
      </c>
      <c r="O1873" s="291">
        <v>8416003.0563179161</v>
      </c>
      <c r="P1873" s="321" t="s">
        <v>3170</v>
      </c>
      <c r="Q1873" s="321">
        <v>18000000</v>
      </c>
      <c r="R1873" s="321">
        <v>32.510452999999998</v>
      </c>
      <c r="S1873" s="321">
        <v>52.540310169999998</v>
      </c>
      <c r="T1873" s="321">
        <v>129.30958598434512</v>
      </c>
      <c r="U1873" s="321" t="s">
        <v>150</v>
      </c>
      <c r="V1873" s="321">
        <v>0.19363482238155294</v>
      </c>
      <c r="W1873" s="321">
        <v>1.16897852116378</v>
      </c>
      <c r="X1873" s="321">
        <v>2</v>
      </c>
      <c r="Y1873" s="321">
        <v>45.178175227930097</v>
      </c>
      <c r="Z1873" s="321">
        <v>0.44807999999999998</v>
      </c>
      <c r="AA1873" s="321">
        <v>99.589996400000004</v>
      </c>
      <c r="AB1873" s="321">
        <v>1.4448949600000001</v>
      </c>
      <c r="AC1873" s="322">
        <v>0.55269378283894455</v>
      </c>
      <c r="AD1873" s="323">
        <v>180000</v>
      </c>
      <c r="AE1873" s="322">
        <v>46.755572535099532</v>
      </c>
      <c r="AF1873" s="324">
        <v>104.52699010500203</v>
      </c>
      <c r="AG1873" s="324">
        <v>29.718990519373776</v>
      </c>
      <c r="AH1873" s="324">
        <v>0.22931434951247578</v>
      </c>
      <c r="AI1873" s="324">
        <v>0.2843188203307081</v>
      </c>
      <c r="AJ1873" s="324">
        <v>0.20410585919709992</v>
      </c>
      <c r="AK1873" s="324">
        <v>180.12784683960535</v>
      </c>
      <c r="AL1873" s="324">
        <v>145.24882321084681</v>
      </c>
      <c r="AM1873" s="324">
        <v>215.00687046836393</v>
      </c>
    </row>
    <row r="1874" spans="1:39">
      <c r="A1874" s="291" t="s">
        <v>2025</v>
      </c>
      <c r="B1874" s="291">
        <v>2</v>
      </c>
      <c r="C1874" s="291" t="s">
        <v>4052</v>
      </c>
      <c r="D1874" s="291" t="s">
        <v>3176</v>
      </c>
      <c r="E1874" s="291" t="s">
        <v>3160</v>
      </c>
      <c r="F1874" s="291" t="s">
        <v>3161</v>
      </c>
      <c r="G1874" s="291" t="s">
        <v>3162</v>
      </c>
      <c r="H1874" s="291" t="s">
        <v>3163</v>
      </c>
      <c r="I1874" s="291" t="s">
        <v>3164</v>
      </c>
      <c r="J1874" s="291" t="s">
        <v>65</v>
      </c>
      <c r="K1874" s="291">
        <v>40</v>
      </c>
      <c r="L1874" s="291">
        <v>58627677.160000004</v>
      </c>
      <c r="M1874" s="291" t="s">
        <v>58</v>
      </c>
      <c r="N1874" s="291">
        <v>872</v>
      </c>
      <c r="O1874" s="291">
        <v>8425676.6230493169</v>
      </c>
      <c r="P1874" s="321" t="s">
        <v>3170</v>
      </c>
      <c r="Q1874" s="321">
        <v>18000000</v>
      </c>
      <c r="R1874" s="321">
        <v>32.510452999999998</v>
      </c>
      <c r="S1874" s="321">
        <v>52.540310169999998</v>
      </c>
      <c r="T1874" s="321">
        <v>129.30958598434512</v>
      </c>
      <c r="U1874" s="321" t="s">
        <v>150</v>
      </c>
      <c r="V1874" s="321">
        <v>0.19363482238155294</v>
      </c>
      <c r="W1874" s="321">
        <v>1.16897852116378</v>
      </c>
      <c r="X1874" s="321">
        <v>2</v>
      </c>
      <c r="Y1874" s="321">
        <v>45.178175227930097</v>
      </c>
      <c r="Z1874" s="321">
        <v>0.44807999999999998</v>
      </c>
      <c r="AA1874" s="321">
        <v>99.589996400000004</v>
      </c>
      <c r="AB1874" s="321">
        <v>1.4448949600000001</v>
      </c>
      <c r="AC1874" s="322">
        <v>0.55269378283894455</v>
      </c>
      <c r="AD1874" s="323">
        <v>180000</v>
      </c>
      <c r="AE1874" s="322">
        <v>46.809314572496206</v>
      </c>
      <c r="AF1874" s="324">
        <v>104.64713607063997</v>
      </c>
      <c r="AG1874" s="324">
        <v>29.746506754197654</v>
      </c>
      <c r="AH1874" s="324">
        <v>0.229023377337504</v>
      </c>
      <c r="AI1874" s="324">
        <v>0.28425533532153108</v>
      </c>
      <c r="AJ1874" s="324">
        <v>0.20410585919709992</v>
      </c>
      <c r="AK1874" s="324">
        <v>180.08762643493304</v>
      </c>
      <c r="AL1874" s="324">
        <v>145.21639087708934</v>
      </c>
      <c r="AM1874" s="324">
        <v>214.9588619927768</v>
      </c>
    </row>
    <row r="1875" spans="1:39">
      <c r="A1875" s="291" t="s">
        <v>2026</v>
      </c>
      <c r="B1875" s="291">
        <v>2</v>
      </c>
      <c r="C1875" s="291" t="s">
        <v>4053</v>
      </c>
      <c r="D1875" s="291" t="s">
        <v>3176</v>
      </c>
      <c r="E1875" s="291" t="s">
        <v>3160</v>
      </c>
      <c r="F1875" s="291" t="s">
        <v>3161</v>
      </c>
      <c r="G1875" s="291" t="s">
        <v>3162</v>
      </c>
      <c r="H1875" s="291" t="s">
        <v>3163</v>
      </c>
      <c r="I1875" s="291" t="s">
        <v>3164</v>
      </c>
      <c r="J1875" s="291" t="s">
        <v>65</v>
      </c>
      <c r="K1875" s="291">
        <v>40</v>
      </c>
      <c r="L1875" s="291">
        <v>58627677.160000004</v>
      </c>
      <c r="M1875" s="291" t="s">
        <v>58</v>
      </c>
      <c r="N1875" s="291">
        <v>873</v>
      </c>
      <c r="O1875" s="291">
        <v>8435350.1897807177</v>
      </c>
      <c r="P1875" s="321" t="s">
        <v>3170</v>
      </c>
      <c r="Q1875" s="321">
        <v>18000000</v>
      </c>
      <c r="R1875" s="321">
        <v>32.510452999999998</v>
      </c>
      <c r="S1875" s="321">
        <v>52.540310169999998</v>
      </c>
      <c r="T1875" s="321">
        <v>129.30958598434512</v>
      </c>
      <c r="U1875" s="321" t="s">
        <v>150</v>
      </c>
      <c r="V1875" s="321">
        <v>0.19363482238155294</v>
      </c>
      <c r="W1875" s="321">
        <v>1.16897852116378</v>
      </c>
      <c r="X1875" s="321">
        <v>2</v>
      </c>
      <c r="Y1875" s="321">
        <v>45.178175227930097</v>
      </c>
      <c r="Z1875" s="321">
        <v>0.44807999999999998</v>
      </c>
      <c r="AA1875" s="321">
        <v>99.589996400000004</v>
      </c>
      <c r="AB1875" s="321">
        <v>1.4448949600000001</v>
      </c>
      <c r="AC1875" s="322">
        <v>0.55269378283894455</v>
      </c>
      <c r="AD1875" s="323">
        <v>180000</v>
      </c>
      <c r="AE1875" s="322">
        <v>46.86305660989288</v>
      </c>
      <c r="AF1875" s="324">
        <v>104.76728203627793</v>
      </c>
      <c r="AG1875" s="324">
        <v>29.773988033091332</v>
      </c>
      <c r="AH1875" s="324">
        <v>0.22873243181954309</v>
      </c>
      <c r="AI1875" s="324">
        <v>0.28419166226705628</v>
      </c>
      <c r="AJ1875" s="324">
        <v>0.20410585919709992</v>
      </c>
      <c r="AK1875" s="324">
        <v>180.04728689571118</v>
      </c>
      <c r="AL1875" s="324">
        <v>145.18386247737965</v>
      </c>
      <c r="AM1875" s="324">
        <v>214.91071131404274</v>
      </c>
    </row>
    <row r="1876" spans="1:39">
      <c r="A1876" s="291" t="s">
        <v>2027</v>
      </c>
      <c r="B1876" s="291">
        <v>2</v>
      </c>
      <c r="C1876" s="291" t="s">
        <v>4054</v>
      </c>
      <c r="D1876" s="291" t="s">
        <v>3176</v>
      </c>
      <c r="E1876" s="291" t="s">
        <v>3160</v>
      </c>
      <c r="F1876" s="291" t="s">
        <v>3161</v>
      </c>
      <c r="G1876" s="291" t="s">
        <v>3162</v>
      </c>
      <c r="H1876" s="291" t="s">
        <v>3163</v>
      </c>
      <c r="I1876" s="291" t="s">
        <v>3164</v>
      </c>
      <c r="J1876" s="291" t="s">
        <v>65</v>
      </c>
      <c r="K1876" s="291">
        <v>40</v>
      </c>
      <c r="L1876" s="291">
        <v>58627677.160000004</v>
      </c>
      <c r="M1876" s="291" t="s">
        <v>58</v>
      </c>
      <c r="N1876" s="291">
        <v>874</v>
      </c>
      <c r="O1876" s="291">
        <v>8445023.7565121185</v>
      </c>
      <c r="P1876" s="321" t="s">
        <v>3170</v>
      </c>
      <c r="Q1876" s="321">
        <v>18000000</v>
      </c>
      <c r="R1876" s="321">
        <v>32.510452999999998</v>
      </c>
      <c r="S1876" s="321">
        <v>52.540310169999998</v>
      </c>
      <c r="T1876" s="321">
        <v>129.30958598434512</v>
      </c>
      <c r="U1876" s="321" t="s">
        <v>150</v>
      </c>
      <c r="V1876" s="321">
        <v>0.19363482238155294</v>
      </c>
      <c r="W1876" s="321">
        <v>1.16897852116378</v>
      </c>
      <c r="X1876" s="321">
        <v>2</v>
      </c>
      <c r="Y1876" s="321">
        <v>45.178175227930097</v>
      </c>
      <c r="Z1876" s="321">
        <v>0.44807999999999998</v>
      </c>
      <c r="AA1876" s="321">
        <v>99.589996400000004</v>
      </c>
      <c r="AB1876" s="321">
        <v>1.4448949600000001</v>
      </c>
      <c r="AC1876" s="322">
        <v>0.55269378283894455</v>
      </c>
      <c r="AD1876" s="323">
        <v>180000</v>
      </c>
      <c r="AE1876" s="322">
        <v>46.916798647289546</v>
      </c>
      <c r="AF1876" s="324">
        <v>104.88742800191586</v>
      </c>
      <c r="AG1876" s="324">
        <v>29.801434359410962</v>
      </c>
      <c r="AH1876" s="324">
        <v>0.22844151423562403</v>
      </c>
      <c r="AI1876" s="324">
        <v>0.28412780184548536</v>
      </c>
      <c r="AJ1876" s="324">
        <v>0.20410585919709992</v>
      </c>
      <c r="AK1876" s="324">
        <v>180.0068286516088</v>
      </c>
      <c r="AL1876" s="324">
        <v>145.15123835818792</v>
      </c>
      <c r="AM1876" s="324">
        <v>214.86241894502973</v>
      </c>
    </row>
    <row r="1877" spans="1:39">
      <c r="A1877" s="291" t="s">
        <v>2028</v>
      </c>
      <c r="B1877" s="291">
        <v>2</v>
      </c>
      <c r="C1877" s="291" t="s">
        <v>4055</v>
      </c>
      <c r="D1877" s="291" t="s">
        <v>3176</v>
      </c>
      <c r="E1877" s="291" t="s">
        <v>3160</v>
      </c>
      <c r="F1877" s="291" t="s">
        <v>3161</v>
      </c>
      <c r="G1877" s="291" t="s">
        <v>3162</v>
      </c>
      <c r="H1877" s="291" t="s">
        <v>3163</v>
      </c>
      <c r="I1877" s="291" t="s">
        <v>3164</v>
      </c>
      <c r="J1877" s="291" t="s">
        <v>65</v>
      </c>
      <c r="K1877" s="291">
        <v>40</v>
      </c>
      <c r="L1877" s="291">
        <v>58627677.160000004</v>
      </c>
      <c r="M1877" s="291" t="s">
        <v>58</v>
      </c>
      <c r="N1877" s="291">
        <v>875</v>
      </c>
      <c r="O1877" s="291">
        <v>8454697.3232435193</v>
      </c>
      <c r="P1877" s="321" t="s">
        <v>3170</v>
      </c>
      <c r="Q1877" s="321">
        <v>18000000</v>
      </c>
      <c r="R1877" s="321">
        <v>32.510452999999998</v>
      </c>
      <c r="S1877" s="321">
        <v>52.540310169999998</v>
      </c>
      <c r="T1877" s="321">
        <v>129.30958598434512</v>
      </c>
      <c r="U1877" s="321" t="s">
        <v>150</v>
      </c>
      <c r="V1877" s="321">
        <v>0.19363482238155294</v>
      </c>
      <c r="W1877" s="321">
        <v>1.16897852116378</v>
      </c>
      <c r="X1877" s="321">
        <v>2</v>
      </c>
      <c r="Y1877" s="321">
        <v>45.178175227930097</v>
      </c>
      <c r="Z1877" s="321">
        <v>0.44807999999999998</v>
      </c>
      <c r="AA1877" s="321">
        <v>99.589996400000004</v>
      </c>
      <c r="AB1877" s="321">
        <v>1.4448949600000001</v>
      </c>
      <c r="AC1877" s="322">
        <v>0.55269378283894455</v>
      </c>
      <c r="AD1877" s="323">
        <v>180000</v>
      </c>
      <c r="AE1877" s="322">
        <v>46.97054068468622</v>
      </c>
      <c r="AF1877" s="324">
        <v>105.00757396755381</v>
      </c>
      <c r="AG1877" s="324">
        <v>29.828845736665603</v>
      </c>
      <c r="AH1877" s="324">
        <v>0.22815062585824697</v>
      </c>
      <c r="AI1877" s="324">
        <v>0.28406375473337181</v>
      </c>
      <c r="AJ1877" s="324">
        <v>0.20410585919709992</v>
      </c>
      <c r="AK1877" s="324">
        <v>179.96625213125083</v>
      </c>
      <c r="AL1877" s="324">
        <v>145.11851886514231</v>
      </c>
      <c r="AM1877" s="324">
        <v>214.81398539735937</v>
      </c>
    </row>
    <row r="1878" spans="1:39">
      <c r="A1878" s="291" t="s">
        <v>2029</v>
      </c>
      <c r="B1878" s="291">
        <v>2</v>
      </c>
      <c r="C1878" s="291" t="s">
        <v>4056</v>
      </c>
      <c r="D1878" s="291" t="s">
        <v>3176</v>
      </c>
      <c r="E1878" s="291" t="s">
        <v>3160</v>
      </c>
      <c r="F1878" s="291" t="s">
        <v>3161</v>
      </c>
      <c r="G1878" s="291" t="s">
        <v>3162</v>
      </c>
      <c r="H1878" s="291" t="s">
        <v>3163</v>
      </c>
      <c r="I1878" s="291" t="s">
        <v>3164</v>
      </c>
      <c r="J1878" s="291" t="s">
        <v>65</v>
      </c>
      <c r="K1878" s="291">
        <v>40</v>
      </c>
      <c r="L1878" s="291">
        <v>58627677.160000004</v>
      </c>
      <c r="M1878" s="291" t="s">
        <v>58</v>
      </c>
      <c r="N1878" s="291">
        <v>876</v>
      </c>
      <c r="O1878" s="291">
        <v>8464370.8899749201</v>
      </c>
      <c r="P1878" s="321" t="s">
        <v>3170</v>
      </c>
      <c r="Q1878" s="321">
        <v>18000000</v>
      </c>
      <c r="R1878" s="321">
        <v>32.510452999999998</v>
      </c>
      <c r="S1878" s="321">
        <v>52.540310169999998</v>
      </c>
      <c r="T1878" s="321">
        <v>129.30958598434512</v>
      </c>
      <c r="U1878" s="321" t="s">
        <v>150</v>
      </c>
      <c r="V1878" s="321">
        <v>0.19363482238155294</v>
      </c>
      <c r="W1878" s="321">
        <v>1.16897852116378</v>
      </c>
      <c r="X1878" s="321">
        <v>2</v>
      </c>
      <c r="Y1878" s="321">
        <v>45.178175227930097</v>
      </c>
      <c r="Z1878" s="321">
        <v>0.44807999999999998</v>
      </c>
      <c r="AA1878" s="321">
        <v>99.589996400000004</v>
      </c>
      <c r="AB1878" s="321">
        <v>1.4448949600000001</v>
      </c>
      <c r="AC1878" s="322">
        <v>0.55269378283894455</v>
      </c>
      <c r="AD1878" s="323">
        <v>180000</v>
      </c>
      <c r="AE1878" s="322">
        <v>47.024282722082887</v>
      </c>
      <c r="AF1878" s="324">
        <v>105.12771993319176</v>
      </c>
      <c r="AG1878" s="324">
        <v>29.856222168516606</v>
      </c>
      <c r="AH1878" s="324">
        <v>0.2278597679550963</v>
      </c>
      <c r="AI1878" s="324">
        <v>0.28399952160562519</v>
      </c>
      <c r="AJ1878" s="324">
        <v>0.20410585919709992</v>
      </c>
      <c r="AK1878" s="324">
        <v>179.92555776222062</v>
      </c>
      <c r="AL1878" s="324">
        <v>145.08570434303118</v>
      </c>
      <c r="AM1878" s="324">
        <v>214.76541118141006</v>
      </c>
    </row>
    <row r="1879" spans="1:39">
      <c r="A1879" s="291" t="s">
        <v>2030</v>
      </c>
      <c r="B1879" s="291">
        <v>2</v>
      </c>
      <c r="C1879" s="291" t="s">
        <v>4057</v>
      </c>
      <c r="D1879" s="291" t="s">
        <v>3176</v>
      </c>
      <c r="E1879" s="291" t="s">
        <v>3160</v>
      </c>
      <c r="F1879" s="291" t="s">
        <v>3161</v>
      </c>
      <c r="G1879" s="291" t="s">
        <v>3162</v>
      </c>
      <c r="H1879" s="291" t="s">
        <v>3163</v>
      </c>
      <c r="I1879" s="291" t="s">
        <v>3164</v>
      </c>
      <c r="J1879" s="291" t="s">
        <v>65</v>
      </c>
      <c r="K1879" s="291">
        <v>40</v>
      </c>
      <c r="L1879" s="291">
        <v>58627677.160000004</v>
      </c>
      <c r="M1879" s="291" t="s">
        <v>58</v>
      </c>
      <c r="N1879" s="291">
        <v>877</v>
      </c>
      <c r="O1879" s="291">
        <v>8474044.4567063209</v>
      </c>
      <c r="P1879" s="321" t="s">
        <v>3170</v>
      </c>
      <c r="Q1879" s="321">
        <v>18000000</v>
      </c>
      <c r="R1879" s="321">
        <v>32.510452999999998</v>
      </c>
      <c r="S1879" s="321">
        <v>52.540310169999998</v>
      </c>
      <c r="T1879" s="321">
        <v>129.30958598434512</v>
      </c>
      <c r="U1879" s="321" t="s">
        <v>150</v>
      </c>
      <c r="V1879" s="321">
        <v>0.19363482238155294</v>
      </c>
      <c r="W1879" s="321">
        <v>1.16897852116378</v>
      </c>
      <c r="X1879" s="321">
        <v>2</v>
      </c>
      <c r="Y1879" s="321">
        <v>45.178175227930097</v>
      </c>
      <c r="Z1879" s="321">
        <v>0.44807999999999998</v>
      </c>
      <c r="AA1879" s="321">
        <v>99.589996400000004</v>
      </c>
      <c r="AB1879" s="321">
        <v>1.4448949600000001</v>
      </c>
      <c r="AC1879" s="322">
        <v>0.55269378283894455</v>
      </c>
      <c r="AD1879" s="323">
        <v>180000</v>
      </c>
      <c r="AE1879" s="322">
        <v>47.078024759479561</v>
      </c>
      <c r="AF1879" s="324">
        <v>105.2478658988297</v>
      </c>
      <c r="AG1879" s="324">
        <v>29.883563658777078</v>
      </c>
      <c r="AH1879" s="324">
        <v>0.22756894178922665</v>
      </c>
      <c r="AI1879" s="324">
        <v>0.28393510313551512</v>
      </c>
      <c r="AJ1879" s="324">
        <v>0.20410585919709992</v>
      </c>
      <c r="AK1879" s="324">
        <v>179.88474597106261</v>
      </c>
      <c r="AL1879" s="324">
        <v>145.05279513580513</v>
      </c>
      <c r="AM1879" s="324">
        <v>214.7166968063201</v>
      </c>
    </row>
    <row r="1880" spans="1:39">
      <c r="A1880" s="291" t="s">
        <v>2031</v>
      </c>
      <c r="B1880" s="291">
        <v>2</v>
      </c>
      <c r="C1880" s="291" t="s">
        <v>4058</v>
      </c>
      <c r="D1880" s="291" t="s">
        <v>3176</v>
      </c>
      <c r="E1880" s="291" t="s">
        <v>3160</v>
      </c>
      <c r="F1880" s="291" t="s">
        <v>3161</v>
      </c>
      <c r="G1880" s="291" t="s">
        <v>3162</v>
      </c>
      <c r="H1880" s="291" t="s">
        <v>3163</v>
      </c>
      <c r="I1880" s="291" t="s">
        <v>3164</v>
      </c>
      <c r="J1880" s="291" t="s">
        <v>65</v>
      </c>
      <c r="K1880" s="291">
        <v>40</v>
      </c>
      <c r="L1880" s="291">
        <v>58627677.160000004</v>
      </c>
      <c r="M1880" s="291" t="s">
        <v>58</v>
      </c>
      <c r="N1880" s="291">
        <v>878</v>
      </c>
      <c r="O1880" s="291">
        <v>8483718.0234377217</v>
      </c>
      <c r="P1880" s="321" t="s">
        <v>3170</v>
      </c>
      <c r="Q1880" s="321">
        <v>18000000</v>
      </c>
      <c r="R1880" s="321">
        <v>32.510452999999998</v>
      </c>
      <c r="S1880" s="321">
        <v>52.540310169999998</v>
      </c>
      <c r="T1880" s="321">
        <v>129.30958598434512</v>
      </c>
      <c r="U1880" s="321" t="s">
        <v>150</v>
      </c>
      <c r="V1880" s="321">
        <v>0.19363482238155294</v>
      </c>
      <c r="W1880" s="321">
        <v>1.16897852116378</v>
      </c>
      <c r="X1880" s="321">
        <v>2</v>
      </c>
      <c r="Y1880" s="321">
        <v>45.178175227930097</v>
      </c>
      <c r="Z1880" s="321">
        <v>0.44807999999999998</v>
      </c>
      <c r="AA1880" s="321">
        <v>99.589996400000004</v>
      </c>
      <c r="AB1880" s="321">
        <v>1.4448949600000001</v>
      </c>
      <c r="AC1880" s="322">
        <v>0.55269378283894455</v>
      </c>
      <c r="AD1880" s="323">
        <v>180000</v>
      </c>
      <c r="AE1880" s="322">
        <v>47.131766796876228</v>
      </c>
      <c r="AF1880" s="324">
        <v>105.36801186446763</v>
      </c>
      <c r="AG1880" s="324">
        <v>29.910870211411304</v>
      </c>
      <c r="AH1880" s="324">
        <v>0.22727814861895623</v>
      </c>
      <c r="AI1880" s="324">
        <v>0.28387049999467528</v>
      </c>
      <c r="AJ1880" s="324">
        <v>0.20410585919709992</v>
      </c>
      <c r="AK1880" s="324">
        <v>179.84381718328478</v>
      </c>
      <c r="AL1880" s="324">
        <v>145.01979158657898</v>
      </c>
      <c r="AM1880" s="324">
        <v>214.66784277999062</v>
      </c>
    </row>
    <row r="1881" spans="1:39">
      <c r="A1881" s="291" t="s">
        <v>2032</v>
      </c>
      <c r="B1881" s="291">
        <v>2</v>
      </c>
      <c r="C1881" s="291" t="s">
        <v>4059</v>
      </c>
      <c r="D1881" s="291" t="s">
        <v>3176</v>
      </c>
      <c r="E1881" s="291" t="s">
        <v>3160</v>
      </c>
      <c r="F1881" s="291" t="s">
        <v>3161</v>
      </c>
      <c r="G1881" s="291" t="s">
        <v>3162</v>
      </c>
      <c r="H1881" s="291" t="s">
        <v>3163</v>
      </c>
      <c r="I1881" s="291" t="s">
        <v>3164</v>
      </c>
      <c r="J1881" s="291" t="s">
        <v>65</v>
      </c>
      <c r="K1881" s="291">
        <v>40</v>
      </c>
      <c r="L1881" s="291">
        <v>58627677.160000004</v>
      </c>
      <c r="M1881" s="291" t="s">
        <v>58</v>
      </c>
      <c r="N1881" s="291">
        <v>879</v>
      </c>
      <c r="O1881" s="291">
        <v>8493391.5901691224</v>
      </c>
      <c r="P1881" s="321" t="s">
        <v>3170</v>
      </c>
      <c r="Q1881" s="321">
        <v>18000000</v>
      </c>
      <c r="R1881" s="321">
        <v>32.510452999999998</v>
      </c>
      <c r="S1881" s="321">
        <v>52.540310169999998</v>
      </c>
      <c r="T1881" s="321">
        <v>129.30958598434512</v>
      </c>
      <c r="U1881" s="321" t="s">
        <v>150</v>
      </c>
      <c r="V1881" s="321">
        <v>0.19363482238155294</v>
      </c>
      <c r="W1881" s="321">
        <v>1.16897852116378</v>
      </c>
      <c r="X1881" s="321">
        <v>2</v>
      </c>
      <c r="Y1881" s="321">
        <v>45.178175227930097</v>
      </c>
      <c r="Z1881" s="321">
        <v>0.44807999999999998</v>
      </c>
      <c r="AA1881" s="321">
        <v>99.589996400000004</v>
      </c>
      <c r="AB1881" s="321">
        <v>1.4448949600000001</v>
      </c>
      <c r="AC1881" s="322">
        <v>0.55269378283894455</v>
      </c>
      <c r="AD1881" s="323">
        <v>180000</v>
      </c>
      <c r="AE1881" s="322">
        <v>47.185508834272902</v>
      </c>
      <c r="AF1881" s="324">
        <v>105.48815783010559</v>
      </c>
      <c r="AG1881" s="324">
        <v>29.938141830534207</v>
      </c>
      <c r="AH1881" s="324">
        <v>0.22698738969797419</v>
      </c>
      <c r="AI1881" s="324">
        <v>0.28380571285310724</v>
      </c>
      <c r="AJ1881" s="324">
        <v>0.20410585919709992</v>
      </c>
      <c r="AK1881" s="324">
        <v>179.80277182336113</v>
      </c>
      <c r="AL1881" s="324">
        <v>144.98669403763373</v>
      </c>
      <c r="AM1881" s="324">
        <v>214.61884960908856</v>
      </c>
    </row>
    <row r="1882" spans="1:39">
      <c r="A1882" s="291" t="s">
        <v>2033</v>
      </c>
      <c r="B1882" s="291">
        <v>2</v>
      </c>
      <c r="C1882" s="291" t="s">
        <v>4060</v>
      </c>
      <c r="D1882" s="291" t="s">
        <v>3176</v>
      </c>
      <c r="E1882" s="291" t="s">
        <v>3160</v>
      </c>
      <c r="F1882" s="291" t="s">
        <v>3161</v>
      </c>
      <c r="G1882" s="291" t="s">
        <v>3162</v>
      </c>
      <c r="H1882" s="291" t="s">
        <v>3163</v>
      </c>
      <c r="I1882" s="291" t="s">
        <v>3164</v>
      </c>
      <c r="J1882" s="291" t="s">
        <v>65</v>
      </c>
      <c r="K1882" s="291">
        <v>40</v>
      </c>
      <c r="L1882" s="291">
        <v>58627677.160000004</v>
      </c>
      <c r="M1882" s="291" t="s">
        <v>58</v>
      </c>
      <c r="N1882" s="291">
        <v>880</v>
      </c>
      <c r="O1882" s="291">
        <v>8503065.1569005232</v>
      </c>
      <c r="P1882" s="321" t="s">
        <v>3170</v>
      </c>
      <c r="Q1882" s="321">
        <v>18000000</v>
      </c>
      <c r="R1882" s="321">
        <v>32.510452999999998</v>
      </c>
      <c r="S1882" s="321">
        <v>52.540310169999998</v>
      </c>
      <c r="T1882" s="321">
        <v>129.30958598434512</v>
      </c>
      <c r="U1882" s="321" t="s">
        <v>150</v>
      </c>
      <c r="V1882" s="321">
        <v>0.19363482238155294</v>
      </c>
      <c r="W1882" s="321">
        <v>1.16897852116378</v>
      </c>
      <c r="X1882" s="321">
        <v>2</v>
      </c>
      <c r="Y1882" s="321">
        <v>45.178175227930097</v>
      </c>
      <c r="Z1882" s="321">
        <v>0.44807999999999998</v>
      </c>
      <c r="AA1882" s="321">
        <v>99.589996400000004</v>
      </c>
      <c r="AB1882" s="321">
        <v>1.4448949600000001</v>
      </c>
      <c r="AC1882" s="322">
        <v>0.55269378283894455</v>
      </c>
      <c r="AD1882" s="323">
        <v>180000</v>
      </c>
      <c r="AE1882" s="322">
        <v>47.239250871669576</v>
      </c>
      <c r="AF1882" s="324">
        <v>105.60830379574354</v>
      </c>
      <c r="AG1882" s="324">
        <v>29.965378520410763</v>
      </c>
      <c r="AH1882" s="324">
        <v>0.22669666627535942</v>
      </c>
      <c r="AI1882" s="324">
        <v>0.2837407423791849</v>
      </c>
      <c r="AJ1882" s="324">
        <v>0.20410585919709992</v>
      </c>
      <c r="AK1882" s="324">
        <v>179.76161031473441</v>
      </c>
      <c r="AL1882" s="324">
        <v>144.9535028304189</v>
      </c>
      <c r="AM1882" s="324">
        <v>214.56971779904995</v>
      </c>
    </row>
    <row r="1883" spans="1:39">
      <c r="A1883" s="291" t="s">
        <v>2034</v>
      </c>
      <c r="B1883" s="291">
        <v>2</v>
      </c>
      <c r="C1883" s="291" t="s">
        <v>4061</v>
      </c>
      <c r="D1883" s="291" t="s">
        <v>3176</v>
      </c>
      <c r="E1883" s="291" t="s">
        <v>3160</v>
      </c>
      <c r="F1883" s="291" t="s">
        <v>3161</v>
      </c>
      <c r="G1883" s="291" t="s">
        <v>3162</v>
      </c>
      <c r="H1883" s="291" t="s">
        <v>3163</v>
      </c>
      <c r="I1883" s="291" t="s">
        <v>3164</v>
      </c>
      <c r="J1883" s="291" t="s">
        <v>65</v>
      </c>
      <c r="K1883" s="291">
        <v>40</v>
      </c>
      <c r="L1883" s="291">
        <v>58627677.160000004</v>
      </c>
      <c r="M1883" s="291" t="s">
        <v>58</v>
      </c>
      <c r="N1883" s="291">
        <v>881</v>
      </c>
      <c r="O1883" s="291">
        <v>8512738.723631924</v>
      </c>
      <c r="P1883" s="321" t="s">
        <v>3170</v>
      </c>
      <c r="Q1883" s="321">
        <v>18000000</v>
      </c>
      <c r="R1883" s="321">
        <v>32.510452999999998</v>
      </c>
      <c r="S1883" s="321">
        <v>52.540310169999998</v>
      </c>
      <c r="T1883" s="321">
        <v>129.30958598434512</v>
      </c>
      <c r="U1883" s="321" t="s">
        <v>150</v>
      </c>
      <c r="V1883" s="321">
        <v>0.19363482238155294</v>
      </c>
      <c r="W1883" s="321">
        <v>1.16897852116378</v>
      </c>
      <c r="X1883" s="321">
        <v>2</v>
      </c>
      <c r="Y1883" s="321">
        <v>45.178175227930097</v>
      </c>
      <c r="Z1883" s="321">
        <v>0.44807999999999998</v>
      </c>
      <c r="AA1883" s="321">
        <v>99.589996400000004</v>
      </c>
      <c r="AB1883" s="321">
        <v>1.4448949600000001</v>
      </c>
      <c r="AC1883" s="322">
        <v>0.55269378283894455</v>
      </c>
      <c r="AD1883" s="323">
        <v>180000</v>
      </c>
      <c r="AE1883" s="322">
        <v>47.292992909066243</v>
      </c>
      <c r="AF1883" s="324">
        <v>105.72844976138147</v>
      </c>
      <c r="AG1883" s="324">
        <v>29.992580285455432</v>
      </c>
      <c r="AH1883" s="324">
        <v>0.22640597959521763</v>
      </c>
      <c r="AI1883" s="324">
        <v>0.28367558923965769</v>
      </c>
      <c r="AJ1883" s="324">
        <v>0.20410585919709992</v>
      </c>
      <c r="AK1883" s="324">
        <v>179.72033307981823</v>
      </c>
      <c r="AL1883" s="324">
        <v>144.92021830555413</v>
      </c>
      <c r="AM1883" s="324">
        <v>214.52044785408239</v>
      </c>
    </row>
    <row r="1884" spans="1:39">
      <c r="A1884" s="291" t="s">
        <v>2035</v>
      </c>
      <c r="B1884" s="291">
        <v>2</v>
      </c>
      <c r="C1884" s="291" t="s">
        <v>4062</v>
      </c>
      <c r="D1884" s="291" t="s">
        <v>3176</v>
      </c>
      <c r="E1884" s="291" t="s">
        <v>3160</v>
      </c>
      <c r="F1884" s="291" t="s">
        <v>3161</v>
      </c>
      <c r="G1884" s="291" t="s">
        <v>3162</v>
      </c>
      <c r="H1884" s="291" t="s">
        <v>3163</v>
      </c>
      <c r="I1884" s="291" t="s">
        <v>3164</v>
      </c>
      <c r="J1884" s="291" t="s">
        <v>65</v>
      </c>
      <c r="K1884" s="291">
        <v>40</v>
      </c>
      <c r="L1884" s="291">
        <v>58627677.160000004</v>
      </c>
      <c r="M1884" s="291" t="s">
        <v>58</v>
      </c>
      <c r="N1884" s="291">
        <v>882</v>
      </c>
      <c r="O1884" s="291">
        <v>8522412.2903633248</v>
      </c>
      <c r="P1884" s="321" t="s">
        <v>3170</v>
      </c>
      <c r="Q1884" s="321">
        <v>18000000</v>
      </c>
      <c r="R1884" s="321">
        <v>32.510452999999998</v>
      </c>
      <c r="S1884" s="321">
        <v>52.540310169999998</v>
      </c>
      <c r="T1884" s="321">
        <v>129.30958598434512</v>
      </c>
      <c r="U1884" s="321" t="s">
        <v>150</v>
      </c>
      <c r="V1884" s="321">
        <v>0.19363482238155294</v>
      </c>
      <c r="W1884" s="321">
        <v>1.16897852116378</v>
      </c>
      <c r="X1884" s="321">
        <v>2</v>
      </c>
      <c r="Y1884" s="321">
        <v>45.178175227930097</v>
      </c>
      <c r="Z1884" s="321">
        <v>0.44807999999999998</v>
      </c>
      <c r="AA1884" s="321">
        <v>99.589996400000004</v>
      </c>
      <c r="AB1884" s="321">
        <v>1.4448949600000001</v>
      </c>
      <c r="AC1884" s="322">
        <v>0.55269378283894455</v>
      </c>
      <c r="AD1884" s="323">
        <v>180000</v>
      </c>
      <c r="AE1884" s="322">
        <v>47.346734946462917</v>
      </c>
      <c r="AF1884" s="324">
        <v>105.84859572701943</v>
      </c>
      <c r="AG1884" s="324">
        <v>30.019747130231664</v>
      </c>
      <c r="AH1884" s="324">
        <v>0.22611533089754485</v>
      </c>
      <c r="AI1884" s="324">
        <v>0.28361025409965523</v>
      </c>
      <c r="AJ1884" s="324">
        <v>0.20410585919709992</v>
      </c>
      <c r="AK1884" s="324">
        <v>179.67894054000004</v>
      </c>
      <c r="AL1884" s="324">
        <v>144.88684080283153</v>
      </c>
      <c r="AM1884" s="324">
        <v>214.47104027716856</v>
      </c>
    </row>
    <row r="1885" spans="1:39">
      <c r="A1885" s="291" t="s">
        <v>2036</v>
      </c>
      <c r="B1885" s="291">
        <v>2</v>
      </c>
      <c r="C1885" s="291" t="s">
        <v>4063</v>
      </c>
      <c r="D1885" s="291" t="s">
        <v>3176</v>
      </c>
      <c r="E1885" s="291" t="s">
        <v>3160</v>
      </c>
      <c r="F1885" s="291" t="s">
        <v>3161</v>
      </c>
      <c r="G1885" s="291" t="s">
        <v>3162</v>
      </c>
      <c r="H1885" s="291" t="s">
        <v>3163</v>
      </c>
      <c r="I1885" s="291" t="s">
        <v>3164</v>
      </c>
      <c r="J1885" s="291" t="s">
        <v>65</v>
      </c>
      <c r="K1885" s="291">
        <v>40</v>
      </c>
      <c r="L1885" s="291">
        <v>58627677.160000004</v>
      </c>
      <c r="M1885" s="291" t="s">
        <v>58</v>
      </c>
      <c r="N1885" s="291">
        <v>883</v>
      </c>
      <c r="O1885" s="291">
        <v>8532085.8570947256</v>
      </c>
      <c r="P1885" s="321" t="s">
        <v>3170</v>
      </c>
      <c r="Q1885" s="321">
        <v>18000000</v>
      </c>
      <c r="R1885" s="321">
        <v>32.510452999999998</v>
      </c>
      <c r="S1885" s="321">
        <v>52.540310169999998</v>
      </c>
      <c r="T1885" s="321">
        <v>129.30958598434512</v>
      </c>
      <c r="U1885" s="321" t="s">
        <v>150</v>
      </c>
      <c r="V1885" s="321">
        <v>0.19363482238155294</v>
      </c>
      <c r="W1885" s="321">
        <v>1.16897852116378</v>
      </c>
      <c r="X1885" s="321">
        <v>2</v>
      </c>
      <c r="Y1885" s="321">
        <v>45.178175227930097</v>
      </c>
      <c r="Z1885" s="321">
        <v>0.44807999999999998</v>
      </c>
      <c r="AA1885" s="321">
        <v>99.589996400000004</v>
      </c>
      <c r="AB1885" s="321">
        <v>1.4448949600000001</v>
      </c>
      <c r="AC1885" s="322">
        <v>0.55269378283894455</v>
      </c>
      <c r="AD1885" s="323">
        <v>180000</v>
      </c>
      <c r="AE1885" s="322">
        <v>47.400476983859583</v>
      </c>
      <c r="AF1885" s="324">
        <v>105.96874169265736</v>
      </c>
      <c r="AG1885" s="324">
        <v>30.046879059451236</v>
      </c>
      <c r="AH1885" s="324">
        <v>0.22582472141707496</v>
      </c>
      <c r="AI1885" s="324">
        <v>0.28354473762269089</v>
      </c>
      <c r="AJ1885" s="324">
        <v>0.20410585919709992</v>
      </c>
      <c r="AK1885" s="324">
        <v>179.63743311564318</v>
      </c>
      <c r="AL1885" s="324">
        <v>144.85337066121753</v>
      </c>
      <c r="AM1885" s="324">
        <v>214.42149557006886</v>
      </c>
    </row>
    <row r="1886" spans="1:39">
      <c r="A1886" s="291" t="s">
        <v>2037</v>
      </c>
      <c r="B1886" s="291">
        <v>2</v>
      </c>
      <c r="C1886" s="291" t="s">
        <v>4064</v>
      </c>
      <c r="D1886" s="291" t="s">
        <v>3176</v>
      </c>
      <c r="E1886" s="291" t="s">
        <v>3160</v>
      </c>
      <c r="F1886" s="291" t="s">
        <v>3161</v>
      </c>
      <c r="G1886" s="291" t="s">
        <v>3162</v>
      </c>
      <c r="H1886" s="291" t="s">
        <v>3163</v>
      </c>
      <c r="I1886" s="291" t="s">
        <v>3164</v>
      </c>
      <c r="J1886" s="291" t="s">
        <v>65</v>
      </c>
      <c r="K1886" s="291">
        <v>40</v>
      </c>
      <c r="L1886" s="291">
        <v>58627677.160000004</v>
      </c>
      <c r="M1886" s="291" t="s">
        <v>58</v>
      </c>
      <c r="N1886" s="291">
        <v>884</v>
      </c>
      <c r="O1886" s="291">
        <v>8541759.4238261264</v>
      </c>
      <c r="P1886" s="321" t="s">
        <v>3170</v>
      </c>
      <c r="Q1886" s="321">
        <v>18000000</v>
      </c>
      <c r="R1886" s="321">
        <v>32.510452999999998</v>
      </c>
      <c r="S1886" s="321">
        <v>52.540310169999998</v>
      </c>
      <c r="T1886" s="321">
        <v>129.30958598434512</v>
      </c>
      <c r="U1886" s="321" t="s">
        <v>150</v>
      </c>
      <c r="V1886" s="321">
        <v>0.19363482238155294</v>
      </c>
      <c r="W1886" s="321">
        <v>1.16897852116378</v>
      </c>
      <c r="X1886" s="321">
        <v>2</v>
      </c>
      <c r="Y1886" s="321">
        <v>45.178175227930097</v>
      </c>
      <c r="Z1886" s="321">
        <v>0.44807999999999998</v>
      </c>
      <c r="AA1886" s="321">
        <v>99.589996400000004</v>
      </c>
      <c r="AB1886" s="321">
        <v>1.4448949600000001</v>
      </c>
      <c r="AC1886" s="322">
        <v>0.55269378283894455</v>
      </c>
      <c r="AD1886" s="323">
        <v>180000</v>
      </c>
      <c r="AE1886" s="322">
        <v>47.454219021256257</v>
      </c>
      <c r="AF1886" s="324">
        <v>106.08888765829531</v>
      </c>
      <c r="AG1886" s="324">
        <v>30.073976077973811</v>
      </c>
      <c r="AH1886" s="324">
        <v>0.22553415238453031</v>
      </c>
      <c r="AI1886" s="324">
        <v>0.2834790404706658</v>
      </c>
      <c r="AJ1886" s="324">
        <v>0.20410585919709992</v>
      </c>
      <c r="AK1886" s="324">
        <v>179.59581122608972</v>
      </c>
      <c r="AL1886" s="324">
        <v>144.81980821885494</v>
      </c>
      <c r="AM1886" s="324">
        <v>214.37181423332453</v>
      </c>
    </row>
    <row r="1887" spans="1:39">
      <c r="A1887" s="291" t="s">
        <v>2038</v>
      </c>
      <c r="B1887" s="291">
        <v>2</v>
      </c>
      <c r="C1887" s="291" t="s">
        <v>4065</v>
      </c>
      <c r="D1887" s="291" t="s">
        <v>3176</v>
      </c>
      <c r="E1887" s="291" t="s">
        <v>3160</v>
      </c>
      <c r="F1887" s="291" t="s">
        <v>3161</v>
      </c>
      <c r="G1887" s="291" t="s">
        <v>3162</v>
      </c>
      <c r="H1887" s="291" t="s">
        <v>3163</v>
      </c>
      <c r="I1887" s="291" t="s">
        <v>3164</v>
      </c>
      <c r="J1887" s="291" t="s">
        <v>65</v>
      </c>
      <c r="K1887" s="291">
        <v>40</v>
      </c>
      <c r="L1887" s="291">
        <v>58627677.160000004</v>
      </c>
      <c r="M1887" s="291" t="s">
        <v>58</v>
      </c>
      <c r="N1887" s="291">
        <v>885</v>
      </c>
      <c r="O1887" s="291">
        <v>8551432.9905575272</v>
      </c>
      <c r="P1887" s="321" t="s">
        <v>3170</v>
      </c>
      <c r="Q1887" s="321">
        <v>18000000</v>
      </c>
      <c r="R1887" s="321">
        <v>32.510452999999998</v>
      </c>
      <c r="S1887" s="321">
        <v>52.540310169999998</v>
      </c>
      <c r="T1887" s="321">
        <v>129.30958598434512</v>
      </c>
      <c r="U1887" s="321" t="s">
        <v>150</v>
      </c>
      <c r="V1887" s="321">
        <v>0.19363482238155294</v>
      </c>
      <c r="W1887" s="321">
        <v>1.16897852116378</v>
      </c>
      <c r="X1887" s="321">
        <v>2</v>
      </c>
      <c r="Y1887" s="321">
        <v>45.178175227930097</v>
      </c>
      <c r="Z1887" s="321">
        <v>0.44807999999999998</v>
      </c>
      <c r="AA1887" s="321">
        <v>99.589996400000004</v>
      </c>
      <c r="AB1887" s="321">
        <v>1.4448949600000001</v>
      </c>
      <c r="AC1887" s="322">
        <v>0.55269378283894455</v>
      </c>
      <c r="AD1887" s="323">
        <v>180000</v>
      </c>
      <c r="AE1887" s="322">
        <v>47.507961058652931</v>
      </c>
      <c r="AF1887" s="324">
        <v>106.20903362393327</v>
      </c>
      <c r="AG1887" s="324">
        <v>30.101038190806296</v>
      </c>
      <c r="AH1887" s="324">
        <v>0.22524362502551898</v>
      </c>
      <c r="AI1887" s="324">
        <v>0.28341316330387262</v>
      </c>
      <c r="AJ1887" s="324">
        <v>0.20410585919709992</v>
      </c>
      <c r="AK1887" s="324">
        <v>179.55407528966262</v>
      </c>
      <c r="AL1887" s="324">
        <v>144.78615381306483</v>
      </c>
      <c r="AM1887" s="324">
        <v>214.32199676626047</v>
      </c>
    </row>
    <row r="1888" spans="1:39">
      <c r="A1888" s="291" t="s">
        <v>2039</v>
      </c>
      <c r="B1888" s="291">
        <v>2</v>
      </c>
      <c r="C1888" s="291" t="s">
        <v>4066</v>
      </c>
      <c r="D1888" s="291" t="s">
        <v>3176</v>
      </c>
      <c r="E1888" s="291" t="s">
        <v>3160</v>
      </c>
      <c r="F1888" s="291" t="s">
        <v>3161</v>
      </c>
      <c r="G1888" s="291" t="s">
        <v>3162</v>
      </c>
      <c r="H1888" s="291" t="s">
        <v>3163</v>
      </c>
      <c r="I1888" s="291" t="s">
        <v>3164</v>
      </c>
      <c r="J1888" s="291" t="s">
        <v>65</v>
      </c>
      <c r="K1888" s="291">
        <v>40</v>
      </c>
      <c r="L1888" s="291">
        <v>58627677.160000004</v>
      </c>
      <c r="M1888" s="291" t="s">
        <v>58</v>
      </c>
      <c r="N1888" s="291">
        <v>886</v>
      </c>
      <c r="O1888" s="291">
        <v>8561106.557288928</v>
      </c>
      <c r="P1888" s="321" t="s">
        <v>3170</v>
      </c>
      <c r="Q1888" s="321">
        <v>18000000</v>
      </c>
      <c r="R1888" s="321">
        <v>32.510452999999998</v>
      </c>
      <c r="S1888" s="321">
        <v>52.540310169999998</v>
      </c>
      <c r="T1888" s="321">
        <v>129.30958598434512</v>
      </c>
      <c r="U1888" s="321" t="s">
        <v>150</v>
      </c>
      <c r="V1888" s="321">
        <v>0.19363482238155294</v>
      </c>
      <c r="W1888" s="321">
        <v>1.16897852116378</v>
      </c>
      <c r="X1888" s="321">
        <v>2</v>
      </c>
      <c r="Y1888" s="321">
        <v>45.178175227930097</v>
      </c>
      <c r="Z1888" s="321">
        <v>0.44807999999999998</v>
      </c>
      <c r="AA1888" s="321">
        <v>99.589996400000004</v>
      </c>
      <c r="AB1888" s="321">
        <v>1.4448949600000001</v>
      </c>
      <c r="AC1888" s="322">
        <v>0.55269378283894455</v>
      </c>
      <c r="AD1888" s="323">
        <v>180000</v>
      </c>
      <c r="AE1888" s="322">
        <v>47.561703096049598</v>
      </c>
      <c r="AF1888" s="324">
        <v>106.3291795895712</v>
      </c>
      <c r="AG1888" s="324">
        <v>30.128065403102333</v>
      </c>
      <c r="AH1888" s="324">
        <v>0.22495314056141999</v>
      </c>
      <c r="AI1888" s="324">
        <v>0.28334710678099978</v>
      </c>
      <c r="AJ1888" s="324">
        <v>0.20410585919709992</v>
      </c>
      <c r="AK1888" s="324">
        <v>179.51222572366854</v>
      </c>
      <c r="AL1888" s="324">
        <v>144.75240778034876</v>
      </c>
      <c r="AM1888" s="324">
        <v>214.27204366698834</v>
      </c>
    </row>
    <row r="1889" spans="1:39">
      <c r="A1889" s="291" t="s">
        <v>2040</v>
      </c>
      <c r="B1889" s="291">
        <v>2</v>
      </c>
      <c r="C1889" s="291" t="s">
        <v>4067</v>
      </c>
      <c r="D1889" s="291" t="s">
        <v>3176</v>
      </c>
      <c r="E1889" s="291" t="s">
        <v>3160</v>
      </c>
      <c r="F1889" s="291" t="s">
        <v>3161</v>
      </c>
      <c r="G1889" s="291" t="s">
        <v>3162</v>
      </c>
      <c r="H1889" s="291" t="s">
        <v>3163</v>
      </c>
      <c r="I1889" s="291" t="s">
        <v>3164</v>
      </c>
      <c r="J1889" s="291" t="s">
        <v>65</v>
      </c>
      <c r="K1889" s="291">
        <v>40</v>
      </c>
      <c r="L1889" s="291">
        <v>58627677.160000004</v>
      </c>
      <c r="M1889" s="291" t="s">
        <v>58</v>
      </c>
      <c r="N1889" s="291">
        <v>887</v>
      </c>
      <c r="O1889" s="291">
        <v>8570780.1240203287</v>
      </c>
      <c r="P1889" s="321" t="s">
        <v>3170</v>
      </c>
      <c r="Q1889" s="321">
        <v>18000000</v>
      </c>
      <c r="R1889" s="321">
        <v>32.510452999999998</v>
      </c>
      <c r="S1889" s="321">
        <v>52.540310169999998</v>
      </c>
      <c r="T1889" s="321">
        <v>129.30958598434512</v>
      </c>
      <c r="U1889" s="321" t="s">
        <v>150</v>
      </c>
      <c r="V1889" s="321">
        <v>0.19363482238155294</v>
      </c>
      <c r="W1889" s="321">
        <v>1.16897852116378</v>
      </c>
      <c r="X1889" s="321">
        <v>2</v>
      </c>
      <c r="Y1889" s="321">
        <v>45.178175227930097</v>
      </c>
      <c r="Z1889" s="321">
        <v>0.44807999999999998</v>
      </c>
      <c r="AA1889" s="321">
        <v>99.589996400000004</v>
      </c>
      <c r="AB1889" s="321">
        <v>1.4448949600000001</v>
      </c>
      <c r="AC1889" s="322">
        <v>0.55269378283894455</v>
      </c>
      <c r="AD1889" s="323">
        <v>180000</v>
      </c>
      <c r="AE1889" s="322">
        <v>47.615445133446272</v>
      </c>
      <c r="AF1889" s="324">
        <v>106.44932555520914</v>
      </c>
      <c r="AG1889" s="324">
        <v>30.155057720161743</v>
      </c>
      <c r="AH1889" s="324">
        <v>0.22466270020876</v>
      </c>
      <c r="AI1889" s="324">
        <v>0.28328087155913495</v>
      </c>
      <c r="AJ1889" s="324">
        <v>0.20410585919709992</v>
      </c>
      <c r="AK1889" s="324">
        <v>179.47026294439991</v>
      </c>
      <c r="AL1889" s="324">
        <v>144.71857045639044</v>
      </c>
      <c r="AM1889" s="324">
        <v>214.2219554324094</v>
      </c>
    </row>
    <row r="1890" spans="1:39">
      <c r="A1890" s="291" t="s">
        <v>2041</v>
      </c>
      <c r="B1890" s="291">
        <v>2</v>
      </c>
      <c r="C1890" s="291" t="s">
        <v>4068</v>
      </c>
      <c r="D1890" s="291" t="s">
        <v>3176</v>
      </c>
      <c r="E1890" s="291" t="s">
        <v>3160</v>
      </c>
      <c r="F1890" s="291" t="s">
        <v>3161</v>
      </c>
      <c r="G1890" s="291" t="s">
        <v>3162</v>
      </c>
      <c r="H1890" s="291" t="s">
        <v>3163</v>
      </c>
      <c r="I1890" s="291" t="s">
        <v>3164</v>
      </c>
      <c r="J1890" s="291" t="s">
        <v>65</v>
      </c>
      <c r="K1890" s="291">
        <v>40</v>
      </c>
      <c r="L1890" s="291">
        <v>58627677.160000004</v>
      </c>
      <c r="M1890" s="291" t="s">
        <v>58</v>
      </c>
      <c r="N1890" s="291">
        <v>888</v>
      </c>
      <c r="O1890" s="291">
        <v>8580453.6907517295</v>
      </c>
      <c r="P1890" s="321" t="s">
        <v>3170</v>
      </c>
      <c r="Q1890" s="321">
        <v>18000000</v>
      </c>
      <c r="R1890" s="321">
        <v>32.510452999999998</v>
      </c>
      <c r="S1890" s="321">
        <v>52.540310169999998</v>
      </c>
      <c r="T1890" s="321">
        <v>129.30958598434512</v>
      </c>
      <c r="U1890" s="321" t="s">
        <v>150</v>
      </c>
      <c r="V1890" s="321">
        <v>0.19363482238155294</v>
      </c>
      <c r="W1890" s="321">
        <v>1.16897852116378</v>
      </c>
      <c r="X1890" s="321">
        <v>2</v>
      </c>
      <c r="Y1890" s="321">
        <v>45.178175227930097</v>
      </c>
      <c r="Z1890" s="321">
        <v>0.44807999999999998</v>
      </c>
      <c r="AA1890" s="321">
        <v>99.589996400000004</v>
      </c>
      <c r="AB1890" s="321">
        <v>1.4448949600000001</v>
      </c>
      <c r="AC1890" s="322">
        <v>0.55269378283894455</v>
      </c>
      <c r="AD1890" s="323">
        <v>180000</v>
      </c>
      <c r="AE1890" s="322">
        <v>47.669187170842939</v>
      </c>
      <c r="AF1890" s="324">
        <v>106.56947152084707</v>
      </c>
      <c r="AG1890" s="324">
        <v>30.182015147429958</v>
      </c>
      <c r="AH1890" s="324">
        <v>0.22437230517962717</v>
      </c>
      <c r="AI1890" s="324">
        <v>0.28321445829376912</v>
      </c>
      <c r="AJ1890" s="324">
        <v>0.20410585919709992</v>
      </c>
      <c r="AK1890" s="324">
        <v>179.42818736713767</v>
      </c>
      <c r="AL1890" s="324">
        <v>144.68464217605796</v>
      </c>
      <c r="AM1890" s="324">
        <v>214.17173255821737</v>
      </c>
    </row>
    <row r="1891" spans="1:39">
      <c r="A1891" s="291" t="s">
        <v>2042</v>
      </c>
      <c r="B1891" s="291">
        <v>2</v>
      </c>
      <c r="C1891" s="291" t="s">
        <v>4069</v>
      </c>
      <c r="D1891" s="291" t="s">
        <v>3176</v>
      </c>
      <c r="E1891" s="291" t="s">
        <v>3160</v>
      </c>
      <c r="F1891" s="291" t="s">
        <v>3161</v>
      </c>
      <c r="G1891" s="291" t="s">
        <v>3162</v>
      </c>
      <c r="H1891" s="291" t="s">
        <v>3163</v>
      </c>
      <c r="I1891" s="291" t="s">
        <v>3164</v>
      </c>
      <c r="J1891" s="291" t="s">
        <v>65</v>
      </c>
      <c r="K1891" s="291">
        <v>40</v>
      </c>
      <c r="L1891" s="291">
        <v>58627677.160000004</v>
      </c>
      <c r="M1891" s="291" t="s">
        <v>58</v>
      </c>
      <c r="N1891" s="291">
        <v>889</v>
      </c>
      <c r="O1891" s="291">
        <v>8590127.2574831303</v>
      </c>
      <c r="P1891" s="321" t="s">
        <v>3170</v>
      </c>
      <c r="Q1891" s="321">
        <v>18000000</v>
      </c>
      <c r="R1891" s="321">
        <v>32.510452999999998</v>
      </c>
      <c r="S1891" s="321">
        <v>52.540310169999998</v>
      </c>
      <c r="T1891" s="321">
        <v>129.30958598434512</v>
      </c>
      <c r="U1891" s="321" t="s">
        <v>150</v>
      </c>
      <c r="V1891" s="321">
        <v>0.19363482238155294</v>
      </c>
      <c r="W1891" s="321">
        <v>1.16897852116378</v>
      </c>
      <c r="X1891" s="321">
        <v>2</v>
      </c>
      <c r="Y1891" s="321">
        <v>45.178175227930097</v>
      </c>
      <c r="Z1891" s="321">
        <v>0.44807999999999998</v>
      </c>
      <c r="AA1891" s="321">
        <v>99.589996400000004</v>
      </c>
      <c r="AB1891" s="321">
        <v>1.4448949600000001</v>
      </c>
      <c r="AC1891" s="322">
        <v>0.55269378283894455</v>
      </c>
      <c r="AD1891" s="323">
        <v>180000</v>
      </c>
      <c r="AE1891" s="322">
        <v>47.722929208239613</v>
      </c>
      <c r="AF1891" s="324">
        <v>106.68961748648503</v>
      </c>
      <c r="AG1891" s="324">
        <v>30.208937690497486</v>
      </c>
      <c r="AH1891" s="324">
        <v>0.22408195668137881</v>
      </c>
      <c r="AI1891" s="324">
        <v>0.28314786763880018</v>
      </c>
      <c r="AJ1891" s="324">
        <v>0.20410585919709992</v>
      </c>
      <c r="AK1891" s="324">
        <v>179.38599940615342</v>
      </c>
      <c r="AL1891" s="324">
        <v>144.65062327340556</v>
      </c>
      <c r="AM1891" s="324">
        <v>214.12137553890133</v>
      </c>
    </row>
    <row r="1892" spans="1:39">
      <c r="A1892" s="291" t="s">
        <v>2043</v>
      </c>
      <c r="B1892" s="291">
        <v>2</v>
      </c>
      <c r="C1892" s="291" t="s">
        <v>4070</v>
      </c>
      <c r="D1892" s="291" t="s">
        <v>3176</v>
      </c>
      <c r="E1892" s="291" t="s">
        <v>3160</v>
      </c>
      <c r="F1892" s="291" t="s">
        <v>3161</v>
      </c>
      <c r="G1892" s="291" t="s">
        <v>3162</v>
      </c>
      <c r="H1892" s="291" t="s">
        <v>3163</v>
      </c>
      <c r="I1892" s="291" t="s">
        <v>3164</v>
      </c>
      <c r="J1892" s="291" t="s">
        <v>65</v>
      </c>
      <c r="K1892" s="291">
        <v>40</v>
      </c>
      <c r="L1892" s="291">
        <v>58627677.160000004</v>
      </c>
      <c r="M1892" s="291" t="s">
        <v>58</v>
      </c>
      <c r="N1892" s="291">
        <v>890</v>
      </c>
      <c r="O1892" s="291">
        <v>8599800.8242145311</v>
      </c>
      <c r="P1892" s="321" t="s">
        <v>3170</v>
      </c>
      <c r="Q1892" s="321">
        <v>18000000</v>
      </c>
      <c r="R1892" s="321">
        <v>32.510452999999998</v>
      </c>
      <c r="S1892" s="321">
        <v>52.540310169999998</v>
      </c>
      <c r="T1892" s="321">
        <v>129.30958598434512</v>
      </c>
      <c r="U1892" s="321" t="s">
        <v>150</v>
      </c>
      <c r="V1892" s="321">
        <v>0.19363482238155294</v>
      </c>
      <c r="W1892" s="321">
        <v>1.16897852116378</v>
      </c>
      <c r="X1892" s="321">
        <v>2</v>
      </c>
      <c r="Y1892" s="321">
        <v>45.178175227930097</v>
      </c>
      <c r="Z1892" s="321">
        <v>0.44807999999999998</v>
      </c>
      <c r="AA1892" s="321">
        <v>99.589996400000004</v>
      </c>
      <c r="AB1892" s="321">
        <v>1.4448949600000001</v>
      </c>
      <c r="AC1892" s="322">
        <v>0.55269378283894455</v>
      </c>
      <c r="AD1892" s="323">
        <v>180000</v>
      </c>
      <c r="AE1892" s="322">
        <v>47.776671245636287</v>
      </c>
      <c r="AF1892" s="324">
        <v>106.80976345212298</v>
      </c>
      <c r="AG1892" s="324">
        <v>30.235825355099376</v>
      </c>
      <c r="AH1892" s="324">
        <v>0.22379165591722869</v>
      </c>
      <c r="AI1892" s="324">
        <v>0.28308110024653743</v>
      </c>
      <c r="AJ1892" s="324">
        <v>0.20410585919709992</v>
      </c>
      <c r="AK1892" s="324">
        <v>179.34369947471239</v>
      </c>
      <c r="AL1892" s="324">
        <v>144.61651408167586</v>
      </c>
      <c r="AM1892" s="324">
        <v>214.07088486774896</v>
      </c>
    </row>
    <row r="1893" spans="1:39">
      <c r="A1893" s="291" t="s">
        <v>2044</v>
      </c>
      <c r="B1893" s="291">
        <v>2</v>
      </c>
      <c r="C1893" s="291" t="s">
        <v>4071</v>
      </c>
      <c r="D1893" s="291" t="s">
        <v>3176</v>
      </c>
      <c r="E1893" s="291" t="s">
        <v>3160</v>
      </c>
      <c r="F1893" s="291" t="s">
        <v>3161</v>
      </c>
      <c r="G1893" s="291" t="s">
        <v>3162</v>
      </c>
      <c r="H1893" s="291" t="s">
        <v>3163</v>
      </c>
      <c r="I1893" s="291" t="s">
        <v>3164</v>
      </c>
      <c r="J1893" s="291" t="s">
        <v>65</v>
      </c>
      <c r="K1893" s="291">
        <v>40</v>
      </c>
      <c r="L1893" s="291">
        <v>58627677.160000004</v>
      </c>
      <c r="M1893" s="291" t="s">
        <v>58</v>
      </c>
      <c r="N1893" s="291">
        <v>891</v>
      </c>
      <c r="O1893" s="291">
        <v>8609474.3909459319</v>
      </c>
      <c r="P1893" s="321" t="s">
        <v>3170</v>
      </c>
      <c r="Q1893" s="321">
        <v>18000000</v>
      </c>
      <c r="R1893" s="321">
        <v>32.510452999999998</v>
      </c>
      <c r="S1893" s="321">
        <v>52.540310169999998</v>
      </c>
      <c r="T1893" s="321">
        <v>129.30958598434512</v>
      </c>
      <c r="U1893" s="321" t="s">
        <v>150</v>
      </c>
      <c r="V1893" s="321">
        <v>0.19363482238155294</v>
      </c>
      <c r="W1893" s="321">
        <v>1.16897852116378</v>
      </c>
      <c r="X1893" s="321">
        <v>2</v>
      </c>
      <c r="Y1893" s="321">
        <v>45.178175227930097</v>
      </c>
      <c r="Z1893" s="321">
        <v>0.44807999999999998</v>
      </c>
      <c r="AA1893" s="321">
        <v>99.589996400000004</v>
      </c>
      <c r="AB1893" s="321">
        <v>1.4448949600000001</v>
      </c>
      <c r="AC1893" s="322">
        <v>0.55269378283894455</v>
      </c>
      <c r="AD1893" s="323">
        <v>180000</v>
      </c>
      <c r="AE1893" s="322">
        <v>47.830413283032954</v>
      </c>
      <c r="AF1893" s="324">
        <v>106.92990941776091</v>
      </c>
      <c r="AG1893" s="324">
        <v>30.262678147114627</v>
      </c>
      <c r="AH1893" s="324">
        <v>0.2235014040852136</v>
      </c>
      <c r="AI1893" s="324">
        <v>0.28301415676770447</v>
      </c>
      <c r="AJ1893" s="324">
        <v>0.20410585919709992</v>
      </c>
      <c r="AK1893" s="324">
        <v>179.30128798507513</v>
      </c>
      <c r="AL1893" s="324">
        <v>144.58231493330146</v>
      </c>
      <c r="AM1893" s="324">
        <v>214.02026103684884</v>
      </c>
    </row>
    <row r="1894" spans="1:39">
      <c r="A1894" s="291" t="s">
        <v>2045</v>
      </c>
      <c r="B1894" s="291">
        <v>2</v>
      </c>
      <c r="C1894" s="291" t="s">
        <v>4072</v>
      </c>
      <c r="D1894" s="291" t="s">
        <v>3176</v>
      </c>
      <c r="E1894" s="291" t="s">
        <v>3160</v>
      </c>
      <c r="F1894" s="291" t="s">
        <v>3161</v>
      </c>
      <c r="G1894" s="291" t="s">
        <v>3162</v>
      </c>
      <c r="H1894" s="291" t="s">
        <v>3163</v>
      </c>
      <c r="I1894" s="291" t="s">
        <v>3164</v>
      </c>
      <c r="J1894" s="291" t="s">
        <v>65</v>
      </c>
      <c r="K1894" s="291">
        <v>40</v>
      </c>
      <c r="L1894" s="291">
        <v>58627677.160000004</v>
      </c>
      <c r="M1894" s="291" t="s">
        <v>58</v>
      </c>
      <c r="N1894" s="291">
        <v>892</v>
      </c>
      <c r="O1894" s="291">
        <v>8619147.9576773327</v>
      </c>
      <c r="P1894" s="321" t="s">
        <v>3170</v>
      </c>
      <c r="Q1894" s="321">
        <v>18000000</v>
      </c>
      <c r="R1894" s="321">
        <v>32.510452999999998</v>
      </c>
      <c r="S1894" s="321">
        <v>52.540310169999998</v>
      </c>
      <c r="T1894" s="321">
        <v>129.30958598434512</v>
      </c>
      <c r="U1894" s="321" t="s">
        <v>150</v>
      </c>
      <c r="V1894" s="321">
        <v>0.19363482238155294</v>
      </c>
      <c r="W1894" s="321">
        <v>1.16897852116378</v>
      </c>
      <c r="X1894" s="321">
        <v>2</v>
      </c>
      <c r="Y1894" s="321">
        <v>45.178175227930097</v>
      </c>
      <c r="Z1894" s="321">
        <v>0.44807999999999998</v>
      </c>
      <c r="AA1894" s="321">
        <v>99.589996400000004</v>
      </c>
      <c r="AB1894" s="321">
        <v>1.4448949600000001</v>
      </c>
      <c r="AC1894" s="322">
        <v>0.55269378283894455</v>
      </c>
      <c r="AD1894" s="323">
        <v>180000</v>
      </c>
      <c r="AE1894" s="322">
        <v>47.884155320429628</v>
      </c>
      <c r="AF1894" s="324">
        <v>107.05005538339887</v>
      </c>
      <c r="AG1894" s="324">
        <v>30.28949607256569</v>
      </c>
      <c r="AH1894" s="324">
        <v>0.22321120237923095</v>
      </c>
      <c r="AI1894" s="324">
        <v>0.28294703785144354</v>
      </c>
      <c r="AJ1894" s="324">
        <v>0.20410585919709992</v>
      </c>
      <c r="AK1894" s="324">
        <v>179.25876534850036</v>
      </c>
      <c r="AL1894" s="324">
        <v>144.54802615990704</v>
      </c>
      <c r="AM1894" s="324">
        <v>213.96950453709371</v>
      </c>
    </row>
    <row r="1895" spans="1:39">
      <c r="A1895" s="291" t="s">
        <v>2046</v>
      </c>
      <c r="B1895" s="291">
        <v>2</v>
      </c>
      <c r="C1895" s="291" t="s">
        <v>4073</v>
      </c>
      <c r="D1895" s="291" t="s">
        <v>3176</v>
      </c>
      <c r="E1895" s="291" t="s">
        <v>3160</v>
      </c>
      <c r="F1895" s="291" t="s">
        <v>3161</v>
      </c>
      <c r="G1895" s="291" t="s">
        <v>3162</v>
      </c>
      <c r="H1895" s="291" t="s">
        <v>3163</v>
      </c>
      <c r="I1895" s="291" t="s">
        <v>3164</v>
      </c>
      <c r="J1895" s="291" t="s">
        <v>65</v>
      </c>
      <c r="K1895" s="291">
        <v>40</v>
      </c>
      <c r="L1895" s="291">
        <v>58627677.160000004</v>
      </c>
      <c r="M1895" s="291" t="s">
        <v>58</v>
      </c>
      <c r="N1895" s="291">
        <v>893</v>
      </c>
      <c r="O1895" s="291">
        <v>8628821.5244087335</v>
      </c>
      <c r="P1895" s="321" t="s">
        <v>3170</v>
      </c>
      <c r="Q1895" s="321">
        <v>18000000</v>
      </c>
      <c r="R1895" s="321">
        <v>32.510452999999998</v>
      </c>
      <c r="S1895" s="321">
        <v>52.540310169999998</v>
      </c>
      <c r="T1895" s="321">
        <v>129.30958598434512</v>
      </c>
      <c r="U1895" s="321" t="s">
        <v>150</v>
      </c>
      <c r="V1895" s="321">
        <v>0.19363482238155294</v>
      </c>
      <c r="W1895" s="321">
        <v>1.16897852116378</v>
      </c>
      <c r="X1895" s="321">
        <v>2</v>
      </c>
      <c r="Y1895" s="321">
        <v>45.178175227930097</v>
      </c>
      <c r="Z1895" s="321">
        <v>0.44807999999999998</v>
      </c>
      <c r="AA1895" s="321">
        <v>99.589996400000004</v>
      </c>
      <c r="AB1895" s="321">
        <v>1.4448949600000001</v>
      </c>
      <c r="AC1895" s="322">
        <v>0.55269378283894455</v>
      </c>
      <c r="AD1895" s="323">
        <v>180000</v>
      </c>
      <c r="AE1895" s="322">
        <v>47.937897357826294</v>
      </c>
      <c r="AF1895" s="324">
        <v>107.1702013490368</v>
      </c>
      <c r="AG1895" s="324">
        <v>30.316279137617894</v>
      </c>
      <c r="AH1895" s="324">
        <v>0.22292105198868142</v>
      </c>
      <c r="AI1895" s="324">
        <v>0.28287974414531941</v>
      </c>
      <c r="AJ1895" s="324">
        <v>0.20410585919709992</v>
      </c>
      <c r="AK1895" s="324">
        <v>179.21613197524741</v>
      </c>
      <c r="AL1895" s="324">
        <v>144.51364809231146</v>
      </c>
      <c r="AM1895" s="324">
        <v>213.91861585818341</v>
      </c>
    </row>
    <row r="1896" spans="1:39">
      <c r="A1896" s="291" t="s">
        <v>2047</v>
      </c>
      <c r="B1896" s="291">
        <v>2</v>
      </c>
      <c r="C1896" s="291" t="s">
        <v>4074</v>
      </c>
      <c r="D1896" s="291" t="s">
        <v>3176</v>
      </c>
      <c r="E1896" s="291" t="s">
        <v>3160</v>
      </c>
      <c r="F1896" s="291" t="s">
        <v>3161</v>
      </c>
      <c r="G1896" s="291" t="s">
        <v>3162</v>
      </c>
      <c r="H1896" s="291" t="s">
        <v>3163</v>
      </c>
      <c r="I1896" s="291" t="s">
        <v>3164</v>
      </c>
      <c r="J1896" s="291" t="s">
        <v>65</v>
      </c>
      <c r="K1896" s="291">
        <v>40</v>
      </c>
      <c r="L1896" s="291">
        <v>58627677.160000004</v>
      </c>
      <c r="M1896" s="291" t="s">
        <v>58</v>
      </c>
      <c r="N1896" s="291">
        <v>894</v>
      </c>
      <c r="O1896" s="291">
        <v>8638495.0911401343</v>
      </c>
      <c r="P1896" s="321" t="s">
        <v>3170</v>
      </c>
      <c r="Q1896" s="321">
        <v>18000000</v>
      </c>
      <c r="R1896" s="321">
        <v>32.510452999999998</v>
      </c>
      <c r="S1896" s="321">
        <v>52.540310169999998</v>
      </c>
      <c r="T1896" s="321">
        <v>129.30958598434512</v>
      </c>
      <c r="U1896" s="321" t="s">
        <v>150</v>
      </c>
      <c r="V1896" s="321">
        <v>0.19363482238155294</v>
      </c>
      <c r="W1896" s="321">
        <v>1.16897852116378</v>
      </c>
      <c r="X1896" s="321">
        <v>2</v>
      </c>
      <c r="Y1896" s="321">
        <v>45.178175227930097</v>
      </c>
      <c r="Z1896" s="321">
        <v>0.44807999999999998</v>
      </c>
      <c r="AA1896" s="321">
        <v>99.589996400000004</v>
      </c>
      <c r="AB1896" s="321">
        <v>1.4448949600000001</v>
      </c>
      <c r="AC1896" s="322">
        <v>0.55269378283894455</v>
      </c>
      <c r="AD1896" s="323">
        <v>180000</v>
      </c>
      <c r="AE1896" s="322">
        <v>47.991639395222968</v>
      </c>
      <c r="AF1896" s="324">
        <v>107.29034731467475</v>
      </c>
      <c r="AG1896" s="324">
        <v>30.343027348578939</v>
      </c>
      <c r="AH1896" s="324">
        <v>0.22263095409836767</v>
      </c>
      <c r="AI1896" s="324">
        <v>0.2828122762953228</v>
      </c>
      <c r="AJ1896" s="324">
        <v>0.20410585919709992</v>
      </c>
      <c r="AK1896" s="324">
        <v>179.1733882745784</v>
      </c>
      <c r="AL1896" s="324">
        <v>144.47918106052938</v>
      </c>
      <c r="AM1896" s="324">
        <v>213.86759548862742</v>
      </c>
    </row>
    <row r="1897" spans="1:39">
      <c r="A1897" s="291" t="s">
        <v>2048</v>
      </c>
      <c r="B1897" s="291">
        <v>2</v>
      </c>
      <c r="C1897" s="291" t="s">
        <v>4075</v>
      </c>
      <c r="D1897" s="291" t="s">
        <v>3176</v>
      </c>
      <c r="E1897" s="291" t="s">
        <v>3160</v>
      </c>
      <c r="F1897" s="291" t="s">
        <v>3161</v>
      </c>
      <c r="G1897" s="291" t="s">
        <v>3162</v>
      </c>
      <c r="H1897" s="291" t="s">
        <v>3163</v>
      </c>
      <c r="I1897" s="291" t="s">
        <v>3164</v>
      </c>
      <c r="J1897" s="291" t="s">
        <v>65</v>
      </c>
      <c r="K1897" s="291">
        <v>40</v>
      </c>
      <c r="L1897" s="291">
        <v>58627677.160000004</v>
      </c>
      <c r="M1897" s="291" t="s">
        <v>58</v>
      </c>
      <c r="N1897" s="291">
        <v>895</v>
      </c>
      <c r="O1897" s="291">
        <v>8648168.657871535</v>
      </c>
      <c r="P1897" s="321" t="s">
        <v>3170</v>
      </c>
      <c r="Q1897" s="321">
        <v>18000000</v>
      </c>
      <c r="R1897" s="321">
        <v>32.510452999999998</v>
      </c>
      <c r="S1897" s="321">
        <v>52.540310169999998</v>
      </c>
      <c r="T1897" s="321">
        <v>129.30958598434512</v>
      </c>
      <c r="U1897" s="321" t="s">
        <v>150</v>
      </c>
      <c r="V1897" s="321">
        <v>0.19363482238155294</v>
      </c>
      <c r="W1897" s="321">
        <v>1.16897852116378</v>
      </c>
      <c r="X1897" s="321">
        <v>2</v>
      </c>
      <c r="Y1897" s="321">
        <v>45.178175227930097</v>
      </c>
      <c r="Z1897" s="321">
        <v>0.44807999999999998</v>
      </c>
      <c r="AA1897" s="321">
        <v>99.589996400000004</v>
      </c>
      <c r="AB1897" s="321">
        <v>1.4448949600000001</v>
      </c>
      <c r="AC1897" s="322">
        <v>0.55269378283894455</v>
      </c>
      <c r="AD1897" s="323">
        <v>180000</v>
      </c>
      <c r="AE1897" s="322">
        <v>48.045381432619642</v>
      </c>
      <c r="AF1897" s="324">
        <v>107.41049328031271</v>
      </c>
      <c r="AG1897" s="324">
        <v>30.369740711898292</v>
      </c>
      <c r="AH1897" s="324">
        <v>0.22234090988829974</v>
      </c>
      <c r="AI1897" s="324">
        <v>0.28274463494587421</v>
      </c>
      <c r="AJ1897" s="324">
        <v>0.20410585919709992</v>
      </c>
      <c r="AK1897" s="324">
        <v>179.13053465476057</v>
      </c>
      <c r="AL1897" s="324">
        <v>144.44462539377341</v>
      </c>
      <c r="AM1897" s="324">
        <v>213.81644391574778</v>
      </c>
    </row>
    <row r="1898" spans="1:39">
      <c r="A1898" s="291" t="s">
        <v>2049</v>
      </c>
      <c r="B1898" s="291">
        <v>2</v>
      </c>
      <c r="C1898" s="291" t="s">
        <v>4076</v>
      </c>
      <c r="D1898" s="291" t="s">
        <v>3176</v>
      </c>
      <c r="E1898" s="291" t="s">
        <v>3160</v>
      </c>
      <c r="F1898" s="291" t="s">
        <v>3161</v>
      </c>
      <c r="G1898" s="291" t="s">
        <v>3162</v>
      </c>
      <c r="H1898" s="291" t="s">
        <v>3163</v>
      </c>
      <c r="I1898" s="291" t="s">
        <v>3164</v>
      </c>
      <c r="J1898" s="291" t="s">
        <v>65</v>
      </c>
      <c r="K1898" s="291">
        <v>40</v>
      </c>
      <c r="L1898" s="291">
        <v>58627677.160000004</v>
      </c>
      <c r="M1898" s="291" t="s">
        <v>58</v>
      </c>
      <c r="N1898" s="291">
        <v>896</v>
      </c>
      <c r="O1898" s="291">
        <v>8657842.2246029358</v>
      </c>
      <c r="P1898" s="321" t="s">
        <v>3170</v>
      </c>
      <c r="Q1898" s="321">
        <v>18000000</v>
      </c>
      <c r="R1898" s="321">
        <v>32.510452999999998</v>
      </c>
      <c r="S1898" s="321">
        <v>52.540310169999998</v>
      </c>
      <c r="T1898" s="321">
        <v>129.30958598434512</v>
      </c>
      <c r="U1898" s="321" t="s">
        <v>150</v>
      </c>
      <c r="V1898" s="321">
        <v>0.19363482238155294</v>
      </c>
      <c r="W1898" s="321">
        <v>1.16897852116378</v>
      </c>
      <c r="X1898" s="321">
        <v>2</v>
      </c>
      <c r="Y1898" s="321">
        <v>45.178175227930097</v>
      </c>
      <c r="Z1898" s="321">
        <v>0.44807999999999998</v>
      </c>
      <c r="AA1898" s="321">
        <v>99.589996400000004</v>
      </c>
      <c r="AB1898" s="321">
        <v>1.4448949600000001</v>
      </c>
      <c r="AC1898" s="322">
        <v>0.55269378283894455</v>
      </c>
      <c r="AD1898" s="323">
        <v>180000</v>
      </c>
      <c r="AE1898" s="322">
        <v>48.099123470016309</v>
      </c>
      <c r="AF1898" s="324">
        <v>107.53063924595064</v>
      </c>
      <c r="AG1898" s="324">
        <v>30.396419234166704</v>
      </c>
      <c r="AH1898" s="324">
        <v>0.22205092053452491</v>
      </c>
      <c r="AI1898" s="324">
        <v>0.28267682073982803</v>
      </c>
      <c r="AJ1898" s="324">
        <v>0.20410585919709992</v>
      </c>
      <c r="AK1898" s="324">
        <v>179.0875715230691</v>
      </c>
      <c r="AL1898" s="324">
        <v>144.40998142045598</v>
      </c>
      <c r="AM1898" s="324">
        <v>213.76516162568225</v>
      </c>
    </row>
    <row r="1899" spans="1:39">
      <c r="A1899" s="291" t="s">
        <v>2050</v>
      </c>
      <c r="B1899" s="291">
        <v>2</v>
      </c>
      <c r="C1899" s="291" t="s">
        <v>4077</v>
      </c>
      <c r="D1899" s="291" t="s">
        <v>3176</v>
      </c>
      <c r="E1899" s="291" t="s">
        <v>3160</v>
      </c>
      <c r="F1899" s="291" t="s">
        <v>3161</v>
      </c>
      <c r="G1899" s="291" t="s">
        <v>3162</v>
      </c>
      <c r="H1899" s="291" t="s">
        <v>3163</v>
      </c>
      <c r="I1899" s="291" t="s">
        <v>3164</v>
      </c>
      <c r="J1899" s="291" t="s">
        <v>65</v>
      </c>
      <c r="K1899" s="291">
        <v>40</v>
      </c>
      <c r="L1899" s="291">
        <v>58627677.160000004</v>
      </c>
      <c r="M1899" s="291" t="s">
        <v>58</v>
      </c>
      <c r="N1899" s="291">
        <v>897</v>
      </c>
      <c r="O1899" s="291">
        <v>8667515.7913343366</v>
      </c>
      <c r="P1899" s="321" t="s">
        <v>3170</v>
      </c>
      <c r="Q1899" s="321">
        <v>18000000</v>
      </c>
      <c r="R1899" s="321">
        <v>32.510452999999998</v>
      </c>
      <c r="S1899" s="321">
        <v>52.540310169999998</v>
      </c>
      <c r="T1899" s="321">
        <v>129.30958598434512</v>
      </c>
      <c r="U1899" s="321" t="s">
        <v>150</v>
      </c>
      <c r="V1899" s="321">
        <v>0.19363482238155294</v>
      </c>
      <c r="W1899" s="321">
        <v>1.16897852116378</v>
      </c>
      <c r="X1899" s="321">
        <v>2</v>
      </c>
      <c r="Y1899" s="321">
        <v>45.178175227930097</v>
      </c>
      <c r="Z1899" s="321">
        <v>0.44807999999999998</v>
      </c>
      <c r="AA1899" s="321">
        <v>99.589996400000004</v>
      </c>
      <c r="AB1899" s="321">
        <v>1.4448949600000001</v>
      </c>
      <c r="AC1899" s="322">
        <v>0.55269378283894455</v>
      </c>
      <c r="AD1899" s="323">
        <v>180000</v>
      </c>
      <c r="AE1899" s="322">
        <v>48.152865507412983</v>
      </c>
      <c r="AF1899" s="324">
        <v>107.65078521158858</v>
      </c>
      <c r="AG1899" s="324">
        <v>30.423062922115655</v>
      </c>
      <c r="AH1899" s="324">
        <v>0.22176098720818194</v>
      </c>
      <c r="AI1899" s="324">
        <v>0.28260883431847572</v>
      </c>
      <c r="AJ1899" s="324">
        <v>0.20410585919709992</v>
      </c>
      <c r="AK1899" s="324">
        <v>179.04449928578887</v>
      </c>
      <c r="AL1899" s="324">
        <v>144.37524946819107</v>
      </c>
      <c r="AM1899" s="324">
        <v>213.71374910338668</v>
      </c>
    </row>
    <row r="1900" spans="1:39">
      <c r="A1900" s="291" t="s">
        <v>2051</v>
      </c>
      <c r="B1900" s="291">
        <v>2</v>
      </c>
      <c r="C1900" s="291" t="s">
        <v>4078</v>
      </c>
      <c r="D1900" s="291" t="s">
        <v>3176</v>
      </c>
      <c r="E1900" s="291" t="s">
        <v>3160</v>
      </c>
      <c r="F1900" s="291" t="s">
        <v>3161</v>
      </c>
      <c r="G1900" s="291" t="s">
        <v>3162</v>
      </c>
      <c r="H1900" s="291" t="s">
        <v>3163</v>
      </c>
      <c r="I1900" s="291" t="s">
        <v>3164</v>
      </c>
      <c r="J1900" s="291" t="s">
        <v>65</v>
      </c>
      <c r="K1900" s="291">
        <v>40</v>
      </c>
      <c r="L1900" s="291">
        <v>58627677.160000004</v>
      </c>
      <c r="M1900" s="291" t="s">
        <v>58</v>
      </c>
      <c r="N1900" s="291">
        <v>898</v>
      </c>
      <c r="O1900" s="291">
        <v>8677189.3580657374</v>
      </c>
      <c r="P1900" s="321" t="s">
        <v>3170</v>
      </c>
      <c r="Q1900" s="321">
        <v>18000000</v>
      </c>
      <c r="R1900" s="321">
        <v>32.510452999999998</v>
      </c>
      <c r="S1900" s="321">
        <v>52.540310169999998</v>
      </c>
      <c r="T1900" s="321">
        <v>129.30958598434512</v>
      </c>
      <c r="U1900" s="321" t="s">
        <v>150</v>
      </c>
      <c r="V1900" s="321">
        <v>0.19363482238155294</v>
      </c>
      <c r="W1900" s="321">
        <v>1.16897852116378</v>
      </c>
      <c r="X1900" s="321">
        <v>2</v>
      </c>
      <c r="Y1900" s="321">
        <v>45.178175227930097</v>
      </c>
      <c r="Z1900" s="321">
        <v>0.44807999999999998</v>
      </c>
      <c r="AA1900" s="321">
        <v>99.589996400000004</v>
      </c>
      <c r="AB1900" s="321">
        <v>1.4448949600000001</v>
      </c>
      <c r="AC1900" s="322">
        <v>0.55269378283894455</v>
      </c>
      <c r="AD1900" s="323">
        <v>180000</v>
      </c>
      <c r="AE1900" s="322">
        <v>48.20660754480965</v>
      </c>
      <c r="AF1900" s="324">
        <v>107.77093117722653</v>
      </c>
      <c r="AG1900" s="324">
        <v>30.4496717826168</v>
      </c>
      <c r="AH1900" s="324">
        <v>0.22147111107608902</v>
      </c>
      <c r="AI1900" s="324">
        <v>0.28254067632155</v>
      </c>
      <c r="AJ1900" s="324">
        <v>0.20410585919709992</v>
      </c>
      <c r="AK1900" s="324">
        <v>179.00131834821727</v>
      </c>
      <c r="AL1900" s="324">
        <v>144.3404298637964</v>
      </c>
      <c r="AM1900" s="324">
        <v>213.66220683263813</v>
      </c>
    </row>
    <row r="1901" spans="1:39">
      <c r="A1901" s="291" t="s">
        <v>2052</v>
      </c>
      <c r="B1901" s="291">
        <v>2</v>
      </c>
      <c r="C1901" s="291" t="s">
        <v>4079</v>
      </c>
      <c r="D1901" s="291" t="s">
        <v>3176</v>
      </c>
      <c r="E1901" s="291" t="s">
        <v>3160</v>
      </c>
      <c r="F1901" s="291" t="s">
        <v>3161</v>
      </c>
      <c r="G1901" s="291" t="s">
        <v>3162</v>
      </c>
      <c r="H1901" s="291" t="s">
        <v>3163</v>
      </c>
      <c r="I1901" s="291" t="s">
        <v>3164</v>
      </c>
      <c r="J1901" s="291" t="s">
        <v>65</v>
      </c>
      <c r="K1901" s="291">
        <v>40</v>
      </c>
      <c r="L1901" s="291">
        <v>58627677.160000004</v>
      </c>
      <c r="M1901" s="291" t="s">
        <v>58</v>
      </c>
      <c r="N1901" s="291">
        <v>899</v>
      </c>
      <c r="O1901" s="291">
        <v>8686862.9247971382</v>
      </c>
      <c r="P1901" s="321" t="s">
        <v>3170</v>
      </c>
      <c r="Q1901" s="321">
        <v>18000000</v>
      </c>
      <c r="R1901" s="321">
        <v>32.510452999999998</v>
      </c>
      <c r="S1901" s="321">
        <v>52.540310169999998</v>
      </c>
      <c r="T1901" s="321">
        <v>129.30958598434512</v>
      </c>
      <c r="U1901" s="321" t="s">
        <v>150</v>
      </c>
      <c r="V1901" s="321">
        <v>0.19363482238155294</v>
      </c>
      <c r="W1901" s="321">
        <v>1.16897852116378</v>
      </c>
      <c r="X1901" s="321">
        <v>2</v>
      </c>
      <c r="Y1901" s="321">
        <v>45.178175227930097</v>
      </c>
      <c r="Z1901" s="321">
        <v>0.44807999999999998</v>
      </c>
      <c r="AA1901" s="321">
        <v>99.589996400000004</v>
      </c>
      <c r="AB1901" s="321">
        <v>1.4448949600000001</v>
      </c>
      <c r="AC1901" s="322">
        <v>0.55269378283894455</v>
      </c>
      <c r="AD1901" s="323">
        <v>180000</v>
      </c>
      <c r="AE1901" s="322">
        <v>48.260349582206324</v>
      </c>
      <c r="AF1901" s="324">
        <v>107.89107714286448</v>
      </c>
      <c r="AG1901" s="324">
        <v>30.476245822681445</v>
      </c>
      <c r="AH1901" s="324">
        <v>0.22118129330055664</v>
      </c>
      <c r="AI1901" s="324">
        <v>0.28247234738722815</v>
      </c>
      <c r="AJ1901" s="324">
        <v>0.20410585919709992</v>
      </c>
      <c r="AK1901" s="324">
        <v>178.95802911466626</v>
      </c>
      <c r="AL1901" s="324">
        <v>144.30552293329509</v>
      </c>
      <c r="AM1901" s="324">
        <v>213.61053529603745</v>
      </c>
    </row>
    <row r="1902" spans="1:39">
      <c r="A1902" s="291" t="s">
        <v>2053</v>
      </c>
      <c r="B1902" s="291">
        <v>2</v>
      </c>
      <c r="C1902" s="291" t="s">
        <v>4080</v>
      </c>
      <c r="D1902" s="291" t="s">
        <v>3176</v>
      </c>
      <c r="E1902" s="291" t="s">
        <v>3160</v>
      </c>
      <c r="F1902" s="291" t="s">
        <v>3161</v>
      </c>
      <c r="G1902" s="291" t="s">
        <v>3162</v>
      </c>
      <c r="H1902" s="291" t="s">
        <v>3163</v>
      </c>
      <c r="I1902" s="291" t="s">
        <v>3164</v>
      </c>
      <c r="J1902" s="291" t="s">
        <v>65</v>
      </c>
      <c r="K1902" s="291">
        <v>40</v>
      </c>
      <c r="L1902" s="291">
        <v>58627677.160000004</v>
      </c>
      <c r="M1902" s="291" t="s">
        <v>58</v>
      </c>
      <c r="N1902" s="291">
        <v>900</v>
      </c>
      <c r="O1902" s="291">
        <v>8696536.491528539</v>
      </c>
      <c r="P1902" s="321" t="s">
        <v>3170</v>
      </c>
      <c r="Q1902" s="321">
        <v>18000000</v>
      </c>
      <c r="R1902" s="321">
        <v>32.510452999999998</v>
      </c>
      <c r="S1902" s="321">
        <v>52.540310169999998</v>
      </c>
      <c r="T1902" s="321">
        <v>129.30958598434512</v>
      </c>
      <c r="U1902" s="321" t="s">
        <v>150</v>
      </c>
      <c r="V1902" s="321">
        <v>0.19363482238155294</v>
      </c>
      <c r="W1902" s="321">
        <v>1.16897852116378</v>
      </c>
      <c r="X1902" s="321">
        <v>2</v>
      </c>
      <c r="Y1902" s="321">
        <v>45.178175227930097</v>
      </c>
      <c r="Z1902" s="321">
        <v>0.44807999999999998</v>
      </c>
      <c r="AA1902" s="321">
        <v>99.589996400000004</v>
      </c>
      <c r="AB1902" s="321">
        <v>1.4448949600000001</v>
      </c>
      <c r="AC1902" s="322">
        <v>0.55269378283894455</v>
      </c>
      <c r="AD1902" s="323">
        <v>180000</v>
      </c>
      <c r="AE1902" s="322">
        <v>48.314091619602998</v>
      </c>
      <c r="AF1902" s="324">
        <v>108.01122310850242</v>
      </c>
      <c r="AG1902" s="324">
        <v>30.502785049460037</v>
      </c>
      <c r="AH1902" s="324">
        <v>0.22089153503969294</v>
      </c>
      <c r="AI1902" s="324">
        <v>0.28240384815213632</v>
      </c>
      <c r="AJ1902" s="324">
        <v>0.20410585919709992</v>
      </c>
      <c r="AK1902" s="324">
        <v>178.91463198846512</v>
      </c>
      <c r="AL1902" s="324">
        <v>144.27052900191779</v>
      </c>
      <c r="AM1902" s="324">
        <v>213.5587349750125</v>
      </c>
    </row>
    <row r="1903" spans="1:39">
      <c r="A1903" s="291" t="s">
        <v>2054</v>
      </c>
      <c r="B1903" s="291">
        <v>2</v>
      </c>
      <c r="C1903" s="291" t="s">
        <v>4081</v>
      </c>
      <c r="D1903" s="291" t="s">
        <v>3176</v>
      </c>
      <c r="E1903" s="291" t="s">
        <v>3160</v>
      </c>
      <c r="F1903" s="291" t="s">
        <v>3161</v>
      </c>
      <c r="G1903" s="291" t="s">
        <v>3162</v>
      </c>
      <c r="H1903" s="291" t="s">
        <v>3163</v>
      </c>
      <c r="I1903" s="291" t="s">
        <v>3164</v>
      </c>
      <c r="J1903" s="291" t="s">
        <v>65</v>
      </c>
      <c r="K1903" s="291">
        <v>40</v>
      </c>
      <c r="L1903" s="291">
        <v>58627677.160000004</v>
      </c>
      <c r="M1903" s="291" t="s">
        <v>58</v>
      </c>
      <c r="N1903" s="291">
        <v>901</v>
      </c>
      <c r="O1903" s="291">
        <v>8706210.0582599398</v>
      </c>
      <c r="P1903" s="321" t="s">
        <v>3170</v>
      </c>
      <c r="Q1903" s="321">
        <v>18000000</v>
      </c>
      <c r="R1903" s="321">
        <v>32.510452999999998</v>
      </c>
      <c r="S1903" s="321">
        <v>52.540310169999998</v>
      </c>
      <c r="T1903" s="321">
        <v>129.30958598434512</v>
      </c>
      <c r="U1903" s="321" t="s">
        <v>150</v>
      </c>
      <c r="V1903" s="321">
        <v>0.19363482238155294</v>
      </c>
      <c r="W1903" s="321">
        <v>1.16897852116378</v>
      </c>
      <c r="X1903" s="321">
        <v>2</v>
      </c>
      <c r="Y1903" s="321">
        <v>45.178175227930097</v>
      </c>
      <c r="Z1903" s="321">
        <v>0.44807999999999998</v>
      </c>
      <c r="AA1903" s="321">
        <v>99.589996400000004</v>
      </c>
      <c r="AB1903" s="321">
        <v>1.4448949600000001</v>
      </c>
      <c r="AC1903" s="322">
        <v>0.55269378283894455</v>
      </c>
      <c r="AD1903" s="323">
        <v>180000</v>
      </c>
      <c r="AE1903" s="322">
        <v>48.367833656999665</v>
      </c>
      <c r="AF1903" s="324">
        <v>108.13136907414037</v>
      </c>
      <c r="AG1903" s="324">
        <v>30.529289470241562</v>
      </c>
      <c r="AH1903" s="324">
        <v>0.22060183744657935</v>
      </c>
      <c r="AI1903" s="324">
        <v>0.28233517925135238</v>
      </c>
      <c r="AJ1903" s="324">
        <v>0.20410585919709992</v>
      </c>
      <c r="AK1903" s="324">
        <v>178.87112737196219</v>
      </c>
      <c r="AL1903" s="324">
        <v>144.23544839410417</v>
      </c>
      <c r="AM1903" s="324">
        <v>213.50680634982024</v>
      </c>
    </row>
    <row r="1904" spans="1:39">
      <c r="A1904" s="291" t="s">
        <v>2055</v>
      </c>
      <c r="B1904" s="291">
        <v>2</v>
      </c>
      <c r="C1904" s="291" t="s">
        <v>4082</v>
      </c>
      <c r="D1904" s="291" t="s">
        <v>3176</v>
      </c>
      <c r="E1904" s="291" t="s">
        <v>3160</v>
      </c>
      <c r="F1904" s="291" t="s">
        <v>3161</v>
      </c>
      <c r="G1904" s="291" t="s">
        <v>3162</v>
      </c>
      <c r="H1904" s="291" t="s">
        <v>3163</v>
      </c>
      <c r="I1904" s="291" t="s">
        <v>3164</v>
      </c>
      <c r="J1904" s="291" t="s">
        <v>65</v>
      </c>
      <c r="K1904" s="291">
        <v>40</v>
      </c>
      <c r="L1904" s="291">
        <v>58627677.160000004</v>
      </c>
      <c r="M1904" s="291" t="s">
        <v>58</v>
      </c>
      <c r="N1904" s="291">
        <v>902</v>
      </c>
      <c r="O1904" s="291">
        <v>8715883.6249913406</v>
      </c>
      <c r="P1904" s="321" t="s">
        <v>3170</v>
      </c>
      <c r="Q1904" s="321">
        <v>18000000</v>
      </c>
      <c r="R1904" s="321">
        <v>32.510452999999998</v>
      </c>
      <c r="S1904" s="321">
        <v>52.540310169999998</v>
      </c>
      <c r="T1904" s="321">
        <v>129.30958598434512</v>
      </c>
      <c r="U1904" s="321" t="s">
        <v>150</v>
      </c>
      <c r="V1904" s="321">
        <v>0.19363482238155294</v>
      </c>
      <c r="W1904" s="321">
        <v>1.16897852116378</v>
      </c>
      <c r="X1904" s="321">
        <v>2</v>
      </c>
      <c r="Y1904" s="321">
        <v>45.178175227930097</v>
      </c>
      <c r="Z1904" s="321">
        <v>0.44807999999999998</v>
      </c>
      <c r="AA1904" s="321">
        <v>99.589996400000004</v>
      </c>
      <c r="AB1904" s="321">
        <v>1.4448949600000001</v>
      </c>
      <c r="AC1904" s="322">
        <v>0.55269378283894455</v>
      </c>
      <c r="AD1904" s="323">
        <v>180000</v>
      </c>
      <c r="AE1904" s="322">
        <v>48.421575694396338</v>
      </c>
      <c r="AF1904" s="324">
        <v>108.25151503977831</v>
      </c>
      <c r="AG1904" s="324">
        <v>30.555759092453073</v>
      </c>
      <c r="AH1904" s="324">
        <v>0.22031220167039392</v>
      </c>
      <c r="AI1904" s="324">
        <v>0.28226634131841011</v>
      </c>
      <c r="AJ1904" s="324">
        <v>0.20410585919709992</v>
      </c>
      <c r="AK1904" s="324">
        <v>178.82751566652757</v>
      </c>
      <c r="AL1904" s="324">
        <v>144.20028143350515</v>
      </c>
      <c r="AM1904" s="324">
        <v>213.45474989955002</v>
      </c>
    </row>
    <row r="1905" spans="1:39">
      <c r="A1905" s="291" t="s">
        <v>2056</v>
      </c>
      <c r="B1905" s="291">
        <v>2</v>
      </c>
      <c r="C1905" s="291" t="s">
        <v>4083</v>
      </c>
      <c r="D1905" s="291" t="s">
        <v>3176</v>
      </c>
      <c r="E1905" s="291" t="s">
        <v>3160</v>
      </c>
      <c r="F1905" s="291" t="s">
        <v>3161</v>
      </c>
      <c r="G1905" s="291" t="s">
        <v>3162</v>
      </c>
      <c r="H1905" s="291" t="s">
        <v>3163</v>
      </c>
      <c r="I1905" s="291" t="s">
        <v>3164</v>
      </c>
      <c r="J1905" s="291" t="s">
        <v>65</v>
      </c>
      <c r="K1905" s="291">
        <v>40</v>
      </c>
      <c r="L1905" s="291">
        <v>58627677.160000004</v>
      </c>
      <c r="M1905" s="291" t="s">
        <v>58</v>
      </c>
      <c r="N1905" s="291">
        <v>903</v>
      </c>
      <c r="O1905" s="291">
        <v>8725557.1917227414</v>
      </c>
      <c r="P1905" s="321" t="s">
        <v>3170</v>
      </c>
      <c r="Q1905" s="321">
        <v>18000000</v>
      </c>
      <c r="R1905" s="321">
        <v>32.510452999999998</v>
      </c>
      <c r="S1905" s="321">
        <v>52.540310169999998</v>
      </c>
      <c r="T1905" s="321">
        <v>129.30958598434512</v>
      </c>
      <c r="U1905" s="321" t="s">
        <v>150</v>
      </c>
      <c r="V1905" s="321">
        <v>0.19363482238155294</v>
      </c>
      <c r="W1905" s="321">
        <v>1.16897852116378</v>
      </c>
      <c r="X1905" s="321">
        <v>2</v>
      </c>
      <c r="Y1905" s="321">
        <v>45.178175227930097</v>
      </c>
      <c r="Z1905" s="321">
        <v>0.44807999999999998</v>
      </c>
      <c r="AA1905" s="321">
        <v>99.589996400000004</v>
      </c>
      <c r="AB1905" s="321">
        <v>1.4448949600000001</v>
      </c>
      <c r="AC1905" s="322">
        <v>0.55269378283894455</v>
      </c>
      <c r="AD1905" s="323">
        <v>180000</v>
      </c>
      <c r="AE1905" s="322">
        <v>48.475317731793005</v>
      </c>
      <c r="AF1905" s="324">
        <v>108.37166100541624</v>
      </c>
      <c r="AG1905" s="324">
        <v>30.58219392365914</v>
      </c>
      <c r="AH1905" s="324">
        <v>0.22002262885572785</v>
      </c>
      <c r="AI1905" s="324">
        <v>0.28219733498530297</v>
      </c>
      <c r="AJ1905" s="324">
        <v>0.20410585919709992</v>
      </c>
      <c r="AK1905" s="324">
        <v>178.78379727255552</v>
      </c>
      <c r="AL1905" s="324">
        <v>144.16502844298469</v>
      </c>
      <c r="AM1905" s="324">
        <v>213.4025661021264</v>
      </c>
    </row>
    <row r="1906" spans="1:39">
      <c r="A1906" s="291" t="s">
        <v>2057</v>
      </c>
      <c r="B1906" s="291">
        <v>2</v>
      </c>
      <c r="C1906" s="291" t="s">
        <v>4084</v>
      </c>
      <c r="D1906" s="291" t="s">
        <v>3176</v>
      </c>
      <c r="E1906" s="291" t="s">
        <v>3160</v>
      </c>
      <c r="F1906" s="291" t="s">
        <v>3161</v>
      </c>
      <c r="G1906" s="291" t="s">
        <v>3162</v>
      </c>
      <c r="H1906" s="291" t="s">
        <v>3163</v>
      </c>
      <c r="I1906" s="291" t="s">
        <v>3164</v>
      </c>
      <c r="J1906" s="291" t="s">
        <v>65</v>
      </c>
      <c r="K1906" s="291">
        <v>40</v>
      </c>
      <c r="L1906" s="291">
        <v>58627677.160000004</v>
      </c>
      <c r="M1906" s="291" t="s">
        <v>58</v>
      </c>
      <c r="N1906" s="291">
        <v>904</v>
      </c>
      <c r="O1906" s="291">
        <v>8735230.7584541421</v>
      </c>
      <c r="P1906" s="321" t="s">
        <v>3170</v>
      </c>
      <c r="Q1906" s="321">
        <v>18000000</v>
      </c>
      <c r="R1906" s="321">
        <v>32.510452999999998</v>
      </c>
      <c r="S1906" s="321">
        <v>52.540310169999998</v>
      </c>
      <c r="T1906" s="321">
        <v>129.30958598434512</v>
      </c>
      <c r="U1906" s="321" t="s">
        <v>150</v>
      </c>
      <c r="V1906" s="321">
        <v>0.19363482238155294</v>
      </c>
      <c r="W1906" s="321">
        <v>1.16897852116378</v>
      </c>
      <c r="X1906" s="321">
        <v>2</v>
      </c>
      <c r="Y1906" s="321">
        <v>45.178175227930097</v>
      </c>
      <c r="Z1906" s="321">
        <v>0.44807999999999998</v>
      </c>
      <c r="AA1906" s="321">
        <v>99.589996400000004</v>
      </c>
      <c r="AB1906" s="321">
        <v>1.4448949600000001</v>
      </c>
      <c r="AC1906" s="322">
        <v>0.55269378283894455</v>
      </c>
      <c r="AD1906" s="323">
        <v>180000</v>
      </c>
      <c r="AE1906" s="322">
        <v>48.529059769189679</v>
      </c>
      <c r="AF1906" s="324">
        <v>108.4918069710542</v>
      </c>
      <c r="AG1906" s="324">
        <v>30.608593971561334</v>
      </c>
      <c r="AH1906" s="324">
        <v>0.21973312014275462</v>
      </c>
      <c r="AI1906" s="324">
        <v>0.28212816088248727</v>
      </c>
      <c r="AJ1906" s="324">
        <v>0.20410585919709992</v>
      </c>
      <c r="AK1906" s="324">
        <v>178.73997258946645</v>
      </c>
      <c r="AL1906" s="324">
        <v>144.12968974462149</v>
      </c>
      <c r="AM1906" s="324">
        <v>213.35025543431144</v>
      </c>
    </row>
    <row r="1907" spans="1:39">
      <c r="A1907" s="291" t="s">
        <v>2058</v>
      </c>
      <c r="B1907" s="291">
        <v>2</v>
      </c>
      <c r="C1907" s="291" t="s">
        <v>4085</v>
      </c>
      <c r="D1907" s="291" t="s">
        <v>3176</v>
      </c>
      <c r="E1907" s="291" t="s">
        <v>3160</v>
      </c>
      <c r="F1907" s="291" t="s">
        <v>3161</v>
      </c>
      <c r="G1907" s="291" t="s">
        <v>3162</v>
      </c>
      <c r="H1907" s="291" t="s">
        <v>3163</v>
      </c>
      <c r="I1907" s="291" t="s">
        <v>3164</v>
      </c>
      <c r="J1907" s="291" t="s">
        <v>65</v>
      </c>
      <c r="K1907" s="291">
        <v>40</v>
      </c>
      <c r="L1907" s="291">
        <v>58627677.160000004</v>
      </c>
      <c r="M1907" s="291" t="s">
        <v>58</v>
      </c>
      <c r="N1907" s="291">
        <v>905</v>
      </c>
      <c r="O1907" s="291">
        <v>8744904.3251855429</v>
      </c>
      <c r="P1907" s="321" t="s">
        <v>3170</v>
      </c>
      <c r="Q1907" s="321">
        <v>18000000</v>
      </c>
      <c r="R1907" s="321">
        <v>32.510452999999998</v>
      </c>
      <c r="S1907" s="321">
        <v>52.540310169999998</v>
      </c>
      <c r="T1907" s="321">
        <v>129.30958598434512</v>
      </c>
      <c r="U1907" s="321" t="s">
        <v>150</v>
      </c>
      <c r="V1907" s="321">
        <v>0.19363482238155294</v>
      </c>
      <c r="W1907" s="321">
        <v>1.16897852116378</v>
      </c>
      <c r="X1907" s="321">
        <v>2</v>
      </c>
      <c r="Y1907" s="321">
        <v>45.178175227930097</v>
      </c>
      <c r="Z1907" s="321">
        <v>0.44807999999999998</v>
      </c>
      <c r="AA1907" s="321">
        <v>99.589996400000004</v>
      </c>
      <c r="AB1907" s="321">
        <v>1.4448949600000001</v>
      </c>
      <c r="AC1907" s="322">
        <v>0.55269378283894455</v>
      </c>
      <c r="AD1907" s="323">
        <v>180000</v>
      </c>
      <c r="AE1907" s="322">
        <v>48.582801806586346</v>
      </c>
      <c r="AF1907" s="324">
        <v>108.61195293669213</v>
      </c>
      <c r="AG1907" s="324">
        <v>30.634959243997645</v>
      </c>
      <c r="AH1907" s="324">
        <v>0.2194436766671434</v>
      </c>
      <c r="AI1907" s="324">
        <v>0.28205881963888624</v>
      </c>
      <c r="AJ1907" s="324">
        <v>0.20410585919709992</v>
      </c>
      <c r="AK1907" s="324">
        <v>178.69604201570948</v>
      </c>
      <c r="AL1907" s="324">
        <v>144.09426565971106</v>
      </c>
      <c r="AM1907" s="324">
        <v>213.29781837170793</v>
      </c>
    </row>
    <row r="1908" spans="1:39">
      <c r="A1908" s="291" t="s">
        <v>2059</v>
      </c>
      <c r="B1908" s="291">
        <v>2</v>
      </c>
      <c r="C1908" s="291" t="s">
        <v>4086</v>
      </c>
      <c r="D1908" s="291" t="s">
        <v>3176</v>
      </c>
      <c r="E1908" s="291" t="s">
        <v>3160</v>
      </c>
      <c r="F1908" s="291" t="s">
        <v>3161</v>
      </c>
      <c r="G1908" s="291" t="s">
        <v>3162</v>
      </c>
      <c r="H1908" s="291" t="s">
        <v>3163</v>
      </c>
      <c r="I1908" s="291" t="s">
        <v>3164</v>
      </c>
      <c r="J1908" s="291" t="s">
        <v>65</v>
      </c>
      <c r="K1908" s="291">
        <v>40</v>
      </c>
      <c r="L1908" s="291">
        <v>58627677.160000004</v>
      </c>
      <c r="M1908" s="291" t="s">
        <v>58</v>
      </c>
      <c r="N1908" s="291">
        <v>906</v>
      </c>
      <c r="O1908" s="291">
        <v>8754577.8919169437</v>
      </c>
      <c r="P1908" s="321" t="s">
        <v>3170</v>
      </c>
      <c r="Q1908" s="321">
        <v>18000000</v>
      </c>
      <c r="R1908" s="321">
        <v>32.510452999999998</v>
      </c>
      <c r="S1908" s="321">
        <v>52.540310169999998</v>
      </c>
      <c r="T1908" s="321">
        <v>129.30958598434512</v>
      </c>
      <c r="U1908" s="321" t="s">
        <v>150</v>
      </c>
      <c r="V1908" s="321">
        <v>0.19363482238155294</v>
      </c>
      <c r="W1908" s="321">
        <v>1.16897852116378</v>
      </c>
      <c r="X1908" s="321">
        <v>2</v>
      </c>
      <c r="Y1908" s="321">
        <v>45.178175227930097</v>
      </c>
      <c r="Z1908" s="321">
        <v>0.44807999999999998</v>
      </c>
      <c r="AA1908" s="321">
        <v>99.589996400000004</v>
      </c>
      <c r="AB1908" s="321">
        <v>1.4448949600000001</v>
      </c>
      <c r="AC1908" s="322">
        <v>0.55269378283894455</v>
      </c>
      <c r="AD1908" s="323">
        <v>180000</v>
      </c>
      <c r="AE1908" s="322">
        <v>48.63654384398302</v>
      </c>
      <c r="AF1908" s="324">
        <v>108.73209890233008</v>
      </c>
      <c r="AG1908" s="324">
        <v>30.661289748942018</v>
      </c>
      <c r="AH1908" s="324">
        <v>0.21915429956023716</v>
      </c>
      <c r="AI1908" s="324">
        <v>0.28198931188189325</v>
      </c>
      <c r="AJ1908" s="324">
        <v>0.20410585919709992</v>
      </c>
      <c r="AK1908" s="324">
        <v>178.6520059487645</v>
      </c>
      <c r="AL1908" s="324">
        <v>144.05875650876737</v>
      </c>
      <c r="AM1908" s="324">
        <v>213.24525538876168</v>
      </c>
    </row>
    <row r="1909" spans="1:39">
      <c r="A1909" s="291" t="s">
        <v>2060</v>
      </c>
      <c r="B1909" s="291">
        <v>2</v>
      </c>
      <c r="C1909" s="291" t="s">
        <v>4087</v>
      </c>
      <c r="D1909" s="291" t="s">
        <v>3176</v>
      </c>
      <c r="E1909" s="291" t="s">
        <v>3160</v>
      </c>
      <c r="F1909" s="291" t="s">
        <v>3161</v>
      </c>
      <c r="G1909" s="291" t="s">
        <v>3162</v>
      </c>
      <c r="H1909" s="291" t="s">
        <v>3163</v>
      </c>
      <c r="I1909" s="291" t="s">
        <v>3164</v>
      </c>
      <c r="J1909" s="291" t="s">
        <v>65</v>
      </c>
      <c r="K1909" s="291">
        <v>40</v>
      </c>
      <c r="L1909" s="291">
        <v>58627677.160000004</v>
      </c>
      <c r="M1909" s="291" t="s">
        <v>58</v>
      </c>
      <c r="N1909" s="291">
        <v>907</v>
      </c>
      <c r="O1909" s="291">
        <v>8764251.4586483445</v>
      </c>
      <c r="P1909" s="321" t="s">
        <v>3170</v>
      </c>
      <c r="Q1909" s="321">
        <v>18000000</v>
      </c>
      <c r="R1909" s="321">
        <v>32.510452999999998</v>
      </c>
      <c r="S1909" s="321">
        <v>52.540310169999998</v>
      </c>
      <c r="T1909" s="321">
        <v>129.30958598434512</v>
      </c>
      <c r="U1909" s="321" t="s">
        <v>150</v>
      </c>
      <c r="V1909" s="321">
        <v>0.19363482238155294</v>
      </c>
      <c r="W1909" s="321">
        <v>1.16897852116378</v>
      </c>
      <c r="X1909" s="321">
        <v>2</v>
      </c>
      <c r="Y1909" s="321">
        <v>45.178175227930097</v>
      </c>
      <c r="Z1909" s="321">
        <v>0.44807999999999998</v>
      </c>
      <c r="AA1909" s="321">
        <v>99.589996400000004</v>
      </c>
      <c r="AB1909" s="321">
        <v>1.4448949600000001</v>
      </c>
      <c r="AC1909" s="322">
        <v>0.55269378283894455</v>
      </c>
      <c r="AD1909" s="323">
        <v>180000</v>
      </c>
      <c r="AE1909" s="322">
        <v>48.690285881379694</v>
      </c>
      <c r="AF1909" s="324">
        <v>108.85224486796804</v>
      </c>
      <c r="AG1909" s="324">
        <v>30.687585494503807</v>
      </c>
      <c r="AH1909" s="324">
        <v>0.21886498994920317</v>
      </c>
      <c r="AI1909" s="324">
        <v>0.28191963823737592</v>
      </c>
      <c r="AJ1909" s="324">
        <v>0.20410585919709992</v>
      </c>
      <c r="AK1909" s="324">
        <v>178.60786478514481</v>
      </c>
      <c r="AL1909" s="324">
        <v>144.0231626115249</v>
      </c>
      <c r="AM1909" s="324">
        <v>213.19256695876479</v>
      </c>
    </row>
    <row r="1910" spans="1:39">
      <c r="A1910" s="291" t="s">
        <v>2061</v>
      </c>
      <c r="B1910" s="291">
        <v>2</v>
      </c>
      <c r="C1910" s="291" t="s">
        <v>4088</v>
      </c>
      <c r="D1910" s="291" t="s">
        <v>3176</v>
      </c>
      <c r="E1910" s="291" t="s">
        <v>3160</v>
      </c>
      <c r="F1910" s="291" t="s">
        <v>3161</v>
      </c>
      <c r="G1910" s="291" t="s">
        <v>3162</v>
      </c>
      <c r="H1910" s="291" t="s">
        <v>3163</v>
      </c>
      <c r="I1910" s="291" t="s">
        <v>3164</v>
      </c>
      <c r="J1910" s="291" t="s">
        <v>65</v>
      </c>
      <c r="K1910" s="291">
        <v>40</v>
      </c>
      <c r="L1910" s="291">
        <v>58627677.160000004</v>
      </c>
      <c r="M1910" s="291" t="s">
        <v>58</v>
      </c>
      <c r="N1910" s="291">
        <v>908</v>
      </c>
      <c r="O1910" s="291">
        <v>8773925.0253797453</v>
      </c>
      <c r="P1910" s="321" t="s">
        <v>3170</v>
      </c>
      <c r="Q1910" s="321">
        <v>18000000</v>
      </c>
      <c r="R1910" s="321">
        <v>32.510452999999998</v>
      </c>
      <c r="S1910" s="321">
        <v>52.540310169999998</v>
      </c>
      <c r="T1910" s="321">
        <v>129.30958598434512</v>
      </c>
      <c r="U1910" s="321" t="s">
        <v>150</v>
      </c>
      <c r="V1910" s="321">
        <v>0.19363482238155294</v>
      </c>
      <c r="W1910" s="321">
        <v>1.16897852116378</v>
      </c>
      <c r="X1910" s="321">
        <v>2</v>
      </c>
      <c r="Y1910" s="321">
        <v>45.178175227930097</v>
      </c>
      <c r="Z1910" s="321">
        <v>0.44807999999999998</v>
      </c>
      <c r="AA1910" s="321">
        <v>99.589996400000004</v>
      </c>
      <c r="AB1910" s="321">
        <v>1.4448949600000001</v>
      </c>
      <c r="AC1910" s="322">
        <v>0.55269378283894455</v>
      </c>
      <c r="AD1910" s="323">
        <v>180000</v>
      </c>
      <c r="AE1910" s="322">
        <v>48.744027918776361</v>
      </c>
      <c r="AF1910" s="324">
        <v>108.97239083360597</v>
      </c>
      <c r="AG1910" s="324">
        <v>30.713846488927203</v>
      </c>
      <c r="AH1910" s="324">
        <v>0.21857574895635887</v>
      </c>
      <c r="AI1910" s="324">
        <v>0.28184979932967907</v>
      </c>
      <c r="AJ1910" s="324">
        <v>0.20410585919709992</v>
      </c>
      <c r="AK1910" s="324">
        <v>178.56361892039894</v>
      </c>
      <c r="AL1910" s="324">
        <v>143.9874842869402</v>
      </c>
      <c r="AM1910" s="324">
        <v>213.1397535538577</v>
      </c>
    </row>
    <row r="1911" spans="1:39">
      <c r="A1911" s="291" t="s">
        <v>2062</v>
      </c>
      <c r="B1911" s="291">
        <v>2</v>
      </c>
      <c r="C1911" s="291" t="s">
        <v>4089</v>
      </c>
      <c r="D1911" s="291" t="s">
        <v>3176</v>
      </c>
      <c r="E1911" s="291" t="s">
        <v>3160</v>
      </c>
      <c r="F1911" s="291" t="s">
        <v>3161</v>
      </c>
      <c r="G1911" s="291" t="s">
        <v>3162</v>
      </c>
      <c r="H1911" s="291" t="s">
        <v>3163</v>
      </c>
      <c r="I1911" s="291" t="s">
        <v>3164</v>
      </c>
      <c r="J1911" s="291" t="s">
        <v>65</v>
      </c>
      <c r="K1911" s="291">
        <v>40</v>
      </c>
      <c r="L1911" s="291">
        <v>58627677.160000004</v>
      </c>
      <c r="M1911" s="291" t="s">
        <v>58</v>
      </c>
      <c r="N1911" s="291">
        <v>909</v>
      </c>
      <c r="O1911" s="291">
        <v>8783598.5921111461</v>
      </c>
      <c r="P1911" s="321" t="s">
        <v>3170</v>
      </c>
      <c r="Q1911" s="321">
        <v>18000000</v>
      </c>
      <c r="R1911" s="321">
        <v>32.510452999999998</v>
      </c>
      <c r="S1911" s="321">
        <v>52.540310169999998</v>
      </c>
      <c r="T1911" s="321">
        <v>129.30958598434512</v>
      </c>
      <c r="U1911" s="321" t="s">
        <v>150</v>
      </c>
      <c r="V1911" s="321">
        <v>0.19363482238155294</v>
      </c>
      <c r="W1911" s="321">
        <v>1.16897852116378</v>
      </c>
      <c r="X1911" s="321">
        <v>2</v>
      </c>
      <c r="Y1911" s="321">
        <v>45.178175227930097</v>
      </c>
      <c r="Z1911" s="321">
        <v>0.44807999999999998</v>
      </c>
      <c r="AA1911" s="321">
        <v>99.589996400000004</v>
      </c>
      <c r="AB1911" s="321">
        <v>1.4448949600000001</v>
      </c>
      <c r="AC1911" s="322">
        <v>0.55269378283894455</v>
      </c>
      <c r="AD1911" s="323">
        <v>180000</v>
      </c>
      <c r="AE1911" s="322">
        <v>48.797769956173035</v>
      </c>
      <c r="AF1911" s="324">
        <v>109.09253679924392</v>
      </c>
      <c r="AG1911" s="324">
        <v>30.740072740590794</v>
      </c>
      <c r="AH1911" s="324">
        <v>0.21828657770018131</v>
      </c>
      <c r="AI1911" s="324">
        <v>0.28177979578162898</v>
      </c>
      <c r="AJ1911" s="324">
        <v>0.20410585919709992</v>
      </c>
      <c r="AK1911" s="324">
        <v>178.51926874911331</v>
      </c>
      <c r="AL1911" s="324">
        <v>143.95172185319404</v>
      </c>
      <c r="AM1911" s="324">
        <v>213.08681564503257</v>
      </c>
    </row>
    <row r="1912" spans="1:39">
      <c r="A1912" s="291" t="s">
        <v>2063</v>
      </c>
      <c r="B1912" s="291">
        <v>2</v>
      </c>
      <c r="C1912" s="291" t="s">
        <v>4090</v>
      </c>
      <c r="D1912" s="291" t="s">
        <v>3176</v>
      </c>
      <c r="E1912" s="291" t="s">
        <v>3160</v>
      </c>
      <c r="F1912" s="291" t="s">
        <v>3161</v>
      </c>
      <c r="G1912" s="291" t="s">
        <v>3162</v>
      </c>
      <c r="H1912" s="291" t="s">
        <v>3163</v>
      </c>
      <c r="I1912" s="291" t="s">
        <v>3164</v>
      </c>
      <c r="J1912" s="291" t="s">
        <v>65</v>
      </c>
      <c r="K1912" s="291">
        <v>40</v>
      </c>
      <c r="L1912" s="291">
        <v>58627677.160000004</v>
      </c>
      <c r="M1912" s="291" t="s">
        <v>58</v>
      </c>
      <c r="N1912" s="291">
        <v>910</v>
      </c>
      <c r="O1912" s="291">
        <v>8793272.1588425469</v>
      </c>
      <c r="P1912" s="321" t="s">
        <v>3170</v>
      </c>
      <c r="Q1912" s="321">
        <v>18000000</v>
      </c>
      <c r="R1912" s="321">
        <v>32.510452999999998</v>
      </c>
      <c r="S1912" s="321">
        <v>52.540310169999998</v>
      </c>
      <c r="T1912" s="321">
        <v>129.30958598434512</v>
      </c>
      <c r="U1912" s="321" t="s">
        <v>150</v>
      </c>
      <c r="V1912" s="321">
        <v>0.19363482238155294</v>
      </c>
      <c r="W1912" s="321">
        <v>1.16897852116378</v>
      </c>
      <c r="X1912" s="321">
        <v>2</v>
      </c>
      <c r="Y1912" s="321">
        <v>45.178175227930097</v>
      </c>
      <c r="Z1912" s="321">
        <v>0.44807999999999998</v>
      </c>
      <c r="AA1912" s="321">
        <v>99.589996400000004</v>
      </c>
      <c r="AB1912" s="321">
        <v>1.4448949600000001</v>
      </c>
      <c r="AC1912" s="322">
        <v>0.55269378283894455</v>
      </c>
      <c r="AD1912" s="323">
        <v>180000</v>
      </c>
      <c r="AE1912" s="322">
        <v>48.851511993569702</v>
      </c>
      <c r="AF1912" s="324">
        <v>109.21268276488186</v>
      </c>
      <c r="AG1912" s="324">
        <v>30.766264258006959</v>
      </c>
      <c r="AH1912" s="324">
        <v>0.21799747729434979</v>
      </c>
      <c r="AI1912" s="324">
        <v>0.28170962821453627</v>
      </c>
      <c r="AJ1912" s="324">
        <v>0.20410585919709992</v>
      </c>
      <c r="AK1912" s="324">
        <v>178.47481466491416</v>
      </c>
      <c r="AL1912" s="324">
        <v>143.91587562769294</v>
      </c>
      <c r="AM1912" s="324">
        <v>213.03375370213539</v>
      </c>
    </row>
    <row r="1913" spans="1:39">
      <c r="A1913" s="291" t="s">
        <v>2064</v>
      </c>
      <c r="B1913" s="291">
        <v>2</v>
      </c>
      <c r="C1913" s="291" t="s">
        <v>4091</v>
      </c>
      <c r="D1913" s="291" t="s">
        <v>3176</v>
      </c>
      <c r="E1913" s="291" t="s">
        <v>3160</v>
      </c>
      <c r="F1913" s="291" t="s">
        <v>3161</v>
      </c>
      <c r="G1913" s="291" t="s">
        <v>3162</v>
      </c>
      <c r="H1913" s="291" t="s">
        <v>3163</v>
      </c>
      <c r="I1913" s="291" t="s">
        <v>3164</v>
      </c>
      <c r="J1913" s="291" t="s">
        <v>65</v>
      </c>
      <c r="K1913" s="291">
        <v>40</v>
      </c>
      <c r="L1913" s="291">
        <v>58627677.160000004</v>
      </c>
      <c r="M1913" s="291" t="s">
        <v>58</v>
      </c>
      <c r="N1913" s="291">
        <v>911</v>
      </c>
      <c r="O1913" s="291">
        <v>8802945.7255739477</v>
      </c>
      <c r="P1913" s="321" t="s">
        <v>3170</v>
      </c>
      <c r="Q1913" s="321">
        <v>18000000</v>
      </c>
      <c r="R1913" s="321">
        <v>32.510452999999998</v>
      </c>
      <c r="S1913" s="321">
        <v>52.540310169999998</v>
      </c>
      <c r="T1913" s="321">
        <v>129.30958598434512</v>
      </c>
      <c r="U1913" s="321" t="s">
        <v>150</v>
      </c>
      <c r="V1913" s="321">
        <v>0.19363482238155294</v>
      </c>
      <c r="W1913" s="321">
        <v>1.16897852116378</v>
      </c>
      <c r="X1913" s="321">
        <v>2</v>
      </c>
      <c r="Y1913" s="321">
        <v>45.178175227930097</v>
      </c>
      <c r="Z1913" s="321">
        <v>0.44807999999999998</v>
      </c>
      <c r="AA1913" s="321">
        <v>99.589996400000004</v>
      </c>
      <c r="AB1913" s="321">
        <v>1.4448949600000001</v>
      </c>
      <c r="AC1913" s="322">
        <v>0.55269378283894455</v>
      </c>
      <c r="AD1913" s="323">
        <v>180000</v>
      </c>
      <c r="AE1913" s="322">
        <v>48.905254030966375</v>
      </c>
      <c r="AF1913" s="324">
        <v>109.33282873051981</v>
      </c>
      <c r="AG1913" s="324">
        <v>30.792421049821417</v>
      </c>
      <c r="AH1913" s="324">
        <v>0.21770844884862933</v>
      </c>
      <c r="AI1913" s="324">
        <v>0.28163929724820008</v>
      </c>
      <c r="AJ1913" s="324">
        <v>0.20410585919709992</v>
      </c>
      <c r="AK1913" s="324">
        <v>178.43025706047013</v>
      </c>
      <c r="AL1913" s="324">
        <v>143.87994592707119</v>
      </c>
      <c r="AM1913" s="324">
        <v>212.98056819386912</v>
      </c>
    </row>
    <row r="1914" spans="1:39">
      <c r="A1914" s="291" t="s">
        <v>2065</v>
      </c>
      <c r="B1914" s="291">
        <v>2</v>
      </c>
      <c r="C1914" s="291" t="s">
        <v>4092</v>
      </c>
      <c r="D1914" s="291" t="s">
        <v>3176</v>
      </c>
      <c r="E1914" s="291" t="s">
        <v>3160</v>
      </c>
      <c r="F1914" s="291" t="s">
        <v>3161</v>
      </c>
      <c r="G1914" s="291" t="s">
        <v>3162</v>
      </c>
      <c r="H1914" s="291" t="s">
        <v>3163</v>
      </c>
      <c r="I1914" s="291" t="s">
        <v>3164</v>
      </c>
      <c r="J1914" s="291" t="s">
        <v>65</v>
      </c>
      <c r="K1914" s="291">
        <v>40</v>
      </c>
      <c r="L1914" s="291">
        <v>58627677.160000004</v>
      </c>
      <c r="M1914" s="291" t="s">
        <v>58</v>
      </c>
      <c r="N1914" s="291">
        <v>912</v>
      </c>
      <c r="O1914" s="291">
        <v>8812619.2923053484</v>
      </c>
      <c r="P1914" s="321" t="s">
        <v>3170</v>
      </c>
      <c r="Q1914" s="321">
        <v>18000000</v>
      </c>
      <c r="R1914" s="321">
        <v>32.510452999999998</v>
      </c>
      <c r="S1914" s="321">
        <v>52.540310169999998</v>
      </c>
      <c r="T1914" s="321">
        <v>129.30958598434512</v>
      </c>
      <c r="U1914" s="321" t="s">
        <v>150</v>
      </c>
      <c r="V1914" s="321">
        <v>0.19363482238155294</v>
      </c>
      <c r="W1914" s="321">
        <v>1.16897852116378</v>
      </c>
      <c r="X1914" s="321">
        <v>2</v>
      </c>
      <c r="Y1914" s="321">
        <v>45.178175227930097</v>
      </c>
      <c r="Z1914" s="321">
        <v>0.44807999999999998</v>
      </c>
      <c r="AA1914" s="321">
        <v>99.589996400000004</v>
      </c>
      <c r="AB1914" s="321">
        <v>1.4448949600000001</v>
      </c>
      <c r="AC1914" s="322">
        <v>0.55269378283894455</v>
      </c>
      <c r="AD1914" s="323">
        <v>180000</v>
      </c>
      <c r="AE1914" s="322">
        <v>48.958996068363049</v>
      </c>
      <c r="AF1914" s="324">
        <v>109.45297469615775</v>
      </c>
      <c r="AG1914" s="324">
        <v>30.818543124812646</v>
      </c>
      <c r="AH1914" s="324">
        <v>0.21741949346802047</v>
      </c>
      <c r="AI1914" s="324">
        <v>0.28156880350091118</v>
      </c>
      <c r="AJ1914" s="324">
        <v>0.20410585919709992</v>
      </c>
      <c r="AK1914" s="324">
        <v>178.38559632749426</v>
      </c>
      <c r="AL1914" s="324">
        <v>143.84393306719252</v>
      </c>
      <c r="AM1914" s="324">
        <v>212.92725958779602</v>
      </c>
    </row>
    <row r="1915" spans="1:39">
      <c r="A1915" s="291" t="s">
        <v>2066</v>
      </c>
      <c r="B1915" s="291">
        <v>2</v>
      </c>
      <c r="C1915" s="291" t="s">
        <v>4093</v>
      </c>
      <c r="D1915" s="291" t="s">
        <v>3176</v>
      </c>
      <c r="E1915" s="291" t="s">
        <v>3160</v>
      </c>
      <c r="F1915" s="291" t="s">
        <v>3161</v>
      </c>
      <c r="G1915" s="291" t="s">
        <v>3162</v>
      </c>
      <c r="H1915" s="291" t="s">
        <v>3163</v>
      </c>
      <c r="I1915" s="291" t="s">
        <v>3164</v>
      </c>
      <c r="J1915" s="291" t="s">
        <v>65</v>
      </c>
      <c r="K1915" s="291">
        <v>40</v>
      </c>
      <c r="L1915" s="291">
        <v>58627677.160000004</v>
      </c>
      <c r="M1915" s="291" t="s">
        <v>58</v>
      </c>
      <c r="N1915" s="291">
        <v>913</v>
      </c>
      <c r="O1915" s="291">
        <v>8822292.8590367492</v>
      </c>
      <c r="P1915" s="321" t="s">
        <v>3170</v>
      </c>
      <c r="Q1915" s="321">
        <v>18000000</v>
      </c>
      <c r="R1915" s="321">
        <v>32.510452999999998</v>
      </c>
      <c r="S1915" s="321">
        <v>52.540310169999998</v>
      </c>
      <c r="T1915" s="321">
        <v>129.30958598434512</v>
      </c>
      <c r="U1915" s="321" t="s">
        <v>150</v>
      </c>
      <c r="V1915" s="321">
        <v>0.19363482238155294</v>
      </c>
      <c r="W1915" s="321">
        <v>1.16897852116378</v>
      </c>
      <c r="X1915" s="321">
        <v>2</v>
      </c>
      <c r="Y1915" s="321">
        <v>45.178175227930097</v>
      </c>
      <c r="Z1915" s="321">
        <v>0.44807999999999998</v>
      </c>
      <c r="AA1915" s="321">
        <v>99.589996400000004</v>
      </c>
      <c r="AB1915" s="321">
        <v>1.4448949600000001</v>
      </c>
      <c r="AC1915" s="322">
        <v>0.55269378283894455</v>
      </c>
      <c r="AD1915" s="323">
        <v>180000</v>
      </c>
      <c r="AE1915" s="322">
        <v>49.012738105759716</v>
      </c>
      <c r="AF1915" s="324">
        <v>109.5731206617957</v>
      </c>
      <c r="AG1915" s="324">
        <v>30.844630491891397</v>
      </c>
      <c r="AH1915" s="324">
        <v>0.21713061225347272</v>
      </c>
      <c r="AI1915" s="324">
        <v>0.28149814758945563</v>
      </c>
      <c r="AJ1915" s="324">
        <v>0.20410585919709992</v>
      </c>
      <c r="AK1915" s="324">
        <v>178.34083285674626</v>
      </c>
      <c r="AL1915" s="324">
        <v>143.807837363152</v>
      </c>
      <c r="AM1915" s="324">
        <v>212.87382835034057</v>
      </c>
    </row>
    <row r="1916" spans="1:39">
      <c r="A1916" s="291" t="s">
        <v>2067</v>
      </c>
      <c r="B1916" s="291">
        <v>2</v>
      </c>
      <c r="C1916" s="291" t="s">
        <v>4094</v>
      </c>
      <c r="D1916" s="291" t="s">
        <v>3176</v>
      </c>
      <c r="E1916" s="291" t="s">
        <v>3160</v>
      </c>
      <c r="F1916" s="291" t="s">
        <v>3161</v>
      </c>
      <c r="G1916" s="291" t="s">
        <v>3162</v>
      </c>
      <c r="H1916" s="291" t="s">
        <v>3163</v>
      </c>
      <c r="I1916" s="291" t="s">
        <v>3164</v>
      </c>
      <c r="J1916" s="291" t="s">
        <v>65</v>
      </c>
      <c r="K1916" s="291">
        <v>40</v>
      </c>
      <c r="L1916" s="291">
        <v>58627677.160000004</v>
      </c>
      <c r="M1916" s="291" t="s">
        <v>58</v>
      </c>
      <c r="N1916" s="291">
        <v>914</v>
      </c>
      <c r="O1916" s="291">
        <v>8831966.42576815</v>
      </c>
      <c r="P1916" s="321" t="s">
        <v>3170</v>
      </c>
      <c r="Q1916" s="321">
        <v>18000000</v>
      </c>
      <c r="R1916" s="321">
        <v>32.510452999999998</v>
      </c>
      <c r="S1916" s="321">
        <v>52.540310169999998</v>
      </c>
      <c r="T1916" s="321">
        <v>129.30958598434512</v>
      </c>
      <c r="U1916" s="321" t="s">
        <v>150</v>
      </c>
      <c r="V1916" s="321">
        <v>0.19363482238155294</v>
      </c>
      <c r="W1916" s="321">
        <v>1.16897852116378</v>
      </c>
      <c r="X1916" s="321">
        <v>2</v>
      </c>
      <c r="Y1916" s="321">
        <v>45.178175227930097</v>
      </c>
      <c r="Z1916" s="321">
        <v>0.44807999999999998</v>
      </c>
      <c r="AA1916" s="321">
        <v>99.589996400000004</v>
      </c>
      <c r="AB1916" s="321">
        <v>1.4448949600000001</v>
      </c>
      <c r="AC1916" s="322">
        <v>0.55269378283894455</v>
      </c>
      <c r="AD1916" s="323">
        <v>180000</v>
      </c>
      <c r="AE1916" s="322">
        <v>49.06648014315639</v>
      </c>
      <c r="AF1916" s="324">
        <v>109.69326662743364</v>
      </c>
      <c r="AG1916" s="324">
        <v>30.870683160100185</v>
      </c>
      <c r="AH1916" s="324">
        <v>0.21684180630164779</v>
      </c>
      <c r="AI1916" s="324">
        <v>0.28142733012911852</v>
      </c>
      <c r="AJ1916" s="324">
        <v>0.20410585919709992</v>
      </c>
      <c r="AK1916" s="324">
        <v>178.29596703803495</v>
      </c>
      <c r="AL1916" s="324">
        <v>143.77165912927785</v>
      </c>
      <c r="AM1916" s="324">
        <v>212.82027494679207</v>
      </c>
    </row>
    <row r="1917" spans="1:39">
      <c r="A1917" s="291" t="s">
        <v>2068</v>
      </c>
      <c r="B1917" s="291">
        <v>2</v>
      </c>
      <c r="C1917" s="291" t="s">
        <v>4095</v>
      </c>
      <c r="D1917" s="291" t="s">
        <v>3176</v>
      </c>
      <c r="E1917" s="291" t="s">
        <v>3160</v>
      </c>
      <c r="F1917" s="291" t="s">
        <v>3161</v>
      </c>
      <c r="G1917" s="291" t="s">
        <v>3162</v>
      </c>
      <c r="H1917" s="291" t="s">
        <v>3163</v>
      </c>
      <c r="I1917" s="291" t="s">
        <v>3164</v>
      </c>
      <c r="J1917" s="291" t="s">
        <v>65</v>
      </c>
      <c r="K1917" s="291">
        <v>40</v>
      </c>
      <c r="L1917" s="291">
        <v>58627677.160000004</v>
      </c>
      <c r="M1917" s="291" t="s">
        <v>58</v>
      </c>
      <c r="N1917" s="291">
        <v>915</v>
      </c>
      <c r="O1917" s="291">
        <v>8841639.9924995508</v>
      </c>
      <c r="P1917" s="321" t="s">
        <v>3170</v>
      </c>
      <c r="Q1917" s="321">
        <v>18000000</v>
      </c>
      <c r="R1917" s="321">
        <v>32.510452999999998</v>
      </c>
      <c r="S1917" s="321">
        <v>52.540310169999998</v>
      </c>
      <c r="T1917" s="321">
        <v>129.30958598434512</v>
      </c>
      <c r="U1917" s="321" t="s">
        <v>150</v>
      </c>
      <c r="V1917" s="321">
        <v>0.19363482238155294</v>
      </c>
      <c r="W1917" s="321">
        <v>1.16897852116378</v>
      </c>
      <c r="X1917" s="321">
        <v>2</v>
      </c>
      <c r="Y1917" s="321">
        <v>45.178175227930097</v>
      </c>
      <c r="Z1917" s="321">
        <v>0.44807999999999998</v>
      </c>
      <c r="AA1917" s="321">
        <v>99.589996400000004</v>
      </c>
      <c r="AB1917" s="321">
        <v>1.4448949600000001</v>
      </c>
      <c r="AC1917" s="322">
        <v>0.55269378283894455</v>
      </c>
      <c r="AD1917" s="323">
        <v>180000</v>
      </c>
      <c r="AE1917" s="322">
        <v>49.120222180553057</v>
      </c>
      <c r="AF1917" s="324">
        <v>109.81341259307158</v>
      </c>
      <c r="AG1917" s="324">
        <v>30.896701138612727</v>
      </c>
      <c r="AH1917" s="324">
        <v>0.21655307670462026</v>
      </c>
      <c r="AI1917" s="324">
        <v>0.28135635173368689</v>
      </c>
      <c r="AJ1917" s="324">
        <v>0.20410585919709992</v>
      </c>
      <c r="AK1917" s="324">
        <v>178.25099926022003</v>
      </c>
      <c r="AL1917" s="324">
        <v>143.73539867913303</v>
      </c>
      <c r="AM1917" s="324">
        <v>212.76659984130708</v>
      </c>
    </row>
    <row r="1918" spans="1:39">
      <c r="A1918" s="291" t="s">
        <v>2069</v>
      </c>
      <c r="B1918" s="291">
        <v>2</v>
      </c>
      <c r="C1918" s="291" t="s">
        <v>4096</v>
      </c>
      <c r="D1918" s="291" t="s">
        <v>3176</v>
      </c>
      <c r="E1918" s="291" t="s">
        <v>3160</v>
      </c>
      <c r="F1918" s="291" t="s">
        <v>3161</v>
      </c>
      <c r="G1918" s="291" t="s">
        <v>3162</v>
      </c>
      <c r="H1918" s="291" t="s">
        <v>3163</v>
      </c>
      <c r="I1918" s="291" t="s">
        <v>3164</v>
      </c>
      <c r="J1918" s="291" t="s">
        <v>65</v>
      </c>
      <c r="K1918" s="291">
        <v>40</v>
      </c>
      <c r="L1918" s="291">
        <v>58627677.160000004</v>
      </c>
      <c r="M1918" s="291" t="s">
        <v>58</v>
      </c>
      <c r="N1918" s="291">
        <v>916</v>
      </c>
      <c r="O1918" s="291">
        <v>8851313.5592309516</v>
      </c>
      <c r="P1918" s="321" t="s">
        <v>3170</v>
      </c>
      <c r="Q1918" s="321">
        <v>18000000</v>
      </c>
      <c r="R1918" s="321">
        <v>32.510452999999998</v>
      </c>
      <c r="S1918" s="321">
        <v>52.540310169999998</v>
      </c>
      <c r="T1918" s="321">
        <v>129.30958598434512</v>
      </c>
      <c r="U1918" s="321" t="s">
        <v>150</v>
      </c>
      <c r="V1918" s="321">
        <v>0.19363482238155294</v>
      </c>
      <c r="W1918" s="321">
        <v>1.16897852116378</v>
      </c>
      <c r="X1918" s="321">
        <v>2</v>
      </c>
      <c r="Y1918" s="321">
        <v>45.178175227930097</v>
      </c>
      <c r="Z1918" s="321">
        <v>0.44807999999999998</v>
      </c>
      <c r="AA1918" s="321">
        <v>99.589996400000004</v>
      </c>
      <c r="AB1918" s="321">
        <v>1.4448949600000001</v>
      </c>
      <c r="AC1918" s="322">
        <v>0.55269378283894455</v>
      </c>
      <c r="AD1918" s="323">
        <v>180000</v>
      </c>
      <c r="AE1918" s="322">
        <v>49.173964217949731</v>
      </c>
      <c r="AF1918" s="324">
        <v>109.93355855870954</v>
      </c>
      <c r="AG1918" s="324">
        <v>30.922684436733487</v>
      </c>
      <c r="AH1918" s="324">
        <v>0.21626442455052208</v>
      </c>
      <c r="AI1918" s="324">
        <v>0.28128521301545389</v>
      </c>
      <c r="AJ1918" s="324">
        <v>0.20410585919709992</v>
      </c>
      <c r="AK1918" s="324">
        <v>178.20592991121481</v>
      </c>
      <c r="AL1918" s="324">
        <v>143.69905632551726</v>
      </c>
      <c r="AM1918" s="324">
        <v>212.71280349691239</v>
      </c>
    </row>
    <row r="1919" spans="1:39">
      <c r="A1919" s="291" t="s">
        <v>2070</v>
      </c>
      <c r="B1919" s="291">
        <v>2</v>
      </c>
      <c r="C1919" s="291" t="s">
        <v>4097</v>
      </c>
      <c r="D1919" s="291" t="s">
        <v>3176</v>
      </c>
      <c r="E1919" s="291" t="s">
        <v>3160</v>
      </c>
      <c r="F1919" s="291" t="s">
        <v>3161</v>
      </c>
      <c r="G1919" s="291" t="s">
        <v>3162</v>
      </c>
      <c r="H1919" s="291" t="s">
        <v>3163</v>
      </c>
      <c r="I1919" s="291" t="s">
        <v>3164</v>
      </c>
      <c r="J1919" s="291" t="s">
        <v>65</v>
      </c>
      <c r="K1919" s="291">
        <v>40</v>
      </c>
      <c r="L1919" s="291">
        <v>58627677.160000004</v>
      </c>
      <c r="M1919" s="291" t="s">
        <v>58</v>
      </c>
      <c r="N1919" s="291">
        <v>917</v>
      </c>
      <c r="O1919" s="291">
        <v>8860987.1259623524</v>
      </c>
      <c r="P1919" s="321" t="s">
        <v>3170</v>
      </c>
      <c r="Q1919" s="321">
        <v>18000000</v>
      </c>
      <c r="R1919" s="321">
        <v>32.510452999999998</v>
      </c>
      <c r="S1919" s="321">
        <v>52.540310169999998</v>
      </c>
      <c r="T1919" s="321">
        <v>129.30958598434512</v>
      </c>
      <c r="U1919" s="321" t="s">
        <v>150</v>
      </c>
      <c r="V1919" s="321">
        <v>0.19363482238155294</v>
      </c>
      <c r="W1919" s="321">
        <v>1.16897852116378</v>
      </c>
      <c r="X1919" s="321">
        <v>2</v>
      </c>
      <c r="Y1919" s="321">
        <v>45.178175227930097</v>
      </c>
      <c r="Z1919" s="321">
        <v>0.44807999999999998</v>
      </c>
      <c r="AA1919" s="321">
        <v>99.589996400000004</v>
      </c>
      <c r="AB1919" s="321">
        <v>1.4448949600000001</v>
      </c>
      <c r="AC1919" s="322">
        <v>0.55269378283894455</v>
      </c>
      <c r="AD1919" s="323">
        <v>180000</v>
      </c>
      <c r="AE1919" s="322">
        <v>49.227706255346405</v>
      </c>
      <c r="AF1919" s="324">
        <v>110.05370452434748</v>
      </c>
      <c r="AG1919" s="324">
        <v>30.948633063897102</v>
      </c>
      <c r="AH1919" s="324">
        <v>0.21597585092295082</v>
      </c>
      <c r="AI1919" s="324">
        <v>0.28121391458522188</v>
      </c>
      <c r="AJ1919" s="324">
        <v>0.20410585919709992</v>
      </c>
      <c r="AK1919" s="324">
        <v>178.16075937798806</v>
      </c>
      <c r="AL1919" s="324">
        <v>143.66263238046878</v>
      </c>
      <c r="AM1919" s="324">
        <v>212.65888637550739</v>
      </c>
    </row>
    <row r="1920" spans="1:39">
      <c r="A1920" s="291" t="s">
        <v>2071</v>
      </c>
      <c r="B1920" s="291">
        <v>2</v>
      </c>
      <c r="C1920" s="291" t="s">
        <v>4098</v>
      </c>
      <c r="D1920" s="291" t="s">
        <v>3176</v>
      </c>
      <c r="E1920" s="291" t="s">
        <v>3160</v>
      </c>
      <c r="F1920" s="291" t="s">
        <v>3161</v>
      </c>
      <c r="G1920" s="291" t="s">
        <v>3162</v>
      </c>
      <c r="H1920" s="291" t="s">
        <v>3163</v>
      </c>
      <c r="I1920" s="291" t="s">
        <v>3164</v>
      </c>
      <c r="J1920" s="291" t="s">
        <v>65</v>
      </c>
      <c r="K1920" s="291">
        <v>40</v>
      </c>
      <c r="L1920" s="291">
        <v>58627677.160000004</v>
      </c>
      <c r="M1920" s="291" t="s">
        <v>58</v>
      </c>
      <c r="N1920" s="291">
        <v>918</v>
      </c>
      <c r="O1920" s="291">
        <v>8870660.6926937532</v>
      </c>
      <c r="P1920" s="321" t="s">
        <v>3170</v>
      </c>
      <c r="Q1920" s="321">
        <v>18000000</v>
      </c>
      <c r="R1920" s="321">
        <v>32.510452999999998</v>
      </c>
      <c r="S1920" s="321">
        <v>52.540310169999998</v>
      </c>
      <c r="T1920" s="321">
        <v>129.30958598434512</v>
      </c>
      <c r="U1920" s="321" t="s">
        <v>150</v>
      </c>
      <c r="V1920" s="321">
        <v>0.19363482238155294</v>
      </c>
      <c r="W1920" s="321">
        <v>1.16897852116378</v>
      </c>
      <c r="X1920" s="321">
        <v>2</v>
      </c>
      <c r="Y1920" s="321">
        <v>45.178175227930097</v>
      </c>
      <c r="Z1920" s="321">
        <v>0.44807999999999998</v>
      </c>
      <c r="AA1920" s="321">
        <v>99.589996400000004</v>
      </c>
      <c r="AB1920" s="321">
        <v>1.4448949600000001</v>
      </c>
      <c r="AC1920" s="322">
        <v>0.55269378283894455</v>
      </c>
      <c r="AD1920" s="323">
        <v>180000</v>
      </c>
      <c r="AE1920" s="322">
        <v>49.281448292743072</v>
      </c>
      <c r="AF1920" s="324">
        <v>110.17385048998541</v>
      </c>
      <c r="AG1920" s="324">
        <v>30.97454702966791</v>
      </c>
      <c r="AH1920" s="324">
        <v>0.21568735690137048</v>
      </c>
      <c r="AI1920" s="324">
        <v>0.28114245705230606</v>
      </c>
      <c r="AJ1920" s="324">
        <v>0.20410585919709992</v>
      </c>
      <c r="AK1920" s="324">
        <v>178.11548804656644</v>
      </c>
      <c r="AL1920" s="324">
        <v>143.62612715526595</v>
      </c>
      <c r="AM1920" s="324">
        <v>212.60484893786696</v>
      </c>
    </row>
    <row r="1921" spans="1:39">
      <c r="A1921" s="291" t="s">
        <v>2072</v>
      </c>
      <c r="B1921" s="291">
        <v>2</v>
      </c>
      <c r="C1921" s="291" t="s">
        <v>4099</v>
      </c>
      <c r="D1921" s="291" t="s">
        <v>3176</v>
      </c>
      <c r="E1921" s="291" t="s">
        <v>3160</v>
      </c>
      <c r="F1921" s="291" t="s">
        <v>3161</v>
      </c>
      <c r="G1921" s="291" t="s">
        <v>3162</v>
      </c>
      <c r="H1921" s="291" t="s">
        <v>3163</v>
      </c>
      <c r="I1921" s="291" t="s">
        <v>3164</v>
      </c>
      <c r="J1921" s="291" t="s">
        <v>65</v>
      </c>
      <c r="K1921" s="291">
        <v>40</v>
      </c>
      <c r="L1921" s="291">
        <v>58627677.160000004</v>
      </c>
      <c r="M1921" s="291" t="s">
        <v>58</v>
      </c>
      <c r="N1921" s="291">
        <v>919</v>
      </c>
      <c r="O1921" s="291">
        <v>8880334.259425154</v>
      </c>
      <c r="P1921" s="321" t="s">
        <v>3170</v>
      </c>
      <c r="Q1921" s="321">
        <v>18000000</v>
      </c>
      <c r="R1921" s="321">
        <v>32.510452999999998</v>
      </c>
      <c r="S1921" s="321">
        <v>52.540310169999998</v>
      </c>
      <c r="T1921" s="321">
        <v>129.30958598434512</v>
      </c>
      <c r="U1921" s="321" t="s">
        <v>150</v>
      </c>
      <c r="V1921" s="321">
        <v>0.19363482238155294</v>
      </c>
      <c r="W1921" s="321">
        <v>1.16897852116378</v>
      </c>
      <c r="X1921" s="321">
        <v>2</v>
      </c>
      <c r="Y1921" s="321">
        <v>45.178175227930097</v>
      </c>
      <c r="Z1921" s="321">
        <v>0.44807999999999998</v>
      </c>
      <c r="AA1921" s="321">
        <v>99.589996400000004</v>
      </c>
      <c r="AB1921" s="321">
        <v>1.4448949600000001</v>
      </c>
      <c r="AC1921" s="322">
        <v>0.55269378283894455</v>
      </c>
      <c r="AD1921" s="323">
        <v>180000</v>
      </c>
      <c r="AE1921" s="322">
        <v>49.335190330139746</v>
      </c>
      <c r="AF1921" s="324">
        <v>110.29399645562337</v>
      </c>
      <c r="AG1921" s="324">
        <v>31.000426343739427</v>
      </c>
      <c r="AH1921" s="324">
        <v>0.215398943560869</v>
      </c>
      <c r="AI1921" s="324">
        <v>0.28107084102453755</v>
      </c>
      <c r="AJ1921" s="324">
        <v>0.20410585919709992</v>
      </c>
      <c r="AK1921" s="324">
        <v>178.07011630203633</v>
      </c>
      <c r="AL1921" s="324">
        <v>143.58954096042908</v>
      </c>
      <c r="AM1921" s="324">
        <v>212.55069164364363</v>
      </c>
    </row>
    <row r="1922" spans="1:39">
      <c r="A1922" s="291" t="s">
        <v>2073</v>
      </c>
      <c r="B1922" s="291">
        <v>2</v>
      </c>
      <c r="C1922" s="291" t="s">
        <v>4100</v>
      </c>
      <c r="D1922" s="291" t="s">
        <v>3176</v>
      </c>
      <c r="E1922" s="291" t="s">
        <v>3160</v>
      </c>
      <c r="F1922" s="291" t="s">
        <v>3161</v>
      </c>
      <c r="G1922" s="291" t="s">
        <v>3162</v>
      </c>
      <c r="H1922" s="291" t="s">
        <v>3163</v>
      </c>
      <c r="I1922" s="291" t="s">
        <v>3164</v>
      </c>
      <c r="J1922" s="291" t="s">
        <v>65</v>
      </c>
      <c r="K1922" s="291">
        <v>40</v>
      </c>
      <c r="L1922" s="291">
        <v>58627677.160000004</v>
      </c>
      <c r="M1922" s="291" t="s">
        <v>58</v>
      </c>
      <c r="N1922" s="291">
        <v>920</v>
      </c>
      <c r="O1922" s="291">
        <v>8890007.8261565547</v>
      </c>
      <c r="P1922" s="321" t="s">
        <v>3170</v>
      </c>
      <c r="Q1922" s="321">
        <v>18000000</v>
      </c>
      <c r="R1922" s="321">
        <v>32.510452999999998</v>
      </c>
      <c r="S1922" s="321">
        <v>52.540310169999998</v>
      </c>
      <c r="T1922" s="321">
        <v>129.30958598434512</v>
      </c>
      <c r="U1922" s="321" t="s">
        <v>150</v>
      </c>
      <c r="V1922" s="321">
        <v>0.19363482238155294</v>
      </c>
      <c r="W1922" s="321">
        <v>1.16897852116378</v>
      </c>
      <c r="X1922" s="321">
        <v>2</v>
      </c>
      <c r="Y1922" s="321">
        <v>45.178175227930097</v>
      </c>
      <c r="Z1922" s="321">
        <v>0.44807999999999998</v>
      </c>
      <c r="AA1922" s="321">
        <v>99.589996400000004</v>
      </c>
      <c r="AB1922" s="321">
        <v>1.4448949600000001</v>
      </c>
      <c r="AC1922" s="322">
        <v>0.55269378283894455</v>
      </c>
      <c r="AD1922" s="323">
        <v>180000</v>
      </c>
      <c r="AE1922" s="322">
        <v>49.388932367536412</v>
      </c>
      <c r="AF1922" s="324">
        <v>110.4141424212613</v>
      </c>
      <c r="AG1922" s="324">
        <v>31.026271015933816</v>
      </c>
      <c r="AH1922" s="324">
        <v>0.21511061197238335</v>
      </c>
      <c r="AI1922" s="324">
        <v>0.28099906710826755</v>
      </c>
      <c r="AJ1922" s="324">
        <v>0.20410585919709992</v>
      </c>
      <c r="AK1922" s="324">
        <v>178.02464452854653</v>
      </c>
      <c r="AL1922" s="324">
        <v>143.55287410572234</v>
      </c>
      <c r="AM1922" s="324">
        <v>212.49641495137078</v>
      </c>
    </row>
    <row r="1923" spans="1:39">
      <c r="A1923" s="291" t="s">
        <v>2074</v>
      </c>
      <c r="B1923" s="291">
        <v>2</v>
      </c>
      <c r="C1923" s="291" t="s">
        <v>4101</v>
      </c>
      <c r="D1923" s="291" t="s">
        <v>3176</v>
      </c>
      <c r="E1923" s="291" t="s">
        <v>3160</v>
      </c>
      <c r="F1923" s="291" t="s">
        <v>3161</v>
      </c>
      <c r="G1923" s="291" t="s">
        <v>3162</v>
      </c>
      <c r="H1923" s="291" t="s">
        <v>3163</v>
      </c>
      <c r="I1923" s="291" t="s">
        <v>3164</v>
      </c>
      <c r="J1923" s="291" t="s">
        <v>65</v>
      </c>
      <c r="K1923" s="291">
        <v>40</v>
      </c>
      <c r="L1923" s="291">
        <v>58627677.160000004</v>
      </c>
      <c r="M1923" s="291" t="s">
        <v>58</v>
      </c>
      <c r="N1923" s="291">
        <v>921</v>
      </c>
      <c r="O1923" s="291">
        <v>8899681.3928879555</v>
      </c>
      <c r="P1923" s="321" t="s">
        <v>3170</v>
      </c>
      <c r="Q1923" s="321">
        <v>18000000</v>
      </c>
      <c r="R1923" s="321">
        <v>32.510452999999998</v>
      </c>
      <c r="S1923" s="321">
        <v>52.540310169999998</v>
      </c>
      <c r="T1923" s="321">
        <v>129.30958598434512</v>
      </c>
      <c r="U1923" s="321" t="s">
        <v>150</v>
      </c>
      <c r="V1923" s="321">
        <v>0.19363482238155294</v>
      </c>
      <c r="W1923" s="321">
        <v>1.16897852116378</v>
      </c>
      <c r="X1923" s="321">
        <v>2</v>
      </c>
      <c r="Y1923" s="321">
        <v>45.178175227930097</v>
      </c>
      <c r="Z1923" s="321">
        <v>0.44807999999999998</v>
      </c>
      <c r="AA1923" s="321">
        <v>99.589996400000004</v>
      </c>
      <c r="AB1923" s="321">
        <v>1.4448949600000001</v>
      </c>
      <c r="AC1923" s="322">
        <v>0.55269378283894455</v>
      </c>
      <c r="AD1923" s="323">
        <v>180000</v>
      </c>
      <c r="AE1923" s="322">
        <v>49.442674404933086</v>
      </c>
      <c r="AF1923" s="324">
        <v>110.53428838689925</v>
      </c>
      <c r="AG1923" s="324">
        <v>31.052081056201413</v>
      </c>
      <c r="AH1923" s="324">
        <v>0.21482236320256093</v>
      </c>
      <c r="AI1923" s="324">
        <v>0.28092713590837004</v>
      </c>
      <c r="AJ1923" s="324">
        <v>0.20410585919709992</v>
      </c>
      <c r="AK1923" s="324">
        <v>177.97907310931001</v>
      </c>
      <c r="AL1923" s="324">
        <v>143.51612690015534</v>
      </c>
      <c r="AM1923" s="324">
        <v>212.4420193184647</v>
      </c>
    </row>
    <row r="1924" spans="1:39">
      <c r="A1924" s="291" t="s">
        <v>2075</v>
      </c>
      <c r="B1924" s="291">
        <v>2</v>
      </c>
      <c r="C1924" s="291" t="s">
        <v>4102</v>
      </c>
      <c r="D1924" s="291" t="s">
        <v>3176</v>
      </c>
      <c r="E1924" s="291" t="s">
        <v>3160</v>
      </c>
      <c r="F1924" s="291" t="s">
        <v>3161</v>
      </c>
      <c r="G1924" s="291" t="s">
        <v>3162</v>
      </c>
      <c r="H1924" s="291" t="s">
        <v>3163</v>
      </c>
      <c r="I1924" s="291" t="s">
        <v>3164</v>
      </c>
      <c r="J1924" s="291" t="s">
        <v>65</v>
      </c>
      <c r="K1924" s="291">
        <v>40</v>
      </c>
      <c r="L1924" s="291">
        <v>58627677.160000004</v>
      </c>
      <c r="M1924" s="291" t="s">
        <v>58</v>
      </c>
      <c r="N1924" s="291">
        <v>922</v>
      </c>
      <c r="O1924" s="291">
        <v>8909354.9596193563</v>
      </c>
      <c r="P1924" s="321" t="s">
        <v>3170</v>
      </c>
      <c r="Q1924" s="321">
        <v>18000000</v>
      </c>
      <c r="R1924" s="321">
        <v>32.510452999999998</v>
      </c>
      <c r="S1924" s="321">
        <v>52.540310169999998</v>
      </c>
      <c r="T1924" s="321">
        <v>129.30958598434512</v>
      </c>
      <c r="U1924" s="321" t="s">
        <v>150</v>
      </c>
      <c r="V1924" s="321">
        <v>0.19363482238155294</v>
      </c>
      <c r="W1924" s="321">
        <v>1.16897852116378</v>
      </c>
      <c r="X1924" s="321">
        <v>2</v>
      </c>
      <c r="Y1924" s="321">
        <v>45.178175227930097</v>
      </c>
      <c r="Z1924" s="321">
        <v>0.44807999999999998</v>
      </c>
      <c r="AA1924" s="321">
        <v>99.589996400000004</v>
      </c>
      <c r="AB1924" s="321">
        <v>1.4448949600000001</v>
      </c>
      <c r="AC1924" s="322">
        <v>0.55269378283894455</v>
      </c>
      <c r="AD1924" s="323">
        <v>180000</v>
      </c>
      <c r="AE1924" s="322">
        <v>49.49641644232976</v>
      </c>
      <c r="AF1924" s="324">
        <v>110.65443435253721</v>
      </c>
      <c r="AG1924" s="324">
        <v>31.077856474620202</v>
      </c>
      <c r="AH1924" s="324">
        <v>0.21453419831389797</v>
      </c>
      <c r="AI1924" s="324">
        <v>0.28085504802824574</v>
      </c>
      <c r="AJ1924" s="324">
        <v>0.20410585919709992</v>
      </c>
      <c r="AK1924" s="324">
        <v>177.93340242660628</v>
      </c>
      <c r="AL1924" s="324">
        <v>143.479299651985</v>
      </c>
      <c r="AM1924" s="324">
        <v>212.38750520122758</v>
      </c>
    </row>
    <row r="1925" spans="1:39">
      <c r="A1925" s="291" t="s">
        <v>2076</v>
      </c>
      <c r="B1925" s="291">
        <v>2</v>
      </c>
      <c r="C1925" s="291" t="s">
        <v>4103</v>
      </c>
      <c r="D1925" s="291" t="s">
        <v>3176</v>
      </c>
      <c r="E1925" s="291" t="s">
        <v>3160</v>
      </c>
      <c r="F1925" s="291" t="s">
        <v>3161</v>
      </c>
      <c r="G1925" s="291" t="s">
        <v>3162</v>
      </c>
      <c r="H1925" s="291" t="s">
        <v>3163</v>
      </c>
      <c r="I1925" s="291" t="s">
        <v>3164</v>
      </c>
      <c r="J1925" s="291" t="s">
        <v>65</v>
      </c>
      <c r="K1925" s="291">
        <v>40</v>
      </c>
      <c r="L1925" s="291">
        <v>58627677.160000004</v>
      </c>
      <c r="M1925" s="291" t="s">
        <v>58</v>
      </c>
      <c r="N1925" s="291">
        <v>923</v>
      </c>
      <c r="O1925" s="291">
        <v>8919028.5263507571</v>
      </c>
      <c r="P1925" s="321" t="s">
        <v>3170</v>
      </c>
      <c r="Q1925" s="321">
        <v>18000000</v>
      </c>
      <c r="R1925" s="321">
        <v>32.510452999999998</v>
      </c>
      <c r="S1925" s="321">
        <v>52.540310169999998</v>
      </c>
      <c r="T1925" s="321">
        <v>129.30958598434512</v>
      </c>
      <c r="U1925" s="321" t="s">
        <v>150</v>
      </c>
      <c r="V1925" s="321">
        <v>0.19363482238155294</v>
      </c>
      <c r="W1925" s="321">
        <v>1.16897852116378</v>
      </c>
      <c r="X1925" s="321">
        <v>2</v>
      </c>
      <c r="Y1925" s="321">
        <v>45.178175227930097</v>
      </c>
      <c r="Z1925" s="321">
        <v>0.44807999999999998</v>
      </c>
      <c r="AA1925" s="321">
        <v>99.589996400000004</v>
      </c>
      <c r="AB1925" s="321">
        <v>1.4448949600000001</v>
      </c>
      <c r="AC1925" s="322">
        <v>0.55269378283894455</v>
      </c>
      <c r="AD1925" s="323">
        <v>180000</v>
      </c>
      <c r="AE1925" s="322">
        <v>49.550158479726427</v>
      </c>
      <c r="AF1925" s="324">
        <v>110.77458031817514</v>
      </c>
      <c r="AG1925" s="324">
        <v>31.10359728139527</v>
      </c>
      <c r="AH1925" s="324">
        <v>0.21424611836439564</v>
      </c>
      <c r="AI1925" s="324">
        <v>0.28078280406982509</v>
      </c>
      <c r="AJ1925" s="324">
        <v>0.20410585919709992</v>
      </c>
      <c r="AK1925" s="324">
        <v>177.88763286178343</v>
      </c>
      <c r="AL1925" s="324">
        <v>143.4423926687171</v>
      </c>
      <c r="AM1925" s="324">
        <v>212.33287305484978</v>
      </c>
    </row>
    <row r="1926" spans="1:39">
      <c r="A1926" s="291" t="s">
        <v>2077</v>
      </c>
      <c r="B1926" s="291">
        <v>2</v>
      </c>
      <c r="C1926" s="291" t="s">
        <v>4104</v>
      </c>
      <c r="D1926" s="291" t="s">
        <v>3176</v>
      </c>
      <c r="E1926" s="291" t="s">
        <v>3160</v>
      </c>
      <c r="F1926" s="291" t="s">
        <v>3161</v>
      </c>
      <c r="G1926" s="291" t="s">
        <v>3162</v>
      </c>
      <c r="H1926" s="291" t="s">
        <v>3163</v>
      </c>
      <c r="I1926" s="291" t="s">
        <v>3164</v>
      </c>
      <c r="J1926" s="291" t="s">
        <v>65</v>
      </c>
      <c r="K1926" s="291">
        <v>40</v>
      </c>
      <c r="L1926" s="291">
        <v>58627677.160000004</v>
      </c>
      <c r="M1926" s="291" t="s">
        <v>58</v>
      </c>
      <c r="N1926" s="291">
        <v>924</v>
      </c>
      <c r="O1926" s="291">
        <v>8928702.0930821579</v>
      </c>
      <c r="P1926" s="321" t="s">
        <v>3170</v>
      </c>
      <c r="Q1926" s="321">
        <v>18000000</v>
      </c>
      <c r="R1926" s="321">
        <v>32.510452999999998</v>
      </c>
      <c r="S1926" s="321">
        <v>52.540310169999998</v>
      </c>
      <c r="T1926" s="321">
        <v>129.30958598434512</v>
      </c>
      <c r="U1926" s="321" t="s">
        <v>150</v>
      </c>
      <c r="V1926" s="321">
        <v>0.19363482238155294</v>
      </c>
      <c r="W1926" s="321">
        <v>1.16897852116378</v>
      </c>
      <c r="X1926" s="321">
        <v>2</v>
      </c>
      <c r="Y1926" s="321">
        <v>45.178175227930097</v>
      </c>
      <c r="Z1926" s="321">
        <v>0.44807999999999998</v>
      </c>
      <c r="AA1926" s="321">
        <v>99.589996400000004</v>
      </c>
      <c r="AB1926" s="321">
        <v>1.4448949600000001</v>
      </c>
      <c r="AC1926" s="322">
        <v>0.55269378283894455</v>
      </c>
      <c r="AD1926" s="323">
        <v>180000</v>
      </c>
      <c r="AE1926" s="322">
        <v>49.603900517123101</v>
      </c>
      <c r="AF1926" s="324">
        <v>110.89472628381309</v>
      </c>
      <c r="AG1926" s="324">
        <v>31.129303486858369</v>
      </c>
      <c r="AH1926" s="324">
        <v>0.21395812440813064</v>
      </c>
      <c r="AI1926" s="324">
        <v>0.28071040463357189</v>
      </c>
      <c r="AJ1926" s="324">
        <v>0.20410585919709992</v>
      </c>
      <c r="AK1926" s="324">
        <v>177.84176479526036</v>
      </c>
      <c r="AL1926" s="324">
        <v>143.40540625710821</v>
      </c>
      <c r="AM1926" s="324">
        <v>212.27812333341254</v>
      </c>
    </row>
    <row r="1927" spans="1:39">
      <c r="A1927" s="291" t="s">
        <v>2078</v>
      </c>
      <c r="B1927" s="291">
        <v>2</v>
      </c>
      <c r="C1927" s="291" t="s">
        <v>4105</v>
      </c>
      <c r="D1927" s="291" t="s">
        <v>3176</v>
      </c>
      <c r="E1927" s="291" t="s">
        <v>3160</v>
      </c>
      <c r="F1927" s="291" t="s">
        <v>3161</v>
      </c>
      <c r="G1927" s="291" t="s">
        <v>3162</v>
      </c>
      <c r="H1927" s="291" t="s">
        <v>3163</v>
      </c>
      <c r="I1927" s="291" t="s">
        <v>3164</v>
      </c>
      <c r="J1927" s="291" t="s">
        <v>65</v>
      </c>
      <c r="K1927" s="291">
        <v>40</v>
      </c>
      <c r="L1927" s="291">
        <v>58627677.160000004</v>
      </c>
      <c r="M1927" s="291" t="s">
        <v>58</v>
      </c>
      <c r="N1927" s="291">
        <v>925</v>
      </c>
      <c r="O1927" s="291">
        <v>8938375.6598135587</v>
      </c>
      <c r="P1927" s="321" t="s">
        <v>3170</v>
      </c>
      <c r="Q1927" s="321">
        <v>18000000</v>
      </c>
      <c r="R1927" s="321">
        <v>32.510452999999998</v>
      </c>
      <c r="S1927" s="321">
        <v>52.540310169999998</v>
      </c>
      <c r="T1927" s="321">
        <v>129.30958598434512</v>
      </c>
      <c r="U1927" s="321" t="s">
        <v>150</v>
      </c>
      <c r="V1927" s="321">
        <v>0.19363482238155294</v>
      </c>
      <c r="W1927" s="321">
        <v>1.16897852116378</v>
      </c>
      <c r="X1927" s="321">
        <v>2</v>
      </c>
      <c r="Y1927" s="321">
        <v>45.178175227930097</v>
      </c>
      <c r="Z1927" s="321">
        <v>0.44807999999999998</v>
      </c>
      <c r="AA1927" s="321">
        <v>99.589996400000004</v>
      </c>
      <c r="AB1927" s="321">
        <v>1.4448949600000001</v>
      </c>
      <c r="AC1927" s="322">
        <v>0.55269378283894455</v>
      </c>
      <c r="AD1927" s="323">
        <v>180000</v>
      </c>
      <c r="AE1927" s="322">
        <v>49.657642554519768</v>
      </c>
      <c r="AF1927" s="324">
        <v>111.01487224945102</v>
      </c>
      <c r="AG1927" s="324">
        <v>31.154975101467372</v>
      </c>
      <c r="AH1927" s="324">
        <v>0.21367021749499349</v>
      </c>
      <c r="AI1927" s="324">
        <v>0.28063785031848681</v>
      </c>
      <c r="AJ1927" s="324">
        <v>0.20410585919709992</v>
      </c>
      <c r="AK1927" s="324">
        <v>177.79579860652902</v>
      </c>
      <c r="AL1927" s="324">
        <v>143.36834072316742</v>
      </c>
      <c r="AM1927" s="324">
        <v>212.22325648989062</v>
      </c>
    </row>
    <row r="1928" spans="1:39">
      <c r="A1928" s="291" t="s">
        <v>2079</v>
      </c>
      <c r="B1928" s="291">
        <v>2</v>
      </c>
      <c r="C1928" s="291" t="s">
        <v>4106</v>
      </c>
      <c r="D1928" s="291" t="s">
        <v>3176</v>
      </c>
      <c r="E1928" s="291" t="s">
        <v>3160</v>
      </c>
      <c r="F1928" s="291" t="s">
        <v>3161</v>
      </c>
      <c r="G1928" s="291" t="s">
        <v>3162</v>
      </c>
      <c r="H1928" s="291" t="s">
        <v>3163</v>
      </c>
      <c r="I1928" s="291" t="s">
        <v>3164</v>
      </c>
      <c r="J1928" s="291" t="s">
        <v>65</v>
      </c>
      <c r="K1928" s="291">
        <v>40</v>
      </c>
      <c r="L1928" s="291">
        <v>58627677.160000004</v>
      </c>
      <c r="M1928" s="291" t="s">
        <v>58</v>
      </c>
      <c r="N1928" s="291">
        <v>926</v>
      </c>
      <c r="O1928" s="291">
        <v>8948049.2265449595</v>
      </c>
      <c r="P1928" s="321" t="s">
        <v>3170</v>
      </c>
      <c r="Q1928" s="321">
        <v>18000000</v>
      </c>
      <c r="R1928" s="321">
        <v>32.510452999999998</v>
      </c>
      <c r="S1928" s="321">
        <v>52.540310169999998</v>
      </c>
      <c r="T1928" s="321">
        <v>129.30958598434512</v>
      </c>
      <c r="U1928" s="321" t="s">
        <v>150</v>
      </c>
      <c r="V1928" s="321">
        <v>0.19363482238155294</v>
      </c>
      <c r="W1928" s="321">
        <v>1.16897852116378</v>
      </c>
      <c r="X1928" s="321">
        <v>2</v>
      </c>
      <c r="Y1928" s="321">
        <v>45.178175227930097</v>
      </c>
      <c r="Z1928" s="321">
        <v>0.44807999999999998</v>
      </c>
      <c r="AA1928" s="321">
        <v>99.589996400000004</v>
      </c>
      <c r="AB1928" s="321">
        <v>1.4448949600000001</v>
      </c>
      <c r="AC1928" s="322">
        <v>0.55269378283894455</v>
      </c>
      <c r="AD1928" s="323">
        <v>180000</v>
      </c>
      <c r="AE1928" s="322">
        <v>49.711384591916442</v>
      </c>
      <c r="AF1928" s="324">
        <v>111.13501821508898</v>
      </c>
      <c r="AG1928" s="324">
        <v>31.180612135805781</v>
      </c>
      <c r="AH1928" s="324">
        <v>0.21338239867048181</v>
      </c>
      <c r="AI1928" s="324">
        <v>0.28056514172211061</v>
      </c>
      <c r="AJ1928" s="324">
        <v>0.20410585919709992</v>
      </c>
      <c r="AK1928" s="324">
        <v>177.7497346741564</v>
      </c>
      <c r="AL1928" s="324">
        <v>143.33119637215796</v>
      </c>
      <c r="AM1928" s="324">
        <v>212.16827297615484</v>
      </c>
    </row>
    <row r="1929" spans="1:39">
      <c r="A1929" s="291" t="s">
        <v>2080</v>
      </c>
      <c r="B1929" s="291">
        <v>2</v>
      </c>
      <c r="C1929" s="291" t="s">
        <v>4107</v>
      </c>
      <c r="D1929" s="291" t="s">
        <v>3176</v>
      </c>
      <c r="E1929" s="291" t="s">
        <v>3160</v>
      </c>
      <c r="F1929" s="291" t="s">
        <v>3161</v>
      </c>
      <c r="G1929" s="291" t="s">
        <v>3162</v>
      </c>
      <c r="H1929" s="291" t="s">
        <v>3163</v>
      </c>
      <c r="I1929" s="291" t="s">
        <v>3164</v>
      </c>
      <c r="J1929" s="291" t="s">
        <v>65</v>
      </c>
      <c r="K1929" s="291">
        <v>40</v>
      </c>
      <c r="L1929" s="291">
        <v>58627677.160000004</v>
      </c>
      <c r="M1929" s="291" t="s">
        <v>58</v>
      </c>
      <c r="N1929" s="291">
        <v>927</v>
      </c>
      <c r="O1929" s="291">
        <v>8957722.7932763603</v>
      </c>
      <c r="P1929" s="321" t="s">
        <v>3170</v>
      </c>
      <c r="Q1929" s="321">
        <v>18000000</v>
      </c>
      <c r="R1929" s="321">
        <v>32.510452999999998</v>
      </c>
      <c r="S1929" s="321">
        <v>52.540310169999998</v>
      </c>
      <c r="T1929" s="321">
        <v>129.30958598434512</v>
      </c>
      <c r="U1929" s="321" t="s">
        <v>150</v>
      </c>
      <c r="V1929" s="321">
        <v>0.19363482238155294</v>
      </c>
      <c r="W1929" s="321">
        <v>1.16897852116378</v>
      </c>
      <c r="X1929" s="321">
        <v>2</v>
      </c>
      <c r="Y1929" s="321">
        <v>45.178175227930097</v>
      </c>
      <c r="Z1929" s="321">
        <v>0.44807999999999998</v>
      </c>
      <c r="AA1929" s="321">
        <v>99.589996400000004</v>
      </c>
      <c r="AB1929" s="321">
        <v>1.4448949600000001</v>
      </c>
      <c r="AC1929" s="322">
        <v>0.55269378283894455</v>
      </c>
      <c r="AD1929" s="323">
        <v>180000</v>
      </c>
      <c r="AE1929" s="322">
        <v>49.765126629313116</v>
      </c>
      <c r="AF1929" s="324">
        <v>111.25516418072692</v>
      </c>
      <c r="AG1929" s="324">
        <v>31.206214600582186</v>
      </c>
      <c r="AH1929" s="324">
        <v>0.21309466897587653</v>
      </c>
      <c r="AI1929" s="324">
        <v>0.28049227944052718</v>
      </c>
      <c r="AJ1929" s="324">
        <v>0.20410585919709992</v>
      </c>
      <c r="AK1929" s="324">
        <v>177.70357337578656</v>
      </c>
      <c r="AL1929" s="324">
        <v>143.2939735085989</v>
      </c>
      <c r="AM1929" s="324">
        <v>212.11317324297428</v>
      </c>
    </row>
    <row r="1930" spans="1:39">
      <c r="A1930" s="291" t="s">
        <v>2081</v>
      </c>
      <c r="B1930" s="291">
        <v>2</v>
      </c>
      <c r="C1930" s="291" t="s">
        <v>4108</v>
      </c>
      <c r="D1930" s="291" t="s">
        <v>3176</v>
      </c>
      <c r="E1930" s="291" t="s">
        <v>3160</v>
      </c>
      <c r="F1930" s="291" t="s">
        <v>3161</v>
      </c>
      <c r="G1930" s="291" t="s">
        <v>3162</v>
      </c>
      <c r="H1930" s="291" t="s">
        <v>3163</v>
      </c>
      <c r="I1930" s="291" t="s">
        <v>3164</v>
      </c>
      <c r="J1930" s="291" t="s">
        <v>65</v>
      </c>
      <c r="K1930" s="291">
        <v>40</v>
      </c>
      <c r="L1930" s="291">
        <v>58627677.160000004</v>
      </c>
      <c r="M1930" s="291" t="s">
        <v>58</v>
      </c>
      <c r="N1930" s="291">
        <v>928</v>
      </c>
      <c r="O1930" s="291">
        <v>8967396.360007761</v>
      </c>
      <c r="P1930" s="321" t="s">
        <v>3170</v>
      </c>
      <c r="Q1930" s="321">
        <v>18000000</v>
      </c>
      <c r="R1930" s="321">
        <v>32.510452999999998</v>
      </c>
      <c r="S1930" s="321">
        <v>52.540310169999998</v>
      </c>
      <c r="T1930" s="321">
        <v>129.30958598434512</v>
      </c>
      <c r="U1930" s="321" t="s">
        <v>150</v>
      </c>
      <c r="V1930" s="321">
        <v>0.19363482238155294</v>
      </c>
      <c r="W1930" s="321">
        <v>1.16897852116378</v>
      </c>
      <c r="X1930" s="321">
        <v>2</v>
      </c>
      <c r="Y1930" s="321">
        <v>45.178175227930097</v>
      </c>
      <c r="Z1930" s="321">
        <v>0.44807999999999998</v>
      </c>
      <c r="AA1930" s="321">
        <v>99.589996400000004</v>
      </c>
      <c r="AB1930" s="321">
        <v>1.4448949600000001</v>
      </c>
      <c r="AC1930" s="322">
        <v>0.55269378283894455</v>
      </c>
      <c r="AD1930" s="323">
        <v>180000</v>
      </c>
      <c r="AE1930" s="322">
        <v>49.818868666709783</v>
      </c>
      <c r="AF1930" s="324">
        <v>111.37531014636485</v>
      </c>
      <c r="AG1930" s="324">
        <v>31.23178250662982</v>
      </c>
      <c r="AH1930" s="324">
        <v>0.21280702944853497</v>
      </c>
      <c r="AI1930" s="324">
        <v>0.28041926406836754</v>
      </c>
      <c r="AJ1930" s="324">
        <v>0.20410585919709992</v>
      </c>
      <c r="AK1930" s="324">
        <v>177.65731508814309</v>
      </c>
      <c r="AL1930" s="324">
        <v>143.25667243626694</v>
      </c>
      <c r="AM1930" s="324">
        <v>212.05795774001928</v>
      </c>
    </row>
    <row r="1931" spans="1:39">
      <c r="A1931" s="291" t="s">
        <v>2082</v>
      </c>
      <c r="B1931" s="291">
        <v>2</v>
      </c>
      <c r="C1931" s="291" t="s">
        <v>4109</v>
      </c>
      <c r="D1931" s="291" t="s">
        <v>3176</v>
      </c>
      <c r="E1931" s="291" t="s">
        <v>3160</v>
      </c>
      <c r="F1931" s="291" t="s">
        <v>3161</v>
      </c>
      <c r="G1931" s="291" t="s">
        <v>3162</v>
      </c>
      <c r="H1931" s="291" t="s">
        <v>3163</v>
      </c>
      <c r="I1931" s="291" t="s">
        <v>3164</v>
      </c>
      <c r="J1931" s="291" t="s">
        <v>65</v>
      </c>
      <c r="K1931" s="291">
        <v>40</v>
      </c>
      <c r="L1931" s="291">
        <v>58627677.160000004</v>
      </c>
      <c r="M1931" s="291" t="s">
        <v>58</v>
      </c>
      <c r="N1931" s="291">
        <v>929</v>
      </c>
      <c r="O1931" s="291">
        <v>8977069.9267391618</v>
      </c>
      <c r="P1931" s="321" t="s">
        <v>3170</v>
      </c>
      <c r="Q1931" s="321">
        <v>18000000</v>
      </c>
      <c r="R1931" s="321">
        <v>32.510452999999998</v>
      </c>
      <c r="S1931" s="321">
        <v>52.540310169999998</v>
      </c>
      <c r="T1931" s="321">
        <v>129.30958598434512</v>
      </c>
      <c r="U1931" s="321" t="s">
        <v>150</v>
      </c>
      <c r="V1931" s="321">
        <v>0.19363482238155294</v>
      </c>
      <c r="W1931" s="321">
        <v>1.16897852116378</v>
      </c>
      <c r="X1931" s="321">
        <v>2</v>
      </c>
      <c r="Y1931" s="321">
        <v>45.178175227930097</v>
      </c>
      <c r="Z1931" s="321">
        <v>0.44807999999999998</v>
      </c>
      <c r="AA1931" s="321">
        <v>99.589996400000004</v>
      </c>
      <c r="AB1931" s="321">
        <v>1.4448949600000001</v>
      </c>
      <c r="AC1931" s="322">
        <v>0.55269378283894455</v>
      </c>
      <c r="AD1931" s="323">
        <v>180000</v>
      </c>
      <c r="AE1931" s="322">
        <v>49.872610704106457</v>
      </c>
      <c r="AF1931" s="324">
        <v>111.49545611200281</v>
      </c>
      <c r="AG1931" s="324">
        <v>31.25731586490604</v>
      </c>
      <c r="AH1931" s="324">
        <v>0.21251948112149766</v>
      </c>
      <c r="AI1931" s="324">
        <v>0.28034609619881268</v>
      </c>
      <c r="AJ1931" s="324">
        <v>0.20410585919709992</v>
      </c>
      <c r="AK1931" s="324">
        <v>177.61096018703094</v>
      </c>
      <c r="AL1931" s="324">
        <v>143.21929345819814</v>
      </c>
      <c r="AM1931" s="324">
        <v>212.00262691586374</v>
      </c>
    </row>
    <row r="1932" spans="1:39">
      <c r="A1932" s="291" t="s">
        <v>2083</v>
      </c>
      <c r="B1932" s="291">
        <v>2</v>
      </c>
      <c r="C1932" s="291" t="s">
        <v>4110</v>
      </c>
      <c r="D1932" s="291" t="s">
        <v>3176</v>
      </c>
      <c r="E1932" s="291" t="s">
        <v>3160</v>
      </c>
      <c r="F1932" s="291" t="s">
        <v>3161</v>
      </c>
      <c r="G1932" s="291" t="s">
        <v>3162</v>
      </c>
      <c r="H1932" s="291" t="s">
        <v>3163</v>
      </c>
      <c r="I1932" s="291" t="s">
        <v>3164</v>
      </c>
      <c r="J1932" s="291" t="s">
        <v>65</v>
      </c>
      <c r="K1932" s="291">
        <v>40</v>
      </c>
      <c r="L1932" s="291">
        <v>58627677.160000004</v>
      </c>
      <c r="M1932" s="291" t="s">
        <v>58</v>
      </c>
      <c r="N1932" s="291">
        <v>930</v>
      </c>
      <c r="O1932" s="291">
        <v>8986743.4934705626</v>
      </c>
      <c r="P1932" s="321" t="s">
        <v>3170</v>
      </c>
      <c r="Q1932" s="321">
        <v>18000000</v>
      </c>
      <c r="R1932" s="321">
        <v>32.510452999999998</v>
      </c>
      <c r="S1932" s="321">
        <v>52.540310169999998</v>
      </c>
      <c r="T1932" s="321">
        <v>129.30958598434512</v>
      </c>
      <c r="U1932" s="321" t="s">
        <v>150</v>
      </c>
      <c r="V1932" s="321">
        <v>0.19363482238155294</v>
      </c>
      <c r="W1932" s="321">
        <v>1.16897852116378</v>
      </c>
      <c r="X1932" s="321">
        <v>2</v>
      </c>
      <c r="Y1932" s="321">
        <v>45.178175227930097</v>
      </c>
      <c r="Z1932" s="321">
        <v>0.44807999999999998</v>
      </c>
      <c r="AA1932" s="321">
        <v>99.589996400000004</v>
      </c>
      <c r="AB1932" s="321">
        <v>1.4448949600000001</v>
      </c>
      <c r="AC1932" s="322">
        <v>0.55269378283894455</v>
      </c>
      <c r="AD1932" s="323">
        <v>180000</v>
      </c>
      <c r="AE1932" s="322">
        <v>49.926352741503123</v>
      </c>
      <c r="AF1932" s="324">
        <v>111.61560207764074</v>
      </c>
      <c r="AG1932" s="324">
        <v>31.282814686491808</v>
      </c>
      <c r="AH1932" s="324">
        <v>0.21223202502370977</v>
      </c>
      <c r="AI1932" s="324">
        <v>0.28027277642359733</v>
      </c>
      <c r="AJ1932" s="324">
        <v>0.20410585919709992</v>
      </c>
      <c r="AK1932" s="324">
        <v>177.56450904733873</v>
      </c>
      <c r="AL1932" s="324">
        <v>143.18183687668966</v>
      </c>
      <c r="AM1932" s="324">
        <v>211.94718121798783</v>
      </c>
    </row>
    <row r="1933" spans="1:39">
      <c r="A1933" s="291" t="s">
        <v>2084</v>
      </c>
      <c r="B1933" s="291">
        <v>2</v>
      </c>
      <c r="C1933" s="291" t="s">
        <v>4111</v>
      </c>
      <c r="D1933" s="291" t="s">
        <v>3176</v>
      </c>
      <c r="E1933" s="291" t="s">
        <v>3160</v>
      </c>
      <c r="F1933" s="291" t="s">
        <v>3161</v>
      </c>
      <c r="G1933" s="291" t="s">
        <v>3162</v>
      </c>
      <c r="H1933" s="291" t="s">
        <v>3163</v>
      </c>
      <c r="I1933" s="291" t="s">
        <v>3164</v>
      </c>
      <c r="J1933" s="291" t="s">
        <v>65</v>
      </c>
      <c r="K1933" s="291">
        <v>40</v>
      </c>
      <c r="L1933" s="291">
        <v>58627677.160000004</v>
      </c>
      <c r="M1933" s="291" t="s">
        <v>58</v>
      </c>
      <c r="N1933" s="291">
        <v>931</v>
      </c>
      <c r="O1933" s="291">
        <v>8996417.0602019634</v>
      </c>
      <c r="P1933" s="321" t="s">
        <v>3170</v>
      </c>
      <c r="Q1933" s="321">
        <v>18000000</v>
      </c>
      <c r="R1933" s="321">
        <v>32.510452999999998</v>
      </c>
      <c r="S1933" s="321">
        <v>52.540310169999998</v>
      </c>
      <c r="T1933" s="321">
        <v>129.30958598434512</v>
      </c>
      <c r="U1933" s="321" t="s">
        <v>150</v>
      </c>
      <c r="V1933" s="321">
        <v>0.19363482238155294</v>
      </c>
      <c r="W1933" s="321">
        <v>1.16897852116378</v>
      </c>
      <c r="X1933" s="321">
        <v>2</v>
      </c>
      <c r="Y1933" s="321">
        <v>45.178175227930097</v>
      </c>
      <c r="Z1933" s="321">
        <v>0.44807999999999998</v>
      </c>
      <c r="AA1933" s="321">
        <v>99.589996400000004</v>
      </c>
      <c r="AB1933" s="321">
        <v>1.4448949600000001</v>
      </c>
      <c r="AC1933" s="322">
        <v>0.55269378283894455</v>
      </c>
      <c r="AD1933" s="323">
        <v>180000</v>
      </c>
      <c r="AE1933" s="322">
        <v>49.980094778899797</v>
      </c>
      <c r="AF1933" s="324">
        <v>111.73574804327869</v>
      </c>
      <c r="AG1933" s="324">
        <v>31.308278982591208</v>
      </c>
      <c r="AH1933" s="324">
        <v>0.21194466217980212</v>
      </c>
      <c r="AI1933" s="324">
        <v>0.28019930533301257</v>
      </c>
      <c r="AJ1933" s="324">
        <v>0.20410585919709992</v>
      </c>
      <c r="AK1933" s="324">
        <v>177.51796204304054</v>
      </c>
      <c r="AL1933" s="324">
        <v>143.14430299330115</v>
      </c>
      <c r="AM1933" s="324">
        <v>211.89162109277996</v>
      </c>
    </row>
    <row r="1934" spans="1:39">
      <c r="A1934" s="291" t="s">
        <v>2085</v>
      </c>
      <c r="B1934" s="291">
        <v>2</v>
      </c>
      <c r="C1934" s="291" t="s">
        <v>4112</v>
      </c>
      <c r="D1934" s="291" t="s">
        <v>3176</v>
      </c>
      <c r="E1934" s="291" t="s">
        <v>3160</v>
      </c>
      <c r="F1934" s="291" t="s">
        <v>3161</v>
      </c>
      <c r="G1934" s="291" t="s">
        <v>3162</v>
      </c>
      <c r="H1934" s="291" t="s">
        <v>3163</v>
      </c>
      <c r="I1934" s="291" t="s">
        <v>3164</v>
      </c>
      <c r="J1934" s="291" t="s">
        <v>65</v>
      </c>
      <c r="K1934" s="291">
        <v>40</v>
      </c>
      <c r="L1934" s="291">
        <v>58627677.160000004</v>
      </c>
      <c r="M1934" s="291" t="s">
        <v>58</v>
      </c>
      <c r="N1934" s="291">
        <v>932</v>
      </c>
      <c r="O1934" s="291">
        <v>9006090.6269333642</v>
      </c>
      <c r="P1934" s="321" t="s">
        <v>3170</v>
      </c>
      <c r="Q1934" s="321">
        <v>18000000</v>
      </c>
      <c r="R1934" s="321">
        <v>32.510452999999998</v>
      </c>
      <c r="S1934" s="321">
        <v>52.540310169999998</v>
      </c>
      <c r="T1934" s="321">
        <v>129.30958598434512</v>
      </c>
      <c r="U1934" s="321" t="s">
        <v>150</v>
      </c>
      <c r="V1934" s="321">
        <v>0.19363482238155294</v>
      </c>
      <c r="W1934" s="321">
        <v>1.16897852116378</v>
      </c>
      <c r="X1934" s="321">
        <v>2</v>
      </c>
      <c r="Y1934" s="321">
        <v>45.178175227930097</v>
      </c>
      <c r="Z1934" s="321">
        <v>0.44807999999999998</v>
      </c>
      <c r="AA1934" s="321">
        <v>99.589996400000004</v>
      </c>
      <c r="AB1934" s="321">
        <v>1.4448949600000001</v>
      </c>
      <c r="AC1934" s="322">
        <v>0.55269378283894455</v>
      </c>
      <c r="AD1934" s="323">
        <v>180000</v>
      </c>
      <c r="AE1934" s="322">
        <v>50.033836816296471</v>
      </c>
      <c r="AF1934" s="324">
        <v>111.85589400891665</v>
      </c>
      <c r="AG1934" s="324">
        <v>31.333708764530957</v>
      </c>
      <c r="AH1934" s="324">
        <v>0.21165739361051716</v>
      </c>
      <c r="AI1934" s="324">
        <v>0.28012568351591</v>
      </c>
      <c r="AJ1934" s="324">
        <v>0.20410585919709992</v>
      </c>
      <c r="AK1934" s="324">
        <v>177.47131954719842</v>
      </c>
      <c r="AL1934" s="324">
        <v>143.10669210885686</v>
      </c>
      <c r="AM1934" s="324">
        <v>211.83594698554003</v>
      </c>
    </row>
    <row r="1935" spans="1:39">
      <c r="A1935" s="291" t="s">
        <v>2086</v>
      </c>
      <c r="B1935" s="291">
        <v>2</v>
      </c>
      <c r="C1935" s="291" t="s">
        <v>4113</v>
      </c>
      <c r="D1935" s="291" t="s">
        <v>3176</v>
      </c>
      <c r="E1935" s="291" t="s">
        <v>3160</v>
      </c>
      <c r="F1935" s="291" t="s">
        <v>3161</v>
      </c>
      <c r="G1935" s="291" t="s">
        <v>3162</v>
      </c>
      <c r="H1935" s="291" t="s">
        <v>3163</v>
      </c>
      <c r="I1935" s="291" t="s">
        <v>3164</v>
      </c>
      <c r="J1935" s="291" t="s">
        <v>65</v>
      </c>
      <c r="K1935" s="291">
        <v>40</v>
      </c>
      <c r="L1935" s="291">
        <v>58627677.160000004</v>
      </c>
      <c r="M1935" s="291" t="s">
        <v>58</v>
      </c>
      <c r="N1935" s="291">
        <v>933</v>
      </c>
      <c r="O1935" s="291">
        <v>9015764.193664765</v>
      </c>
      <c r="P1935" s="321" t="s">
        <v>3170</v>
      </c>
      <c r="Q1935" s="321">
        <v>18000000</v>
      </c>
      <c r="R1935" s="321">
        <v>32.510452999999998</v>
      </c>
      <c r="S1935" s="321">
        <v>52.540310169999998</v>
      </c>
      <c r="T1935" s="321">
        <v>129.30958598434512</v>
      </c>
      <c r="U1935" s="321" t="s">
        <v>150</v>
      </c>
      <c r="V1935" s="321">
        <v>0.19363482238155294</v>
      </c>
      <c r="W1935" s="321">
        <v>1.16897852116378</v>
      </c>
      <c r="X1935" s="321">
        <v>2</v>
      </c>
      <c r="Y1935" s="321">
        <v>45.178175227930097</v>
      </c>
      <c r="Z1935" s="321">
        <v>0.44807999999999998</v>
      </c>
      <c r="AA1935" s="321">
        <v>99.589996400000004</v>
      </c>
      <c r="AB1935" s="321">
        <v>1.4448949600000001</v>
      </c>
      <c r="AC1935" s="322">
        <v>0.55269378283894455</v>
      </c>
      <c r="AD1935" s="323">
        <v>180000</v>
      </c>
      <c r="AE1935" s="322">
        <v>50.087578853693138</v>
      </c>
      <c r="AF1935" s="324">
        <v>111.97603997455458</v>
      </c>
      <c r="AG1935" s="324">
        <v>31.359104043759881</v>
      </c>
      <c r="AH1935" s="324">
        <v>0.21137022033227959</v>
      </c>
      <c r="AI1935" s="324">
        <v>0.28005191155970438</v>
      </c>
      <c r="AJ1935" s="324">
        <v>0.20410585919709992</v>
      </c>
      <c r="AK1935" s="324">
        <v>177.42458193196421</v>
      </c>
      <c r="AL1935" s="324">
        <v>143.06900452344706</v>
      </c>
      <c r="AM1935" s="324">
        <v>211.78015934048142</v>
      </c>
    </row>
    <row r="1936" spans="1:39">
      <c r="A1936" s="291" t="s">
        <v>2087</v>
      </c>
      <c r="B1936" s="291">
        <v>2</v>
      </c>
      <c r="C1936" s="291" t="s">
        <v>4114</v>
      </c>
      <c r="D1936" s="291" t="s">
        <v>3176</v>
      </c>
      <c r="E1936" s="291" t="s">
        <v>3160</v>
      </c>
      <c r="F1936" s="291" t="s">
        <v>3161</v>
      </c>
      <c r="G1936" s="291" t="s">
        <v>3162</v>
      </c>
      <c r="H1936" s="291" t="s">
        <v>3163</v>
      </c>
      <c r="I1936" s="291" t="s">
        <v>3164</v>
      </c>
      <c r="J1936" s="291" t="s">
        <v>65</v>
      </c>
      <c r="K1936" s="291">
        <v>40</v>
      </c>
      <c r="L1936" s="291">
        <v>58627677.160000004</v>
      </c>
      <c r="M1936" s="291" t="s">
        <v>58</v>
      </c>
      <c r="N1936" s="291">
        <v>934</v>
      </c>
      <c r="O1936" s="291">
        <v>9025437.7603961658</v>
      </c>
      <c r="P1936" s="321" t="s">
        <v>3170</v>
      </c>
      <c r="Q1936" s="321">
        <v>18000000</v>
      </c>
      <c r="R1936" s="321">
        <v>32.510452999999998</v>
      </c>
      <c r="S1936" s="321">
        <v>52.540310169999998</v>
      </c>
      <c r="T1936" s="321">
        <v>129.30958598434512</v>
      </c>
      <c r="U1936" s="321" t="s">
        <v>150</v>
      </c>
      <c r="V1936" s="321">
        <v>0.19363482238155294</v>
      </c>
      <c r="W1936" s="321">
        <v>1.16897852116378</v>
      </c>
      <c r="X1936" s="321">
        <v>2</v>
      </c>
      <c r="Y1936" s="321">
        <v>45.178175227930097</v>
      </c>
      <c r="Z1936" s="321">
        <v>0.44807999999999998</v>
      </c>
      <c r="AA1936" s="321">
        <v>99.589996400000004</v>
      </c>
      <c r="AB1936" s="321">
        <v>1.4448949600000001</v>
      </c>
      <c r="AC1936" s="322">
        <v>0.55269378283894455</v>
      </c>
      <c r="AD1936" s="323">
        <v>180000</v>
      </c>
      <c r="AE1936" s="322">
        <v>50.141320891089812</v>
      </c>
      <c r="AF1936" s="324">
        <v>112.09618594019253</v>
      </c>
      <c r="AG1936" s="324">
        <v>31.384464831848465</v>
      </c>
      <c r="AH1936" s="324">
        <v>0.21108314335753367</v>
      </c>
      <c r="AI1936" s="324">
        <v>0.27997799005037727</v>
      </c>
      <c r="AJ1936" s="324">
        <v>0.20410585919709992</v>
      </c>
      <c r="AK1936" s="324">
        <v>177.37774956858166</v>
      </c>
      <c r="AL1936" s="324">
        <v>143.03124053642978</v>
      </c>
      <c r="AM1936" s="324">
        <v>211.72425860073358</v>
      </c>
    </row>
    <row r="1937" spans="1:39">
      <c r="A1937" s="291" t="s">
        <v>2088</v>
      </c>
      <c r="B1937" s="291">
        <v>2</v>
      </c>
      <c r="C1937" s="291" t="s">
        <v>4115</v>
      </c>
      <c r="D1937" s="291" t="s">
        <v>3176</v>
      </c>
      <c r="E1937" s="291" t="s">
        <v>3160</v>
      </c>
      <c r="F1937" s="291" t="s">
        <v>3161</v>
      </c>
      <c r="G1937" s="291" t="s">
        <v>3162</v>
      </c>
      <c r="H1937" s="291" t="s">
        <v>3163</v>
      </c>
      <c r="I1937" s="291" t="s">
        <v>3164</v>
      </c>
      <c r="J1937" s="291" t="s">
        <v>65</v>
      </c>
      <c r="K1937" s="291">
        <v>40</v>
      </c>
      <c r="L1937" s="291">
        <v>58627677.160000004</v>
      </c>
      <c r="M1937" s="291" t="s">
        <v>58</v>
      </c>
      <c r="N1937" s="291">
        <v>935</v>
      </c>
      <c r="O1937" s="291">
        <v>9035111.3271275666</v>
      </c>
      <c r="P1937" s="321" t="s">
        <v>3170</v>
      </c>
      <c r="Q1937" s="321">
        <v>18000000</v>
      </c>
      <c r="R1937" s="321">
        <v>32.510452999999998</v>
      </c>
      <c r="S1937" s="321">
        <v>52.540310169999998</v>
      </c>
      <c r="T1937" s="321">
        <v>129.30958598434512</v>
      </c>
      <c r="U1937" s="321" t="s">
        <v>150</v>
      </c>
      <c r="V1937" s="321">
        <v>0.19363482238155294</v>
      </c>
      <c r="W1937" s="321">
        <v>1.16897852116378</v>
      </c>
      <c r="X1937" s="321">
        <v>2</v>
      </c>
      <c r="Y1937" s="321">
        <v>45.178175227930097</v>
      </c>
      <c r="Z1937" s="321">
        <v>0.44807999999999998</v>
      </c>
      <c r="AA1937" s="321">
        <v>99.589996400000004</v>
      </c>
      <c r="AB1937" s="321">
        <v>1.4448949600000001</v>
      </c>
      <c r="AC1937" s="322">
        <v>0.55269378283894455</v>
      </c>
      <c r="AD1937" s="323">
        <v>180000</v>
      </c>
      <c r="AE1937" s="322">
        <v>50.195062928486479</v>
      </c>
      <c r="AF1937" s="324">
        <v>112.21633190583047</v>
      </c>
      <c r="AG1937" s="324">
        <v>31.409791140488309</v>
      </c>
      <c r="AH1937" s="324">
        <v>0.21079616369444959</v>
      </c>
      <c r="AI1937" s="324">
        <v>0.27990391957248012</v>
      </c>
      <c r="AJ1937" s="324">
        <v>0.20410585919709992</v>
      </c>
      <c r="AK1937" s="324">
        <v>177.33082282738854</v>
      </c>
      <c r="AL1937" s="324">
        <v>142.99340044643253</v>
      </c>
      <c r="AM1937" s="324">
        <v>211.66824520834456</v>
      </c>
    </row>
    <row r="1938" spans="1:39">
      <c r="A1938" s="291" t="s">
        <v>2089</v>
      </c>
      <c r="B1938" s="291">
        <v>2</v>
      </c>
      <c r="C1938" s="291" t="s">
        <v>4116</v>
      </c>
      <c r="D1938" s="291" t="s">
        <v>3176</v>
      </c>
      <c r="E1938" s="291" t="s">
        <v>3160</v>
      </c>
      <c r="F1938" s="291" t="s">
        <v>3161</v>
      </c>
      <c r="G1938" s="291" t="s">
        <v>3162</v>
      </c>
      <c r="H1938" s="291" t="s">
        <v>3163</v>
      </c>
      <c r="I1938" s="291" t="s">
        <v>3164</v>
      </c>
      <c r="J1938" s="291" t="s">
        <v>65</v>
      </c>
      <c r="K1938" s="291">
        <v>40</v>
      </c>
      <c r="L1938" s="291">
        <v>58627677.160000004</v>
      </c>
      <c r="M1938" s="291" t="s">
        <v>58</v>
      </c>
      <c r="N1938" s="291">
        <v>936</v>
      </c>
      <c r="O1938" s="291">
        <v>9044784.8938589673</v>
      </c>
      <c r="P1938" s="321" t="s">
        <v>3170</v>
      </c>
      <c r="Q1938" s="321">
        <v>18000000</v>
      </c>
      <c r="R1938" s="321">
        <v>32.510452999999998</v>
      </c>
      <c r="S1938" s="321">
        <v>52.540310169999998</v>
      </c>
      <c r="T1938" s="321">
        <v>129.30958598434512</v>
      </c>
      <c r="U1938" s="321" t="s">
        <v>150</v>
      </c>
      <c r="V1938" s="321">
        <v>0.19363482238155294</v>
      </c>
      <c r="W1938" s="321">
        <v>1.16897852116378</v>
      </c>
      <c r="X1938" s="321">
        <v>2</v>
      </c>
      <c r="Y1938" s="321">
        <v>45.178175227930097</v>
      </c>
      <c r="Z1938" s="321">
        <v>0.44807999999999998</v>
      </c>
      <c r="AA1938" s="321">
        <v>99.589996400000004</v>
      </c>
      <c r="AB1938" s="321">
        <v>1.4448949600000001</v>
      </c>
      <c r="AC1938" s="322">
        <v>0.55269378283894455</v>
      </c>
      <c r="AD1938" s="323">
        <v>180000</v>
      </c>
      <c r="AE1938" s="322">
        <v>50.248804965883153</v>
      </c>
      <c r="AF1938" s="324">
        <v>112.33647787146842</v>
      </c>
      <c r="AG1938" s="324">
        <v>31.435082981491686</v>
      </c>
      <c r="AH1938" s="324">
        <v>0.21050928234737626</v>
      </c>
      <c r="AI1938" s="324">
        <v>0.27982970070913776</v>
      </c>
      <c r="AJ1938" s="324">
        <v>0.20410585919709992</v>
      </c>
      <c r="AK1938" s="324">
        <v>177.28380207781876</v>
      </c>
      <c r="AL1938" s="324">
        <v>142.95548455135398</v>
      </c>
      <c r="AM1938" s="324">
        <v>211.61211960428361</v>
      </c>
    </row>
    <row r="1939" spans="1:39">
      <c r="A1939" s="291" t="s">
        <v>2090</v>
      </c>
      <c r="B1939" s="291">
        <v>2</v>
      </c>
      <c r="C1939" s="291" t="s">
        <v>4117</v>
      </c>
      <c r="D1939" s="291" t="s">
        <v>3176</v>
      </c>
      <c r="E1939" s="291" t="s">
        <v>3160</v>
      </c>
      <c r="F1939" s="291" t="s">
        <v>3161</v>
      </c>
      <c r="G1939" s="291" t="s">
        <v>3162</v>
      </c>
      <c r="H1939" s="291" t="s">
        <v>3163</v>
      </c>
      <c r="I1939" s="291" t="s">
        <v>3164</v>
      </c>
      <c r="J1939" s="291" t="s">
        <v>65</v>
      </c>
      <c r="K1939" s="291">
        <v>40</v>
      </c>
      <c r="L1939" s="291">
        <v>58627677.160000004</v>
      </c>
      <c r="M1939" s="291" t="s">
        <v>58</v>
      </c>
      <c r="N1939" s="291">
        <v>937</v>
      </c>
      <c r="O1939" s="291">
        <v>9054458.4605903681</v>
      </c>
      <c r="P1939" s="321" t="s">
        <v>3170</v>
      </c>
      <c r="Q1939" s="321">
        <v>18000000</v>
      </c>
      <c r="R1939" s="321">
        <v>32.510452999999998</v>
      </c>
      <c r="S1939" s="321">
        <v>52.540310169999998</v>
      </c>
      <c r="T1939" s="321">
        <v>129.30958598434512</v>
      </c>
      <c r="U1939" s="321" t="s">
        <v>150</v>
      </c>
      <c r="V1939" s="321">
        <v>0.19363482238155294</v>
      </c>
      <c r="W1939" s="321">
        <v>1.16897852116378</v>
      </c>
      <c r="X1939" s="321">
        <v>2</v>
      </c>
      <c r="Y1939" s="321">
        <v>45.178175227930097</v>
      </c>
      <c r="Z1939" s="321">
        <v>0.44807999999999998</v>
      </c>
      <c r="AA1939" s="321">
        <v>99.589996400000004</v>
      </c>
      <c r="AB1939" s="321">
        <v>1.4448949600000001</v>
      </c>
      <c r="AC1939" s="322">
        <v>0.55269378283894455</v>
      </c>
      <c r="AD1939" s="323">
        <v>180000</v>
      </c>
      <c r="AE1939" s="322">
        <v>50.30254700327982</v>
      </c>
      <c r="AF1939" s="324">
        <v>112.45662383710635</v>
      </c>
      <c r="AG1939" s="324">
        <v>31.460340366791009</v>
      </c>
      <c r="AH1939" s="324">
        <v>0.21022250031630654</v>
      </c>
      <c r="AI1939" s="324">
        <v>0.27975533404205144</v>
      </c>
      <c r="AJ1939" s="324">
        <v>0.20410585919709992</v>
      </c>
      <c r="AK1939" s="324">
        <v>177.2366876884044</v>
      </c>
      <c r="AL1939" s="324">
        <v>142.91749314836545</v>
      </c>
      <c r="AM1939" s="324">
        <v>211.55588222844335</v>
      </c>
    </row>
    <row r="1940" spans="1:39">
      <c r="A1940" s="291" t="s">
        <v>2091</v>
      </c>
      <c r="B1940" s="291">
        <v>2</v>
      </c>
      <c r="C1940" s="291" t="s">
        <v>4118</v>
      </c>
      <c r="D1940" s="291" t="s">
        <v>3176</v>
      </c>
      <c r="E1940" s="291" t="s">
        <v>3160</v>
      </c>
      <c r="F1940" s="291" t="s">
        <v>3161</v>
      </c>
      <c r="G1940" s="291" t="s">
        <v>3162</v>
      </c>
      <c r="H1940" s="291" t="s">
        <v>3163</v>
      </c>
      <c r="I1940" s="291" t="s">
        <v>3164</v>
      </c>
      <c r="J1940" s="291" t="s">
        <v>65</v>
      </c>
      <c r="K1940" s="291">
        <v>40</v>
      </c>
      <c r="L1940" s="291">
        <v>58627677.160000004</v>
      </c>
      <c r="M1940" s="291" t="s">
        <v>58</v>
      </c>
      <c r="N1940" s="291">
        <v>938</v>
      </c>
      <c r="O1940" s="291">
        <v>9064132.0273217689</v>
      </c>
      <c r="P1940" s="321" t="s">
        <v>3170</v>
      </c>
      <c r="Q1940" s="321">
        <v>18000000</v>
      </c>
      <c r="R1940" s="321">
        <v>32.510452999999998</v>
      </c>
      <c r="S1940" s="321">
        <v>52.540310169999998</v>
      </c>
      <c r="T1940" s="321">
        <v>129.30958598434512</v>
      </c>
      <c r="U1940" s="321" t="s">
        <v>150</v>
      </c>
      <c r="V1940" s="321">
        <v>0.19363482238155294</v>
      </c>
      <c r="W1940" s="321">
        <v>1.16897852116378</v>
      </c>
      <c r="X1940" s="321">
        <v>2</v>
      </c>
      <c r="Y1940" s="321">
        <v>45.178175227930097</v>
      </c>
      <c r="Z1940" s="321">
        <v>0.44807999999999998</v>
      </c>
      <c r="AA1940" s="321">
        <v>99.589996400000004</v>
      </c>
      <c r="AB1940" s="321">
        <v>1.4448949600000001</v>
      </c>
      <c r="AC1940" s="322">
        <v>0.55269378283894455</v>
      </c>
      <c r="AD1940" s="323">
        <v>180000</v>
      </c>
      <c r="AE1940" s="322">
        <v>50.356289040676494</v>
      </c>
      <c r="AF1940" s="324">
        <v>112.57676980274431</v>
      </c>
      <c r="AG1940" s="324">
        <v>31.485563308438365</v>
      </c>
      <c r="AH1940" s="324">
        <v>0.20993581859720573</v>
      </c>
      <c r="AI1940" s="324">
        <v>0.27968082015150192</v>
      </c>
      <c r="AJ1940" s="324">
        <v>0.20410585919709992</v>
      </c>
      <c r="AK1940" s="324">
        <v>177.18948002677752</v>
      </c>
      <c r="AL1940" s="324">
        <v>142.87942653391275</v>
      </c>
      <c r="AM1940" s="324">
        <v>211.49953351964231</v>
      </c>
    </row>
    <row r="1941" spans="1:39">
      <c r="A1941" s="291" t="s">
        <v>2092</v>
      </c>
      <c r="B1941" s="291">
        <v>2</v>
      </c>
      <c r="C1941" s="291" t="s">
        <v>4119</v>
      </c>
      <c r="D1941" s="291" t="s">
        <v>3176</v>
      </c>
      <c r="E1941" s="291" t="s">
        <v>3160</v>
      </c>
      <c r="F1941" s="291" t="s">
        <v>3161</v>
      </c>
      <c r="G1941" s="291" t="s">
        <v>3162</v>
      </c>
      <c r="H1941" s="291" t="s">
        <v>3163</v>
      </c>
      <c r="I1941" s="291" t="s">
        <v>3164</v>
      </c>
      <c r="J1941" s="291" t="s">
        <v>65</v>
      </c>
      <c r="K1941" s="291">
        <v>40</v>
      </c>
      <c r="L1941" s="291">
        <v>58627677.160000004</v>
      </c>
      <c r="M1941" s="291" t="s">
        <v>58</v>
      </c>
      <c r="N1941" s="291">
        <v>939</v>
      </c>
      <c r="O1941" s="291">
        <v>9073805.5940531697</v>
      </c>
      <c r="P1941" s="321" t="s">
        <v>3170</v>
      </c>
      <c r="Q1941" s="321">
        <v>18000000</v>
      </c>
      <c r="R1941" s="321">
        <v>32.510452999999998</v>
      </c>
      <c r="S1941" s="321">
        <v>52.540310169999998</v>
      </c>
      <c r="T1941" s="321">
        <v>129.30958598434512</v>
      </c>
      <c r="U1941" s="321" t="s">
        <v>150</v>
      </c>
      <c r="V1941" s="321">
        <v>0.19363482238155294</v>
      </c>
      <c r="W1941" s="321">
        <v>1.16897852116378</v>
      </c>
      <c r="X1941" s="321">
        <v>2</v>
      </c>
      <c r="Y1941" s="321">
        <v>45.178175227930097</v>
      </c>
      <c r="Z1941" s="321">
        <v>0.44807999999999998</v>
      </c>
      <c r="AA1941" s="321">
        <v>99.589996400000004</v>
      </c>
      <c r="AB1941" s="321">
        <v>1.4448949600000001</v>
      </c>
      <c r="AC1941" s="322">
        <v>0.55269378283894455</v>
      </c>
      <c r="AD1941" s="323">
        <v>180000</v>
      </c>
      <c r="AE1941" s="322">
        <v>50.410031078073168</v>
      </c>
      <c r="AF1941" s="324">
        <v>112.69691576838225</v>
      </c>
      <c r="AG1941" s="324">
        <v>31.510751818605009</v>
      </c>
      <c r="AH1941" s="324">
        <v>0.20964923818205916</v>
      </c>
      <c r="AI1941" s="324">
        <v>0.27960615961635327</v>
      </c>
      <c r="AJ1941" s="324">
        <v>0.20410585919709992</v>
      </c>
      <c r="AK1941" s="324">
        <v>177.14217945967269</v>
      </c>
      <c r="AL1941" s="324">
        <v>142.84128500371779</v>
      </c>
      <c r="AM1941" s="324">
        <v>211.44307391562759</v>
      </c>
    </row>
    <row r="1942" spans="1:39">
      <c r="A1942" s="291" t="s">
        <v>2093</v>
      </c>
      <c r="B1942" s="291">
        <v>2</v>
      </c>
      <c r="C1942" s="291" t="s">
        <v>4120</v>
      </c>
      <c r="D1942" s="291" t="s">
        <v>3176</v>
      </c>
      <c r="E1942" s="291" t="s">
        <v>3160</v>
      </c>
      <c r="F1942" s="291" t="s">
        <v>3161</v>
      </c>
      <c r="G1942" s="291" t="s">
        <v>3162</v>
      </c>
      <c r="H1942" s="291" t="s">
        <v>3163</v>
      </c>
      <c r="I1942" s="291" t="s">
        <v>3164</v>
      </c>
      <c r="J1942" s="291" t="s">
        <v>65</v>
      </c>
      <c r="K1942" s="291">
        <v>40</v>
      </c>
      <c r="L1942" s="291">
        <v>58627677.160000004</v>
      </c>
      <c r="M1942" s="291" t="s">
        <v>58</v>
      </c>
      <c r="N1942" s="291">
        <v>940</v>
      </c>
      <c r="O1942" s="291">
        <v>9083479.1607845705</v>
      </c>
      <c r="P1942" s="321" t="s">
        <v>3170</v>
      </c>
      <c r="Q1942" s="321">
        <v>18000000</v>
      </c>
      <c r="R1942" s="321">
        <v>32.510452999999998</v>
      </c>
      <c r="S1942" s="321">
        <v>52.540310169999998</v>
      </c>
      <c r="T1942" s="321">
        <v>129.30958598434512</v>
      </c>
      <c r="U1942" s="321" t="s">
        <v>150</v>
      </c>
      <c r="V1942" s="321">
        <v>0.19363482238155294</v>
      </c>
      <c r="W1942" s="321">
        <v>1.16897852116378</v>
      </c>
      <c r="X1942" s="321">
        <v>2</v>
      </c>
      <c r="Y1942" s="321">
        <v>45.178175227930097</v>
      </c>
      <c r="Z1942" s="321">
        <v>0.44807999999999998</v>
      </c>
      <c r="AA1942" s="321">
        <v>99.589996400000004</v>
      </c>
      <c r="AB1942" s="321">
        <v>1.4448949600000001</v>
      </c>
      <c r="AC1942" s="322">
        <v>0.55269378283894455</v>
      </c>
      <c r="AD1942" s="323">
        <v>180000</v>
      </c>
      <c r="AE1942" s="322">
        <v>50.463773115469834</v>
      </c>
      <c r="AF1942" s="324">
        <v>112.81706173402019</v>
      </c>
      <c r="AG1942" s="324">
        <v>31.535905909580897</v>
      </c>
      <c r="AH1942" s="324">
        <v>0.20936276005881391</v>
      </c>
      <c r="AI1942" s="324">
        <v>0.27953135301405557</v>
      </c>
      <c r="AJ1942" s="324">
        <v>0.20410585919709992</v>
      </c>
      <c r="AK1942" s="324">
        <v>177.09478635292865</v>
      </c>
      <c r="AL1942" s="324">
        <v>142.80306885278026</v>
      </c>
      <c r="AM1942" s="324">
        <v>211.38650385307707</v>
      </c>
    </row>
    <row r="1943" spans="1:39">
      <c r="A1943" s="291" t="s">
        <v>2094</v>
      </c>
      <c r="B1943" s="291">
        <v>2</v>
      </c>
      <c r="C1943" s="291" t="s">
        <v>4121</v>
      </c>
      <c r="D1943" s="291" t="s">
        <v>3176</v>
      </c>
      <c r="E1943" s="291" t="s">
        <v>3160</v>
      </c>
      <c r="F1943" s="291" t="s">
        <v>3161</v>
      </c>
      <c r="G1943" s="291" t="s">
        <v>3162</v>
      </c>
      <c r="H1943" s="291" t="s">
        <v>3163</v>
      </c>
      <c r="I1943" s="291" t="s">
        <v>3164</v>
      </c>
      <c r="J1943" s="291" t="s">
        <v>65</v>
      </c>
      <c r="K1943" s="291">
        <v>40</v>
      </c>
      <c r="L1943" s="291">
        <v>58627677.160000004</v>
      </c>
      <c r="M1943" s="291" t="s">
        <v>58</v>
      </c>
      <c r="N1943" s="291">
        <v>941</v>
      </c>
      <c r="O1943" s="291">
        <v>9093152.7275159713</v>
      </c>
      <c r="P1943" s="321" t="s">
        <v>3170</v>
      </c>
      <c r="Q1943" s="321">
        <v>18000000</v>
      </c>
      <c r="R1943" s="321">
        <v>32.510452999999998</v>
      </c>
      <c r="S1943" s="321">
        <v>52.540310169999998</v>
      </c>
      <c r="T1943" s="321">
        <v>129.30958598434512</v>
      </c>
      <c r="U1943" s="321" t="s">
        <v>150</v>
      </c>
      <c r="V1943" s="321">
        <v>0.19363482238155294</v>
      </c>
      <c r="W1943" s="321">
        <v>1.16897852116378</v>
      </c>
      <c r="X1943" s="321">
        <v>2</v>
      </c>
      <c r="Y1943" s="321">
        <v>45.178175227930097</v>
      </c>
      <c r="Z1943" s="321">
        <v>0.44807999999999998</v>
      </c>
      <c r="AA1943" s="321">
        <v>99.589996400000004</v>
      </c>
      <c r="AB1943" s="321">
        <v>1.4448949600000001</v>
      </c>
      <c r="AC1943" s="322">
        <v>0.55269378283894455</v>
      </c>
      <c r="AD1943" s="323">
        <v>180000</v>
      </c>
      <c r="AE1943" s="322">
        <v>50.517515152866508</v>
      </c>
      <c r="AF1943" s="324">
        <v>112.93720769965815</v>
      </c>
      <c r="AG1943" s="324">
        <v>31.561025593774211</v>
      </c>
      <c r="AH1943" s="324">
        <v>0.20907638521136646</v>
      </c>
      <c r="AI1943" s="324">
        <v>0.27945640092064844</v>
      </c>
      <c r="AJ1943" s="324">
        <v>0.20410585919709992</v>
      </c>
      <c r="AK1943" s="324">
        <v>177.04730107149055</v>
      </c>
      <c r="AL1943" s="324">
        <v>142.76477837537917</v>
      </c>
      <c r="AM1943" s="324">
        <v>211.32982376760199</v>
      </c>
    </row>
    <row r="1944" spans="1:39">
      <c r="A1944" s="291" t="s">
        <v>2095</v>
      </c>
      <c r="B1944" s="291">
        <v>2</v>
      </c>
      <c r="C1944" s="291" t="s">
        <v>4122</v>
      </c>
      <c r="D1944" s="291" t="s">
        <v>3176</v>
      </c>
      <c r="E1944" s="291" t="s">
        <v>3160</v>
      </c>
      <c r="F1944" s="291" t="s">
        <v>3161</v>
      </c>
      <c r="G1944" s="291" t="s">
        <v>3162</v>
      </c>
      <c r="H1944" s="291" t="s">
        <v>3163</v>
      </c>
      <c r="I1944" s="291" t="s">
        <v>3164</v>
      </c>
      <c r="J1944" s="291" t="s">
        <v>65</v>
      </c>
      <c r="K1944" s="291">
        <v>40</v>
      </c>
      <c r="L1944" s="291">
        <v>58627677.160000004</v>
      </c>
      <c r="M1944" s="291" t="s">
        <v>58</v>
      </c>
      <c r="N1944" s="291">
        <v>942</v>
      </c>
      <c r="O1944" s="291">
        <v>9102826.2942473721</v>
      </c>
      <c r="P1944" s="321" t="s">
        <v>3170</v>
      </c>
      <c r="Q1944" s="321">
        <v>18000000</v>
      </c>
      <c r="R1944" s="321">
        <v>32.510452999999998</v>
      </c>
      <c r="S1944" s="321">
        <v>52.540310169999998</v>
      </c>
      <c r="T1944" s="321">
        <v>129.30958598434512</v>
      </c>
      <c r="U1944" s="321" t="s">
        <v>150</v>
      </c>
      <c r="V1944" s="321">
        <v>0.19363482238155294</v>
      </c>
      <c r="W1944" s="321">
        <v>1.16897852116378</v>
      </c>
      <c r="X1944" s="321">
        <v>2</v>
      </c>
      <c r="Y1944" s="321">
        <v>45.178175227930097</v>
      </c>
      <c r="Z1944" s="321">
        <v>0.44807999999999998</v>
      </c>
      <c r="AA1944" s="321">
        <v>99.589996400000004</v>
      </c>
      <c r="AB1944" s="321">
        <v>1.4448949600000001</v>
      </c>
      <c r="AC1944" s="322">
        <v>0.55269378283894455</v>
      </c>
      <c r="AD1944" s="323">
        <v>180000</v>
      </c>
      <c r="AE1944" s="322">
        <v>50.571257190263175</v>
      </c>
      <c r="AF1944" s="324">
        <v>113.05735366529608</v>
      </c>
      <c r="AG1944" s="324">
        <v>31.586110883710791</v>
      </c>
      <c r="AH1944" s="324">
        <v>0.20879011461921809</v>
      </c>
      <c r="AI1944" s="324">
        <v>0.27938130391076382</v>
      </c>
      <c r="AJ1944" s="324">
        <v>0.20410585919709992</v>
      </c>
      <c r="AK1944" s="324">
        <v>176.99972397941175</v>
      </c>
      <c r="AL1944" s="324">
        <v>142.72641386507448</v>
      </c>
      <c r="AM1944" s="324">
        <v>211.27303409374909</v>
      </c>
    </row>
    <row r="1945" spans="1:39">
      <c r="A1945" s="291" t="s">
        <v>2096</v>
      </c>
      <c r="B1945" s="291">
        <v>2</v>
      </c>
      <c r="C1945" s="291" t="s">
        <v>4123</v>
      </c>
      <c r="D1945" s="291" t="s">
        <v>3176</v>
      </c>
      <c r="E1945" s="291" t="s">
        <v>3160</v>
      </c>
      <c r="F1945" s="291" t="s">
        <v>3161</v>
      </c>
      <c r="G1945" s="291" t="s">
        <v>3162</v>
      </c>
      <c r="H1945" s="291" t="s">
        <v>3163</v>
      </c>
      <c r="I1945" s="291" t="s">
        <v>3164</v>
      </c>
      <c r="J1945" s="291" t="s">
        <v>65</v>
      </c>
      <c r="K1945" s="291">
        <v>40</v>
      </c>
      <c r="L1945" s="291">
        <v>58627677.160000004</v>
      </c>
      <c r="M1945" s="291" t="s">
        <v>58</v>
      </c>
      <c r="N1945" s="291">
        <v>943</v>
      </c>
      <c r="O1945" s="291">
        <v>9112499.8609787729</v>
      </c>
      <c r="P1945" s="321" t="s">
        <v>3170</v>
      </c>
      <c r="Q1945" s="321">
        <v>18000000</v>
      </c>
      <c r="R1945" s="321">
        <v>32.510452999999998</v>
      </c>
      <c r="S1945" s="321">
        <v>52.540310169999998</v>
      </c>
      <c r="T1945" s="321">
        <v>129.30958598434512</v>
      </c>
      <c r="U1945" s="321" t="s">
        <v>150</v>
      </c>
      <c r="V1945" s="321">
        <v>0.19363482238155294</v>
      </c>
      <c r="W1945" s="321">
        <v>1.16897852116378</v>
      </c>
      <c r="X1945" s="321">
        <v>2</v>
      </c>
      <c r="Y1945" s="321">
        <v>45.178175227930097</v>
      </c>
      <c r="Z1945" s="321">
        <v>0.44807999999999998</v>
      </c>
      <c r="AA1945" s="321">
        <v>99.589996400000004</v>
      </c>
      <c r="AB1945" s="321">
        <v>1.4448949600000001</v>
      </c>
      <c r="AC1945" s="322">
        <v>0.55269378283894455</v>
      </c>
      <c r="AD1945" s="323">
        <v>180000</v>
      </c>
      <c r="AE1945" s="322">
        <v>50.624999227659849</v>
      </c>
      <c r="AF1945" s="324">
        <v>113.17749963093402</v>
      </c>
      <c r="AG1945" s="324">
        <v>31.611161792033787</v>
      </c>
      <c r="AH1945" s="324">
        <v>0.20850394925856691</v>
      </c>
      <c r="AI1945" s="324">
        <v>0.27930606255762985</v>
      </c>
      <c r="AJ1945" s="324">
        <v>0.20410585919709992</v>
      </c>
      <c r="AK1945" s="324">
        <v>176.95205543985622</v>
      </c>
      <c r="AL1945" s="324">
        <v>142.68797561470896</v>
      </c>
      <c r="AM1945" s="324">
        <v>211.21613526500352</v>
      </c>
    </row>
    <row r="1946" spans="1:39">
      <c r="A1946" s="291" t="s">
        <v>2097</v>
      </c>
      <c r="B1946" s="291">
        <v>2</v>
      </c>
      <c r="C1946" s="291" t="s">
        <v>4124</v>
      </c>
      <c r="D1946" s="291" t="s">
        <v>3176</v>
      </c>
      <c r="E1946" s="291" t="s">
        <v>3160</v>
      </c>
      <c r="F1946" s="291" t="s">
        <v>3161</v>
      </c>
      <c r="G1946" s="291" t="s">
        <v>3162</v>
      </c>
      <c r="H1946" s="291" t="s">
        <v>3163</v>
      </c>
      <c r="I1946" s="291" t="s">
        <v>3164</v>
      </c>
      <c r="J1946" s="291" t="s">
        <v>65</v>
      </c>
      <c r="K1946" s="291">
        <v>40</v>
      </c>
      <c r="L1946" s="291">
        <v>58627677.160000004</v>
      </c>
      <c r="M1946" s="291" t="s">
        <v>58</v>
      </c>
      <c r="N1946" s="291">
        <v>944</v>
      </c>
      <c r="O1946" s="291">
        <v>9122173.4277101737</v>
      </c>
      <c r="P1946" s="321" t="s">
        <v>3170</v>
      </c>
      <c r="Q1946" s="321">
        <v>18000000</v>
      </c>
      <c r="R1946" s="321">
        <v>32.510452999999998</v>
      </c>
      <c r="S1946" s="321">
        <v>52.540310169999998</v>
      </c>
      <c r="T1946" s="321">
        <v>129.30958598434512</v>
      </c>
      <c r="U1946" s="321" t="s">
        <v>150</v>
      </c>
      <c r="V1946" s="321">
        <v>0.19363482238155294</v>
      </c>
      <c r="W1946" s="321">
        <v>1.16897852116378</v>
      </c>
      <c r="X1946" s="321">
        <v>2</v>
      </c>
      <c r="Y1946" s="321">
        <v>45.178175227930097</v>
      </c>
      <c r="Z1946" s="321">
        <v>0.44807999999999998</v>
      </c>
      <c r="AA1946" s="321">
        <v>99.589996400000004</v>
      </c>
      <c r="AB1946" s="321">
        <v>1.4448949600000001</v>
      </c>
      <c r="AC1946" s="322">
        <v>0.55269378283894455</v>
      </c>
      <c r="AD1946" s="323">
        <v>180000</v>
      </c>
      <c r="AE1946" s="322">
        <v>50.678741265056523</v>
      </c>
      <c r="AF1946" s="324">
        <v>113.29764559657198</v>
      </c>
      <c r="AG1946" s="324">
        <v>31.636178331503057</v>
      </c>
      <c r="AH1946" s="324">
        <v>0.20821789010089051</v>
      </c>
      <c r="AI1946" s="324">
        <v>0.27923067743307339</v>
      </c>
      <c r="AJ1946" s="324">
        <v>0.20410585919709992</v>
      </c>
      <c r="AK1946" s="324">
        <v>176.90429581510011</v>
      </c>
      <c r="AL1946" s="324">
        <v>142.64946391640953</v>
      </c>
      <c r="AM1946" s="324">
        <v>211.15912771379075</v>
      </c>
    </row>
    <row r="1947" spans="1:39">
      <c r="A1947" s="291" t="s">
        <v>2098</v>
      </c>
      <c r="B1947" s="291">
        <v>2</v>
      </c>
      <c r="C1947" s="291" t="s">
        <v>4125</v>
      </c>
      <c r="D1947" s="291" t="s">
        <v>3176</v>
      </c>
      <c r="E1947" s="291" t="s">
        <v>3160</v>
      </c>
      <c r="F1947" s="291" t="s">
        <v>3161</v>
      </c>
      <c r="G1947" s="291" t="s">
        <v>3162</v>
      </c>
      <c r="H1947" s="291" t="s">
        <v>3163</v>
      </c>
      <c r="I1947" s="291" t="s">
        <v>3164</v>
      </c>
      <c r="J1947" s="291" t="s">
        <v>65</v>
      </c>
      <c r="K1947" s="291">
        <v>40</v>
      </c>
      <c r="L1947" s="291">
        <v>58627677.160000004</v>
      </c>
      <c r="M1947" s="291" t="s">
        <v>58</v>
      </c>
      <c r="N1947" s="291">
        <v>945</v>
      </c>
      <c r="O1947" s="291">
        <v>9131846.9944415744</v>
      </c>
      <c r="P1947" s="321" t="s">
        <v>3170</v>
      </c>
      <c r="Q1947" s="321">
        <v>18000000</v>
      </c>
      <c r="R1947" s="321">
        <v>32.510452999999998</v>
      </c>
      <c r="S1947" s="321">
        <v>52.540310169999998</v>
      </c>
      <c r="T1947" s="321">
        <v>129.30958598434512</v>
      </c>
      <c r="U1947" s="321" t="s">
        <v>150</v>
      </c>
      <c r="V1947" s="321">
        <v>0.19363482238155294</v>
      </c>
      <c r="W1947" s="321">
        <v>1.16897852116378</v>
      </c>
      <c r="X1947" s="321">
        <v>2</v>
      </c>
      <c r="Y1947" s="321">
        <v>45.178175227930097</v>
      </c>
      <c r="Z1947" s="321">
        <v>0.44807999999999998</v>
      </c>
      <c r="AA1947" s="321">
        <v>99.589996400000004</v>
      </c>
      <c r="AB1947" s="321">
        <v>1.4448949600000001</v>
      </c>
      <c r="AC1947" s="322">
        <v>0.55269378283894455</v>
      </c>
      <c r="AD1947" s="323">
        <v>180000</v>
      </c>
      <c r="AE1947" s="322">
        <v>50.73248330245319</v>
      </c>
      <c r="AF1947" s="324">
        <v>113.41779156220991</v>
      </c>
      <c r="AG1947" s="324">
        <v>31.661160514994723</v>
      </c>
      <c r="AH1947" s="324">
        <v>0.20793193811394017</v>
      </c>
      <c r="AI1947" s="324">
        <v>0.27915514910752343</v>
      </c>
      <c r="AJ1947" s="324">
        <v>0.20410585919709992</v>
      </c>
      <c r="AK1947" s="324">
        <v>176.85644546653407</v>
      </c>
      <c r="AL1947" s="324">
        <v>142.61087906158895</v>
      </c>
      <c r="AM1947" s="324">
        <v>211.10201187147919</v>
      </c>
    </row>
    <row r="1948" spans="1:39">
      <c r="A1948" s="291" t="s">
        <v>2099</v>
      </c>
      <c r="B1948" s="291">
        <v>2</v>
      </c>
      <c r="C1948" s="291" t="s">
        <v>4126</v>
      </c>
      <c r="D1948" s="291" t="s">
        <v>3176</v>
      </c>
      <c r="E1948" s="291" t="s">
        <v>3160</v>
      </c>
      <c r="F1948" s="291" t="s">
        <v>3161</v>
      </c>
      <c r="G1948" s="291" t="s">
        <v>3162</v>
      </c>
      <c r="H1948" s="291" t="s">
        <v>3163</v>
      </c>
      <c r="I1948" s="291" t="s">
        <v>3164</v>
      </c>
      <c r="J1948" s="291" t="s">
        <v>65</v>
      </c>
      <c r="K1948" s="291">
        <v>40</v>
      </c>
      <c r="L1948" s="291">
        <v>58627677.160000004</v>
      </c>
      <c r="M1948" s="291" t="s">
        <v>58</v>
      </c>
      <c r="N1948" s="291">
        <v>946</v>
      </c>
      <c r="O1948" s="291">
        <v>9141520.5611729752</v>
      </c>
      <c r="P1948" s="321" t="s">
        <v>3170</v>
      </c>
      <c r="Q1948" s="321">
        <v>18000000</v>
      </c>
      <c r="R1948" s="321">
        <v>32.510452999999998</v>
      </c>
      <c r="S1948" s="321">
        <v>52.540310169999998</v>
      </c>
      <c r="T1948" s="321">
        <v>129.30958598434512</v>
      </c>
      <c r="U1948" s="321" t="s">
        <v>150</v>
      </c>
      <c r="V1948" s="321">
        <v>0.19363482238155294</v>
      </c>
      <c r="W1948" s="321">
        <v>1.16897852116378</v>
      </c>
      <c r="X1948" s="321">
        <v>2</v>
      </c>
      <c r="Y1948" s="321">
        <v>45.178175227930097</v>
      </c>
      <c r="Z1948" s="321">
        <v>0.44807999999999998</v>
      </c>
      <c r="AA1948" s="321">
        <v>99.589996400000004</v>
      </c>
      <c r="AB1948" s="321">
        <v>1.4448949600000001</v>
      </c>
      <c r="AC1948" s="322">
        <v>0.55269378283894455</v>
      </c>
      <c r="AD1948" s="323">
        <v>180000</v>
      </c>
      <c r="AE1948" s="322">
        <v>50.786225339849864</v>
      </c>
      <c r="AF1948" s="324">
        <v>113.53793752784786</v>
      </c>
      <c r="AG1948" s="324">
        <v>31.686108355500728</v>
      </c>
      <c r="AH1948" s="324">
        <v>0.20764609426157915</v>
      </c>
      <c r="AI1948" s="324">
        <v>0.27907947815001449</v>
      </c>
      <c r="AJ1948" s="324">
        <v>0.20410585919709992</v>
      </c>
      <c r="AK1948" s="324">
        <v>176.80850475466517</v>
      </c>
      <c r="AL1948" s="324">
        <v>142.57222134094764</v>
      </c>
      <c r="AM1948" s="324">
        <v>211.04478816838275</v>
      </c>
    </row>
    <row r="1949" spans="1:39">
      <c r="A1949" s="291" t="s">
        <v>2100</v>
      </c>
      <c r="B1949" s="291">
        <v>2</v>
      </c>
      <c r="C1949" s="291" t="s">
        <v>4127</v>
      </c>
      <c r="D1949" s="291" t="s">
        <v>3176</v>
      </c>
      <c r="E1949" s="291" t="s">
        <v>3160</v>
      </c>
      <c r="F1949" s="291" t="s">
        <v>3161</v>
      </c>
      <c r="G1949" s="291" t="s">
        <v>3162</v>
      </c>
      <c r="H1949" s="291" t="s">
        <v>3163</v>
      </c>
      <c r="I1949" s="291" t="s">
        <v>3164</v>
      </c>
      <c r="J1949" s="291" t="s">
        <v>65</v>
      </c>
      <c r="K1949" s="291">
        <v>40</v>
      </c>
      <c r="L1949" s="291">
        <v>58627677.160000004</v>
      </c>
      <c r="M1949" s="291" t="s">
        <v>58</v>
      </c>
      <c r="N1949" s="291">
        <v>947</v>
      </c>
      <c r="O1949" s="291">
        <v>9151194.127904376</v>
      </c>
      <c r="P1949" s="321" t="s">
        <v>3170</v>
      </c>
      <c r="Q1949" s="321">
        <v>18000000</v>
      </c>
      <c r="R1949" s="321">
        <v>32.510452999999998</v>
      </c>
      <c r="S1949" s="321">
        <v>52.540310169999998</v>
      </c>
      <c r="T1949" s="321">
        <v>129.30958598434512</v>
      </c>
      <c r="U1949" s="321" t="s">
        <v>150</v>
      </c>
      <c r="V1949" s="321">
        <v>0.19363482238155294</v>
      </c>
      <c r="W1949" s="321">
        <v>1.16897852116378</v>
      </c>
      <c r="X1949" s="321">
        <v>2</v>
      </c>
      <c r="Y1949" s="321">
        <v>45.178175227930097</v>
      </c>
      <c r="Z1949" s="321">
        <v>0.44807999999999998</v>
      </c>
      <c r="AA1949" s="321">
        <v>99.589996400000004</v>
      </c>
      <c r="AB1949" s="321">
        <v>1.4448949600000001</v>
      </c>
      <c r="AC1949" s="322">
        <v>0.55269378283894455</v>
      </c>
      <c r="AD1949" s="323">
        <v>180000</v>
      </c>
      <c r="AE1949" s="322">
        <v>50.839967377246531</v>
      </c>
      <c r="AF1949" s="324">
        <v>113.6580834934858</v>
      </c>
      <c r="AG1949" s="324">
        <v>31.711021866128299</v>
      </c>
      <c r="AH1949" s="324">
        <v>0.20736035950342213</v>
      </c>
      <c r="AI1949" s="324">
        <v>0.27900366512818936</v>
      </c>
      <c r="AJ1949" s="324">
        <v>0.20410585919709992</v>
      </c>
      <c r="AK1949" s="324">
        <v>176.76047403911886</v>
      </c>
      <c r="AL1949" s="324">
        <v>142.533491044475</v>
      </c>
      <c r="AM1949" s="324">
        <v>210.98745703376278</v>
      </c>
    </row>
    <row r="1950" spans="1:39">
      <c r="A1950" s="291" t="s">
        <v>2101</v>
      </c>
      <c r="B1950" s="291">
        <v>2</v>
      </c>
      <c r="C1950" s="291" t="s">
        <v>4128</v>
      </c>
      <c r="D1950" s="291" t="s">
        <v>3176</v>
      </c>
      <c r="E1950" s="291" t="s">
        <v>3160</v>
      </c>
      <c r="F1950" s="291" t="s">
        <v>3161</v>
      </c>
      <c r="G1950" s="291" t="s">
        <v>3162</v>
      </c>
      <c r="H1950" s="291" t="s">
        <v>3163</v>
      </c>
      <c r="I1950" s="291" t="s">
        <v>3164</v>
      </c>
      <c r="J1950" s="291" t="s">
        <v>65</v>
      </c>
      <c r="K1950" s="291">
        <v>40</v>
      </c>
      <c r="L1950" s="291">
        <v>58627677.160000004</v>
      </c>
      <c r="M1950" s="291" t="s">
        <v>58</v>
      </c>
      <c r="N1950" s="291">
        <v>948</v>
      </c>
      <c r="O1950" s="291">
        <v>9160867.6946357768</v>
      </c>
      <c r="P1950" s="321" t="s">
        <v>3170</v>
      </c>
      <c r="Q1950" s="321">
        <v>18000000</v>
      </c>
      <c r="R1950" s="321">
        <v>32.510452999999998</v>
      </c>
      <c r="S1950" s="321">
        <v>52.540310169999998</v>
      </c>
      <c r="T1950" s="321">
        <v>129.30958598434512</v>
      </c>
      <c r="U1950" s="321" t="s">
        <v>150</v>
      </c>
      <c r="V1950" s="321">
        <v>0.19363482238155294</v>
      </c>
      <c r="W1950" s="321">
        <v>1.16897852116378</v>
      </c>
      <c r="X1950" s="321">
        <v>2</v>
      </c>
      <c r="Y1950" s="321">
        <v>45.178175227930097</v>
      </c>
      <c r="Z1950" s="321">
        <v>0.44807999999999998</v>
      </c>
      <c r="AA1950" s="321">
        <v>99.589996400000004</v>
      </c>
      <c r="AB1950" s="321">
        <v>1.4448949600000001</v>
      </c>
      <c r="AC1950" s="322">
        <v>0.55269378283894455</v>
      </c>
      <c r="AD1950" s="323">
        <v>180000</v>
      </c>
      <c r="AE1950" s="322">
        <v>50.893709414643205</v>
      </c>
      <c r="AF1950" s="324">
        <v>113.77822945912375</v>
      </c>
      <c r="AG1950" s="324">
        <v>31.735901060099511</v>
      </c>
      <c r="AH1950" s="324">
        <v>0.20707473479538274</v>
      </c>
      <c r="AI1950" s="324">
        <v>0.27892771060830251</v>
      </c>
      <c r="AJ1950" s="324">
        <v>0.20410585919709992</v>
      </c>
      <c r="AK1950" s="324">
        <v>176.71235367864102</v>
      </c>
      <c r="AL1950" s="324">
        <v>142.4946884614512</v>
      </c>
      <c r="AM1950" s="324">
        <v>210.93001889583084</v>
      </c>
    </row>
    <row r="1951" spans="1:39">
      <c r="A1951" s="291" t="s">
        <v>2102</v>
      </c>
      <c r="B1951" s="291">
        <v>2</v>
      </c>
      <c r="C1951" s="291" t="s">
        <v>4129</v>
      </c>
      <c r="D1951" s="291" t="s">
        <v>3176</v>
      </c>
      <c r="E1951" s="291" t="s">
        <v>3160</v>
      </c>
      <c r="F1951" s="291" t="s">
        <v>3161</v>
      </c>
      <c r="G1951" s="291" t="s">
        <v>3162</v>
      </c>
      <c r="H1951" s="291" t="s">
        <v>3163</v>
      </c>
      <c r="I1951" s="291" t="s">
        <v>3164</v>
      </c>
      <c r="J1951" s="291" t="s">
        <v>65</v>
      </c>
      <c r="K1951" s="291">
        <v>40</v>
      </c>
      <c r="L1951" s="291">
        <v>58627677.160000004</v>
      </c>
      <c r="M1951" s="291" t="s">
        <v>58</v>
      </c>
      <c r="N1951" s="291">
        <v>949</v>
      </c>
      <c r="O1951" s="291">
        <v>9170541.2613671776</v>
      </c>
      <c r="P1951" s="321" t="s">
        <v>3170</v>
      </c>
      <c r="Q1951" s="321">
        <v>18000000</v>
      </c>
      <c r="R1951" s="321">
        <v>32.510452999999998</v>
      </c>
      <c r="S1951" s="321">
        <v>52.540310169999998</v>
      </c>
      <c r="T1951" s="321">
        <v>129.30958598434512</v>
      </c>
      <c r="U1951" s="321" t="s">
        <v>150</v>
      </c>
      <c r="V1951" s="321">
        <v>0.19363482238155294</v>
      </c>
      <c r="W1951" s="321">
        <v>1.16897852116378</v>
      </c>
      <c r="X1951" s="321">
        <v>2</v>
      </c>
      <c r="Y1951" s="321">
        <v>45.178175227930097</v>
      </c>
      <c r="Z1951" s="321">
        <v>0.44807999999999998</v>
      </c>
      <c r="AA1951" s="321">
        <v>99.589996400000004</v>
      </c>
      <c r="AB1951" s="321">
        <v>1.4448949600000001</v>
      </c>
      <c r="AC1951" s="322">
        <v>0.55269378283894455</v>
      </c>
      <c r="AD1951" s="323">
        <v>180000</v>
      </c>
      <c r="AE1951" s="322">
        <v>50.947451452039878</v>
      </c>
      <c r="AF1951" s="324">
        <v>113.8983754247617</v>
      </c>
      <c r="AG1951" s="324">
        <v>31.760745950750799</v>
      </c>
      <c r="AH1951" s="324">
        <v>0.20678922108925951</v>
      </c>
      <c r="AI1951" s="324">
        <v>0.27885161515522339</v>
      </c>
      <c r="AJ1951" s="324">
        <v>0.20410585919709992</v>
      </c>
      <c r="AK1951" s="324">
        <v>176.66414403109997</v>
      </c>
      <c r="AL1951" s="324">
        <v>142.45581388044886</v>
      </c>
      <c r="AM1951" s="324">
        <v>210.87247418175113</v>
      </c>
    </row>
    <row r="1952" spans="1:39">
      <c r="A1952" s="291" t="s">
        <v>2103</v>
      </c>
      <c r="B1952" s="291">
        <v>2</v>
      </c>
      <c r="C1952" s="291" t="s">
        <v>4130</v>
      </c>
      <c r="D1952" s="291" t="s">
        <v>3176</v>
      </c>
      <c r="E1952" s="291" t="s">
        <v>3160</v>
      </c>
      <c r="F1952" s="291" t="s">
        <v>3161</v>
      </c>
      <c r="G1952" s="291" t="s">
        <v>3162</v>
      </c>
      <c r="H1952" s="291" t="s">
        <v>3163</v>
      </c>
      <c r="I1952" s="291" t="s">
        <v>3164</v>
      </c>
      <c r="J1952" s="291" t="s">
        <v>65</v>
      </c>
      <c r="K1952" s="291">
        <v>40</v>
      </c>
      <c r="L1952" s="291">
        <v>58627677.160000004</v>
      </c>
      <c r="M1952" s="291" t="s">
        <v>58</v>
      </c>
      <c r="N1952" s="291">
        <v>950</v>
      </c>
      <c r="O1952" s="291">
        <v>9180214.8280985784</v>
      </c>
      <c r="P1952" s="321" t="s">
        <v>3170</v>
      </c>
      <c r="Q1952" s="321">
        <v>18000000</v>
      </c>
      <c r="R1952" s="321">
        <v>32.510452999999998</v>
      </c>
      <c r="S1952" s="321">
        <v>52.540310169999998</v>
      </c>
      <c r="T1952" s="321">
        <v>129.30958598434512</v>
      </c>
      <c r="U1952" s="321" t="s">
        <v>150</v>
      </c>
      <c r="V1952" s="321">
        <v>0.19363482238155294</v>
      </c>
      <c r="W1952" s="321">
        <v>1.16897852116378</v>
      </c>
      <c r="X1952" s="321">
        <v>2</v>
      </c>
      <c r="Y1952" s="321">
        <v>45.178175227930097</v>
      </c>
      <c r="Z1952" s="321">
        <v>0.44807999999999998</v>
      </c>
      <c r="AA1952" s="321">
        <v>99.589996400000004</v>
      </c>
      <c r="AB1952" s="321">
        <v>1.4448949600000001</v>
      </c>
      <c r="AC1952" s="322">
        <v>0.55269378283894455</v>
      </c>
      <c r="AD1952" s="323">
        <v>180000</v>
      </c>
      <c r="AE1952" s="322">
        <v>51.001193489436545</v>
      </c>
      <c r="AF1952" s="324">
        <v>114.01852139039964</v>
      </c>
      <c r="AG1952" s="324">
        <v>31.785556551532448</v>
      </c>
      <c r="AH1952" s="324">
        <v>0.20650381933268155</v>
      </c>
      <c r="AI1952" s="324">
        <v>0.27877537933243879</v>
      </c>
      <c r="AJ1952" s="324">
        <v>0.20410585919709992</v>
      </c>
      <c r="AK1952" s="324">
        <v>176.61584545348819</v>
      </c>
      <c r="AL1952" s="324">
        <v>142.4168675893342</v>
      </c>
      <c r="AM1952" s="324">
        <v>210.81482331764218</v>
      </c>
    </row>
    <row r="1953" spans="1:39">
      <c r="A1953" s="291" t="s">
        <v>2104</v>
      </c>
      <c r="B1953" s="291">
        <v>2</v>
      </c>
      <c r="C1953" s="291" t="s">
        <v>4131</v>
      </c>
      <c r="D1953" s="291" t="s">
        <v>3176</v>
      </c>
      <c r="E1953" s="291" t="s">
        <v>3160</v>
      </c>
      <c r="F1953" s="291" t="s">
        <v>3161</v>
      </c>
      <c r="G1953" s="291" t="s">
        <v>3162</v>
      </c>
      <c r="H1953" s="291" t="s">
        <v>3163</v>
      </c>
      <c r="I1953" s="291" t="s">
        <v>3164</v>
      </c>
      <c r="J1953" s="291" t="s">
        <v>65</v>
      </c>
      <c r="K1953" s="291">
        <v>40</v>
      </c>
      <c r="L1953" s="291">
        <v>58627677.160000004</v>
      </c>
      <c r="M1953" s="291" t="s">
        <v>58</v>
      </c>
      <c r="N1953" s="291">
        <v>951</v>
      </c>
      <c r="O1953" s="291">
        <v>9189888.3948299792</v>
      </c>
      <c r="P1953" s="321" t="s">
        <v>3170</v>
      </c>
      <c r="Q1953" s="321">
        <v>18000000</v>
      </c>
      <c r="R1953" s="321">
        <v>32.510452999999998</v>
      </c>
      <c r="S1953" s="321">
        <v>52.540310169999998</v>
      </c>
      <c r="T1953" s="321">
        <v>129.30958598434512</v>
      </c>
      <c r="U1953" s="321" t="s">
        <v>150</v>
      </c>
      <c r="V1953" s="321">
        <v>0.19363482238155294</v>
      </c>
      <c r="W1953" s="321">
        <v>1.16897852116378</v>
      </c>
      <c r="X1953" s="321">
        <v>2</v>
      </c>
      <c r="Y1953" s="321">
        <v>45.178175227930097</v>
      </c>
      <c r="Z1953" s="321">
        <v>0.44807999999999998</v>
      </c>
      <c r="AA1953" s="321">
        <v>99.589996400000004</v>
      </c>
      <c r="AB1953" s="321">
        <v>1.4448949600000001</v>
      </c>
      <c r="AC1953" s="322">
        <v>0.55269378283894455</v>
      </c>
      <c r="AD1953" s="323">
        <v>180000</v>
      </c>
      <c r="AE1953" s="322">
        <v>51.054935526833219</v>
      </c>
      <c r="AF1953" s="324">
        <v>114.13866735603759</v>
      </c>
      <c r="AG1953" s="324">
        <v>31.810332876008179</v>
      </c>
      <c r="AH1953" s="324">
        <v>0.20621853046978869</v>
      </c>
      <c r="AI1953" s="324">
        <v>0.27869900370205708</v>
      </c>
      <c r="AJ1953" s="324">
        <v>0.20410585919709992</v>
      </c>
      <c r="AK1953" s="324">
        <v>176.56745830192477</v>
      </c>
      <c r="AL1953" s="324">
        <v>142.37784987526933</v>
      </c>
      <c r="AM1953" s="324">
        <v>210.75706672858024</v>
      </c>
    </row>
    <row r="1954" spans="1:39">
      <c r="A1954" s="291" t="s">
        <v>2105</v>
      </c>
      <c r="B1954" s="291">
        <v>2</v>
      </c>
      <c r="C1954" s="291" t="s">
        <v>4132</v>
      </c>
      <c r="D1954" s="291" t="s">
        <v>3176</v>
      </c>
      <c r="E1954" s="291" t="s">
        <v>3160</v>
      </c>
      <c r="F1954" s="291" t="s">
        <v>3161</v>
      </c>
      <c r="G1954" s="291" t="s">
        <v>3162</v>
      </c>
      <c r="H1954" s="291" t="s">
        <v>3163</v>
      </c>
      <c r="I1954" s="291" t="s">
        <v>3164</v>
      </c>
      <c r="J1954" s="291" t="s">
        <v>65</v>
      </c>
      <c r="K1954" s="291">
        <v>40</v>
      </c>
      <c r="L1954" s="291">
        <v>58627677.160000004</v>
      </c>
      <c r="M1954" s="291" t="s">
        <v>58</v>
      </c>
      <c r="N1954" s="291">
        <v>952</v>
      </c>
      <c r="O1954" s="291">
        <v>9199561.96156138</v>
      </c>
      <c r="P1954" s="321" t="s">
        <v>3170</v>
      </c>
      <c r="Q1954" s="321">
        <v>18000000</v>
      </c>
      <c r="R1954" s="321">
        <v>32.510452999999998</v>
      </c>
      <c r="S1954" s="321">
        <v>52.540310169999998</v>
      </c>
      <c r="T1954" s="321">
        <v>129.30958598434512</v>
      </c>
      <c r="U1954" s="321" t="s">
        <v>150</v>
      </c>
      <c r="V1954" s="321">
        <v>0.19363482238155294</v>
      </c>
      <c r="W1954" s="321">
        <v>1.16897852116378</v>
      </c>
      <c r="X1954" s="321">
        <v>2</v>
      </c>
      <c r="Y1954" s="321">
        <v>45.178175227930097</v>
      </c>
      <c r="Z1954" s="321">
        <v>0.44807999999999998</v>
      </c>
      <c r="AA1954" s="321">
        <v>99.589996400000004</v>
      </c>
      <c r="AB1954" s="321">
        <v>1.4448949600000001</v>
      </c>
      <c r="AC1954" s="322">
        <v>0.55269378283894455</v>
      </c>
      <c r="AD1954" s="323">
        <v>180000</v>
      </c>
      <c r="AE1954" s="322">
        <v>51.108677564229886</v>
      </c>
      <c r="AF1954" s="324">
        <v>114.25881332167552</v>
      </c>
      <c r="AG1954" s="324">
        <v>31.835074937854632</v>
      </c>
      <c r="AH1954" s="324">
        <v>0.20593335544045754</v>
      </c>
      <c r="AI1954" s="324">
        <v>0.27862248882481039</v>
      </c>
      <c r="AJ1954" s="324">
        <v>0.20410585919709992</v>
      </c>
      <c r="AK1954" s="324">
        <v>176.51898293165692</v>
      </c>
      <c r="AL1954" s="324">
        <v>142.33876102471319</v>
      </c>
      <c r="AM1954" s="324">
        <v>210.69920483860071</v>
      </c>
    </row>
    <row r="1955" spans="1:39">
      <c r="A1955" s="291" t="s">
        <v>2106</v>
      </c>
      <c r="B1955" s="291">
        <v>2</v>
      </c>
      <c r="C1955" s="291" t="s">
        <v>4133</v>
      </c>
      <c r="D1955" s="291" t="s">
        <v>3176</v>
      </c>
      <c r="E1955" s="291" t="s">
        <v>3160</v>
      </c>
      <c r="F1955" s="291" t="s">
        <v>3161</v>
      </c>
      <c r="G1955" s="291" t="s">
        <v>3162</v>
      </c>
      <c r="H1955" s="291" t="s">
        <v>3163</v>
      </c>
      <c r="I1955" s="291" t="s">
        <v>3164</v>
      </c>
      <c r="J1955" s="291" t="s">
        <v>65</v>
      </c>
      <c r="K1955" s="291">
        <v>40</v>
      </c>
      <c r="L1955" s="291">
        <v>58627677.160000004</v>
      </c>
      <c r="M1955" s="291" t="s">
        <v>58</v>
      </c>
      <c r="N1955" s="291">
        <v>953</v>
      </c>
      <c r="O1955" s="291">
        <v>9209235.5282927807</v>
      </c>
      <c r="P1955" s="321" t="s">
        <v>3170</v>
      </c>
      <c r="Q1955" s="321">
        <v>18000000</v>
      </c>
      <c r="R1955" s="321">
        <v>32.510452999999998</v>
      </c>
      <c r="S1955" s="321">
        <v>52.540310169999998</v>
      </c>
      <c r="T1955" s="321">
        <v>129.30958598434512</v>
      </c>
      <c r="U1955" s="321" t="s">
        <v>150</v>
      </c>
      <c r="V1955" s="321">
        <v>0.19363482238155294</v>
      </c>
      <c r="W1955" s="321">
        <v>1.16897852116378</v>
      </c>
      <c r="X1955" s="321">
        <v>2</v>
      </c>
      <c r="Y1955" s="321">
        <v>45.178175227930097</v>
      </c>
      <c r="Z1955" s="321">
        <v>0.44807999999999998</v>
      </c>
      <c r="AA1955" s="321">
        <v>99.589996400000004</v>
      </c>
      <c r="AB1955" s="321">
        <v>1.4448949600000001</v>
      </c>
      <c r="AC1955" s="322">
        <v>0.55269378283894455</v>
      </c>
      <c r="AD1955" s="323">
        <v>180000</v>
      </c>
      <c r="AE1955" s="322">
        <v>51.16241960162656</v>
      </c>
      <c r="AF1955" s="324">
        <v>114.37895928731348</v>
      </c>
      <c r="AG1955" s="324">
        <v>31.859782750860898</v>
      </c>
      <c r="AH1955" s="324">
        <v>0.20564829518053965</v>
      </c>
      <c r="AI1955" s="324">
        <v>0.27854583526005799</v>
      </c>
      <c r="AJ1955" s="324">
        <v>0.20410585919709992</v>
      </c>
      <c r="AK1955" s="324">
        <v>176.47041969706217</v>
      </c>
      <c r="AL1955" s="324">
        <v>142.29960132342345</v>
      </c>
      <c r="AM1955" s="324">
        <v>210.64123807070092</v>
      </c>
    </row>
    <row r="1956" spans="1:39">
      <c r="A1956" s="291" t="s">
        <v>2107</v>
      </c>
      <c r="B1956" s="291">
        <v>2</v>
      </c>
      <c r="C1956" s="291" t="s">
        <v>4134</v>
      </c>
      <c r="D1956" s="291" t="s">
        <v>3176</v>
      </c>
      <c r="E1956" s="291" t="s">
        <v>3160</v>
      </c>
      <c r="F1956" s="291" t="s">
        <v>3161</v>
      </c>
      <c r="G1956" s="291" t="s">
        <v>3162</v>
      </c>
      <c r="H1956" s="291" t="s">
        <v>3163</v>
      </c>
      <c r="I1956" s="291" t="s">
        <v>3164</v>
      </c>
      <c r="J1956" s="291" t="s">
        <v>65</v>
      </c>
      <c r="K1956" s="291">
        <v>40</v>
      </c>
      <c r="L1956" s="291">
        <v>58627677.160000004</v>
      </c>
      <c r="M1956" s="291" t="s">
        <v>58</v>
      </c>
      <c r="N1956" s="291">
        <v>954</v>
      </c>
      <c r="O1956" s="291">
        <v>9218909.0950241815</v>
      </c>
      <c r="P1956" s="321" t="s">
        <v>3170</v>
      </c>
      <c r="Q1956" s="321">
        <v>18000000</v>
      </c>
      <c r="R1956" s="321">
        <v>32.510452999999998</v>
      </c>
      <c r="S1956" s="321">
        <v>52.540310169999998</v>
      </c>
      <c r="T1956" s="321">
        <v>129.30958598434512</v>
      </c>
      <c r="U1956" s="321" t="s">
        <v>150</v>
      </c>
      <c r="V1956" s="321">
        <v>0.19363482238155294</v>
      </c>
      <c r="W1956" s="321">
        <v>1.16897852116378</v>
      </c>
      <c r="X1956" s="321">
        <v>2</v>
      </c>
      <c r="Y1956" s="321">
        <v>45.178175227930097</v>
      </c>
      <c r="Z1956" s="321">
        <v>0.44807999999999998</v>
      </c>
      <c r="AA1956" s="321">
        <v>99.589996400000004</v>
      </c>
      <c r="AB1956" s="321">
        <v>1.4448949600000001</v>
      </c>
      <c r="AC1956" s="322">
        <v>0.55269378283894455</v>
      </c>
      <c r="AD1956" s="323">
        <v>180000</v>
      </c>
      <c r="AE1956" s="322">
        <v>51.216161639023234</v>
      </c>
      <c r="AF1956" s="324">
        <v>114.49910525295142</v>
      </c>
      <c r="AG1956" s="324">
        <v>31.884456328928049</v>
      </c>
      <c r="AH1956" s="324">
        <v>0.2053633506222268</v>
      </c>
      <c r="AI1956" s="324">
        <v>0.2784690435657895</v>
      </c>
      <c r="AJ1956" s="324">
        <v>0.20410585919709992</v>
      </c>
      <c r="AK1956" s="324">
        <v>176.42176895165017</v>
      </c>
      <c r="AL1956" s="324">
        <v>142.26037105645804</v>
      </c>
      <c r="AM1956" s="324">
        <v>210.58316684684232</v>
      </c>
    </row>
    <row r="1957" spans="1:39">
      <c r="A1957" s="291" t="s">
        <v>2108</v>
      </c>
      <c r="B1957" s="291">
        <v>2</v>
      </c>
      <c r="C1957" s="291" t="s">
        <v>4135</v>
      </c>
      <c r="D1957" s="291" t="s">
        <v>3176</v>
      </c>
      <c r="E1957" s="291" t="s">
        <v>3160</v>
      </c>
      <c r="F1957" s="291" t="s">
        <v>3161</v>
      </c>
      <c r="G1957" s="291" t="s">
        <v>3162</v>
      </c>
      <c r="H1957" s="291" t="s">
        <v>3163</v>
      </c>
      <c r="I1957" s="291" t="s">
        <v>3164</v>
      </c>
      <c r="J1957" s="291" t="s">
        <v>65</v>
      </c>
      <c r="K1957" s="291">
        <v>40</v>
      </c>
      <c r="L1957" s="291">
        <v>58627677.160000004</v>
      </c>
      <c r="M1957" s="291" t="s">
        <v>58</v>
      </c>
      <c r="N1957" s="291">
        <v>955</v>
      </c>
      <c r="O1957" s="291">
        <v>9228582.6617555823</v>
      </c>
      <c r="P1957" s="321" t="s">
        <v>3170</v>
      </c>
      <c r="Q1957" s="321">
        <v>18000000</v>
      </c>
      <c r="R1957" s="321">
        <v>32.510452999999998</v>
      </c>
      <c r="S1957" s="321">
        <v>52.540310169999998</v>
      </c>
      <c r="T1957" s="321">
        <v>129.30958598434512</v>
      </c>
      <c r="U1957" s="321" t="s">
        <v>150</v>
      </c>
      <c r="V1957" s="321">
        <v>0.19363482238155294</v>
      </c>
      <c r="W1957" s="321">
        <v>1.16897852116378</v>
      </c>
      <c r="X1957" s="321">
        <v>2</v>
      </c>
      <c r="Y1957" s="321">
        <v>45.178175227930097</v>
      </c>
      <c r="Z1957" s="321">
        <v>0.44807999999999998</v>
      </c>
      <c r="AA1957" s="321">
        <v>99.589996400000004</v>
      </c>
      <c r="AB1957" s="321">
        <v>1.4448949600000001</v>
      </c>
      <c r="AC1957" s="322">
        <v>0.55269378283894455</v>
      </c>
      <c r="AD1957" s="323">
        <v>180000</v>
      </c>
      <c r="AE1957" s="322">
        <v>51.269903676419901</v>
      </c>
      <c r="AF1957" s="324">
        <v>114.61925121858935</v>
      </c>
      <c r="AG1957" s="324">
        <v>31.909095686068696</v>
      </c>
      <c r="AH1957" s="324">
        <v>0.20507852269379542</v>
      </c>
      <c r="AI1957" s="324">
        <v>0.27839211429862809</v>
      </c>
      <c r="AJ1957" s="324">
        <v>0.20410585919709992</v>
      </c>
      <c r="AK1957" s="324">
        <v>176.37303104806497</v>
      </c>
      <c r="AL1957" s="324">
        <v>142.22107050817681</v>
      </c>
      <c r="AM1957" s="324">
        <v>210.52499158795317</v>
      </c>
    </row>
    <row r="1958" spans="1:39">
      <c r="A1958" s="291" t="s">
        <v>2109</v>
      </c>
      <c r="B1958" s="291">
        <v>2</v>
      </c>
      <c r="C1958" s="291" t="s">
        <v>4136</v>
      </c>
      <c r="D1958" s="291" t="s">
        <v>3176</v>
      </c>
      <c r="E1958" s="291" t="s">
        <v>3160</v>
      </c>
      <c r="F1958" s="291" t="s">
        <v>3161</v>
      </c>
      <c r="G1958" s="291" t="s">
        <v>3162</v>
      </c>
      <c r="H1958" s="291" t="s">
        <v>3163</v>
      </c>
      <c r="I1958" s="291" t="s">
        <v>3164</v>
      </c>
      <c r="J1958" s="291" t="s">
        <v>65</v>
      </c>
      <c r="K1958" s="291">
        <v>40</v>
      </c>
      <c r="L1958" s="291">
        <v>58627677.160000004</v>
      </c>
      <c r="M1958" s="291" t="s">
        <v>58</v>
      </c>
      <c r="N1958" s="291">
        <v>956</v>
      </c>
      <c r="O1958" s="291">
        <v>9238256.2284869831</v>
      </c>
      <c r="P1958" s="321" t="s">
        <v>3170</v>
      </c>
      <c r="Q1958" s="321">
        <v>18000000</v>
      </c>
      <c r="R1958" s="321">
        <v>32.510452999999998</v>
      </c>
      <c r="S1958" s="321">
        <v>52.540310169999998</v>
      </c>
      <c r="T1958" s="321">
        <v>129.30958598434512</v>
      </c>
      <c r="U1958" s="321" t="s">
        <v>150</v>
      </c>
      <c r="V1958" s="321">
        <v>0.19363482238155294</v>
      </c>
      <c r="W1958" s="321">
        <v>1.16897852116378</v>
      </c>
      <c r="X1958" s="321">
        <v>2</v>
      </c>
      <c r="Y1958" s="321">
        <v>45.178175227930097</v>
      </c>
      <c r="Z1958" s="321">
        <v>0.44807999999999998</v>
      </c>
      <c r="AA1958" s="321">
        <v>99.589996400000004</v>
      </c>
      <c r="AB1958" s="321">
        <v>1.4448949600000001</v>
      </c>
      <c r="AC1958" s="322">
        <v>0.55269378283894455</v>
      </c>
      <c r="AD1958" s="323">
        <v>180000</v>
      </c>
      <c r="AE1958" s="322">
        <v>51.323645713816575</v>
      </c>
      <c r="AF1958" s="324">
        <v>114.73939718422731</v>
      </c>
      <c r="AG1958" s="324">
        <v>31.933700836406491</v>
      </c>
      <c r="AH1958" s="324">
        <v>0.2047938123194121</v>
      </c>
      <c r="AI1958" s="324">
        <v>0.27831504801383311</v>
      </c>
      <c r="AJ1958" s="324">
        <v>0.20410585919709992</v>
      </c>
      <c r="AK1958" s="324">
        <v>176.32420633808658</v>
      </c>
      <c r="AL1958" s="324">
        <v>142.1816999622429</v>
      </c>
      <c r="AM1958" s="324">
        <v>210.46671271393026</v>
      </c>
    </row>
    <row r="1959" spans="1:39">
      <c r="A1959" s="291" t="s">
        <v>2110</v>
      </c>
      <c r="B1959" s="291">
        <v>2</v>
      </c>
      <c r="C1959" s="291" t="s">
        <v>4137</v>
      </c>
      <c r="D1959" s="291" t="s">
        <v>3176</v>
      </c>
      <c r="E1959" s="291" t="s">
        <v>3160</v>
      </c>
      <c r="F1959" s="291" t="s">
        <v>3161</v>
      </c>
      <c r="G1959" s="291" t="s">
        <v>3162</v>
      </c>
      <c r="H1959" s="291" t="s">
        <v>3163</v>
      </c>
      <c r="I1959" s="291" t="s">
        <v>3164</v>
      </c>
      <c r="J1959" s="291" t="s">
        <v>65</v>
      </c>
      <c r="K1959" s="291">
        <v>40</v>
      </c>
      <c r="L1959" s="291">
        <v>58627677.160000004</v>
      </c>
      <c r="M1959" s="291" t="s">
        <v>58</v>
      </c>
      <c r="N1959" s="291">
        <v>957</v>
      </c>
      <c r="O1959" s="291">
        <v>9247929.7952183839</v>
      </c>
      <c r="P1959" s="321" t="s">
        <v>3170</v>
      </c>
      <c r="Q1959" s="321">
        <v>18000000</v>
      </c>
      <c r="R1959" s="321">
        <v>32.510452999999998</v>
      </c>
      <c r="S1959" s="321">
        <v>52.540310169999998</v>
      </c>
      <c r="T1959" s="321">
        <v>129.30958598434512</v>
      </c>
      <c r="U1959" s="321" t="s">
        <v>150</v>
      </c>
      <c r="V1959" s="321">
        <v>0.19363482238155294</v>
      </c>
      <c r="W1959" s="321">
        <v>1.16897852116378</v>
      </c>
      <c r="X1959" s="321">
        <v>2</v>
      </c>
      <c r="Y1959" s="321">
        <v>45.178175227930097</v>
      </c>
      <c r="Z1959" s="321">
        <v>0.44807999999999998</v>
      </c>
      <c r="AA1959" s="321">
        <v>99.589996400000004</v>
      </c>
      <c r="AB1959" s="321">
        <v>1.4448949600000001</v>
      </c>
      <c r="AC1959" s="322">
        <v>0.55269378283894455</v>
      </c>
      <c r="AD1959" s="323">
        <v>180000</v>
      </c>
      <c r="AE1959" s="322">
        <v>51.377387751213242</v>
      </c>
      <c r="AF1959" s="324">
        <v>114.85954314986525</v>
      </c>
      <c r="AG1959" s="324">
        <v>31.958271794175623</v>
      </c>
      <c r="AH1959" s="324">
        <v>0.20450922041925723</v>
      </c>
      <c r="AI1959" s="324">
        <v>0.27823784526530321</v>
      </c>
      <c r="AJ1959" s="324">
        <v>0.20410585919709992</v>
      </c>
      <c r="AK1959" s="324">
        <v>176.27529517263289</v>
      </c>
      <c r="AL1959" s="324">
        <v>142.14225970162431</v>
      </c>
      <c r="AM1959" s="324">
        <v>210.40833064364151</v>
      </c>
    </row>
    <row r="1960" spans="1:39">
      <c r="A1960" s="291" t="s">
        <v>2111</v>
      </c>
      <c r="B1960" s="291">
        <v>2</v>
      </c>
      <c r="C1960" s="291" t="s">
        <v>4138</v>
      </c>
      <c r="D1960" s="291" t="s">
        <v>3176</v>
      </c>
      <c r="E1960" s="291" t="s">
        <v>3160</v>
      </c>
      <c r="F1960" s="291" t="s">
        <v>3161</v>
      </c>
      <c r="G1960" s="291" t="s">
        <v>3162</v>
      </c>
      <c r="H1960" s="291" t="s">
        <v>3163</v>
      </c>
      <c r="I1960" s="291" t="s">
        <v>3164</v>
      </c>
      <c r="J1960" s="291" t="s">
        <v>65</v>
      </c>
      <c r="K1960" s="291">
        <v>40</v>
      </c>
      <c r="L1960" s="291">
        <v>58627677.160000004</v>
      </c>
      <c r="M1960" s="291" t="s">
        <v>58</v>
      </c>
      <c r="N1960" s="291">
        <v>958</v>
      </c>
      <c r="O1960" s="291">
        <v>9257603.3619497847</v>
      </c>
      <c r="P1960" s="321" t="s">
        <v>3170</v>
      </c>
      <c r="Q1960" s="321">
        <v>18000000</v>
      </c>
      <c r="R1960" s="321">
        <v>32.510452999999998</v>
      </c>
      <c r="S1960" s="321">
        <v>52.540310169999998</v>
      </c>
      <c r="T1960" s="321">
        <v>129.30958598434512</v>
      </c>
      <c r="U1960" s="321" t="s">
        <v>150</v>
      </c>
      <c r="V1960" s="321">
        <v>0.19363482238155294</v>
      </c>
      <c r="W1960" s="321">
        <v>1.16897852116378</v>
      </c>
      <c r="X1960" s="321">
        <v>2</v>
      </c>
      <c r="Y1960" s="321">
        <v>45.178175227930097</v>
      </c>
      <c r="Z1960" s="321">
        <v>0.44807999999999998</v>
      </c>
      <c r="AA1960" s="321">
        <v>99.589996400000004</v>
      </c>
      <c r="AB1960" s="321">
        <v>1.4448949600000001</v>
      </c>
      <c r="AC1960" s="322">
        <v>0.55269378283894455</v>
      </c>
      <c r="AD1960" s="323">
        <v>180000</v>
      </c>
      <c r="AE1960" s="322">
        <v>51.431129788609915</v>
      </c>
      <c r="AF1960" s="324">
        <v>114.97968911550319</v>
      </c>
      <c r="AG1960" s="324">
        <v>31.982808573720447</v>
      </c>
      <c r="AH1960" s="324">
        <v>0.20422474791009682</v>
      </c>
      <c r="AI1960" s="324">
        <v>0.27816050660557989</v>
      </c>
      <c r="AJ1960" s="324">
        <v>0.20410585919709992</v>
      </c>
      <c r="AK1960" s="324">
        <v>176.22629790176205</v>
      </c>
      <c r="AL1960" s="324">
        <v>142.10275000859573</v>
      </c>
      <c r="AM1960" s="324">
        <v>210.3498457949284</v>
      </c>
    </row>
    <row r="1961" spans="1:39">
      <c r="A1961" s="291" t="s">
        <v>2112</v>
      </c>
      <c r="B1961" s="291">
        <v>2</v>
      </c>
      <c r="C1961" s="291" t="s">
        <v>4139</v>
      </c>
      <c r="D1961" s="291" t="s">
        <v>3176</v>
      </c>
      <c r="E1961" s="291" t="s">
        <v>3160</v>
      </c>
      <c r="F1961" s="291" t="s">
        <v>3161</v>
      </c>
      <c r="G1961" s="291" t="s">
        <v>3162</v>
      </c>
      <c r="H1961" s="291" t="s">
        <v>3163</v>
      </c>
      <c r="I1961" s="291" t="s">
        <v>3164</v>
      </c>
      <c r="J1961" s="291" t="s">
        <v>65</v>
      </c>
      <c r="K1961" s="291">
        <v>40</v>
      </c>
      <c r="L1961" s="291">
        <v>58627677.160000004</v>
      </c>
      <c r="M1961" s="291" t="s">
        <v>58</v>
      </c>
      <c r="N1961" s="291">
        <v>959</v>
      </c>
      <c r="O1961" s="291">
        <v>9267276.9286811855</v>
      </c>
      <c r="P1961" s="321" t="s">
        <v>3170</v>
      </c>
      <c r="Q1961" s="321">
        <v>18000000</v>
      </c>
      <c r="R1961" s="321">
        <v>32.510452999999998</v>
      </c>
      <c r="S1961" s="321">
        <v>52.540310169999998</v>
      </c>
      <c r="T1961" s="321">
        <v>129.30958598434512</v>
      </c>
      <c r="U1961" s="321" t="s">
        <v>150</v>
      </c>
      <c r="V1961" s="321">
        <v>0.19363482238155294</v>
      </c>
      <c r="W1961" s="321">
        <v>1.16897852116378</v>
      </c>
      <c r="X1961" s="321">
        <v>2</v>
      </c>
      <c r="Y1961" s="321">
        <v>45.178175227930097</v>
      </c>
      <c r="Z1961" s="321">
        <v>0.44807999999999998</v>
      </c>
      <c r="AA1961" s="321">
        <v>99.589996400000004</v>
      </c>
      <c r="AB1961" s="321">
        <v>1.4448949600000001</v>
      </c>
      <c r="AC1961" s="322">
        <v>0.55269378283894455</v>
      </c>
      <c r="AD1961" s="323">
        <v>180000</v>
      </c>
      <c r="AE1961" s="322">
        <v>51.484871826006589</v>
      </c>
      <c r="AF1961" s="324">
        <v>115.09983508114115</v>
      </c>
      <c r="AG1961" s="324">
        <v>32.007311189494935</v>
      </c>
      <c r="AH1961" s="324">
        <v>0.2039403957043556</v>
      </c>
      <c r="AI1961" s="324">
        <v>0.27808303258584999</v>
      </c>
      <c r="AJ1961" s="324">
        <v>0.20410585919709992</v>
      </c>
      <c r="AK1961" s="324">
        <v>176.17721487467392</v>
      </c>
      <c r="AL1961" s="324">
        <v>142.06317116473977</v>
      </c>
      <c r="AM1961" s="324">
        <v>210.2912585846081</v>
      </c>
    </row>
    <row r="1962" spans="1:39">
      <c r="A1962" s="291" t="s">
        <v>2113</v>
      </c>
      <c r="B1962" s="291">
        <v>2</v>
      </c>
      <c r="C1962" s="291" t="s">
        <v>4140</v>
      </c>
      <c r="D1962" s="291" t="s">
        <v>3176</v>
      </c>
      <c r="E1962" s="291" t="s">
        <v>3160</v>
      </c>
      <c r="F1962" s="291" t="s">
        <v>3161</v>
      </c>
      <c r="G1962" s="291" t="s">
        <v>3162</v>
      </c>
      <c r="H1962" s="291" t="s">
        <v>3163</v>
      </c>
      <c r="I1962" s="291" t="s">
        <v>3164</v>
      </c>
      <c r="J1962" s="291" t="s">
        <v>65</v>
      </c>
      <c r="K1962" s="291">
        <v>40</v>
      </c>
      <c r="L1962" s="291">
        <v>58627677.160000004</v>
      </c>
      <c r="M1962" s="291" t="s">
        <v>58</v>
      </c>
      <c r="N1962" s="291">
        <v>960</v>
      </c>
      <c r="O1962" s="291">
        <v>9276950.4954125863</v>
      </c>
      <c r="P1962" s="321" t="s">
        <v>3170</v>
      </c>
      <c r="Q1962" s="321">
        <v>18000000</v>
      </c>
      <c r="R1962" s="321">
        <v>32.510452999999998</v>
      </c>
      <c r="S1962" s="321">
        <v>52.540310169999998</v>
      </c>
      <c r="T1962" s="321">
        <v>129.30958598434512</v>
      </c>
      <c r="U1962" s="321" t="s">
        <v>150</v>
      </c>
      <c r="V1962" s="321">
        <v>0.19363482238155294</v>
      </c>
      <c r="W1962" s="321">
        <v>1.16897852116378</v>
      </c>
      <c r="X1962" s="321">
        <v>2</v>
      </c>
      <c r="Y1962" s="321">
        <v>45.178175227930097</v>
      </c>
      <c r="Z1962" s="321">
        <v>0.44807999999999998</v>
      </c>
      <c r="AA1962" s="321">
        <v>99.589996400000004</v>
      </c>
      <c r="AB1962" s="321">
        <v>1.4448949600000001</v>
      </c>
      <c r="AC1962" s="322">
        <v>0.55269378283894455</v>
      </c>
      <c r="AD1962" s="323">
        <v>180000</v>
      </c>
      <c r="AE1962" s="322">
        <v>51.538613863403256</v>
      </c>
      <c r="AF1962" s="324">
        <v>115.21998104677908</v>
      </c>
      <c r="AG1962" s="324">
        <v>32.031779656062248</v>
      </c>
      <c r="AH1962" s="324">
        <v>0.2036561647109392</v>
      </c>
      <c r="AI1962" s="324">
        <v>0.27800542375594917</v>
      </c>
      <c r="AJ1962" s="324">
        <v>0.20410585919709992</v>
      </c>
      <c r="AK1962" s="324">
        <v>176.12804643971236</v>
      </c>
      <c r="AL1962" s="324">
        <v>142.02352345094877</v>
      </c>
      <c r="AM1962" s="324">
        <v>210.23256942847598</v>
      </c>
    </row>
    <row r="1963" spans="1:39">
      <c r="A1963" s="291" t="s">
        <v>2114</v>
      </c>
      <c r="B1963" s="291">
        <v>2</v>
      </c>
      <c r="C1963" s="291" t="s">
        <v>4141</v>
      </c>
      <c r="D1963" s="291" t="s">
        <v>3176</v>
      </c>
      <c r="E1963" s="291" t="s">
        <v>3160</v>
      </c>
      <c r="F1963" s="291" t="s">
        <v>3161</v>
      </c>
      <c r="G1963" s="291" t="s">
        <v>3162</v>
      </c>
      <c r="H1963" s="291" t="s">
        <v>3163</v>
      </c>
      <c r="I1963" s="291" t="s">
        <v>3164</v>
      </c>
      <c r="J1963" s="291" t="s">
        <v>65</v>
      </c>
      <c r="K1963" s="291">
        <v>40</v>
      </c>
      <c r="L1963" s="291">
        <v>58627677.160000004</v>
      </c>
      <c r="M1963" s="291" t="s">
        <v>58</v>
      </c>
      <c r="N1963" s="291">
        <v>961</v>
      </c>
      <c r="O1963" s="291">
        <v>9286624.062143987</v>
      </c>
      <c r="P1963" s="321" t="s">
        <v>3170</v>
      </c>
      <c r="Q1963" s="321">
        <v>18000000</v>
      </c>
      <c r="R1963" s="321">
        <v>32.510452999999998</v>
      </c>
      <c r="S1963" s="321">
        <v>52.540310169999998</v>
      </c>
      <c r="T1963" s="321">
        <v>129.30958598434512</v>
      </c>
      <c r="U1963" s="321" t="s">
        <v>150</v>
      </c>
      <c r="V1963" s="321">
        <v>0.19363482238155294</v>
      </c>
      <c r="W1963" s="321">
        <v>1.16897852116378</v>
      </c>
      <c r="X1963" s="321">
        <v>2</v>
      </c>
      <c r="Y1963" s="321">
        <v>45.178175227930097</v>
      </c>
      <c r="Z1963" s="321">
        <v>0.44807999999999998</v>
      </c>
      <c r="AA1963" s="321">
        <v>99.589996400000004</v>
      </c>
      <c r="AB1963" s="321">
        <v>1.4448949600000001</v>
      </c>
      <c r="AC1963" s="322">
        <v>0.55269378283894455</v>
      </c>
      <c r="AD1963" s="323">
        <v>180000</v>
      </c>
      <c r="AE1963" s="322">
        <v>51.59235590079993</v>
      </c>
      <c r="AF1963" s="324">
        <v>115.34012701241703</v>
      </c>
      <c r="AG1963" s="324">
        <v>32.056213988094242</v>
      </c>
      <c r="AH1963" s="324">
        <v>0.20337205583436688</v>
      </c>
      <c r="AI1963" s="324">
        <v>0.27792768066436419</v>
      </c>
      <c r="AJ1963" s="324">
        <v>0.20410585919709992</v>
      </c>
      <c r="AK1963" s="324">
        <v>176.07879294436665</v>
      </c>
      <c r="AL1963" s="324">
        <v>141.98380714742601</v>
      </c>
      <c r="AM1963" s="324">
        <v>210.17377874130736</v>
      </c>
    </row>
    <row r="1964" spans="1:39">
      <c r="A1964" s="291" t="s">
        <v>2115</v>
      </c>
      <c r="B1964" s="291">
        <v>2</v>
      </c>
      <c r="C1964" s="291" t="s">
        <v>4142</v>
      </c>
      <c r="D1964" s="291" t="s">
        <v>3176</v>
      </c>
      <c r="E1964" s="291" t="s">
        <v>3160</v>
      </c>
      <c r="F1964" s="291" t="s">
        <v>3161</v>
      </c>
      <c r="G1964" s="291" t="s">
        <v>3162</v>
      </c>
      <c r="H1964" s="291" t="s">
        <v>3163</v>
      </c>
      <c r="I1964" s="291" t="s">
        <v>3164</v>
      </c>
      <c r="J1964" s="291" t="s">
        <v>65</v>
      </c>
      <c r="K1964" s="291">
        <v>40</v>
      </c>
      <c r="L1964" s="291">
        <v>58627677.160000004</v>
      </c>
      <c r="M1964" s="291" t="s">
        <v>58</v>
      </c>
      <c r="N1964" s="291">
        <v>962</v>
      </c>
      <c r="O1964" s="291">
        <v>9296297.6288753878</v>
      </c>
      <c r="P1964" s="321" t="s">
        <v>3170</v>
      </c>
      <c r="Q1964" s="321">
        <v>18000000</v>
      </c>
      <c r="R1964" s="321">
        <v>32.510452999999998</v>
      </c>
      <c r="S1964" s="321">
        <v>52.540310169999998</v>
      </c>
      <c r="T1964" s="321">
        <v>129.30958598434512</v>
      </c>
      <c r="U1964" s="321" t="s">
        <v>150</v>
      </c>
      <c r="V1964" s="321">
        <v>0.19363482238155294</v>
      </c>
      <c r="W1964" s="321">
        <v>1.16897852116378</v>
      </c>
      <c r="X1964" s="321">
        <v>2</v>
      </c>
      <c r="Y1964" s="321">
        <v>45.178175227930097</v>
      </c>
      <c r="Z1964" s="321">
        <v>0.44807999999999998</v>
      </c>
      <c r="AA1964" s="321">
        <v>99.589996400000004</v>
      </c>
      <c r="AB1964" s="321">
        <v>1.4448949600000001</v>
      </c>
      <c r="AC1964" s="322">
        <v>0.55269378283894455</v>
      </c>
      <c r="AD1964" s="323">
        <v>180000</v>
      </c>
      <c r="AE1964" s="322">
        <v>51.646097938196597</v>
      </c>
      <c r="AF1964" s="324">
        <v>115.46027297805496</v>
      </c>
      <c r="AG1964" s="324">
        <v>32.080614200371073</v>
      </c>
      <c r="AH1964" s="324">
        <v>0.20308806997617035</v>
      </c>
      <c r="AI1964" s="324">
        <v>0.27784980385823699</v>
      </c>
      <c r="AJ1964" s="324">
        <v>0.20410585919709992</v>
      </c>
      <c r="AK1964" s="324">
        <v>176.02945473527404</v>
      </c>
      <c r="AL1964" s="324">
        <v>141.94402253368767</v>
      </c>
      <c r="AM1964" s="324">
        <v>210.11488693686047</v>
      </c>
    </row>
    <row r="1965" spans="1:39">
      <c r="A1965" s="291" t="s">
        <v>2116</v>
      </c>
      <c r="B1965" s="291">
        <v>2</v>
      </c>
      <c r="C1965" s="291" t="s">
        <v>4143</v>
      </c>
      <c r="D1965" s="291" t="s">
        <v>3176</v>
      </c>
      <c r="E1965" s="291" t="s">
        <v>3160</v>
      </c>
      <c r="F1965" s="291" t="s">
        <v>3161</v>
      </c>
      <c r="G1965" s="291" t="s">
        <v>3162</v>
      </c>
      <c r="H1965" s="291" t="s">
        <v>3163</v>
      </c>
      <c r="I1965" s="291" t="s">
        <v>3164</v>
      </c>
      <c r="J1965" s="291" t="s">
        <v>65</v>
      </c>
      <c r="K1965" s="291">
        <v>40</v>
      </c>
      <c r="L1965" s="291">
        <v>58627677.160000004</v>
      </c>
      <c r="M1965" s="291" t="s">
        <v>58</v>
      </c>
      <c r="N1965" s="291">
        <v>963</v>
      </c>
      <c r="O1965" s="291">
        <v>9305971.1956067886</v>
      </c>
      <c r="P1965" s="321" t="s">
        <v>3170</v>
      </c>
      <c r="Q1965" s="321">
        <v>18000000</v>
      </c>
      <c r="R1965" s="321">
        <v>32.510452999999998</v>
      </c>
      <c r="S1965" s="321">
        <v>52.540310169999998</v>
      </c>
      <c r="T1965" s="321">
        <v>129.30958598434512</v>
      </c>
      <c r="U1965" s="321" t="s">
        <v>150</v>
      </c>
      <c r="V1965" s="321">
        <v>0.19363482238155294</v>
      </c>
      <c r="W1965" s="321">
        <v>1.16897852116378</v>
      </c>
      <c r="X1965" s="321">
        <v>2</v>
      </c>
      <c r="Y1965" s="321">
        <v>45.178175227930097</v>
      </c>
      <c r="Z1965" s="321">
        <v>0.44807999999999998</v>
      </c>
      <c r="AA1965" s="321">
        <v>99.589996400000004</v>
      </c>
      <c r="AB1965" s="321">
        <v>1.4448949600000001</v>
      </c>
      <c r="AC1965" s="322">
        <v>0.55269378283894455</v>
      </c>
      <c r="AD1965" s="323">
        <v>180000</v>
      </c>
      <c r="AE1965" s="322">
        <v>51.699839975593271</v>
      </c>
      <c r="AF1965" s="324">
        <v>115.58041894369292</v>
      </c>
      <c r="AG1965" s="324">
        <v>32.104980307780636</v>
      </c>
      <c r="AH1965" s="324">
        <v>0.20280420803296859</v>
      </c>
      <c r="AI1965" s="324">
        <v>0.27777179388336665</v>
      </c>
      <c r="AJ1965" s="324">
        <v>0.20410585919709992</v>
      </c>
      <c r="AK1965" s="324">
        <v>175.98003215822106</v>
      </c>
      <c r="AL1965" s="324">
        <v>141.90416988856398</v>
      </c>
      <c r="AM1965" s="324">
        <v>210.0558944278782</v>
      </c>
    </row>
    <row r="1966" spans="1:39">
      <c r="A1966" s="291" t="s">
        <v>2117</v>
      </c>
      <c r="B1966" s="291">
        <v>2</v>
      </c>
      <c r="C1966" s="291" t="s">
        <v>4144</v>
      </c>
      <c r="D1966" s="291" t="s">
        <v>3176</v>
      </c>
      <c r="E1966" s="291" t="s">
        <v>3160</v>
      </c>
      <c r="F1966" s="291" t="s">
        <v>3161</v>
      </c>
      <c r="G1966" s="291" t="s">
        <v>3162</v>
      </c>
      <c r="H1966" s="291" t="s">
        <v>3163</v>
      </c>
      <c r="I1966" s="291" t="s">
        <v>3164</v>
      </c>
      <c r="J1966" s="291" t="s">
        <v>65</v>
      </c>
      <c r="K1966" s="291">
        <v>40</v>
      </c>
      <c r="L1966" s="291">
        <v>58627677.160000004</v>
      </c>
      <c r="M1966" s="291" t="s">
        <v>58</v>
      </c>
      <c r="N1966" s="291">
        <v>964</v>
      </c>
      <c r="O1966" s="291">
        <v>9315644.7623381894</v>
      </c>
      <c r="P1966" s="321" t="s">
        <v>3170</v>
      </c>
      <c r="Q1966" s="321">
        <v>18000000</v>
      </c>
      <c r="R1966" s="321">
        <v>32.510452999999998</v>
      </c>
      <c r="S1966" s="321">
        <v>52.540310169999998</v>
      </c>
      <c r="T1966" s="321">
        <v>129.30958598434512</v>
      </c>
      <c r="U1966" s="321" t="s">
        <v>150</v>
      </c>
      <c r="V1966" s="321">
        <v>0.19363482238155294</v>
      </c>
      <c r="W1966" s="321">
        <v>1.16897852116378</v>
      </c>
      <c r="X1966" s="321">
        <v>2</v>
      </c>
      <c r="Y1966" s="321">
        <v>45.178175227930097</v>
      </c>
      <c r="Z1966" s="321">
        <v>0.44807999999999998</v>
      </c>
      <c r="AA1966" s="321">
        <v>99.589996400000004</v>
      </c>
      <c r="AB1966" s="321">
        <v>1.4448949600000001</v>
      </c>
      <c r="AC1966" s="322">
        <v>0.55269378283894455</v>
      </c>
      <c r="AD1966" s="323">
        <v>180000</v>
      </c>
      <c r="AE1966" s="322">
        <v>51.753582012989938</v>
      </c>
      <c r="AF1966" s="324">
        <v>115.70056490933085</v>
      </c>
      <c r="AG1966" s="324">
        <v>32.129312325318196</v>
      </c>
      <c r="AH1966" s="324">
        <v>0.20252047089859351</v>
      </c>
      <c r="AI1966" s="324">
        <v>0.27769365128421319</v>
      </c>
      <c r="AJ1966" s="324">
        <v>0.20410585919709992</v>
      </c>
      <c r="AK1966" s="324">
        <v>175.93052555814589</v>
      </c>
      <c r="AL1966" s="324">
        <v>141.86424949020108</v>
      </c>
      <c r="AM1966" s="324">
        <v>209.99680162609076</v>
      </c>
    </row>
    <row r="1967" spans="1:39">
      <c r="A1967" s="291" t="s">
        <v>2118</v>
      </c>
      <c r="B1967" s="291">
        <v>2</v>
      </c>
      <c r="C1967" s="291" t="s">
        <v>4145</v>
      </c>
      <c r="D1967" s="291" t="s">
        <v>3176</v>
      </c>
      <c r="E1967" s="291" t="s">
        <v>3160</v>
      </c>
      <c r="F1967" s="291" t="s">
        <v>3161</v>
      </c>
      <c r="G1967" s="291" t="s">
        <v>3162</v>
      </c>
      <c r="H1967" s="291" t="s">
        <v>3163</v>
      </c>
      <c r="I1967" s="291" t="s">
        <v>3164</v>
      </c>
      <c r="J1967" s="291" t="s">
        <v>65</v>
      </c>
      <c r="K1967" s="291">
        <v>40</v>
      </c>
      <c r="L1967" s="291">
        <v>58627677.160000004</v>
      </c>
      <c r="M1967" s="291" t="s">
        <v>58</v>
      </c>
      <c r="N1967" s="291">
        <v>965</v>
      </c>
      <c r="O1967" s="291">
        <v>9325318.3290695902</v>
      </c>
      <c r="P1967" s="321" t="s">
        <v>3170</v>
      </c>
      <c r="Q1967" s="321">
        <v>18000000</v>
      </c>
      <c r="R1967" s="321">
        <v>32.510452999999998</v>
      </c>
      <c r="S1967" s="321">
        <v>52.540310169999998</v>
      </c>
      <c r="T1967" s="321">
        <v>129.30958598434512</v>
      </c>
      <c r="U1967" s="321" t="s">
        <v>150</v>
      </c>
      <c r="V1967" s="321">
        <v>0.19363482238155294</v>
      </c>
      <c r="W1967" s="321">
        <v>1.16897852116378</v>
      </c>
      <c r="X1967" s="321">
        <v>2</v>
      </c>
      <c r="Y1967" s="321">
        <v>45.178175227930097</v>
      </c>
      <c r="Z1967" s="321">
        <v>0.44807999999999998</v>
      </c>
      <c r="AA1967" s="321">
        <v>99.589996400000004</v>
      </c>
      <c r="AB1967" s="321">
        <v>1.4448949600000001</v>
      </c>
      <c r="AC1967" s="322">
        <v>0.55269378283894455</v>
      </c>
      <c r="AD1967" s="323">
        <v>180000</v>
      </c>
      <c r="AE1967" s="322">
        <v>51.807324050386612</v>
      </c>
      <c r="AF1967" s="324">
        <v>115.8207108749688</v>
      </c>
      <c r="AG1967" s="324">
        <v>32.15361026808587</v>
      </c>
      <c r="AH1967" s="324">
        <v>0.20223685946222397</v>
      </c>
      <c r="AI1967" s="324">
        <v>0.27761537660389995</v>
      </c>
      <c r="AJ1967" s="324">
        <v>0.20410585919709992</v>
      </c>
      <c r="AK1967" s="324">
        <v>175.88093527913981</v>
      </c>
      <c r="AL1967" s="324">
        <v>141.82426161606216</v>
      </c>
      <c r="AM1967" s="324">
        <v>209.93760894221745</v>
      </c>
    </row>
    <row r="1968" spans="1:39">
      <c r="A1968" s="291" t="s">
        <v>2119</v>
      </c>
      <c r="B1968" s="291">
        <v>2</v>
      </c>
      <c r="C1968" s="291" t="s">
        <v>4146</v>
      </c>
      <c r="D1968" s="291" t="s">
        <v>3176</v>
      </c>
      <c r="E1968" s="291" t="s">
        <v>3160</v>
      </c>
      <c r="F1968" s="291" t="s">
        <v>3161</v>
      </c>
      <c r="G1968" s="291" t="s">
        <v>3162</v>
      </c>
      <c r="H1968" s="291" t="s">
        <v>3163</v>
      </c>
      <c r="I1968" s="291" t="s">
        <v>3164</v>
      </c>
      <c r="J1968" s="291" t="s">
        <v>65</v>
      </c>
      <c r="K1968" s="291">
        <v>40</v>
      </c>
      <c r="L1968" s="291">
        <v>58627677.160000004</v>
      </c>
      <c r="M1968" s="291" t="s">
        <v>58</v>
      </c>
      <c r="N1968" s="291">
        <v>966</v>
      </c>
      <c r="O1968" s="291">
        <v>9334991.895800991</v>
      </c>
      <c r="P1968" s="321" t="s">
        <v>3170</v>
      </c>
      <c r="Q1968" s="321">
        <v>18000000</v>
      </c>
      <c r="R1968" s="321">
        <v>32.510452999999998</v>
      </c>
      <c r="S1968" s="321">
        <v>52.540310169999998</v>
      </c>
      <c r="T1968" s="321">
        <v>129.30958598434512</v>
      </c>
      <c r="U1968" s="321" t="s">
        <v>150</v>
      </c>
      <c r="V1968" s="321">
        <v>0.19363482238155294</v>
      </c>
      <c r="W1968" s="321">
        <v>1.16897852116378</v>
      </c>
      <c r="X1968" s="321">
        <v>2</v>
      </c>
      <c r="Y1968" s="321">
        <v>45.178175227930097</v>
      </c>
      <c r="Z1968" s="321">
        <v>0.44807999999999998</v>
      </c>
      <c r="AA1968" s="321">
        <v>99.589996400000004</v>
      </c>
      <c r="AB1968" s="321">
        <v>1.4448949600000001</v>
      </c>
      <c r="AC1968" s="322">
        <v>0.55269378283894455</v>
      </c>
      <c r="AD1968" s="323">
        <v>180000</v>
      </c>
      <c r="AE1968" s="322">
        <v>51.861066087783286</v>
      </c>
      <c r="AF1968" s="324">
        <v>115.94085684060676</v>
      </c>
      <c r="AG1968" s="324">
        <v>32.177874151292201</v>
      </c>
      <c r="AH1968" s="324">
        <v>0.2019533746097302</v>
      </c>
      <c r="AI1968" s="324">
        <v>0.27753697038421682</v>
      </c>
      <c r="AJ1968" s="324">
        <v>0.20410585919709992</v>
      </c>
      <c r="AK1968" s="324">
        <v>175.83126166444933</v>
      </c>
      <c r="AL1968" s="324">
        <v>141.78420654292935</v>
      </c>
      <c r="AM1968" s="324">
        <v>209.87831678596936</v>
      </c>
    </row>
    <row r="1969" spans="1:39">
      <c r="A1969" s="291" t="s">
        <v>2120</v>
      </c>
      <c r="B1969" s="291">
        <v>2</v>
      </c>
      <c r="C1969" s="291" t="s">
        <v>4147</v>
      </c>
      <c r="D1969" s="291" t="s">
        <v>3176</v>
      </c>
      <c r="E1969" s="291" t="s">
        <v>3160</v>
      </c>
      <c r="F1969" s="291" t="s">
        <v>3161</v>
      </c>
      <c r="G1969" s="291" t="s">
        <v>3162</v>
      </c>
      <c r="H1969" s="291" t="s">
        <v>3163</v>
      </c>
      <c r="I1969" s="291" t="s">
        <v>3164</v>
      </c>
      <c r="J1969" s="291" t="s">
        <v>65</v>
      </c>
      <c r="K1969" s="291">
        <v>40</v>
      </c>
      <c r="L1969" s="291">
        <v>58627677.160000004</v>
      </c>
      <c r="M1969" s="291" t="s">
        <v>58</v>
      </c>
      <c r="N1969" s="291">
        <v>967</v>
      </c>
      <c r="O1969" s="291">
        <v>9344665.4625323918</v>
      </c>
      <c r="P1969" s="321" t="s">
        <v>3170</v>
      </c>
      <c r="Q1969" s="321">
        <v>18000000</v>
      </c>
      <c r="R1969" s="321">
        <v>32.510452999999998</v>
      </c>
      <c r="S1969" s="321">
        <v>52.540310169999998</v>
      </c>
      <c r="T1969" s="321">
        <v>129.30958598434512</v>
      </c>
      <c r="U1969" s="321" t="s">
        <v>150</v>
      </c>
      <c r="V1969" s="321">
        <v>0.19363482238155294</v>
      </c>
      <c r="W1969" s="321">
        <v>1.16897852116378</v>
      </c>
      <c r="X1969" s="321">
        <v>2</v>
      </c>
      <c r="Y1969" s="321">
        <v>45.178175227930097</v>
      </c>
      <c r="Z1969" s="321">
        <v>0.44807999999999998</v>
      </c>
      <c r="AA1969" s="321">
        <v>99.589996400000004</v>
      </c>
      <c r="AB1969" s="321">
        <v>1.4448949600000001</v>
      </c>
      <c r="AC1969" s="322">
        <v>0.55269378283894455</v>
      </c>
      <c r="AD1969" s="323">
        <v>180000</v>
      </c>
      <c r="AE1969" s="322">
        <v>51.914808125179952</v>
      </c>
      <c r="AF1969" s="324">
        <v>116.06100280624469</v>
      </c>
      <c r="AG1969" s="324">
        <v>32.202103990251672</v>
      </c>
      <c r="AH1969" s="324">
        <v>0.20167001722296055</v>
      </c>
      <c r="AI1969" s="324">
        <v>0.27745843316562341</v>
      </c>
      <c r="AJ1969" s="324">
        <v>0.20410585919709992</v>
      </c>
      <c r="AK1969" s="324">
        <v>175.78150505647821</v>
      </c>
      <c r="AL1969" s="324">
        <v>141.74408454690501</v>
      </c>
      <c r="AM1969" s="324">
        <v>209.81892556605146</v>
      </c>
    </row>
    <row r="1970" spans="1:39">
      <c r="A1970" s="291" t="s">
        <v>2121</v>
      </c>
      <c r="B1970" s="291">
        <v>2</v>
      </c>
      <c r="C1970" s="291" t="s">
        <v>4148</v>
      </c>
      <c r="D1970" s="291" t="s">
        <v>3176</v>
      </c>
      <c r="E1970" s="291" t="s">
        <v>3160</v>
      </c>
      <c r="F1970" s="291" t="s">
        <v>3161</v>
      </c>
      <c r="G1970" s="291" t="s">
        <v>3162</v>
      </c>
      <c r="H1970" s="291" t="s">
        <v>3163</v>
      </c>
      <c r="I1970" s="291" t="s">
        <v>3164</v>
      </c>
      <c r="J1970" s="291" t="s">
        <v>65</v>
      </c>
      <c r="K1970" s="291">
        <v>40</v>
      </c>
      <c r="L1970" s="291">
        <v>58627677.160000004</v>
      </c>
      <c r="M1970" s="291" t="s">
        <v>58</v>
      </c>
      <c r="N1970" s="291">
        <v>968</v>
      </c>
      <c r="O1970" s="291">
        <v>9354339.0292637926</v>
      </c>
      <c r="P1970" s="321" t="s">
        <v>3170</v>
      </c>
      <c r="Q1970" s="321">
        <v>18000000</v>
      </c>
      <c r="R1970" s="321">
        <v>32.510452999999998</v>
      </c>
      <c r="S1970" s="321">
        <v>52.540310169999998</v>
      </c>
      <c r="T1970" s="321">
        <v>129.30958598434512</v>
      </c>
      <c r="U1970" s="321" t="s">
        <v>150</v>
      </c>
      <c r="V1970" s="321">
        <v>0.19363482238155294</v>
      </c>
      <c r="W1970" s="321">
        <v>1.16897852116378</v>
      </c>
      <c r="X1970" s="321">
        <v>2</v>
      </c>
      <c r="Y1970" s="321">
        <v>45.178175227930097</v>
      </c>
      <c r="Z1970" s="321">
        <v>0.44807999999999998</v>
      </c>
      <c r="AA1970" s="321">
        <v>99.589996400000004</v>
      </c>
      <c r="AB1970" s="321">
        <v>1.4448949600000001</v>
      </c>
      <c r="AC1970" s="322">
        <v>0.55269378283894455</v>
      </c>
      <c r="AD1970" s="323">
        <v>180000</v>
      </c>
      <c r="AE1970" s="322">
        <v>51.968550162576626</v>
      </c>
      <c r="AF1970" s="324">
        <v>116.18114877188263</v>
      </c>
      <c r="AG1970" s="324">
        <v>32.226299800384304</v>
      </c>
      <c r="AH1970" s="324">
        <v>0.20138678818017758</v>
      </c>
      <c r="AI1970" s="324">
        <v>0.27737976548725168</v>
      </c>
      <c r="AJ1970" s="324">
        <v>0.20410585919709992</v>
      </c>
      <c r="AK1970" s="324">
        <v>175.73166579678909</v>
      </c>
      <c r="AL1970" s="324">
        <v>141.70389590341344</v>
      </c>
      <c r="AM1970" s="324">
        <v>209.75943569016479</v>
      </c>
    </row>
    <row r="1971" spans="1:39">
      <c r="A1971" s="291" t="s">
        <v>2122</v>
      </c>
      <c r="B1971" s="291">
        <v>2</v>
      </c>
      <c r="C1971" s="291" t="s">
        <v>4149</v>
      </c>
      <c r="D1971" s="291" t="s">
        <v>3176</v>
      </c>
      <c r="E1971" s="291" t="s">
        <v>3160</v>
      </c>
      <c r="F1971" s="291" t="s">
        <v>3161</v>
      </c>
      <c r="G1971" s="291" t="s">
        <v>3162</v>
      </c>
      <c r="H1971" s="291" t="s">
        <v>3163</v>
      </c>
      <c r="I1971" s="291" t="s">
        <v>3164</v>
      </c>
      <c r="J1971" s="291" t="s">
        <v>65</v>
      </c>
      <c r="K1971" s="291">
        <v>40</v>
      </c>
      <c r="L1971" s="291">
        <v>58627677.160000004</v>
      </c>
      <c r="M1971" s="291" t="s">
        <v>58</v>
      </c>
      <c r="N1971" s="291">
        <v>969</v>
      </c>
      <c r="O1971" s="291">
        <v>9364012.5959951933</v>
      </c>
      <c r="P1971" s="321" t="s">
        <v>3170</v>
      </c>
      <c r="Q1971" s="321">
        <v>18000000</v>
      </c>
      <c r="R1971" s="321">
        <v>32.510452999999998</v>
      </c>
      <c r="S1971" s="321">
        <v>52.540310169999998</v>
      </c>
      <c r="T1971" s="321">
        <v>129.30958598434512</v>
      </c>
      <c r="U1971" s="321" t="s">
        <v>150</v>
      </c>
      <c r="V1971" s="321">
        <v>0.19363482238155294</v>
      </c>
      <c r="W1971" s="321">
        <v>1.16897852116378</v>
      </c>
      <c r="X1971" s="321">
        <v>2</v>
      </c>
      <c r="Y1971" s="321">
        <v>45.178175227930097</v>
      </c>
      <c r="Z1971" s="321">
        <v>0.44807999999999998</v>
      </c>
      <c r="AA1971" s="321">
        <v>99.589996400000004</v>
      </c>
      <c r="AB1971" s="321">
        <v>1.4448949600000001</v>
      </c>
      <c r="AC1971" s="322">
        <v>0.55269378283894455</v>
      </c>
      <c r="AD1971" s="323">
        <v>180000</v>
      </c>
      <c r="AE1971" s="322">
        <v>52.022292199973293</v>
      </c>
      <c r="AF1971" s="324">
        <v>116.30129473752058</v>
      </c>
      <c r="AG1971" s="324">
        <v>32.250461597215121</v>
      </c>
      <c r="AH1971" s="324">
        <v>0.20110368835544704</v>
      </c>
      <c r="AI1971" s="324">
        <v>0.27730096788690889</v>
      </c>
      <c r="AJ1971" s="324">
        <v>0.20410585919709992</v>
      </c>
      <c r="AK1971" s="324">
        <v>175.68174422610528</v>
      </c>
      <c r="AL1971" s="324">
        <v>141.66364088720201</v>
      </c>
      <c r="AM1971" s="324">
        <v>209.69984756500861</v>
      </c>
    </row>
    <row r="1972" spans="1:39">
      <c r="A1972" s="291" t="s">
        <v>2123</v>
      </c>
      <c r="B1972" s="291">
        <v>2</v>
      </c>
      <c r="C1972" s="291" t="s">
        <v>4150</v>
      </c>
      <c r="D1972" s="291" t="s">
        <v>3176</v>
      </c>
      <c r="E1972" s="291" t="s">
        <v>3160</v>
      </c>
      <c r="F1972" s="291" t="s">
        <v>3161</v>
      </c>
      <c r="G1972" s="291" t="s">
        <v>3162</v>
      </c>
      <c r="H1972" s="291" t="s">
        <v>3163</v>
      </c>
      <c r="I1972" s="291" t="s">
        <v>3164</v>
      </c>
      <c r="J1972" s="291" t="s">
        <v>65</v>
      </c>
      <c r="K1972" s="291">
        <v>40</v>
      </c>
      <c r="L1972" s="291">
        <v>58627677.160000004</v>
      </c>
      <c r="M1972" s="291" t="s">
        <v>58</v>
      </c>
      <c r="N1972" s="291">
        <v>970</v>
      </c>
      <c r="O1972" s="291">
        <v>9373686.1627265941</v>
      </c>
      <c r="P1972" s="321" t="s">
        <v>3170</v>
      </c>
      <c r="Q1972" s="321">
        <v>18000000</v>
      </c>
      <c r="R1972" s="321">
        <v>32.510452999999998</v>
      </c>
      <c r="S1972" s="321">
        <v>52.540310169999998</v>
      </c>
      <c r="T1972" s="321">
        <v>129.30958598434512</v>
      </c>
      <c r="U1972" s="321" t="s">
        <v>150</v>
      </c>
      <c r="V1972" s="321">
        <v>0.19363482238155294</v>
      </c>
      <c r="W1972" s="321">
        <v>1.16897852116378</v>
      </c>
      <c r="X1972" s="321">
        <v>2</v>
      </c>
      <c r="Y1972" s="321">
        <v>45.178175227930097</v>
      </c>
      <c r="Z1972" s="321">
        <v>0.44807999999999998</v>
      </c>
      <c r="AA1972" s="321">
        <v>99.589996400000004</v>
      </c>
      <c r="AB1972" s="321">
        <v>1.4448949600000001</v>
      </c>
      <c r="AC1972" s="322">
        <v>0.55269378283894455</v>
      </c>
      <c r="AD1972" s="323">
        <v>180000</v>
      </c>
      <c r="AE1972" s="322">
        <v>52.076034237369967</v>
      </c>
      <c r="AF1972" s="324">
        <v>116.42144070315852</v>
      </c>
      <c r="AG1972" s="324">
        <v>32.274589396373763</v>
      </c>
      <c r="AH1972" s="324">
        <v>0.20082071861946266</v>
      </c>
      <c r="AI1972" s="324">
        <v>0.27722204090108077</v>
      </c>
      <c r="AJ1972" s="324">
        <v>0.20410585919709992</v>
      </c>
      <c r="AK1972" s="324">
        <v>175.63174068431294</v>
      </c>
      <c r="AL1972" s="324">
        <v>141.62331977234305</v>
      </c>
      <c r="AM1972" s="324">
        <v>209.64016159628284</v>
      </c>
    </row>
    <row r="1973" spans="1:39">
      <c r="A1973" s="291" t="s">
        <v>2124</v>
      </c>
      <c r="B1973" s="291">
        <v>2</v>
      </c>
      <c r="C1973" s="291" t="s">
        <v>4151</v>
      </c>
      <c r="D1973" s="291" t="s">
        <v>3176</v>
      </c>
      <c r="E1973" s="291" t="s">
        <v>3160</v>
      </c>
      <c r="F1973" s="291" t="s">
        <v>3161</v>
      </c>
      <c r="G1973" s="291" t="s">
        <v>3162</v>
      </c>
      <c r="H1973" s="291" t="s">
        <v>3163</v>
      </c>
      <c r="I1973" s="291" t="s">
        <v>3164</v>
      </c>
      <c r="J1973" s="291" t="s">
        <v>65</v>
      </c>
      <c r="K1973" s="291">
        <v>40</v>
      </c>
      <c r="L1973" s="291">
        <v>58627677.160000004</v>
      </c>
      <c r="M1973" s="291" t="s">
        <v>58</v>
      </c>
      <c r="N1973" s="291">
        <v>971</v>
      </c>
      <c r="O1973" s="291">
        <v>9383359.7294579949</v>
      </c>
      <c r="P1973" s="321" t="s">
        <v>3170</v>
      </c>
      <c r="Q1973" s="321">
        <v>18000000</v>
      </c>
      <c r="R1973" s="321">
        <v>32.510452999999998</v>
      </c>
      <c r="S1973" s="321">
        <v>52.540310169999998</v>
      </c>
      <c r="T1973" s="321">
        <v>129.30958598434512</v>
      </c>
      <c r="U1973" s="321" t="s">
        <v>150</v>
      </c>
      <c r="V1973" s="321">
        <v>0.19363482238155294</v>
      </c>
      <c r="W1973" s="321">
        <v>1.16897852116378</v>
      </c>
      <c r="X1973" s="321">
        <v>2</v>
      </c>
      <c r="Y1973" s="321">
        <v>45.178175227930097</v>
      </c>
      <c r="Z1973" s="321">
        <v>0.44807999999999998</v>
      </c>
      <c r="AA1973" s="321">
        <v>99.589996400000004</v>
      </c>
      <c r="AB1973" s="321">
        <v>1.4448949600000001</v>
      </c>
      <c r="AC1973" s="322">
        <v>0.55269378283894455</v>
      </c>
      <c r="AD1973" s="323">
        <v>180000</v>
      </c>
      <c r="AE1973" s="322">
        <v>52.129776274766641</v>
      </c>
      <c r="AF1973" s="324">
        <v>116.54158666879647</v>
      </c>
      <c r="AG1973" s="324">
        <v>32.298683213594018</v>
      </c>
      <c r="AH1973" s="324">
        <v>0.20053787983909799</v>
      </c>
      <c r="AI1973" s="324">
        <v>0.2771429850649344</v>
      </c>
      <c r="AJ1973" s="324">
        <v>0.20410585919709992</v>
      </c>
      <c r="AK1973" s="324">
        <v>175.58165551046272</v>
      </c>
      <c r="AL1973" s="324">
        <v>141.58293283223529</v>
      </c>
      <c r="AM1973" s="324">
        <v>209.58037818869022</v>
      </c>
    </row>
    <row r="1974" spans="1:39">
      <c r="A1974" s="291" t="s">
        <v>2125</v>
      </c>
      <c r="B1974" s="291">
        <v>2</v>
      </c>
      <c r="C1974" s="291" t="s">
        <v>4152</v>
      </c>
      <c r="D1974" s="291" t="s">
        <v>3176</v>
      </c>
      <c r="E1974" s="291" t="s">
        <v>3160</v>
      </c>
      <c r="F1974" s="291" t="s">
        <v>3161</v>
      </c>
      <c r="G1974" s="291" t="s">
        <v>3162</v>
      </c>
      <c r="H1974" s="291" t="s">
        <v>3163</v>
      </c>
      <c r="I1974" s="291" t="s">
        <v>3164</v>
      </c>
      <c r="J1974" s="291" t="s">
        <v>65</v>
      </c>
      <c r="K1974" s="291">
        <v>40</v>
      </c>
      <c r="L1974" s="291">
        <v>58627677.160000004</v>
      </c>
      <c r="M1974" s="291" t="s">
        <v>58</v>
      </c>
      <c r="N1974" s="291">
        <v>972</v>
      </c>
      <c r="O1974" s="291">
        <v>9393033.2961893957</v>
      </c>
      <c r="P1974" s="321" t="s">
        <v>3170</v>
      </c>
      <c r="Q1974" s="321">
        <v>18000000</v>
      </c>
      <c r="R1974" s="321">
        <v>32.510452999999998</v>
      </c>
      <c r="S1974" s="321">
        <v>52.540310169999998</v>
      </c>
      <c r="T1974" s="321">
        <v>129.30958598434512</v>
      </c>
      <c r="U1974" s="321" t="s">
        <v>150</v>
      </c>
      <c r="V1974" s="321">
        <v>0.19363482238155294</v>
      </c>
      <c r="W1974" s="321">
        <v>1.16897852116378</v>
      </c>
      <c r="X1974" s="321">
        <v>2</v>
      </c>
      <c r="Y1974" s="321">
        <v>45.178175227930097</v>
      </c>
      <c r="Z1974" s="321">
        <v>0.44807999999999998</v>
      </c>
      <c r="AA1974" s="321">
        <v>99.589996400000004</v>
      </c>
      <c r="AB1974" s="321">
        <v>1.4448949600000001</v>
      </c>
      <c r="AC1974" s="322">
        <v>0.55269378283894455</v>
      </c>
      <c r="AD1974" s="323">
        <v>180000</v>
      </c>
      <c r="AE1974" s="322">
        <v>52.183518312163308</v>
      </c>
      <c r="AF1974" s="324">
        <v>116.66173263443441</v>
      </c>
      <c r="AG1974" s="324">
        <v>32.32274306471335</v>
      </c>
      <c r="AH1974" s="324">
        <v>0.2002551728772641</v>
      </c>
      <c r="AI1974" s="324">
        <v>0.27706380091232091</v>
      </c>
      <c r="AJ1974" s="324">
        <v>0.20410585919709992</v>
      </c>
      <c r="AK1974" s="324">
        <v>175.53148904277165</v>
      </c>
      <c r="AL1974" s="324">
        <v>141.54248033960508</v>
      </c>
      <c r="AM1974" s="324">
        <v>209.52049774593826</v>
      </c>
    </row>
    <row r="1975" spans="1:39">
      <c r="A1975" s="291" t="s">
        <v>2126</v>
      </c>
      <c r="B1975" s="291">
        <v>2</v>
      </c>
      <c r="C1975" s="291" t="s">
        <v>4153</v>
      </c>
      <c r="D1975" s="291" t="s">
        <v>3176</v>
      </c>
      <c r="E1975" s="291" t="s">
        <v>3160</v>
      </c>
      <c r="F1975" s="291" t="s">
        <v>3161</v>
      </c>
      <c r="G1975" s="291" t="s">
        <v>3162</v>
      </c>
      <c r="H1975" s="291" t="s">
        <v>3163</v>
      </c>
      <c r="I1975" s="291" t="s">
        <v>3164</v>
      </c>
      <c r="J1975" s="291" t="s">
        <v>65</v>
      </c>
      <c r="K1975" s="291">
        <v>40</v>
      </c>
      <c r="L1975" s="291">
        <v>58627677.160000004</v>
      </c>
      <c r="M1975" s="291" t="s">
        <v>58</v>
      </c>
      <c r="N1975" s="291">
        <v>973</v>
      </c>
      <c r="O1975" s="291">
        <v>9402706.8629207965</v>
      </c>
      <c r="P1975" s="321" t="s">
        <v>3170</v>
      </c>
      <c r="Q1975" s="321">
        <v>18000000</v>
      </c>
      <c r="R1975" s="321">
        <v>32.510452999999998</v>
      </c>
      <c r="S1975" s="321">
        <v>52.540310169999998</v>
      </c>
      <c r="T1975" s="321">
        <v>129.30958598434512</v>
      </c>
      <c r="U1975" s="321" t="s">
        <v>150</v>
      </c>
      <c r="V1975" s="321">
        <v>0.19363482238155294</v>
      </c>
      <c r="W1975" s="321">
        <v>1.16897852116378</v>
      </c>
      <c r="X1975" s="321">
        <v>2</v>
      </c>
      <c r="Y1975" s="321">
        <v>45.178175227930097</v>
      </c>
      <c r="Z1975" s="321">
        <v>0.44807999999999998</v>
      </c>
      <c r="AA1975" s="321">
        <v>99.589996400000004</v>
      </c>
      <c r="AB1975" s="321">
        <v>1.4448949600000001</v>
      </c>
      <c r="AC1975" s="322">
        <v>0.55269378283894455</v>
      </c>
      <c r="AD1975" s="323">
        <v>180000</v>
      </c>
      <c r="AE1975" s="322">
        <v>52.237260349559982</v>
      </c>
      <c r="AF1975" s="324">
        <v>116.78187860007236</v>
      </c>
      <c r="AG1975" s="324">
        <v>32.346768965672453</v>
      </c>
      <c r="AH1975" s="324">
        <v>0.19997259859314637</v>
      </c>
      <c r="AI1975" s="324">
        <v>0.27698448897577854</v>
      </c>
      <c r="AJ1975" s="324">
        <v>0.20410585919709992</v>
      </c>
      <c r="AK1975" s="324">
        <v>175.48124161862492</v>
      </c>
      <c r="AL1975" s="324">
        <v>141.50196256650813</v>
      </c>
      <c r="AM1975" s="324">
        <v>209.46052067074174</v>
      </c>
    </row>
    <row r="1976" spans="1:39">
      <c r="A1976" s="291" t="s">
        <v>2127</v>
      </c>
      <c r="B1976" s="291">
        <v>2</v>
      </c>
      <c r="C1976" s="291" t="s">
        <v>4154</v>
      </c>
      <c r="D1976" s="291" t="s">
        <v>3176</v>
      </c>
      <c r="E1976" s="291" t="s">
        <v>3160</v>
      </c>
      <c r="F1976" s="291" t="s">
        <v>3161</v>
      </c>
      <c r="G1976" s="291" t="s">
        <v>3162</v>
      </c>
      <c r="H1976" s="291" t="s">
        <v>3163</v>
      </c>
      <c r="I1976" s="291" t="s">
        <v>3164</v>
      </c>
      <c r="J1976" s="291" t="s">
        <v>65</v>
      </c>
      <c r="K1976" s="291">
        <v>40</v>
      </c>
      <c r="L1976" s="291">
        <v>58627677.160000004</v>
      </c>
      <c r="M1976" s="291" t="s">
        <v>58</v>
      </c>
      <c r="N1976" s="291">
        <v>974</v>
      </c>
      <c r="O1976" s="291">
        <v>9412380.4296521973</v>
      </c>
      <c r="P1976" s="321" t="s">
        <v>3170</v>
      </c>
      <c r="Q1976" s="321">
        <v>18000000</v>
      </c>
      <c r="R1976" s="321">
        <v>32.510452999999998</v>
      </c>
      <c r="S1976" s="321">
        <v>52.540310169999998</v>
      </c>
      <c r="T1976" s="321">
        <v>129.30958598434512</v>
      </c>
      <c r="U1976" s="321" t="s">
        <v>150</v>
      </c>
      <c r="V1976" s="321">
        <v>0.19363482238155294</v>
      </c>
      <c r="W1976" s="321">
        <v>1.16897852116378</v>
      </c>
      <c r="X1976" s="321">
        <v>2</v>
      </c>
      <c r="Y1976" s="321">
        <v>45.178175227930097</v>
      </c>
      <c r="Z1976" s="321">
        <v>0.44807999999999998</v>
      </c>
      <c r="AA1976" s="321">
        <v>99.589996400000004</v>
      </c>
      <c r="AB1976" s="321">
        <v>1.4448949600000001</v>
      </c>
      <c r="AC1976" s="322">
        <v>0.55269378283894455</v>
      </c>
      <c r="AD1976" s="323">
        <v>180000</v>
      </c>
      <c r="AE1976" s="322">
        <v>52.291002386956649</v>
      </c>
      <c r="AF1976" s="324">
        <v>116.90202456571029</v>
      </c>
      <c r="AG1976" s="324">
        <v>32.37076093251482</v>
      </c>
      <c r="AH1976" s="324">
        <v>0.19969015784240526</v>
      </c>
      <c r="AI1976" s="324">
        <v>0.27690504978653563</v>
      </c>
      <c r="AJ1976" s="324">
        <v>0.20410585919709992</v>
      </c>
      <c r="AK1976" s="324">
        <v>175.43091357457786</v>
      </c>
      <c r="AL1976" s="324">
        <v>141.46137978433092</v>
      </c>
      <c r="AM1976" s="324">
        <v>209.40044736482483</v>
      </c>
    </row>
    <row r="1977" spans="1:39">
      <c r="A1977" s="291" t="s">
        <v>2128</v>
      </c>
      <c r="B1977" s="291">
        <v>2</v>
      </c>
      <c r="C1977" s="291" t="s">
        <v>4155</v>
      </c>
      <c r="D1977" s="291" t="s">
        <v>3176</v>
      </c>
      <c r="E1977" s="291" t="s">
        <v>3160</v>
      </c>
      <c r="F1977" s="291" t="s">
        <v>3161</v>
      </c>
      <c r="G1977" s="291" t="s">
        <v>3162</v>
      </c>
      <c r="H1977" s="291" t="s">
        <v>3163</v>
      </c>
      <c r="I1977" s="291" t="s">
        <v>3164</v>
      </c>
      <c r="J1977" s="291" t="s">
        <v>65</v>
      </c>
      <c r="K1977" s="291">
        <v>40</v>
      </c>
      <c r="L1977" s="291">
        <v>58627677.160000004</v>
      </c>
      <c r="M1977" s="291" t="s">
        <v>58</v>
      </c>
      <c r="N1977" s="291">
        <v>975</v>
      </c>
      <c r="O1977" s="291">
        <v>9422053.9963835981</v>
      </c>
      <c r="P1977" s="321" t="s">
        <v>3170</v>
      </c>
      <c r="Q1977" s="321">
        <v>18000000</v>
      </c>
      <c r="R1977" s="321">
        <v>32.510452999999998</v>
      </c>
      <c r="S1977" s="321">
        <v>52.540310169999998</v>
      </c>
      <c r="T1977" s="321">
        <v>129.30958598434512</v>
      </c>
      <c r="U1977" s="321" t="s">
        <v>150</v>
      </c>
      <c r="V1977" s="321">
        <v>0.19363482238155294</v>
      </c>
      <c r="W1977" s="321">
        <v>1.16897852116378</v>
      </c>
      <c r="X1977" s="321">
        <v>2</v>
      </c>
      <c r="Y1977" s="321">
        <v>45.178175227930097</v>
      </c>
      <c r="Z1977" s="321">
        <v>0.44807999999999998</v>
      </c>
      <c r="AA1977" s="321">
        <v>99.589996400000004</v>
      </c>
      <c r="AB1977" s="321">
        <v>1.4448949600000001</v>
      </c>
      <c r="AC1977" s="322">
        <v>0.55269378283894455</v>
      </c>
      <c r="AD1977" s="323">
        <v>180000</v>
      </c>
      <c r="AE1977" s="322">
        <v>52.344744424353323</v>
      </c>
      <c r="AF1977" s="324">
        <v>117.02217053134825</v>
      </c>
      <c r="AG1977" s="324">
        <v>32.394718981386298</v>
      </c>
      <c r="AH1977" s="324">
        <v>0.19940785147685747</v>
      </c>
      <c r="AI1977" s="324">
        <v>0.27682548387451333</v>
      </c>
      <c r="AJ1977" s="324">
        <v>0.20410585919709992</v>
      </c>
      <c r="AK1977" s="324">
        <v>175.38050524635767</v>
      </c>
      <c r="AL1977" s="324">
        <v>141.42073226379222</v>
      </c>
      <c r="AM1977" s="324">
        <v>209.34027822892318</v>
      </c>
    </row>
    <row r="1978" spans="1:39">
      <c r="A1978" s="291" t="s">
        <v>2129</v>
      </c>
      <c r="B1978" s="291">
        <v>2</v>
      </c>
      <c r="C1978" s="291" t="s">
        <v>4156</v>
      </c>
      <c r="D1978" s="291" t="s">
        <v>3176</v>
      </c>
      <c r="E1978" s="291" t="s">
        <v>3160</v>
      </c>
      <c r="F1978" s="291" t="s">
        <v>3161</v>
      </c>
      <c r="G1978" s="291" t="s">
        <v>3162</v>
      </c>
      <c r="H1978" s="291" t="s">
        <v>3163</v>
      </c>
      <c r="I1978" s="291" t="s">
        <v>3164</v>
      </c>
      <c r="J1978" s="291" t="s">
        <v>65</v>
      </c>
      <c r="K1978" s="291">
        <v>40</v>
      </c>
      <c r="L1978" s="291">
        <v>58627677.160000004</v>
      </c>
      <c r="M1978" s="291" t="s">
        <v>58</v>
      </c>
      <c r="N1978" s="291">
        <v>976</v>
      </c>
      <c r="O1978" s="291">
        <v>9431727.5631149989</v>
      </c>
      <c r="P1978" s="321" t="s">
        <v>3170</v>
      </c>
      <c r="Q1978" s="321">
        <v>18000000</v>
      </c>
      <c r="R1978" s="321">
        <v>32.510452999999998</v>
      </c>
      <c r="S1978" s="321">
        <v>52.540310169999998</v>
      </c>
      <c r="T1978" s="321">
        <v>129.30958598434512</v>
      </c>
      <c r="U1978" s="321" t="s">
        <v>150</v>
      </c>
      <c r="V1978" s="321">
        <v>0.19363482238155294</v>
      </c>
      <c r="W1978" s="321">
        <v>1.16897852116378</v>
      </c>
      <c r="X1978" s="321">
        <v>2</v>
      </c>
      <c r="Y1978" s="321">
        <v>45.178175227930097</v>
      </c>
      <c r="Z1978" s="321">
        <v>0.44807999999999998</v>
      </c>
      <c r="AA1978" s="321">
        <v>99.589996400000004</v>
      </c>
      <c r="AB1978" s="321">
        <v>1.4448949600000001</v>
      </c>
      <c r="AC1978" s="322">
        <v>0.55269378283894455</v>
      </c>
      <c r="AD1978" s="323">
        <v>180000</v>
      </c>
      <c r="AE1978" s="322">
        <v>52.398486461749997</v>
      </c>
      <c r="AF1978" s="324">
        <v>117.1423164969862</v>
      </c>
      <c r="AG1978" s="324">
        <v>32.418643128534605</v>
      </c>
      <c r="AH1978" s="324">
        <v>0.19912568034453415</v>
      </c>
      <c r="AI1978" s="324">
        <v>0.27674579176832875</v>
      </c>
      <c r="AJ1978" s="324">
        <v>0.20410585919709992</v>
      </c>
      <c r="AK1978" s="324">
        <v>175.33001696886538</v>
      </c>
      <c r="AL1978" s="324">
        <v>141.38002027494448</v>
      </c>
      <c r="AM1978" s="324">
        <v>209.2800136627863</v>
      </c>
    </row>
    <row r="1979" spans="1:39">
      <c r="A1979" s="291" t="s">
        <v>2130</v>
      </c>
      <c r="B1979" s="291">
        <v>2</v>
      </c>
      <c r="C1979" s="291" t="s">
        <v>4157</v>
      </c>
      <c r="D1979" s="291" t="s">
        <v>3176</v>
      </c>
      <c r="E1979" s="291" t="s">
        <v>3160</v>
      </c>
      <c r="F1979" s="291" t="s">
        <v>3161</v>
      </c>
      <c r="G1979" s="291" t="s">
        <v>3162</v>
      </c>
      <c r="H1979" s="291" t="s">
        <v>3163</v>
      </c>
      <c r="I1979" s="291" t="s">
        <v>3164</v>
      </c>
      <c r="J1979" s="291" t="s">
        <v>65</v>
      </c>
      <c r="K1979" s="291">
        <v>40</v>
      </c>
      <c r="L1979" s="291">
        <v>58627677.160000004</v>
      </c>
      <c r="M1979" s="291" t="s">
        <v>58</v>
      </c>
      <c r="N1979" s="291">
        <v>977</v>
      </c>
      <c r="O1979" s="291">
        <v>9441401.1298463996</v>
      </c>
      <c r="P1979" s="321" t="s">
        <v>3170</v>
      </c>
      <c r="Q1979" s="321">
        <v>18000000</v>
      </c>
      <c r="R1979" s="321">
        <v>32.510452999999998</v>
      </c>
      <c r="S1979" s="321">
        <v>52.540310169999998</v>
      </c>
      <c r="T1979" s="321">
        <v>129.30958598434512</v>
      </c>
      <c r="U1979" s="321" t="s">
        <v>150</v>
      </c>
      <c r="V1979" s="321">
        <v>0.19363482238155294</v>
      </c>
      <c r="W1979" s="321">
        <v>1.16897852116378</v>
      </c>
      <c r="X1979" s="321">
        <v>2</v>
      </c>
      <c r="Y1979" s="321">
        <v>45.178175227930097</v>
      </c>
      <c r="Z1979" s="321">
        <v>0.44807999999999998</v>
      </c>
      <c r="AA1979" s="321">
        <v>99.589996400000004</v>
      </c>
      <c r="AB1979" s="321">
        <v>1.4448949600000001</v>
      </c>
      <c r="AC1979" s="322">
        <v>0.55269378283894455</v>
      </c>
      <c r="AD1979" s="323">
        <v>180000</v>
      </c>
      <c r="AE1979" s="322">
        <v>52.452228499146663</v>
      </c>
      <c r="AF1979" s="324">
        <v>117.26246246262413</v>
      </c>
      <c r="AG1979" s="324">
        <v>32.442533390308903</v>
      </c>
      <c r="AH1979" s="324">
        <v>0.19884364528970566</v>
      </c>
      <c r="AI1979" s="324">
        <v>0.27666597399529741</v>
      </c>
      <c r="AJ1979" s="324">
        <v>0.20410585919709992</v>
      </c>
      <c r="AK1979" s="324">
        <v>175.27944907617734</v>
      </c>
      <c r="AL1979" s="324">
        <v>141.3392440871753</v>
      </c>
      <c r="AM1979" s="324">
        <v>209.21965406517941</v>
      </c>
    </row>
    <row r="1980" spans="1:39">
      <c r="A1980" s="291" t="s">
        <v>2131</v>
      </c>
      <c r="B1980" s="291">
        <v>2</v>
      </c>
      <c r="C1980" s="291" t="s">
        <v>4158</v>
      </c>
      <c r="D1980" s="291" t="s">
        <v>3176</v>
      </c>
      <c r="E1980" s="291" t="s">
        <v>3160</v>
      </c>
      <c r="F1980" s="291" t="s">
        <v>3161</v>
      </c>
      <c r="G1980" s="291" t="s">
        <v>3162</v>
      </c>
      <c r="H1980" s="291" t="s">
        <v>3163</v>
      </c>
      <c r="I1980" s="291" t="s">
        <v>3164</v>
      </c>
      <c r="J1980" s="291" t="s">
        <v>65</v>
      </c>
      <c r="K1980" s="291">
        <v>40</v>
      </c>
      <c r="L1980" s="291">
        <v>58627677.160000004</v>
      </c>
      <c r="M1980" s="291" t="s">
        <v>58</v>
      </c>
      <c r="N1980" s="291">
        <v>978</v>
      </c>
      <c r="O1980" s="291">
        <v>9451074.6965778004</v>
      </c>
      <c r="P1980" s="321" t="s">
        <v>3170</v>
      </c>
      <c r="Q1980" s="321">
        <v>18000000</v>
      </c>
      <c r="R1980" s="321">
        <v>32.510452999999998</v>
      </c>
      <c r="S1980" s="321">
        <v>52.540310169999998</v>
      </c>
      <c r="T1980" s="321">
        <v>129.30958598434512</v>
      </c>
      <c r="U1980" s="321" t="s">
        <v>150</v>
      </c>
      <c r="V1980" s="321">
        <v>0.19363482238155294</v>
      </c>
      <c r="W1980" s="321">
        <v>1.16897852116378</v>
      </c>
      <c r="X1980" s="321">
        <v>2</v>
      </c>
      <c r="Y1980" s="321">
        <v>45.178175227930097</v>
      </c>
      <c r="Z1980" s="321">
        <v>0.44807999999999998</v>
      </c>
      <c r="AA1980" s="321">
        <v>99.589996400000004</v>
      </c>
      <c r="AB1980" s="321">
        <v>1.4448949600000001</v>
      </c>
      <c r="AC1980" s="322">
        <v>0.55269378283894455</v>
      </c>
      <c r="AD1980" s="323">
        <v>180000</v>
      </c>
      <c r="AE1980" s="322">
        <v>52.505970536543337</v>
      </c>
      <c r="AF1980" s="324">
        <v>117.38260842826209</v>
      </c>
      <c r="AG1980" s="324">
        <v>32.466389783159386</v>
      </c>
      <c r="AH1980" s="324">
        <v>0.19856174715321256</v>
      </c>
      <c r="AI1980" s="324">
        <v>0.27658603108143648</v>
      </c>
      <c r="AJ1980" s="324">
        <v>0.20410585919709992</v>
      </c>
      <c r="AK1980" s="324">
        <v>175.22880190154746</v>
      </c>
      <c r="AL1980" s="324">
        <v>141.29840396920901</v>
      </c>
      <c r="AM1980" s="324">
        <v>209.15919983388594</v>
      </c>
    </row>
    <row r="1981" spans="1:39">
      <c r="A1981" s="291" t="s">
        <v>2132</v>
      </c>
      <c r="B1981" s="291">
        <v>2</v>
      </c>
      <c r="C1981" s="291" t="s">
        <v>4159</v>
      </c>
      <c r="D1981" s="291" t="s">
        <v>3176</v>
      </c>
      <c r="E1981" s="291" t="s">
        <v>3160</v>
      </c>
      <c r="F1981" s="291" t="s">
        <v>3161</v>
      </c>
      <c r="G1981" s="291" t="s">
        <v>3162</v>
      </c>
      <c r="H1981" s="291" t="s">
        <v>3163</v>
      </c>
      <c r="I1981" s="291" t="s">
        <v>3164</v>
      </c>
      <c r="J1981" s="291" t="s">
        <v>65</v>
      </c>
      <c r="K1981" s="291">
        <v>40</v>
      </c>
      <c r="L1981" s="291">
        <v>58627677.160000004</v>
      </c>
      <c r="M1981" s="291" t="s">
        <v>58</v>
      </c>
      <c r="N1981" s="291">
        <v>979</v>
      </c>
      <c r="O1981" s="291">
        <v>9460748.2633092012</v>
      </c>
      <c r="P1981" s="321" t="s">
        <v>3170</v>
      </c>
      <c r="Q1981" s="321">
        <v>18000000</v>
      </c>
      <c r="R1981" s="321">
        <v>32.510452999999998</v>
      </c>
      <c r="S1981" s="321">
        <v>52.540310169999998</v>
      </c>
      <c r="T1981" s="321">
        <v>129.30958598434512</v>
      </c>
      <c r="U1981" s="321" t="s">
        <v>150</v>
      </c>
      <c r="V1981" s="321">
        <v>0.19363482238155294</v>
      </c>
      <c r="W1981" s="321">
        <v>1.16897852116378</v>
      </c>
      <c r="X1981" s="321">
        <v>2</v>
      </c>
      <c r="Y1981" s="321">
        <v>45.178175227930097</v>
      </c>
      <c r="Z1981" s="321">
        <v>0.44807999999999998</v>
      </c>
      <c r="AA1981" s="321">
        <v>99.589996400000004</v>
      </c>
      <c r="AB1981" s="321">
        <v>1.4448949600000001</v>
      </c>
      <c r="AC1981" s="322">
        <v>0.55269378283894455</v>
      </c>
      <c r="AD1981" s="323">
        <v>180000</v>
      </c>
      <c r="AE1981" s="322">
        <v>52.559712573940004</v>
      </c>
      <c r="AF1981" s="324">
        <v>117.50275439390002</v>
      </c>
      <c r="AG1981" s="324">
        <v>32.490212323636783</v>
      </c>
      <c r="AH1981" s="324">
        <v>0.19827998677199066</v>
      </c>
      <c r="AI1981" s="324">
        <v>0.27650596355146773</v>
      </c>
      <c r="AJ1981" s="324">
        <v>0.20410585919709992</v>
      </c>
      <c r="AK1981" s="324">
        <v>175.17807577740885</v>
      </c>
      <c r="AL1981" s="324">
        <v>141.25750018910807</v>
      </c>
      <c r="AM1981" s="324">
        <v>209.09865136570966</v>
      </c>
    </row>
    <row r="1982" spans="1:39">
      <c r="A1982" s="291" t="s">
        <v>2133</v>
      </c>
      <c r="B1982" s="291">
        <v>2</v>
      </c>
      <c r="C1982" s="291" t="s">
        <v>4160</v>
      </c>
      <c r="D1982" s="291" t="s">
        <v>3176</v>
      </c>
      <c r="E1982" s="291" t="s">
        <v>3160</v>
      </c>
      <c r="F1982" s="291" t="s">
        <v>3161</v>
      </c>
      <c r="G1982" s="291" t="s">
        <v>3162</v>
      </c>
      <c r="H1982" s="291" t="s">
        <v>3163</v>
      </c>
      <c r="I1982" s="291" t="s">
        <v>3164</v>
      </c>
      <c r="J1982" s="291" t="s">
        <v>65</v>
      </c>
      <c r="K1982" s="291">
        <v>40</v>
      </c>
      <c r="L1982" s="291">
        <v>58627677.160000004</v>
      </c>
      <c r="M1982" s="291" t="s">
        <v>58</v>
      </c>
      <c r="N1982" s="291">
        <v>980</v>
      </c>
      <c r="O1982" s="291">
        <v>9470421.830040602</v>
      </c>
      <c r="P1982" s="321" t="s">
        <v>3170</v>
      </c>
      <c r="Q1982" s="321">
        <v>18000000</v>
      </c>
      <c r="R1982" s="321">
        <v>32.510452999999998</v>
      </c>
      <c r="S1982" s="321">
        <v>52.540310169999998</v>
      </c>
      <c r="T1982" s="321">
        <v>129.30958598434512</v>
      </c>
      <c r="U1982" s="321" t="s">
        <v>150</v>
      </c>
      <c r="V1982" s="321">
        <v>0.19363482238155294</v>
      </c>
      <c r="W1982" s="321">
        <v>1.16897852116378</v>
      </c>
      <c r="X1982" s="321">
        <v>2</v>
      </c>
      <c r="Y1982" s="321">
        <v>45.178175227930097</v>
      </c>
      <c r="Z1982" s="321">
        <v>0.44807999999999998</v>
      </c>
      <c r="AA1982" s="321">
        <v>99.589996400000004</v>
      </c>
      <c r="AB1982" s="321">
        <v>1.4448949600000001</v>
      </c>
      <c r="AC1982" s="322">
        <v>0.55269378283894455</v>
      </c>
      <c r="AD1982" s="323">
        <v>180000</v>
      </c>
      <c r="AE1982" s="322">
        <v>52.613454611336678</v>
      </c>
      <c r="AF1982" s="324">
        <v>117.62290035953797</v>
      </c>
      <c r="AG1982" s="324">
        <v>32.514001028391938</v>
      </c>
      <c r="AH1982" s="324">
        <v>0.19799836497915754</v>
      </c>
      <c r="AI1982" s="324">
        <v>0.27642577192881979</v>
      </c>
      <c r="AJ1982" s="324">
        <v>0.20410585919709992</v>
      </c>
      <c r="AK1982" s="324">
        <v>175.12727103537543</v>
      </c>
      <c r="AL1982" s="324">
        <v>141.21653301427446</v>
      </c>
      <c r="AM1982" s="324">
        <v>209.03800905647645</v>
      </c>
    </row>
    <row r="1983" spans="1:39">
      <c r="A1983" s="291" t="s">
        <v>2134</v>
      </c>
      <c r="B1983" s="291">
        <v>2</v>
      </c>
      <c r="C1983" s="291" t="s">
        <v>4161</v>
      </c>
      <c r="D1983" s="291" t="s">
        <v>3176</v>
      </c>
      <c r="E1983" s="291" t="s">
        <v>3160</v>
      </c>
      <c r="F1983" s="291" t="s">
        <v>3161</v>
      </c>
      <c r="G1983" s="291" t="s">
        <v>3162</v>
      </c>
      <c r="H1983" s="291" t="s">
        <v>3163</v>
      </c>
      <c r="I1983" s="291" t="s">
        <v>3164</v>
      </c>
      <c r="J1983" s="291" t="s">
        <v>65</v>
      </c>
      <c r="K1983" s="291">
        <v>40</v>
      </c>
      <c r="L1983" s="291">
        <v>58627677.160000004</v>
      </c>
      <c r="M1983" s="291" t="s">
        <v>58</v>
      </c>
      <c r="N1983" s="291">
        <v>981</v>
      </c>
      <c r="O1983" s="291">
        <v>9480095.3967720028</v>
      </c>
      <c r="P1983" s="321" t="s">
        <v>3170</v>
      </c>
      <c r="Q1983" s="321">
        <v>18000000</v>
      </c>
      <c r="R1983" s="321">
        <v>32.510452999999998</v>
      </c>
      <c r="S1983" s="321">
        <v>52.540310169999998</v>
      </c>
      <c r="T1983" s="321">
        <v>129.30958598434512</v>
      </c>
      <c r="U1983" s="321" t="s">
        <v>150</v>
      </c>
      <c r="V1983" s="321">
        <v>0.19363482238155294</v>
      </c>
      <c r="W1983" s="321">
        <v>1.16897852116378</v>
      </c>
      <c r="X1983" s="321">
        <v>2</v>
      </c>
      <c r="Y1983" s="321">
        <v>45.178175227930097</v>
      </c>
      <c r="Z1983" s="321">
        <v>0.44807999999999998</v>
      </c>
      <c r="AA1983" s="321">
        <v>99.589996400000004</v>
      </c>
      <c r="AB1983" s="321">
        <v>1.4448949600000001</v>
      </c>
      <c r="AC1983" s="322">
        <v>0.55269378283894455</v>
      </c>
      <c r="AD1983" s="323">
        <v>180000</v>
      </c>
      <c r="AE1983" s="322">
        <v>52.667196648733352</v>
      </c>
      <c r="AF1983" s="324">
        <v>117.74304632517592</v>
      </c>
      <c r="AG1983" s="324">
        <v>32.537755914175378</v>
      </c>
      <c r="AH1983" s="324">
        <v>0.19771688260445822</v>
      </c>
      <c r="AI1983" s="324">
        <v>0.27634545673563166</v>
      </c>
      <c r="AJ1983" s="324">
        <v>0.20410585919709992</v>
      </c>
      <c r="AK1983" s="324">
        <v>175.07638800624406</v>
      </c>
      <c r="AL1983" s="324">
        <v>141.17550271145117</v>
      </c>
      <c r="AM1983" s="324">
        <v>208.977273301037</v>
      </c>
    </row>
    <row r="1984" spans="1:39">
      <c r="A1984" s="291" t="s">
        <v>2135</v>
      </c>
      <c r="B1984" s="291">
        <v>2</v>
      </c>
      <c r="C1984" s="291" t="s">
        <v>4162</v>
      </c>
      <c r="D1984" s="291" t="s">
        <v>3176</v>
      </c>
      <c r="E1984" s="291" t="s">
        <v>3160</v>
      </c>
      <c r="F1984" s="291" t="s">
        <v>3161</v>
      </c>
      <c r="G1984" s="291" t="s">
        <v>3162</v>
      </c>
      <c r="H1984" s="291" t="s">
        <v>3163</v>
      </c>
      <c r="I1984" s="291" t="s">
        <v>3164</v>
      </c>
      <c r="J1984" s="291" t="s">
        <v>65</v>
      </c>
      <c r="K1984" s="291">
        <v>40</v>
      </c>
      <c r="L1984" s="291">
        <v>58627677.160000004</v>
      </c>
      <c r="M1984" s="291" t="s">
        <v>58</v>
      </c>
      <c r="N1984" s="291">
        <v>982</v>
      </c>
      <c r="O1984" s="291">
        <v>9489768.9635034036</v>
      </c>
      <c r="P1984" s="321" t="s">
        <v>3170</v>
      </c>
      <c r="Q1984" s="321">
        <v>18000000</v>
      </c>
      <c r="R1984" s="321">
        <v>32.510452999999998</v>
      </c>
      <c r="S1984" s="321">
        <v>52.540310169999998</v>
      </c>
      <c r="T1984" s="321">
        <v>129.30958598434512</v>
      </c>
      <c r="U1984" s="321" t="s">
        <v>150</v>
      </c>
      <c r="V1984" s="321">
        <v>0.19363482238155294</v>
      </c>
      <c r="W1984" s="321">
        <v>1.16897852116378</v>
      </c>
      <c r="X1984" s="321">
        <v>2</v>
      </c>
      <c r="Y1984" s="321">
        <v>45.178175227930097</v>
      </c>
      <c r="Z1984" s="321">
        <v>0.44807999999999998</v>
      </c>
      <c r="AA1984" s="321">
        <v>99.589996400000004</v>
      </c>
      <c r="AB1984" s="321">
        <v>1.4448949600000001</v>
      </c>
      <c r="AC1984" s="322">
        <v>0.55269378283894455</v>
      </c>
      <c r="AD1984" s="323">
        <v>180000</v>
      </c>
      <c r="AE1984" s="322">
        <v>52.720938686130019</v>
      </c>
      <c r="AF1984" s="324">
        <v>117.86319229081386</v>
      </c>
      <c r="AG1984" s="324">
        <v>32.561476997836856</v>
      </c>
      <c r="AH1984" s="324">
        <v>0.1974355404738522</v>
      </c>
      <c r="AI1984" s="324">
        <v>0.27626501849275525</v>
      </c>
      <c r="AJ1984" s="324">
        <v>0.20410585919709992</v>
      </c>
      <c r="AK1984" s="324">
        <v>175.02542701999619</v>
      </c>
      <c r="AL1984" s="324">
        <v>141.13440954672379</v>
      </c>
      <c r="AM1984" s="324">
        <v>208.91644449326861</v>
      </c>
    </row>
    <row r="1985" spans="1:39">
      <c r="A1985" s="291" t="s">
        <v>2136</v>
      </c>
      <c r="B1985" s="291">
        <v>2</v>
      </c>
      <c r="C1985" s="291" t="s">
        <v>4163</v>
      </c>
      <c r="D1985" s="291" t="s">
        <v>3176</v>
      </c>
      <c r="E1985" s="291" t="s">
        <v>3160</v>
      </c>
      <c r="F1985" s="291" t="s">
        <v>3161</v>
      </c>
      <c r="G1985" s="291" t="s">
        <v>3162</v>
      </c>
      <c r="H1985" s="291" t="s">
        <v>3163</v>
      </c>
      <c r="I1985" s="291" t="s">
        <v>3164</v>
      </c>
      <c r="J1985" s="291" t="s">
        <v>65</v>
      </c>
      <c r="K1985" s="291">
        <v>40</v>
      </c>
      <c r="L1985" s="291">
        <v>58627677.160000004</v>
      </c>
      <c r="M1985" s="291" t="s">
        <v>58</v>
      </c>
      <c r="N1985" s="291">
        <v>983</v>
      </c>
      <c r="O1985" s="291">
        <v>9499442.5302348044</v>
      </c>
      <c r="P1985" s="321" t="s">
        <v>3170</v>
      </c>
      <c r="Q1985" s="321">
        <v>18000000</v>
      </c>
      <c r="R1985" s="321">
        <v>32.510452999999998</v>
      </c>
      <c r="S1985" s="321">
        <v>52.540310169999998</v>
      </c>
      <c r="T1985" s="321">
        <v>129.30958598434512</v>
      </c>
      <c r="U1985" s="321" t="s">
        <v>150</v>
      </c>
      <c r="V1985" s="321">
        <v>0.19363482238155294</v>
      </c>
      <c r="W1985" s="321">
        <v>1.16897852116378</v>
      </c>
      <c r="X1985" s="321">
        <v>2</v>
      </c>
      <c r="Y1985" s="321">
        <v>45.178175227930097</v>
      </c>
      <c r="Z1985" s="321">
        <v>0.44807999999999998</v>
      </c>
      <c r="AA1985" s="321">
        <v>99.589996400000004</v>
      </c>
      <c r="AB1985" s="321">
        <v>1.4448949600000001</v>
      </c>
      <c r="AC1985" s="322">
        <v>0.55269378283894455</v>
      </c>
      <c r="AD1985" s="323">
        <v>180000</v>
      </c>
      <c r="AE1985" s="322">
        <v>52.774680723526693</v>
      </c>
      <c r="AF1985" s="324">
        <v>117.9833382564518</v>
      </c>
      <c r="AG1985" s="324">
        <v>32.585164296324926</v>
      </c>
      <c r="AH1985" s="324">
        <v>0.19715433940954041</v>
      </c>
      <c r="AI1985" s="324">
        <v>0.27618445771975808</v>
      </c>
      <c r="AJ1985" s="324">
        <v>0.20410585919709992</v>
      </c>
      <c r="AK1985" s="324">
        <v>174.97438840579949</v>
      </c>
      <c r="AL1985" s="324">
        <v>141.09325378552168</v>
      </c>
      <c r="AM1985" s="324">
        <v>208.85552302607735</v>
      </c>
    </row>
    <row r="1986" spans="1:39">
      <c r="A1986" s="291" t="s">
        <v>2137</v>
      </c>
      <c r="B1986" s="291">
        <v>2</v>
      </c>
      <c r="C1986" s="291" t="s">
        <v>4164</v>
      </c>
      <c r="D1986" s="291" t="s">
        <v>3176</v>
      </c>
      <c r="E1986" s="291" t="s">
        <v>3160</v>
      </c>
      <c r="F1986" s="291" t="s">
        <v>3161</v>
      </c>
      <c r="G1986" s="291" t="s">
        <v>3162</v>
      </c>
      <c r="H1986" s="291" t="s">
        <v>3163</v>
      </c>
      <c r="I1986" s="291" t="s">
        <v>3164</v>
      </c>
      <c r="J1986" s="291" t="s">
        <v>65</v>
      </c>
      <c r="K1986" s="291">
        <v>40</v>
      </c>
      <c r="L1986" s="291">
        <v>58627677.160000004</v>
      </c>
      <c r="M1986" s="291" t="s">
        <v>58</v>
      </c>
      <c r="N1986" s="291">
        <v>984</v>
      </c>
      <c r="O1986" s="291">
        <v>9509116.0969662052</v>
      </c>
      <c r="P1986" s="321" t="s">
        <v>3170</v>
      </c>
      <c r="Q1986" s="321">
        <v>18000000</v>
      </c>
      <c r="R1986" s="321">
        <v>32.510452999999998</v>
      </c>
      <c r="S1986" s="321">
        <v>52.540310169999998</v>
      </c>
      <c r="T1986" s="321">
        <v>129.30958598434512</v>
      </c>
      <c r="U1986" s="321" t="s">
        <v>150</v>
      </c>
      <c r="V1986" s="321">
        <v>0.19363482238155294</v>
      </c>
      <c r="W1986" s="321">
        <v>1.16897852116378</v>
      </c>
      <c r="X1986" s="321">
        <v>2</v>
      </c>
      <c r="Y1986" s="321">
        <v>45.178175227930097</v>
      </c>
      <c r="Z1986" s="321">
        <v>0.44807999999999998</v>
      </c>
      <c r="AA1986" s="321">
        <v>99.589996400000004</v>
      </c>
      <c r="AB1986" s="321">
        <v>1.4448949600000001</v>
      </c>
      <c r="AC1986" s="322">
        <v>0.55269378283894455</v>
      </c>
      <c r="AD1986" s="323">
        <v>180000</v>
      </c>
      <c r="AE1986" s="322">
        <v>52.82842276092336</v>
      </c>
      <c r="AF1986" s="324">
        <v>118.10348422208973</v>
      </c>
      <c r="AG1986" s="324">
        <v>32.608817826686476</v>
      </c>
      <c r="AH1986" s="324">
        <v>0.19687328023007744</v>
      </c>
      <c r="AI1986" s="324">
        <v>0.27610377493492622</v>
      </c>
      <c r="AJ1986" s="324">
        <v>0.20410585919709992</v>
      </c>
      <c r="AK1986" s="324">
        <v>174.92327249200989</v>
      </c>
      <c r="AL1986" s="324">
        <v>141.0520356926196</v>
      </c>
      <c r="AM1986" s="324">
        <v>208.79450929140023</v>
      </c>
    </row>
    <row r="1987" spans="1:39">
      <c r="A1987" s="291" t="s">
        <v>2138</v>
      </c>
      <c r="B1987" s="291">
        <v>2</v>
      </c>
      <c r="C1987" s="291" t="s">
        <v>4165</v>
      </c>
      <c r="D1987" s="291" t="s">
        <v>3176</v>
      </c>
      <c r="E1987" s="291" t="s">
        <v>3160</v>
      </c>
      <c r="F1987" s="291" t="s">
        <v>3161</v>
      </c>
      <c r="G1987" s="291" t="s">
        <v>3162</v>
      </c>
      <c r="H1987" s="291" t="s">
        <v>3163</v>
      </c>
      <c r="I1987" s="291" t="s">
        <v>3164</v>
      </c>
      <c r="J1987" s="291" t="s">
        <v>65</v>
      </c>
      <c r="K1987" s="291">
        <v>40</v>
      </c>
      <c r="L1987" s="291">
        <v>58627677.160000004</v>
      </c>
      <c r="M1987" s="291" t="s">
        <v>58</v>
      </c>
      <c r="N1987" s="291">
        <v>985</v>
      </c>
      <c r="O1987" s="291">
        <v>9518789.663697606</v>
      </c>
      <c r="P1987" s="321" t="s">
        <v>3170</v>
      </c>
      <c r="Q1987" s="321">
        <v>18000000</v>
      </c>
      <c r="R1987" s="321">
        <v>32.510452999999998</v>
      </c>
      <c r="S1987" s="321">
        <v>52.540310169999998</v>
      </c>
      <c r="T1987" s="321">
        <v>129.30958598434512</v>
      </c>
      <c r="U1987" s="321" t="s">
        <v>150</v>
      </c>
      <c r="V1987" s="321">
        <v>0.19363482238155294</v>
      </c>
      <c r="W1987" s="321">
        <v>1.16897852116378</v>
      </c>
      <c r="X1987" s="321">
        <v>2</v>
      </c>
      <c r="Y1987" s="321">
        <v>45.178175227930097</v>
      </c>
      <c r="Z1987" s="321">
        <v>0.44807999999999998</v>
      </c>
      <c r="AA1987" s="321">
        <v>99.589996400000004</v>
      </c>
      <c r="AB1987" s="321">
        <v>1.4448949600000001</v>
      </c>
      <c r="AC1987" s="322">
        <v>0.55269378283894455</v>
      </c>
      <c r="AD1987" s="323">
        <v>180000</v>
      </c>
      <c r="AE1987" s="322">
        <v>52.882164798320034</v>
      </c>
      <c r="AF1987" s="324">
        <v>118.22363018772769</v>
      </c>
      <c r="AG1987" s="324">
        <v>32.632437606066347</v>
      </c>
      <c r="AH1987" s="324">
        <v>0.19659236375065031</v>
      </c>
      <c r="AI1987" s="324">
        <v>0.27602297065526743</v>
      </c>
      <c r="AJ1987" s="324">
        <v>0.20410585919709992</v>
      </c>
      <c r="AK1987" s="324">
        <v>174.87207960617337</v>
      </c>
      <c r="AL1987" s="324">
        <v>141.01075553213923</v>
      </c>
      <c r="AM1987" s="324">
        <v>208.73340368020757</v>
      </c>
    </row>
    <row r="1988" spans="1:39">
      <c r="A1988" s="291" t="s">
        <v>2139</v>
      </c>
      <c r="B1988" s="291">
        <v>2</v>
      </c>
      <c r="C1988" s="291" t="s">
        <v>4166</v>
      </c>
      <c r="D1988" s="291" t="s">
        <v>3176</v>
      </c>
      <c r="E1988" s="291" t="s">
        <v>3160</v>
      </c>
      <c r="F1988" s="291" t="s">
        <v>3161</v>
      </c>
      <c r="G1988" s="291" t="s">
        <v>3162</v>
      </c>
      <c r="H1988" s="291" t="s">
        <v>3163</v>
      </c>
      <c r="I1988" s="291" t="s">
        <v>3164</v>
      </c>
      <c r="J1988" s="291" t="s">
        <v>65</v>
      </c>
      <c r="K1988" s="291">
        <v>40</v>
      </c>
      <c r="L1988" s="291">
        <v>58627677.160000004</v>
      </c>
      <c r="M1988" s="291" t="s">
        <v>58</v>
      </c>
      <c r="N1988" s="291">
        <v>986</v>
      </c>
      <c r="O1988" s="291">
        <v>9528463.2304290067</v>
      </c>
      <c r="P1988" s="321" t="s">
        <v>3170</v>
      </c>
      <c r="Q1988" s="321">
        <v>18000000</v>
      </c>
      <c r="R1988" s="321">
        <v>32.510452999999998</v>
      </c>
      <c r="S1988" s="321">
        <v>52.540310169999998</v>
      </c>
      <c r="T1988" s="321">
        <v>129.30958598434512</v>
      </c>
      <c r="U1988" s="321" t="s">
        <v>150</v>
      </c>
      <c r="V1988" s="321">
        <v>0.19363482238155294</v>
      </c>
      <c r="W1988" s="321">
        <v>1.16897852116378</v>
      </c>
      <c r="X1988" s="321">
        <v>2</v>
      </c>
      <c r="Y1988" s="321">
        <v>45.178175227930097</v>
      </c>
      <c r="Z1988" s="321">
        <v>0.44807999999999998</v>
      </c>
      <c r="AA1988" s="321">
        <v>99.589996400000004</v>
      </c>
      <c r="AB1988" s="321">
        <v>1.4448949600000001</v>
      </c>
      <c r="AC1988" s="322">
        <v>0.55269378283894455</v>
      </c>
      <c r="AD1988" s="323">
        <v>180000</v>
      </c>
      <c r="AE1988" s="322">
        <v>52.935906835716708</v>
      </c>
      <c r="AF1988" s="324">
        <v>118.34377615336564</v>
      </c>
      <c r="AG1988" s="324">
        <v>32.656023651706825</v>
      </c>
      <c r="AH1988" s="324">
        <v>0.19631159078244403</v>
      </c>
      <c r="AI1988" s="324">
        <v>0.27594204539651324</v>
      </c>
      <c r="AJ1988" s="324">
        <v>0.20410585919709992</v>
      </c>
      <c r="AK1988" s="324">
        <v>174.8208100750274</v>
      </c>
      <c r="AL1988" s="324">
        <v>140.96941356755028</v>
      </c>
      <c r="AM1988" s="324">
        <v>208.67220658250454</v>
      </c>
    </row>
    <row r="1989" spans="1:39">
      <c r="A1989" s="291" t="s">
        <v>2140</v>
      </c>
      <c r="B1989" s="291">
        <v>2</v>
      </c>
      <c r="C1989" s="291" t="s">
        <v>4167</v>
      </c>
      <c r="D1989" s="291" t="s">
        <v>3176</v>
      </c>
      <c r="E1989" s="291" t="s">
        <v>3160</v>
      </c>
      <c r="F1989" s="291" t="s">
        <v>3161</v>
      </c>
      <c r="G1989" s="291" t="s">
        <v>3162</v>
      </c>
      <c r="H1989" s="291" t="s">
        <v>3163</v>
      </c>
      <c r="I1989" s="291" t="s">
        <v>3164</v>
      </c>
      <c r="J1989" s="291" t="s">
        <v>65</v>
      </c>
      <c r="K1989" s="291">
        <v>40</v>
      </c>
      <c r="L1989" s="291">
        <v>58627677.160000004</v>
      </c>
      <c r="M1989" s="291" t="s">
        <v>58</v>
      </c>
      <c r="N1989" s="291">
        <v>987</v>
      </c>
      <c r="O1989" s="291">
        <v>9538136.7971604075</v>
      </c>
      <c r="P1989" s="321" t="s">
        <v>3170</v>
      </c>
      <c r="Q1989" s="321">
        <v>18000000</v>
      </c>
      <c r="R1989" s="321">
        <v>32.510452999999998</v>
      </c>
      <c r="S1989" s="321">
        <v>52.540310169999998</v>
      </c>
      <c r="T1989" s="321">
        <v>129.30958598434512</v>
      </c>
      <c r="U1989" s="321" t="s">
        <v>150</v>
      </c>
      <c r="V1989" s="321">
        <v>0.19363482238155294</v>
      </c>
      <c r="W1989" s="321">
        <v>1.16897852116378</v>
      </c>
      <c r="X1989" s="321">
        <v>2</v>
      </c>
      <c r="Y1989" s="321">
        <v>45.178175227930097</v>
      </c>
      <c r="Z1989" s="321">
        <v>0.44807999999999998</v>
      </c>
      <c r="AA1989" s="321">
        <v>99.589996400000004</v>
      </c>
      <c r="AB1989" s="321">
        <v>1.4448949600000001</v>
      </c>
      <c r="AC1989" s="322">
        <v>0.55269378283894455</v>
      </c>
      <c r="AD1989" s="323">
        <v>180000</v>
      </c>
      <c r="AE1989" s="322">
        <v>52.989648873113374</v>
      </c>
      <c r="AF1989" s="324">
        <v>118.46392211900357</v>
      </c>
      <c r="AG1989" s="324">
        <v>32.679575980947263</v>
      </c>
      <c r="AH1989" s="324">
        <v>0.19603096213329965</v>
      </c>
      <c r="AI1989" s="324">
        <v>0.27586099967312261</v>
      </c>
      <c r="AJ1989" s="324">
        <v>0.20410585919709992</v>
      </c>
      <c r="AK1989" s="324">
        <v>174.76946422450322</v>
      </c>
      <c r="AL1989" s="324">
        <v>140.92801006167238</v>
      </c>
      <c r="AM1989" s="324">
        <v>208.6109183873341</v>
      </c>
    </row>
    <row r="1990" spans="1:39">
      <c r="A1990" s="291" t="s">
        <v>2141</v>
      </c>
      <c r="B1990" s="291">
        <v>2</v>
      </c>
      <c r="C1990" s="291" t="s">
        <v>4168</v>
      </c>
      <c r="D1990" s="291" t="s">
        <v>3176</v>
      </c>
      <c r="E1990" s="291" t="s">
        <v>3160</v>
      </c>
      <c r="F1990" s="291" t="s">
        <v>3161</v>
      </c>
      <c r="G1990" s="291" t="s">
        <v>3162</v>
      </c>
      <c r="H1990" s="291" t="s">
        <v>3163</v>
      </c>
      <c r="I1990" s="291" t="s">
        <v>3164</v>
      </c>
      <c r="J1990" s="291" t="s">
        <v>65</v>
      </c>
      <c r="K1990" s="291">
        <v>40</v>
      </c>
      <c r="L1990" s="291">
        <v>58627677.160000004</v>
      </c>
      <c r="M1990" s="291" t="s">
        <v>58</v>
      </c>
      <c r="N1990" s="291">
        <v>988</v>
      </c>
      <c r="O1990" s="291">
        <v>9547810.3638918083</v>
      </c>
      <c r="P1990" s="321" t="s">
        <v>3170</v>
      </c>
      <c r="Q1990" s="321">
        <v>18000000</v>
      </c>
      <c r="R1990" s="321">
        <v>32.510452999999998</v>
      </c>
      <c r="S1990" s="321">
        <v>52.540310169999998</v>
      </c>
      <c r="T1990" s="321">
        <v>129.30958598434512</v>
      </c>
      <c r="U1990" s="321" t="s">
        <v>150</v>
      </c>
      <c r="V1990" s="321">
        <v>0.19363482238155294</v>
      </c>
      <c r="W1990" s="321">
        <v>1.16897852116378</v>
      </c>
      <c r="X1990" s="321">
        <v>2</v>
      </c>
      <c r="Y1990" s="321">
        <v>45.178175227930097</v>
      </c>
      <c r="Z1990" s="321">
        <v>0.44807999999999998</v>
      </c>
      <c r="AA1990" s="321">
        <v>99.589996400000004</v>
      </c>
      <c r="AB1990" s="321">
        <v>1.4448949600000001</v>
      </c>
      <c r="AC1990" s="322">
        <v>0.55269378283894455</v>
      </c>
      <c r="AD1990" s="323">
        <v>180000</v>
      </c>
      <c r="AE1990" s="322">
        <v>53.043390910510048</v>
      </c>
      <c r="AF1990" s="324">
        <v>118.58406808464153</v>
      </c>
      <c r="AG1990" s="324">
        <v>32.703094611223605</v>
      </c>
      <c r="AH1990" s="324">
        <v>0.19575047860709638</v>
      </c>
      <c r="AI1990" s="324">
        <v>0.27577983399828365</v>
      </c>
      <c r="AJ1990" s="324">
        <v>0.20410585919709992</v>
      </c>
      <c r="AK1990" s="324">
        <v>174.71804237972694</v>
      </c>
      <c r="AL1990" s="324">
        <v>140.88654527667589</v>
      </c>
      <c r="AM1990" s="324">
        <v>208.54953948277802</v>
      </c>
    </row>
    <row r="1991" spans="1:39">
      <c r="A1991" s="291" t="s">
        <v>2142</v>
      </c>
      <c r="B1991" s="291">
        <v>2</v>
      </c>
      <c r="C1991" s="291" t="s">
        <v>4169</v>
      </c>
      <c r="D1991" s="291" t="s">
        <v>3176</v>
      </c>
      <c r="E1991" s="291" t="s">
        <v>3160</v>
      </c>
      <c r="F1991" s="291" t="s">
        <v>3161</v>
      </c>
      <c r="G1991" s="291" t="s">
        <v>3162</v>
      </c>
      <c r="H1991" s="291" t="s">
        <v>3163</v>
      </c>
      <c r="I1991" s="291" t="s">
        <v>3164</v>
      </c>
      <c r="J1991" s="291" t="s">
        <v>65</v>
      </c>
      <c r="K1991" s="291">
        <v>40</v>
      </c>
      <c r="L1991" s="291">
        <v>58627677.160000004</v>
      </c>
      <c r="M1991" s="291" t="s">
        <v>58</v>
      </c>
      <c r="N1991" s="291">
        <v>989</v>
      </c>
      <c r="O1991" s="291">
        <v>9557483.9306232091</v>
      </c>
      <c r="P1991" s="321" t="s">
        <v>3170</v>
      </c>
      <c r="Q1991" s="321">
        <v>18000000</v>
      </c>
      <c r="R1991" s="321">
        <v>32.510452999999998</v>
      </c>
      <c r="S1991" s="321">
        <v>52.540310169999998</v>
      </c>
      <c r="T1991" s="321">
        <v>129.30958598434512</v>
      </c>
      <c r="U1991" s="321" t="s">
        <v>150</v>
      </c>
      <c r="V1991" s="321">
        <v>0.19363482238155294</v>
      </c>
      <c r="W1991" s="321">
        <v>1.16897852116378</v>
      </c>
      <c r="X1991" s="321">
        <v>2</v>
      </c>
      <c r="Y1991" s="321">
        <v>45.178175227930097</v>
      </c>
      <c r="Z1991" s="321">
        <v>0.44807999999999998</v>
      </c>
      <c r="AA1991" s="321">
        <v>99.589996400000004</v>
      </c>
      <c r="AB1991" s="321">
        <v>1.4448949600000001</v>
      </c>
      <c r="AC1991" s="322">
        <v>0.55269378283894455</v>
      </c>
      <c r="AD1991" s="323">
        <v>180000</v>
      </c>
      <c r="AE1991" s="322">
        <v>53.097132947906715</v>
      </c>
      <c r="AF1991" s="324">
        <v>118.70421405027946</v>
      </c>
      <c r="AG1991" s="324">
        <v>32.726579560068004</v>
      </c>
      <c r="AH1991" s="324">
        <v>0.19547014100475132</v>
      </c>
      <c r="AI1991" s="324">
        <v>0.2756985488839177</v>
      </c>
      <c r="AJ1991" s="324">
        <v>0.20410585919709992</v>
      </c>
      <c r="AK1991" s="324">
        <v>174.66654486502208</v>
      </c>
      <c r="AL1991" s="324">
        <v>140.84501947408398</v>
      </c>
      <c r="AM1991" s="324">
        <v>208.4880702559602</v>
      </c>
    </row>
    <row r="1992" spans="1:39">
      <c r="A1992" s="291" t="s">
        <v>2143</v>
      </c>
      <c r="B1992" s="291">
        <v>2</v>
      </c>
      <c r="C1992" s="291" t="s">
        <v>4170</v>
      </c>
      <c r="D1992" s="291" t="s">
        <v>3176</v>
      </c>
      <c r="E1992" s="291" t="s">
        <v>3160</v>
      </c>
      <c r="F1992" s="291" t="s">
        <v>3161</v>
      </c>
      <c r="G1992" s="291" t="s">
        <v>3162</v>
      </c>
      <c r="H1992" s="291" t="s">
        <v>3163</v>
      </c>
      <c r="I1992" s="291" t="s">
        <v>3164</v>
      </c>
      <c r="J1992" s="291" t="s">
        <v>65</v>
      </c>
      <c r="K1992" s="291">
        <v>40</v>
      </c>
      <c r="L1992" s="291">
        <v>58627677.160000004</v>
      </c>
      <c r="M1992" s="291" t="s">
        <v>58</v>
      </c>
      <c r="N1992" s="291">
        <v>990</v>
      </c>
      <c r="O1992" s="291">
        <v>9567157.4973546099</v>
      </c>
      <c r="P1992" s="321" t="s">
        <v>3170</v>
      </c>
      <c r="Q1992" s="321">
        <v>18000000</v>
      </c>
      <c r="R1992" s="321">
        <v>32.510452999999998</v>
      </c>
      <c r="S1992" s="321">
        <v>52.540310169999998</v>
      </c>
      <c r="T1992" s="321">
        <v>129.30958598434512</v>
      </c>
      <c r="U1992" s="321" t="s">
        <v>150</v>
      </c>
      <c r="V1992" s="321">
        <v>0.19363482238155294</v>
      </c>
      <c r="W1992" s="321">
        <v>1.16897852116378</v>
      </c>
      <c r="X1992" s="321">
        <v>2</v>
      </c>
      <c r="Y1992" s="321">
        <v>45.178175227930097</v>
      </c>
      <c r="Z1992" s="321">
        <v>0.44807999999999998</v>
      </c>
      <c r="AA1992" s="321">
        <v>99.589996400000004</v>
      </c>
      <c r="AB1992" s="321">
        <v>1.4448949600000001</v>
      </c>
      <c r="AC1992" s="322">
        <v>0.55269378283894455</v>
      </c>
      <c r="AD1992" s="323">
        <v>180000</v>
      </c>
      <c r="AE1992" s="322">
        <v>53.150874985303389</v>
      </c>
      <c r="AF1992" s="324">
        <v>118.82436001591741</v>
      </c>
      <c r="AG1992" s="324">
        <v>32.750030845108327</v>
      </c>
      <c r="AH1992" s="324">
        <v>0.19518995012277687</v>
      </c>
      <c r="AI1992" s="324">
        <v>0.27561714484068095</v>
      </c>
      <c r="AJ1992" s="324">
        <v>0.20410585919709992</v>
      </c>
      <c r="AK1992" s="324">
        <v>174.61497200391065</v>
      </c>
      <c r="AL1992" s="324">
        <v>140.80343291477359</v>
      </c>
      <c r="AM1992" s="324">
        <v>208.42651109304776</v>
      </c>
    </row>
    <row r="1993" spans="1:39">
      <c r="A1993" s="291" t="s">
        <v>2144</v>
      </c>
      <c r="B1993" s="291">
        <v>2</v>
      </c>
      <c r="C1993" s="291" t="s">
        <v>4171</v>
      </c>
      <c r="D1993" s="291" t="s">
        <v>3176</v>
      </c>
      <c r="E1993" s="291" t="s">
        <v>3160</v>
      </c>
      <c r="F1993" s="291" t="s">
        <v>3161</v>
      </c>
      <c r="G1993" s="291" t="s">
        <v>3162</v>
      </c>
      <c r="H1993" s="291" t="s">
        <v>3163</v>
      </c>
      <c r="I1993" s="291" t="s">
        <v>3164</v>
      </c>
      <c r="J1993" s="291" t="s">
        <v>65</v>
      </c>
      <c r="K1993" s="291">
        <v>40</v>
      </c>
      <c r="L1993" s="291">
        <v>58627677.160000004</v>
      </c>
      <c r="M1993" s="291" t="s">
        <v>58</v>
      </c>
      <c r="N1993" s="291">
        <v>991</v>
      </c>
      <c r="O1993" s="291">
        <v>9576831.0640860107</v>
      </c>
      <c r="P1993" s="321" t="s">
        <v>3170</v>
      </c>
      <c r="Q1993" s="321">
        <v>18000000</v>
      </c>
      <c r="R1993" s="321">
        <v>32.510452999999998</v>
      </c>
      <c r="S1993" s="321">
        <v>52.540310169999998</v>
      </c>
      <c r="T1993" s="321">
        <v>129.30958598434512</v>
      </c>
      <c r="U1993" s="321" t="s">
        <v>150</v>
      </c>
      <c r="V1993" s="321">
        <v>0.19363482238155294</v>
      </c>
      <c r="W1993" s="321">
        <v>1.16897852116378</v>
      </c>
      <c r="X1993" s="321">
        <v>2</v>
      </c>
      <c r="Y1993" s="321">
        <v>45.178175227930097</v>
      </c>
      <c r="Z1993" s="321">
        <v>0.44807999999999998</v>
      </c>
      <c r="AA1993" s="321">
        <v>99.589996400000004</v>
      </c>
      <c r="AB1993" s="321">
        <v>1.4448949600000001</v>
      </c>
      <c r="AC1993" s="322">
        <v>0.55269378283894455</v>
      </c>
      <c r="AD1993" s="323">
        <v>180000</v>
      </c>
      <c r="AE1993" s="322">
        <v>53.204617022700056</v>
      </c>
      <c r="AF1993" s="324">
        <v>118.94450598155535</v>
      </c>
      <c r="AG1993" s="324">
        <v>32.773448484067771</v>
      </c>
      <c r="AH1993" s="324">
        <v>0.1949099067546872</v>
      </c>
      <c r="AI1993" s="324">
        <v>0.2755356223779678</v>
      </c>
      <c r="AJ1993" s="324">
        <v>0.20410585919709992</v>
      </c>
      <c r="AK1993" s="324">
        <v>174.56332411911535</v>
      </c>
      <c r="AL1993" s="324">
        <v>140.76178585897699</v>
      </c>
      <c r="AM1993" s="324">
        <v>208.36486237925371</v>
      </c>
    </row>
    <row r="1994" spans="1:39">
      <c r="A1994" s="291" t="s">
        <v>2145</v>
      </c>
      <c r="B1994" s="291">
        <v>2</v>
      </c>
      <c r="C1994" s="291" t="s">
        <v>4172</v>
      </c>
      <c r="D1994" s="291" t="s">
        <v>3176</v>
      </c>
      <c r="E1994" s="291" t="s">
        <v>3160</v>
      </c>
      <c r="F1994" s="291" t="s">
        <v>3161</v>
      </c>
      <c r="G1994" s="291" t="s">
        <v>3162</v>
      </c>
      <c r="H1994" s="291" t="s">
        <v>3163</v>
      </c>
      <c r="I1994" s="291" t="s">
        <v>3164</v>
      </c>
      <c r="J1994" s="291" t="s">
        <v>65</v>
      </c>
      <c r="K1994" s="291">
        <v>40</v>
      </c>
      <c r="L1994" s="291">
        <v>58627677.160000004</v>
      </c>
      <c r="M1994" s="291" t="s">
        <v>58</v>
      </c>
      <c r="N1994" s="291">
        <v>992</v>
      </c>
      <c r="O1994" s="291">
        <v>9586504.6308174115</v>
      </c>
      <c r="P1994" s="321" t="s">
        <v>3170</v>
      </c>
      <c r="Q1994" s="321">
        <v>18000000</v>
      </c>
      <c r="R1994" s="321">
        <v>32.510452999999998</v>
      </c>
      <c r="S1994" s="321">
        <v>52.540310169999998</v>
      </c>
      <c r="T1994" s="321">
        <v>129.30958598434512</v>
      </c>
      <c r="U1994" s="321" t="s">
        <v>150</v>
      </c>
      <c r="V1994" s="321">
        <v>0.19363482238155294</v>
      </c>
      <c r="W1994" s="321">
        <v>1.16897852116378</v>
      </c>
      <c r="X1994" s="321">
        <v>2</v>
      </c>
      <c r="Y1994" s="321">
        <v>45.178175227930097</v>
      </c>
      <c r="Z1994" s="321">
        <v>0.44807999999999998</v>
      </c>
      <c r="AA1994" s="321">
        <v>99.589996400000004</v>
      </c>
      <c r="AB1994" s="321">
        <v>1.4448949600000001</v>
      </c>
      <c r="AC1994" s="322">
        <v>0.55269378283894455</v>
      </c>
      <c r="AD1994" s="323">
        <v>180000</v>
      </c>
      <c r="AE1994" s="322">
        <v>53.25835906009673</v>
      </c>
      <c r="AF1994" s="324">
        <v>119.0646519471933</v>
      </c>
      <c r="AG1994" s="324">
        <v>32.796832494764416</v>
      </c>
      <c r="AH1994" s="324">
        <v>0.19463001169021421</v>
      </c>
      <c r="AI1994" s="324">
        <v>0.27545398200391358</v>
      </c>
      <c r="AJ1994" s="324">
        <v>0.20410585919709992</v>
      </c>
      <c r="AK1994" s="324">
        <v>174.51160153256106</v>
      </c>
      <c r="AL1994" s="324">
        <v>140.72007856628326</v>
      </c>
      <c r="AM1994" s="324">
        <v>208.30312449883888</v>
      </c>
    </row>
    <row r="1995" spans="1:39">
      <c r="A1995" s="291" t="s">
        <v>2146</v>
      </c>
      <c r="B1995" s="291">
        <v>2</v>
      </c>
      <c r="C1995" s="291" t="s">
        <v>4173</v>
      </c>
      <c r="D1995" s="291" t="s">
        <v>3176</v>
      </c>
      <c r="E1995" s="291" t="s">
        <v>3160</v>
      </c>
      <c r="F1995" s="291" t="s">
        <v>3161</v>
      </c>
      <c r="G1995" s="291" t="s">
        <v>3162</v>
      </c>
      <c r="H1995" s="291" t="s">
        <v>3163</v>
      </c>
      <c r="I1995" s="291" t="s">
        <v>3164</v>
      </c>
      <c r="J1995" s="291" t="s">
        <v>65</v>
      </c>
      <c r="K1995" s="291">
        <v>40</v>
      </c>
      <c r="L1995" s="291">
        <v>58627677.160000004</v>
      </c>
      <c r="M1995" s="291" t="s">
        <v>58</v>
      </c>
      <c r="N1995" s="291">
        <v>993</v>
      </c>
      <c r="O1995" s="291">
        <v>9596178.1975488123</v>
      </c>
      <c r="P1995" s="321" t="s">
        <v>3170</v>
      </c>
      <c r="Q1995" s="321">
        <v>18000000</v>
      </c>
      <c r="R1995" s="321">
        <v>32.510452999999998</v>
      </c>
      <c r="S1995" s="321">
        <v>52.540310169999998</v>
      </c>
      <c r="T1995" s="321">
        <v>129.30958598434512</v>
      </c>
      <c r="U1995" s="321" t="s">
        <v>150</v>
      </c>
      <c r="V1995" s="321">
        <v>0.19363482238155294</v>
      </c>
      <c r="W1995" s="321">
        <v>1.16897852116378</v>
      </c>
      <c r="X1995" s="321">
        <v>2</v>
      </c>
      <c r="Y1995" s="321">
        <v>45.178175227930097</v>
      </c>
      <c r="Z1995" s="321">
        <v>0.44807999999999998</v>
      </c>
      <c r="AA1995" s="321">
        <v>99.589996400000004</v>
      </c>
      <c r="AB1995" s="321">
        <v>1.4448949600000001</v>
      </c>
      <c r="AC1995" s="322">
        <v>0.55269378283894455</v>
      </c>
      <c r="AD1995" s="323">
        <v>180000</v>
      </c>
      <c r="AE1995" s="322">
        <v>53.312101097493404</v>
      </c>
      <c r="AF1995" s="324">
        <v>119.18479791283124</v>
      </c>
      <c r="AG1995" s="324">
        <v>32.820182895110804</v>
      </c>
      <c r="AH1995" s="324">
        <v>0.19435026571556452</v>
      </c>
      <c r="AI1995" s="324">
        <v>0.27537222422539709</v>
      </c>
      <c r="AJ1995" s="324">
        <v>0.20410585919709992</v>
      </c>
      <c r="AK1995" s="324">
        <v>174.45980456537671</v>
      </c>
      <c r="AL1995" s="324">
        <v>140.67831129563956</v>
      </c>
      <c r="AM1995" s="324">
        <v>208.24129783511387</v>
      </c>
    </row>
    <row r="1996" spans="1:39">
      <c r="A1996" s="291" t="s">
        <v>2147</v>
      </c>
      <c r="B1996" s="291">
        <v>2</v>
      </c>
      <c r="C1996" s="291" t="s">
        <v>4174</v>
      </c>
      <c r="D1996" s="291" t="s">
        <v>3176</v>
      </c>
      <c r="E1996" s="291" t="s">
        <v>3160</v>
      </c>
      <c r="F1996" s="291" t="s">
        <v>3161</v>
      </c>
      <c r="G1996" s="291" t="s">
        <v>3162</v>
      </c>
      <c r="H1996" s="291" t="s">
        <v>3163</v>
      </c>
      <c r="I1996" s="291" t="s">
        <v>3164</v>
      </c>
      <c r="J1996" s="291" t="s">
        <v>65</v>
      </c>
      <c r="K1996" s="291">
        <v>40</v>
      </c>
      <c r="L1996" s="291">
        <v>58627677.160000004</v>
      </c>
      <c r="M1996" s="291" t="s">
        <v>58</v>
      </c>
      <c r="N1996" s="291">
        <v>994</v>
      </c>
      <c r="O1996" s="291">
        <v>9605851.764280213</v>
      </c>
      <c r="P1996" s="321" t="s">
        <v>3170</v>
      </c>
      <c r="Q1996" s="321">
        <v>18000000</v>
      </c>
      <c r="R1996" s="321">
        <v>32.510452999999998</v>
      </c>
      <c r="S1996" s="321">
        <v>52.540310169999998</v>
      </c>
      <c r="T1996" s="321">
        <v>129.30958598434512</v>
      </c>
      <c r="U1996" s="321" t="s">
        <v>150</v>
      </c>
      <c r="V1996" s="321">
        <v>0.19363482238155294</v>
      </c>
      <c r="W1996" s="321">
        <v>1.16897852116378</v>
      </c>
      <c r="X1996" s="321">
        <v>2</v>
      </c>
      <c r="Y1996" s="321">
        <v>45.178175227930097</v>
      </c>
      <c r="Z1996" s="321">
        <v>0.44807999999999998</v>
      </c>
      <c r="AA1996" s="321">
        <v>99.589996400000004</v>
      </c>
      <c r="AB1996" s="321">
        <v>1.4448949600000001</v>
      </c>
      <c r="AC1996" s="322">
        <v>0.55269378283894455</v>
      </c>
      <c r="AD1996" s="323">
        <v>180000</v>
      </c>
      <c r="AE1996" s="322">
        <v>53.365843134890071</v>
      </c>
      <c r="AF1996" s="324">
        <v>119.30494387846919</v>
      </c>
      <c r="AG1996" s="324">
        <v>32.843499703113473</v>
      </c>
      <c r="AH1996" s="324">
        <v>0.19407066961310057</v>
      </c>
      <c r="AI1996" s="324">
        <v>0.27529034954804332</v>
      </c>
      <c r="AJ1996" s="324">
        <v>0.20410585919709992</v>
      </c>
      <c r="AK1996" s="324">
        <v>174.40793353789681</v>
      </c>
      <c r="AL1996" s="324">
        <v>140.6364843053525</v>
      </c>
      <c r="AM1996" s="324">
        <v>208.17938277044118</v>
      </c>
    </row>
    <row r="1997" spans="1:39">
      <c r="A1997" s="291" t="s">
        <v>2148</v>
      </c>
      <c r="B1997" s="291">
        <v>2</v>
      </c>
      <c r="C1997" s="291" t="s">
        <v>4175</v>
      </c>
      <c r="D1997" s="291" t="s">
        <v>3176</v>
      </c>
      <c r="E1997" s="291" t="s">
        <v>3160</v>
      </c>
      <c r="F1997" s="291" t="s">
        <v>3161</v>
      </c>
      <c r="G1997" s="291" t="s">
        <v>3162</v>
      </c>
      <c r="H1997" s="291" t="s">
        <v>3163</v>
      </c>
      <c r="I1997" s="291" t="s">
        <v>3164</v>
      </c>
      <c r="J1997" s="291" t="s">
        <v>65</v>
      </c>
      <c r="K1997" s="291">
        <v>40</v>
      </c>
      <c r="L1997" s="291">
        <v>58627677.160000004</v>
      </c>
      <c r="M1997" s="291" t="s">
        <v>58</v>
      </c>
      <c r="N1997" s="291">
        <v>995</v>
      </c>
      <c r="O1997" s="291">
        <v>9615525.3310116138</v>
      </c>
      <c r="P1997" s="321" t="s">
        <v>3170</v>
      </c>
      <c r="Q1997" s="321">
        <v>18000000</v>
      </c>
      <c r="R1997" s="321">
        <v>32.510452999999998</v>
      </c>
      <c r="S1997" s="321">
        <v>52.540310169999998</v>
      </c>
      <c r="T1997" s="321">
        <v>129.30958598434512</v>
      </c>
      <c r="U1997" s="321" t="s">
        <v>150</v>
      </c>
      <c r="V1997" s="321">
        <v>0.19363482238155294</v>
      </c>
      <c r="W1997" s="321">
        <v>1.16897852116378</v>
      </c>
      <c r="X1997" s="321">
        <v>2</v>
      </c>
      <c r="Y1997" s="321">
        <v>45.178175227930097</v>
      </c>
      <c r="Z1997" s="321">
        <v>0.44807999999999998</v>
      </c>
      <c r="AA1997" s="321">
        <v>99.589996400000004</v>
      </c>
      <c r="AB1997" s="321">
        <v>1.4448949600000001</v>
      </c>
      <c r="AC1997" s="322">
        <v>0.55269378283894455</v>
      </c>
      <c r="AD1997" s="323">
        <v>180000</v>
      </c>
      <c r="AE1997" s="322">
        <v>53.419585172286745</v>
      </c>
      <c r="AF1997" s="324">
        <v>119.42508984410713</v>
      </c>
      <c r="AG1997" s="324">
        <v>32.86678293687261</v>
      </c>
      <c r="AH1997" s="324">
        <v>0.19379122416228706</v>
      </c>
      <c r="AI1997" s="324">
        <v>0.27520835847622666</v>
      </c>
      <c r="AJ1997" s="324">
        <v>0.20410585919709992</v>
      </c>
      <c r="AK1997" s="324">
        <v>174.35598876966364</v>
      </c>
      <c r="AL1997" s="324">
        <v>140.59459785308979</v>
      </c>
      <c r="AM1997" s="324">
        <v>208.11737968623751</v>
      </c>
    </row>
    <row r="1998" spans="1:39">
      <c r="A1998" s="291" t="s">
        <v>2149</v>
      </c>
      <c r="B1998" s="291">
        <v>2</v>
      </c>
      <c r="C1998" s="291" t="s">
        <v>4176</v>
      </c>
      <c r="D1998" s="291" t="s">
        <v>3176</v>
      </c>
      <c r="E1998" s="291" t="s">
        <v>3160</v>
      </c>
      <c r="F1998" s="291" t="s">
        <v>3161</v>
      </c>
      <c r="G1998" s="291" t="s">
        <v>3162</v>
      </c>
      <c r="H1998" s="291" t="s">
        <v>3163</v>
      </c>
      <c r="I1998" s="291" t="s">
        <v>3164</v>
      </c>
      <c r="J1998" s="291" t="s">
        <v>65</v>
      </c>
      <c r="K1998" s="291">
        <v>40</v>
      </c>
      <c r="L1998" s="291">
        <v>58627677.160000004</v>
      </c>
      <c r="M1998" s="291" t="s">
        <v>58</v>
      </c>
      <c r="N1998" s="291">
        <v>996</v>
      </c>
      <c r="O1998" s="291">
        <v>9625198.8977430146</v>
      </c>
      <c r="P1998" s="321" t="s">
        <v>3170</v>
      </c>
      <c r="Q1998" s="321">
        <v>18000000</v>
      </c>
      <c r="R1998" s="321">
        <v>32.510452999999998</v>
      </c>
      <c r="S1998" s="321">
        <v>52.540310169999998</v>
      </c>
      <c r="T1998" s="321">
        <v>129.30958598434512</v>
      </c>
      <c r="U1998" s="321" t="s">
        <v>150</v>
      </c>
      <c r="V1998" s="321">
        <v>0.19363482238155294</v>
      </c>
      <c r="W1998" s="321">
        <v>1.16897852116378</v>
      </c>
      <c r="X1998" s="321">
        <v>2</v>
      </c>
      <c r="Y1998" s="321">
        <v>45.178175227930097</v>
      </c>
      <c r="Z1998" s="321">
        <v>0.44807999999999998</v>
      </c>
      <c r="AA1998" s="321">
        <v>99.589996400000004</v>
      </c>
      <c r="AB1998" s="321">
        <v>1.4448949600000001</v>
      </c>
      <c r="AC1998" s="322">
        <v>0.55269378283894455</v>
      </c>
      <c r="AD1998" s="323">
        <v>180000</v>
      </c>
      <c r="AE1998" s="322">
        <v>53.473327209683411</v>
      </c>
      <c r="AF1998" s="324">
        <v>119.54523580974507</v>
      </c>
      <c r="AG1998" s="324">
        <v>32.890032614581528</v>
      </c>
      <c r="AH1998" s="324">
        <v>0.19351193013823514</v>
      </c>
      <c r="AI1998" s="324">
        <v>0.27512625151307291</v>
      </c>
      <c r="AJ1998" s="324">
        <v>0.20410585919709992</v>
      </c>
      <c r="AK1998" s="324">
        <v>174.30397057942841</v>
      </c>
      <c r="AL1998" s="324">
        <v>140.55265219588136</v>
      </c>
      <c r="AM1998" s="324">
        <v>208.05528896297548</v>
      </c>
    </row>
    <row r="1999" spans="1:39">
      <c r="A1999" s="291" t="s">
        <v>2150</v>
      </c>
      <c r="B1999" s="291">
        <v>2</v>
      </c>
      <c r="C1999" s="291" t="s">
        <v>4177</v>
      </c>
      <c r="D1999" s="291" t="s">
        <v>3176</v>
      </c>
      <c r="E1999" s="291" t="s">
        <v>3160</v>
      </c>
      <c r="F1999" s="291" t="s">
        <v>3161</v>
      </c>
      <c r="G1999" s="291" t="s">
        <v>3162</v>
      </c>
      <c r="H1999" s="291" t="s">
        <v>3163</v>
      </c>
      <c r="I1999" s="291" t="s">
        <v>3164</v>
      </c>
      <c r="J1999" s="291" t="s">
        <v>65</v>
      </c>
      <c r="K1999" s="291">
        <v>40</v>
      </c>
      <c r="L1999" s="291">
        <v>58627677.160000004</v>
      </c>
      <c r="M1999" s="291" t="s">
        <v>58</v>
      </c>
      <c r="N1999" s="291">
        <v>997</v>
      </c>
      <c r="O1999" s="291">
        <v>9634872.4644744154</v>
      </c>
      <c r="P1999" s="321" t="s">
        <v>3170</v>
      </c>
      <c r="Q1999" s="321">
        <v>18000000</v>
      </c>
      <c r="R1999" s="321">
        <v>32.510452999999998</v>
      </c>
      <c r="S1999" s="321">
        <v>52.540310169999998</v>
      </c>
      <c r="T1999" s="321">
        <v>129.30958598434512</v>
      </c>
      <c r="U1999" s="321" t="s">
        <v>150</v>
      </c>
      <c r="V1999" s="321">
        <v>0.19363482238155294</v>
      </c>
      <c r="W1999" s="321">
        <v>1.16897852116378</v>
      </c>
      <c r="X1999" s="321">
        <v>2</v>
      </c>
      <c r="Y1999" s="321">
        <v>45.178175227930097</v>
      </c>
      <c r="Z1999" s="321">
        <v>0.44807999999999998</v>
      </c>
      <c r="AA1999" s="321">
        <v>99.589996400000004</v>
      </c>
      <c r="AB1999" s="321">
        <v>1.4448949600000001</v>
      </c>
      <c r="AC1999" s="322">
        <v>0.55269378283894455</v>
      </c>
      <c r="AD1999" s="323">
        <v>180000</v>
      </c>
      <c r="AE1999" s="322">
        <v>53.527069247080085</v>
      </c>
      <c r="AF1999" s="324">
        <v>119.66538177538303</v>
      </c>
      <c r="AG1999" s="324">
        <v>32.913248754526343</v>
      </c>
      <c r="AH1999" s="324">
        <v>0.19323278831328031</v>
      </c>
      <c r="AI1999" s="324">
        <v>0.27504402916046261</v>
      </c>
      <c r="AJ1999" s="324">
        <v>0.20410585919709992</v>
      </c>
      <c r="AK1999" s="324">
        <v>174.25187928515336</v>
      </c>
      <c r="AL1999" s="324">
        <v>140.5106475901209</v>
      </c>
      <c r="AM1999" s="324">
        <v>207.99311098018586</v>
      </c>
    </row>
    <row r="2000" spans="1:39">
      <c r="A2000" s="291" t="s">
        <v>2151</v>
      </c>
      <c r="B2000" s="291">
        <v>2</v>
      </c>
      <c r="C2000" s="291" t="s">
        <v>4178</v>
      </c>
      <c r="D2000" s="291" t="s">
        <v>3176</v>
      </c>
      <c r="E2000" s="291" t="s">
        <v>3160</v>
      </c>
      <c r="F2000" s="291" t="s">
        <v>3161</v>
      </c>
      <c r="G2000" s="291" t="s">
        <v>3162</v>
      </c>
      <c r="H2000" s="291" t="s">
        <v>3163</v>
      </c>
      <c r="I2000" s="291" t="s">
        <v>3164</v>
      </c>
      <c r="J2000" s="291" t="s">
        <v>65</v>
      </c>
      <c r="K2000" s="291">
        <v>40</v>
      </c>
      <c r="L2000" s="291">
        <v>58627677.160000004</v>
      </c>
      <c r="M2000" s="291" t="s">
        <v>58</v>
      </c>
      <c r="N2000" s="291">
        <v>998</v>
      </c>
      <c r="O2000" s="291">
        <v>9644546.0312058162</v>
      </c>
      <c r="P2000" s="321" t="s">
        <v>3170</v>
      </c>
      <c r="Q2000" s="321">
        <v>18000000</v>
      </c>
      <c r="R2000" s="321">
        <v>32.510452999999998</v>
      </c>
      <c r="S2000" s="321">
        <v>52.540310169999998</v>
      </c>
      <c r="T2000" s="321">
        <v>129.30958598434512</v>
      </c>
      <c r="U2000" s="321" t="s">
        <v>150</v>
      </c>
      <c r="V2000" s="321">
        <v>0.19363482238155294</v>
      </c>
      <c r="W2000" s="321">
        <v>1.16897852116378</v>
      </c>
      <c r="X2000" s="321">
        <v>2</v>
      </c>
      <c r="Y2000" s="321">
        <v>45.178175227930097</v>
      </c>
      <c r="Z2000" s="321">
        <v>0.44807999999999998</v>
      </c>
      <c r="AA2000" s="321">
        <v>99.589996400000004</v>
      </c>
      <c r="AB2000" s="321">
        <v>1.4448949600000001</v>
      </c>
      <c r="AC2000" s="322">
        <v>0.55269378283894455</v>
      </c>
      <c r="AD2000" s="323">
        <v>180000</v>
      </c>
      <c r="AE2000" s="322">
        <v>53.580811284476759</v>
      </c>
      <c r="AF2000" s="324">
        <v>119.78552774102097</v>
      </c>
      <c r="AG2000" s="324">
        <v>32.936431375085434</v>
      </c>
      <c r="AH2000" s="324">
        <v>0.19295379945549213</v>
      </c>
      <c r="AI2000" s="324">
        <v>0.27496169191903336</v>
      </c>
      <c r="AJ2000" s="324">
        <v>0.20410585919709992</v>
      </c>
      <c r="AK2000" s="324">
        <v>174.19971520401336</v>
      </c>
      <c r="AL2000" s="324">
        <v>140.46858429156714</v>
      </c>
      <c r="AM2000" s="324">
        <v>207.93084611645961</v>
      </c>
    </row>
    <row r="2001" spans="1:39">
      <c r="A2001" s="291" t="s">
        <v>2152</v>
      </c>
      <c r="B2001" s="291">
        <v>2</v>
      </c>
      <c r="C2001" s="291" t="s">
        <v>4179</v>
      </c>
      <c r="D2001" s="291" t="s">
        <v>3176</v>
      </c>
      <c r="E2001" s="291" t="s">
        <v>3160</v>
      </c>
      <c r="F2001" s="291" t="s">
        <v>3161</v>
      </c>
      <c r="G2001" s="291" t="s">
        <v>3162</v>
      </c>
      <c r="H2001" s="291" t="s">
        <v>3163</v>
      </c>
      <c r="I2001" s="291" t="s">
        <v>3164</v>
      </c>
      <c r="J2001" s="291" t="s">
        <v>65</v>
      </c>
      <c r="K2001" s="291">
        <v>40</v>
      </c>
      <c r="L2001" s="291">
        <v>58627677.160000004</v>
      </c>
      <c r="M2001" s="291" t="s">
        <v>58</v>
      </c>
      <c r="N2001" s="291">
        <v>999</v>
      </c>
      <c r="O2001" s="291">
        <v>9654219.597937217</v>
      </c>
      <c r="P2001" s="321" t="s">
        <v>3170</v>
      </c>
      <c r="Q2001" s="321">
        <v>18000000</v>
      </c>
      <c r="R2001" s="321">
        <v>32.510452999999998</v>
      </c>
      <c r="S2001" s="321">
        <v>52.540310169999998</v>
      </c>
      <c r="T2001" s="321">
        <v>129.30958598434512</v>
      </c>
      <c r="U2001" s="321" t="s">
        <v>150</v>
      </c>
      <c r="V2001" s="321">
        <v>0.19363482238155294</v>
      </c>
      <c r="W2001" s="321">
        <v>1.16897852116378</v>
      </c>
      <c r="X2001" s="321">
        <v>2</v>
      </c>
      <c r="Y2001" s="321">
        <v>45.178175227930097</v>
      </c>
      <c r="Z2001" s="321">
        <v>0.44807999999999998</v>
      </c>
      <c r="AA2001" s="321">
        <v>99.589996400000004</v>
      </c>
      <c r="AB2001" s="321">
        <v>1.4448949600000001</v>
      </c>
      <c r="AC2001" s="322">
        <v>0.55269378283894455</v>
      </c>
      <c r="AD2001" s="323">
        <v>180000</v>
      </c>
      <c r="AE2001" s="322">
        <v>53.634553321873426</v>
      </c>
      <c r="AF2001" s="324">
        <v>119.9056737066589</v>
      </c>
      <c r="AG2001" s="324">
        <v>32.959580494729131</v>
      </c>
      <c r="AH2001" s="324">
        <v>0.19267496433013215</v>
      </c>
      <c r="AI2001" s="324">
        <v>0.27487924028818278</v>
      </c>
      <c r="AJ2001" s="324">
        <v>0.20410585919709992</v>
      </c>
      <c r="AK2001" s="324">
        <v>174.14747865239761</v>
      </c>
      <c r="AL2001" s="324">
        <v>140.42646255534535</v>
      </c>
      <c r="AM2001" s="324">
        <v>207.86849474944992</v>
      </c>
    </row>
    <row r="2002" spans="1:39">
      <c r="A2002" s="291" t="s">
        <v>2153</v>
      </c>
      <c r="B2002" s="291">
        <v>2</v>
      </c>
      <c r="C2002" s="291" t="s">
        <v>4180</v>
      </c>
      <c r="D2002" s="291" t="s">
        <v>3176</v>
      </c>
      <c r="E2002" s="291" t="s">
        <v>3160</v>
      </c>
      <c r="F2002" s="291" t="s">
        <v>3161</v>
      </c>
      <c r="G2002" s="291" t="s">
        <v>3162</v>
      </c>
      <c r="H2002" s="291" t="s">
        <v>3163</v>
      </c>
      <c r="I2002" s="291" t="s">
        <v>3164</v>
      </c>
      <c r="J2002" s="291" t="s">
        <v>65</v>
      </c>
      <c r="K2002" s="291">
        <v>40</v>
      </c>
      <c r="L2002" s="291">
        <v>58627677.160000004</v>
      </c>
      <c r="M2002" s="291" t="s">
        <v>58</v>
      </c>
      <c r="N2002" s="291">
        <v>1000</v>
      </c>
      <c r="O2002" s="291">
        <v>9663893.1646686178</v>
      </c>
      <c r="P2002" s="321" t="s">
        <v>3170</v>
      </c>
      <c r="Q2002" s="321">
        <v>18000000</v>
      </c>
      <c r="R2002" s="321">
        <v>32.510452999999998</v>
      </c>
      <c r="S2002" s="321">
        <v>52.540310169999998</v>
      </c>
      <c r="T2002" s="321">
        <v>129.30958598434512</v>
      </c>
      <c r="U2002" s="321" t="s">
        <v>150</v>
      </c>
      <c r="V2002" s="321">
        <v>0.19363482238155294</v>
      </c>
      <c r="W2002" s="321">
        <v>1.16897852116378</v>
      </c>
      <c r="X2002" s="321">
        <v>2</v>
      </c>
      <c r="Y2002" s="321">
        <v>45.178175227930097</v>
      </c>
      <c r="Z2002" s="321">
        <v>0.44807999999999998</v>
      </c>
      <c r="AA2002" s="321">
        <v>99.589996400000004</v>
      </c>
      <c r="AB2002" s="321">
        <v>1.4448949600000001</v>
      </c>
      <c r="AC2002" s="322">
        <v>0.55269378283894455</v>
      </c>
      <c r="AD2002" s="323">
        <v>180000</v>
      </c>
      <c r="AE2002" s="322">
        <v>53.6882953592701</v>
      </c>
      <c r="AF2002" s="324">
        <v>120.02581967229686</v>
      </c>
      <c r="AG2002" s="324">
        <v>32.98269613201925</v>
      </c>
      <c r="AH2002" s="324">
        <v>0.19239628369855902</v>
      </c>
      <c r="AI2002" s="324">
        <v>0.274796674766071</v>
      </c>
      <c r="AJ2002" s="324">
        <v>0.20410585919709992</v>
      </c>
      <c r="AK2002" s="324">
        <v>174.09516994591141</v>
      </c>
      <c r="AL2002" s="324">
        <v>140.38428263594861</v>
      </c>
      <c r="AM2002" s="324">
        <v>207.80605725587426</v>
      </c>
    </row>
    <row r="2003" spans="1:39">
      <c r="A2003" s="291" t="s">
        <v>2154</v>
      </c>
      <c r="B2003" s="291">
        <v>2</v>
      </c>
      <c r="C2003" s="291" t="s">
        <v>4181</v>
      </c>
      <c r="D2003" s="291" t="s">
        <v>3176</v>
      </c>
      <c r="E2003" s="291" t="s">
        <v>3160</v>
      </c>
      <c r="F2003" s="291" t="s">
        <v>3161</v>
      </c>
      <c r="G2003" s="291" t="s">
        <v>3162</v>
      </c>
      <c r="H2003" s="291" t="s">
        <v>3163</v>
      </c>
      <c r="I2003" s="291" t="s">
        <v>3164</v>
      </c>
      <c r="J2003" s="291" t="s">
        <v>65</v>
      </c>
      <c r="K2003" s="291">
        <v>40</v>
      </c>
      <c r="L2003" s="291">
        <v>58627677.160000004</v>
      </c>
      <c r="M2003" s="291" t="s">
        <v>58</v>
      </c>
      <c r="N2003" s="291">
        <v>1001</v>
      </c>
      <c r="O2003" s="291">
        <v>9673566.7314000186</v>
      </c>
      <c r="P2003" s="321" t="s">
        <v>3170</v>
      </c>
      <c r="Q2003" s="321">
        <v>18000000</v>
      </c>
      <c r="R2003" s="321">
        <v>32.510452999999998</v>
      </c>
      <c r="S2003" s="321">
        <v>52.540310169999998</v>
      </c>
      <c r="T2003" s="321">
        <v>129.30958598434512</v>
      </c>
      <c r="U2003" s="321" t="s">
        <v>150</v>
      </c>
      <c r="V2003" s="321">
        <v>0.19363482238155294</v>
      </c>
      <c r="W2003" s="321">
        <v>1.16897852116378</v>
      </c>
      <c r="X2003" s="321">
        <v>2</v>
      </c>
      <c r="Y2003" s="321">
        <v>45.178175227930097</v>
      </c>
      <c r="Z2003" s="321">
        <v>0.44807999999999998</v>
      </c>
      <c r="AA2003" s="321">
        <v>99.589996400000004</v>
      </c>
      <c r="AB2003" s="321">
        <v>1.4448949600000001</v>
      </c>
      <c r="AC2003" s="322">
        <v>0.55269378283894455</v>
      </c>
      <c r="AD2003" s="323">
        <v>180000</v>
      </c>
      <c r="AE2003" s="322">
        <v>53.742037396666767</v>
      </c>
      <c r="AF2003" s="324">
        <v>120.14596563793479</v>
      </c>
      <c r="AG2003" s="324">
        <v>33.005778305608622</v>
      </c>
      <c r="AH2003" s="324">
        <v>0.19211775831851499</v>
      </c>
      <c r="AI2003" s="324">
        <v>0.27471399584962347</v>
      </c>
      <c r="AJ2003" s="324">
        <v>0.20410585919709992</v>
      </c>
      <c r="AK2003" s="324">
        <v>174.04278939937777</v>
      </c>
      <c r="AL2003" s="324">
        <v>140.34204478723925</v>
      </c>
      <c r="AM2003" s="324">
        <v>207.74353401151632</v>
      </c>
    </row>
    <row r="2004" spans="1:39">
      <c r="A2004" s="291" t="s">
        <v>2155</v>
      </c>
      <c r="B2004" s="291">
        <v>4</v>
      </c>
      <c r="C2004" s="291" t="s">
        <v>4182</v>
      </c>
      <c r="D2004" s="291" t="s">
        <v>3178</v>
      </c>
      <c r="E2004" s="291" t="s">
        <v>3160</v>
      </c>
      <c r="F2004" s="291" t="s">
        <v>3161</v>
      </c>
      <c r="G2004" s="291" t="s">
        <v>3162</v>
      </c>
      <c r="H2004" s="291" t="s">
        <v>3163</v>
      </c>
      <c r="I2004" s="291" t="s">
        <v>3164</v>
      </c>
      <c r="J2004" s="291" t="s">
        <v>63</v>
      </c>
      <c r="K2004" s="291">
        <v>6</v>
      </c>
      <c r="L2004" s="291">
        <v>24440266</v>
      </c>
      <c r="M2004" s="291" t="s">
        <v>58</v>
      </c>
      <c r="N2004" s="291">
        <v>1</v>
      </c>
      <c r="O2004" s="291">
        <v>0</v>
      </c>
      <c r="P2004" s="321" t="s">
        <v>3172</v>
      </c>
      <c r="Q2004" s="321">
        <v>20100000</v>
      </c>
      <c r="R2004" s="321">
        <v>32.510452999999998</v>
      </c>
      <c r="S2004" s="321">
        <v>52.540310169999998</v>
      </c>
      <c r="T2004" s="321">
        <v>123.30787642705047</v>
      </c>
      <c r="U2004" s="321" t="s">
        <v>150</v>
      </c>
      <c r="V2004" s="321">
        <v>0.2437433168239114</v>
      </c>
      <c r="W2004" s="321">
        <v>1.33586139759419</v>
      </c>
      <c r="X2004" s="321">
        <v>2.6501716760387399</v>
      </c>
      <c r="Y2004" s="321">
        <v>41.899748670636797</v>
      </c>
      <c r="Z2004" s="321">
        <v>0.41800999999999999</v>
      </c>
      <c r="AA2004" s="321">
        <v>141.09487300000001</v>
      </c>
      <c r="AB2004" s="321">
        <v>1.7961040779999999</v>
      </c>
      <c r="AC2004" s="322">
        <v>0.59518882524182481</v>
      </c>
      <c r="AD2004" s="323">
        <v>201000</v>
      </c>
      <c r="AE2004" s="322">
        <v>0</v>
      </c>
      <c r="AF2004" s="324">
        <v>0</v>
      </c>
      <c r="AG2004" s="324">
        <v>0</v>
      </c>
      <c r="AH2004" s="324">
        <v>0</v>
      </c>
      <c r="AI2004" s="324">
        <v>0</v>
      </c>
      <c r="AJ2004" s="324">
        <v>0.12053670838377531</v>
      </c>
      <c r="AK2004" s="324">
        <v>0</v>
      </c>
      <c r="AL2004" s="324">
        <v>0</v>
      </c>
      <c r="AM2004" s="324">
        <v>0</v>
      </c>
    </row>
    <row r="2005" spans="1:39">
      <c r="A2005" s="291" t="s">
        <v>2156</v>
      </c>
      <c r="B2005" s="291">
        <v>4</v>
      </c>
      <c r="C2005" s="291" t="s">
        <v>4183</v>
      </c>
      <c r="D2005" s="291" t="s">
        <v>3178</v>
      </c>
      <c r="E2005" s="291" t="s">
        <v>3160</v>
      </c>
      <c r="F2005" s="291" t="s">
        <v>3161</v>
      </c>
      <c r="G2005" s="291" t="s">
        <v>3162</v>
      </c>
      <c r="H2005" s="291" t="s">
        <v>3163</v>
      </c>
      <c r="I2005" s="291" t="s">
        <v>3164</v>
      </c>
      <c r="J2005" s="291" t="s">
        <v>63</v>
      </c>
      <c r="K2005" s="291">
        <v>6</v>
      </c>
      <c r="L2005" s="291">
        <v>24440266</v>
      </c>
      <c r="M2005" s="291" t="s">
        <v>58</v>
      </c>
      <c r="N2005" s="291">
        <v>2</v>
      </c>
      <c r="O2005" s="291">
        <v>17922.861733333339</v>
      </c>
      <c r="P2005" s="321" t="s">
        <v>3172</v>
      </c>
      <c r="Q2005" s="321">
        <v>20100000</v>
      </c>
      <c r="R2005" s="321">
        <v>32.510452999999998</v>
      </c>
      <c r="S2005" s="321">
        <v>52.540310169999998</v>
      </c>
      <c r="T2005" s="321">
        <v>123.30787642705047</v>
      </c>
      <c r="U2005" s="321" t="s">
        <v>150</v>
      </c>
      <c r="V2005" s="321">
        <v>0.2437433168239114</v>
      </c>
      <c r="W2005" s="321">
        <v>1.33586139759419</v>
      </c>
      <c r="X2005" s="321">
        <v>2.6501716760387399</v>
      </c>
      <c r="Y2005" s="321">
        <v>41.899748670636797</v>
      </c>
      <c r="Z2005" s="321">
        <v>0.41800999999999999</v>
      </c>
      <c r="AA2005" s="321">
        <v>141.09487300000001</v>
      </c>
      <c r="AB2005" s="321">
        <v>1.7961040779999999</v>
      </c>
      <c r="AC2005" s="322">
        <v>0.59518882524182481</v>
      </c>
      <c r="AD2005" s="323">
        <v>201000</v>
      </c>
      <c r="AE2005" s="322">
        <v>8.9168466334991731E-2</v>
      </c>
      <c r="AF2005" s="324">
        <v>0.22027175111521788</v>
      </c>
      <c r="AG2005" s="324">
        <v>3.8137232924037904E-4</v>
      </c>
      <c r="AH2005" s="324">
        <v>1.7313719408390868E-3</v>
      </c>
      <c r="AI2005" s="324">
        <v>1.7313719408390868E-3</v>
      </c>
      <c r="AJ2005" s="324">
        <v>0.12053670838377531</v>
      </c>
      <c r="AK2005" s="324">
        <v>1.771176599999021</v>
      </c>
      <c r="AL2005" s="324">
        <v>1.3394641408343615</v>
      </c>
      <c r="AM2005" s="324">
        <v>2.2028890591636805</v>
      </c>
    </row>
    <row r="2006" spans="1:39">
      <c r="A2006" s="291" t="s">
        <v>2157</v>
      </c>
      <c r="B2006" s="291">
        <v>4</v>
      </c>
      <c r="C2006" s="291" t="s">
        <v>4184</v>
      </c>
      <c r="D2006" s="291" t="s">
        <v>3178</v>
      </c>
      <c r="E2006" s="291" t="s">
        <v>3160</v>
      </c>
      <c r="F2006" s="291" t="s">
        <v>3161</v>
      </c>
      <c r="G2006" s="291" t="s">
        <v>3162</v>
      </c>
      <c r="H2006" s="291" t="s">
        <v>3163</v>
      </c>
      <c r="I2006" s="291" t="s">
        <v>3164</v>
      </c>
      <c r="J2006" s="291" t="s">
        <v>63</v>
      </c>
      <c r="K2006" s="291">
        <v>6</v>
      </c>
      <c r="L2006" s="291">
        <v>24440266</v>
      </c>
      <c r="M2006" s="291" t="s">
        <v>58</v>
      </c>
      <c r="N2006" s="291">
        <v>3</v>
      </c>
      <c r="O2006" s="291">
        <v>35845.723466666677</v>
      </c>
      <c r="P2006" s="321" t="s">
        <v>3172</v>
      </c>
      <c r="Q2006" s="321">
        <v>20100000</v>
      </c>
      <c r="R2006" s="321">
        <v>32.510452999999998</v>
      </c>
      <c r="S2006" s="321">
        <v>52.540310169999998</v>
      </c>
      <c r="T2006" s="321">
        <v>123.30787642705047</v>
      </c>
      <c r="U2006" s="321" t="s">
        <v>150</v>
      </c>
      <c r="V2006" s="321">
        <v>0.2437433168239114</v>
      </c>
      <c r="W2006" s="321">
        <v>1.33586139759419</v>
      </c>
      <c r="X2006" s="321">
        <v>2.6501716760387399</v>
      </c>
      <c r="Y2006" s="321">
        <v>41.899748670636797</v>
      </c>
      <c r="Z2006" s="321">
        <v>0.41800999999999999</v>
      </c>
      <c r="AA2006" s="321">
        <v>141.09487300000001</v>
      </c>
      <c r="AB2006" s="321">
        <v>1.7961040779999999</v>
      </c>
      <c r="AC2006" s="322">
        <v>0.59518882524182481</v>
      </c>
      <c r="AD2006" s="323">
        <v>201000</v>
      </c>
      <c r="AE2006" s="322">
        <v>0.17833693266998346</v>
      </c>
      <c r="AF2006" s="324">
        <v>0.44054350223043576</v>
      </c>
      <c r="AG2006" s="324">
        <v>1.3244192810518639E-3</v>
      </c>
      <c r="AH2006" s="324">
        <v>4.2812886674615117E-3</v>
      </c>
      <c r="AI2006" s="324">
        <v>3.0063303041502993E-3</v>
      </c>
      <c r="AJ2006" s="324">
        <v>0.12053670838377531</v>
      </c>
      <c r="AK2006" s="324">
        <v>3.0754465640689452</v>
      </c>
      <c r="AL2006" s="324">
        <v>2.3258270178280784</v>
      </c>
      <c r="AM2006" s="324">
        <v>3.8250661103098116</v>
      </c>
    </row>
    <row r="2007" spans="1:39">
      <c r="A2007" s="291" t="s">
        <v>2158</v>
      </c>
      <c r="B2007" s="291">
        <v>4</v>
      </c>
      <c r="C2007" s="291" t="s">
        <v>4185</v>
      </c>
      <c r="D2007" s="291" t="s">
        <v>3178</v>
      </c>
      <c r="E2007" s="291" t="s">
        <v>3160</v>
      </c>
      <c r="F2007" s="291" t="s">
        <v>3161</v>
      </c>
      <c r="G2007" s="291" t="s">
        <v>3162</v>
      </c>
      <c r="H2007" s="291" t="s">
        <v>3163</v>
      </c>
      <c r="I2007" s="291" t="s">
        <v>3164</v>
      </c>
      <c r="J2007" s="291" t="s">
        <v>63</v>
      </c>
      <c r="K2007" s="291">
        <v>6</v>
      </c>
      <c r="L2007" s="291">
        <v>24440266</v>
      </c>
      <c r="M2007" s="291" t="s">
        <v>58</v>
      </c>
      <c r="N2007" s="291">
        <v>4</v>
      </c>
      <c r="O2007" s="291">
        <v>53768.585200000016</v>
      </c>
      <c r="P2007" s="321" t="s">
        <v>3172</v>
      </c>
      <c r="Q2007" s="321">
        <v>20100000</v>
      </c>
      <c r="R2007" s="321">
        <v>32.510452999999998</v>
      </c>
      <c r="S2007" s="321">
        <v>52.540310169999998</v>
      </c>
      <c r="T2007" s="321">
        <v>123.30787642705047</v>
      </c>
      <c r="U2007" s="321" t="s">
        <v>150</v>
      </c>
      <c r="V2007" s="321">
        <v>0.2437433168239114</v>
      </c>
      <c r="W2007" s="321">
        <v>1.33586139759419</v>
      </c>
      <c r="X2007" s="321">
        <v>2.6501716760387399</v>
      </c>
      <c r="Y2007" s="321">
        <v>41.899748670636797</v>
      </c>
      <c r="Z2007" s="321">
        <v>0.41800999999999999</v>
      </c>
      <c r="AA2007" s="321">
        <v>141.09487300000001</v>
      </c>
      <c r="AB2007" s="321">
        <v>1.7961040779999999</v>
      </c>
      <c r="AC2007" s="322">
        <v>0.59518882524182481</v>
      </c>
      <c r="AD2007" s="323">
        <v>201000</v>
      </c>
      <c r="AE2007" s="322">
        <v>0.26750539900497522</v>
      </c>
      <c r="AF2007" s="324">
        <v>0.66081525334565372</v>
      </c>
      <c r="AG2007" s="324">
        <v>2.7434456992185179E-3</v>
      </c>
      <c r="AH2007" s="324">
        <v>6.4421625150852917E-3</v>
      </c>
      <c r="AI2007" s="324">
        <v>4.1516077077952971E-3</v>
      </c>
      <c r="AJ2007" s="324">
        <v>0.12053670838377531</v>
      </c>
      <c r="AK2007" s="324">
        <v>4.247054171883458</v>
      </c>
      <c r="AL2007" s="324">
        <v>3.2118631012977543</v>
      </c>
      <c r="AM2007" s="324">
        <v>5.2822452424691626</v>
      </c>
    </row>
    <row r="2008" spans="1:39">
      <c r="A2008" s="291" t="s">
        <v>2159</v>
      </c>
      <c r="B2008" s="291">
        <v>4</v>
      </c>
      <c r="C2008" s="291" t="s">
        <v>4186</v>
      </c>
      <c r="D2008" s="291" t="s">
        <v>3178</v>
      </c>
      <c r="E2008" s="291" t="s">
        <v>3160</v>
      </c>
      <c r="F2008" s="291" t="s">
        <v>3161</v>
      </c>
      <c r="G2008" s="291" t="s">
        <v>3162</v>
      </c>
      <c r="H2008" s="291" t="s">
        <v>3163</v>
      </c>
      <c r="I2008" s="291" t="s">
        <v>3164</v>
      </c>
      <c r="J2008" s="291" t="s">
        <v>63</v>
      </c>
      <c r="K2008" s="291">
        <v>6</v>
      </c>
      <c r="L2008" s="291">
        <v>24440266</v>
      </c>
      <c r="M2008" s="291" t="s">
        <v>58</v>
      </c>
      <c r="N2008" s="291">
        <v>5</v>
      </c>
      <c r="O2008" s="291">
        <v>71691.446933333355</v>
      </c>
      <c r="P2008" s="321" t="s">
        <v>3172</v>
      </c>
      <c r="Q2008" s="321">
        <v>20100000</v>
      </c>
      <c r="R2008" s="321">
        <v>32.510452999999998</v>
      </c>
      <c r="S2008" s="321">
        <v>52.540310169999998</v>
      </c>
      <c r="T2008" s="321">
        <v>123.30787642705047</v>
      </c>
      <c r="U2008" s="321" t="s">
        <v>150</v>
      </c>
      <c r="V2008" s="321">
        <v>0.2437433168239114</v>
      </c>
      <c r="W2008" s="321">
        <v>1.33586139759419</v>
      </c>
      <c r="X2008" s="321">
        <v>2.6501716760387399</v>
      </c>
      <c r="Y2008" s="321">
        <v>41.899748670636797</v>
      </c>
      <c r="Z2008" s="321">
        <v>0.41800999999999999</v>
      </c>
      <c r="AA2008" s="321">
        <v>141.09487300000001</v>
      </c>
      <c r="AB2008" s="321">
        <v>1.7961040779999999</v>
      </c>
      <c r="AC2008" s="322">
        <v>0.59518882524182481</v>
      </c>
      <c r="AD2008" s="323">
        <v>201000</v>
      </c>
      <c r="AE2008" s="322">
        <v>0.35667386533996692</v>
      </c>
      <c r="AF2008" s="324">
        <v>0.88108700446087151</v>
      </c>
      <c r="AG2008" s="324">
        <v>4.5992786711050683E-3</v>
      </c>
      <c r="AH2008" s="324">
        <v>8.4251973414231299E-3</v>
      </c>
      <c r="AI2008" s="324">
        <v>5.2200051162022551E-3</v>
      </c>
      <c r="AJ2008" s="324">
        <v>0.12053670838377531</v>
      </c>
      <c r="AK2008" s="324">
        <v>5.3400142947978413</v>
      </c>
      <c r="AL2008" s="324">
        <v>4.0384214986967155</v>
      </c>
      <c r="AM2008" s="324">
        <v>6.6416070908989671</v>
      </c>
    </row>
    <row r="2009" spans="1:39">
      <c r="A2009" s="291" t="s">
        <v>2160</v>
      </c>
      <c r="B2009" s="291">
        <v>4</v>
      </c>
      <c r="C2009" s="291" t="s">
        <v>4187</v>
      </c>
      <c r="D2009" s="291" t="s">
        <v>3178</v>
      </c>
      <c r="E2009" s="291" t="s">
        <v>3160</v>
      </c>
      <c r="F2009" s="291" t="s">
        <v>3161</v>
      </c>
      <c r="G2009" s="291" t="s">
        <v>3162</v>
      </c>
      <c r="H2009" s="291" t="s">
        <v>3163</v>
      </c>
      <c r="I2009" s="291" t="s">
        <v>3164</v>
      </c>
      <c r="J2009" s="291" t="s">
        <v>63</v>
      </c>
      <c r="K2009" s="291">
        <v>6</v>
      </c>
      <c r="L2009" s="291">
        <v>24440266</v>
      </c>
      <c r="M2009" s="291" t="s">
        <v>58</v>
      </c>
      <c r="N2009" s="291">
        <v>6</v>
      </c>
      <c r="O2009" s="291">
        <v>89614.308666666693</v>
      </c>
      <c r="P2009" s="321" t="s">
        <v>3172</v>
      </c>
      <c r="Q2009" s="321">
        <v>20100000</v>
      </c>
      <c r="R2009" s="321">
        <v>32.510452999999998</v>
      </c>
      <c r="S2009" s="321">
        <v>52.540310169999998</v>
      </c>
      <c r="T2009" s="321">
        <v>123.30787642705047</v>
      </c>
      <c r="U2009" s="321" t="s">
        <v>150</v>
      </c>
      <c r="V2009" s="321">
        <v>0.2437433168239114</v>
      </c>
      <c r="W2009" s="321">
        <v>1.33586139759419</v>
      </c>
      <c r="X2009" s="321">
        <v>2.6501716760387399</v>
      </c>
      <c r="Y2009" s="321">
        <v>41.899748670636797</v>
      </c>
      <c r="Z2009" s="321">
        <v>0.41800999999999999</v>
      </c>
      <c r="AA2009" s="321">
        <v>141.09487300000001</v>
      </c>
      <c r="AB2009" s="321">
        <v>1.7961040779999999</v>
      </c>
      <c r="AC2009" s="322">
        <v>0.59518882524182481</v>
      </c>
      <c r="AD2009" s="323">
        <v>201000</v>
      </c>
      <c r="AE2009" s="322">
        <v>0.44584233167495868</v>
      </c>
      <c r="AF2009" s="324">
        <v>1.1013587555760893</v>
      </c>
      <c r="AG2009" s="324">
        <v>6.866547716241728E-3</v>
      </c>
      <c r="AH2009" s="324">
        <v>1.0293054073696071E-2</v>
      </c>
      <c r="AI2009" s="324">
        <v>6.2346149077010179E-3</v>
      </c>
      <c r="AJ2009" s="324">
        <v>0.12053670838377531</v>
      </c>
      <c r="AK2009" s="324">
        <v>6.3779502104980663</v>
      </c>
      <c r="AL2009" s="324">
        <v>4.823367471653504</v>
      </c>
      <c r="AM2009" s="324">
        <v>7.9325329493426286</v>
      </c>
    </row>
    <row r="2010" spans="1:39">
      <c r="A2010" s="291" t="s">
        <v>2161</v>
      </c>
      <c r="B2010" s="291">
        <v>4</v>
      </c>
      <c r="C2010" s="291" t="s">
        <v>4188</v>
      </c>
      <c r="D2010" s="291" t="s">
        <v>3178</v>
      </c>
      <c r="E2010" s="291" t="s">
        <v>3160</v>
      </c>
      <c r="F2010" s="291" t="s">
        <v>3161</v>
      </c>
      <c r="G2010" s="291" t="s">
        <v>3162</v>
      </c>
      <c r="H2010" s="291" t="s">
        <v>3163</v>
      </c>
      <c r="I2010" s="291" t="s">
        <v>3164</v>
      </c>
      <c r="J2010" s="291" t="s">
        <v>63</v>
      </c>
      <c r="K2010" s="291">
        <v>6</v>
      </c>
      <c r="L2010" s="291">
        <v>24440266</v>
      </c>
      <c r="M2010" s="291" t="s">
        <v>58</v>
      </c>
      <c r="N2010" s="291">
        <v>7</v>
      </c>
      <c r="O2010" s="291">
        <v>107537.17040000003</v>
      </c>
      <c r="P2010" s="321" t="s">
        <v>3172</v>
      </c>
      <c r="Q2010" s="321">
        <v>20100000</v>
      </c>
      <c r="R2010" s="321">
        <v>32.510452999999998</v>
      </c>
      <c r="S2010" s="321">
        <v>52.540310169999998</v>
      </c>
      <c r="T2010" s="321">
        <v>123.30787642705047</v>
      </c>
      <c r="U2010" s="321" t="s">
        <v>150</v>
      </c>
      <c r="V2010" s="321">
        <v>0.2437433168239114</v>
      </c>
      <c r="W2010" s="321">
        <v>1.33586139759419</v>
      </c>
      <c r="X2010" s="321">
        <v>2.6501716760387399</v>
      </c>
      <c r="Y2010" s="321">
        <v>41.899748670636797</v>
      </c>
      <c r="Z2010" s="321">
        <v>0.41800999999999999</v>
      </c>
      <c r="AA2010" s="321">
        <v>141.09487300000001</v>
      </c>
      <c r="AB2010" s="321">
        <v>1.7961040779999999</v>
      </c>
      <c r="AC2010" s="322">
        <v>0.59518882524182481</v>
      </c>
      <c r="AD2010" s="323">
        <v>201000</v>
      </c>
      <c r="AE2010" s="322">
        <v>0.53501079800995044</v>
      </c>
      <c r="AF2010" s="324">
        <v>1.3216305066913074</v>
      </c>
      <c r="AG2010" s="324">
        <v>9.526698319303752E-3</v>
      </c>
      <c r="AH2010" s="324">
        <v>1.2076676149319628E-2</v>
      </c>
      <c r="AI2010" s="324">
        <v>7.2082917813041207E-3</v>
      </c>
      <c r="AJ2010" s="324">
        <v>0.12053670838377531</v>
      </c>
      <c r="AK2010" s="324">
        <v>7.3740121506322227</v>
      </c>
      <c r="AL2010" s="324">
        <v>5.5766459707373013</v>
      </c>
      <c r="AM2010" s="324">
        <v>9.1713783305271441</v>
      </c>
    </row>
    <row r="2011" spans="1:39">
      <c r="A2011" s="291" t="s">
        <v>2162</v>
      </c>
      <c r="B2011" s="291">
        <v>4</v>
      </c>
      <c r="C2011" s="291" t="s">
        <v>4189</v>
      </c>
      <c r="D2011" s="291" t="s">
        <v>3178</v>
      </c>
      <c r="E2011" s="291" t="s">
        <v>3160</v>
      </c>
      <c r="F2011" s="291" t="s">
        <v>3161</v>
      </c>
      <c r="G2011" s="291" t="s">
        <v>3162</v>
      </c>
      <c r="H2011" s="291" t="s">
        <v>3163</v>
      </c>
      <c r="I2011" s="291" t="s">
        <v>3164</v>
      </c>
      <c r="J2011" s="291" t="s">
        <v>63</v>
      </c>
      <c r="K2011" s="291">
        <v>6</v>
      </c>
      <c r="L2011" s="291">
        <v>24440266</v>
      </c>
      <c r="M2011" s="291" t="s">
        <v>58</v>
      </c>
      <c r="N2011" s="291">
        <v>8</v>
      </c>
      <c r="O2011" s="291">
        <v>125460.03213333337</v>
      </c>
      <c r="P2011" s="321" t="s">
        <v>3172</v>
      </c>
      <c r="Q2011" s="321">
        <v>20100000</v>
      </c>
      <c r="R2011" s="321">
        <v>32.510452999999998</v>
      </c>
      <c r="S2011" s="321">
        <v>52.540310169999998</v>
      </c>
      <c r="T2011" s="321">
        <v>123.30787642705047</v>
      </c>
      <c r="U2011" s="321" t="s">
        <v>150</v>
      </c>
      <c r="V2011" s="321">
        <v>0.2437433168239114</v>
      </c>
      <c r="W2011" s="321">
        <v>1.33586139759419</v>
      </c>
      <c r="X2011" s="321">
        <v>2.6501716760387399</v>
      </c>
      <c r="Y2011" s="321">
        <v>41.899748670636797</v>
      </c>
      <c r="Z2011" s="321">
        <v>0.41800999999999999</v>
      </c>
      <c r="AA2011" s="321">
        <v>141.09487300000001</v>
      </c>
      <c r="AB2011" s="321">
        <v>1.7961040779999999</v>
      </c>
      <c r="AC2011" s="322">
        <v>0.59518882524182481</v>
      </c>
      <c r="AD2011" s="323">
        <v>201000</v>
      </c>
      <c r="AE2011" s="322">
        <v>0.62417926434494209</v>
      </c>
      <c r="AF2011" s="324">
        <v>1.5419022578065251</v>
      </c>
      <c r="AG2011" s="324">
        <v>1.256521904308776E-2</v>
      </c>
      <c r="AH2011" s="324">
        <v>1.3794418523483962E-2</v>
      </c>
      <c r="AI2011" s="324">
        <v>8.1491670301869542E-3</v>
      </c>
      <c r="AJ2011" s="324">
        <v>0.12053670838377531</v>
      </c>
      <c r="AK2011" s="324">
        <v>8.3365183487700438</v>
      </c>
      <c r="AL2011" s="324">
        <v>6.3045477156774368</v>
      </c>
      <c r="AM2011" s="324">
        <v>10.368488981862651</v>
      </c>
    </row>
    <row r="2012" spans="1:39">
      <c r="A2012" s="291" t="s">
        <v>2163</v>
      </c>
      <c r="B2012" s="291">
        <v>4</v>
      </c>
      <c r="C2012" s="291" t="s">
        <v>4190</v>
      </c>
      <c r="D2012" s="291" t="s">
        <v>3178</v>
      </c>
      <c r="E2012" s="291" t="s">
        <v>3160</v>
      </c>
      <c r="F2012" s="291" t="s">
        <v>3161</v>
      </c>
      <c r="G2012" s="291" t="s">
        <v>3162</v>
      </c>
      <c r="H2012" s="291" t="s">
        <v>3163</v>
      </c>
      <c r="I2012" s="291" t="s">
        <v>3164</v>
      </c>
      <c r="J2012" s="291" t="s">
        <v>63</v>
      </c>
      <c r="K2012" s="291">
        <v>6</v>
      </c>
      <c r="L2012" s="291">
        <v>24440266</v>
      </c>
      <c r="M2012" s="291" t="s">
        <v>58</v>
      </c>
      <c r="N2012" s="291">
        <v>9</v>
      </c>
      <c r="O2012" s="291">
        <v>143382.89386666671</v>
      </c>
      <c r="P2012" s="321" t="s">
        <v>3172</v>
      </c>
      <c r="Q2012" s="321">
        <v>20100000</v>
      </c>
      <c r="R2012" s="321">
        <v>32.510452999999998</v>
      </c>
      <c r="S2012" s="321">
        <v>52.540310169999998</v>
      </c>
      <c r="T2012" s="321">
        <v>123.30787642705047</v>
      </c>
      <c r="U2012" s="321" t="s">
        <v>150</v>
      </c>
      <c r="V2012" s="321">
        <v>0.2437433168239114</v>
      </c>
      <c r="W2012" s="321">
        <v>1.33586139759419</v>
      </c>
      <c r="X2012" s="321">
        <v>2.6501716760387399</v>
      </c>
      <c r="Y2012" s="321">
        <v>41.899748670636797</v>
      </c>
      <c r="Z2012" s="321">
        <v>0.41800999999999999</v>
      </c>
      <c r="AA2012" s="321">
        <v>141.09487300000001</v>
      </c>
      <c r="AB2012" s="321">
        <v>1.7961040779999999</v>
      </c>
      <c r="AC2012" s="322">
        <v>0.59518882524182481</v>
      </c>
      <c r="AD2012" s="323">
        <v>201000</v>
      </c>
      <c r="AE2012" s="322">
        <v>0.71334773067993384</v>
      </c>
      <c r="AF2012" s="324">
        <v>1.762174008921743</v>
      </c>
      <c r="AG2012" s="324">
        <v>1.5970259922222823E-2</v>
      </c>
      <c r="AH2012" s="324">
        <v>1.54583638705173E-2</v>
      </c>
      <c r="AI2012" s="324">
        <v>9.0628166352282481E-3</v>
      </c>
      <c r="AJ2012" s="324">
        <v>0.12053670838377531</v>
      </c>
      <c r="AK2012" s="324">
        <v>9.2711729789376278</v>
      </c>
      <c r="AL2012" s="324">
        <v>7.0113865262031467</v>
      </c>
      <c r="AM2012" s="324">
        <v>11.530959431672107</v>
      </c>
    </row>
    <row r="2013" spans="1:39">
      <c r="A2013" s="291" t="s">
        <v>2164</v>
      </c>
      <c r="B2013" s="291">
        <v>4</v>
      </c>
      <c r="C2013" s="291" t="s">
        <v>4191</v>
      </c>
      <c r="D2013" s="291" t="s">
        <v>3178</v>
      </c>
      <c r="E2013" s="291" t="s">
        <v>3160</v>
      </c>
      <c r="F2013" s="291" t="s">
        <v>3161</v>
      </c>
      <c r="G2013" s="291" t="s">
        <v>3162</v>
      </c>
      <c r="H2013" s="291" t="s">
        <v>3163</v>
      </c>
      <c r="I2013" s="291" t="s">
        <v>3164</v>
      </c>
      <c r="J2013" s="291" t="s">
        <v>63</v>
      </c>
      <c r="K2013" s="291">
        <v>6</v>
      </c>
      <c r="L2013" s="291">
        <v>24440266</v>
      </c>
      <c r="M2013" s="291" t="s">
        <v>58</v>
      </c>
      <c r="N2013" s="291">
        <v>10</v>
      </c>
      <c r="O2013" s="291">
        <v>161305.75560000003</v>
      </c>
      <c r="P2013" s="321" t="s">
        <v>3172</v>
      </c>
      <c r="Q2013" s="321">
        <v>20100000</v>
      </c>
      <c r="R2013" s="321">
        <v>32.510452999999998</v>
      </c>
      <c r="S2013" s="321">
        <v>52.540310169999998</v>
      </c>
      <c r="T2013" s="321">
        <v>123.30787642705047</v>
      </c>
      <c r="U2013" s="321" t="s">
        <v>150</v>
      </c>
      <c r="V2013" s="321">
        <v>0.2437433168239114</v>
      </c>
      <c r="W2013" s="321">
        <v>1.33586139759419</v>
      </c>
      <c r="X2013" s="321">
        <v>2.6501716760387399</v>
      </c>
      <c r="Y2013" s="321">
        <v>41.899748670636797</v>
      </c>
      <c r="Z2013" s="321">
        <v>0.41800999999999999</v>
      </c>
      <c r="AA2013" s="321">
        <v>141.09487300000001</v>
      </c>
      <c r="AB2013" s="321">
        <v>1.7961040779999999</v>
      </c>
      <c r="AC2013" s="322">
        <v>0.59518882524182481</v>
      </c>
      <c r="AD2013" s="323">
        <v>201000</v>
      </c>
      <c r="AE2013" s="322">
        <v>0.80251619701492549</v>
      </c>
      <c r="AF2013" s="324">
        <v>1.9824457600369607</v>
      </c>
      <c r="AG2013" s="324">
        <v>1.9731846903072753E-2</v>
      </c>
      <c r="AH2013" s="324">
        <v>1.707702854226802E-2</v>
      </c>
      <c r="AI2013" s="324">
        <v>9.9532846248993334E-3</v>
      </c>
      <c r="AJ2013" s="324">
        <v>0.12053670838377531</v>
      </c>
      <c r="AK2013" s="324">
        <v>10.182113042797758</v>
      </c>
      <c r="AL2013" s="324">
        <v>7.7002910374702243</v>
      </c>
      <c r="AM2013" s="324">
        <v>12.663935048125293</v>
      </c>
    </row>
    <row r="2014" spans="1:39">
      <c r="A2014" s="291" t="s">
        <v>2165</v>
      </c>
      <c r="B2014" s="291">
        <v>4</v>
      </c>
      <c r="C2014" s="291" t="s">
        <v>4192</v>
      </c>
      <c r="D2014" s="291" t="s">
        <v>3178</v>
      </c>
      <c r="E2014" s="291" t="s">
        <v>3160</v>
      </c>
      <c r="F2014" s="291" t="s">
        <v>3161</v>
      </c>
      <c r="G2014" s="291" t="s">
        <v>3162</v>
      </c>
      <c r="H2014" s="291" t="s">
        <v>3163</v>
      </c>
      <c r="I2014" s="291" t="s">
        <v>3164</v>
      </c>
      <c r="J2014" s="291" t="s">
        <v>63</v>
      </c>
      <c r="K2014" s="291">
        <v>6</v>
      </c>
      <c r="L2014" s="291">
        <v>24440266</v>
      </c>
      <c r="M2014" s="291" t="s">
        <v>58</v>
      </c>
      <c r="N2014" s="291">
        <v>11</v>
      </c>
      <c r="O2014" s="291">
        <v>179228.61733333336</v>
      </c>
      <c r="P2014" s="321" t="s">
        <v>3172</v>
      </c>
      <c r="Q2014" s="321">
        <v>20100000</v>
      </c>
      <c r="R2014" s="321">
        <v>32.510452999999998</v>
      </c>
      <c r="S2014" s="321">
        <v>52.540310169999998</v>
      </c>
      <c r="T2014" s="321">
        <v>123.30787642705047</v>
      </c>
      <c r="U2014" s="321" t="s">
        <v>150</v>
      </c>
      <c r="V2014" s="321">
        <v>0.2437433168239114</v>
      </c>
      <c r="W2014" s="321">
        <v>1.33586139759419</v>
      </c>
      <c r="X2014" s="321">
        <v>2.6501716760387399</v>
      </c>
      <c r="Y2014" s="321">
        <v>41.899748670636797</v>
      </c>
      <c r="Z2014" s="321">
        <v>0.41800999999999999</v>
      </c>
      <c r="AA2014" s="321">
        <v>141.09487300000001</v>
      </c>
      <c r="AB2014" s="321">
        <v>1.7961040779999999</v>
      </c>
      <c r="AC2014" s="322">
        <v>0.59518882524182481</v>
      </c>
      <c r="AD2014" s="323">
        <v>201000</v>
      </c>
      <c r="AE2014" s="322">
        <v>0.89168466334991725</v>
      </c>
      <c r="AF2014" s="324">
        <v>2.2027175111521786</v>
      </c>
      <c r="AG2014" s="324">
        <v>2.3841394029146687E-2</v>
      </c>
      <c r="AH2014" s="324">
        <v>1.8656714287091432E-2</v>
      </c>
      <c r="AI2014" s="324">
        <v>1.0823627591118544E-2</v>
      </c>
      <c r="AJ2014" s="324">
        <v>0.12053670838377531</v>
      </c>
      <c r="AK2014" s="324">
        <v>11.07246540405534</v>
      </c>
      <c r="AL2014" s="324">
        <v>8.3736259610528823</v>
      </c>
      <c r="AM2014" s="324">
        <v>13.771304847057799</v>
      </c>
    </row>
    <row r="2015" spans="1:39">
      <c r="A2015" s="291" t="s">
        <v>2166</v>
      </c>
      <c r="B2015" s="291">
        <v>4</v>
      </c>
      <c r="C2015" s="291" t="s">
        <v>4193</v>
      </c>
      <c r="D2015" s="291" t="s">
        <v>3178</v>
      </c>
      <c r="E2015" s="291" t="s">
        <v>3160</v>
      </c>
      <c r="F2015" s="291" t="s">
        <v>3161</v>
      </c>
      <c r="G2015" s="291" t="s">
        <v>3162</v>
      </c>
      <c r="H2015" s="291" t="s">
        <v>3163</v>
      </c>
      <c r="I2015" s="291" t="s">
        <v>3164</v>
      </c>
      <c r="J2015" s="291" t="s">
        <v>63</v>
      </c>
      <c r="K2015" s="291">
        <v>6</v>
      </c>
      <c r="L2015" s="291">
        <v>24440266</v>
      </c>
      <c r="M2015" s="291" t="s">
        <v>58</v>
      </c>
      <c r="N2015" s="291">
        <v>12</v>
      </c>
      <c r="O2015" s="291">
        <v>197151.47906666668</v>
      </c>
      <c r="P2015" s="321" t="s">
        <v>3172</v>
      </c>
      <c r="Q2015" s="321">
        <v>20100000</v>
      </c>
      <c r="R2015" s="321">
        <v>32.510452999999998</v>
      </c>
      <c r="S2015" s="321">
        <v>52.540310169999998</v>
      </c>
      <c r="T2015" s="321">
        <v>123.30787642705047</v>
      </c>
      <c r="U2015" s="321" t="s">
        <v>150</v>
      </c>
      <c r="V2015" s="321">
        <v>0.2437433168239114</v>
      </c>
      <c r="W2015" s="321">
        <v>1.33586139759419</v>
      </c>
      <c r="X2015" s="321">
        <v>2.6501716760387399</v>
      </c>
      <c r="Y2015" s="321">
        <v>41.899748670636797</v>
      </c>
      <c r="Z2015" s="321">
        <v>0.41800999999999999</v>
      </c>
      <c r="AA2015" s="321">
        <v>141.09487300000001</v>
      </c>
      <c r="AB2015" s="321">
        <v>1.7961040779999999</v>
      </c>
      <c r="AC2015" s="322">
        <v>0.59518882524182481</v>
      </c>
      <c r="AD2015" s="323">
        <v>201000</v>
      </c>
      <c r="AE2015" s="322">
        <v>0.9808531296849089</v>
      </c>
      <c r="AF2015" s="324">
        <v>2.4229892622673961</v>
      </c>
      <c r="AG2015" s="324">
        <v>2.8291380637829926E-2</v>
      </c>
      <c r="AH2015" s="324">
        <v>2.0202257375960962E-2</v>
      </c>
      <c r="AI2015" s="324">
        <v>1.1676230298831488E-2</v>
      </c>
      <c r="AJ2015" s="324">
        <v>0.12053670838377531</v>
      </c>
      <c r="AK2015" s="324">
        <v>11.94466965397816</v>
      </c>
      <c r="AL2015" s="324">
        <v>9.0332362541516016</v>
      </c>
      <c r="AM2015" s="324">
        <v>14.856103053804718</v>
      </c>
    </row>
    <row r="2016" spans="1:39">
      <c r="A2016" s="291" t="s">
        <v>2167</v>
      </c>
      <c r="B2016" s="291">
        <v>4</v>
      </c>
      <c r="C2016" s="291" t="s">
        <v>4194</v>
      </c>
      <c r="D2016" s="291" t="s">
        <v>3178</v>
      </c>
      <c r="E2016" s="291" t="s">
        <v>3160</v>
      </c>
      <c r="F2016" s="291" t="s">
        <v>3161</v>
      </c>
      <c r="G2016" s="291" t="s">
        <v>3162</v>
      </c>
      <c r="H2016" s="291" t="s">
        <v>3163</v>
      </c>
      <c r="I2016" s="291" t="s">
        <v>3164</v>
      </c>
      <c r="J2016" s="291" t="s">
        <v>63</v>
      </c>
      <c r="K2016" s="291">
        <v>6</v>
      </c>
      <c r="L2016" s="291">
        <v>24440266</v>
      </c>
      <c r="M2016" s="291" t="s">
        <v>58</v>
      </c>
      <c r="N2016" s="291">
        <v>13</v>
      </c>
      <c r="O2016" s="291">
        <v>215074.34080000001</v>
      </c>
      <c r="P2016" s="321" t="s">
        <v>3172</v>
      </c>
      <c r="Q2016" s="321">
        <v>20100000</v>
      </c>
      <c r="R2016" s="321">
        <v>32.510452999999998</v>
      </c>
      <c r="S2016" s="321">
        <v>52.540310169999998</v>
      </c>
      <c r="T2016" s="321">
        <v>123.30787642705047</v>
      </c>
      <c r="U2016" s="321" t="s">
        <v>150</v>
      </c>
      <c r="V2016" s="321">
        <v>0.2437433168239114</v>
      </c>
      <c r="W2016" s="321">
        <v>1.33586139759419</v>
      </c>
      <c r="X2016" s="321">
        <v>2.6501716760387399</v>
      </c>
      <c r="Y2016" s="321">
        <v>41.899748670636797</v>
      </c>
      <c r="Z2016" s="321">
        <v>0.41800999999999999</v>
      </c>
      <c r="AA2016" s="321">
        <v>141.09487300000001</v>
      </c>
      <c r="AB2016" s="321">
        <v>1.7961040779999999</v>
      </c>
      <c r="AC2016" s="322">
        <v>0.59518882524182481</v>
      </c>
      <c r="AD2016" s="323">
        <v>201000</v>
      </c>
      <c r="AE2016" s="322">
        <v>1.0700215960199004</v>
      </c>
      <c r="AF2016" s="324">
        <v>2.6432610133826135</v>
      </c>
      <c r="AG2016" s="324">
        <v>3.3075127197300755E-2</v>
      </c>
      <c r="AH2016" s="324">
        <v>2.1717476413798502E-2</v>
      </c>
      <c r="AI2016" s="324">
        <v>1.2513000808412071E-2</v>
      </c>
      <c r="AJ2016" s="324">
        <v>0.12053670838377531</v>
      </c>
      <c r="AK2016" s="324">
        <v>12.800677719709039</v>
      </c>
      <c r="AL2016" s="324">
        <v>9.6805980747132168</v>
      </c>
      <c r="AM2016" s="324">
        <v>15.920757364704864</v>
      </c>
    </row>
    <row r="2017" spans="1:39">
      <c r="A2017" s="291" t="s">
        <v>2168</v>
      </c>
      <c r="B2017" s="291">
        <v>4</v>
      </c>
      <c r="C2017" s="291" t="s">
        <v>4195</v>
      </c>
      <c r="D2017" s="291" t="s">
        <v>3178</v>
      </c>
      <c r="E2017" s="291" t="s">
        <v>3160</v>
      </c>
      <c r="F2017" s="291" t="s">
        <v>3161</v>
      </c>
      <c r="G2017" s="291" t="s">
        <v>3162</v>
      </c>
      <c r="H2017" s="291" t="s">
        <v>3163</v>
      </c>
      <c r="I2017" s="291" t="s">
        <v>3164</v>
      </c>
      <c r="J2017" s="291" t="s">
        <v>63</v>
      </c>
      <c r="K2017" s="291">
        <v>6</v>
      </c>
      <c r="L2017" s="291">
        <v>24440266</v>
      </c>
      <c r="M2017" s="291" t="s">
        <v>58</v>
      </c>
      <c r="N2017" s="291">
        <v>14</v>
      </c>
      <c r="O2017" s="291">
        <v>232997.20253333333</v>
      </c>
      <c r="P2017" s="321" t="s">
        <v>3172</v>
      </c>
      <c r="Q2017" s="321">
        <v>20100000</v>
      </c>
      <c r="R2017" s="321">
        <v>32.510452999999998</v>
      </c>
      <c r="S2017" s="321">
        <v>52.540310169999998</v>
      </c>
      <c r="T2017" s="321">
        <v>123.30787642705047</v>
      </c>
      <c r="U2017" s="321" t="s">
        <v>150</v>
      </c>
      <c r="V2017" s="321">
        <v>0.2437433168239114</v>
      </c>
      <c r="W2017" s="321">
        <v>1.33586139759419</v>
      </c>
      <c r="X2017" s="321">
        <v>2.6501716760387399</v>
      </c>
      <c r="Y2017" s="321">
        <v>41.899748670636797</v>
      </c>
      <c r="Z2017" s="321">
        <v>0.41800999999999999</v>
      </c>
      <c r="AA2017" s="321">
        <v>141.09487300000001</v>
      </c>
      <c r="AB2017" s="321">
        <v>1.7961040779999999</v>
      </c>
      <c r="AC2017" s="322">
        <v>0.59518882524182481</v>
      </c>
      <c r="AD2017" s="323">
        <v>201000</v>
      </c>
      <c r="AE2017" s="322">
        <v>1.1591900623548921</v>
      </c>
      <c r="AF2017" s="324">
        <v>2.8635327644978315</v>
      </c>
      <c r="AG2017" s="324">
        <v>3.8186633624443106E-2</v>
      </c>
      <c r="AH2017" s="324">
        <v>2.3205455993622472E-2</v>
      </c>
      <c r="AI2017" s="324">
        <v>1.3335497361120564E-2</v>
      </c>
      <c r="AJ2017" s="324">
        <v>0.12053670838377531</v>
      </c>
      <c r="AK2017" s="324">
        <v>13.64208366685124</v>
      </c>
      <c r="AL2017" s="324">
        <v>10.316916945503612</v>
      </c>
      <c r="AM2017" s="324">
        <v>16.96725038819887</v>
      </c>
    </row>
    <row r="2018" spans="1:39">
      <c r="A2018" s="291" t="s">
        <v>2169</v>
      </c>
      <c r="B2018" s="291">
        <v>4</v>
      </c>
      <c r="C2018" s="291" t="s">
        <v>4196</v>
      </c>
      <c r="D2018" s="291" t="s">
        <v>3178</v>
      </c>
      <c r="E2018" s="291" t="s">
        <v>3160</v>
      </c>
      <c r="F2018" s="291" t="s">
        <v>3161</v>
      </c>
      <c r="G2018" s="291" t="s">
        <v>3162</v>
      </c>
      <c r="H2018" s="291" t="s">
        <v>3163</v>
      </c>
      <c r="I2018" s="291" t="s">
        <v>3164</v>
      </c>
      <c r="J2018" s="291" t="s">
        <v>63</v>
      </c>
      <c r="K2018" s="291">
        <v>6</v>
      </c>
      <c r="L2018" s="291">
        <v>24440266</v>
      </c>
      <c r="M2018" s="291" t="s">
        <v>58</v>
      </c>
      <c r="N2018" s="291">
        <v>15</v>
      </c>
      <c r="O2018" s="291">
        <v>250920.06426666665</v>
      </c>
      <c r="P2018" s="321" t="s">
        <v>3172</v>
      </c>
      <c r="Q2018" s="321">
        <v>20100000</v>
      </c>
      <c r="R2018" s="321">
        <v>32.510452999999998</v>
      </c>
      <c r="S2018" s="321">
        <v>52.540310169999998</v>
      </c>
      <c r="T2018" s="321">
        <v>123.30787642705047</v>
      </c>
      <c r="U2018" s="321" t="s">
        <v>150</v>
      </c>
      <c r="V2018" s="321">
        <v>0.2437433168239114</v>
      </c>
      <c r="W2018" s="321">
        <v>1.33586139759419</v>
      </c>
      <c r="X2018" s="321">
        <v>2.6501716760387399</v>
      </c>
      <c r="Y2018" s="321">
        <v>41.899748670636797</v>
      </c>
      <c r="Z2018" s="321">
        <v>0.41800999999999999</v>
      </c>
      <c r="AA2018" s="321">
        <v>141.09487300000001</v>
      </c>
      <c r="AB2018" s="321">
        <v>1.7961040779999999</v>
      </c>
      <c r="AC2018" s="322">
        <v>0.59518882524182481</v>
      </c>
      <c r="AD2018" s="323">
        <v>201000</v>
      </c>
      <c r="AE2018" s="322">
        <v>1.248358528689884</v>
      </c>
      <c r="AF2018" s="324">
        <v>3.0838045156130494</v>
      </c>
      <c r="AG2018" s="324">
        <v>4.3620459038107504E-2</v>
      </c>
      <c r="AH2018" s="324">
        <v>2.4668734806680307E-2</v>
      </c>
      <c r="AI2018" s="324">
        <v>1.4145014321517688E-2</v>
      </c>
      <c r="AJ2018" s="324">
        <v>0.12053670838377531</v>
      </c>
      <c r="AK2018" s="324">
        <v>14.470211617719412</v>
      </c>
      <c r="AL2018" s="324">
        <v>10.943194242872586</v>
      </c>
      <c r="AM2018" s="324">
        <v>17.997228992566239</v>
      </c>
    </row>
    <row r="2019" spans="1:39">
      <c r="A2019" s="291" t="s">
        <v>2170</v>
      </c>
      <c r="B2019" s="291">
        <v>4</v>
      </c>
      <c r="C2019" s="291" t="s">
        <v>4197</v>
      </c>
      <c r="D2019" s="291" t="s">
        <v>3178</v>
      </c>
      <c r="E2019" s="291" t="s">
        <v>3160</v>
      </c>
      <c r="F2019" s="291" t="s">
        <v>3161</v>
      </c>
      <c r="G2019" s="291" t="s">
        <v>3162</v>
      </c>
      <c r="H2019" s="291" t="s">
        <v>3163</v>
      </c>
      <c r="I2019" s="291" t="s">
        <v>3164</v>
      </c>
      <c r="J2019" s="291" t="s">
        <v>63</v>
      </c>
      <c r="K2019" s="291">
        <v>6</v>
      </c>
      <c r="L2019" s="291">
        <v>24440266</v>
      </c>
      <c r="M2019" s="291" t="s">
        <v>58</v>
      </c>
      <c r="N2019" s="291">
        <v>16</v>
      </c>
      <c r="O2019" s="291">
        <v>268842.92599999998</v>
      </c>
      <c r="P2019" s="321" t="s">
        <v>3172</v>
      </c>
      <c r="Q2019" s="321">
        <v>20100000</v>
      </c>
      <c r="R2019" s="321">
        <v>32.510452999999998</v>
      </c>
      <c r="S2019" s="321">
        <v>52.540310169999998</v>
      </c>
      <c r="T2019" s="321">
        <v>123.30787642705047</v>
      </c>
      <c r="U2019" s="321" t="s">
        <v>150</v>
      </c>
      <c r="V2019" s="321">
        <v>0.2437433168239114</v>
      </c>
      <c r="W2019" s="321">
        <v>1.33586139759419</v>
      </c>
      <c r="X2019" s="321">
        <v>2.6501716760387399</v>
      </c>
      <c r="Y2019" s="321">
        <v>41.899748670636797</v>
      </c>
      <c r="Z2019" s="321">
        <v>0.41800999999999999</v>
      </c>
      <c r="AA2019" s="321">
        <v>141.09487300000001</v>
      </c>
      <c r="AB2019" s="321">
        <v>1.7961040779999999</v>
      </c>
      <c r="AC2019" s="322">
        <v>0.59518882524182481</v>
      </c>
      <c r="AD2019" s="323">
        <v>201000</v>
      </c>
      <c r="AE2019" s="322">
        <v>1.3375269950248756</v>
      </c>
      <c r="AF2019" s="324">
        <v>3.3040762667282673</v>
      </c>
      <c r="AG2019" s="324">
        <v>4.9371630035779969E-2</v>
      </c>
      <c r="AH2019" s="324">
        <v>2.6109435134349983E-2</v>
      </c>
      <c r="AI2019" s="324">
        <v>1.4942642375706508E-2</v>
      </c>
      <c r="AJ2019" s="324">
        <v>0.12053670838377531</v>
      </c>
      <c r="AK2019" s="324">
        <v>15.286177333553598</v>
      </c>
      <c r="AL2019" s="324">
        <v>11.560273768714751</v>
      </c>
      <c r="AM2019" s="324">
        <v>19.012080898392444</v>
      </c>
    </row>
    <row r="2020" spans="1:39">
      <c r="A2020" s="291" t="s">
        <v>2171</v>
      </c>
      <c r="B2020" s="291">
        <v>4</v>
      </c>
      <c r="C2020" s="291" t="s">
        <v>4198</v>
      </c>
      <c r="D2020" s="291" t="s">
        <v>3178</v>
      </c>
      <c r="E2020" s="291" t="s">
        <v>3160</v>
      </c>
      <c r="F2020" s="291" t="s">
        <v>3161</v>
      </c>
      <c r="G2020" s="291" t="s">
        <v>3162</v>
      </c>
      <c r="H2020" s="291" t="s">
        <v>3163</v>
      </c>
      <c r="I2020" s="291" t="s">
        <v>3164</v>
      </c>
      <c r="J2020" s="291" t="s">
        <v>63</v>
      </c>
      <c r="K2020" s="291">
        <v>6</v>
      </c>
      <c r="L2020" s="291">
        <v>24440266</v>
      </c>
      <c r="M2020" s="291" t="s">
        <v>58</v>
      </c>
      <c r="N2020" s="291">
        <v>17</v>
      </c>
      <c r="O2020" s="291">
        <v>286765.7877333333</v>
      </c>
      <c r="P2020" s="321" t="s">
        <v>3172</v>
      </c>
      <c r="Q2020" s="321">
        <v>20100000</v>
      </c>
      <c r="R2020" s="321">
        <v>32.510452999999998</v>
      </c>
      <c r="S2020" s="321">
        <v>52.540310169999998</v>
      </c>
      <c r="T2020" s="321">
        <v>123.30787642705047</v>
      </c>
      <c r="U2020" s="321" t="s">
        <v>150</v>
      </c>
      <c r="V2020" s="321">
        <v>0.2437433168239114</v>
      </c>
      <c r="W2020" s="321">
        <v>1.33586139759419</v>
      </c>
      <c r="X2020" s="321">
        <v>2.6501716760387399</v>
      </c>
      <c r="Y2020" s="321">
        <v>41.899748670636797</v>
      </c>
      <c r="Z2020" s="321">
        <v>0.41800999999999999</v>
      </c>
      <c r="AA2020" s="321">
        <v>141.09487300000001</v>
      </c>
      <c r="AB2020" s="321">
        <v>1.7961040779999999</v>
      </c>
      <c r="AC2020" s="322">
        <v>0.59518882524182481</v>
      </c>
      <c r="AD2020" s="323">
        <v>201000</v>
      </c>
      <c r="AE2020" s="322">
        <v>1.4266954613598672</v>
      </c>
      <c r="AF2020" s="324">
        <v>3.5243480178434847</v>
      </c>
      <c r="AG2020" s="324">
        <v>5.5435569223356122E-2</v>
      </c>
      <c r="AH2020" s="324">
        <v>2.7529354794134681E-2</v>
      </c>
      <c r="AI2020" s="324">
        <v>1.5729311901858268E-2</v>
      </c>
      <c r="AJ2020" s="324">
        <v>0.12053670838377531</v>
      </c>
      <c r="AK2020" s="324">
        <v>16.090932582143946</v>
      </c>
      <c r="AL2020" s="324">
        <v>12.168875303782237</v>
      </c>
      <c r="AM2020" s="324">
        <v>20.012989860505655</v>
      </c>
    </row>
    <row r="2021" spans="1:39">
      <c r="A2021" s="291" t="s">
        <v>2172</v>
      </c>
      <c r="B2021" s="291">
        <v>4</v>
      </c>
      <c r="C2021" s="291" t="s">
        <v>4199</v>
      </c>
      <c r="D2021" s="291" t="s">
        <v>3178</v>
      </c>
      <c r="E2021" s="291" t="s">
        <v>3160</v>
      </c>
      <c r="F2021" s="291" t="s">
        <v>3161</v>
      </c>
      <c r="G2021" s="291" t="s">
        <v>3162</v>
      </c>
      <c r="H2021" s="291" t="s">
        <v>3163</v>
      </c>
      <c r="I2021" s="291" t="s">
        <v>3164</v>
      </c>
      <c r="J2021" s="291" t="s">
        <v>63</v>
      </c>
      <c r="K2021" s="291">
        <v>6</v>
      </c>
      <c r="L2021" s="291">
        <v>24440266</v>
      </c>
      <c r="M2021" s="291" t="s">
        <v>58</v>
      </c>
      <c r="N2021" s="291">
        <v>18</v>
      </c>
      <c r="O2021" s="291">
        <v>304688.64946666663</v>
      </c>
      <c r="P2021" s="321" t="s">
        <v>3172</v>
      </c>
      <c r="Q2021" s="321">
        <v>20100000</v>
      </c>
      <c r="R2021" s="321">
        <v>32.510452999999998</v>
      </c>
      <c r="S2021" s="321">
        <v>52.540310169999998</v>
      </c>
      <c r="T2021" s="321">
        <v>123.30787642705047</v>
      </c>
      <c r="U2021" s="321" t="s">
        <v>150</v>
      </c>
      <c r="V2021" s="321">
        <v>0.2437433168239114</v>
      </c>
      <c r="W2021" s="321">
        <v>1.33586139759419</v>
      </c>
      <c r="X2021" s="321">
        <v>2.6501716760387399</v>
      </c>
      <c r="Y2021" s="321">
        <v>41.899748670636797</v>
      </c>
      <c r="Z2021" s="321">
        <v>0.41800999999999999</v>
      </c>
      <c r="AA2021" s="321">
        <v>141.09487300000001</v>
      </c>
      <c r="AB2021" s="321">
        <v>1.7961040779999999</v>
      </c>
      <c r="AC2021" s="322">
        <v>0.59518882524182481</v>
      </c>
      <c r="AD2021" s="323">
        <v>201000</v>
      </c>
      <c r="AE2021" s="322">
        <v>1.5158639276948589</v>
      </c>
      <c r="AF2021" s="324">
        <v>3.7446197689587026</v>
      </c>
      <c r="AG2021" s="324">
        <v>6.1808038506814059E-2</v>
      </c>
      <c r="AH2021" s="324">
        <v>2.8930034156421078E-2</v>
      </c>
      <c r="AI2021" s="324">
        <v>1.6505824975656083E-2</v>
      </c>
      <c r="AJ2021" s="324">
        <v>0.12053670838377531</v>
      </c>
      <c r="AK2021" s="324">
        <v>16.885297879087283</v>
      </c>
      <c r="AL2021" s="324">
        <v>12.769619368478793</v>
      </c>
      <c r="AM2021" s="324">
        <v>21.000976389695772</v>
      </c>
    </row>
    <row r="2022" spans="1:39">
      <c r="A2022" s="291" t="s">
        <v>2173</v>
      </c>
      <c r="B2022" s="291">
        <v>4</v>
      </c>
      <c r="C2022" s="291" t="s">
        <v>4200</v>
      </c>
      <c r="D2022" s="291" t="s">
        <v>3178</v>
      </c>
      <c r="E2022" s="291" t="s">
        <v>3160</v>
      </c>
      <c r="F2022" s="291" t="s">
        <v>3161</v>
      </c>
      <c r="G2022" s="291" t="s">
        <v>3162</v>
      </c>
      <c r="H2022" s="291" t="s">
        <v>3163</v>
      </c>
      <c r="I2022" s="291" t="s">
        <v>3164</v>
      </c>
      <c r="J2022" s="291" t="s">
        <v>63</v>
      </c>
      <c r="K2022" s="291">
        <v>6</v>
      </c>
      <c r="L2022" s="291">
        <v>24440266</v>
      </c>
      <c r="M2022" s="291" t="s">
        <v>58</v>
      </c>
      <c r="N2022" s="291">
        <v>19</v>
      </c>
      <c r="O2022" s="291">
        <v>322611.51119999995</v>
      </c>
      <c r="P2022" s="321" t="s">
        <v>3172</v>
      </c>
      <c r="Q2022" s="321">
        <v>20100000</v>
      </c>
      <c r="R2022" s="321">
        <v>32.510452999999998</v>
      </c>
      <c r="S2022" s="321">
        <v>52.540310169999998</v>
      </c>
      <c r="T2022" s="321">
        <v>123.30787642705047</v>
      </c>
      <c r="U2022" s="321" t="s">
        <v>150</v>
      </c>
      <c r="V2022" s="321">
        <v>0.2437433168239114</v>
      </c>
      <c r="W2022" s="321">
        <v>1.33586139759419</v>
      </c>
      <c r="X2022" s="321">
        <v>2.6501716760387399</v>
      </c>
      <c r="Y2022" s="321">
        <v>41.899748670636797</v>
      </c>
      <c r="Z2022" s="321">
        <v>0.41800999999999999</v>
      </c>
      <c r="AA2022" s="321">
        <v>141.09487300000001</v>
      </c>
      <c r="AB2022" s="321">
        <v>1.7961040779999999</v>
      </c>
      <c r="AC2022" s="322">
        <v>0.59518882524182481</v>
      </c>
      <c r="AD2022" s="323">
        <v>201000</v>
      </c>
      <c r="AE2022" s="322">
        <v>1.6050323940298505</v>
      </c>
      <c r="AF2022" s="324">
        <v>3.9648915200739201</v>
      </c>
      <c r="AG2022" s="324">
        <v>6.8485093387112311E-2</v>
      </c>
      <c r="AH2022" s="324">
        <v>3.0312806097435925E-2</v>
      </c>
      <c r="AI2022" s="324">
        <v>1.7272879482421628E-2</v>
      </c>
      <c r="AJ2022" s="324">
        <v>0.12053670838377531</v>
      </c>
      <c r="AK2022" s="324">
        <v>17.669987154257413</v>
      </c>
      <c r="AL2022" s="324">
        <v>13.363045877042806</v>
      </c>
      <c r="AM2022" s="324">
        <v>21.976928431472022</v>
      </c>
    </row>
    <row r="2023" spans="1:39">
      <c r="A2023" s="291" t="s">
        <v>2174</v>
      </c>
      <c r="B2023" s="291">
        <v>4</v>
      </c>
      <c r="C2023" s="291" t="s">
        <v>4201</v>
      </c>
      <c r="D2023" s="291" t="s">
        <v>3178</v>
      </c>
      <c r="E2023" s="291" t="s">
        <v>3160</v>
      </c>
      <c r="F2023" s="291" t="s">
        <v>3161</v>
      </c>
      <c r="G2023" s="291" t="s">
        <v>3162</v>
      </c>
      <c r="H2023" s="291" t="s">
        <v>3163</v>
      </c>
      <c r="I2023" s="291" t="s">
        <v>3164</v>
      </c>
      <c r="J2023" s="291" t="s">
        <v>63</v>
      </c>
      <c r="K2023" s="291">
        <v>6</v>
      </c>
      <c r="L2023" s="291">
        <v>24440266</v>
      </c>
      <c r="M2023" s="291" t="s">
        <v>58</v>
      </c>
      <c r="N2023" s="291">
        <v>20</v>
      </c>
      <c r="O2023" s="291">
        <v>340534.37293333327</v>
      </c>
      <c r="P2023" s="321" t="s">
        <v>3172</v>
      </c>
      <c r="Q2023" s="321">
        <v>20100000</v>
      </c>
      <c r="R2023" s="321">
        <v>32.510452999999998</v>
      </c>
      <c r="S2023" s="321">
        <v>52.540310169999998</v>
      </c>
      <c r="T2023" s="321">
        <v>123.30787642705047</v>
      </c>
      <c r="U2023" s="321" t="s">
        <v>150</v>
      </c>
      <c r="V2023" s="321">
        <v>0.2437433168239114</v>
      </c>
      <c r="W2023" s="321">
        <v>1.33586139759419</v>
      </c>
      <c r="X2023" s="321">
        <v>2.6501716760387399</v>
      </c>
      <c r="Y2023" s="321">
        <v>41.899748670636797</v>
      </c>
      <c r="Z2023" s="321">
        <v>0.41800999999999999</v>
      </c>
      <c r="AA2023" s="321">
        <v>141.09487300000001</v>
      </c>
      <c r="AB2023" s="321">
        <v>1.7961040779999999</v>
      </c>
      <c r="AC2023" s="322">
        <v>0.59518882524182481</v>
      </c>
      <c r="AD2023" s="323">
        <v>201000</v>
      </c>
      <c r="AE2023" s="322">
        <v>1.6942008603648422</v>
      </c>
      <c r="AF2023" s="324">
        <v>4.185163271189138</v>
      </c>
      <c r="AG2023" s="324">
        <v>7.5463045617352106E-2</v>
      </c>
      <c r="AH2023" s="324">
        <v>3.1678833962643836E-2</v>
      </c>
      <c r="AI2023" s="324">
        <v>1.8031087612959639E-2</v>
      </c>
      <c r="AJ2023" s="324">
        <v>0.12053670838377531</v>
      </c>
      <c r="AK2023" s="324">
        <v>18.445626672873559</v>
      </c>
      <c r="AL2023" s="324">
        <v>13.949628446731749</v>
      </c>
      <c r="AM2023" s="324">
        <v>22.941624899015366</v>
      </c>
    </row>
    <row r="2024" spans="1:39">
      <c r="A2024" s="291" t="s">
        <v>2175</v>
      </c>
      <c r="B2024" s="291">
        <v>4</v>
      </c>
      <c r="C2024" s="291" t="s">
        <v>4202</v>
      </c>
      <c r="D2024" s="291" t="s">
        <v>3178</v>
      </c>
      <c r="E2024" s="291" t="s">
        <v>3160</v>
      </c>
      <c r="F2024" s="291" t="s">
        <v>3161</v>
      </c>
      <c r="G2024" s="291" t="s">
        <v>3162</v>
      </c>
      <c r="H2024" s="291" t="s">
        <v>3163</v>
      </c>
      <c r="I2024" s="291" t="s">
        <v>3164</v>
      </c>
      <c r="J2024" s="291" t="s">
        <v>63</v>
      </c>
      <c r="K2024" s="291">
        <v>6</v>
      </c>
      <c r="L2024" s="291">
        <v>24440266</v>
      </c>
      <c r="M2024" s="291" t="s">
        <v>58</v>
      </c>
      <c r="N2024" s="291">
        <v>21</v>
      </c>
      <c r="O2024" s="291">
        <v>358457.2346666666</v>
      </c>
      <c r="P2024" s="321" t="s">
        <v>3172</v>
      </c>
      <c r="Q2024" s="321">
        <v>20100000</v>
      </c>
      <c r="R2024" s="321">
        <v>32.510452999999998</v>
      </c>
      <c r="S2024" s="321">
        <v>52.540310169999998</v>
      </c>
      <c r="T2024" s="321">
        <v>123.30787642705047</v>
      </c>
      <c r="U2024" s="321" t="s">
        <v>150</v>
      </c>
      <c r="V2024" s="321">
        <v>0.2437433168239114</v>
      </c>
      <c r="W2024" s="321">
        <v>1.33586139759419</v>
      </c>
      <c r="X2024" s="321">
        <v>2.6501716760387399</v>
      </c>
      <c r="Y2024" s="321">
        <v>41.899748670636797</v>
      </c>
      <c r="Z2024" s="321">
        <v>0.41800999999999999</v>
      </c>
      <c r="AA2024" s="321">
        <v>141.09487300000001</v>
      </c>
      <c r="AB2024" s="321">
        <v>1.7961040779999999</v>
      </c>
      <c r="AC2024" s="322">
        <v>0.59518882524182481</v>
      </c>
      <c r="AD2024" s="323">
        <v>201000</v>
      </c>
      <c r="AE2024" s="322">
        <v>1.7833693266998338</v>
      </c>
      <c r="AF2024" s="324">
        <v>4.4054350223043555</v>
      </c>
      <c r="AG2024" s="324">
        <v>8.2738432323722452E-2</v>
      </c>
      <c r="AH2024" s="324">
        <v>3.3029140911331897E-2</v>
      </c>
      <c r="AI2024" s="324">
        <v>1.8780990277878249E-2</v>
      </c>
      <c r="AJ2024" s="324">
        <v>0.12053670838377531</v>
      </c>
      <c r="AK2024" s="324">
        <v>19.212769781209396</v>
      </c>
      <c r="AL2024" s="324">
        <v>14.529785549363204</v>
      </c>
      <c r="AM2024" s="324">
        <v>23.895754013055587</v>
      </c>
    </row>
    <row r="2025" spans="1:39">
      <c r="A2025" s="291" t="s">
        <v>2176</v>
      </c>
      <c r="B2025" s="291">
        <v>4</v>
      </c>
      <c r="C2025" s="291" t="s">
        <v>4203</v>
      </c>
      <c r="D2025" s="291" t="s">
        <v>3178</v>
      </c>
      <c r="E2025" s="291" t="s">
        <v>3160</v>
      </c>
      <c r="F2025" s="291" t="s">
        <v>3161</v>
      </c>
      <c r="G2025" s="291" t="s">
        <v>3162</v>
      </c>
      <c r="H2025" s="291" t="s">
        <v>3163</v>
      </c>
      <c r="I2025" s="291" t="s">
        <v>3164</v>
      </c>
      <c r="J2025" s="291" t="s">
        <v>63</v>
      </c>
      <c r="K2025" s="291">
        <v>6</v>
      </c>
      <c r="L2025" s="291">
        <v>24440266</v>
      </c>
      <c r="M2025" s="291" t="s">
        <v>58</v>
      </c>
      <c r="N2025" s="291">
        <v>22</v>
      </c>
      <c r="O2025" s="291">
        <v>376380.09639999992</v>
      </c>
      <c r="P2025" s="321" t="s">
        <v>3172</v>
      </c>
      <c r="Q2025" s="321">
        <v>20100000</v>
      </c>
      <c r="R2025" s="321">
        <v>32.510452999999998</v>
      </c>
      <c r="S2025" s="321">
        <v>52.540310169999998</v>
      </c>
      <c r="T2025" s="321">
        <v>123.30787642705047</v>
      </c>
      <c r="U2025" s="321" t="s">
        <v>150</v>
      </c>
      <c r="V2025" s="321">
        <v>0.2437433168239114</v>
      </c>
      <c r="W2025" s="321">
        <v>1.33586139759419</v>
      </c>
      <c r="X2025" s="321">
        <v>2.6501716760387399</v>
      </c>
      <c r="Y2025" s="321">
        <v>41.899748670636797</v>
      </c>
      <c r="Z2025" s="321">
        <v>0.41800999999999999</v>
      </c>
      <c r="AA2025" s="321">
        <v>141.09487300000001</v>
      </c>
      <c r="AB2025" s="321">
        <v>1.7961040779999999</v>
      </c>
      <c r="AC2025" s="322">
        <v>0.59518882524182481</v>
      </c>
      <c r="AD2025" s="323">
        <v>201000</v>
      </c>
      <c r="AE2025" s="322">
        <v>1.8725377930348255</v>
      </c>
      <c r="AF2025" s="324">
        <v>4.6257067734195729</v>
      </c>
      <c r="AG2025" s="324">
        <v>9.0307990198361263E-2</v>
      </c>
      <c r="AH2025" s="324">
        <v>3.4364632942330421E-2</v>
      </c>
      <c r="AI2025" s="324">
        <v>1.9523068499995019E-2</v>
      </c>
      <c r="AJ2025" s="324">
        <v>0.12053670838377531</v>
      </c>
      <c r="AK2025" s="324">
        <v>19.97190856091326</v>
      </c>
      <c r="AL2025" s="324">
        <v>15.103889324972393</v>
      </c>
      <c r="AM2025" s="324">
        <v>24.839927796854131</v>
      </c>
    </row>
    <row r="2026" spans="1:39">
      <c r="A2026" s="291" t="s">
        <v>2177</v>
      </c>
      <c r="B2026" s="291">
        <v>4</v>
      </c>
      <c r="C2026" s="291" t="s">
        <v>4204</v>
      </c>
      <c r="D2026" s="291" t="s">
        <v>3178</v>
      </c>
      <c r="E2026" s="291" t="s">
        <v>3160</v>
      </c>
      <c r="F2026" s="291" t="s">
        <v>3161</v>
      </c>
      <c r="G2026" s="291" t="s">
        <v>3162</v>
      </c>
      <c r="H2026" s="291" t="s">
        <v>3163</v>
      </c>
      <c r="I2026" s="291" t="s">
        <v>3164</v>
      </c>
      <c r="J2026" s="291" t="s">
        <v>63</v>
      </c>
      <c r="K2026" s="291">
        <v>6</v>
      </c>
      <c r="L2026" s="291">
        <v>24440266</v>
      </c>
      <c r="M2026" s="291" t="s">
        <v>58</v>
      </c>
      <c r="N2026" s="291">
        <v>23</v>
      </c>
      <c r="O2026" s="291">
        <v>394302.95813333325</v>
      </c>
      <c r="P2026" s="321" t="s">
        <v>3172</v>
      </c>
      <c r="Q2026" s="321">
        <v>20100000</v>
      </c>
      <c r="R2026" s="321">
        <v>32.510452999999998</v>
      </c>
      <c r="S2026" s="321">
        <v>52.540310169999998</v>
      </c>
      <c r="T2026" s="321">
        <v>123.30787642705047</v>
      </c>
      <c r="U2026" s="321" t="s">
        <v>150</v>
      </c>
      <c r="V2026" s="321">
        <v>0.2437433168239114</v>
      </c>
      <c r="W2026" s="321">
        <v>1.33586139759419</v>
      </c>
      <c r="X2026" s="321">
        <v>2.6501716760387399</v>
      </c>
      <c r="Y2026" s="321">
        <v>41.899748670636797</v>
      </c>
      <c r="Z2026" s="321">
        <v>0.41800999999999999</v>
      </c>
      <c r="AA2026" s="321">
        <v>141.09487300000001</v>
      </c>
      <c r="AB2026" s="321">
        <v>1.7961040779999999</v>
      </c>
      <c r="AC2026" s="322">
        <v>0.59518882524182481</v>
      </c>
      <c r="AD2026" s="323">
        <v>201000</v>
      </c>
      <c r="AE2026" s="322">
        <v>1.9617062593698171</v>
      </c>
      <c r="AF2026" s="324">
        <v>4.8459785245347904</v>
      </c>
      <c r="AG2026" s="324">
        <v>9.8168633725062723E-2</v>
      </c>
      <c r="AH2026" s="324">
        <v>3.5686117202517707E-2</v>
      </c>
      <c r="AI2026" s="324">
        <v>2.0257752531927867E-2</v>
      </c>
      <c r="AJ2026" s="324">
        <v>0.12053670838377531</v>
      </c>
      <c r="AK2026" s="324">
        <v>20.723483156214694</v>
      </c>
      <c r="AL2026" s="324">
        <v>15.672272635574465</v>
      </c>
      <c r="AM2026" s="324">
        <v>25.774693676854923</v>
      </c>
    </row>
    <row r="2027" spans="1:39">
      <c r="A2027" s="291" t="s">
        <v>2178</v>
      </c>
      <c r="B2027" s="291">
        <v>4</v>
      </c>
      <c r="C2027" s="291" t="s">
        <v>4205</v>
      </c>
      <c r="D2027" s="291" t="s">
        <v>3178</v>
      </c>
      <c r="E2027" s="291" t="s">
        <v>3160</v>
      </c>
      <c r="F2027" s="291" t="s">
        <v>3161</v>
      </c>
      <c r="G2027" s="291" t="s">
        <v>3162</v>
      </c>
      <c r="H2027" s="291" t="s">
        <v>3163</v>
      </c>
      <c r="I2027" s="291" t="s">
        <v>3164</v>
      </c>
      <c r="J2027" s="291" t="s">
        <v>63</v>
      </c>
      <c r="K2027" s="291">
        <v>6</v>
      </c>
      <c r="L2027" s="291">
        <v>24440266</v>
      </c>
      <c r="M2027" s="291" t="s">
        <v>58</v>
      </c>
      <c r="N2027" s="291">
        <v>24</v>
      </c>
      <c r="O2027" s="291">
        <v>412225.81986666657</v>
      </c>
      <c r="P2027" s="321" t="s">
        <v>3172</v>
      </c>
      <c r="Q2027" s="321">
        <v>20100000</v>
      </c>
      <c r="R2027" s="321">
        <v>32.510452999999998</v>
      </c>
      <c r="S2027" s="321">
        <v>52.540310169999998</v>
      </c>
      <c r="T2027" s="321">
        <v>123.30787642705047</v>
      </c>
      <c r="U2027" s="321" t="s">
        <v>150</v>
      </c>
      <c r="V2027" s="321">
        <v>0.2437433168239114</v>
      </c>
      <c r="W2027" s="321">
        <v>1.33586139759419</v>
      </c>
      <c r="X2027" s="321">
        <v>2.6501716760387399</v>
      </c>
      <c r="Y2027" s="321">
        <v>41.899748670636797</v>
      </c>
      <c r="Z2027" s="321">
        <v>0.41800999999999999</v>
      </c>
      <c r="AA2027" s="321">
        <v>141.09487300000001</v>
      </c>
      <c r="AB2027" s="321">
        <v>1.7961040779999999</v>
      </c>
      <c r="AC2027" s="322">
        <v>0.59518882524182481</v>
      </c>
      <c r="AD2027" s="323">
        <v>201000</v>
      </c>
      <c r="AE2027" s="322">
        <v>2.050874725704809</v>
      </c>
      <c r="AF2027" s="324">
        <v>5.0662502756500087</v>
      </c>
      <c r="AG2027" s="324">
        <v>0.10631743665022944</v>
      </c>
      <c r="AH2027" s="324">
        <v>3.6994316719733585E-2</v>
      </c>
      <c r="AI2027" s="324">
        <v>2.098542923574551E-2</v>
      </c>
      <c r="AJ2027" s="324">
        <v>0.12053670838377531</v>
      </c>
      <c r="AK2027" s="324">
        <v>21.467889323234825</v>
      </c>
      <c r="AL2027" s="324">
        <v>16.235234774380935</v>
      </c>
      <c r="AM2027" s="324">
        <v>26.700543872088716</v>
      </c>
    </row>
    <row r="2028" spans="1:39">
      <c r="A2028" s="291" t="s">
        <v>2179</v>
      </c>
      <c r="B2028" s="291">
        <v>4</v>
      </c>
      <c r="C2028" s="291" t="s">
        <v>4206</v>
      </c>
      <c r="D2028" s="291" t="s">
        <v>3178</v>
      </c>
      <c r="E2028" s="291" t="s">
        <v>3160</v>
      </c>
      <c r="F2028" s="291" t="s">
        <v>3161</v>
      </c>
      <c r="G2028" s="291" t="s">
        <v>3162</v>
      </c>
      <c r="H2028" s="291" t="s">
        <v>3163</v>
      </c>
      <c r="I2028" s="291" t="s">
        <v>3164</v>
      </c>
      <c r="J2028" s="291" t="s">
        <v>63</v>
      </c>
      <c r="K2028" s="291">
        <v>6</v>
      </c>
      <c r="L2028" s="291">
        <v>24440266</v>
      </c>
      <c r="M2028" s="291" t="s">
        <v>58</v>
      </c>
      <c r="N2028" s="291">
        <v>25</v>
      </c>
      <c r="O2028" s="291">
        <v>430148.68159999989</v>
      </c>
      <c r="P2028" s="321" t="s">
        <v>3172</v>
      </c>
      <c r="Q2028" s="321">
        <v>20100000</v>
      </c>
      <c r="R2028" s="321">
        <v>32.510452999999998</v>
      </c>
      <c r="S2028" s="321">
        <v>52.540310169999998</v>
      </c>
      <c r="T2028" s="321">
        <v>123.30787642705047</v>
      </c>
      <c r="U2028" s="321" t="s">
        <v>150</v>
      </c>
      <c r="V2028" s="321">
        <v>0.2437433168239114</v>
      </c>
      <c r="W2028" s="321">
        <v>1.33586139759419</v>
      </c>
      <c r="X2028" s="321">
        <v>2.6501716760387399</v>
      </c>
      <c r="Y2028" s="321">
        <v>41.899748670636797</v>
      </c>
      <c r="Z2028" s="321">
        <v>0.41800999999999999</v>
      </c>
      <c r="AA2028" s="321">
        <v>141.09487300000001</v>
      </c>
      <c r="AB2028" s="321">
        <v>1.7961040779999999</v>
      </c>
      <c r="AC2028" s="322">
        <v>0.59518882524182481</v>
      </c>
      <c r="AD2028" s="323">
        <v>201000</v>
      </c>
      <c r="AE2028" s="322">
        <v>2.1400431920398004</v>
      </c>
      <c r="AF2028" s="324">
        <v>5.2865220267652262</v>
      </c>
      <c r="AG2028" s="324">
        <v>0.11475161609338491</v>
      </c>
      <c r="AH2028" s="324">
        <v>3.8289882385979704E-2</v>
      </c>
      <c r="AI2028" s="324">
        <v>2.1706448117005266E-2</v>
      </c>
      <c r="AJ2028" s="324">
        <v>0.12053670838377531</v>
      </c>
      <c r="AK2028" s="324">
        <v>22.205484602748161</v>
      </c>
      <c r="AL2028" s="324">
        <v>16.793046133992032</v>
      </c>
      <c r="AM2028" s="324">
        <v>27.61792307150429</v>
      </c>
    </row>
    <row r="2029" spans="1:39">
      <c r="A2029" s="291" t="s">
        <v>2180</v>
      </c>
      <c r="B2029" s="291">
        <v>4</v>
      </c>
      <c r="C2029" s="291" t="s">
        <v>4207</v>
      </c>
      <c r="D2029" s="291" t="s">
        <v>3178</v>
      </c>
      <c r="E2029" s="291" t="s">
        <v>3160</v>
      </c>
      <c r="F2029" s="291" t="s">
        <v>3161</v>
      </c>
      <c r="G2029" s="291" t="s">
        <v>3162</v>
      </c>
      <c r="H2029" s="291" t="s">
        <v>3163</v>
      </c>
      <c r="I2029" s="291" t="s">
        <v>3164</v>
      </c>
      <c r="J2029" s="291" t="s">
        <v>63</v>
      </c>
      <c r="K2029" s="291">
        <v>6</v>
      </c>
      <c r="L2029" s="291">
        <v>24440266</v>
      </c>
      <c r="M2029" s="291" t="s">
        <v>58</v>
      </c>
      <c r="N2029" s="291">
        <v>26</v>
      </c>
      <c r="O2029" s="291">
        <v>448071.54333333322</v>
      </c>
      <c r="P2029" s="321" t="s">
        <v>3172</v>
      </c>
      <c r="Q2029" s="321">
        <v>20100000</v>
      </c>
      <c r="R2029" s="321">
        <v>32.510452999999998</v>
      </c>
      <c r="S2029" s="321">
        <v>52.540310169999998</v>
      </c>
      <c r="T2029" s="321">
        <v>123.30787642705047</v>
      </c>
      <c r="U2029" s="321" t="s">
        <v>150</v>
      </c>
      <c r="V2029" s="321">
        <v>0.2437433168239114</v>
      </c>
      <c r="W2029" s="321">
        <v>1.33586139759419</v>
      </c>
      <c r="X2029" s="321">
        <v>2.6501716760387399</v>
      </c>
      <c r="Y2029" s="321">
        <v>41.899748670636797</v>
      </c>
      <c r="Z2029" s="321">
        <v>0.41800999999999999</v>
      </c>
      <c r="AA2029" s="321">
        <v>141.09487300000001</v>
      </c>
      <c r="AB2029" s="321">
        <v>1.7961040779999999</v>
      </c>
      <c r="AC2029" s="322">
        <v>0.59518882524182481</v>
      </c>
      <c r="AD2029" s="323">
        <v>201000</v>
      </c>
      <c r="AE2029" s="322">
        <v>2.2292116583747923</v>
      </c>
      <c r="AF2029" s="324">
        <v>5.5067937778804446</v>
      </c>
      <c r="AG2029" s="324">
        <v>0.12346851882553514</v>
      </c>
      <c r="AH2029" s="324">
        <v>3.9573402799120826E-2</v>
      </c>
      <c r="AI2029" s="324">
        <v>2.2421126304289891E-2</v>
      </c>
      <c r="AJ2029" s="324">
        <v>0.12053670838377531</v>
      </c>
      <c r="AK2029" s="324">
        <v>22.936593414200182</v>
      </c>
      <c r="AL2029" s="324">
        <v>17.345952058781549</v>
      </c>
      <c r="AM2029" s="324">
        <v>28.527234769618818</v>
      </c>
    </row>
    <row r="2030" spans="1:39">
      <c r="A2030" s="291" t="s">
        <v>2181</v>
      </c>
      <c r="B2030" s="291">
        <v>4</v>
      </c>
      <c r="C2030" s="291" t="s">
        <v>4208</v>
      </c>
      <c r="D2030" s="291" t="s">
        <v>3178</v>
      </c>
      <c r="E2030" s="291" t="s">
        <v>3160</v>
      </c>
      <c r="F2030" s="291" t="s">
        <v>3161</v>
      </c>
      <c r="G2030" s="291" t="s">
        <v>3162</v>
      </c>
      <c r="H2030" s="291" t="s">
        <v>3163</v>
      </c>
      <c r="I2030" s="291" t="s">
        <v>3164</v>
      </c>
      <c r="J2030" s="291" t="s">
        <v>63</v>
      </c>
      <c r="K2030" s="291">
        <v>6</v>
      </c>
      <c r="L2030" s="291">
        <v>24440266</v>
      </c>
      <c r="M2030" s="291" t="s">
        <v>58</v>
      </c>
      <c r="N2030" s="291">
        <v>27</v>
      </c>
      <c r="O2030" s="291">
        <v>465994.40506666654</v>
      </c>
      <c r="P2030" s="321" t="s">
        <v>3172</v>
      </c>
      <c r="Q2030" s="321">
        <v>20100000</v>
      </c>
      <c r="R2030" s="321">
        <v>32.510452999999998</v>
      </c>
      <c r="S2030" s="321">
        <v>52.540310169999998</v>
      </c>
      <c r="T2030" s="321">
        <v>123.30787642705047</v>
      </c>
      <c r="U2030" s="321" t="s">
        <v>150</v>
      </c>
      <c r="V2030" s="321">
        <v>0.2437433168239114</v>
      </c>
      <c r="W2030" s="321">
        <v>1.33586139759419</v>
      </c>
      <c r="X2030" s="321">
        <v>2.6501716760387399</v>
      </c>
      <c r="Y2030" s="321">
        <v>41.899748670636797</v>
      </c>
      <c r="Z2030" s="321">
        <v>0.41800999999999999</v>
      </c>
      <c r="AA2030" s="321">
        <v>141.09487300000001</v>
      </c>
      <c r="AB2030" s="321">
        <v>1.7961040779999999</v>
      </c>
      <c r="AC2030" s="322">
        <v>0.59518882524182481</v>
      </c>
      <c r="AD2030" s="323">
        <v>201000</v>
      </c>
      <c r="AE2030" s="322">
        <v>2.3183801247097837</v>
      </c>
      <c r="AF2030" s="324">
        <v>5.7270655289956611</v>
      </c>
      <c r="AG2030" s="324">
        <v>0.13246560934383442</v>
      </c>
      <c r="AH2030" s="324">
        <v>4.084541241783296E-2</v>
      </c>
      <c r="AI2030" s="324">
        <v>2.3129752693272315E-2</v>
      </c>
      <c r="AJ2030" s="324">
        <v>0.12053670838377531</v>
      </c>
      <c r="AK2030" s="324">
        <v>23.661511295045131</v>
      </c>
      <c r="AL2030" s="324">
        <v>17.894176050924386</v>
      </c>
      <c r="AM2030" s="324">
        <v>29.428846539165871</v>
      </c>
    </row>
    <row r="2031" spans="1:39">
      <c r="A2031" s="291" t="s">
        <v>2182</v>
      </c>
      <c r="B2031" s="291">
        <v>4</v>
      </c>
      <c r="C2031" s="291" t="s">
        <v>4209</v>
      </c>
      <c r="D2031" s="291" t="s">
        <v>3178</v>
      </c>
      <c r="E2031" s="291" t="s">
        <v>3160</v>
      </c>
      <c r="F2031" s="291" t="s">
        <v>3161</v>
      </c>
      <c r="G2031" s="291" t="s">
        <v>3162</v>
      </c>
      <c r="H2031" s="291" t="s">
        <v>3163</v>
      </c>
      <c r="I2031" s="291" t="s">
        <v>3164</v>
      </c>
      <c r="J2031" s="291" t="s">
        <v>63</v>
      </c>
      <c r="K2031" s="291">
        <v>6</v>
      </c>
      <c r="L2031" s="291">
        <v>24440266</v>
      </c>
      <c r="M2031" s="291" t="s">
        <v>58</v>
      </c>
      <c r="N2031" s="291">
        <v>28</v>
      </c>
      <c r="O2031" s="291">
        <v>483917.26679999987</v>
      </c>
      <c r="P2031" s="321" t="s">
        <v>3172</v>
      </c>
      <c r="Q2031" s="321">
        <v>20100000</v>
      </c>
      <c r="R2031" s="321">
        <v>32.510452999999998</v>
      </c>
      <c r="S2031" s="321">
        <v>52.540310169999998</v>
      </c>
      <c r="T2031" s="321">
        <v>123.30787642705047</v>
      </c>
      <c r="U2031" s="321" t="s">
        <v>150</v>
      </c>
      <c r="V2031" s="321">
        <v>0.2437433168239114</v>
      </c>
      <c r="W2031" s="321">
        <v>1.33586139759419</v>
      </c>
      <c r="X2031" s="321">
        <v>2.6501716760387399</v>
      </c>
      <c r="Y2031" s="321">
        <v>41.899748670636797</v>
      </c>
      <c r="Z2031" s="321">
        <v>0.41800999999999999</v>
      </c>
      <c r="AA2031" s="321">
        <v>141.09487300000001</v>
      </c>
      <c r="AB2031" s="321">
        <v>1.7961040779999999</v>
      </c>
      <c r="AC2031" s="322">
        <v>0.59518882524182481</v>
      </c>
      <c r="AD2031" s="323">
        <v>201000</v>
      </c>
      <c r="AE2031" s="322">
        <v>2.4075485910447756</v>
      </c>
      <c r="AF2031" s="324">
        <v>5.9473372801108795</v>
      </c>
      <c r="AG2031" s="324">
        <v>0.1417404594466124</v>
      </c>
      <c r="AH2031" s="324">
        <v>4.2106398373010397E-2</v>
      </c>
      <c r="AI2031" s="324">
        <v>2.3832591422151505E-2</v>
      </c>
      <c r="AJ2031" s="324">
        <v>0.12053670838377531</v>
      </c>
      <c r="AK2031" s="324">
        <v>24.380508456082968</v>
      </c>
      <c r="AL2031" s="324">
        <v>18.437922459143888</v>
      </c>
      <c r="AM2031" s="324">
        <v>30.323094453022051</v>
      </c>
    </row>
    <row r="2032" spans="1:39">
      <c r="A2032" s="291" t="s">
        <v>2183</v>
      </c>
      <c r="B2032" s="291">
        <v>4</v>
      </c>
      <c r="C2032" s="291" t="s">
        <v>4210</v>
      </c>
      <c r="D2032" s="291" t="s">
        <v>3178</v>
      </c>
      <c r="E2032" s="291" t="s">
        <v>3160</v>
      </c>
      <c r="F2032" s="291" t="s">
        <v>3161</v>
      </c>
      <c r="G2032" s="291" t="s">
        <v>3162</v>
      </c>
      <c r="H2032" s="291" t="s">
        <v>3163</v>
      </c>
      <c r="I2032" s="291" t="s">
        <v>3164</v>
      </c>
      <c r="J2032" s="291" t="s">
        <v>63</v>
      </c>
      <c r="K2032" s="291">
        <v>6</v>
      </c>
      <c r="L2032" s="291">
        <v>24440266</v>
      </c>
      <c r="M2032" s="291" t="s">
        <v>58</v>
      </c>
      <c r="N2032" s="291">
        <v>29</v>
      </c>
      <c r="O2032" s="291">
        <v>501840.12853333319</v>
      </c>
      <c r="P2032" s="321" t="s">
        <v>3172</v>
      </c>
      <c r="Q2032" s="321">
        <v>20100000</v>
      </c>
      <c r="R2032" s="321">
        <v>32.510452999999998</v>
      </c>
      <c r="S2032" s="321">
        <v>52.540310169999998</v>
      </c>
      <c r="T2032" s="321">
        <v>123.30787642705047</v>
      </c>
      <c r="U2032" s="321" t="s">
        <v>150</v>
      </c>
      <c r="V2032" s="321">
        <v>0.2437433168239114</v>
      </c>
      <c r="W2032" s="321">
        <v>1.33586139759419</v>
      </c>
      <c r="X2032" s="321">
        <v>2.6501716760387399</v>
      </c>
      <c r="Y2032" s="321">
        <v>41.899748670636797</v>
      </c>
      <c r="Z2032" s="321">
        <v>0.41800999999999999</v>
      </c>
      <c r="AA2032" s="321">
        <v>141.09487300000001</v>
      </c>
      <c r="AB2032" s="321">
        <v>1.7961040779999999</v>
      </c>
      <c r="AC2032" s="322">
        <v>0.59518882524182481</v>
      </c>
      <c r="AD2032" s="323">
        <v>201000</v>
      </c>
      <c r="AE2032" s="322">
        <v>2.496717057379767</v>
      </c>
      <c r="AF2032" s="324">
        <v>6.1676090312260969</v>
      </c>
      <c r="AG2032" s="324">
        <v>0.15129073907106425</v>
      </c>
      <c r="AH2032" s="324">
        <v>4.3356806200066864E-2</v>
      </c>
      <c r="AI2032" s="324">
        <v>2.4529884807077053E-2</v>
      </c>
      <c r="AJ2032" s="324">
        <v>0.12053670838377531</v>
      </c>
      <c r="AK2032" s="324">
        <v>25.093832784370107</v>
      </c>
      <c r="AL2032" s="324">
        <v>18.97737874968313</v>
      </c>
      <c r="AM2032" s="324">
        <v>31.210286819057085</v>
      </c>
    </row>
    <row r="2033" spans="1:39">
      <c r="A2033" s="291" t="s">
        <v>2184</v>
      </c>
      <c r="B2033" s="291">
        <v>4</v>
      </c>
      <c r="C2033" s="291" t="s">
        <v>4211</v>
      </c>
      <c r="D2033" s="291" t="s">
        <v>3178</v>
      </c>
      <c r="E2033" s="291" t="s">
        <v>3160</v>
      </c>
      <c r="F2033" s="291" t="s">
        <v>3161</v>
      </c>
      <c r="G2033" s="291" t="s">
        <v>3162</v>
      </c>
      <c r="H2033" s="291" t="s">
        <v>3163</v>
      </c>
      <c r="I2033" s="291" t="s">
        <v>3164</v>
      </c>
      <c r="J2033" s="291" t="s">
        <v>63</v>
      </c>
      <c r="K2033" s="291">
        <v>6</v>
      </c>
      <c r="L2033" s="291">
        <v>24440266</v>
      </c>
      <c r="M2033" s="291" t="s">
        <v>58</v>
      </c>
      <c r="N2033" s="291">
        <v>30</v>
      </c>
      <c r="O2033" s="291">
        <v>519762.99026666651</v>
      </c>
      <c r="P2033" s="321" t="s">
        <v>3172</v>
      </c>
      <c r="Q2033" s="321">
        <v>20100000</v>
      </c>
      <c r="R2033" s="321">
        <v>32.510452999999998</v>
      </c>
      <c r="S2033" s="321">
        <v>52.540310169999998</v>
      </c>
      <c r="T2033" s="321">
        <v>123.30787642705047</v>
      </c>
      <c r="U2033" s="321" t="s">
        <v>150</v>
      </c>
      <c r="V2033" s="321">
        <v>0.2437433168239114</v>
      </c>
      <c r="W2033" s="321">
        <v>1.33586139759419</v>
      </c>
      <c r="X2033" s="321">
        <v>2.6501716760387399</v>
      </c>
      <c r="Y2033" s="321">
        <v>41.899748670636797</v>
      </c>
      <c r="Z2033" s="321">
        <v>0.41800999999999999</v>
      </c>
      <c r="AA2033" s="321">
        <v>141.09487300000001</v>
      </c>
      <c r="AB2033" s="321">
        <v>1.7961040779999999</v>
      </c>
      <c r="AC2033" s="322">
        <v>0.59518882524182481</v>
      </c>
      <c r="AD2033" s="323">
        <v>201000</v>
      </c>
      <c r="AE2033" s="322">
        <v>2.5858855237147589</v>
      </c>
      <c r="AF2033" s="324">
        <v>6.3878807823413153</v>
      </c>
      <c r="AG2033" s="324">
        <v>0.16111420820065625</v>
      </c>
      <c r="AH2033" s="324">
        <v>4.4597044695275555E-2</v>
      </c>
      <c r="AI2033" s="324">
        <v>2.5221855837704588E-2</v>
      </c>
      <c r="AJ2033" s="324">
        <v>0.12053670838377531</v>
      </c>
      <c r="AK2033" s="324">
        <v>25.801712396148222</v>
      </c>
      <c r="AL2033" s="324">
        <v>19.512717436974427</v>
      </c>
      <c r="AM2033" s="324">
        <v>32.090707355322024</v>
      </c>
    </row>
    <row r="2034" spans="1:39">
      <c r="A2034" s="291" t="s">
        <v>2185</v>
      </c>
      <c r="B2034" s="291">
        <v>4</v>
      </c>
      <c r="C2034" s="291" t="s">
        <v>4212</v>
      </c>
      <c r="D2034" s="291" t="s">
        <v>3178</v>
      </c>
      <c r="E2034" s="291" t="s">
        <v>3160</v>
      </c>
      <c r="F2034" s="291" t="s">
        <v>3161</v>
      </c>
      <c r="G2034" s="291" t="s">
        <v>3162</v>
      </c>
      <c r="H2034" s="291" t="s">
        <v>3163</v>
      </c>
      <c r="I2034" s="291" t="s">
        <v>3164</v>
      </c>
      <c r="J2034" s="291" t="s">
        <v>63</v>
      </c>
      <c r="K2034" s="291">
        <v>6</v>
      </c>
      <c r="L2034" s="291">
        <v>24440266</v>
      </c>
      <c r="M2034" s="291" t="s">
        <v>58</v>
      </c>
      <c r="N2034" s="291">
        <v>31</v>
      </c>
      <c r="O2034" s="291">
        <v>537685.85199999984</v>
      </c>
      <c r="P2034" s="321" t="s">
        <v>3172</v>
      </c>
      <c r="Q2034" s="321">
        <v>20100000</v>
      </c>
      <c r="R2034" s="321">
        <v>32.510452999999998</v>
      </c>
      <c r="S2034" s="321">
        <v>52.540310169999998</v>
      </c>
      <c r="T2034" s="321">
        <v>123.30787642705047</v>
      </c>
      <c r="U2034" s="321" t="s">
        <v>150</v>
      </c>
      <c r="V2034" s="321">
        <v>0.2437433168239114</v>
      </c>
      <c r="W2034" s="321">
        <v>1.33586139759419</v>
      </c>
      <c r="X2034" s="321">
        <v>2.6501716760387399</v>
      </c>
      <c r="Y2034" s="321">
        <v>41.899748670636797</v>
      </c>
      <c r="Z2034" s="321">
        <v>0.41800999999999999</v>
      </c>
      <c r="AA2034" s="321">
        <v>141.09487300000001</v>
      </c>
      <c r="AB2034" s="321">
        <v>1.7961040779999999</v>
      </c>
      <c r="AC2034" s="322">
        <v>0.59518882524182481</v>
      </c>
      <c r="AD2034" s="323">
        <v>201000</v>
      </c>
      <c r="AE2034" s="322">
        <v>2.6750539900497503</v>
      </c>
      <c r="AF2034" s="324">
        <v>6.6081525334565319</v>
      </c>
      <c r="AG2034" s="324">
        <v>0.17120870968458321</v>
      </c>
      <c r="AH2034" s="324">
        <v>4.582749005634805E-2</v>
      </c>
      <c r="AI2034" s="324">
        <v>2.5908710311659366E-2</v>
      </c>
      <c r="AJ2034" s="324">
        <v>0.12053670838377531</v>
      </c>
      <c r="AK2034" s="324">
        <v>26.504357820379692</v>
      </c>
      <c r="AL2034" s="324">
        <v>20.044097734952572</v>
      </c>
      <c r="AM2034" s="324">
        <v>32.964617905806811</v>
      </c>
    </row>
    <row r="2035" spans="1:39">
      <c r="A2035" s="291" t="s">
        <v>2186</v>
      </c>
      <c r="B2035" s="291">
        <v>4</v>
      </c>
      <c r="C2035" s="291" t="s">
        <v>4213</v>
      </c>
      <c r="D2035" s="291" t="s">
        <v>3178</v>
      </c>
      <c r="E2035" s="291" t="s">
        <v>3160</v>
      </c>
      <c r="F2035" s="291" t="s">
        <v>3161</v>
      </c>
      <c r="G2035" s="291" t="s">
        <v>3162</v>
      </c>
      <c r="H2035" s="291" t="s">
        <v>3163</v>
      </c>
      <c r="I2035" s="291" t="s">
        <v>3164</v>
      </c>
      <c r="J2035" s="291" t="s">
        <v>63</v>
      </c>
      <c r="K2035" s="291">
        <v>6</v>
      </c>
      <c r="L2035" s="291">
        <v>24440266</v>
      </c>
      <c r="M2035" s="291" t="s">
        <v>58</v>
      </c>
      <c r="N2035" s="291">
        <v>32</v>
      </c>
      <c r="O2035" s="291">
        <v>555608.71373333316</v>
      </c>
      <c r="P2035" s="321" t="s">
        <v>3172</v>
      </c>
      <c r="Q2035" s="321">
        <v>20100000</v>
      </c>
      <c r="R2035" s="321">
        <v>32.510452999999998</v>
      </c>
      <c r="S2035" s="321">
        <v>52.540310169999998</v>
      </c>
      <c r="T2035" s="321">
        <v>123.30787642705047</v>
      </c>
      <c r="U2035" s="321" t="s">
        <v>150</v>
      </c>
      <c r="V2035" s="321">
        <v>0.2437433168239114</v>
      </c>
      <c r="W2035" s="321">
        <v>1.33586139759419</v>
      </c>
      <c r="X2035" s="321">
        <v>2.6501716760387399</v>
      </c>
      <c r="Y2035" s="321">
        <v>41.899748670636797</v>
      </c>
      <c r="Z2035" s="321">
        <v>0.41800999999999999</v>
      </c>
      <c r="AA2035" s="321">
        <v>141.09487300000001</v>
      </c>
      <c r="AB2035" s="321">
        <v>1.7961040779999999</v>
      </c>
      <c r="AC2035" s="322">
        <v>0.59518882524182481</v>
      </c>
      <c r="AD2035" s="323">
        <v>201000</v>
      </c>
      <c r="AE2035" s="322">
        <v>2.7642224563847422</v>
      </c>
      <c r="AF2035" s="324">
        <v>6.8284242845717502</v>
      </c>
      <c r="AG2035" s="324">
        <v>0.18157216283943178</v>
      </c>
      <c r="AH2035" s="324">
        <v>4.7048489433525791E-2</v>
      </c>
      <c r="AI2035" s="324">
        <v>2.6590638670429254E-2</v>
      </c>
      <c r="AJ2035" s="324">
        <v>0.12053670838377531</v>
      </c>
      <c r="AK2035" s="324">
        <v>27.20196387684819</v>
      </c>
      <c r="AL2035" s="324">
        <v>20.571666977380989</v>
      </c>
      <c r="AM2035" s="324">
        <v>33.832260776315387</v>
      </c>
    </row>
    <row r="2036" spans="1:39">
      <c r="A2036" s="291" t="s">
        <v>2187</v>
      </c>
      <c r="B2036" s="291">
        <v>4</v>
      </c>
      <c r="C2036" s="291" t="s">
        <v>4214</v>
      </c>
      <c r="D2036" s="291" t="s">
        <v>3178</v>
      </c>
      <c r="E2036" s="291" t="s">
        <v>3160</v>
      </c>
      <c r="F2036" s="291" t="s">
        <v>3161</v>
      </c>
      <c r="G2036" s="291" t="s">
        <v>3162</v>
      </c>
      <c r="H2036" s="291" t="s">
        <v>3163</v>
      </c>
      <c r="I2036" s="291" t="s">
        <v>3164</v>
      </c>
      <c r="J2036" s="291" t="s">
        <v>63</v>
      </c>
      <c r="K2036" s="291">
        <v>6</v>
      </c>
      <c r="L2036" s="291">
        <v>24440266</v>
      </c>
      <c r="M2036" s="291" t="s">
        <v>58</v>
      </c>
      <c r="N2036" s="291">
        <v>33</v>
      </c>
      <c r="O2036" s="291">
        <v>573531.57546666649</v>
      </c>
      <c r="P2036" s="321" t="s">
        <v>3172</v>
      </c>
      <c r="Q2036" s="321">
        <v>20100000</v>
      </c>
      <c r="R2036" s="321">
        <v>32.510452999999998</v>
      </c>
      <c r="S2036" s="321">
        <v>52.540310169999998</v>
      </c>
      <c r="T2036" s="321">
        <v>123.30787642705047</v>
      </c>
      <c r="U2036" s="321" t="s">
        <v>150</v>
      </c>
      <c r="V2036" s="321">
        <v>0.2437433168239114</v>
      </c>
      <c r="W2036" s="321">
        <v>1.33586139759419</v>
      </c>
      <c r="X2036" s="321">
        <v>2.6501716760387399</v>
      </c>
      <c r="Y2036" s="321">
        <v>41.899748670636797</v>
      </c>
      <c r="Z2036" s="321">
        <v>0.41800999999999999</v>
      </c>
      <c r="AA2036" s="321">
        <v>141.09487300000001</v>
      </c>
      <c r="AB2036" s="321">
        <v>1.7961040779999999</v>
      </c>
      <c r="AC2036" s="322">
        <v>0.59518882524182481</v>
      </c>
      <c r="AD2036" s="323">
        <v>201000</v>
      </c>
      <c r="AE2036" s="322">
        <v>2.8533909227197336</v>
      </c>
      <c r="AF2036" s="324">
        <v>7.0486960356869677</v>
      </c>
      <c r="AG2036" s="324">
        <v>0.19220255772523956</v>
      </c>
      <c r="AH2036" s="324">
        <v>4.8260363991237981E-2</v>
      </c>
      <c r="AI2036" s="324">
        <v>2.7267817586704525E-2</v>
      </c>
      <c r="AJ2036" s="324">
        <v>0.12053670838377531</v>
      </c>
      <c r="AK2036" s="324">
        <v>27.894711299991815</v>
      </c>
      <c r="AL2036" s="324">
        <v>21.095561845886369</v>
      </c>
      <c r="AM2036" s="324">
        <v>34.693860754097258</v>
      </c>
    </row>
    <row r="2037" spans="1:39">
      <c r="A2037" s="291" t="s">
        <v>2188</v>
      </c>
      <c r="B2037" s="291">
        <v>4</v>
      </c>
      <c r="C2037" s="291" t="s">
        <v>4215</v>
      </c>
      <c r="D2037" s="291" t="s">
        <v>3178</v>
      </c>
      <c r="E2037" s="291" t="s">
        <v>3160</v>
      </c>
      <c r="F2037" s="291" t="s">
        <v>3161</v>
      </c>
      <c r="G2037" s="291" t="s">
        <v>3162</v>
      </c>
      <c r="H2037" s="291" t="s">
        <v>3163</v>
      </c>
      <c r="I2037" s="291" t="s">
        <v>3164</v>
      </c>
      <c r="J2037" s="291" t="s">
        <v>63</v>
      </c>
      <c r="K2037" s="291">
        <v>6</v>
      </c>
      <c r="L2037" s="291">
        <v>24440266</v>
      </c>
      <c r="M2037" s="291" t="s">
        <v>58</v>
      </c>
      <c r="N2037" s="291">
        <v>34</v>
      </c>
      <c r="O2037" s="291">
        <v>591454.43719999981</v>
      </c>
      <c r="P2037" s="321" t="s">
        <v>3172</v>
      </c>
      <c r="Q2037" s="321">
        <v>20100000</v>
      </c>
      <c r="R2037" s="321">
        <v>32.510452999999998</v>
      </c>
      <c r="S2037" s="321">
        <v>52.540310169999998</v>
      </c>
      <c r="T2037" s="321">
        <v>123.30787642705047</v>
      </c>
      <c r="U2037" s="321" t="s">
        <v>150</v>
      </c>
      <c r="V2037" s="321">
        <v>0.2437433168239114</v>
      </c>
      <c r="W2037" s="321">
        <v>1.33586139759419</v>
      </c>
      <c r="X2037" s="321">
        <v>2.6501716760387399</v>
      </c>
      <c r="Y2037" s="321">
        <v>41.899748670636797</v>
      </c>
      <c r="Z2037" s="321">
        <v>0.41800999999999999</v>
      </c>
      <c r="AA2037" s="321">
        <v>141.09487300000001</v>
      </c>
      <c r="AB2037" s="321">
        <v>1.7961040779999999</v>
      </c>
      <c r="AC2037" s="322">
        <v>0.59518882524182481</v>
      </c>
      <c r="AD2037" s="323">
        <v>201000</v>
      </c>
      <c r="AE2037" s="322">
        <v>2.9425593890547255</v>
      </c>
      <c r="AF2037" s="324">
        <v>7.268967786802186</v>
      </c>
      <c r="AG2037" s="324">
        <v>0.20309795000596514</v>
      </c>
      <c r="AH2037" s="324">
        <v>4.9463411561233253E-2</v>
      </c>
      <c r="AI2037" s="324">
        <v>2.7940411343508428E-2</v>
      </c>
      <c r="AJ2037" s="324">
        <v>0.12053670838377531</v>
      </c>
      <c r="AK2037" s="324">
        <v>28.582768149740211</v>
      </c>
      <c r="AL2037" s="324">
        <v>21.615909436913679</v>
      </c>
      <c r="AM2037" s="324">
        <v>35.54962686256674</v>
      </c>
    </row>
    <row r="2038" spans="1:39">
      <c r="A2038" s="291" t="s">
        <v>2189</v>
      </c>
      <c r="B2038" s="291">
        <v>4</v>
      </c>
      <c r="C2038" s="291" t="s">
        <v>4216</v>
      </c>
      <c r="D2038" s="291" t="s">
        <v>3178</v>
      </c>
      <c r="E2038" s="291" t="s">
        <v>3160</v>
      </c>
      <c r="F2038" s="291" t="s">
        <v>3161</v>
      </c>
      <c r="G2038" s="291" t="s">
        <v>3162</v>
      </c>
      <c r="H2038" s="291" t="s">
        <v>3163</v>
      </c>
      <c r="I2038" s="291" t="s">
        <v>3164</v>
      </c>
      <c r="J2038" s="291" t="s">
        <v>63</v>
      </c>
      <c r="K2038" s="291">
        <v>6</v>
      </c>
      <c r="L2038" s="291">
        <v>24440266</v>
      </c>
      <c r="M2038" s="291" t="s">
        <v>58</v>
      </c>
      <c r="N2038" s="291">
        <v>35</v>
      </c>
      <c r="O2038" s="291">
        <v>609377.29893333314</v>
      </c>
      <c r="P2038" s="321" t="s">
        <v>3172</v>
      </c>
      <c r="Q2038" s="321">
        <v>20100000</v>
      </c>
      <c r="R2038" s="321">
        <v>32.510452999999998</v>
      </c>
      <c r="S2038" s="321">
        <v>52.540310169999998</v>
      </c>
      <c r="T2038" s="321">
        <v>123.30787642705047</v>
      </c>
      <c r="U2038" s="321" t="s">
        <v>150</v>
      </c>
      <c r="V2038" s="321">
        <v>0.2437433168239114</v>
      </c>
      <c r="W2038" s="321">
        <v>1.33586139759419</v>
      </c>
      <c r="X2038" s="321">
        <v>2.6501716760387399</v>
      </c>
      <c r="Y2038" s="321">
        <v>41.899748670636797</v>
      </c>
      <c r="Z2038" s="321">
        <v>0.41800999999999999</v>
      </c>
      <c r="AA2038" s="321">
        <v>141.09487300000001</v>
      </c>
      <c r="AB2038" s="321">
        <v>1.7961040779999999</v>
      </c>
      <c r="AC2038" s="322">
        <v>0.59518882524182481</v>
      </c>
      <c r="AD2038" s="323">
        <v>201000</v>
      </c>
      <c r="AE2038" s="322">
        <v>3.0317278553897169</v>
      </c>
      <c r="AF2038" s="324">
        <v>7.4892395379174026</v>
      </c>
      <c r="AG2038" s="324">
        <v>0.21425645631889845</v>
      </c>
      <c r="AH2038" s="324">
        <v>5.0657908953094362E-2</v>
      </c>
      <c r="AI2038" s="324">
        <v>2.8608573037908008E-2</v>
      </c>
      <c r="AJ2038" s="324">
        <v>0.12053670838377531</v>
      </c>
      <c r="AK2038" s="324">
        <v>29.26629104289897</v>
      </c>
      <c r="AL2038" s="324">
        <v>22.132828192968848</v>
      </c>
      <c r="AM2038" s="324">
        <v>36.399753892829096</v>
      </c>
    </row>
    <row r="2039" spans="1:39">
      <c r="A2039" s="291" t="s">
        <v>2190</v>
      </c>
      <c r="B2039" s="291">
        <v>4</v>
      </c>
      <c r="C2039" s="291" t="s">
        <v>4217</v>
      </c>
      <c r="D2039" s="291" t="s">
        <v>3178</v>
      </c>
      <c r="E2039" s="291" t="s">
        <v>3160</v>
      </c>
      <c r="F2039" s="291" t="s">
        <v>3161</v>
      </c>
      <c r="G2039" s="291" t="s">
        <v>3162</v>
      </c>
      <c r="H2039" s="291" t="s">
        <v>3163</v>
      </c>
      <c r="I2039" s="291" t="s">
        <v>3164</v>
      </c>
      <c r="J2039" s="291" t="s">
        <v>63</v>
      </c>
      <c r="K2039" s="291">
        <v>6</v>
      </c>
      <c r="L2039" s="291">
        <v>24440266</v>
      </c>
      <c r="M2039" s="291" t="s">
        <v>58</v>
      </c>
      <c r="N2039" s="291">
        <v>36</v>
      </c>
      <c r="O2039" s="291">
        <v>627300.16066666646</v>
      </c>
      <c r="P2039" s="321" t="s">
        <v>3172</v>
      </c>
      <c r="Q2039" s="321">
        <v>20100000</v>
      </c>
      <c r="R2039" s="321">
        <v>32.510452999999998</v>
      </c>
      <c r="S2039" s="321">
        <v>52.540310169999998</v>
      </c>
      <c r="T2039" s="321">
        <v>123.30787642705047</v>
      </c>
      <c r="U2039" s="321" t="s">
        <v>150</v>
      </c>
      <c r="V2039" s="321">
        <v>0.2437433168239114</v>
      </c>
      <c r="W2039" s="321">
        <v>1.33586139759419</v>
      </c>
      <c r="X2039" s="321">
        <v>2.6501716760387399</v>
      </c>
      <c r="Y2039" s="321">
        <v>41.899748670636797</v>
      </c>
      <c r="Z2039" s="321">
        <v>0.41800999999999999</v>
      </c>
      <c r="AA2039" s="321">
        <v>141.09487300000001</v>
      </c>
      <c r="AB2039" s="321">
        <v>1.7961040779999999</v>
      </c>
      <c r="AC2039" s="322">
        <v>0.59518882524182481</v>
      </c>
      <c r="AD2039" s="323">
        <v>201000</v>
      </c>
      <c r="AE2039" s="322">
        <v>3.1208963217247088</v>
      </c>
      <c r="AF2039" s="324">
        <v>7.709511289032621</v>
      </c>
      <c r="AG2039" s="324">
        <v>0.22567625008902098</v>
      </c>
      <c r="AH2039" s="324">
        <v>5.1844113974238756E-2</v>
      </c>
      <c r="AI2039" s="324">
        <v>2.9272445636088891E-2</v>
      </c>
      <c r="AJ2039" s="324">
        <v>0.12053670838377531</v>
      </c>
      <c r="AK2039" s="324">
        <v>29.94542623248087</v>
      </c>
      <c r="AL2039" s="324">
        <v>22.646428718870219</v>
      </c>
      <c r="AM2039" s="324">
        <v>37.24442374609152</v>
      </c>
    </row>
    <row r="2040" spans="1:39">
      <c r="A2040" s="291" t="s">
        <v>2191</v>
      </c>
      <c r="B2040" s="291">
        <v>4</v>
      </c>
      <c r="C2040" s="291" t="s">
        <v>4218</v>
      </c>
      <c r="D2040" s="291" t="s">
        <v>3178</v>
      </c>
      <c r="E2040" s="291" t="s">
        <v>3160</v>
      </c>
      <c r="F2040" s="291" t="s">
        <v>3161</v>
      </c>
      <c r="G2040" s="291" t="s">
        <v>3162</v>
      </c>
      <c r="H2040" s="291" t="s">
        <v>3163</v>
      </c>
      <c r="I2040" s="291" t="s">
        <v>3164</v>
      </c>
      <c r="J2040" s="291" t="s">
        <v>63</v>
      </c>
      <c r="K2040" s="291">
        <v>6</v>
      </c>
      <c r="L2040" s="291">
        <v>24440266</v>
      </c>
      <c r="M2040" s="291" t="s">
        <v>58</v>
      </c>
      <c r="N2040" s="291">
        <v>37</v>
      </c>
      <c r="O2040" s="291">
        <v>645223.02239999978</v>
      </c>
      <c r="P2040" s="321" t="s">
        <v>3172</v>
      </c>
      <c r="Q2040" s="321">
        <v>20100000</v>
      </c>
      <c r="R2040" s="321">
        <v>32.510452999999998</v>
      </c>
      <c r="S2040" s="321">
        <v>52.540310169999998</v>
      </c>
      <c r="T2040" s="321">
        <v>123.30787642705047</v>
      </c>
      <c r="U2040" s="321" t="s">
        <v>150</v>
      </c>
      <c r="V2040" s="321">
        <v>0.2437433168239114</v>
      </c>
      <c r="W2040" s="321">
        <v>1.33586139759419</v>
      </c>
      <c r="X2040" s="321">
        <v>2.6501716760387399</v>
      </c>
      <c r="Y2040" s="321">
        <v>41.899748670636797</v>
      </c>
      <c r="Z2040" s="321">
        <v>0.41800999999999999</v>
      </c>
      <c r="AA2040" s="321">
        <v>141.09487300000001</v>
      </c>
      <c r="AB2040" s="321">
        <v>1.7961040779999999</v>
      </c>
      <c r="AC2040" s="322">
        <v>0.59518882524182481</v>
      </c>
      <c r="AD2040" s="323">
        <v>201000</v>
      </c>
      <c r="AE2040" s="322">
        <v>3.2100647880597006</v>
      </c>
      <c r="AF2040" s="324">
        <v>7.9297830401478393</v>
      </c>
      <c r="AG2040" s="324">
        <v>0.23735555773422953</v>
      </c>
      <c r="AH2040" s="324">
        <v>5.3022267204383439E-2</v>
      </c>
      <c r="AI2040" s="324">
        <v>2.9932162901874851E-2</v>
      </c>
      <c r="AJ2040" s="324">
        <v>0.12053670838377531</v>
      </c>
      <c r="AK2040" s="324">
        <v>30.620310557572299</v>
      </c>
      <c r="AL2040" s="324">
        <v>23.156814500091397</v>
      </c>
      <c r="AM2040" s="324">
        <v>38.083806615053206</v>
      </c>
    </row>
    <row r="2041" spans="1:39">
      <c r="A2041" s="291" t="s">
        <v>2192</v>
      </c>
      <c r="B2041" s="291">
        <v>4</v>
      </c>
      <c r="C2041" s="291" t="s">
        <v>4219</v>
      </c>
      <c r="D2041" s="291" t="s">
        <v>3178</v>
      </c>
      <c r="E2041" s="291" t="s">
        <v>3160</v>
      </c>
      <c r="F2041" s="291" t="s">
        <v>3161</v>
      </c>
      <c r="G2041" s="291" t="s">
        <v>3162</v>
      </c>
      <c r="H2041" s="291" t="s">
        <v>3163</v>
      </c>
      <c r="I2041" s="291" t="s">
        <v>3164</v>
      </c>
      <c r="J2041" s="291" t="s">
        <v>63</v>
      </c>
      <c r="K2041" s="291">
        <v>6</v>
      </c>
      <c r="L2041" s="291">
        <v>24440266</v>
      </c>
      <c r="M2041" s="291" t="s">
        <v>58</v>
      </c>
      <c r="N2041" s="291">
        <v>38</v>
      </c>
      <c r="O2041" s="291">
        <v>663145.88413333311</v>
      </c>
      <c r="P2041" s="321" t="s">
        <v>3172</v>
      </c>
      <c r="Q2041" s="321">
        <v>20100000</v>
      </c>
      <c r="R2041" s="321">
        <v>32.510452999999998</v>
      </c>
      <c r="S2041" s="321">
        <v>52.540310169999998</v>
      </c>
      <c r="T2041" s="321">
        <v>123.30787642705047</v>
      </c>
      <c r="U2041" s="321" t="s">
        <v>150</v>
      </c>
      <c r="V2041" s="321">
        <v>0.2437433168239114</v>
      </c>
      <c r="W2041" s="321">
        <v>1.33586139759419</v>
      </c>
      <c r="X2041" s="321">
        <v>2.6501716760387399</v>
      </c>
      <c r="Y2041" s="321">
        <v>41.899748670636797</v>
      </c>
      <c r="Z2041" s="321">
        <v>0.41800999999999999</v>
      </c>
      <c r="AA2041" s="321">
        <v>141.09487300000001</v>
      </c>
      <c r="AB2041" s="321">
        <v>1.7961040779999999</v>
      </c>
      <c r="AC2041" s="322">
        <v>0.59518882524182481</v>
      </c>
      <c r="AD2041" s="323">
        <v>201000</v>
      </c>
      <c r="AE2041" s="322">
        <v>3.2992332543946921</v>
      </c>
      <c r="AF2041" s="324">
        <v>8.1500547912630559</v>
      </c>
      <c r="AG2041" s="324">
        <v>0.24929265521501215</v>
      </c>
      <c r="AH2041" s="324">
        <v>5.4192593559301803E-2</v>
      </c>
      <c r="AI2041" s="324">
        <v>3.0587850216940441E-2</v>
      </c>
      <c r="AJ2041" s="324">
        <v>0.12053670838377531</v>
      </c>
      <c r="AK2041" s="324">
        <v>31.291072282402801</v>
      </c>
      <c r="AL2041" s="324">
        <v>23.664082537313185</v>
      </c>
      <c r="AM2041" s="324">
        <v>38.918062027492418</v>
      </c>
    </row>
    <row r="2042" spans="1:39">
      <c r="A2042" s="291" t="s">
        <v>2193</v>
      </c>
      <c r="B2042" s="291">
        <v>4</v>
      </c>
      <c r="C2042" s="291" t="s">
        <v>4220</v>
      </c>
      <c r="D2042" s="291" t="s">
        <v>3178</v>
      </c>
      <c r="E2042" s="291" t="s">
        <v>3160</v>
      </c>
      <c r="F2042" s="291" t="s">
        <v>3161</v>
      </c>
      <c r="G2042" s="291" t="s">
        <v>3162</v>
      </c>
      <c r="H2042" s="291" t="s">
        <v>3163</v>
      </c>
      <c r="I2042" s="291" t="s">
        <v>3164</v>
      </c>
      <c r="J2042" s="291" t="s">
        <v>63</v>
      </c>
      <c r="K2042" s="291">
        <v>6</v>
      </c>
      <c r="L2042" s="291">
        <v>24440266</v>
      </c>
      <c r="M2042" s="291" t="s">
        <v>58</v>
      </c>
      <c r="N2042" s="291">
        <v>39</v>
      </c>
      <c r="O2042" s="291">
        <v>681068.74586666643</v>
      </c>
      <c r="P2042" s="321" t="s">
        <v>3172</v>
      </c>
      <c r="Q2042" s="321">
        <v>20100000</v>
      </c>
      <c r="R2042" s="321">
        <v>32.510452999999998</v>
      </c>
      <c r="S2042" s="321">
        <v>52.540310169999998</v>
      </c>
      <c r="T2042" s="321">
        <v>123.30787642705047</v>
      </c>
      <c r="U2042" s="321" t="s">
        <v>150</v>
      </c>
      <c r="V2042" s="321">
        <v>0.2437433168239114</v>
      </c>
      <c r="W2042" s="321">
        <v>1.33586139759419</v>
      </c>
      <c r="X2042" s="321">
        <v>2.6501716760387399</v>
      </c>
      <c r="Y2042" s="321">
        <v>41.899748670636797</v>
      </c>
      <c r="Z2042" s="321">
        <v>0.41800999999999999</v>
      </c>
      <c r="AA2042" s="321">
        <v>141.09487300000001</v>
      </c>
      <c r="AB2042" s="321">
        <v>1.7961040779999999</v>
      </c>
      <c r="AC2042" s="322">
        <v>0.59518882524182481</v>
      </c>
      <c r="AD2042" s="323">
        <v>201000</v>
      </c>
      <c r="AE2042" s="322">
        <v>3.3884017207296839</v>
      </c>
      <c r="AF2042" s="324">
        <v>8.3703265423782742</v>
      </c>
      <c r="AG2042" s="324">
        <v>0.26148586488899417</v>
      </c>
      <c r="AH2042" s="324">
        <v>5.5355303674886905E-2</v>
      </c>
      <c r="AI2042" s="324">
        <v>3.1239625307939035E-2</v>
      </c>
      <c r="AJ2042" s="324">
        <v>0.12053670838377531</v>
      </c>
      <c r="AK2042" s="324">
        <v>31.957831840189947</v>
      </c>
      <c r="AL2042" s="324">
        <v>24.168323908961248</v>
      </c>
      <c r="AM2042" s="324">
        <v>39.747339771418645</v>
      </c>
    </row>
    <row r="2043" spans="1:39">
      <c r="A2043" s="291" t="s">
        <v>2194</v>
      </c>
      <c r="B2043" s="291">
        <v>4</v>
      </c>
      <c r="C2043" s="291" t="s">
        <v>4221</v>
      </c>
      <c r="D2043" s="291" t="s">
        <v>3178</v>
      </c>
      <c r="E2043" s="291" t="s">
        <v>3160</v>
      </c>
      <c r="F2043" s="291" t="s">
        <v>3161</v>
      </c>
      <c r="G2043" s="291" t="s">
        <v>3162</v>
      </c>
      <c r="H2043" s="291" t="s">
        <v>3163</v>
      </c>
      <c r="I2043" s="291" t="s">
        <v>3164</v>
      </c>
      <c r="J2043" s="291" t="s">
        <v>63</v>
      </c>
      <c r="K2043" s="291">
        <v>6</v>
      </c>
      <c r="L2043" s="291">
        <v>24440266</v>
      </c>
      <c r="M2043" s="291" t="s">
        <v>58</v>
      </c>
      <c r="N2043" s="291">
        <v>40</v>
      </c>
      <c r="O2043" s="291">
        <v>698991.60759999976</v>
      </c>
      <c r="P2043" s="321" t="s">
        <v>3172</v>
      </c>
      <c r="Q2043" s="321">
        <v>20100000</v>
      </c>
      <c r="R2043" s="321">
        <v>32.510452999999998</v>
      </c>
      <c r="S2043" s="321">
        <v>52.540310169999998</v>
      </c>
      <c r="T2043" s="321">
        <v>123.30787642705047</v>
      </c>
      <c r="U2043" s="321" t="s">
        <v>150</v>
      </c>
      <c r="V2043" s="321">
        <v>0.2437433168239114</v>
      </c>
      <c r="W2043" s="321">
        <v>1.33586139759419</v>
      </c>
      <c r="X2043" s="321">
        <v>2.6501716760387399</v>
      </c>
      <c r="Y2043" s="321">
        <v>41.899748670636797</v>
      </c>
      <c r="Z2043" s="321">
        <v>0.41800999999999999</v>
      </c>
      <c r="AA2043" s="321">
        <v>141.09487300000001</v>
      </c>
      <c r="AB2043" s="321">
        <v>1.7961040779999999</v>
      </c>
      <c r="AC2043" s="322">
        <v>0.59518882524182481</v>
      </c>
      <c r="AD2043" s="323">
        <v>201000</v>
      </c>
      <c r="AE2043" s="322">
        <v>3.4775701870646754</v>
      </c>
      <c r="AF2043" s="324">
        <v>8.5905982934934908</v>
      </c>
      <c r="AG2043" s="324">
        <v>0.27393355263612656</v>
      </c>
      <c r="AH2043" s="324">
        <v>5.6510595135830372E-2</v>
      </c>
      <c r="AI2043" s="324">
        <v>3.1887598893269579E-2</v>
      </c>
      <c r="AJ2043" s="324">
        <v>0.12053670838377531</v>
      </c>
      <c r="AK2043" s="324">
        <v>32.620702494775422</v>
      </c>
      <c r="AL2043" s="324">
        <v>24.669624271572822</v>
      </c>
      <c r="AM2043" s="324">
        <v>40.571780717978022</v>
      </c>
    </row>
    <row r="2044" spans="1:39">
      <c r="A2044" s="291" t="s">
        <v>2195</v>
      </c>
      <c r="B2044" s="291">
        <v>4</v>
      </c>
      <c r="C2044" s="291" t="s">
        <v>4222</v>
      </c>
      <c r="D2044" s="291" t="s">
        <v>3178</v>
      </c>
      <c r="E2044" s="291" t="s">
        <v>3160</v>
      </c>
      <c r="F2044" s="291" t="s">
        <v>3161</v>
      </c>
      <c r="G2044" s="291" t="s">
        <v>3162</v>
      </c>
      <c r="H2044" s="291" t="s">
        <v>3163</v>
      </c>
      <c r="I2044" s="291" t="s">
        <v>3164</v>
      </c>
      <c r="J2044" s="291" t="s">
        <v>63</v>
      </c>
      <c r="K2044" s="291">
        <v>6</v>
      </c>
      <c r="L2044" s="291">
        <v>24440266</v>
      </c>
      <c r="M2044" s="291" t="s">
        <v>58</v>
      </c>
      <c r="N2044" s="291">
        <v>41</v>
      </c>
      <c r="O2044" s="291">
        <v>716914.46933333308</v>
      </c>
      <c r="P2044" s="321" t="s">
        <v>3172</v>
      </c>
      <c r="Q2044" s="321">
        <v>20100000</v>
      </c>
      <c r="R2044" s="321">
        <v>32.510452999999998</v>
      </c>
      <c r="S2044" s="321">
        <v>52.540310169999998</v>
      </c>
      <c r="T2044" s="321">
        <v>123.30787642705047</v>
      </c>
      <c r="U2044" s="321" t="s">
        <v>150</v>
      </c>
      <c r="V2044" s="321">
        <v>0.2437433168239114</v>
      </c>
      <c r="W2044" s="321">
        <v>1.33586139759419</v>
      </c>
      <c r="X2044" s="321">
        <v>2.6501716760387399</v>
      </c>
      <c r="Y2044" s="321">
        <v>41.899748670636797</v>
      </c>
      <c r="Z2044" s="321">
        <v>0.41800999999999999</v>
      </c>
      <c r="AA2044" s="321">
        <v>141.09487300000001</v>
      </c>
      <c r="AB2044" s="321">
        <v>1.7961040779999999</v>
      </c>
      <c r="AC2044" s="322">
        <v>0.59518882524182481</v>
      </c>
      <c r="AD2044" s="323">
        <v>201000</v>
      </c>
      <c r="AE2044" s="322">
        <v>3.5667386533996672</v>
      </c>
      <c r="AF2044" s="324">
        <v>8.8108700446087092</v>
      </c>
      <c r="AG2044" s="324">
        <v>0.28663412522493975</v>
      </c>
      <c r="AH2044" s="324">
        <v>5.7658653570016115E-2</v>
      </c>
      <c r="AI2044" s="324">
        <v>3.2531875260188241E-2</v>
      </c>
      <c r="AJ2044" s="324">
        <v>0.12053670838377531</v>
      </c>
      <c r="AK2044" s="324">
        <v>33.279790931004605</v>
      </c>
      <c r="AL2044" s="324">
        <v>25.168064306275216</v>
      </c>
      <c r="AM2044" s="324">
        <v>41.391517555733991</v>
      </c>
    </row>
    <row r="2045" spans="1:39">
      <c r="A2045" s="291" t="s">
        <v>2196</v>
      </c>
      <c r="B2045" s="291">
        <v>4</v>
      </c>
      <c r="C2045" s="291" t="s">
        <v>4223</v>
      </c>
      <c r="D2045" s="291" t="s">
        <v>3178</v>
      </c>
      <c r="E2045" s="291" t="s">
        <v>3160</v>
      </c>
      <c r="F2045" s="291" t="s">
        <v>3161</v>
      </c>
      <c r="G2045" s="291" t="s">
        <v>3162</v>
      </c>
      <c r="H2045" s="291" t="s">
        <v>3163</v>
      </c>
      <c r="I2045" s="291" t="s">
        <v>3164</v>
      </c>
      <c r="J2045" s="291" t="s">
        <v>63</v>
      </c>
      <c r="K2045" s="291">
        <v>6</v>
      </c>
      <c r="L2045" s="291">
        <v>24440266</v>
      </c>
      <c r="M2045" s="291" t="s">
        <v>58</v>
      </c>
      <c r="N2045" s="291">
        <v>42</v>
      </c>
      <c r="O2045" s="291">
        <v>734837.3310666664</v>
      </c>
      <c r="P2045" s="321" t="s">
        <v>3172</v>
      </c>
      <c r="Q2045" s="321">
        <v>20100000</v>
      </c>
      <c r="R2045" s="321">
        <v>32.510452999999998</v>
      </c>
      <c r="S2045" s="321">
        <v>52.540310169999998</v>
      </c>
      <c r="T2045" s="321">
        <v>123.30787642705047</v>
      </c>
      <c r="U2045" s="321" t="s">
        <v>150</v>
      </c>
      <c r="V2045" s="321">
        <v>0.2437433168239114</v>
      </c>
      <c r="W2045" s="321">
        <v>1.33586139759419</v>
      </c>
      <c r="X2045" s="321">
        <v>2.6501716760387399</v>
      </c>
      <c r="Y2045" s="321">
        <v>41.899748670636797</v>
      </c>
      <c r="Z2045" s="321">
        <v>0.41800999999999999</v>
      </c>
      <c r="AA2045" s="321">
        <v>141.09487300000001</v>
      </c>
      <c r="AB2045" s="321">
        <v>1.7961040779999999</v>
      </c>
      <c r="AC2045" s="322">
        <v>0.59518882524182481</v>
      </c>
      <c r="AD2045" s="323">
        <v>201000</v>
      </c>
      <c r="AE2045" s="322">
        <v>3.6559071197346587</v>
      </c>
      <c r="AF2045" s="324">
        <v>9.0311417957239275</v>
      </c>
      <c r="AG2045" s="324">
        <v>0.29958602789422334</v>
      </c>
      <c r="AH2045" s="324">
        <v>5.8799653626527851E-2</v>
      </c>
      <c r="AI2045" s="324">
        <v>3.3172552781318476E-2</v>
      </c>
      <c r="AJ2045" s="324">
        <v>0.12053670838377531</v>
      </c>
      <c r="AK2045" s="324">
        <v>33.935197783111327</v>
      </c>
      <c r="AL2045" s="324">
        <v>25.663720118380326</v>
      </c>
      <c r="AM2045" s="324">
        <v>42.206675447842322</v>
      </c>
    </row>
    <row r="2046" spans="1:39">
      <c r="A2046" s="291" t="s">
        <v>2197</v>
      </c>
      <c r="B2046" s="291">
        <v>4</v>
      </c>
      <c r="C2046" s="291" t="s">
        <v>4224</v>
      </c>
      <c r="D2046" s="291" t="s">
        <v>3178</v>
      </c>
      <c r="E2046" s="291" t="s">
        <v>3160</v>
      </c>
      <c r="F2046" s="291" t="s">
        <v>3161</v>
      </c>
      <c r="G2046" s="291" t="s">
        <v>3162</v>
      </c>
      <c r="H2046" s="291" t="s">
        <v>3163</v>
      </c>
      <c r="I2046" s="291" t="s">
        <v>3164</v>
      </c>
      <c r="J2046" s="291" t="s">
        <v>63</v>
      </c>
      <c r="K2046" s="291">
        <v>6</v>
      </c>
      <c r="L2046" s="291">
        <v>24440266</v>
      </c>
      <c r="M2046" s="291" t="s">
        <v>58</v>
      </c>
      <c r="N2046" s="291">
        <v>43</v>
      </c>
      <c r="O2046" s="291">
        <v>752760.19279999973</v>
      </c>
      <c r="P2046" s="321" t="s">
        <v>3172</v>
      </c>
      <c r="Q2046" s="321">
        <v>20100000</v>
      </c>
      <c r="R2046" s="321">
        <v>32.510452999999998</v>
      </c>
      <c r="S2046" s="321">
        <v>52.540310169999998</v>
      </c>
      <c r="T2046" s="321">
        <v>123.30787642705047</v>
      </c>
      <c r="U2046" s="321" t="s">
        <v>150</v>
      </c>
      <c r="V2046" s="321">
        <v>0.2437433168239114</v>
      </c>
      <c r="W2046" s="321">
        <v>1.33586139759419</v>
      </c>
      <c r="X2046" s="321">
        <v>2.6501716760387399</v>
      </c>
      <c r="Y2046" s="321">
        <v>41.899748670636797</v>
      </c>
      <c r="Z2046" s="321">
        <v>0.41800999999999999</v>
      </c>
      <c r="AA2046" s="321">
        <v>141.09487300000001</v>
      </c>
      <c r="AB2046" s="321">
        <v>1.7961040779999999</v>
      </c>
      <c r="AC2046" s="322">
        <v>0.59518882524182481</v>
      </c>
      <c r="AD2046" s="323">
        <v>201000</v>
      </c>
      <c r="AE2046" s="322">
        <v>3.7450755860696505</v>
      </c>
      <c r="AF2046" s="324">
        <v>9.2514135468391459</v>
      </c>
      <c r="AG2046" s="324">
        <v>0.31278774212770827</v>
      </c>
      <c r="AH2046" s="324">
        <v>5.9933759851845278E-2</v>
      </c>
      <c r="AI2046" s="324">
        <v>3.3809724378235789E-2</v>
      </c>
      <c r="AJ2046" s="324">
        <v>0.12053670838377531</v>
      </c>
      <c r="AK2046" s="324">
        <v>34.587018108960557</v>
      </c>
      <c r="AL2046" s="324">
        <v>26.156663596033827</v>
      </c>
      <c r="AM2046" s="324">
        <v>43.01737262188729</v>
      </c>
    </row>
    <row r="2047" spans="1:39">
      <c r="A2047" s="291" t="s">
        <v>2198</v>
      </c>
      <c r="B2047" s="291">
        <v>4</v>
      </c>
      <c r="C2047" s="291" t="s">
        <v>4225</v>
      </c>
      <c r="D2047" s="291" t="s">
        <v>3178</v>
      </c>
      <c r="E2047" s="291" t="s">
        <v>3160</v>
      </c>
      <c r="F2047" s="291" t="s">
        <v>3161</v>
      </c>
      <c r="G2047" s="291" t="s">
        <v>3162</v>
      </c>
      <c r="H2047" s="291" t="s">
        <v>3163</v>
      </c>
      <c r="I2047" s="291" t="s">
        <v>3164</v>
      </c>
      <c r="J2047" s="291" t="s">
        <v>63</v>
      </c>
      <c r="K2047" s="291">
        <v>6</v>
      </c>
      <c r="L2047" s="291">
        <v>24440266</v>
      </c>
      <c r="M2047" s="291" t="s">
        <v>58</v>
      </c>
      <c r="N2047" s="291">
        <v>44</v>
      </c>
      <c r="O2047" s="291">
        <v>770683.05453333305</v>
      </c>
      <c r="P2047" s="321" t="s">
        <v>3172</v>
      </c>
      <c r="Q2047" s="321">
        <v>20100000</v>
      </c>
      <c r="R2047" s="321">
        <v>32.510452999999998</v>
      </c>
      <c r="S2047" s="321">
        <v>52.540310169999998</v>
      </c>
      <c r="T2047" s="321">
        <v>123.30787642705047</v>
      </c>
      <c r="U2047" s="321" t="s">
        <v>150</v>
      </c>
      <c r="V2047" s="321">
        <v>0.2437433168239114</v>
      </c>
      <c r="W2047" s="321">
        <v>1.33586139759419</v>
      </c>
      <c r="X2047" s="321">
        <v>2.6501716760387399</v>
      </c>
      <c r="Y2047" s="321">
        <v>41.899748670636797</v>
      </c>
      <c r="Z2047" s="321">
        <v>0.41800999999999999</v>
      </c>
      <c r="AA2047" s="321">
        <v>141.09487300000001</v>
      </c>
      <c r="AB2047" s="321">
        <v>1.7961040779999999</v>
      </c>
      <c r="AC2047" s="322">
        <v>0.59518882524182481</v>
      </c>
      <c r="AD2047" s="323">
        <v>201000</v>
      </c>
      <c r="AE2047" s="322">
        <v>3.8342440524046419</v>
      </c>
      <c r="AF2047" s="324">
        <v>9.4716852979543624</v>
      </c>
      <c r="AG2047" s="324">
        <v>0.32623778360224387</v>
      </c>
      <c r="AH2047" s="324">
        <v>6.1061127477487327E-2</v>
      </c>
      <c r="AI2047" s="324">
        <v>3.4443477938683492E-2</v>
      </c>
      <c r="AJ2047" s="324">
        <v>0.12053670838377531</v>
      </c>
      <c r="AK2047" s="324">
        <v>35.235341816856064</v>
      </c>
      <c r="AL2047" s="324">
        <v>26.646962732991305</v>
      </c>
      <c r="AM2047" s="324">
        <v>43.823720900720822</v>
      </c>
    </row>
    <row r="2048" spans="1:39">
      <c r="A2048" s="291" t="s">
        <v>2199</v>
      </c>
      <c r="B2048" s="291">
        <v>4</v>
      </c>
      <c r="C2048" s="291" t="s">
        <v>4226</v>
      </c>
      <c r="D2048" s="291" t="s">
        <v>3178</v>
      </c>
      <c r="E2048" s="291" t="s">
        <v>3160</v>
      </c>
      <c r="F2048" s="291" t="s">
        <v>3161</v>
      </c>
      <c r="G2048" s="291" t="s">
        <v>3162</v>
      </c>
      <c r="H2048" s="291" t="s">
        <v>3163</v>
      </c>
      <c r="I2048" s="291" t="s">
        <v>3164</v>
      </c>
      <c r="J2048" s="291" t="s">
        <v>63</v>
      </c>
      <c r="K2048" s="291">
        <v>6</v>
      </c>
      <c r="L2048" s="291">
        <v>24440266</v>
      </c>
      <c r="M2048" s="291" t="s">
        <v>58</v>
      </c>
      <c r="N2048" s="291">
        <v>45</v>
      </c>
      <c r="O2048" s="291">
        <v>788605.91626666638</v>
      </c>
      <c r="P2048" s="321" t="s">
        <v>3172</v>
      </c>
      <c r="Q2048" s="321">
        <v>20100000</v>
      </c>
      <c r="R2048" s="321">
        <v>32.510452999999998</v>
      </c>
      <c r="S2048" s="321">
        <v>52.540310169999998</v>
      </c>
      <c r="T2048" s="321">
        <v>123.30787642705047</v>
      </c>
      <c r="U2048" s="321" t="s">
        <v>150</v>
      </c>
      <c r="V2048" s="321">
        <v>0.2437433168239114</v>
      </c>
      <c r="W2048" s="321">
        <v>1.33586139759419</v>
      </c>
      <c r="X2048" s="321">
        <v>2.6501716760387399</v>
      </c>
      <c r="Y2048" s="321">
        <v>41.899748670636797</v>
      </c>
      <c r="Z2048" s="321">
        <v>0.41800999999999999</v>
      </c>
      <c r="AA2048" s="321">
        <v>141.09487300000001</v>
      </c>
      <c r="AB2048" s="321">
        <v>1.7961040779999999</v>
      </c>
      <c r="AC2048" s="322">
        <v>0.59518882524182481</v>
      </c>
      <c r="AD2048" s="323">
        <v>201000</v>
      </c>
      <c r="AE2048" s="322">
        <v>3.9234125187396338</v>
      </c>
      <c r="AF2048" s="324">
        <v>9.6919570490695808</v>
      </c>
      <c r="AG2048" s="324">
        <v>0.33993470029224687</v>
      </c>
      <c r="AH2048" s="324">
        <v>6.2181903129459877E-2</v>
      </c>
      <c r="AI2048" s="324">
        <v>3.5073896693019323E-2</v>
      </c>
      <c r="AJ2048" s="324">
        <v>0.12053670838377531</v>
      </c>
      <c r="AK2048" s="324">
        <v>35.880254050641611</v>
      </c>
      <c r="AL2048" s="324">
        <v>27.134681919853644</v>
      </c>
      <c r="AM2048" s="324">
        <v>44.625826181429581</v>
      </c>
    </row>
    <row r="2049" spans="1:39">
      <c r="A2049" s="291" t="s">
        <v>2200</v>
      </c>
      <c r="B2049" s="291">
        <v>4</v>
      </c>
      <c r="C2049" s="291" t="s">
        <v>4227</v>
      </c>
      <c r="D2049" s="291" t="s">
        <v>3178</v>
      </c>
      <c r="E2049" s="291" t="s">
        <v>3160</v>
      </c>
      <c r="F2049" s="291" t="s">
        <v>3161</v>
      </c>
      <c r="G2049" s="291" t="s">
        <v>3162</v>
      </c>
      <c r="H2049" s="291" t="s">
        <v>3163</v>
      </c>
      <c r="I2049" s="291" t="s">
        <v>3164</v>
      </c>
      <c r="J2049" s="291" t="s">
        <v>63</v>
      </c>
      <c r="K2049" s="291">
        <v>6</v>
      </c>
      <c r="L2049" s="291">
        <v>24440266</v>
      </c>
      <c r="M2049" s="291" t="s">
        <v>58</v>
      </c>
      <c r="N2049" s="291">
        <v>46</v>
      </c>
      <c r="O2049" s="291">
        <v>806528.7779999997</v>
      </c>
      <c r="P2049" s="321" t="s">
        <v>3172</v>
      </c>
      <c r="Q2049" s="321">
        <v>20100000</v>
      </c>
      <c r="R2049" s="321">
        <v>32.510452999999998</v>
      </c>
      <c r="S2049" s="321">
        <v>52.540310169999998</v>
      </c>
      <c r="T2049" s="321">
        <v>123.30787642705047</v>
      </c>
      <c r="U2049" s="321" t="s">
        <v>150</v>
      </c>
      <c r="V2049" s="321">
        <v>0.2437433168239114</v>
      </c>
      <c r="W2049" s="321">
        <v>1.33586139759419</v>
      </c>
      <c r="X2049" s="321">
        <v>2.6501716760387399</v>
      </c>
      <c r="Y2049" s="321">
        <v>41.899748670636797</v>
      </c>
      <c r="Z2049" s="321">
        <v>0.41800999999999999</v>
      </c>
      <c r="AA2049" s="321">
        <v>141.09487300000001</v>
      </c>
      <c r="AB2049" s="321">
        <v>1.7961040779999999</v>
      </c>
      <c r="AC2049" s="322">
        <v>0.59518882524182481</v>
      </c>
      <c r="AD2049" s="323">
        <v>201000</v>
      </c>
      <c r="AE2049" s="322">
        <v>4.0125809850746252</v>
      </c>
      <c r="AF2049" s="324">
        <v>9.9122288001847974</v>
      </c>
      <c r="AG2049" s="324">
        <v>0.35387707071531432</v>
      </c>
      <c r="AH2049" s="324">
        <v>6.329622546912371E-2</v>
      </c>
      <c r="AI2049" s="324">
        <v>3.5701059554710528E-2</v>
      </c>
      <c r="AJ2049" s="324">
        <v>0.12053670838377531</v>
      </c>
      <c r="AK2049" s="324">
        <v>36.521835538024121</v>
      </c>
      <c r="AL2049" s="324">
        <v>27.619882207488725</v>
      </c>
      <c r="AM2049" s="324">
        <v>45.423788868559519</v>
      </c>
    </row>
    <row r="2050" spans="1:39">
      <c r="A2050" s="291" t="s">
        <v>2201</v>
      </c>
      <c r="B2050" s="291">
        <v>4</v>
      </c>
      <c r="C2050" s="291" t="s">
        <v>4228</v>
      </c>
      <c r="D2050" s="291" t="s">
        <v>3178</v>
      </c>
      <c r="E2050" s="291" t="s">
        <v>3160</v>
      </c>
      <c r="F2050" s="291" t="s">
        <v>3161</v>
      </c>
      <c r="G2050" s="291" t="s">
        <v>3162</v>
      </c>
      <c r="H2050" s="291" t="s">
        <v>3163</v>
      </c>
      <c r="I2050" s="291" t="s">
        <v>3164</v>
      </c>
      <c r="J2050" s="291" t="s">
        <v>63</v>
      </c>
      <c r="K2050" s="291">
        <v>6</v>
      </c>
      <c r="L2050" s="291">
        <v>24440266</v>
      </c>
      <c r="M2050" s="291" t="s">
        <v>58</v>
      </c>
      <c r="N2050" s="291">
        <v>47</v>
      </c>
      <c r="O2050" s="291">
        <v>824451.63973333302</v>
      </c>
      <c r="P2050" s="321" t="s">
        <v>3172</v>
      </c>
      <c r="Q2050" s="321">
        <v>20100000</v>
      </c>
      <c r="R2050" s="321">
        <v>32.510452999999998</v>
      </c>
      <c r="S2050" s="321">
        <v>52.540310169999998</v>
      </c>
      <c r="T2050" s="321">
        <v>123.30787642705047</v>
      </c>
      <c r="U2050" s="321" t="s">
        <v>150</v>
      </c>
      <c r="V2050" s="321">
        <v>0.2437433168239114</v>
      </c>
      <c r="W2050" s="321">
        <v>1.33586139759419</v>
      </c>
      <c r="X2050" s="321">
        <v>2.6501716760387399</v>
      </c>
      <c r="Y2050" s="321">
        <v>41.899748670636797</v>
      </c>
      <c r="Z2050" s="321">
        <v>0.41800999999999999</v>
      </c>
      <c r="AA2050" s="321">
        <v>141.09487300000001</v>
      </c>
      <c r="AB2050" s="321">
        <v>1.7961040779999999</v>
      </c>
      <c r="AC2050" s="322">
        <v>0.59518882524182481</v>
      </c>
      <c r="AD2050" s="323">
        <v>201000</v>
      </c>
      <c r="AE2050" s="322">
        <v>4.1017494514096171</v>
      </c>
      <c r="AF2050" s="324">
        <v>10.132500551300016</v>
      </c>
      <c r="AG2050" s="324">
        <v>0.36806350230564994</v>
      </c>
      <c r="AH2050" s="324">
        <v>6.4404225773440488E-2</v>
      </c>
      <c r="AI2050" s="324">
        <v>3.6325041429030744E-2</v>
      </c>
      <c r="AJ2050" s="324">
        <v>0.12053670838377531</v>
      </c>
      <c r="AK2050" s="324">
        <v>37.160162906367567</v>
      </c>
      <c r="AL2050" s="324">
        <v>28.10262154585266</v>
      </c>
      <c r="AM2050" s="324">
        <v>46.217704266882478</v>
      </c>
    </row>
    <row r="2051" spans="1:39">
      <c r="A2051" s="291" t="s">
        <v>2202</v>
      </c>
      <c r="B2051" s="291">
        <v>4</v>
      </c>
      <c r="C2051" s="291" t="s">
        <v>4229</v>
      </c>
      <c r="D2051" s="291" t="s">
        <v>3178</v>
      </c>
      <c r="E2051" s="291" t="s">
        <v>3160</v>
      </c>
      <c r="F2051" s="291" t="s">
        <v>3161</v>
      </c>
      <c r="G2051" s="291" t="s">
        <v>3162</v>
      </c>
      <c r="H2051" s="291" t="s">
        <v>3163</v>
      </c>
      <c r="I2051" s="291" t="s">
        <v>3164</v>
      </c>
      <c r="J2051" s="291" t="s">
        <v>63</v>
      </c>
      <c r="K2051" s="291">
        <v>6</v>
      </c>
      <c r="L2051" s="291">
        <v>24440266</v>
      </c>
      <c r="M2051" s="291" t="s">
        <v>58</v>
      </c>
      <c r="N2051" s="291">
        <v>48</v>
      </c>
      <c r="O2051" s="291">
        <v>842374.50146666635</v>
      </c>
      <c r="P2051" s="321" t="s">
        <v>3172</v>
      </c>
      <c r="Q2051" s="321">
        <v>20100000</v>
      </c>
      <c r="R2051" s="321">
        <v>32.510452999999998</v>
      </c>
      <c r="S2051" s="321">
        <v>52.540310169999998</v>
      </c>
      <c r="T2051" s="321">
        <v>123.30787642705047</v>
      </c>
      <c r="U2051" s="321" t="s">
        <v>150</v>
      </c>
      <c r="V2051" s="321">
        <v>0.2437433168239114</v>
      </c>
      <c r="W2051" s="321">
        <v>1.33586139759419</v>
      </c>
      <c r="X2051" s="321">
        <v>2.6501716760387399</v>
      </c>
      <c r="Y2051" s="321">
        <v>41.899748670636797</v>
      </c>
      <c r="Z2051" s="321">
        <v>0.41800999999999999</v>
      </c>
      <c r="AA2051" s="321">
        <v>141.09487300000001</v>
      </c>
      <c r="AB2051" s="321">
        <v>1.7961040779999999</v>
      </c>
      <c r="AC2051" s="322">
        <v>0.59518882524182481</v>
      </c>
      <c r="AD2051" s="323">
        <v>201000</v>
      </c>
      <c r="AE2051" s="322">
        <v>4.190917917744609</v>
      </c>
      <c r="AF2051" s="324">
        <v>10.352772302415234</v>
      </c>
      <c r="AG2051" s="324">
        <v>0.38249262990349203</v>
      </c>
      <c r="AH2051" s="324">
        <v>6.5506028461609675E-2</v>
      </c>
      <c r="AI2051" s="324">
        <v>3.6945913493553702E-2</v>
      </c>
      <c r="AJ2051" s="324">
        <v>0.12053670838377531</v>
      </c>
      <c r="AK2051" s="324">
        <v>37.795308969635293</v>
      </c>
      <c r="AL2051" s="324">
        <v>28.582955000991859</v>
      </c>
      <c r="AM2051" s="324">
        <v>47.007662938278727</v>
      </c>
    </row>
    <row r="2052" spans="1:39">
      <c r="A2052" s="291" t="s">
        <v>2203</v>
      </c>
      <c r="B2052" s="291">
        <v>4</v>
      </c>
      <c r="C2052" s="291" t="s">
        <v>4230</v>
      </c>
      <c r="D2052" s="291" t="s">
        <v>3178</v>
      </c>
      <c r="E2052" s="291" t="s">
        <v>3160</v>
      </c>
      <c r="F2052" s="291" t="s">
        <v>3161</v>
      </c>
      <c r="G2052" s="291" t="s">
        <v>3162</v>
      </c>
      <c r="H2052" s="291" t="s">
        <v>3163</v>
      </c>
      <c r="I2052" s="291" t="s">
        <v>3164</v>
      </c>
      <c r="J2052" s="291" t="s">
        <v>63</v>
      </c>
      <c r="K2052" s="291">
        <v>6</v>
      </c>
      <c r="L2052" s="291">
        <v>24440266</v>
      </c>
      <c r="M2052" s="291" t="s">
        <v>58</v>
      </c>
      <c r="N2052" s="291">
        <v>49</v>
      </c>
      <c r="O2052" s="291">
        <v>860297.36319999967</v>
      </c>
      <c r="P2052" s="321" t="s">
        <v>3172</v>
      </c>
      <c r="Q2052" s="321">
        <v>20100000</v>
      </c>
      <c r="R2052" s="321">
        <v>32.510452999999998</v>
      </c>
      <c r="S2052" s="321">
        <v>52.540310169999998</v>
      </c>
      <c r="T2052" s="321">
        <v>123.30787642705047</v>
      </c>
      <c r="U2052" s="321" t="s">
        <v>150</v>
      </c>
      <c r="V2052" s="321">
        <v>0.2437433168239114</v>
      </c>
      <c r="W2052" s="321">
        <v>1.33586139759419</v>
      </c>
      <c r="X2052" s="321">
        <v>2.6501716760387399</v>
      </c>
      <c r="Y2052" s="321">
        <v>41.899748670636797</v>
      </c>
      <c r="Z2052" s="321">
        <v>0.41800999999999999</v>
      </c>
      <c r="AA2052" s="321">
        <v>141.09487300000001</v>
      </c>
      <c r="AB2052" s="321">
        <v>1.7961040779999999</v>
      </c>
      <c r="AC2052" s="322">
        <v>0.59518882524182481</v>
      </c>
      <c r="AD2052" s="323">
        <v>201000</v>
      </c>
      <c r="AE2052" s="322">
        <v>4.2800863840796</v>
      </c>
      <c r="AF2052" s="324">
        <v>10.573044053530451</v>
      </c>
      <c r="AG2052" s="324">
        <v>0.39716311435000762</v>
      </c>
      <c r="AH2052" s="324">
        <v>6.6601751573863693E-2</v>
      </c>
      <c r="AI2052" s="324">
        <v>3.7563743453560158E-2</v>
      </c>
      <c r="AJ2052" s="324">
        <v>0.12053670838377531</v>
      </c>
      <c r="AK2052" s="324">
        <v>38.427342989668816</v>
      </c>
      <c r="AL2052" s="324">
        <v>29.06093495263686</v>
      </c>
      <c r="AM2052" s="324">
        <v>47.793751026700768</v>
      </c>
    </row>
    <row r="2053" spans="1:39">
      <c r="A2053" s="291" t="s">
        <v>2204</v>
      </c>
      <c r="B2053" s="291">
        <v>4</v>
      </c>
      <c r="C2053" s="291" t="s">
        <v>4231</v>
      </c>
      <c r="D2053" s="291" t="s">
        <v>3178</v>
      </c>
      <c r="E2053" s="291" t="s">
        <v>3160</v>
      </c>
      <c r="F2053" s="291" t="s">
        <v>3161</v>
      </c>
      <c r="G2053" s="291" t="s">
        <v>3162</v>
      </c>
      <c r="H2053" s="291" t="s">
        <v>3163</v>
      </c>
      <c r="I2053" s="291" t="s">
        <v>3164</v>
      </c>
      <c r="J2053" s="291" t="s">
        <v>63</v>
      </c>
      <c r="K2053" s="291">
        <v>6</v>
      </c>
      <c r="L2053" s="291">
        <v>24440266</v>
      </c>
      <c r="M2053" s="291" t="s">
        <v>58</v>
      </c>
      <c r="N2053" s="291">
        <v>50</v>
      </c>
      <c r="O2053" s="291">
        <v>878220.224933333</v>
      </c>
      <c r="P2053" s="321" t="s">
        <v>3172</v>
      </c>
      <c r="Q2053" s="321">
        <v>20100000</v>
      </c>
      <c r="R2053" s="321">
        <v>32.510452999999998</v>
      </c>
      <c r="S2053" s="321">
        <v>52.540310169999998</v>
      </c>
      <c r="T2053" s="321">
        <v>123.30787642705047</v>
      </c>
      <c r="U2053" s="321" t="s">
        <v>150</v>
      </c>
      <c r="V2053" s="321">
        <v>0.2437433168239114</v>
      </c>
      <c r="W2053" s="321">
        <v>1.33586139759419</v>
      </c>
      <c r="X2053" s="321">
        <v>2.6501716760387399</v>
      </c>
      <c r="Y2053" s="321">
        <v>41.899748670636797</v>
      </c>
      <c r="Z2053" s="321">
        <v>0.41800999999999999</v>
      </c>
      <c r="AA2053" s="321">
        <v>141.09487300000001</v>
      </c>
      <c r="AB2053" s="321">
        <v>1.7961040779999999</v>
      </c>
      <c r="AC2053" s="322">
        <v>0.59518882524182481</v>
      </c>
      <c r="AD2053" s="323">
        <v>201000</v>
      </c>
      <c r="AE2053" s="322">
        <v>4.3692548504145918</v>
      </c>
      <c r="AF2053" s="324">
        <v>10.793315804645669</v>
      </c>
      <c r="AG2053" s="324">
        <v>0.41207364117832496</v>
      </c>
      <c r="AH2053" s="324">
        <v>6.7691507207921706E-2</v>
      </c>
      <c r="AI2053" s="324">
        <v>3.8178595775077741E-2</v>
      </c>
      <c r="AJ2053" s="324">
        <v>0.12053670838377531</v>
      </c>
      <c r="AK2053" s="324">
        <v>39.056330914585303</v>
      </c>
      <c r="AL2053" s="324">
        <v>29.536611274492017</v>
      </c>
      <c r="AM2053" s="324">
        <v>48.576050554678595</v>
      </c>
    </row>
    <row r="2054" spans="1:39">
      <c r="A2054" s="291" t="s">
        <v>2205</v>
      </c>
      <c r="B2054" s="291">
        <v>4</v>
      </c>
      <c r="C2054" s="291" t="s">
        <v>4232</v>
      </c>
      <c r="D2054" s="291" t="s">
        <v>3178</v>
      </c>
      <c r="E2054" s="291" t="s">
        <v>3160</v>
      </c>
      <c r="F2054" s="291" t="s">
        <v>3161</v>
      </c>
      <c r="G2054" s="291" t="s">
        <v>3162</v>
      </c>
      <c r="H2054" s="291" t="s">
        <v>3163</v>
      </c>
      <c r="I2054" s="291" t="s">
        <v>3164</v>
      </c>
      <c r="J2054" s="291" t="s">
        <v>63</v>
      </c>
      <c r="K2054" s="291">
        <v>6</v>
      </c>
      <c r="L2054" s="291">
        <v>24440266</v>
      </c>
      <c r="M2054" s="291" t="s">
        <v>58</v>
      </c>
      <c r="N2054" s="291">
        <v>51</v>
      </c>
      <c r="O2054" s="291">
        <v>896143.08666666632</v>
      </c>
      <c r="P2054" s="321" t="s">
        <v>3172</v>
      </c>
      <c r="Q2054" s="321">
        <v>20100000</v>
      </c>
      <c r="R2054" s="321">
        <v>32.510452999999998</v>
      </c>
      <c r="S2054" s="321">
        <v>52.540310169999998</v>
      </c>
      <c r="T2054" s="321">
        <v>123.30787642705047</v>
      </c>
      <c r="U2054" s="321" t="s">
        <v>150</v>
      </c>
      <c r="V2054" s="321">
        <v>0.2437433168239114</v>
      </c>
      <c r="W2054" s="321">
        <v>1.33586139759419</v>
      </c>
      <c r="X2054" s="321">
        <v>2.6501716760387399</v>
      </c>
      <c r="Y2054" s="321">
        <v>41.899748670636797</v>
      </c>
      <c r="Z2054" s="321">
        <v>0.41800999999999999</v>
      </c>
      <c r="AA2054" s="321">
        <v>141.09487300000001</v>
      </c>
      <c r="AB2054" s="321">
        <v>1.7961040779999999</v>
      </c>
      <c r="AC2054" s="322">
        <v>0.59518882524182481</v>
      </c>
      <c r="AD2054" s="323">
        <v>201000</v>
      </c>
      <c r="AE2054" s="322">
        <v>4.4584233167495837</v>
      </c>
      <c r="AF2054" s="324">
        <v>11.013587555760887</v>
      </c>
      <c r="AG2054" s="324">
        <v>0.42722291939237406</v>
      </c>
      <c r="AH2054" s="324">
        <v>6.877540191762907E-2</v>
      </c>
      <c r="AI2054" s="324">
        <v>3.8790531897928769E-2</v>
      </c>
      <c r="AJ2054" s="324">
        <v>0.12053670838377531</v>
      </c>
      <c r="AK2054" s="324">
        <v>39.682335596723448</v>
      </c>
      <c r="AL2054" s="324">
        <v>30.010031499058506</v>
      </c>
      <c r="AM2054" s="324">
        <v>49.354639694388382</v>
      </c>
    </row>
    <row r="2055" spans="1:39">
      <c r="A2055" s="291" t="s">
        <v>2206</v>
      </c>
      <c r="B2055" s="291">
        <v>4</v>
      </c>
      <c r="C2055" s="291" t="s">
        <v>4233</v>
      </c>
      <c r="D2055" s="291" t="s">
        <v>3178</v>
      </c>
      <c r="E2055" s="291" t="s">
        <v>3160</v>
      </c>
      <c r="F2055" s="291" t="s">
        <v>3161</v>
      </c>
      <c r="G2055" s="291" t="s">
        <v>3162</v>
      </c>
      <c r="H2055" s="291" t="s">
        <v>3163</v>
      </c>
      <c r="I2055" s="291" t="s">
        <v>3164</v>
      </c>
      <c r="J2055" s="291" t="s">
        <v>63</v>
      </c>
      <c r="K2055" s="291">
        <v>6</v>
      </c>
      <c r="L2055" s="291">
        <v>24440266</v>
      </c>
      <c r="M2055" s="291" t="s">
        <v>58</v>
      </c>
      <c r="N2055" s="291">
        <v>52</v>
      </c>
      <c r="O2055" s="291">
        <v>914065.94839999964</v>
      </c>
      <c r="P2055" s="321" t="s">
        <v>3172</v>
      </c>
      <c r="Q2055" s="321">
        <v>20100000</v>
      </c>
      <c r="R2055" s="321">
        <v>32.510452999999998</v>
      </c>
      <c r="S2055" s="321">
        <v>52.540310169999998</v>
      </c>
      <c r="T2055" s="321">
        <v>123.30787642705047</v>
      </c>
      <c r="U2055" s="321" t="s">
        <v>150</v>
      </c>
      <c r="V2055" s="321">
        <v>0.2437433168239114</v>
      </c>
      <c r="W2055" s="321">
        <v>1.33586139759419</v>
      </c>
      <c r="X2055" s="321">
        <v>2.6501716760387399</v>
      </c>
      <c r="Y2055" s="321">
        <v>41.899748670636797</v>
      </c>
      <c r="Z2055" s="321">
        <v>0.41800999999999999</v>
      </c>
      <c r="AA2055" s="321">
        <v>141.09487300000001</v>
      </c>
      <c r="AB2055" s="321">
        <v>1.7961040779999999</v>
      </c>
      <c r="AC2055" s="322">
        <v>0.59518882524182481</v>
      </c>
      <c r="AD2055" s="323">
        <v>201000</v>
      </c>
      <c r="AE2055" s="322">
        <v>4.5475917830845756</v>
      </c>
      <c r="AF2055" s="324">
        <v>11.233859306876104</v>
      </c>
      <c r="AG2055" s="324">
        <v>0.4426096803260125</v>
      </c>
      <c r="AH2055" s="324">
        <v>6.9853537077435579E-2</v>
      </c>
      <c r="AI2055" s="324">
        <v>3.9399610430860273E-2</v>
      </c>
      <c r="AJ2055" s="324">
        <v>0.12053670838377531</v>
      </c>
      <c r="AK2055" s="324">
        <v>40.305416992259516</v>
      </c>
      <c r="AL2055" s="324">
        <v>30.481240968595344</v>
      </c>
      <c r="AM2055" s="324">
        <v>50.129593015923689</v>
      </c>
    </row>
    <row r="2056" spans="1:39">
      <c r="A2056" s="291" t="s">
        <v>2207</v>
      </c>
      <c r="B2056" s="291">
        <v>4</v>
      </c>
      <c r="C2056" s="291" t="s">
        <v>4234</v>
      </c>
      <c r="D2056" s="291" t="s">
        <v>3178</v>
      </c>
      <c r="E2056" s="291" t="s">
        <v>3160</v>
      </c>
      <c r="F2056" s="291" t="s">
        <v>3161</v>
      </c>
      <c r="G2056" s="291" t="s">
        <v>3162</v>
      </c>
      <c r="H2056" s="291" t="s">
        <v>3163</v>
      </c>
      <c r="I2056" s="291" t="s">
        <v>3164</v>
      </c>
      <c r="J2056" s="291" t="s">
        <v>63</v>
      </c>
      <c r="K2056" s="291">
        <v>6</v>
      </c>
      <c r="L2056" s="291">
        <v>24440266</v>
      </c>
      <c r="M2056" s="291" t="s">
        <v>58</v>
      </c>
      <c r="N2056" s="291">
        <v>53</v>
      </c>
      <c r="O2056" s="291">
        <v>931988.81013333297</v>
      </c>
      <c r="P2056" s="321" t="s">
        <v>3172</v>
      </c>
      <c r="Q2056" s="321">
        <v>20100000</v>
      </c>
      <c r="R2056" s="321">
        <v>32.510452999999998</v>
      </c>
      <c r="S2056" s="321">
        <v>52.540310169999998</v>
      </c>
      <c r="T2056" s="321">
        <v>123.30787642705047</v>
      </c>
      <c r="U2056" s="321" t="s">
        <v>150</v>
      </c>
      <c r="V2056" s="321">
        <v>0.2437433168239114</v>
      </c>
      <c r="W2056" s="321">
        <v>1.33586139759419</v>
      </c>
      <c r="X2056" s="321">
        <v>2.6501716760387399</v>
      </c>
      <c r="Y2056" s="321">
        <v>41.899748670636797</v>
      </c>
      <c r="Z2056" s="321">
        <v>0.41800999999999999</v>
      </c>
      <c r="AA2056" s="321">
        <v>141.09487300000001</v>
      </c>
      <c r="AB2056" s="321">
        <v>1.7961040779999999</v>
      </c>
      <c r="AC2056" s="322">
        <v>0.59518882524182481</v>
      </c>
      <c r="AD2056" s="323">
        <v>201000</v>
      </c>
      <c r="AE2056" s="322">
        <v>4.6367602494195674</v>
      </c>
      <c r="AF2056" s="324">
        <v>11.454131057991322</v>
      </c>
      <c r="AG2056" s="324">
        <v>0.45823267657577993</v>
      </c>
      <c r="AH2056" s="324">
        <v>7.0926009216658245E-2</v>
      </c>
      <c r="AI2056" s="324">
        <v>4.0005887330587159E-2</v>
      </c>
      <c r="AJ2056" s="324">
        <v>0.12053670838377531</v>
      </c>
      <c r="AK2056" s="324">
        <v>40.925632344366818</v>
      </c>
      <c r="AL2056" s="324">
        <v>30.950282973634902</v>
      </c>
      <c r="AM2056" s="324">
        <v>50.90098171509873</v>
      </c>
    </row>
    <row r="2057" spans="1:39">
      <c r="A2057" s="291" t="s">
        <v>2208</v>
      </c>
      <c r="B2057" s="291">
        <v>4</v>
      </c>
      <c r="C2057" s="291" t="s">
        <v>4235</v>
      </c>
      <c r="D2057" s="291" t="s">
        <v>3178</v>
      </c>
      <c r="E2057" s="291" t="s">
        <v>3160</v>
      </c>
      <c r="F2057" s="291" t="s">
        <v>3161</v>
      </c>
      <c r="G2057" s="291" t="s">
        <v>3162</v>
      </c>
      <c r="H2057" s="291" t="s">
        <v>3163</v>
      </c>
      <c r="I2057" s="291" t="s">
        <v>3164</v>
      </c>
      <c r="J2057" s="291" t="s">
        <v>63</v>
      </c>
      <c r="K2057" s="291">
        <v>6</v>
      </c>
      <c r="L2057" s="291">
        <v>24440266</v>
      </c>
      <c r="M2057" s="291" t="s">
        <v>58</v>
      </c>
      <c r="N2057" s="291">
        <v>54</v>
      </c>
      <c r="O2057" s="291">
        <v>949911.67186666629</v>
      </c>
      <c r="P2057" s="321" t="s">
        <v>3172</v>
      </c>
      <c r="Q2057" s="321">
        <v>20100000</v>
      </c>
      <c r="R2057" s="321">
        <v>32.510452999999998</v>
      </c>
      <c r="S2057" s="321">
        <v>52.540310169999998</v>
      </c>
      <c r="T2057" s="321">
        <v>123.30787642705047</v>
      </c>
      <c r="U2057" s="321" t="s">
        <v>150</v>
      </c>
      <c r="V2057" s="321">
        <v>0.2437433168239114</v>
      </c>
      <c r="W2057" s="321">
        <v>1.33586139759419</v>
      </c>
      <c r="X2057" s="321">
        <v>2.6501716760387399</v>
      </c>
      <c r="Y2057" s="321">
        <v>41.899748670636797</v>
      </c>
      <c r="Z2057" s="321">
        <v>0.41800999999999999</v>
      </c>
      <c r="AA2057" s="321">
        <v>141.09487300000001</v>
      </c>
      <c r="AB2057" s="321">
        <v>1.7961040779999999</v>
      </c>
      <c r="AC2057" s="322">
        <v>0.59518882524182481</v>
      </c>
      <c r="AD2057" s="323">
        <v>201000</v>
      </c>
      <c r="AE2057" s="322">
        <v>4.7259287157545584</v>
      </c>
      <c r="AF2057" s="324">
        <v>11.674402809106539</v>
      </c>
      <c r="AG2057" s="324">
        <v>0.47409068100124829</v>
      </c>
      <c r="AH2057" s="324">
        <v>7.1992910326361306E-2</v>
      </c>
      <c r="AI2057" s="324">
        <v>4.0609416066356478E-2</v>
      </c>
      <c r="AJ2057" s="324">
        <v>0.12053670838377531</v>
      </c>
      <c r="AK2057" s="324">
        <v>41.543036351563302</v>
      </c>
      <c r="AL2057" s="324">
        <v>31.417198880296944</v>
      </c>
      <c r="AM2057" s="324">
        <v>51.66887382282966</v>
      </c>
    </row>
    <row r="2058" spans="1:39">
      <c r="A2058" s="291" t="s">
        <v>2209</v>
      </c>
      <c r="B2058" s="291">
        <v>4</v>
      </c>
      <c r="C2058" s="291" t="s">
        <v>4236</v>
      </c>
      <c r="D2058" s="291" t="s">
        <v>3178</v>
      </c>
      <c r="E2058" s="291" t="s">
        <v>3160</v>
      </c>
      <c r="F2058" s="291" t="s">
        <v>3161</v>
      </c>
      <c r="G2058" s="291" t="s">
        <v>3162</v>
      </c>
      <c r="H2058" s="291" t="s">
        <v>3163</v>
      </c>
      <c r="I2058" s="291" t="s">
        <v>3164</v>
      </c>
      <c r="J2058" s="291" t="s">
        <v>63</v>
      </c>
      <c r="K2058" s="291">
        <v>6</v>
      </c>
      <c r="L2058" s="291">
        <v>24440266</v>
      </c>
      <c r="M2058" s="291" t="s">
        <v>58</v>
      </c>
      <c r="N2058" s="291">
        <v>55</v>
      </c>
      <c r="O2058" s="291">
        <v>967834.53359999962</v>
      </c>
      <c r="P2058" s="321" t="s">
        <v>3172</v>
      </c>
      <c r="Q2058" s="321">
        <v>20100000</v>
      </c>
      <c r="R2058" s="321">
        <v>32.510452999999998</v>
      </c>
      <c r="S2058" s="321">
        <v>52.540310169999998</v>
      </c>
      <c r="T2058" s="321">
        <v>123.30787642705047</v>
      </c>
      <c r="U2058" s="321" t="s">
        <v>150</v>
      </c>
      <c r="V2058" s="321">
        <v>0.2437433168239114</v>
      </c>
      <c r="W2058" s="321">
        <v>1.33586139759419</v>
      </c>
      <c r="X2058" s="321">
        <v>2.6501716760387399</v>
      </c>
      <c r="Y2058" s="321">
        <v>41.899748670636797</v>
      </c>
      <c r="Z2058" s="321">
        <v>0.41800999999999999</v>
      </c>
      <c r="AA2058" s="321">
        <v>141.09487300000001</v>
      </c>
      <c r="AB2058" s="321">
        <v>1.7961040779999999</v>
      </c>
      <c r="AC2058" s="322">
        <v>0.59518882524182481</v>
      </c>
      <c r="AD2058" s="323">
        <v>201000</v>
      </c>
      <c r="AE2058" s="322">
        <v>4.8150971820895503</v>
      </c>
      <c r="AF2058" s="324">
        <v>11.894674560221757</v>
      </c>
      <c r="AG2058" s="324">
        <v>0.49018248578753831</v>
      </c>
      <c r="AH2058" s="324">
        <v>7.3054328141572825E-2</v>
      </c>
      <c r="AI2058" s="324">
        <v>4.121024777145308E-2</v>
      </c>
      <c r="AJ2058" s="324">
        <v>0.12053670838377531</v>
      </c>
      <c r="AK2058" s="324">
        <v>42.157681322700398</v>
      </c>
      <c r="AL2058" s="324">
        <v>31.882028247499942</v>
      </c>
      <c r="AM2058" s="324">
        <v>52.43333439790085</v>
      </c>
    </row>
    <row r="2059" spans="1:39">
      <c r="A2059" s="291" t="s">
        <v>2210</v>
      </c>
      <c r="B2059" s="291">
        <v>4</v>
      </c>
      <c r="C2059" s="291" t="s">
        <v>4237</v>
      </c>
      <c r="D2059" s="291" t="s">
        <v>3178</v>
      </c>
      <c r="E2059" s="291" t="s">
        <v>3160</v>
      </c>
      <c r="F2059" s="291" t="s">
        <v>3161</v>
      </c>
      <c r="G2059" s="291" t="s">
        <v>3162</v>
      </c>
      <c r="H2059" s="291" t="s">
        <v>3163</v>
      </c>
      <c r="I2059" s="291" t="s">
        <v>3164</v>
      </c>
      <c r="J2059" s="291" t="s">
        <v>63</v>
      </c>
      <c r="K2059" s="291">
        <v>6</v>
      </c>
      <c r="L2059" s="291">
        <v>24440266</v>
      </c>
      <c r="M2059" s="291" t="s">
        <v>58</v>
      </c>
      <c r="N2059" s="291">
        <v>56</v>
      </c>
      <c r="O2059" s="291">
        <v>985757.39533333294</v>
      </c>
      <c r="P2059" s="321" t="s">
        <v>3172</v>
      </c>
      <c r="Q2059" s="321">
        <v>20100000</v>
      </c>
      <c r="R2059" s="321">
        <v>32.510452999999998</v>
      </c>
      <c r="S2059" s="321">
        <v>52.540310169999998</v>
      </c>
      <c r="T2059" s="321">
        <v>123.30787642705047</v>
      </c>
      <c r="U2059" s="321" t="s">
        <v>150</v>
      </c>
      <c r="V2059" s="321">
        <v>0.2437433168239114</v>
      </c>
      <c r="W2059" s="321">
        <v>1.33586139759419</v>
      </c>
      <c r="X2059" s="321">
        <v>2.6501716760387399</v>
      </c>
      <c r="Y2059" s="321">
        <v>41.899748670636797</v>
      </c>
      <c r="Z2059" s="321">
        <v>0.41800999999999999</v>
      </c>
      <c r="AA2059" s="321">
        <v>141.09487300000001</v>
      </c>
      <c r="AB2059" s="321">
        <v>1.7961040779999999</v>
      </c>
      <c r="AC2059" s="322">
        <v>0.59518882524182481</v>
      </c>
      <c r="AD2059" s="323">
        <v>201000</v>
      </c>
      <c r="AE2059" s="322">
        <v>4.9042656484245422</v>
      </c>
      <c r="AF2059" s="324">
        <v>12.114946311336976</v>
      </c>
      <c r="AG2059" s="324">
        <v>0.50650690156510492</v>
      </c>
      <c r="AH2059" s="324">
        <v>7.4110346401285609E-2</v>
      </c>
      <c r="AI2059" s="324">
        <v>4.1808431382904583E-2</v>
      </c>
      <c r="AJ2059" s="324">
        <v>0.12053670838377531</v>
      </c>
      <c r="AK2059" s="324">
        <v>42.769617319879799</v>
      </c>
      <c r="AL2059" s="324">
        <v>32.344808935042892</v>
      </c>
      <c r="AM2059" s="324">
        <v>53.194425704716707</v>
      </c>
    </row>
    <row r="2060" spans="1:39">
      <c r="A2060" s="291" t="s">
        <v>2211</v>
      </c>
      <c r="B2060" s="291">
        <v>4</v>
      </c>
      <c r="C2060" s="291" t="s">
        <v>4238</v>
      </c>
      <c r="D2060" s="291" t="s">
        <v>3178</v>
      </c>
      <c r="E2060" s="291" t="s">
        <v>3160</v>
      </c>
      <c r="F2060" s="291" t="s">
        <v>3161</v>
      </c>
      <c r="G2060" s="291" t="s">
        <v>3162</v>
      </c>
      <c r="H2060" s="291" t="s">
        <v>3163</v>
      </c>
      <c r="I2060" s="291" t="s">
        <v>3164</v>
      </c>
      <c r="J2060" s="291" t="s">
        <v>63</v>
      </c>
      <c r="K2060" s="291">
        <v>6</v>
      </c>
      <c r="L2060" s="291">
        <v>24440266</v>
      </c>
      <c r="M2060" s="291" t="s">
        <v>58</v>
      </c>
      <c r="N2060" s="291">
        <v>57</v>
      </c>
      <c r="O2060" s="291">
        <v>1003680.2570666663</v>
      </c>
      <c r="P2060" s="321" t="s">
        <v>3172</v>
      </c>
      <c r="Q2060" s="321">
        <v>20100000</v>
      </c>
      <c r="R2060" s="321">
        <v>32.510452999999998</v>
      </c>
      <c r="S2060" s="321">
        <v>52.540310169999998</v>
      </c>
      <c r="T2060" s="321">
        <v>123.30787642705047</v>
      </c>
      <c r="U2060" s="321" t="s">
        <v>150</v>
      </c>
      <c r="V2060" s="321">
        <v>0.2437433168239114</v>
      </c>
      <c r="W2060" s="321">
        <v>1.33586139759419</v>
      </c>
      <c r="X2060" s="321">
        <v>2.6501716760387399</v>
      </c>
      <c r="Y2060" s="321">
        <v>41.899748670636797</v>
      </c>
      <c r="Z2060" s="321">
        <v>0.41800999999999999</v>
      </c>
      <c r="AA2060" s="321">
        <v>141.09487300000001</v>
      </c>
      <c r="AB2060" s="321">
        <v>1.7961040779999999</v>
      </c>
      <c r="AC2060" s="322">
        <v>0.59518882524182481</v>
      </c>
      <c r="AD2060" s="323">
        <v>201000</v>
      </c>
      <c r="AE2060" s="322">
        <v>4.993434114759534</v>
      </c>
      <c r="AF2060" s="324">
        <v>12.335218062452194</v>
      </c>
      <c r="AG2060" s="324">
        <v>0.52306275658235757</v>
      </c>
      <c r="AH2060" s="324">
        <v>7.5161045088313297E-2</v>
      </c>
      <c r="AI2060" s="324">
        <v>4.2404013770501167E-2</v>
      </c>
      <c r="AJ2060" s="324">
        <v>0.12053670838377531</v>
      </c>
      <c r="AK2060" s="324">
        <v>43.378892290439495</v>
      </c>
      <c r="AL2060" s="324">
        <v>32.805577203420576</v>
      </c>
      <c r="AM2060" s="324">
        <v>53.952207377458414</v>
      </c>
    </row>
    <row r="2061" spans="1:39">
      <c r="A2061" s="291" t="s">
        <v>2212</v>
      </c>
      <c r="B2061" s="291">
        <v>4</v>
      </c>
      <c r="C2061" s="291" t="s">
        <v>4239</v>
      </c>
      <c r="D2061" s="291" t="s">
        <v>3178</v>
      </c>
      <c r="E2061" s="291" t="s">
        <v>3160</v>
      </c>
      <c r="F2061" s="291" t="s">
        <v>3161</v>
      </c>
      <c r="G2061" s="291" t="s">
        <v>3162</v>
      </c>
      <c r="H2061" s="291" t="s">
        <v>3163</v>
      </c>
      <c r="I2061" s="291" t="s">
        <v>3164</v>
      </c>
      <c r="J2061" s="291" t="s">
        <v>63</v>
      </c>
      <c r="K2061" s="291">
        <v>6</v>
      </c>
      <c r="L2061" s="291">
        <v>24440266</v>
      </c>
      <c r="M2061" s="291" t="s">
        <v>58</v>
      </c>
      <c r="N2061" s="291">
        <v>58</v>
      </c>
      <c r="O2061" s="291">
        <v>1021603.1187999996</v>
      </c>
      <c r="P2061" s="321" t="s">
        <v>3172</v>
      </c>
      <c r="Q2061" s="321">
        <v>20100000</v>
      </c>
      <c r="R2061" s="321">
        <v>32.510452999999998</v>
      </c>
      <c r="S2061" s="321">
        <v>52.540310169999998</v>
      </c>
      <c r="T2061" s="321">
        <v>123.30787642705047</v>
      </c>
      <c r="U2061" s="321" t="s">
        <v>150</v>
      </c>
      <c r="V2061" s="321">
        <v>0.2437433168239114</v>
      </c>
      <c r="W2061" s="321">
        <v>1.33586139759419</v>
      </c>
      <c r="X2061" s="321">
        <v>2.6501716760387399</v>
      </c>
      <c r="Y2061" s="321">
        <v>41.899748670636797</v>
      </c>
      <c r="Z2061" s="321">
        <v>0.41800999999999999</v>
      </c>
      <c r="AA2061" s="321">
        <v>141.09487300000001</v>
      </c>
      <c r="AB2061" s="321">
        <v>1.7961040779999999</v>
      </c>
      <c r="AC2061" s="322">
        <v>0.59518882524182481</v>
      </c>
      <c r="AD2061" s="323">
        <v>201000</v>
      </c>
      <c r="AE2061" s="322">
        <v>5.082602581094525</v>
      </c>
      <c r="AF2061" s="324">
        <v>12.555489813567409</v>
      </c>
      <c r="AG2061" s="324">
        <v>0.53984889592711049</v>
      </c>
      <c r="AH2061" s="324">
        <v>7.6206500650974576E-2</v>
      </c>
      <c r="AI2061" s="324">
        <v>4.2997039856123499E-2</v>
      </c>
      <c r="AJ2061" s="324">
        <v>0.12053670838377531</v>
      </c>
      <c r="AK2061" s="324">
        <v>43.985552189025036</v>
      </c>
      <c r="AL2061" s="324">
        <v>33.264367806140818</v>
      </c>
      <c r="AM2061" s="324">
        <v>54.706736571909254</v>
      </c>
    </row>
    <row r="2062" spans="1:39">
      <c r="A2062" s="291" t="s">
        <v>2213</v>
      </c>
      <c r="B2062" s="291">
        <v>4</v>
      </c>
      <c r="C2062" s="291" t="s">
        <v>4240</v>
      </c>
      <c r="D2062" s="291" t="s">
        <v>3178</v>
      </c>
      <c r="E2062" s="291" t="s">
        <v>3160</v>
      </c>
      <c r="F2062" s="291" t="s">
        <v>3161</v>
      </c>
      <c r="G2062" s="291" t="s">
        <v>3162</v>
      </c>
      <c r="H2062" s="291" t="s">
        <v>3163</v>
      </c>
      <c r="I2062" s="291" t="s">
        <v>3164</v>
      </c>
      <c r="J2062" s="291" t="s">
        <v>63</v>
      </c>
      <c r="K2062" s="291">
        <v>6</v>
      </c>
      <c r="L2062" s="291">
        <v>24440266</v>
      </c>
      <c r="M2062" s="291" t="s">
        <v>58</v>
      </c>
      <c r="N2062" s="291">
        <v>59</v>
      </c>
      <c r="O2062" s="291">
        <v>1039525.9805333329</v>
      </c>
      <c r="P2062" s="321" t="s">
        <v>3172</v>
      </c>
      <c r="Q2062" s="321">
        <v>20100000</v>
      </c>
      <c r="R2062" s="321">
        <v>32.510452999999998</v>
      </c>
      <c r="S2062" s="321">
        <v>52.540310169999998</v>
      </c>
      <c r="T2062" s="321">
        <v>123.30787642705047</v>
      </c>
      <c r="U2062" s="321" t="s">
        <v>150</v>
      </c>
      <c r="V2062" s="321">
        <v>0.2437433168239114</v>
      </c>
      <c r="W2062" s="321">
        <v>1.33586139759419</v>
      </c>
      <c r="X2062" s="321">
        <v>2.6501716760387399</v>
      </c>
      <c r="Y2062" s="321">
        <v>41.899748670636797</v>
      </c>
      <c r="Z2062" s="321">
        <v>0.41800999999999999</v>
      </c>
      <c r="AA2062" s="321">
        <v>141.09487300000001</v>
      </c>
      <c r="AB2062" s="321">
        <v>1.7961040779999999</v>
      </c>
      <c r="AC2062" s="322">
        <v>0.59518882524182481</v>
      </c>
      <c r="AD2062" s="323">
        <v>201000</v>
      </c>
      <c r="AE2062" s="322">
        <v>5.1717710474295169</v>
      </c>
      <c r="AF2062" s="324">
        <v>12.775761564682627</v>
      </c>
      <c r="AG2062" s="324">
        <v>0.55686418079321631</v>
      </c>
      <c r="AH2062" s="324">
        <v>7.7246786208212279E-2</v>
      </c>
      <c r="AI2062" s="324">
        <v>4.3587552724262964E-2</v>
      </c>
      <c r="AJ2062" s="324">
        <v>0.12053670838377531</v>
      </c>
      <c r="AK2062" s="324">
        <v>44.589641090650673</v>
      </c>
      <c r="AL2062" s="324">
        <v>33.721214075227707</v>
      </c>
      <c r="AM2062" s="324">
        <v>55.458068106073632</v>
      </c>
    </row>
    <row r="2063" spans="1:39">
      <c r="A2063" s="291" t="s">
        <v>2214</v>
      </c>
      <c r="B2063" s="291">
        <v>4</v>
      </c>
      <c r="C2063" s="291" t="s">
        <v>4241</v>
      </c>
      <c r="D2063" s="291" t="s">
        <v>3178</v>
      </c>
      <c r="E2063" s="291" t="s">
        <v>3160</v>
      </c>
      <c r="F2063" s="291" t="s">
        <v>3161</v>
      </c>
      <c r="G2063" s="291" t="s">
        <v>3162</v>
      </c>
      <c r="H2063" s="291" t="s">
        <v>3163</v>
      </c>
      <c r="I2063" s="291" t="s">
        <v>3164</v>
      </c>
      <c r="J2063" s="291" t="s">
        <v>63</v>
      </c>
      <c r="K2063" s="291">
        <v>6</v>
      </c>
      <c r="L2063" s="291">
        <v>24440266</v>
      </c>
      <c r="M2063" s="291" t="s">
        <v>58</v>
      </c>
      <c r="N2063" s="291">
        <v>60</v>
      </c>
      <c r="O2063" s="291">
        <v>1057448.8422666662</v>
      </c>
      <c r="P2063" s="321" t="s">
        <v>3172</v>
      </c>
      <c r="Q2063" s="321">
        <v>20100000</v>
      </c>
      <c r="R2063" s="321">
        <v>32.510452999999998</v>
      </c>
      <c r="S2063" s="321">
        <v>52.540310169999998</v>
      </c>
      <c r="T2063" s="321">
        <v>123.30787642705047</v>
      </c>
      <c r="U2063" s="321" t="s">
        <v>150</v>
      </c>
      <c r="V2063" s="321">
        <v>0.2437433168239114</v>
      </c>
      <c r="W2063" s="321">
        <v>1.33586139759419</v>
      </c>
      <c r="X2063" s="321">
        <v>2.6501716760387399</v>
      </c>
      <c r="Y2063" s="321">
        <v>41.899748670636797</v>
      </c>
      <c r="Z2063" s="321">
        <v>0.41800999999999999</v>
      </c>
      <c r="AA2063" s="321">
        <v>141.09487300000001</v>
      </c>
      <c r="AB2063" s="321">
        <v>1.7961040779999999</v>
      </c>
      <c r="AC2063" s="322">
        <v>0.59518882524182481</v>
      </c>
      <c r="AD2063" s="323">
        <v>201000</v>
      </c>
      <c r="AE2063" s="322">
        <v>5.2609395137645087</v>
      </c>
      <c r="AF2063" s="324">
        <v>12.996033315797845</v>
      </c>
      <c r="AG2063" s="324">
        <v>0.57410748778907017</v>
      </c>
      <c r="AH2063" s="324">
        <v>7.8281971739691383E-2</v>
      </c>
      <c r="AI2063" s="324">
        <v>4.4175593724524467E-2</v>
      </c>
      <c r="AJ2063" s="324">
        <v>0.12053670838377531</v>
      </c>
      <c r="AK2063" s="324">
        <v>45.191201295558713</v>
      </c>
      <c r="AL2063" s="324">
        <v>34.17614800052219</v>
      </c>
      <c r="AM2063" s="324">
        <v>56.206254590595229</v>
      </c>
    </row>
    <row r="2064" spans="1:39">
      <c r="A2064" s="291" t="s">
        <v>2215</v>
      </c>
      <c r="B2064" s="291">
        <v>4</v>
      </c>
      <c r="C2064" s="291" t="s">
        <v>4242</v>
      </c>
      <c r="D2064" s="291" t="s">
        <v>3178</v>
      </c>
      <c r="E2064" s="291" t="s">
        <v>3160</v>
      </c>
      <c r="F2064" s="291" t="s">
        <v>3161</v>
      </c>
      <c r="G2064" s="291" t="s">
        <v>3162</v>
      </c>
      <c r="H2064" s="291" t="s">
        <v>3163</v>
      </c>
      <c r="I2064" s="291" t="s">
        <v>3164</v>
      </c>
      <c r="J2064" s="291" t="s">
        <v>63</v>
      </c>
      <c r="K2064" s="291">
        <v>6</v>
      </c>
      <c r="L2064" s="291">
        <v>24440266</v>
      </c>
      <c r="M2064" s="291" t="s">
        <v>58</v>
      </c>
      <c r="N2064" s="291">
        <v>61</v>
      </c>
      <c r="O2064" s="291">
        <v>1075371.7039999997</v>
      </c>
      <c r="P2064" s="321" t="s">
        <v>3172</v>
      </c>
      <c r="Q2064" s="321">
        <v>20100000</v>
      </c>
      <c r="R2064" s="321">
        <v>32.510452999999998</v>
      </c>
      <c r="S2064" s="321">
        <v>52.540310169999998</v>
      </c>
      <c r="T2064" s="321">
        <v>123.30787642705047</v>
      </c>
      <c r="U2064" s="321" t="s">
        <v>150</v>
      </c>
      <c r="V2064" s="321">
        <v>0.2437433168239114</v>
      </c>
      <c r="W2064" s="321">
        <v>1.33586139759419</v>
      </c>
      <c r="X2064" s="321">
        <v>2.6501716760387399</v>
      </c>
      <c r="Y2064" s="321">
        <v>41.899748670636797</v>
      </c>
      <c r="Z2064" s="321">
        <v>0.41800999999999999</v>
      </c>
      <c r="AA2064" s="321">
        <v>141.09487300000001</v>
      </c>
      <c r="AB2064" s="321">
        <v>1.7961040779999999</v>
      </c>
      <c r="AC2064" s="322">
        <v>0.59518882524182481</v>
      </c>
      <c r="AD2064" s="323">
        <v>201000</v>
      </c>
      <c r="AE2064" s="322">
        <v>5.3501079800995006</v>
      </c>
      <c r="AF2064" s="324">
        <v>13.216305066913064</v>
      </c>
      <c r="AG2064" s="324">
        <v>0.59157770828496126</v>
      </c>
      <c r="AH2064" s="324">
        <v>7.9312124262147773E-2</v>
      </c>
      <c r="AI2064" s="324">
        <v>4.476120256681819E-2</v>
      </c>
      <c r="AJ2064" s="324">
        <v>0.12053670838377531</v>
      </c>
      <c r="AK2064" s="324">
        <v>45.790273426599768</v>
      </c>
      <c r="AL2064" s="324">
        <v>34.629200303326527</v>
      </c>
      <c r="AM2064" s="324">
        <v>56.951346549873001</v>
      </c>
    </row>
    <row r="2065" spans="1:39">
      <c r="A2065" s="291" t="s">
        <v>2216</v>
      </c>
      <c r="B2065" s="291">
        <v>4</v>
      </c>
      <c r="C2065" s="291" t="s">
        <v>4243</v>
      </c>
      <c r="D2065" s="291" t="s">
        <v>3178</v>
      </c>
      <c r="E2065" s="291" t="s">
        <v>3160</v>
      </c>
      <c r="F2065" s="291" t="s">
        <v>3161</v>
      </c>
      <c r="G2065" s="291" t="s">
        <v>3162</v>
      </c>
      <c r="H2065" s="291" t="s">
        <v>3163</v>
      </c>
      <c r="I2065" s="291" t="s">
        <v>3164</v>
      </c>
      <c r="J2065" s="291" t="s">
        <v>63</v>
      </c>
      <c r="K2065" s="291">
        <v>6</v>
      </c>
      <c r="L2065" s="291">
        <v>24440266</v>
      </c>
      <c r="M2065" s="291" t="s">
        <v>58</v>
      </c>
      <c r="N2065" s="291">
        <v>62</v>
      </c>
      <c r="O2065" s="291">
        <v>1093294.5657333331</v>
      </c>
      <c r="P2065" s="321" t="s">
        <v>3172</v>
      </c>
      <c r="Q2065" s="321">
        <v>20100000</v>
      </c>
      <c r="R2065" s="321">
        <v>32.510452999999998</v>
      </c>
      <c r="S2065" s="321">
        <v>52.540310169999998</v>
      </c>
      <c r="T2065" s="321">
        <v>123.30787642705047</v>
      </c>
      <c r="U2065" s="321" t="s">
        <v>150</v>
      </c>
      <c r="V2065" s="321">
        <v>0.2437433168239114</v>
      </c>
      <c r="W2065" s="321">
        <v>1.33586139759419</v>
      </c>
      <c r="X2065" s="321">
        <v>2.6501716760387399</v>
      </c>
      <c r="Y2065" s="321">
        <v>41.899748670636797</v>
      </c>
      <c r="Z2065" s="321">
        <v>0.41800999999999999</v>
      </c>
      <c r="AA2065" s="321">
        <v>141.09487300000001</v>
      </c>
      <c r="AB2065" s="321">
        <v>1.7961040779999999</v>
      </c>
      <c r="AC2065" s="322">
        <v>0.59518882524182481</v>
      </c>
      <c r="AD2065" s="323">
        <v>201000</v>
      </c>
      <c r="AE2065" s="322">
        <v>5.4392764464344934</v>
      </c>
      <c r="AF2065" s="324">
        <v>13.436576818028284</v>
      </c>
      <c r="AG2065" s="324">
        <v>0.60927374779650856</v>
      </c>
      <c r="AH2065" s="324">
        <v>8.0337307993210746E-2</v>
      </c>
      <c r="AI2065" s="324">
        <v>4.5344417409873813E-2</v>
      </c>
      <c r="AJ2065" s="324">
        <v>0.12053670838377531</v>
      </c>
      <c r="AK2065" s="324">
        <v>46.386896519781928</v>
      </c>
      <c r="AL2065" s="324">
        <v>35.080400504882732</v>
      </c>
      <c r="AM2065" s="324">
        <v>57.693392534681131</v>
      </c>
    </row>
    <row r="2066" spans="1:39">
      <c r="A2066" s="291" t="s">
        <v>2217</v>
      </c>
      <c r="B2066" s="291">
        <v>4</v>
      </c>
      <c r="C2066" s="291" t="s">
        <v>4244</v>
      </c>
      <c r="D2066" s="291" t="s">
        <v>3178</v>
      </c>
      <c r="E2066" s="291" t="s">
        <v>3160</v>
      </c>
      <c r="F2066" s="291" t="s">
        <v>3161</v>
      </c>
      <c r="G2066" s="291" t="s">
        <v>3162</v>
      </c>
      <c r="H2066" s="291" t="s">
        <v>3163</v>
      </c>
      <c r="I2066" s="291" t="s">
        <v>3164</v>
      </c>
      <c r="J2066" s="291" t="s">
        <v>63</v>
      </c>
      <c r="K2066" s="291">
        <v>6</v>
      </c>
      <c r="L2066" s="291">
        <v>24440266</v>
      </c>
      <c r="M2066" s="291" t="s">
        <v>58</v>
      </c>
      <c r="N2066" s="291">
        <v>63</v>
      </c>
      <c r="O2066" s="291">
        <v>1111217.4274666666</v>
      </c>
      <c r="P2066" s="321" t="s">
        <v>3172</v>
      </c>
      <c r="Q2066" s="321">
        <v>20100000</v>
      </c>
      <c r="R2066" s="321">
        <v>32.510452999999998</v>
      </c>
      <c r="S2066" s="321">
        <v>52.540310169999998</v>
      </c>
      <c r="T2066" s="321">
        <v>123.30787642705047</v>
      </c>
      <c r="U2066" s="321" t="s">
        <v>150</v>
      </c>
      <c r="V2066" s="321">
        <v>0.2437433168239114</v>
      </c>
      <c r="W2066" s="321">
        <v>1.33586139759419</v>
      </c>
      <c r="X2066" s="321">
        <v>2.6501716760387399</v>
      </c>
      <c r="Y2066" s="321">
        <v>41.899748670636797</v>
      </c>
      <c r="Z2066" s="321">
        <v>0.41800999999999999</v>
      </c>
      <c r="AA2066" s="321">
        <v>141.09487300000001</v>
      </c>
      <c r="AB2066" s="321">
        <v>1.7961040779999999</v>
      </c>
      <c r="AC2066" s="322">
        <v>0.59518882524182481</v>
      </c>
      <c r="AD2066" s="323">
        <v>201000</v>
      </c>
      <c r="AE2066" s="322">
        <v>5.5284449127694852</v>
      </c>
      <c r="AF2066" s="324">
        <v>13.656848569143502</v>
      </c>
      <c r="AG2066" s="324">
        <v>0.62719452540168241</v>
      </c>
      <c r="AH2066" s="324">
        <v>8.1357584503879338E-2</v>
      </c>
      <c r="AI2066" s="324">
        <v>4.5925274943648092E-2</v>
      </c>
      <c r="AJ2066" s="324">
        <v>0.12053670838377531</v>
      </c>
      <c r="AK2066" s="324">
        <v>46.981108108572926</v>
      </c>
      <c r="AL2066" s="324">
        <v>35.529776990126607</v>
      </c>
      <c r="AM2066" s="324">
        <v>58.432439227019245</v>
      </c>
    </row>
    <row r="2067" spans="1:39">
      <c r="A2067" s="291" t="s">
        <v>2218</v>
      </c>
      <c r="B2067" s="291">
        <v>4</v>
      </c>
      <c r="C2067" s="291" t="s">
        <v>4245</v>
      </c>
      <c r="D2067" s="291" t="s">
        <v>3178</v>
      </c>
      <c r="E2067" s="291" t="s">
        <v>3160</v>
      </c>
      <c r="F2067" s="291" t="s">
        <v>3161</v>
      </c>
      <c r="G2067" s="291" t="s">
        <v>3162</v>
      </c>
      <c r="H2067" s="291" t="s">
        <v>3163</v>
      </c>
      <c r="I2067" s="291" t="s">
        <v>3164</v>
      </c>
      <c r="J2067" s="291" t="s">
        <v>63</v>
      </c>
      <c r="K2067" s="291">
        <v>6</v>
      </c>
      <c r="L2067" s="291">
        <v>24440266</v>
      </c>
      <c r="M2067" s="291" t="s">
        <v>58</v>
      </c>
      <c r="N2067" s="291">
        <v>64</v>
      </c>
      <c r="O2067" s="291">
        <v>1129140.2892</v>
      </c>
      <c r="P2067" s="321" t="s">
        <v>3172</v>
      </c>
      <c r="Q2067" s="321">
        <v>20100000</v>
      </c>
      <c r="R2067" s="321">
        <v>32.510452999999998</v>
      </c>
      <c r="S2067" s="321">
        <v>52.540310169999998</v>
      </c>
      <c r="T2067" s="321">
        <v>123.30787642705047</v>
      </c>
      <c r="U2067" s="321" t="s">
        <v>150</v>
      </c>
      <c r="V2067" s="321">
        <v>0.2437433168239114</v>
      </c>
      <c r="W2067" s="321">
        <v>1.33586139759419</v>
      </c>
      <c r="X2067" s="321">
        <v>2.6501716760387399</v>
      </c>
      <c r="Y2067" s="321">
        <v>41.899748670636797</v>
      </c>
      <c r="Z2067" s="321">
        <v>0.41800999999999999</v>
      </c>
      <c r="AA2067" s="321">
        <v>141.09487300000001</v>
      </c>
      <c r="AB2067" s="321">
        <v>1.7961040779999999</v>
      </c>
      <c r="AC2067" s="322">
        <v>0.59518882524182481</v>
      </c>
      <c r="AD2067" s="323">
        <v>201000</v>
      </c>
      <c r="AE2067" s="322">
        <v>5.617613379104478</v>
      </c>
      <c r="AF2067" s="324">
        <v>13.877120320258724</v>
      </c>
      <c r="AG2067" s="324">
        <v>0.64533897318911415</v>
      </c>
      <c r="AH2067" s="324">
        <v>8.2373012860557704E-2</v>
      </c>
      <c r="AI2067" s="324">
        <v>4.6503810466138731E-2</v>
      </c>
      <c r="AJ2067" s="324">
        <v>0.12053670838377531</v>
      </c>
      <c r="AK2067" s="324">
        <v>47.572944302479954</v>
      </c>
      <c r="AL2067" s="324">
        <v>35.977357067114291</v>
      </c>
      <c r="AM2067" s="324">
        <v>59.16853153784561</v>
      </c>
    </row>
    <row r="2068" spans="1:39">
      <c r="A2068" s="291" t="s">
        <v>2219</v>
      </c>
      <c r="B2068" s="291">
        <v>4</v>
      </c>
      <c r="C2068" s="291" t="s">
        <v>4246</v>
      </c>
      <c r="D2068" s="291" t="s">
        <v>3178</v>
      </c>
      <c r="E2068" s="291" t="s">
        <v>3160</v>
      </c>
      <c r="F2068" s="291" t="s">
        <v>3161</v>
      </c>
      <c r="G2068" s="291" t="s">
        <v>3162</v>
      </c>
      <c r="H2068" s="291" t="s">
        <v>3163</v>
      </c>
      <c r="I2068" s="291" t="s">
        <v>3164</v>
      </c>
      <c r="J2068" s="291" t="s">
        <v>63</v>
      </c>
      <c r="K2068" s="291">
        <v>6</v>
      </c>
      <c r="L2068" s="291">
        <v>24440266</v>
      </c>
      <c r="M2068" s="291" t="s">
        <v>58</v>
      </c>
      <c r="N2068" s="291">
        <v>65</v>
      </c>
      <c r="O2068" s="291">
        <v>1147063.1509333334</v>
      </c>
      <c r="P2068" s="321" t="s">
        <v>3172</v>
      </c>
      <c r="Q2068" s="321">
        <v>20100000</v>
      </c>
      <c r="R2068" s="321">
        <v>32.510452999999998</v>
      </c>
      <c r="S2068" s="321">
        <v>52.540310169999998</v>
      </c>
      <c r="T2068" s="321">
        <v>123.30787642705047</v>
      </c>
      <c r="U2068" s="321" t="s">
        <v>150</v>
      </c>
      <c r="V2068" s="321">
        <v>0.2437433168239114</v>
      </c>
      <c r="W2068" s="321">
        <v>1.33586139759419</v>
      </c>
      <c r="X2068" s="321">
        <v>2.6501716760387399</v>
      </c>
      <c r="Y2068" s="321">
        <v>41.899748670636797</v>
      </c>
      <c r="Z2068" s="321">
        <v>0.41800999999999999</v>
      </c>
      <c r="AA2068" s="321">
        <v>141.09487300000001</v>
      </c>
      <c r="AB2068" s="321">
        <v>1.7961040779999999</v>
      </c>
      <c r="AC2068" s="322">
        <v>0.59518882524182481</v>
      </c>
      <c r="AD2068" s="323">
        <v>201000</v>
      </c>
      <c r="AE2068" s="322">
        <v>5.7067818454394699</v>
      </c>
      <c r="AF2068" s="324">
        <v>14.097392071373941</v>
      </c>
      <c r="AG2068" s="324">
        <v>0.66370603573554954</v>
      </c>
      <c r="AH2068" s="324">
        <v>8.3383649757377235E-2</v>
      </c>
      <c r="AI2068" s="324">
        <v>4.7080057955064335E-2</v>
      </c>
      <c r="AJ2068" s="324">
        <v>0.12053670838377531</v>
      </c>
      <c r="AK2068" s="324">
        <v>48.162439860377575</v>
      </c>
      <c r="AL2068" s="324">
        <v>36.423167022476989</v>
      </c>
      <c r="AM2068" s="324">
        <v>59.90171269827816</v>
      </c>
    </row>
    <row r="2069" spans="1:39">
      <c r="A2069" s="291" t="s">
        <v>2220</v>
      </c>
      <c r="B2069" s="291">
        <v>4</v>
      </c>
      <c r="C2069" s="291" t="s">
        <v>4247</v>
      </c>
      <c r="D2069" s="291" t="s">
        <v>3178</v>
      </c>
      <c r="E2069" s="291" t="s">
        <v>3160</v>
      </c>
      <c r="F2069" s="291" t="s">
        <v>3161</v>
      </c>
      <c r="G2069" s="291" t="s">
        <v>3162</v>
      </c>
      <c r="H2069" s="291" t="s">
        <v>3163</v>
      </c>
      <c r="I2069" s="291" t="s">
        <v>3164</v>
      </c>
      <c r="J2069" s="291" t="s">
        <v>63</v>
      </c>
      <c r="K2069" s="291">
        <v>6</v>
      </c>
      <c r="L2069" s="291">
        <v>24440266</v>
      </c>
      <c r="M2069" s="291" t="s">
        <v>58</v>
      </c>
      <c r="N2069" s="291">
        <v>66</v>
      </c>
      <c r="O2069" s="291">
        <v>1164986.0126666669</v>
      </c>
      <c r="P2069" s="321" t="s">
        <v>3172</v>
      </c>
      <c r="Q2069" s="321">
        <v>20100000</v>
      </c>
      <c r="R2069" s="321">
        <v>32.510452999999998</v>
      </c>
      <c r="S2069" s="321">
        <v>52.540310169999998</v>
      </c>
      <c r="T2069" s="321">
        <v>123.30787642705047</v>
      </c>
      <c r="U2069" s="321" t="s">
        <v>150</v>
      </c>
      <c r="V2069" s="321">
        <v>0.2437433168239114</v>
      </c>
      <c r="W2069" s="321">
        <v>1.33586139759419</v>
      </c>
      <c r="X2069" s="321">
        <v>2.6501716760387399</v>
      </c>
      <c r="Y2069" s="321">
        <v>41.899748670636797</v>
      </c>
      <c r="Z2069" s="321">
        <v>0.41800999999999999</v>
      </c>
      <c r="AA2069" s="321">
        <v>141.09487300000001</v>
      </c>
      <c r="AB2069" s="321">
        <v>1.7961040779999999</v>
      </c>
      <c r="AC2069" s="322">
        <v>0.59518882524182481</v>
      </c>
      <c r="AD2069" s="323">
        <v>201000</v>
      </c>
      <c r="AE2069" s="322">
        <v>5.7959503117744617</v>
      </c>
      <c r="AF2069" s="324">
        <v>14.317663822489159</v>
      </c>
      <c r="AG2069" s="324">
        <v>0.68229466961051477</v>
      </c>
      <c r="AH2069" s="324">
        <v>8.4389549639717565E-2</v>
      </c>
      <c r="AI2069" s="324">
        <v>4.7654050134828228E-2</v>
      </c>
      <c r="AJ2069" s="324">
        <v>0.12053670838377531</v>
      </c>
      <c r="AK2069" s="324">
        <v>48.749628259011054</v>
      </c>
      <c r="AL2069" s="324">
        <v>36.867232173227016</v>
      </c>
      <c r="AM2069" s="324">
        <v>60.632024344795084</v>
      </c>
    </row>
    <row r="2070" spans="1:39">
      <c r="A2070" s="291" t="s">
        <v>2221</v>
      </c>
      <c r="B2070" s="291">
        <v>4</v>
      </c>
      <c r="C2070" s="291" t="s">
        <v>4248</v>
      </c>
      <c r="D2070" s="291" t="s">
        <v>3178</v>
      </c>
      <c r="E2070" s="291" t="s">
        <v>3160</v>
      </c>
      <c r="F2070" s="291" t="s">
        <v>3161</v>
      </c>
      <c r="G2070" s="291" t="s">
        <v>3162</v>
      </c>
      <c r="H2070" s="291" t="s">
        <v>3163</v>
      </c>
      <c r="I2070" s="291" t="s">
        <v>3164</v>
      </c>
      <c r="J2070" s="291" t="s">
        <v>63</v>
      </c>
      <c r="K2070" s="291">
        <v>6</v>
      </c>
      <c r="L2070" s="291">
        <v>24440266</v>
      </c>
      <c r="M2070" s="291" t="s">
        <v>58</v>
      </c>
      <c r="N2070" s="291">
        <v>67</v>
      </c>
      <c r="O2070" s="291">
        <v>1182908.8744000003</v>
      </c>
      <c r="P2070" s="321" t="s">
        <v>3172</v>
      </c>
      <c r="Q2070" s="321">
        <v>20100000</v>
      </c>
      <c r="R2070" s="321">
        <v>32.510452999999998</v>
      </c>
      <c r="S2070" s="321">
        <v>52.540310169999998</v>
      </c>
      <c r="T2070" s="321">
        <v>123.30787642705047</v>
      </c>
      <c r="U2070" s="321" t="s">
        <v>150</v>
      </c>
      <c r="V2070" s="321">
        <v>0.2437433168239114</v>
      </c>
      <c r="W2070" s="321">
        <v>1.33586139759419</v>
      </c>
      <c r="X2070" s="321">
        <v>2.6501716760387399</v>
      </c>
      <c r="Y2070" s="321">
        <v>41.899748670636797</v>
      </c>
      <c r="Z2070" s="321">
        <v>0.41800999999999999</v>
      </c>
      <c r="AA2070" s="321">
        <v>141.09487300000001</v>
      </c>
      <c r="AB2070" s="321">
        <v>1.7961040779999999</v>
      </c>
      <c r="AC2070" s="322">
        <v>0.59518882524182481</v>
      </c>
      <c r="AD2070" s="323">
        <v>201000</v>
      </c>
      <c r="AE2070" s="322">
        <v>5.8851187781094545</v>
      </c>
      <c r="AF2070" s="324">
        <v>14.537935573604381</v>
      </c>
      <c r="AG2070" s="324">
        <v>0.70110384290645666</v>
      </c>
      <c r="AH2070" s="324">
        <v>8.5390764819874732E-2</v>
      </c>
      <c r="AI2070" s="324">
        <v>4.8225818539147126E-2</v>
      </c>
      <c r="AJ2070" s="324">
        <v>0.12053670838377531</v>
      </c>
      <c r="AK2070" s="324">
        <v>49.334541757064862</v>
      </c>
      <c r="AL2070" s="324">
        <v>37.309576915210123</v>
      </c>
      <c r="AM2070" s="324">
        <v>61.359506598919609</v>
      </c>
    </row>
    <row r="2071" spans="1:39">
      <c r="A2071" s="291" t="s">
        <v>2222</v>
      </c>
      <c r="B2071" s="291">
        <v>4</v>
      </c>
      <c r="C2071" s="291" t="s">
        <v>4249</v>
      </c>
      <c r="D2071" s="291" t="s">
        <v>3178</v>
      </c>
      <c r="E2071" s="291" t="s">
        <v>3160</v>
      </c>
      <c r="F2071" s="291" t="s">
        <v>3161</v>
      </c>
      <c r="G2071" s="291" t="s">
        <v>3162</v>
      </c>
      <c r="H2071" s="291" t="s">
        <v>3163</v>
      </c>
      <c r="I2071" s="291" t="s">
        <v>3164</v>
      </c>
      <c r="J2071" s="291" t="s">
        <v>63</v>
      </c>
      <c r="K2071" s="291">
        <v>6</v>
      </c>
      <c r="L2071" s="291">
        <v>24440266</v>
      </c>
      <c r="M2071" s="291" t="s">
        <v>58</v>
      </c>
      <c r="N2071" s="291">
        <v>68</v>
      </c>
      <c r="O2071" s="291">
        <v>1200831.7361333338</v>
      </c>
      <c r="P2071" s="321" t="s">
        <v>3172</v>
      </c>
      <c r="Q2071" s="321">
        <v>20100000</v>
      </c>
      <c r="R2071" s="321">
        <v>32.510452999999998</v>
      </c>
      <c r="S2071" s="321">
        <v>52.540310169999998</v>
      </c>
      <c r="T2071" s="321">
        <v>123.30787642705047</v>
      </c>
      <c r="U2071" s="321" t="s">
        <v>150</v>
      </c>
      <c r="V2071" s="321">
        <v>0.2437433168239114</v>
      </c>
      <c r="W2071" s="321">
        <v>1.33586139759419</v>
      </c>
      <c r="X2071" s="321">
        <v>2.6501716760387399</v>
      </c>
      <c r="Y2071" s="321">
        <v>41.899748670636797</v>
      </c>
      <c r="Z2071" s="321">
        <v>0.41800999999999999</v>
      </c>
      <c r="AA2071" s="321">
        <v>141.09487300000001</v>
      </c>
      <c r="AB2071" s="321">
        <v>1.7961040779999999</v>
      </c>
      <c r="AC2071" s="322">
        <v>0.59518882524182481</v>
      </c>
      <c r="AD2071" s="323">
        <v>201000</v>
      </c>
      <c r="AE2071" s="322">
        <v>5.9742872444444464</v>
      </c>
      <c r="AF2071" s="324">
        <v>14.758207324719598</v>
      </c>
      <c r="AG2071" s="324">
        <v>0.72013253479264305</v>
      </c>
      <c r="AH2071" s="324">
        <v>8.6387345584923114E-2</v>
      </c>
      <c r="AI2071" s="324">
        <v>4.8795393569681093E-2</v>
      </c>
      <c r="AJ2071" s="324">
        <v>0.12053670838377531</v>
      </c>
      <c r="AK2071" s="324">
        <v>49.917211455140588</v>
      </c>
      <c r="AL2071" s="324">
        <v>37.750224768464079</v>
      </c>
      <c r="AM2071" s="324">
        <v>62.084198141817097</v>
      </c>
    </row>
    <row r="2072" spans="1:39">
      <c r="A2072" s="291" t="s">
        <v>2223</v>
      </c>
      <c r="B2072" s="291">
        <v>4</v>
      </c>
      <c r="C2072" s="291" t="s">
        <v>4250</v>
      </c>
      <c r="D2072" s="291" t="s">
        <v>3178</v>
      </c>
      <c r="E2072" s="291" t="s">
        <v>3160</v>
      </c>
      <c r="F2072" s="291" t="s">
        <v>3161</v>
      </c>
      <c r="G2072" s="291" t="s">
        <v>3162</v>
      </c>
      <c r="H2072" s="291" t="s">
        <v>3163</v>
      </c>
      <c r="I2072" s="291" t="s">
        <v>3164</v>
      </c>
      <c r="J2072" s="291" t="s">
        <v>63</v>
      </c>
      <c r="K2072" s="291">
        <v>6</v>
      </c>
      <c r="L2072" s="291">
        <v>24440266</v>
      </c>
      <c r="M2072" s="291" t="s">
        <v>58</v>
      </c>
      <c r="N2072" s="291">
        <v>69</v>
      </c>
      <c r="O2072" s="291">
        <v>1218754.5978666672</v>
      </c>
      <c r="P2072" s="321" t="s">
        <v>3172</v>
      </c>
      <c r="Q2072" s="321">
        <v>20100000</v>
      </c>
      <c r="R2072" s="321">
        <v>32.510452999999998</v>
      </c>
      <c r="S2072" s="321">
        <v>52.540310169999998</v>
      </c>
      <c r="T2072" s="321">
        <v>123.30787642705047</v>
      </c>
      <c r="U2072" s="321" t="s">
        <v>150</v>
      </c>
      <c r="V2072" s="321">
        <v>0.2437433168239114</v>
      </c>
      <c r="W2072" s="321">
        <v>1.33586139759419</v>
      </c>
      <c r="X2072" s="321">
        <v>2.6501716760387399</v>
      </c>
      <c r="Y2072" s="321">
        <v>41.899748670636797</v>
      </c>
      <c r="Z2072" s="321">
        <v>0.41800999999999999</v>
      </c>
      <c r="AA2072" s="321">
        <v>141.09487300000001</v>
      </c>
      <c r="AB2072" s="321">
        <v>1.7961040779999999</v>
      </c>
      <c r="AC2072" s="322">
        <v>0.59518882524182481</v>
      </c>
      <c r="AD2072" s="323">
        <v>201000</v>
      </c>
      <c r="AE2072" s="322">
        <v>6.0634557107794391</v>
      </c>
      <c r="AF2072" s="324">
        <v>14.978479075834819</v>
      </c>
      <c r="AG2072" s="324">
        <v>0.73937973509138821</v>
      </c>
      <c r="AH2072" s="324">
        <v>8.7379340298053679E-2</v>
      </c>
      <c r="AI2072" s="324">
        <v>4.9362804550980702E-2</v>
      </c>
      <c r="AJ2072" s="324">
        <v>0.12053670838377531</v>
      </c>
      <c r="AK2072" s="324">
        <v>50.497667351967294</v>
      </c>
      <c r="AL2072" s="324">
        <v>38.18919841972825</v>
      </c>
      <c r="AM2072" s="324">
        <v>62.806136284206346</v>
      </c>
    </row>
    <row r="2073" spans="1:39">
      <c r="A2073" s="291" t="s">
        <v>2224</v>
      </c>
      <c r="B2073" s="291">
        <v>4</v>
      </c>
      <c r="C2073" s="291" t="s">
        <v>4251</v>
      </c>
      <c r="D2073" s="291" t="s">
        <v>3178</v>
      </c>
      <c r="E2073" s="291" t="s">
        <v>3160</v>
      </c>
      <c r="F2073" s="291" t="s">
        <v>3161</v>
      </c>
      <c r="G2073" s="291" t="s">
        <v>3162</v>
      </c>
      <c r="H2073" s="291" t="s">
        <v>3163</v>
      </c>
      <c r="I2073" s="291" t="s">
        <v>3164</v>
      </c>
      <c r="J2073" s="291" t="s">
        <v>63</v>
      </c>
      <c r="K2073" s="291">
        <v>6</v>
      </c>
      <c r="L2073" s="291">
        <v>24440266</v>
      </c>
      <c r="M2073" s="291" t="s">
        <v>58</v>
      </c>
      <c r="N2073" s="291">
        <v>70</v>
      </c>
      <c r="O2073" s="291">
        <v>1236677.4596000006</v>
      </c>
      <c r="P2073" s="321" t="s">
        <v>3172</v>
      </c>
      <c r="Q2073" s="321">
        <v>20100000</v>
      </c>
      <c r="R2073" s="321">
        <v>32.510452999999998</v>
      </c>
      <c r="S2073" s="321">
        <v>52.540310169999998</v>
      </c>
      <c r="T2073" s="321">
        <v>123.30787642705047</v>
      </c>
      <c r="U2073" s="321" t="s">
        <v>150</v>
      </c>
      <c r="V2073" s="321">
        <v>0.2437433168239114</v>
      </c>
      <c r="W2073" s="321">
        <v>1.33586139759419</v>
      </c>
      <c r="X2073" s="321">
        <v>2.6501716760387399</v>
      </c>
      <c r="Y2073" s="321">
        <v>41.899748670636797</v>
      </c>
      <c r="Z2073" s="321">
        <v>0.41800999999999999</v>
      </c>
      <c r="AA2073" s="321">
        <v>141.09487300000001</v>
      </c>
      <c r="AB2073" s="321">
        <v>1.7961040779999999</v>
      </c>
      <c r="AC2073" s="322">
        <v>0.59518882524182481</v>
      </c>
      <c r="AD2073" s="323">
        <v>201000</v>
      </c>
      <c r="AE2073" s="322">
        <v>6.152624177114431</v>
      </c>
      <c r="AF2073" s="324">
        <v>15.198750826950038</v>
      </c>
      <c r="AG2073" s="324">
        <v>0.75884444387516015</v>
      </c>
      <c r="AH2073" s="324">
        <v>8.8366795493401498E-2</v>
      </c>
      <c r="AI2073" s="324">
        <v>4.9928079782030281E-2</v>
      </c>
      <c r="AJ2073" s="324">
        <v>0.12053670838377531</v>
      </c>
      <c r="AK2073" s="324">
        <v>51.075938397129804</v>
      </c>
      <c r="AL2073" s="324">
        <v>38.626519762319617</v>
      </c>
      <c r="AM2073" s="324">
        <v>63.52535703193999</v>
      </c>
    </row>
    <row r="2074" spans="1:39">
      <c r="A2074" s="291" t="s">
        <v>2225</v>
      </c>
      <c r="B2074" s="291">
        <v>4</v>
      </c>
      <c r="C2074" s="291" t="s">
        <v>4252</v>
      </c>
      <c r="D2074" s="291" t="s">
        <v>3178</v>
      </c>
      <c r="E2074" s="291" t="s">
        <v>3160</v>
      </c>
      <c r="F2074" s="291" t="s">
        <v>3161</v>
      </c>
      <c r="G2074" s="291" t="s">
        <v>3162</v>
      </c>
      <c r="H2074" s="291" t="s">
        <v>3163</v>
      </c>
      <c r="I2074" s="291" t="s">
        <v>3164</v>
      </c>
      <c r="J2074" s="291" t="s">
        <v>63</v>
      </c>
      <c r="K2074" s="291">
        <v>6</v>
      </c>
      <c r="L2074" s="291">
        <v>24440266</v>
      </c>
      <c r="M2074" s="291" t="s">
        <v>58</v>
      </c>
      <c r="N2074" s="291">
        <v>71</v>
      </c>
      <c r="O2074" s="291">
        <v>1254600.3213333341</v>
      </c>
      <c r="P2074" s="321" t="s">
        <v>3172</v>
      </c>
      <c r="Q2074" s="321">
        <v>20100000</v>
      </c>
      <c r="R2074" s="321">
        <v>32.510452999999998</v>
      </c>
      <c r="S2074" s="321">
        <v>52.540310169999998</v>
      </c>
      <c r="T2074" s="321">
        <v>123.30787642705047</v>
      </c>
      <c r="U2074" s="321" t="s">
        <v>150</v>
      </c>
      <c r="V2074" s="321">
        <v>0.2437433168239114</v>
      </c>
      <c r="W2074" s="321">
        <v>1.33586139759419</v>
      </c>
      <c r="X2074" s="321">
        <v>2.6501716760387399</v>
      </c>
      <c r="Y2074" s="321">
        <v>41.899748670636797</v>
      </c>
      <c r="Z2074" s="321">
        <v>0.41800999999999999</v>
      </c>
      <c r="AA2074" s="321">
        <v>141.09487300000001</v>
      </c>
      <c r="AB2074" s="321">
        <v>1.7961040779999999</v>
      </c>
      <c r="AC2074" s="322">
        <v>0.59518882524182481</v>
      </c>
      <c r="AD2074" s="323">
        <v>201000</v>
      </c>
      <c r="AE2074" s="322">
        <v>6.2417926434494229</v>
      </c>
      <c r="AF2074" s="324">
        <v>15.419022578065254</v>
      </c>
      <c r="AG2074" s="324">
        <v>0.77852567108327575</v>
      </c>
      <c r="AH2074" s="324">
        <v>8.9349755964944558E-2</v>
      </c>
      <c r="AI2074" s="324">
        <v>5.0491246584643337E-2</v>
      </c>
      <c r="AJ2074" s="324">
        <v>0.12053670838377531</v>
      </c>
      <c r="AK2074" s="324">
        <v>51.652052540576705</v>
      </c>
      <c r="AL2074" s="324">
        <v>39.062209933573605</v>
      </c>
      <c r="AM2074" s="324">
        <v>64.241895147579811</v>
      </c>
    </row>
    <row r="2075" spans="1:39">
      <c r="A2075" s="291" t="s">
        <v>2226</v>
      </c>
      <c r="B2075" s="291">
        <v>4</v>
      </c>
      <c r="C2075" s="291" t="s">
        <v>4253</v>
      </c>
      <c r="D2075" s="291" t="s">
        <v>3178</v>
      </c>
      <c r="E2075" s="291" t="s">
        <v>3160</v>
      </c>
      <c r="F2075" s="291" t="s">
        <v>3161</v>
      </c>
      <c r="G2075" s="291" t="s">
        <v>3162</v>
      </c>
      <c r="H2075" s="291" t="s">
        <v>3163</v>
      </c>
      <c r="I2075" s="291" t="s">
        <v>3164</v>
      </c>
      <c r="J2075" s="291" t="s">
        <v>63</v>
      </c>
      <c r="K2075" s="291">
        <v>6</v>
      </c>
      <c r="L2075" s="291">
        <v>24440266</v>
      </c>
      <c r="M2075" s="291" t="s">
        <v>58</v>
      </c>
      <c r="N2075" s="291">
        <v>72</v>
      </c>
      <c r="O2075" s="291">
        <v>1272523.1830666675</v>
      </c>
      <c r="P2075" s="321" t="s">
        <v>3172</v>
      </c>
      <c r="Q2075" s="321">
        <v>20100000</v>
      </c>
      <c r="R2075" s="321">
        <v>32.510452999999998</v>
      </c>
      <c r="S2075" s="321">
        <v>52.540310169999998</v>
      </c>
      <c r="T2075" s="321">
        <v>123.30787642705047</v>
      </c>
      <c r="U2075" s="321" t="s">
        <v>150</v>
      </c>
      <c r="V2075" s="321">
        <v>0.2437433168239114</v>
      </c>
      <c r="W2075" s="321">
        <v>1.33586139759419</v>
      </c>
      <c r="X2075" s="321">
        <v>2.6501716760387399</v>
      </c>
      <c r="Y2075" s="321">
        <v>41.899748670636797</v>
      </c>
      <c r="Z2075" s="321">
        <v>0.41800999999999999</v>
      </c>
      <c r="AA2075" s="321">
        <v>141.09487300000001</v>
      </c>
      <c r="AB2075" s="321">
        <v>1.7961040779999999</v>
      </c>
      <c r="AC2075" s="322">
        <v>0.59518882524182481</v>
      </c>
      <c r="AD2075" s="323">
        <v>201000</v>
      </c>
      <c r="AE2075" s="322">
        <v>6.3309611097844156</v>
      </c>
      <c r="AF2075" s="324">
        <v>15.639294329180476</v>
      </c>
      <c r="AG2075" s="324">
        <v>0.79842243615701824</v>
      </c>
      <c r="AH2075" s="324">
        <v>9.0328264850151843E-2</v>
      </c>
      <c r="AI2075" s="324">
        <v>5.1052331348946281E-2</v>
      </c>
      <c r="AJ2075" s="324">
        <v>0.12053670838377531</v>
      </c>
      <c r="AK2075" s="324">
        <v>52.226036779149794</v>
      </c>
      <c r="AL2075" s="324">
        <v>39.496289350032242</v>
      </c>
      <c r="AM2075" s="324">
        <v>64.95578420826736</v>
      </c>
    </row>
    <row r="2076" spans="1:39">
      <c r="A2076" s="291" t="s">
        <v>2227</v>
      </c>
      <c r="B2076" s="291">
        <v>4</v>
      </c>
      <c r="C2076" s="291" t="s">
        <v>4254</v>
      </c>
      <c r="D2076" s="291" t="s">
        <v>3178</v>
      </c>
      <c r="E2076" s="291" t="s">
        <v>3160</v>
      </c>
      <c r="F2076" s="291" t="s">
        <v>3161</v>
      </c>
      <c r="G2076" s="291" t="s">
        <v>3162</v>
      </c>
      <c r="H2076" s="291" t="s">
        <v>3163</v>
      </c>
      <c r="I2076" s="291" t="s">
        <v>3164</v>
      </c>
      <c r="J2076" s="291" t="s">
        <v>63</v>
      </c>
      <c r="K2076" s="291">
        <v>6</v>
      </c>
      <c r="L2076" s="291">
        <v>24440266</v>
      </c>
      <c r="M2076" s="291" t="s">
        <v>58</v>
      </c>
      <c r="N2076" s="291">
        <v>73</v>
      </c>
      <c r="O2076" s="291">
        <v>1290446.044800001</v>
      </c>
      <c r="P2076" s="321" t="s">
        <v>3172</v>
      </c>
      <c r="Q2076" s="321">
        <v>20100000</v>
      </c>
      <c r="R2076" s="321">
        <v>32.510452999999998</v>
      </c>
      <c r="S2076" s="321">
        <v>52.540310169999998</v>
      </c>
      <c r="T2076" s="321">
        <v>123.30787642705047</v>
      </c>
      <c r="U2076" s="321" t="s">
        <v>150</v>
      </c>
      <c r="V2076" s="321">
        <v>0.2437433168239114</v>
      </c>
      <c r="W2076" s="321">
        <v>1.33586139759419</v>
      </c>
      <c r="X2076" s="321">
        <v>2.6501716760387399</v>
      </c>
      <c r="Y2076" s="321">
        <v>41.899748670636797</v>
      </c>
      <c r="Z2076" s="321">
        <v>0.41800999999999999</v>
      </c>
      <c r="AA2076" s="321">
        <v>141.09487300000001</v>
      </c>
      <c r="AB2076" s="321">
        <v>1.7961040779999999</v>
      </c>
      <c r="AC2076" s="322">
        <v>0.59518882524182481</v>
      </c>
      <c r="AD2076" s="323">
        <v>201000</v>
      </c>
      <c r="AE2076" s="322">
        <v>6.4201295761194075</v>
      </c>
      <c r="AF2076" s="324">
        <v>15.859566080295695</v>
      </c>
      <c r="AG2076" s="324">
        <v>0.81853376769210517</v>
      </c>
      <c r="AH2076" s="324">
        <v>9.1302363708759104E-2</v>
      </c>
      <c r="AI2076" s="324">
        <v>5.1611359576165909E-2</v>
      </c>
      <c r="AJ2076" s="324">
        <v>0.12053670838377531</v>
      </c>
      <c r="AK2076" s="324">
        <v>52.797917200355236</v>
      </c>
      <c r="AL2076" s="324">
        <v>39.928777740546415</v>
      </c>
      <c r="AM2076" s="324">
        <v>65.667056660164064</v>
      </c>
    </row>
    <row r="2077" spans="1:39">
      <c r="A2077" s="291" t="s">
        <v>2228</v>
      </c>
      <c r="B2077" s="291">
        <v>4</v>
      </c>
      <c r="C2077" s="291" t="s">
        <v>4255</v>
      </c>
      <c r="D2077" s="291" t="s">
        <v>3178</v>
      </c>
      <c r="E2077" s="291" t="s">
        <v>3160</v>
      </c>
      <c r="F2077" s="291" t="s">
        <v>3161</v>
      </c>
      <c r="G2077" s="291" t="s">
        <v>3162</v>
      </c>
      <c r="H2077" s="291" t="s">
        <v>3163</v>
      </c>
      <c r="I2077" s="291" t="s">
        <v>3164</v>
      </c>
      <c r="J2077" s="291" t="s">
        <v>63</v>
      </c>
      <c r="K2077" s="291">
        <v>6</v>
      </c>
      <c r="L2077" s="291">
        <v>24440266</v>
      </c>
      <c r="M2077" s="291" t="s">
        <v>58</v>
      </c>
      <c r="N2077" s="291">
        <v>74</v>
      </c>
      <c r="O2077" s="291">
        <v>1308368.9065333344</v>
      </c>
      <c r="P2077" s="321" t="s">
        <v>3172</v>
      </c>
      <c r="Q2077" s="321">
        <v>20100000</v>
      </c>
      <c r="R2077" s="321">
        <v>32.510452999999998</v>
      </c>
      <c r="S2077" s="321">
        <v>52.540310169999998</v>
      </c>
      <c r="T2077" s="321">
        <v>123.30787642705047</v>
      </c>
      <c r="U2077" s="321" t="s">
        <v>150</v>
      </c>
      <c r="V2077" s="321">
        <v>0.2437433168239114</v>
      </c>
      <c r="W2077" s="321">
        <v>1.33586139759419</v>
      </c>
      <c r="X2077" s="321">
        <v>2.6501716760387399</v>
      </c>
      <c r="Y2077" s="321">
        <v>41.899748670636797</v>
      </c>
      <c r="Z2077" s="321">
        <v>0.41800999999999999</v>
      </c>
      <c r="AA2077" s="321">
        <v>141.09487300000001</v>
      </c>
      <c r="AB2077" s="321">
        <v>1.7961040779999999</v>
      </c>
      <c r="AC2077" s="322">
        <v>0.59518882524182481</v>
      </c>
      <c r="AD2077" s="323">
        <v>201000</v>
      </c>
      <c r="AE2077" s="322">
        <v>6.5092980424544002</v>
      </c>
      <c r="AF2077" s="324">
        <v>16.079837831410913</v>
      </c>
      <c r="AG2077" s="324">
        <v>0.83885870310735411</v>
      </c>
      <c r="AH2077" s="324">
        <v>9.2272092596283467E-2</v>
      </c>
      <c r="AI2077" s="324">
        <v>5.2168355918907242E-2</v>
      </c>
      <c r="AJ2077" s="324">
        <v>0.12053670838377531</v>
      </c>
      <c r="AK2077" s="324">
        <v>53.367719023567396</v>
      </c>
      <c r="AL2077" s="324">
        <v>40.359694177436531</v>
      </c>
      <c r="AM2077" s="324">
        <v>66.375743869698269</v>
      </c>
    </row>
    <row r="2078" spans="1:39">
      <c r="A2078" s="291" t="s">
        <v>2229</v>
      </c>
      <c r="B2078" s="291">
        <v>4</v>
      </c>
      <c r="C2078" s="291" t="s">
        <v>4256</v>
      </c>
      <c r="D2078" s="291" t="s">
        <v>3178</v>
      </c>
      <c r="E2078" s="291" t="s">
        <v>3160</v>
      </c>
      <c r="F2078" s="291" t="s">
        <v>3161</v>
      </c>
      <c r="G2078" s="291" t="s">
        <v>3162</v>
      </c>
      <c r="H2078" s="291" t="s">
        <v>3163</v>
      </c>
      <c r="I2078" s="291" t="s">
        <v>3164</v>
      </c>
      <c r="J2078" s="291" t="s">
        <v>63</v>
      </c>
      <c r="K2078" s="291">
        <v>6</v>
      </c>
      <c r="L2078" s="291">
        <v>24440266</v>
      </c>
      <c r="M2078" s="291" t="s">
        <v>58</v>
      </c>
      <c r="N2078" s="291">
        <v>75</v>
      </c>
      <c r="O2078" s="291">
        <v>1326291.7682666678</v>
      </c>
      <c r="P2078" s="321" t="s">
        <v>3172</v>
      </c>
      <c r="Q2078" s="321">
        <v>20100000</v>
      </c>
      <c r="R2078" s="321">
        <v>32.510452999999998</v>
      </c>
      <c r="S2078" s="321">
        <v>52.540310169999998</v>
      </c>
      <c r="T2078" s="321">
        <v>123.30787642705047</v>
      </c>
      <c r="U2078" s="321" t="s">
        <v>150</v>
      </c>
      <c r="V2078" s="321">
        <v>0.2437433168239114</v>
      </c>
      <c r="W2078" s="321">
        <v>1.33586139759419</v>
      </c>
      <c r="X2078" s="321">
        <v>2.6501716760387399</v>
      </c>
      <c r="Y2078" s="321">
        <v>41.899748670636797</v>
      </c>
      <c r="Z2078" s="321">
        <v>0.41800999999999999</v>
      </c>
      <c r="AA2078" s="321">
        <v>141.09487300000001</v>
      </c>
      <c r="AB2078" s="321">
        <v>1.7961040779999999</v>
      </c>
      <c r="AC2078" s="322">
        <v>0.59518882524182481</v>
      </c>
      <c r="AD2078" s="323">
        <v>201000</v>
      </c>
      <c r="AE2078" s="322">
        <v>6.5984665087893921</v>
      </c>
      <c r="AF2078" s="324">
        <v>16.300109582526133</v>
      </c>
      <c r="AG2078" s="324">
        <v>0.85939628832877424</v>
      </c>
      <c r="AH2078" s="324">
        <v>9.3237490134072135E-2</v>
      </c>
      <c r="AI2078" s="324">
        <v>5.2723344219112178E-2</v>
      </c>
      <c r="AJ2078" s="324">
        <v>0.12053670838377531</v>
      </c>
      <c r="AK2078" s="324">
        <v>53.93546663886017</v>
      </c>
      <c r="AL2078" s="324">
        <v>40.789057105858973</v>
      </c>
      <c r="AM2078" s="324">
        <v>67.081876171861367</v>
      </c>
    </row>
    <row r="2079" spans="1:39">
      <c r="A2079" s="291" t="s">
        <v>2230</v>
      </c>
      <c r="B2079" s="291">
        <v>4</v>
      </c>
      <c r="C2079" s="291" t="s">
        <v>4257</v>
      </c>
      <c r="D2079" s="291" t="s">
        <v>3178</v>
      </c>
      <c r="E2079" s="291" t="s">
        <v>3160</v>
      </c>
      <c r="F2079" s="291" t="s">
        <v>3161</v>
      </c>
      <c r="G2079" s="291" t="s">
        <v>3162</v>
      </c>
      <c r="H2079" s="291" t="s">
        <v>3163</v>
      </c>
      <c r="I2079" s="291" t="s">
        <v>3164</v>
      </c>
      <c r="J2079" s="291" t="s">
        <v>63</v>
      </c>
      <c r="K2079" s="291">
        <v>6</v>
      </c>
      <c r="L2079" s="291">
        <v>24440266</v>
      </c>
      <c r="M2079" s="291" t="s">
        <v>58</v>
      </c>
      <c r="N2079" s="291">
        <v>76</v>
      </c>
      <c r="O2079" s="291">
        <v>1344214.6300000013</v>
      </c>
      <c r="P2079" s="321" t="s">
        <v>3172</v>
      </c>
      <c r="Q2079" s="321">
        <v>20100000</v>
      </c>
      <c r="R2079" s="321">
        <v>32.510452999999998</v>
      </c>
      <c r="S2079" s="321">
        <v>52.540310169999998</v>
      </c>
      <c r="T2079" s="321">
        <v>123.30787642705047</v>
      </c>
      <c r="U2079" s="321" t="s">
        <v>150</v>
      </c>
      <c r="V2079" s="321">
        <v>0.2437433168239114</v>
      </c>
      <c r="W2079" s="321">
        <v>1.33586139759419</v>
      </c>
      <c r="X2079" s="321">
        <v>2.6501716760387399</v>
      </c>
      <c r="Y2079" s="321">
        <v>41.899748670636797</v>
      </c>
      <c r="Z2079" s="321">
        <v>0.41800999999999999</v>
      </c>
      <c r="AA2079" s="321">
        <v>141.09487300000001</v>
      </c>
      <c r="AB2079" s="321">
        <v>1.7961040779999999</v>
      </c>
      <c r="AC2079" s="322">
        <v>0.59518882524182481</v>
      </c>
      <c r="AD2079" s="323">
        <v>201000</v>
      </c>
      <c r="AE2079" s="322">
        <v>6.6876349751243849</v>
      </c>
      <c r="AF2079" s="324">
        <v>16.520381333641353</v>
      </c>
      <c r="AG2079" s="324">
        <v>0.88014557748806344</v>
      </c>
      <c r="AH2079" s="324">
        <v>9.4198593574695941E-2</v>
      </c>
      <c r="AI2079" s="324">
        <v>5.3276347543853304E-2</v>
      </c>
      <c r="AJ2079" s="324">
        <v>0.12053670838377531</v>
      </c>
      <c r="AK2079" s="324">
        <v>54.501183643623719</v>
      </c>
      <c r="AL2079" s="324">
        <v>41.21688437149777</v>
      </c>
      <c r="AM2079" s="324">
        <v>67.785482915749668</v>
      </c>
    </row>
    <row r="2080" spans="1:39">
      <c r="A2080" s="291" t="s">
        <v>2231</v>
      </c>
      <c r="B2080" s="291">
        <v>4</v>
      </c>
      <c r="C2080" s="291" t="s">
        <v>4258</v>
      </c>
      <c r="D2080" s="291" t="s">
        <v>3178</v>
      </c>
      <c r="E2080" s="291" t="s">
        <v>3160</v>
      </c>
      <c r="F2080" s="291" t="s">
        <v>3161</v>
      </c>
      <c r="G2080" s="291" t="s">
        <v>3162</v>
      </c>
      <c r="H2080" s="291" t="s">
        <v>3163</v>
      </c>
      <c r="I2080" s="291" t="s">
        <v>3164</v>
      </c>
      <c r="J2080" s="291" t="s">
        <v>63</v>
      </c>
      <c r="K2080" s="291">
        <v>6</v>
      </c>
      <c r="L2080" s="291">
        <v>24440266</v>
      </c>
      <c r="M2080" s="291" t="s">
        <v>58</v>
      </c>
      <c r="N2080" s="291">
        <v>77</v>
      </c>
      <c r="O2080" s="291">
        <v>1362137.4917333347</v>
      </c>
      <c r="P2080" s="321" t="s">
        <v>3172</v>
      </c>
      <c r="Q2080" s="321">
        <v>20100000</v>
      </c>
      <c r="R2080" s="321">
        <v>32.510452999999998</v>
      </c>
      <c r="S2080" s="321">
        <v>52.540310169999998</v>
      </c>
      <c r="T2080" s="321">
        <v>123.30787642705047</v>
      </c>
      <c r="U2080" s="321" t="s">
        <v>150</v>
      </c>
      <c r="V2080" s="321">
        <v>0.2437433168239114</v>
      </c>
      <c r="W2080" s="321">
        <v>1.33586139759419</v>
      </c>
      <c r="X2080" s="321">
        <v>2.6501716760387399</v>
      </c>
      <c r="Y2080" s="321">
        <v>41.899748670636797</v>
      </c>
      <c r="Z2080" s="321">
        <v>0.41800999999999999</v>
      </c>
      <c r="AA2080" s="321">
        <v>141.09487300000001</v>
      </c>
      <c r="AB2080" s="321">
        <v>1.7961040779999999</v>
      </c>
      <c r="AC2080" s="322">
        <v>0.59518882524182481</v>
      </c>
      <c r="AD2080" s="323">
        <v>201000</v>
      </c>
      <c r="AE2080" s="322">
        <v>6.7768034414593767</v>
      </c>
      <c r="AF2080" s="324">
        <v>16.74065308475657</v>
      </c>
      <c r="AG2080" s="324">
        <v>0.90110563263472732</v>
      </c>
      <c r="AH2080" s="324">
        <v>9.5155438863789646E-2</v>
      </c>
      <c r="AI2080" s="324">
        <v>5.3827388219115618E-2</v>
      </c>
      <c r="AJ2080" s="324">
        <v>0.12053670838377531</v>
      </c>
      <c r="AK2080" s="324">
        <v>55.06489287712283</v>
      </c>
      <c r="AL2080" s="324">
        <v>41.643193246699546</v>
      </c>
      <c r="AM2080" s="324">
        <v>68.486592507546121</v>
      </c>
    </row>
    <row r="2081" spans="1:39">
      <c r="A2081" s="291" t="s">
        <v>2232</v>
      </c>
      <c r="B2081" s="291">
        <v>4</v>
      </c>
      <c r="C2081" s="291" t="s">
        <v>4259</v>
      </c>
      <c r="D2081" s="291" t="s">
        <v>3178</v>
      </c>
      <c r="E2081" s="291" t="s">
        <v>3160</v>
      </c>
      <c r="F2081" s="291" t="s">
        <v>3161</v>
      </c>
      <c r="G2081" s="291" t="s">
        <v>3162</v>
      </c>
      <c r="H2081" s="291" t="s">
        <v>3163</v>
      </c>
      <c r="I2081" s="291" t="s">
        <v>3164</v>
      </c>
      <c r="J2081" s="291" t="s">
        <v>63</v>
      </c>
      <c r="K2081" s="291">
        <v>6</v>
      </c>
      <c r="L2081" s="291">
        <v>24440266</v>
      </c>
      <c r="M2081" s="291" t="s">
        <v>58</v>
      </c>
      <c r="N2081" s="291">
        <v>78</v>
      </c>
      <c r="O2081" s="291">
        <v>1380060.3534666682</v>
      </c>
      <c r="P2081" s="321" t="s">
        <v>3172</v>
      </c>
      <c r="Q2081" s="321">
        <v>20100000</v>
      </c>
      <c r="R2081" s="321">
        <v>32.510452999999998</v>
      </c>
      <c r="S2081" s="321">
        <v>52.540310169999998</v>
      </c>
      <c r="T2081" s="321">
        <v>123.30787642705047</v>
      </c>
      <c r="U2081" s="321" t="s">
        <v>150</v>
      </c>
      <c r="V2081" s="321">
        <v>0.2437433168239114</v>
      </c>
      <c r="W2081" s="321">
        <v>1.33586139759419</v>
      </c>
      <c r="X2081" s="321">
        <v>2.6501716760387399</v>
      </c>
      <c r="Y2081" s="321">
        <v>41.899748670636797</v>
      </c>
      <c r="Z2081" s="321">
        <v>0.41800999999999999</v>
      </c>
      <c r="AA2081" s="321">
        <v>141.09487300000001</v>
      </c>
      <c r="AB2081" s="321">
        <v>1.7961040779999999</v>
      </c>
      <c r="AC2081" s="322">
        <v>0.59518882524182481</v>
      </c>
      <c r="AD2081" s="323">
        <v>201000</v>
      </c>
      <c r="AE2081" s="322">
        <v>6.8659719077943686</v>
      </c>
      <c r="AF2081" s="324">
        <v>16.96092483587179</v>
      </c>
      <c r="AG2081" s="324">
        <v>0.9222755234611244</v>
      </c>
      <c r="AH2081" s="324">
        <v>9.6108060698729833E-2</v>
      </c>
      <c r="AI2081" s="324">
        <v>5.4376487861708019E-2</v>
      </c>
      <c r="AJ2081" s="324">
        <v>0.12053670838377531</v>
      </c>
      <c r="AK2081" s="324">
        <v>55.626616453142063</v>
      </c>
      <c r="AL2081" s="324">
        <v>42.068000455161659</v>
      </c>
      <c r="AM2081" s="324">
        <v>69.185232451122474</v>
      </c>
    </row>
    <row r="2082" spans="1:39">
      <c r="A2082" s="291" t="s">
        <v>2233</v>
      </c>
      <c r="B2082" s="291">
        <v>4</v>
      </c>
      <c r="C2082" s="291" t="s">
        <v>4260</v>
      </c>
      <c r="D2082" s="291" t="s">
        <v>3178</v>
      </c>
      <c r="E2082" s="291" t="s">
        <v>3160</v>
      </c>
      <c r="F2082" s="291" t="s">
        <v>3161</v>
      </c>
      <c r="G2082" s="291" t="s">
        <v>3162</v>
      </c>
      <c r="H2082" s="291" t="s">
        <v>3163</v>
      </c>
      <c r="I2082" s="291" t="s">
        <v>3164</v>
      </c>
      <c r="J2082" s="291" t="s">
        <v>63</v>
      </c>
      <c r="K2082" s="291">
        <v>6</v>
      </c>
      <c r="L2082" s="291">
        <v>24440266</v>
      </c>
      <c r="M2082" s="291" t="s">
        <v>58</v>
      </c>
      <c r="N2082" s="291">
        <v>79</v>
      </c>
      <c r="O2082" s="291">
        <v>1397983.2152000016</v>
      </c>
      <c r="P2082" s="321" t="s">
        <v>3172</v>
      </c>
      <c r="Q2082" s="321">
        <v>20100000</v>
      </c>
      <c r="R2082" s="321">
        <v>32.510452999999998</v>
      </c>
      <c r="S2082" s="321">
        <v>52.540310169999998</v>
      </c>
      <c r="T2082" s="321">
        <v>123.30787642705047</v>
      </c>
      <c r="U2082" s="321" t="s">
        <v>150</v>
      </c>
      <c r="V2082" s="321">
        <v>0.2437433168239114</v>
      </c>
      <c r="W2082" s="321">
        <v>1.33586139759419</v>
      </c>
      <c r="X2082" s="321">
        <v>2.6501716760387399</v>
      </c>
      <c r="Y2082" s="321">
        <v>41.899748670636797</v>
      </c>
      <c r="Z2082" s="321">
        <v>0.41800999999999999</v>
      </c>
      <c r="AA2082" s="321">
        <v>141.09487300000001</v>
      </c>
      <c r="AB2082" s="321">
        <v>1.7961040779999999</v>
      </c>
      <c r="AC2082" s="322">
        <v>0.59518882524182481</v>
      </c>
      <c r="AD2082" s="323">
        <v>201000</v>
      </c>
      <c r="AE2082" s="322">
        <v>6.9551403741293614</v>
      </c>
      <c r="AF2082" s="324">
        <v>17.18119658698701</v>
      </c>
      <c r="AG2082" s="324">
        <v>0.94365432703960184</v>
      </c>
      <c r="AH2082" s="324">
        <v>9.7056492583538656E-2</v>
      </c>
      <c r="AI2082" s="324">
        <v>5.4923667409423796E-2</v>
      </c>
      <c r="AJ2082" s="324">
        <v>0.12053670838377531</v>
      </c>
      <c r="AK2082" s="324">
        <v>56.186375790839627</v>
      </c>
      <c r="AL2082" s="324">
        <v>42.49132219526566</v>
      </c>
      <c r="AM2082" s="324">
        <v>69.881429386413586</v>
      </c>
    </row>
    <row r="2083" spans="1:39">
      <c r="A2083" s="291" t="s">
        <v>2234</v>
      </c>
      <c r="B2083" s="291">
        <v>4</v>
      </c>
      <c r="C2083" s="291" t="s">
        <v>4261</v>
      </c>
      <c r="D2083" s="291" t="s">
        <v>3178</v>
      </c>
      <c r="E2083" s="291" t="s">
        <v>3160</v>
      </c>
      <c r="F2083" s="291" t="s">
        <v>3161</v>
      </c>
      <c r="G2083" s="291" t="s">
        <v>3162</v>
      </c>
      <c r="H2083" s="291" t="s">
        <v>3163</v>
      </c>
      <c r="I2083" s="291" t="s">
        <v>3164</v>
      </c>
      <c r="J2083" s="291" t="s">
        <v>63</v>
      </c>
      <c r="K2083" s="291">
        <v>6</v>
      </c>
      <c r="L2083" s="291">
        <v>24440266</v>
      </c>
      <c r="M2083" s="291" t="s">
        <v>58</v>
      </c>
      <c r="N2083" s="291">
        <v>80</v>
      </c>
      <c r="O2083" s="291">
        <v>1415906.076933335</v>
      </c>
      <c r="P2083" s="321" t="s">
        <v>3172</v>
      </c>
      <c r="Q2083" s="321">
        <v>20100000</v>
      </c>
      <c r="R2083" s="321">
        <v>32.510452999999998</v>
      </c>
      <c r="S2083" s="321">
        <v>52.540310169999998</v>
      </c>
      <c r="T2083" s="321">
        <v>123.30787642705047</v>
      </c>
      <c r="U2083" s="321" t="s">
        <v>150</v>
      </c>
      <c r="V2083" s="321">
        <v>0.2437433168239114</v>
      </c>
      <c r="W2083" s="321">
        <v>1.33586139759419</v>
      </c>
      <c r="X2083" s="321">
        <v>2.6501716760387399</v>
      </c>
      <c r="Y2083" s="321">
        <v>41.899748670636797</v>
      </c>
      <c r="Z2083" s="321">
        <v>0.41800999999999999</v>
      </c>
      <c r="AA2083" s="321">
        <v>141.09487300000001</v>
      </c>
      <c r="AB2083" s="321">
        <v>1.7961040779999999</v>
      </c>
      <c r="AC2083" s="322">
        <v>0.59518882524182481</v>
      </c>
      <c r="AD2083" s="323">
        <v>201000</v>
      </c>
      <c r="AE2083" s="322">
        <v>7.0443088404643532</v>
      </c>
      <c r="AF2083" s="324">
        <v>17.401468338102227</v>
      </c>
      <c r="AG2083" s="324">
        <v>0.9652411275711682</v>
      </c>
      <c r="AH2083" s="324">
        <v>9.8000766881246842E-2</v>
      </c>
      <c r="AI2083" s="324">
        <v>5.5468947149573455E-2</v>
      </c>
      <c r="AJ2083" s="324">
        <v>0.12053670838377531</v>
      </c>
      <c r="AK2083" s="324">
        <v>56.744191643936198</v>
      </c>
      <c r="AL2083" s="324">
        <v>42.913174162151513</v>
      </c>
      <c r="AM2083" s="324">
        <v>70.575209125720889</v>
      </c>
    </row>
    <row r="2084" spans="1:39">
      <c r="A2084" s="291" t="s">
        <v>2235</v>
      </c>
      <c r="B2084" s="291">
        <v>4</v>
      </c>
      <c r="C2084" s="291" t="s">
        <v>4262</v>
      </c>
      <c r="D2084" s="291" t="s">
        <v>3178</v>
      </c>
      <c r="E2084" s="291" t="s">
        <v>3160</v>
      </c>
      <c r="F2084" s="291" t="s">
        <v>3161</v>
      </c>
      <c r="G2084" s="291" t="s">
        <v>3162</v>
      </c>
      <c r="H2084" s="291" t="s">
        <v>3163</v>
      </c>
      <c r="I2084" s="291" t="s">
        <v>3164</v>
      </c>
      <c r="J2084" s="291" t="s">
        <v>63</v>
      </c>
      <c r="K2084" s="291">
        <v>6</v>
      </c>
      <c r="L2084" s="291">
        <v>24440266</v>
      </c>
      <c r="M2084" s="291" t="s">
        <v>58</v>
      </c>
      <c r="N2084" s="291">
        <v>81</v>
      </c>
      <c r="O2084" s="291">
        <v>1433828.9386666685</v>
      </c>
      <c r="P2084" s="321" t="s">
        <v>3172</v>
      </c>
      <c r="Q2084" s="321">
        <v>20100000</v>
      </c>
      <c r="R2084" s="321">
        <v>32.510452999999998</v>
      </c>
      <c r="S2084" s="321">
        <v>52.540310169999998</v>
      </c>
      <c r="T2084" s="321">
        <v>123.30787642705047</v>
      </c>
      <c r="U2084" s="321" t="s">
        <v>150</v>
      </c>
      <c r="V2084" s="321">
        <v>0.2437433168239114</v>
      </c>
      <c r="W2084" s="321">
        <v>1.33586139759419</v>
      </c>
      <c r="X2084" s="321">
        <v>2.6501716760387399</v>
      </c>
      <c r="Y2084" s="321">
        <v>41.899748670636797</v>
      </c>
      <c r="Z2084" s="321">
        <v>0.41800999999999999</v>
      </c>
      <c r="AA2084" s="321">
        <v>141.09487300000001</v>
      </c>
      <c r="AB2084" s="321">
        <v>1.7961040779999999</v>
      </c>
      <c r="AC2084" s="322">
        <v>0.59518882524182481</v>
      </c>
      <c r="AD2084" s="323">
        <v>201000</v>
      </c>
      <c r="AE2084" s="322">
        <v>7.133477306799346</v>
      </c>
      <c r="AF2084" s="324">
        <v>17.621740089217447</v>
      </c>
      <c r="AG2084" s="324">
        <v>0.9870350161450081</v>
      </c>
      <c r="AH2084" s="324">
        <v>9.8940914863113419E-2</v>
      </c>
      <c r="AI2084" s="324">
        <v>5.601234674599271E-2</v>
      </c>
      <c r="AJ2084" s="324">
        <v>0.12053670838377531</v>
      </c>
      <c r="AK2084" s="324">
        <v>57.300084128343826</v>
      </c>
      <c r="AL2084" s="324">
        <v>43.333571568612143</v>
      </c>
      <c r="AM2084" s="324">
        <v>71.266596688075509</v>
      </c>
    </row>
    <row r="2085" spans="1:39">
      <c r="A2085" s="291" t="s">
        <v>2236</v>
      </c>
      <c r="B2085" s="291">
        <v>4</v>
      </c>
      <c r="C2085" s="291" t="s">
        <v>4263</v>
      </c>
      <c r="D2085" s="291" t="s">
        <v>3178</v>
      </c>
      <c r="E2085" s="291" t="s">
        <v>3160</v>
      </c>
      <c r="F2085" s="291" t="s">
        <v>3161</v>
      </c>
      <c r="G2085" s="291" t="s">
        <v>3162</v>
      </c>
      <c r="H2085" s="291" t="s">
        <v>3163</v>
      </c>
      <c r="I2085" s="291" t="s">
        <v>3164</v>
      </c>
      <c r="J2085" s="291" t="s">
        <v>63</v>
      </c>
      <c r="K2085" s="291">
        <v>6</v>
      </c>
      <c r="L2085" s="291">
        <v>24440266</v>
      </c>
      <c r="M2085" s="291" t="s">
        <v>58</v>
      </c>
      <c r="N2085" s="291">
        <v>82</v>
      </c>
      <c r="O2085" s="291">
        <v>1451751.8004000019</v>
      </c>
      <c r="P2085" s="321" t="s">
        <v>3172</v>
      </c>
      <c r="Q2085" s="321">
        <v>20100000</v>
      </c>
      <c r="R2085" s="321">
        <v>32.510452999999998</v>
      </c>
      <c r="S2085" s="321">
        <v>52.540310169999998</v>
      </c>
      <c r="T2085" s="321">
        <v>123.30787642705047</v>
      </c>
      <c r="U2085" s="321" t="s">
        <v>150</v>
      </c>
      <c r="V2085" s="321">
        <v>0.2437433168239114</v>
      </c>
      <c r="W2085" s="321">
        <v>1.33586139759419</v>
      </c>
      <c r="X2085" s="321">
        <v>2.6501716760387399</v>
      </c>
      <c r="Y2085" s="321">
        <v>41.899748670636797</v>
      </c>
      <c r="Z2085" s="321">
        <v>0.41800999999999999</v>
      </c>
      <c r="AA2085" s="321">
        <v>141.09487300000001</v>
      </c>
      <c r="AB2085" s="321">
        <v>1.7961040779999999</v>
      </c>
      <c r="AC2085" s="322">
        <v>0.59518882524182481</v>
      </c>
      <c r="AD2085" s="323">
        <v>201000</v>
      </c>
      <c r="AE2085" s="322">
        <v>7.2226457731343379</v>
      </c>
      <c r="AF2085" s="324">
        <v>17.842011840332667</v>
      </c>
      <c r="AG2085" s="324">
        <v>1.0090350905083443</v>
      </c>
      <c r="AH2085" s="324">
        <v>9.9876966755616053E-2</v>
      </c>
      <c r="AI2085" s="324">
        <v>5.6553885264630038E-2</v>
      </c>
      <c r="AJ2085" s="324">
        <v>0.12053670838377531</v>
      </c>
      <c r="AK2085" s="324">
        <v>57.85407274834175</v>
      </c>
      <c r="AL2085" s="324">
        <v>43.752529164889069</v>
      </c>
      <c r="AM2085" s="324">
        <v>71.955616331794431</v>
      </c>
    </row>
    <row r="2086" spans="1:39">
      <c r="A2086" s="291" t="s">
        <v>2237</v>
      </c>
      <c r="B2086" s="291">
        <v>4</v>
      </c>
      <c r="C2086" s="291" t="s">
        <v>4264</v>
      </c>
      <c r="D2086" s="291" t="s">
        <v>3178</v>
      </c>
      <c r="E2086" s="291" t="s">
        <v>3160</v>
      </c>
      <c r="F2086" s="291" t="s">
        <v>3161</v>
      </c>
      <c r="G2086" s="291" t="s">
        <v>3162</v>
      </c>
      <c r="H2086" s="291" t="s">
        <v>3163</v>
      </c>
      <c r="I2086" s="291" t="s">
        <v>3164</v>
      </c>
      <c r="J2086" s="291" t="s">
        <v>63</v>
      </c>
      <c r="K2086" s="291">
        <v>6</v>
      </c>
      <c r="L2086" s="291">
        <v>24440266</v>
      </c>
      <c r="M2086" s="291" t="s">
        <v>58</v>
      </c>
      <c r="N2086" s="291">
        <v>83</v>
      </c>
      <c r="O2086" s="291">
        <v>1469674.6621333354</v>
      </c>
      <c r="P2086" s="321" t="s">
        <v>3172</v>
      </c>
      <c r="Q2086" s="321">
        <v>20100000</v>
      </c>
      <c r="R2086" s="321">
        <v>32.510452999999998</v>
      </c>
      <c r="S2086" s="321">
        <v>52.540310169999998</v>
      </c>
      <c r="T2086" s="321">
        <v>123.30787642705047</v>
      </c>
      <c r="U2086" s="321" t="s">
        <v>150</v>
      </c>
      <c r="V2086" s="321">
        <v>0.2437433168239114</v>
      </c>
      <c r="W2086" s="321">
        <v>1.33586139759419</v>
      </c>
      <c r="X2086" s="321">
        <v>2.6501716760387399</v>
      </c>
      <c r="Y2086" s="321">
        <v>41.899748670636797</v>
      </c>
      <c r="Z2086" s="321">
        <v>0.41800999999999999</v>
      </c>
      <c r="AA2086" s="321">
        <v>141.09487300000001</v>
      </c>
      <c r="AB2086" s="321">
        <v>1.7961040779999999</v>
      </c>
      <c r="AC2086" s="322">
        <v>0.59518882524182481</v>
      </c>
      <c r="AD2086" s="323">
        <v>201000</v>
      </c>
      <c r="AE2086" s="322">
        <v>7.3118142394693306</v>
      </c>
      <c r="AF2086" s="324">
        <v>18.062283591447887</v>
      </c>
      <c r="AG2086" s="324">
        <v>1.0312404548459784</v>
      </c>
      <c r="AH2086" s="324">
        <v>0.10080895178437507</v>
      </c>
      <c r="AI2086" s="324">
        <v>5.7093581197797665E-2</v>
      </c>
      <c r="AJ2086" s="324">
        <v>0.12053670838377531</v>
      </c>
      <c r="AK2086" s="324">
        <v>58.406176421384913</v>
      </c>
      <c r="AL2086" s="324">
        <v>44.170061257434028</v>
      </c>
      <c r="AM2086" s="324">
        <v>72.642291585335798</v>
      </c>
    </row>
    <row r="2087" spans="1:39">
      <c r="A2087" s="291" t="s">
        <v>2238</v>
      </c>
      <c r="B2087" s="291">
        <v>4</v>
      </c>
      <c r="C2087" s="291" t="s">
        <v>4265</v>
      </c>
      <c r="D2087" s="291" t="s">
        <v>3178</v>
      </c>
      <c r="E2087" s="291" t="s">
        <v>3160</v>
      </c>
      <c r="F2087" s="291" t="s">
        <v>3161</v>
      </c>
      <c r="G2087" s="291" t="s">
        <v>3162</v>
      </c>
      <c r="H2087" s="291" t="s">
        <v>3163</v>
      </c>
      <c r="I2087" s="291" t="s">
        <v>3164</v>
      </c>
      <c r="J2087" s="291" t="s">
        <v>63</v>
      </c>
      <c r="K2087" s="291">
        <v>6</v>
      </c>
      <c r="L2087" s="291">
        <v>24440266</v>
      </c>
      <c r="M2087" s="291" t="s">
        <v>58</v>
      </c>
      <c r="N2087" s="291">
        <v>84</v>
      </c>
      <c r="O2087" s="291">
        <v>1487597.5238666688</v>
      </c>
      <c r="P2087" s="321" t="s">
        <v>3172</v>
      </c>
      <c r="Q2087" s="321">
        <v>20100000</v>
      </c>
      <c r="R2087" s="321">
        <v>32.510452999999998</v>
      </c>
      <c r="S2087" s="321">
        <v>52.540310169999998</v>
      </c>
      <c r="T2087" s="321">
        <v>123.30787642705047</v>
      </c>
      <c r="U2087" s="321" t="s">
        <v>150</v>
      </c>
      <c r="V2087" s="321">
        <v>0.2437433168239114</v>
      </c>
      <c r="W2087" s="321">
        <v>1.33586139759419</v>
      </c>
      <c r="X2087" s="321">
        <v>2.6501716760387399</v>
      </c>
      <c r="Y2087" s="321">
        <v>41.899748670636797</v>
      </c>
      <c r="Z2087" s="321">
        <v>0.41800999999999999</v>
      </c>
      <c r="AA2087" s="321">
        <v>141.09487300000001</v>
      </c>
      <c r="AB2087" s="321">
        <v>1.7961040779999999</v>
      </c>
      <c r="AC2087" s="322">
        <v>0.59518882524182481</v>
      </c>
      <c r="AD2087" s="323">
        <v>201000</v>
      </c>
      <c r="AE2087" s="322">
        <v>7.4009827058043225</v>
      </c>
      <c r="AF2087" s="324">
        <v>18.282555342563104</v>
      </c>
      <c r="AG2087" s="324">
        <v>1.0536502195691368</v>
      </c>
      <c r="AH2087" s="324">
        <v>0.10173689821640679</v>
      </c>
      <c r="AI2087" s="324">
        <v>5.7631452487178492E-2</v>
      </c>
      <c r="AJ2087" s="324">
        <v>0.12053670838377531</v>
      </c>
      <c r="AK2087" s="324">
        <v>58.956413501639851</v>
      </c>
      <c r="AL2087" s="324">
        <v>44.586181726708126</v>
      </c>
      <c r="AM2087" s="324">
        <v>73.326645276571583</v>
      </c>
    </row>
    <row r="2088" spans="1:39">
      <c r="A2088" s="291" t="s">
        <v>2239</v>
      </c>
      <c r="B2088" s="291">
        <v>4</v>
      </c>
      <c r="C2088" s="291" t="s">
        <v>4266</v>
      </c>
      <c r="D2088" s="291" t="s">
        <v>3178</v>
      </c>
      <c r="E2088" s="291" t="s">
        <v>3160</v>
      </c>
      <c r="F2088" s="291" t="s">
        <v>3161</v>
      </c>
      <c r="G2088" s="291" t="s">
        <v>3162</v>
      </c>
      <c r="H2088" s="291" t="s">
        <v>3163</v>
      </c>
      <c r="I2088" s="291" t="s">
        <v>3164</v>
      </c>
      <c r="J2088" s="291" t="s">
        <v>63</v>
      </c>
      <c r="K2088" s="291">
        <v>6</v>
      </c>
      <c r="L2088" s="291">
        <v>24440266</v>
      </c>
      <c r="M2088" s="291" t="s">
        <v>58</v>
      </c>
      <c r="N2088" s="291">
        <v>85</v>
      </c>
      <c r="O2088" s="291">
        <v>1505520.3856000022</v>
      </c>
      <c r="P2088" s="321" t="s">
        <v>3172</v>
      </c>
      <c r="Q2088" s="321">
        <v>20100000</v>
      </c>
      <c r="R2088" s="321">
        <v>32.510452999999998</v>
      </c>
      <c r="S2088" s="321">
        <v>52.540310169999998</v>
      </c>
      <c r="T2088" s="321">
        <v>123.30787642705047</v>
      </c>
      <c r="U2088" s="321" t="s">
        <v>150</v>
      </c>
      <c r="V2088" s="321">
        <v>0.2437433168239114</v>
      </c>
      <c r="W2088" s="321">
        <v>1.33586139759419</v>
      </c>
      <c r="X2088" s="321">
        <v>2.6501716760387399</v>
      </c>
      <c r="Y2088" s="321">
        <v>41.899748670636797</v>
      </c>
      <c r="Z2088" s="321">
        <v>0.41800999999999999</v>
      </c>
      <c r="AA2088" s="321">
        <v>141.09487300000001</v>
      </c>
      <c r="AB2088" s="321">
        <v>1.7961040779999999</v>
      </c>
      <c r="AC2088" s="322">
        <v>0.59518882524182481</v>
      </c>
      <c r="AD2088" s="323">
        <v>201000</v>
      </c>
      <c r="AE2088" s="322">
        <v>7.4901511721393144</v>
      </c>
      <c r="AF2088" s="324">
        <v>18.502827093678324</v>
      </c>
      <c r="AG2088" s="324">
        <v>1.0762635011130657</v>
      </c>
      <c r="AH2088" s="324">
        <v>0.10266083339983181</v>
      </c>
      <c r="AI2088" s="324">
        <v>5.8167516545662469E-2</v>
      </c>
      <c r="AJ2088" s="324">
        <v>0.12053670838377531</v>
      </c>
      <c r="AK2088" s="324">
        <v>59.504801802323058</v>
      </c>
      <c r="AL2088" s="324">
        <v>45.000904044075376</v>
      </c>
      <c r="AM2088" s="324">
        <v>74.008699560570733</v>
      </c>
    </row>
    <row r="2089" spans="1:39">
      <c r="A2089" s="291" t="s">
        <v>2240</v>
      </c>
      <c r="B2089" s="291">
        <v>4</v>
      </c>
      <c r="C2089" s="291" t="s">
        <v>4267</v>
      </c>
      <c r="D2089" s="291" t="s">
        <v>3178</v>
      </c>
      <c r="E2089" s="291" t="s">
        <v>3160</v>
      </c>
      <c r="F2089" s="291" t="s">
        <v>3161</v>
      </c>
      <c r="G2089" s="291" t="s">
        <v>3162</v>
      </c>
      <c r="H2089" s="291" t="s">
        <v>3163</v>
      </c>
      <c r="I2089" s="291" t="s">
        <v>3164</v>
      </c>
      <c r="J2089" s="291" t="s">
        <v>63</v>
      </c>
      <c r="K2089" s="291">
        <v>6</v>
      </c>
      <c r="L2089" s="291">
        <v>24440266</v>
      </c>
      <c r="M2089" s="291" t="s">
        <v>58</v>
      </c>
      <c r="N2089" s="291">
        <v>86</v>
      </c>
      <c r="O2089" s="291">
        <v>1523443.2473333357</v>
      </c>
      <c r="P2089" s="321" t="s">
        <v>3172</v>
      </c>
      <c r="Q2089" s="321">
        <v>20100000</v>
      </c>
      <c r="R2089" s="321">
        <v>32.510452999999998</v>
      </c>
      <c r="S2089" s="321">
        <v>52.540310169999998</v>
      </c>
      <c r="T2089" s="321">
        <v>123.30787642705047</v>
      </c>
      <c r="U2089" s="321" t="s">
        <v>150</v>
      </c>
      <c r="V2089" s="321">
        <v>0.2437433168239114</v>
      </c>
      <c r="W2089" s="321">
        <v>1.33586139759419</v>
      </c>
      <c r="X2089" s="321">
        <v>2.6501716760387399</v>
      </c>
      <c r="Y2089" s="321">
        <v>41.899748670636797</v>
      </c>
      <c r="Z2089" s="321">
        <v>0.41800999999999999</v>
      </c>
      <c r="AA2089" s="321">
        <v>141.09487300000001</v>
      </c>
      <c r="AB2089" s="321">
        <v>1.7961040779999999</v>
      </c>
      <c r="AC2089" s="322">
        <v>0.59518882524182481</v>
      </c>
      <c r="AD2089" s="323">
        <v>201000</v>
      </c>
      <c r="AE2089" s="322">
        <v>7.5793196384743071</v>
      </c>
      <c r="AF2089" s="324">
        <v>18.723098844793544</v>
      </c>
      <c r="AG2089" s="324">
        <v>1.0990794217429527</v>
      </c>
      <c r="AH2089" s="324">
        <v>0.10358078380169788</v>
      </c>
      <c r="AI2089" s="324">
        <v>5.8701790278086419E-2</v>
      </c>
      <c r="AJ2089" s="324">
        <v>0.12053670838377531</v>
      </c>
      <c r="AK2089" s="324">
        <v>60.051358616917632</v>
      </c>
      <c r="AL2089" s="324">
        <v>45.414241287847958</v>
      </c>
      <c r="AM2089" s="324">
        <v>74.688475945987307</v>
      </c>
    </row>
    <row r="2090" spans="1:39">
      <c r="A2090" s="291" t="s">
        <v>2241</v>
      </c>
      <c r="B2090" s="291">
        <v>4</v>
      </c>
      <c r="C2090" s="291" t="s">
        <v>4268</v>
      </c>
      <c r="D2090" s="291" t="s">
        <v>3178</v>
      </c>
      <c r="E2090" s="291" t="s">
        <v>3160</v>
      </c>
      <c r="F2090" s="291" t="s">
        <v>3161</v>
      </c>
      <c r="G2090" s="291" t="s">
        <v>3162</v>
      </c>
      <c r="H2090" s="291" t="s">
        <v>3163</v>
      </c>
      <c r="I2090" s="291" t="s">
        <v>3164</v>
      </c>
      <c r="J2090" s="291" t="s">
        <v>63</v>
      </c>
      <c r="K2090" s="291">
        <v>6</v>
      </c>
      <c r="L2090" s="291">
        <v>24440266</v>
      </c>
      <c r="M2090" s="291" t="s">
        <v>58</v>
      </c>
      <c r="N2090" s="291">
        <v>87</v>
      </c>
      <c r="O2090" s="291">
        <v>1541366.1090666691</v>
      </c>
      <c r="P2090" s="321" t="s">
        <v>3172</v>
      </c>
      <c r="Q2090" s="321">
        <v>20100000</v>
      </c>
      <c r="R2090" s="321">
        <v>32.510452999999998</v>
      </c>
      <c r="S2090" s="321">
        <v>52.540310169999998</v>
      </c>
      <c r="T2090" s="321">
        <v>123.30787642705047</v>
      </c>
      <c r="U2090" s="321" t="s">
        <v>150</v>
      </c>
      <c r="V2090" s="321">
        <v>0.2437433168239114</v>
      </c>
      <c r="W2090" s="321">
        <v>1.33586139759419</v>
      </c>
      <c r="X2090" s="321">
        <v>2.6501716760387399</v>
      </c>
      <c r="Y2090" s="321">
        <v>41.899748670636797</v>
      </c>
      <c r="Z2090" s="321">
        <v>0.41800999999999999</v>
      </c>
      <c r="AA2090" s="321">
        <v>141.09487300000001</v>
      </c>
      <c r="AB2090" s="321">
        <v>1.7961040779999999</v>
      </c>
      <c r="AC2090" s="322">
        <v>0.59518882524182481</v>
      </c>
      <c r="AD2090" s="323">
        <v>201000</v>
      </c>
      <c r="AE2090" s="322">
        <v>7.668488104809299</v>
      </c>
      <c r="AF2090" s="324">
        <v>18.94337059590876</v>
      </c>
      <c r="AG2090" s="324">
        <v>1.1220971093677432</v>
      </c>
      <c r="AH2090" s="324">
        <v>0.10449677504379917</v>
      </c>
      <c r="AI2090" s="324">
        <v>5.923429010094354E-2</v>
      </c>
      <c r="AJ2090" s="324">
        <v>0.12053670838377531</v>
      </c>
      <c r="AK2090" s="324">
        <v>60.596100739335917</v>
      </c>
      <c r="AL2090" s="324">
        <v>45.826206158534319</v>
      </c>
      <c r="AM2090" s="324">
        <v>75.365995320137529</v>
      </c>
    </row>
    <row r="2091" spans="1:39">
      <c r="A2091" s="291" t="s">
        <v>2242</v>
      </c>
      <c r="B2091" s="291">
        <v>4</v>
      </c>
      <c r="C2091" s="291" t="s">
        <v>4269</v>
      </c>
      <c r="D2091" s="291" t="s">
        <v>3178</v>
      </c>
      <c r="E2091" s="291" t="s">
        <v>3160</v>
      </c>
      <c r="F2091" s="291" t="s">
        <v>3161</v>
      </c>
      <c r="G2091" s="291" t="s">
        <v>3162</v>
      </c>
      <c r="H2091" s="291" t="s">
        <v>3163</v>
      </c>
      <c r="I2091" s="291" t="s">
        <v>3164</v>
      </c>
      <c r="J2091" s="291" t="s">
        <v>63</v>
      </c>
      <c r="K2091" s="291">
        <v>6</v>
      </c>
      <c r="L2091" s="291">
        <v>24440266</v>
      </c>
      <c r="M2091" s="291" t="s">
        <v>58</v>
      </c>
      <c r="N2091" s="291">
        <v>88</v>
      </c>
      <c r="O2091" s="291">
        <v>1559288.9708000026</v>
      </c>
      <c r="P2091" s="321" t="s">
        <v>3172</v>
      </c>
      <c r="Q2091" s="321">
        <v>20100000</v>
      </c>
      <c r="R2091" s="321">
        <v>32.510452999999998</v>
      </c>
      <c r="S2091" s="321">
        <v>52.540310169999998</v>
      </c>
      <c r="T2091" s="321">
        <v>123.30787642705047</v>
      </c>
      <c r="U2091" s="321" t="s">
        <v>150</v>
      </c>
      <c r="V2091" s="321">
        <v>0.2437433168239114</v>
      </c>
      <c r="W2091" s="321">
        <v>1.33586139759419</v>
      </c>
      <c r="X2091" s="321">
        <v>2.6501716760387399</v>
      </c>
      <c r="Y2091" s="321">
        <v>41.899748670636797</v>
      </c>
      <c r="Z2091" s="321">
        <v>0.41800999999999999</v>
      </c>
      <c r="AA2091" s="321">
        <v>141.09487300000001</v>
      </c>
      <c r="AB2091" s="321">
        <v>1.7961040779999999</v>
      </c>
      <c r="AC2091" s="322">
        <v>0.59518882524182481</v>
      </c>
      <c r="AD2091" s="323">
        <v>201000</v>
      </c>
      <c r="AE2091" s="322">
        <v>7.7576565711442917</v>
      </c>
      <c r="AF2091" s="324">
        <v>19.163642347023981</v>
      </c>
      <c r="AG2091" s="324">
        <v>1.1453156973615117</v>
      </c>
      <c r="AH2091" s="324">
        <v>0.10540883193698</v>
      </c>
      <c r="AI2091" s="324">
        <v>5.9765031961127875E-2</v>
      </c>
      <c r="AJ2091" s="324">
        <v>0.12053670838377531</v>
      </c>
      <c r="AK2091" s="324">
        <v>61.139044483094914</v>
      </c>
      <c r="AL2091" s="324">
        <v>46.236810993340697</v>
      </c>
      <c r="AM2091" s="324">
        <v>76.04127797284913</v>
      </c>
    </row>
    <row r="2092" spans="1:39">
      <c r="A2092" s="291" t="s">
        <v>2243</v>
      </c>
      <c r="B2092" s="291">
        <v>4</v>
      </c>
      <c r="C2092" s="291" t="s">
        <v>4270</v>
      </c>
      <c r="D2092" s="291" t="s">
        <v>3178</v>
      </c>
      <c r="E2092" s="291" t="s">
        <v>3160</v>
      </c>
      <c r="F2092" s="291" t="s">
        <v>3161</v>
      </c>
      <c r="G2092" s="291" t="s">
        <v>3162</v>
      </c>
      <c r="H2092" s="291" t="s">
        <v>3163</v>
      </c>
      <c r="I2092" s="291" t="s">
        <v>3164</v>
      </c>
      <c r="J2092" s="291" t="s">
        <v>63</v>
      </c>
      <c r="K2092" s="291">
        <v>6</v>
      </c>
      <c r="L2092" s="291">
        <v>24440266</v>
      </c>
      <c r="M2092" s="291" t="s">
        <v>58</v>
      </c>
      <c r="N2092" s="291">
        <v>89</v>
      </c>
      <c r="O2092" s="291">
        <v>1577211.832533336</v>
      </c>
      <c r="P2092" s="321" t="s">
        <v>3172</v>
      </c>
      <c r="Q2092" s="321">
        <v>20100000</v>
      </c>
      <c r="R2092" s="321">
        <v>32.510452999999998</v>
      </c>
      <c r="S2092" s="321">
        <v>52.540310169999998</v>
      </c>
      <c r="T2092" s="321">
        <v>123.30787642705047</v>
      </c>
      <c r="U2092" s="321" t="s">
        <v>150</v>
      </c>
      <c r="V2092" s="321">
        <v>0.2437433168239114</v>
      </c>
      <c r="W2092" s="321">
        <v>1.33586139759419</v>
      </c>
      <c r="X2092" s="321">
        <v>2.6501716760387399</v>
      </c>
      <c r="Y2092" s="321">
        <v>41.899748670636797</v>
      </c>
      <c r="Z2092" s="321">
        <v>0.41800999999999999</v>
      </c>
      <c r="AA2092" s="321">
        <v>141.09487300000001</v>
      </c>
      <c r="AB2092" s="321">
        <v>1.7961040779999999</v>
      </c>
      <c r="AC2092" s="322">
        <v>0.59518882524182481</v>
      </c>
      <c r="AD2092" s="323">
        <v>201000</v>
      </c>
      <c r="AE2092" s="322">
        <v>7.8468250374792836</v>
      </c>
      <c r="AF2092" s="324">
        <v>19.383914098139201</v>
      </c>
      <c r="AG2092" s="324">
        <v>1.1687343243919295</v>
      </c>
      <c r="AH2092" s="324">
        <v>0.10631697851336322</v>
      </c>
      <c r="AI2092" s="324">
        <v>6.0294031353766916E-2</v>
      </c>
      <c r="AJ2092" s="324">
        <v>0.12053670838377531</v>
      </c>
      <c r="AK2092" s="324">
        <v>61.680205699558826</v>
      </c>
      <c r="AL2092" s="324">
        <v>46.646067779967233</v>
      </c>
      <c r="AM2092" s="324">
        <v>76.714343619150412</v>
      </c>
    </row>
    <row r="2093" spans="1:39">
      <c r="A2093" s="291" t="s">
        <v>2244</v>
      </c>
      <c r="B2093" s="291">
        <v>4</v>
      </c>
      <c r="C2093" s="291" t="s">
        <v>4271</v>
      </c>
      <c r="D2093" s="291" t="s">
        <v>3178</v>
      </c>
      <c r="E2093" s="291" t="s">
        <v>3160</v>
      </c>
      <c r="F2093" s="291" t="s">
        <v>3161</v>
      </c>
      <c r="G2093" s="291" t="s">
        <v>3162</v>
      </c>
      <c r="H2093" s="291" t="s">
        <v>3163</v>
      </c>
      <c r="I2093" s="291" t="s">
        <v>3164</v>
      </c>
      <c r="J2093" s="291" t="s">
        <v>63</v>
      </c>
      <c r="K2093" s="291">
        <v>6</v>
      </c>
      <c r="L2093" s="291">
        <v>24440266</v>
      </c>
      <c r="M2093" s="291" t="s">
        <v>58</v>
      </c>
      <c r="N2093" s="291">
        <v>90</v>
      </c>
      <c r="O2093" s="291">
        <v>1595134.6942666695</v>
      </c>
      <c r="P2093" s="321" t="s">
        <v>3172</v>
      </c>
      <c r="Q2093" s="321">
        <v>20100000</v>
      </c>
      <c r="R2093" s="321">
        <v>32.510452999999998</v>
      </c>
      <c r="S2093" s="321">
        <v>52.540310169999998</v>
      </c>
      <c r="T2093" s="321">
        <v>123.30787642705047</v>
      </c>
      <c r="U2093" s="321" t="s">
        <v>150</v>
      </c>
      <c r="V2093" s="321">
        <v>0.2437433168239114</v>
      </c>
      <c r="W2093" s="321">
        <v>1.33586139759419</v>
      </c>
      <c r="X2093" s="321">
        <v>2.6501716760387399</v>
      </c>
      <c r="Y2093" s="321">
        <v>41.899748670636797</v>
      </c>
      <c r="Z2093" s="321">
        <v>0.41800999999999999</v>
      </c>
      <c r="AA2093" s="321">
        <v>141.09487300000001</v>
      </c>
      <c r="AB2093" s="321">
        <v>1.7961040779999999</v>
      </c>
      <c r="AC2093" s="322">
        <v>0.59518882524182481</v>
      </c>
      <c r="AD2093" s="323">
        <v>201000</v>
      </c>
      <c r="AE2093" s="322">
        <v>7.9359935038142755</v>
      </c>
      <c r="AF2093" s="324">
        <v>19.604185849254417</v>
      </c>
      <c r="AG2093" s="324">
        <v>1.192352134255583</v>
      </c>
      <c r="AH2093" s="324">
        <v>0.10722123805743845</v>
      </c>
      <c r="AI2093" s="324">
        <v>6.0821303339201424E-2</v>
      </c>
      <c r="AJ2093" s="324">
        <v>0.12053670838377531</v>
      </c>
      <c r="AK2093" s="324">
        <v>62.219599795309286</v>
      </c>
      <c r="AL2093" s="324">
        <v>47.053988169744244</v>
      </c>
      <c r="AM2093" s="324">
        <v>77.385211420874327</v>
      </c>
    </row>
    <row r="2094" spans="1:39">
      <c r="A2094" s="291" t="s">
        <v>2245</v>
      </c>
      <c r="B2094" s="291">
        <v>4</v>
      </c>
      <c r="C2094" s="291" t="s">
        <v>4272</v>
      </c>
      <c r="D2094" s="291" t="s">
        <v>3178</v>
      </c>
      <c r="E2094" s="291" t="s">
        <v>3160</v>
      </c>
      <c r="F2094" s="291" t="s">
        <v>3161</v>
      </c>
      <c r="G2094" s="291" t="s">
        <v>3162</v>
      </c>
      <c r="H2094" s="291" t="s">
        <v>3163</v>
      </c>
      <c r="I2094" s="291" t="s">
        <v>3164</v>
      </c>
      <c r="J2094" s="291" t="s">
        <v>63</v>
      </c>
      <c r="K2094" s="291">
        <v>6</v>
      </c>
      <c r="L2094" s="291">
        <v>24440266</v>
      </c>
      <c r="M2094" s="291" t="s">
        <v>58</v>
      </c>
      <c r="N2094" s="291">
        <v>91</v>
      </c>
      <c r="O2094" s="291">
        <v>1613057.5560000029</v>
      </c>
      <c r="P2094" s="321" t="s">
        <v>3172</v>
      </c>
      <c r="Q2094" s="321">
        <v>20100000</v>
      </c>
      <c r="R2094" s="321">
        <v>32.510452999999998</v>
      </c>
      <c r="S2094" s="321">
        <v>52.540310169999998</v>
      </c>
      <c r="T2094" s="321">
        <v>123.30787642705047</v>
      </c>
      <c r="U2094" s="321" t="s">
        <v>150</v>
      </c>
      <c r="V2094" s="321">
        <v>0.2437433168239114</v>
      </c>
      <c r="W2094" s="321">
        <v>1.33586139759419</v>
      </c>
      <c r="X2094" s="321">
        <v>2.6501716760387399</v>
      </c>
      <c r="Y2094" s="321">
        <v>41.899748670636797</v>
      </c>
      <c r="Z2094" s="321">
        <v>0.41800999999999999</v>
      </c>
      <c r="AA2094" s="321">
        <v>141.09487300000001</v>
      </c>
      <c r="AB2094" s="321">
        <v>1.7961040779999999</v>
      </c>
      <c r="AC2094" s="322">
        <v>0.59518882524182481</v>
      </c>
      <c r="AD2094" s="323">
        <v>201000</v>
      </c>
      <c r="AE2094" s="322">
        <v>8.0251619701492682</v>
      </c>
      <c r="AF2094" s="324">
        <v>19.824457600369637</v>
      </c>
      <c r="AG2094" s="324">
        <v>1.2161682757197274</v>
      </c>
      <c r="AH2094" s="324">
        <v>0.10812163313527512</v>
      </c>
      <c r="AI2094" s="324">
        <v>6.1346862559157798E-2</v>
      </c>
      <c r="AJ2094" s="324">
        <v>0.12053670838377531</v>
      </c>
      <c r="AK2094" s="324">
        <v>62.75724174868953</v>
      </c>
      <c r="AL2094" s="324">
        <v>47.460583490143904</v>
      </c>
      <c r="AM2094" s="324">
        <v>78.053900007235157</v>
      </c>
    </row>
    <row r="2095" spans="1:39">
      <c r="A2095" s="291" t="s">
        <v>2246</v>
      </c>
      <c r="B2095" s="291">
        <v>4</v>
      </c>
      <c r="C2095" s="291" t="s">
        <v>4273</v>
      </c>
      <c r="D2095" s="291" t="s">
        <v>3178</v>
      </c>
      <c r="E2095" s="291" t="s">
        <v>3160</v>
      </c>
      <c r="F2095" s="291" t="s">
        <v>3161</v>
      </c>
      <c r="G2095" s="291" t="s">
        <v>3162</v>
      </c>
      <c r="H2095" s="291" t="s">
        <v>3163</v>
      </c>
      <c r="I2095" s="291" t="s">
        <v>3164</v>
      </c>
      <c r="J2095" s="291" t="s">
        <v>63</v>
      </c>
      <c r="K2095" s="291">
        <v>6</v>
      </c>
      <c r="L2095" s="291">
        <v>24440266</v>
      </c>
      <c r="M2095" s="291" t="s">
        <v>58</v>
      </c>
      <c r="N2095" s="291">
        <v>92</v>
      </c>
      <c r="O2095" s="291">
        <v>1630980.4177333363</v>
      </c>
      <c r="P2095" s="321" t="s">
        <v>3172</v>
      </c>
      <c r="Q2095" s="321">
        <v>20100000</v>
      </c>
      <c r="R2095" s="321">
        <v>32.510452999999998</v>
      </c>
      <c r="S2095" s="321">
        <v>52.540310169999998</v>
      </c>
      <c r="T2095" s="321">
        <v>123.30787642705047</v>
      </c>
      <c r="U2095" s="321" t="s">
        <v>150</v>
      </c>
      <c r="V2095" s="321">
        <v>0.2437433168239114</v>
      </c>
      <c r="W2095" s="321">
        <v>1.33586139759419</v>
      </c>
      <c r="X2095" s="321">
        <v>2.6501716760387399</v>
      </c>
      <c r="Y2095" s="321">
        <v>41.899748670636797</v>
      </c>
      <c r="Z2095" s="321">
        <v>0.41800999999999999</v>
      </c>
      <c r="AA2095" s="321">
        <v>141.09487300000001</v>
      </c>
      <c r="AB2095" s="321">
        <v>1.7961040779999999</v>
      </c>
      <c r="AC2095" s="322">
        <v>0.59518882524182481</v>
      </c>
      <c r="AD2095" s="323">
        <v>201000</v>
      </c>
      <c r="AE2095" s="322">
        <v>8.114330436484261</v>
      </c>
      <c r="AF2095" s="324">
        <v>20.044729351484861</v>
      </c>
      <c r="AG2095" s="324">
        <v>1.2401819023702341</v>
      </c>
      <c r="AH2095" s="324">
        <v>0.10901818562265472</v>
      </c>
      <c r="AI2095" s="324">
        <v>6.1870723252163272E-2</v>
      </c>
      <c r="AJ2095" s="324">
        <v>0.12053670838377531</v>
      </c>
      <c r="AK2095" s="324">
        <v>63.293146125573962</v>
      </c>
      <c r="AL2095" s="324">
        <v>47.865864756706074</v>
      </c>
      <c r="AM2095" s="324">
        <v>78.720427494441864</v>
      </c>
    </row>
    <row r="2096" spans="1:39">
      <c r="A2096" s="291" t="s">
        <v>2247</v>
      </c>
      <c r="B2096" s="291">
        <v>4</v>
      </c>
      <c r="C2096" s="291" t="s">
        <v>4274</v>
      </c>
      <c r="D2096" s="291" t="s">
        <v>3178</v>
      </c>
      <c r="E2096" s="291" t="s">
        <v>3160</v>
      </c>
      <c r="F2096" s="291" t="s">
        <v>3161</v>
      </c>
      <c r="G2096" s="291" t="s">
        <v>3162</v>
      </c>
      <c r="H2096" s="291" t="s">
        <v>3163</v>
      </c>
      <c r="I2096" s="291" t="s">
        <v>3164</v>
      </c>
      <c r="J2096" s="291" t="s">
        <v>63</v>
      </c>
      <c r="K2096" s="291">
        <v>6</v>
      </c>
      <c r="L2096" s="291">
        <v>24440266</v>
      </c>
      <c r="M2096" s="291" t="s">
        <v>58</v>
      </c>
      <c r="N2096" s="291">
        <v>93</v>
      </c>
      <c r="O2096" s="291">
        <v>1648903.2794666698</v>
      </c>
      <c r="P2096" s="321" t="s">
        <v>3172</v>
      </c>
      <c r="Q2096" s="321">
        <v>20100000</v>
      </c>
      <c r="R2096" s="321">
        <v>32.510452999999998</v>
      </c>
      <c r="S2096" s="321">
        <v>52.540310169999998</v>
      </c>
      <c r="T2096" s="321">
        <v>123.30787642705047</v>
      </c>
      <c r="U2096" s="321" t="s">
        <v>150</v>
      </c>
      <c r="V2096" s="321">
        <v>0.2437433168239114</v>
      </c>
      <c r="W2096" s="321">
        <v>1.33586139759419</v>
      </c>
      <c r="X2096" s="321">
        <v>2.6501716760387399</v>
      </c>
      <c r="Y2096" s="321">
        <v>41.899748670636797</v>
      </c>
      <c r="Z2096" s="321">
        <v>0.41800999999999999</v>
      </c>
      <c r="AA2096" s="321">
        <v>141.09487300000001</v>
      </c>
      <c r="AB2096" s="321">
        <v>1.7961040779999999</v>
      </c>
      <c r="AC2096" s="322">
        <v>0.59518882524182481</v>
      </c>
      <c r="AD2096" s="323">
        <v>201000</v>
      </c>
      <c r="AE2096" s="322">
        <v>8.203498902819252</v>
      </c>
      <c r="AF2096" s="324">
        <v>20.265001102600074</v>
      </c>
      <c r="AG2096" s="324">
        <v>1.2643921724654068</v>
      </c>
      <c r="AH2096" s="324">
        <v>0.10991091673171277</v>
      </c>
      <c r="AI2096" s="324">
        <v>6.2392899268245323E-2</v>
      </c>
      <c r="AJ2096" s="324">
        <v>0.12053670838377531</v>
      </c>
      <c r="AK2096" s="324">
        <v>63.827327094405547</v>
      </c>
      <c r="AL2096" s="324">
        <v>48.269842684410435</v>
      </c>
      <c r="AM2096" s="324">
        <v>79.384811504400659</v>
      </c>
    </row>
    <row r="2097" spans="1:39">
      <c r="A2097" s="291" t="s">
        <v>2248</v>
      </c>
      <c r="B2097" s="291">
        <v>4</v>
      </c>
      <c r="C2097" s="291" t="s">
        <v>4275</v>
      </c>
      <c r="D2097" s="291" t="s">
        <v>3178</v>
      </c>
      <c r="E2097" s="291" t="s">
        <v>3160</v>
      </c>
      <c r="F2097" s="291" t="s">
        <v>3161</v>
      </c>
      <c r="G2097" s="291" t="s">
        <v>3162</v>
      </c>
      <c r="H2097" s="291" t="s">
        <v>3163</v>
      </c>
      <c r="I2097" s="291" t="s">
        <v>3164</v>
      </c>
      <c r="J2097" s="291" t="s">
        <v>63</v>
      </c>
      <c r="K2097" s="291">
        <v>6</v>
      </c>
      <c r="L2097" s="291">
        <v>24440266</v>
      </c>
      <c r="M2097" s="291" t="s">
        <v>58</v>
      </c>
      <c r="N2097" s="291">
        <v>94</v>
      </c>
      <c r="O2097" s="291">
        <v>1666826.1412000032</v>
      </c>
      <c r="P2097" s="321" t="s">
        <v>3172</v>
      </c>
      <c r="Q2097" s="321">
        <v>20100000</v>
      </c>
      <c r="R2097" s="321">
        <v>32.510452999999998</v>
      </c>
      <c r="S2097" s="321">
        <v>52.540310169999998</v>
      </c>
      <c r="T2097" s="321">
        <v>123.30787642705047</v>
      </c>
      <c r="U2097" s="321" t="s">
        <v>150</v>
      </c>
      <c r="V2097" s="321">
        <v>0.2437433168239114</v>
      </c>
      <c r="W2097" s="321">
        <v>1.33586139759419</v>
      </c>
      <c r="X2097" s="321">
        <v>2.6501716760387399</v>
      </c>
      <c r="Y2097" s="321">
        <v>41.899748670636797</v>
      </c>
      <c r="Z2097" s="321">
        <v>0.41800999999999999</v>
      </c>
      <c r="AA2097" s="321">
        <v>141.09487300000001</v>
      </c>
      <c r="AB2097" s="321">
        <v>1.7961040779999999</v>
      </c>
      <c r="AC2097" s="322">
        <v>0.59518882524182481</v>
      </c>
      <c r="AD2097" s="323">
        <v>201000</v>
      </c>
      <c r="AE2097" s="322">
        <v>8.2926673691542447</v>
      </c>
      <c r="AF2097" s="324">
        <v>20.485272853715294</v>
      </c>
      <c r="AG2097" s="324">
        <v>1.2887982487953906</v>
      </c>
      <c r="AH2097" s="324">
        <v>0.11079984703629765</v>
      </c>
      <c r="AI2097" s="324">
        <v>6.2913404082955565E-2</v>
      </c>
      <c r="AJ2097" s="324">
        <v>0.12053670838377531</v>
      </c>
      <c r="AK2097" s="324">
        <v>64.359798440542079</v>
      </c>
      <c r="AL2097" s="324">
        <v>48.672527698525954</v>
      </c>
      <c r="AM2097" s="324">
        <v>80.047069182558204</v>
      </c>
    </row>
    <row r="2098" spans="1:39">
      <c r="A2098" s="291" t="s">
        <v>2249</v>
      </c>
      <c r="B2098" s="291">
        <v>4</v>
      </c>
      <c r="C2098" s="291" t="s">
        <v>4276</v>
      </c>
      <c r="D2098" s="291" t="s">
        <v>3178</v>
      </c>
      <c r="E2098" s="291" t="s">
        <v>3160</v>
      </c>
      <c r="F2098" s="291" t="s">
        <v>3161</v>
      </c>
      <c r="G2098" s="291" t="s">
        <v>3162</v>
      </c>
      <c r="H2098" s="291" t="s">
        <v>3163</v>
      </c>
      <c r="I2098" s="291" t="s">
        <v>3164</v>
      </c>
      <c r="J2098" s="291" t="s">
        <v>63</v>
      </c>
      <c r="K2098" s="291">
        <v>6</v>
      </c>
      <c r="L2098" s="291">
        <v>24440266</v>
      </c>
      <c r="M2098" s="291" t="s">
        <v>58</v>
      </c>
      <c r="N2098" s="291">
        <v>95</v>
      </c>
      <c r="O2098" s="291">
        <v>1684749.0029333367</v>
      </c>
      <c r="P2098" s="321" t="s">
        <v>3172</v>
      </c>
      <c r="Q2098" s="321">
        <v>20100000</v>
      </c>
      <c r="R2098" s="321">
        <v>32.510452999999998</v>
      </c>
      <c r="S2098" s="321">
        <v>52.540310169999998</v>
      </c>
      <c r="T2098" s="321">
        <v>123.30787642705047</v>
      </c>
      <c r="U2098" s="321" t="s">
        <v>150</v>
      </c>
      <c r="V2098" s="321">
        <v>0.2437433168239114</v>
      </c>
      <c r="W2098" s="321">
        <v>1.33586139759419</v>
      </c>
      <c r="X2098" s="321">
        <v>2.6501716760387399</v>
      </c>
      <c r="Y2098" s="321">
        <v>41.899748670636797</v>
      </c>
      <c r="Z2098" s="321">
        <v>0.41800999999999999</v>
      </c>
      <c r="AA2098" s="321">
        <v>141.09487300000001</v>
      </c>
      <c r="AB2098" s="321">
        <v>1.7961040779999999</v>
      </c>
      <c r="AC2098" s="322">
        <v>0.59518882524182481</v>
      </c>
      <c r="AD2098" s="323">
        <v>201000</v>
      </c>
      <c r="AE2098" s="322">
        <v>8.3818358354892375</v>
      </c>
      <c r="AF2098" s="324">
        <v>20.705544604830518</v>
      </c>
      <c r="AG2098" s="324">
        <v>1.3133992985469669</v>
      </c>
      <c r="AH2098" s="324">
        <v>0.11168499649647554</v>
      </c>
      <c r="AI2098" s="324">
        <v>6.3432250810758983E-2</v>
      </c>
      <c r="AJ2098" s="324">
        <v>0.12053670838377531</v>
      </c>
      <c r="AK2098" s="324">
        <v>64.890573579953255</v>
      </c>
      <c r="AL2098" s="324">
        <v>49.073929944969386</v>
      </c>
      <c r="AM2098" s="324">
        <v>80.707217214937145</v>
      </c>
    </row>
    <row r="2099" spans="1:39">
      <c r="A2099" s="291" t="s">
        <v>2250</v>
      </c>
      <c r="B2099" s="291">
        <v>4</v>
      </c>
      <c r="C2099" s="291" t="s">
        <v>4277</v>
      </c>
      <c r="D2099" s="291" t="s">
        <v>3178</v>
      </c>
      <c r="E2099" s="291" t="s">
        <v>3160</v>
      </c>
      <c r="F2099" s="291" t="s">
        <v>3161</v>
      </c>
      <c r="G2099" s="291" t="s">
        <v>3162</v>
      </c>
      <c r="H2099" s="291" t="s">
        <v>3163</v>
      </c>
      <c r="I2099" s="291" t="s">
        <v>3164</v>
      </c>
      <c r="J2099" s="291" t="s">
        <v>63</v>
      </c>
      <c r="K2099" s="291">
        <v>6</v>
      </c>
      <c r="L2099" s="291">
        <v>24440266</v>
      </c>
      <c r="M2099" s="291" t="s">
        <v>58</v>
      </c>
      <c r="N2099" s="291">
        <v>96</v>
      </c>
      <c r="O2099" s="291">
        <v>1702671.8646666701</v>
      </c>
      <c r="P2099" s="321" t="s">
        <v>3172</v>
      </c>
      <c r="Q2099" s="321">
        <v>20100000</v>
      </c>
      <c r="R2099" s="321">
        <v>32.510452999999998</v>
      </c>
      <c r="S2099" s="321">
        <v>52.540310169999998</v>
      </c>
      <c r="T2099" s="321">
        <v>123.30787642705047</v>
      </c>
      <c r="U2099" s="321" t="s">
        <v>150</v>
      </c>
      <c r="V2099" s="321">
        <v>0.2437433168239114</v>
      </c>
      <c r="W2099" s="321">
        <v>1.33586139759419</v>
      </c>
      <c r="X2099" s="321">
        <v>2.6501716760387399</v>
      </c>
      <c r="Y2099" s="321">
        <v>41.899748670636797</v>
      </c>
      <c r="Z2099" s="321">
        <v>0.41800999999999999</v>
      </c>
      <c r="AA2099" s="321">
        <v>141.09487300000001</v>
      </c>
      <c r="AB2099" s="321">
        <v>1.7961040779999999</v>
      </c>
      <c r="AC2099" s="322">
        <v>0.59518882524182481</v>
      </c>
      <c r="AD2099" s="323">
        <v>201000</v>
      </c>
      <c r="AE2099" s="322">
        <v>8.4710043018242285</v>
      </c>
      <c r="AF2099" s="324">
        <v>20.925816355945731</v>
      </c>
      <c r="AG2099" s="324">
        <v>1.3381944931734098</v>
      </c>
      <c r="AH2099" s="324">
        <v>0.1125663844814751</v>
      </c>
      <c r="AI2099" s="324">
        <v>6.3949452217819142E-2</v>
      </c>
      <c r="AJ2099" s="324">
        <v>0.12053670838377531</v>
      </c>
      <c r="AK2099" s="324">
        <v>65.419665572299849</v>
      </c>
      <c r="AL2099" s="324">
        <v>49.474059300196437</v>
      </c>
      <c r="AM2099" s="324">
        <v>81.365271844403253</v>
      </c>
    </row>
    <row r="2100" spans="1:39">
      <c r="A2100" s="291" t="s">
        <v>2251</v>
      </c>
      <c r="B2100" s="291">
        <v>4</v>
      </c>
      <c r="C2100" s="291" t="s">
        <v>4278</v>
      </c>
      <c r="D2100" s="291" t="s">
        <v>3178</v>
      </c>
      <c r="E2100" s="291" t="s">
        <v>3160</v>
      </c>
      <c r="F2100" s="291" t="s">
        <v>3161</v>
      </c>
      <c r="G2100" s="291" t="s">
        <v>3162</v>
      </c>
      <c r="H2100" s="291" t="s">
        <v>3163</v>
      </c>
      <c r="I2100" s="291" t="s">
        <v>3164</v>
      </c>
      <c r="J2100" s="291" t="s">
        <v>63</v>
      </c>
      <c r="K2100" s="291">
        <v>6</v>
      </c>
      <c r="L2100" s="291">
        <v>24440266</v>
      </c>
      <c r="M2100" s="291" t="s">
        <v>58</v>
      </c>
      <c r="N2100" s="291">
        <v>97</v>
      </c>
      <c r="O2100" s="291">
        <v>1720594.7264000035</v>
      </c>
      <c r="P2100" s="321" t="s">
        <v>3172</v>
      </c>
      <c r="Q2100" s="321">
        <v>20100000</v>
      </c>
      <c r="R2100" s="321">
        <v>32.510452999999998</v>
      </c>
      <c r="S2100" s="321">
        <v>52.540310169999998</v>
      </c>
      <c r="T2100" s="321">
        <v>123.30787642705047</v>
      </c>
      <c r="U2100" s="321" t="s">
        <v>150</v>
      </c>
      <c r="V2100" s="321">
        <v>0.2437433168239114</v>
      </c>
      <c r="W2100" s="321">
        <v>1.33586139759419</v>
      </c>
      <c r="X2100" s="321">
        <v>2.6501716760387399</v>
      </c>
      <c r="Y2100" s="321">
        <v>41.899748670636797</v>
      </c>
      <c r="Z2100" s="321">
        <v>0.41800999999999999</v>
      </c>
      <c r="AA2100" s="321">
        <v>141.09487300000001</v>
      </c>
      <c r="AB2100" s="321">
        <v>1.7961040779999999</v>
      </c>
      <c r="AC2100" s="322">
        <v>0.59518882524182481</v>
      </c>
      <c r="AD2100" s="323">
        <v>201000</v>
      </c>
      <c r="AE2100" s="322">
        <v>8.5601727681592212</v>
      </c>
      <c r="AF2100" s="324">
        <v>21.146088107060951</v>
      </c>
      <c r="AG2100" s="324">
        <v>1.3631830082692549</v>
      </c>
      <c r="AH2100" s="324">
        <v>0.11344402979197302</v>
      </c>
      <c r="AI2100" s="324">
        <v>6.4465020734216588E-2</v>
      </c>
      <c r="AJ2100" s="324">
        <v>0.12053670838377531</v>
      </c>
      <c r="AK2100" s="324">
        <v>65.94708713343293</v>
      </c>
      <c r="AL2100" s="324">
        <v>49.8729253806545</v>
      </c>
      <c r="AM2100" s="324">
        <v>82.021248886211353</v>
      </c>
    </row>
    <row r="2101" spans="1:39">
      <c r="A2101" s="291" t="s">
        <v>2252</v>
      </c>
      <c r="B2101" s="291">
        <v>4</v>
      </c>
      <c r="C2101" s="291" t="s">
        <v>4279</v>
      </c>
      <c r="D2101" s="291" t="s">
        <v>3178</v>
      </c>
      <c r="E2101" s="291" t="s">
        <v>3160</v>
      </c>
      <c r="F2101" s="291" t="s">
        <v>3161</v>
      </c>
      <c r="G2101" s="291" t="s">
        <v>3162</v>
      </c>
      <c r="H2101" s="291" t="s">
        <v>3163</v>
      </c>
      <c r="I2101" s="291" t="s">
        <v>3164</v>
      </c>
      <c r="J2101" s="291" t="s">
        <v>63</v>
      </c>
      <c r="K2101" s="291">
        <v>6</v>
      </c>
      <c r="L2101" s="291">
        <v>24440266</v>
      </c>
      <c r="M2101" s="291" t="s">
        <v>58</v>
      </c>
      <c r="N2101" s="291">
        <v>98</v>
      </c>
      <c r="O2101" s="291">
        <v>1738517.588133337</v>
      </c>
      <c r="P2101" s="321" t="s">
        <v>3172</v>
      </c>
      <c r="Q2101" s="321">
        <v>20100000</v>
      </c>
      <c r="R2101" s="321">
        <v>32.510452999999998</v>
      </c>
      <c r="S2101" s="321">
        <v>52.540310169999998</v>
      </c>
      <c r="T2101" s="321">
        <v>123.30787642705047</v>
      </c>
      <c r="U2101" s="321" t="s">
        <v>150</v>
      </c>
      <c r="V2101" s="321">
        <v>0.2437433168239114</v>
      </c>
      <c r="W2101" s="321">
        <v>1.33586139759419</v>
      </c>
      <c r="X2101" s="321">
        <v>2.6501716760387399</v>
      </c>
      <c r="Y2101" s="321">
        <v>41.899748670636797</v>
      </c>
      <c r="Z2101" s="321">
        <v>0.41800999999999999</v>
      </c>
      <c r="AA2101" s="321">
        <v>141.09487300000001</v>
      </c>
      <c r="AB2101" s="321">
        <v>1.7961040779999999</v>
      </c>
      <c r="AC2101" s="322">
        <v>0.59518882524182481</v>
      </c>
      <c r="AD2101" s="323">
        <v>201000</v>
      </c>
      <c r="AE2101" s="322">
        <v>8.649341234494214</v>
      </c>
      <c r="AF2101" s="324">
        <v>21.366359858176175</v>
      </c>
      <c r="AG2101" s="324">
        <v>1.3883640234496919</v>
      </c>
      <c r="AH2101" s="324">
        <v>0.11431795068113339</v>
      </c>
      <c r="AI2101" s="324">
        <v>6.4978968465628104E-2</v>
      </c>
      <c r="AJ2101" s="324">
        <v>0.12053670838377531</v>
      </c>
      <c r="AK2101" s="324">
        <v>66.47285064734173</v>
      </c>
      <c r="AL2101" s="324">
        <v>50.270537551818173</v>
      </c>
      <c r="AM2101" s="324">
        <v>82.67516374286528</v>
      </c>
    </row>
    <row r="2102" spans="1:39">
      <c r="A2102" s="291" t="s">
        <v>2253</v>
      </c>
      <c r="B2102" s="291">
        <v>4</v>
      </c>
      <c r="C2102" s="291" t="s">
        <v>4280</v>
      </c>
      <c r="D2102" s="291" t="s">
        <v>3178</v>
      </c>
      <c r="E2102" s="291" t="s">
        <v>3160</v>
      </c>
      <c r="F2102" s="291" t="s">
        <v>3161</v>
      </c>
      <c r="G2102" s="291" t="s">
        <v>3162</v>
      </c>
      <c r="H2102" s="291" t="s">
        <v>3163</v>
      </c>
      <c r="I2102" s="291" t="s">
        <v>3164</v>
      </c>
      <c r="J2102" s="291" t="s">
        <v>63</v>
      </c>
      <c r="K2102" s="291">
        <v>6</v>
      </c>
      <c r="L2102" s="291">
        <v>24440266</v>
      </c>
      <c r="M2102" s="291" t="s">
        <v>58</v>
      </c>
      <c r="N2102" s="291">
        <v>99</v>
      </c>
      <c r="O2102" s="291">
        <v>1756440.4498666704</v>
      </c>
      <c r="P2102" s="321" t="s">
        <v>3172</v>
      </c>
      <c r="Q2102" s="321">
        <v>20100000</v>
      </c>
      <c r="R2102" s="321">
        <v>32.510452999999998</v>
      </c>
      <c r="S2102" s="321">
        <v>52.540310169999998</v>
      </c>
      <c r="T2102" s="321">
        <v>123.30787642705047</v>
      </c>
      <c r="U2102" s="321" t="s">
        <v>150</v>
      </c>
      <c r="V2102" s="321">
        <v>0.2437433168239114</v>
      </c>
      <c r="W2102" s="321">
        <v>1.33586139759419</v>
      </c>
      <c r="X2102" s="321">
        <v>2.6501716760387399</v>
      </c>
      <c r="Y2102" s="321">
        <v>41.899748670636797</v>
      </c>
      <c r="Z2102" s="321">
        <v>0.41800999999999999</v>
      </c>
      <c r="AA2102" s="321">
        <v>141.09487300000001</v>
      </c>
      <c r="AB2102" s="321">
        <v>1.7961040779999999</v>
      </c>
      <c r="AC2102" s="322">
        <v>0.59518882524182481</v>
      </c>
      <c r="AD2102" s="323">
        <v>201000</v>
      </c>
      <c r="AE2102" s="322">
        <v>8.7385097008292067</v>
      </c>
      <c r="AF2102" s="324">
        <v>21.586631609291395</v>
      </c>
      <c r="AG2102" s="324">
        <v>1.413736722234451</v>
      </c>
      <c r="AH2102" s="324">
        <v>0.11518816487497356</v>
      </c>
      <c r="AI2102" s="324">
        <v>6.5491307204498986E-2</v>
      </c>
      <c r="AJ2102" s="324">
        <v>0.12053670838377531</v>
      </c>
      <c r="AK2102" s="324">
        <v>66.996968177582715</v>
      </c>
      <c r="AL2102" s="324">
        <v>50.666904936832658</v>
      </c>
      <c r="AM2102" s="324">
        <v>83.327031418332751</v>
      </c>
    </row>
    <row r="2103" spans="1:39">
      <c r="A2103" s="291" t="s">
        <v>2254</v>
      </c>
      <c r="B2103" s="291">
        <v>4</v>
      </c>
      <c r="C2103" s="291" t="s">
        <v>4281</v>
      </c>
      <c r="D2103" s="291" t="s">
        <v>3178</v>
      </c>
      <c r="E2103" s="291" t="s">
        <v>3160</v>
      </c>
      <c r="F2103" s="291" t="s">
        <v>3161</v>
      </c>
      <c r="G2103" s="291" t="s">
        <v>3162</v>
      </c>
      <c r="H2103" s="291" t="s">
        <v>3163</v>
      </c>
      <c r="I2103" s="291" t="s">
        <v>3164</v>
      </c>
      <c r="J2103" s="291" t="s">
        <v>63</v>
      </c>
      <c r="K2103" s="291">
        <v>6</v>
      </c>
      <c r="L2103" s="291">
        <v>24440266</v>
      </c>
      <c r="M2103" s="291" t="s">
        <v>58</v>
      </c>
      <c r="N2103" s="291">
        <v>100</v>
      </c>
      <c r="O2103" s="291">
        <v>1774363.3116000039</v>
      </c>
      <c r="P2103" s="321" t="s">
        <v>3172</v>
      </c>
      <c r="Q2103" s="321">
        <v>20100000</v>
      </c>
      <c r="R2103" s="321">
        <v>32.510452999999998</v>
      </c>
      <c r="S2103" s="321">
        <v>52.540310169999998</v>
      </c>
      <c r="T2103" s="321">
        <v>123.30787642705047</v>
      </c>
      <c r="U2103" s="321" t="s">
        <v>150</v>
      </c>
      <c r="V2103" s="321">
        <v>0.2437433168239114</v>
      </c>
      <c r="W2103" s="321">
        <v>1.33586139759419</v>
      </c>
      <c r="X2103" s="321">
        <v>2.6501716760387399</v>
      </c>
      <c r="Y2103" s="321">
        <v>41.899748670636797</v>
      </c>
      <c r="Z2103" s="321">
        <v>0.41800999999999999</v>
      </c>
      <c r="AA2103" s="321">
        <v>141.09487300000001</v>
      </c>
      <c r="AB2103" s="321">
        <v>1.7961040779999999</v>
      </c>
      <c r="AC2103" s="322">
        <v>0.59518882524182481</v>
      </c>
      <c r="AD2103" s="323">
        <v>201000</v>
      </c>
      <c r="AE2103" s="322">
        <v>8.8276781671641977</v>
      </c>
      <c r="AF2103" s="324">
        <v>21.806903360406608</v>
      </c>
      <c r="AG2103" s="324">
        <v>1.4393002919359081</v>
      </c>
      <c r="AH2103" s="324">
        <v>0.11605468959152239</v>
      </c>
      <c r="AI2103" s="324">
        <v>6.6002048440731528E-2</v>
      </c>
      <c r="AJ2103" s="324">
        <v>0.12053670838377531</v>
      </c>
      <c r="AK2103" s="324">
        <v>67.519451478213796</v>
      </c>
      <c r="AL2103" s="324">
        <v>51.062036424782818</v>
      </c>
      <c r="AM2103" s="324">
        <v>83.976866531644774</v>
      </c>
    </row>
    <row r="2104" spans="1:39">
      <c r="A2104" s="291" t="s">
        <v>2255</v>
      </c>
      <c r="B2104" s="291">
        <v>4</v>
      </c>
      <c r="C2104" s="291" t="s">
        <v>4282</v>
      </c>
      <c r="D2104" s="291" t="s">
        <v>3178</v>
      </c>
      <c r="E2104" s="291" t="s">
        <v>3160</v>
      </c>
      <c r="F2104" s="291" t="s">
        <v>3161</v>
      </c>
      <c r="G2104" s="291" t="s">
        <v>3162</v>
      </c>
      <c r="H2104" s="291" t="s">
        <v>3163</v>
      </c>
      <c r="I2104" s="291" t="s">
        <v>3164</v>
      </c>
      <c r="J2104" s="291" t="s">
        <v>63</v>
      </c>
      <c r="K2104" s="291">
        <v>6</v>
      </c>
      <c r="L2104" s="291">
        <v>24440266</v>
      </c>
      <c r="M2104" s="291" t="s">
        <v>58</v>
      </c>
      <c r="N2104" s="291">
        <v>101</v>
      </c>
      <c r="O2104" s="291">
        <v>1792286.1733333373</v>
      </c>
      <c r="P2104" s="321" t="s">
        <v>3172</v>
      </c>
      <c r="Q2104" s="321">
        <v>20100000</v>
      </c>
      <c r="R2104" s="321">
        <v>32.510452999999998</v>
      </c>
      <c r="S2104" s="321">
        <v>52.540310169999998</v>
      </c>
      <c r="T2104" s="321">
        <v>123.30787642705047</v>
      </c>
      <c r="U2104" s="321" t="s">
        <v>150</v>
      </c>
      <c r="V2104" s="321">
        <v>0.2437433168239114</v>
      </c>
      <c r="W2104" s="321">
        <v>1.33586139759419</v>
      </c>
      <c r="X2104" s="321">
        <v>2.6501716760387399</v>
      </c>
      <c r="Y2104" s="321">
        <v>41.899748670636797</v>
      </c>
      <c r="Z2104" s="321">
        <v>0.41800999999999999</v>
      </c>
      <c r="AA2104" s="321">
        <v>141.09487300000001</v>
      </c>
      <c r="AB2104" s="321">
        <v>1.7961040779999999</v>
      </c>
      <c r="AC2104" s="322">
        <v>0.59518882524182481</v>
      </c>
      <c r="AD2104" s="323">
        <v>201000</v>
      </c>
      <c r="AE2104" s="322">
        <v>8.9168466334991905</v>
      </c>
      <c r="AF2104" s="324">
        <v>22.027175111521831</v>
      </c>
      <c r="AG2104" s="324">
        <v>1.4650539235513025</v>
      </c>
      <c r="AH2104" s="324">
        <v>0.11691754155948339</v>
      </c>
      <c r="AI2104" s="324">
        <v>6.6511203371919056E-2</v>
      </c>
      <c r="AJ2104" s="324">
        <v>0.12053670838377531</v>
      </c>
      <c r="AK2104" s="324">
        <v>68.040312004263683</v>
      </c>
      <c r="AL2104" s="324">
        <v>51.455940678610659</v>
      </c>
      <c r="AM2104" s="324">
        <v>84.624683329916706</v>
      </c>
    </row>
    <row r="2105" spans="1:39">
      <c r="A2105" s="291" t="s">
        <v>2256</v>
      </c>
      <c r="B2105" s="291">
        <v>4</v>
      </c>
      <c r="C2105" s="291" t="s">
        <v>4283</v>
      </c>
      <c r="D2105" s="291" t="s">
        <v>3178</v>
      </c>
      <c r="E2105" s="291" t="s">
        <v>3160</v>
      </c>
      <c r="F2105" s="291" t="s">
        <v>3161</v>
      </c>
      <c r="G2105" s="291" t="s">
        <v>3162</v>
      </c>
      <c r="H2105" s="291" t="s">
        <v>3163</v>
      </c>
      <c r="I2105" s="291" t="s">
        <v>3164</v>
      </c>
      <c r="J2105" s="291" t="s">
        <v>63</v>
      </c>
      <c r="K2105" s="291">
        <v>6</v>
      </c>
      <c r="L2105" s="291">
        <v>24440266</v>
      </c>
      <c r="M2105" s="291" t="s">
        <v>58</v>
      </c>
      <c r="N2105" s="291">
        <v>102</v>
      </c>
      <c r="O2105" s="291">
        <v>1810209.0350666707</v>
      </c>
      <c r="P2105" s="321" t="s">
        <v>3172</v>
      </c>
      <c r="Q2105" s="321">
        <v>20100000</v>
      </c>
      <c r="R2105" s="321">
        <v>32.510452999999998</v>
      </c>
      <c r="S2105" s="321">
        <v>52.540310169999998</v>
      </c>
      <c r="T2105" s="321">
        <v>123.30787642705047</v>
      </c>
      <c r="U2105" s="321" t="s">
        <v>150</v>
      </c>
      <c r="V2105" s="321">
        <v>0.2437433168239114</v>
      </c>
      <c r="W2105" s="321">
        <v>1.33586139759419</v>
      </c>
      <c r="X2105" s="321">
        <v>2.6501716760387399</v>
      </c>
      <c r="Y2105" s="321">
        <v>41.899748670636797</v>
      </c>
      <c r="Z2105" s="321">
        <v>0.41800999999999999</v>
      </c>
      <c r="AA2105" s="321">
        <v>141.09487300000001</v>
      </c>
      <c r="AB2105" s="321">
        <v>1.7961040779999999</v>
      </c>
      <c r="AC2105" s="322">
        <v>0.59518882524182481</v>
      </c>
      <c r="AD2105" s="323">
        <v>201000</v>
      </c>
      <c r="AE2105" s="322">
        <v>9.0060150998341832</v>
      </c>
      <c r="AF2105" s="324">
        <v>22.247446862637052</v>
      </c>
      <c r="AG2105" s="324">
        <v>1.4909968116588248</v>
      </c>
      <c r="AH2105" s="324">
        <v>0.11777673703584474</v>
      </c>
      <c r="AI2105" s="324">
        <v>6.7018782913146058E-2</v>
      </c>
      <c r="AJ2105" s="324">
        <v>0.12053670838377531</v>
      </c>
      <c r="AK2105" s="324">
        <v>68.559560921757296</v>
      </c>
      <c r="AL2105" s="324">
        <v>51.84862614269715</v>
      </c>
      <c r="AM2105" s="324">
        <v>85.27049570081742</v>
      </c>
    </row>
    <row r="2106" spans="1:39">
      <c r="A2106" s="291" t="s">
        <v>2257</v>
      </c>
      <c r="B2106" s="291">
        <v>4</v>
      </c>
      <c r="C2106" s="291" t="s">
        <v>4284</v>
      </c>
      <c r="D2106" s="291" t="s">
        <v>3178</v>
      </c>
      <c r="E2106" s="291" t="s">
        <v>3160</v>
      </c>
      <c r="F2106" s="291" t="s">
        <v>3161</v>
      </c>
      <c r="G2106" s="291" t="s">
        <v>3162</v>
      </c>
      <c r="H2106" s="291" t="s">
        <v>3163</v>
      </c>
      <c r="I2106" s="291" t="s">
        <v>3164</v>
      </c>
      <c r="J2106" s="291" t="s">
        <v>63</v>
      </c>
      <c r="K2106" s="291">
        <v>6</v>
      </c>
      <c r="L2106" s="291">
        <v>24440266</v>
      </c>
      <c r="M2106" s="291" t="s">
        <v>58</v>
      </c>
      <c r="N2106" s="291">
        <v>103</v>
      </c>
      <c r="O2106" s="291">
        <v>1828131.8968000042</v>
      </c>
      <c r="P2106" s="321" t="s">
        <v>3172</v>
      </c>
      <c r="Q2106" s="321">
        <v>20100000</v>
      </c>
      <c r="R2106" s="321">
        <v>32.510452999999998</v>
      </c>
      <c r="S2106" s="321">
        <v>52.540310169999998</v>
      </c>
      <c r="T2106" s="321">
        <v>123.30787642705047</v>
      </c>
      <c r="U2106" s="321" t="s">
        <v>150</v>
      </c>
      <c r="V2106" s="321">
        <v>0.2437433168239114</v>
      </c>
      <c r="W2106" s="321">
        <v>1.33586139759419</v>
      </c>
      <c r="X2106" s="321">
        <v>2.6501716760387399</v>
      </c>
      <c r="Y2106" s="321">
        <v>41.899748670636797</v>
      </c>
      <c r="Z2106" s="321">
        <v>0.41800999999999999</v>
      </c>
      <c r="AA2106" s="321">
        <v>141.09487300000001</v>
      </c>
      <c r="AB2106" s="321">
        <v>1.7961040779999999</v>
      </c>
      <c r="AC2106" s="322">
        <v>0.59518882524182481</v>
      </c>
      <c r="AD2106" s="323">
        <v>201000</v>
      </c>
      <c r="AE2106" s="322">
        <v>9.0951835661691742</v>
      </c>
      <c r="AF2106" s="324">
        <v>22.467718613752265</v>
      </c>
      <c r="AG2106" s="324">
        <v>1.5171281543174502</v>
      </c>
      <c r="AH2106" s="324">
        <v>0.1186322918228284</v>
      </c>
      <c r="AI2106" s="324">
        <v>6.7524797706378217E-2</v>
      </c>
      <c r="AJ2106" s="324">
        <v>0.12053670838377531</v>
      </c>
      <c r="AK2106" s="324">
        <v>69.077209117321658</v>
      </c>
      <c r="AL2106" s="324">
        <v>52.240101050126754</v>
      </c>
      <c r="AM2106" s="324">
        <v>85.914317184516577</v>
      </c>
    </row>
    <row r="2107" spans="1:39">
      <c r="A2107" s="291" t="s">
        <v>2258</v>
      </c>
      <c r="B2107" s="291">
        <v>4</v>
      </c>
      <c r="C2107" s="291" t="s">
        <v>4285</v>
      </c>
      <c r="D2107" s="291" t="s">
        <v>3178</v>
      </c>
      <c r="E2107" s="291" t="s">
        <v>3160</v>
      </c>
      <c r="F2107" s="291" t="s">
        <v>3161</v>
      </c>
      <c r="G2107" s="291" t="s">
        <v>3162</v>
      </c>
      <c r="H2107" s="291" t="s">
        <v>3163</v>
      </c>
      <c r="I2107" s="291" t="s">
        <v>3164</v>
      </c>
      <c r="J2107" s="291" t="s">
        <v>63</v>
      </c>
      <c r="K2107" s="291">
        <v>6</v>
      </c>
      <c r="L2107" s="291">
        <v>24440266</v>
      </c>
      <c r="M2107" s="291" t="s">
        <v>58</v>
      </c>
      <c r="N2107" s="291">
        <v>104</v>
      </c>
      <c r="O2107" s="291">
        <v>1846054.7585333376</v>
      </c>
      <c r="P2107" s="321" t="s">
        <v>3172</v>
      </c>
      <c r="Q2107" s="321">
        <v>20100000</v>
      </c>
      <c r="R2107" s="321">
        <v>32.510452999999998</v>
      </c>
      <c r="S2107" s="321">
        <v>52.540310169999998</v>
      </c>
      <c r="T2107" s="321">
        <v>123.30787642705047</v>
      </c>
      <c r="U2107" s="321" t="s">
        <v>150</v>
      </c>
      <c r="V2107" s="321">
        <v>0.2437433168239114</v>
      </c>
      <c r="W2107" s="321">
        <v>1.33586139759419</v>
      </c>
      <c r="X2107" s="321">
        <v>2.6501716760387399</v>
      </c>
      <c r="Y2107" s="321">
        <v>41.899748670636797</v>
      </c>
      <c r="Z2107" s="321">
        <v>0.41800999999999999</v>
      </c>
      <c r="AA2107" s="321">
        <v>141.09487300000001</v>
      </c>
      <c r="AB2107" s="321">
        <v>1.7961040779999999</v>
      </c>
      <c r="AC2107" s="322">
        <v>0.59518882524182481</v>
      </c>
      <c r="AD2107" s="323">
        <v>201000</v>
      </c>
      <c r="AE2107" s="322">
        <v>9.184352032504167</v>
      </c>
      <c r="AF2107" s="324">
        <v>22.687990364867488</v>
      </c>
      <c r="AG2107" s="324">
        <v>1.543447152970375</v>
      </c>
      <c r="AH2107" s="324">
        <v>0.11948422128426922</v>
      </c>
      <c r="AI2107" s="324">
        <v>6.8029258129464559E-2</v>
      </c>
      <c r="AJ2107" s="324">
        <v>0.12053670838377531</v>
      </c>
      <c r="AK2107" s="324">
        <v>69.593267207395087</v>
      </c>
      <c r="AL2107" s="324">
        <v>52.630373429651868</v>
      </c>
      <c r="AM2107" s="324">
        <v>86.556160985138305</v>
      </c>
    </row>
    <row r="2108" spans="1:39">
      <c r="A2108" s="291" t="s">
        <v>2259</v>
      </c>
      <c r="B2108" s="291">
        <v>4</v>
      </c>
      <c r="C2108" s="291" t="s">
        <v>4286</v>
      </c>
      <c r="D2108" s="291" t="s">
        <v>3178</v>
      </c>
      <c r="E2108" s="291" t="s">
        <v>3160</v>
      </c>
      <c r="F2108" s="291" t="s">
        <v>3161</v>
      </c>
      <c r="G2108" s="291" t="s">
        <v>3162</v>
      </c>
      <c r="H2108" s="291" t="s">
        <v>3163</v>
      </c>
      <c r="I2108" s="291" t="s">
        <v>3164</v>
      </c>
      <c r="J2108" s="291" t="s">
        <v>63</v>
      </c>
      <c r="K2108" s="291">
        <v>6</v>
      </c>
      <c r="L2108" s="291">
        <v>24440266</v>
      </c>
      <c r="M2108" s="291" t="s">
        <v>58</v>
      </c>
      <c r="N2108" s="291">
        <v>105</v>
      </c>
      <c r="O2108" s="291">
        <v>1863977.6202666711</v>
      </c>
      <c r="P2108" s="321" t="s">
        <v>3172</v>
      </c>
      <c r="Q2108" s="321">
        <v>20100000</v>
      </c>
      <c r="R2108" s="321">
        <v>32.510452999999998</v>
      </c>
      <c r="S2108" s="321">
        <v>52.540310169999998</v>
      </c>
      <c r="T2108" s="321">
        <v>123.30787642705047</v>
      </c>
      <c r="U2108" s="321" t="s">
        <v>150</v>
      </c>
      <c r="V2108" s="321">
        <v>0.2437433168239114</v>
      </c>
      <c r="W2108" s="321">
        <v>1.33586139759419</v>
      </c>
      <c r="X2108" s="321">
        <v>2.6501716760387399</v>
      </c>
      <c r="Y2108" s="321">
        <v>41.899748670636797</v>
      </c>
      <c r="Z2108" s="321">
        <v>0.41800999999999999</v>
      </c>
      <c r="AA2108" s="321">
        <v>141.09487300000001</v>
      </c>
      <c r="AB2108" s="321">
        <v>1.7961040779999999</v>
      </c>
      <c r="AC2108" s="322">
        <v>0.59518882524182481</v>
      </c>
      <c r="AD2108" s="323">
        <v>201000</v>
      </c>
      <c r="AE2108" s="322">
        <v>9.2735204988391597</v>
      </c>
      <c r="AF2108" s="324">
        <v>22.908262115982708</v>
      </c>
      <c r="AG2108" s="324">
        <v>1.5699530123518421</v>
      </c>
      <c r="AH2108" s="324">
        <v>0.12033254036103054</v>
      </c>
      <c r="AI2108" s="324">
        <v>6.8532174304768073E-2</v>
      </c>
      <c r="AJ2108" s="324">
        <v>0.12053670838377531</v>
      </c>
      <c r="AK2108" s="324">
        <v>70.107745547056112</v>
      </c>
      <c r="AL2108" s="324">
        <v>53.019451112369858</v>
      </c>
      <c r="AM2108" s="324">
        <v>87.196039981742373</v>
      </c>
    </row>
    <row r="2109" spans="1:39">
      <c r="A2109" s="291" t="s">
        <v>2260</v>
      </c>
      <c r="B2109" s="291">
        <v>4</v>
      </c>
      <c r="C2109" s="291" t="s">
        <v>4287</v>
      </c>
      <c r="D2109" s="291" t="s">
        <v>3178</v>
      </c>
      <c r="E2109" s="291" t="s">
        <v>3160</v>
      </c>
      <c r="F2109" s="291" t="s">
        <v>3161</v>
      </c>
      <c r="G2109" s="291" t="s">
        <v>3162</v>
      </c>
      <c r="H2109" s="291" t="s">
        <v>3163</v>
      </c>
      <c r="I2109" s="291" t="s">
        <v>3164</v>
      </c>
      <c r="J2109" s="291" t="s">
        <v>63</v>
      </c>
      <c r="K2109" s="291">
        <v>6</v>
      </c>
      <c r="L2109" s="291">
        <v>24440266</v>
      </c>
      <c r="M2109" s="291" t="s">
        <v>58</v>
      </c>
      <c r="N2109" s="291">
        <v>106</v>
      </c>
      <c r="O2109" s="291">
        <v>1881900.4820000045</v>
      </c>
      <c r="P2109" s="321" t="s">
        <v>3172</v>
      </c>
      <c r="Q2109" s="321">
        <v>20100000</v>
      </c>
      <c r="R2109" s="321">
        <v>32.510452999999998</v>
      </c>
      <c r="S2109" s="321">
        <v>52.540310169999998</v>
      </c>
      <c r="T2109" s="321">
        <v>123.30787642705047</v>
      </c>
      <c r="U2109" s="321" t="s">
        <v>150</v>
      </c>
      <c r="V2109" s="321">
        <v>0.2437433168239114</v>
      </c>
      <c r="W2109" s="321">
        <v>1.33586139759419</v>
      </c>
      <c r="X2109" s="321">
        <v>2.6501716760387399</v>
      </c>
      <c r="Y2109" s="321">
        <v>41.899748670636797</v>
      </c>
      <c r="Z2109" s="321">
        <v>0.41800999999999999</v>
      </c>
      <c r="AA2109" s="321">
        <v>141.09487300000001</v>
      </c>
      <c r="AB2109" s="321">
        <v>1.7961040779999999</v>
      </c>
      <c r="AC2109" s="322">
        <v>0.59518882524182481</v>
      </c>
      <c r="AD2109" s="323">
        <v>201000</v>
      </c>
      <c r="AE2109" s="322">
        <v>9.3626889651741525</v>
      </c>
      <c r="AF2109" s="324">
        <v>23.128533867097929</v>
      </c>
      <c r="AG2109" s="324">
        <v>1.5966449403972816</v>
      </c>
      <c r="AH2109" s="324">
        <v>0.12117726358600267</v>
      </c>
      <c r="AI2109" s="324">
        <v>6.9033556107446506E-2</v>
      </c>
      <c r="AJ2109" s="324">
        <v>0.12053670838377531</v>
      </c>
      <c r="AK2109" s="324">
        <v>70.620654238494765</v>
      </c>
      <c r="AL2109" s="324">
        <v>53.407341738129439</v>
      </c>
      <c r="AM2109" s="324">
        <v>87.833966738860099</v>
      </c>
    </row>
    <row r="2110" spans="1:39">
      <c r="A2110" s="291" t="s">
        <v>2261</v>
      </c>
      <c r="B2110" s="291">
        <v>4</v>
      </c>
      <c r="C2110" s="291" t="s">
        <v>4288</v>
      </c>
      <c r="D2110" s="291" t="s">
        <v>3178</v>
      </c>
      <c r="E2110" s="291" t="s">
        <v>3160</v>
      </c>
      <c r="F2110" s="291" t="s">
        <v>3161</v>
      </c>
      <c r="G2110" s="291" t="s">
        <v>3162</v>
      </c>
      <c r="H2110" s="291" t="s">
        <v>3163</v>
      </c>
      <c r="I2110" s="291" t="s">
        <v>3164</v>
      </c>
      <c r="J2110" s="291" t="s">
        <v>63</v>
      </c>
      <c r="K2110" s="291">
        <v>6</v>
      </c>
      <c r="L2110" s="291">
        <v>24440266</v>
      </c>
      <c r="M2110" s="291" t="s">
        <v>58</v>
      </c>
      <c r="N2110" s="291">
        <v>107</v>
      </c>
      <c r="O2110" s="291">
        <v>1899823.3437333379</v>
      </c>
      <c r="P2110" s="321" t="s">
        <v>3172</v>
      </c>
      <c r="Q2110" s="321">
        <v>20100000</v>
      </c>
      <c r="R2110" s="321">
        <v>32.510452999999998</v>
      </c>
      <c r="S2110" s="321">
        <v>52.540310169999998</v>
      </c>
      <c r="T2110" s="321">
        <v>123.30787642705047</v>
      </c>
      <c r="U2110" s="321" t="s">
        <v>150</v>
      </c>
      <c r="V2110" s="321">
        <v>0.2437433168239114</v>
      </c>
      <c r="W2110" s="321">
        <v>1.33586139759419</v>
      </c>
      <c r="X2110" s="321">
        <v>2.6501716760387399</v>
      </c>
      <c r="Y2110" s="321">
        <v>41.899748670636797</v>
      </c>
      <c r="Z2110" s="321">
        <v>0.41800999999999999</v>
      </c>
      <c r="AA2110" s="321">
        <v>141.09487300000001</v>
      </c>
      <c r="AB2110" s="321">
        <v>1.7961040779999999</v>
      </c>
      <c r="AC2110" s="322">
        <v>0.59518882524182481</v>
      </c>
      <c r="AD2110" s="323">
        <v>201000</v>
      </c>
      <c r="AE2110" s="322">
        <v>9.4518574315091435</v>
      </c>
      <c r="AF2110" s="324">
        <v>23.348805618213145</v>
      </c>
      <c r="AG2110" s="324">
        <v>1.6235221481566007</v>
      </c>
      <c r="AH2110" s="324">
        <v>0.12201840509843942</v>
      </c>
      <c r="AI2110" s="324">
        <v>6.9533413173399269E-2</v>
      </c>
      <c r="AJ2110" s="324">
        <v>0.12053670838377531</v>
      </c>
      <c r="AK2110" s="324">
        <v>71.1320031391421</v>
      </c>
      <c r="AL2110" s="324">
        <v>53.794052761678728</v>
      </c>
      <c r="AM2110" s="324">
        <v>88.469953516605457</v>
      </c>
    </row>
    <row r="2111" spans="1:39">
      <c r="A2111" s="291" t="s">
        <v>2262</v>
      </c>
      <c r="B2111" s="291">
        <v>4</v>
      </c>
      <c r="C2111" s="291" t="s">
        <v>4289</v>
      </c>
      <c r="D2111" s="291" t="s">
        <v>3178</v>
      </c>
      <c r="E2111" s="291" t="s">
        <v>3160</v>
      </c>
      <c r="F2111" s="291" t="s">
        <v>3161</v>
      </c>
      <c r="G2111" s="291" t="s">
        <v>3162</v>
      </c>
      <c r="H2111" s="291" t="s">
        <v>3163</v>
      </c>
      <c r="I2111" s="291" t="s">
        <v>3164</v>
      </c>
      <c r="J2111" s="291" t="s">
        <v>63</v>
      </c>
      <c r="K2111" s="291">
        <v>6</v>
      </c>
      <c r="L2111" s="291">
        <v>24440266</v>
      </c>
      <c r="M2111" s="291" t="s">
        <v>58</v>
      </c>
      <c r="N2111" s="291">
        <v>108</v>
      </c>
      <c r="O2111" s="291">
        <v>1917746.2054666714</v>
      </c>
      <c r="P2111" s="321" t="s">
        <v>3172</v>
      </c>
      <c r="Q2111" s="321">
        <v>20100000</v>
      </c>
      <c r="R2111" s="321">
        <v>32.510452999999998</v>
      </c>
      <c r="S2111" s="321">
        <v>52.540310169999998</v>
      </c>
      <c r="T2111" s="321">
        <v>123.30787642705047</v>
      </c>
      <c r="U2111" s="321" t="s">
        <v>150</v>
      </c>
      <c r="V2111" s="321">
        <v>0.2437433168239114</v>
      </c>
      <c r="W2111" s="321">
        <v>1.33586139759419</v>
      </c>
      <c r="X2111" s="321">
        <v>2.6501716760387399</v>
      </c>
      <c r="Y2111" s="321">
        <v>41.899748670636797</v>
      </c>
      <c r="Z2111" s="321">
        <v>0.41800999999999999</v>
      </c>
      <c r="AA2111" s="321">
        <v>141.09487300000001</v>
      </c>
      <c r="AB2111" s="321">
        <v>1.7961040779999999</v>
      </c>
      <c r="AC2111" s="322">
        <v>0.59518882524182481</v>
      </c>
      <c r="AD2111" s="323">
        <v>201000</v>
      </c>
      <c r="AE2111" s="322">
        <v>9.5410258978441362</v>
      </c>
      <c r="AF2111" s="324">
        <v>23.569077369328365</v>
      </c>
      <c r="AG2111" s="324">
        <v>1.6505838497105128</v>
      </c>
      <c r="AH2111" s="324">
        <v>0.12285597865772899</v>
      </c>
      <c r="AI2111" s="324">
        <v>7.0031754906897684E-2</v>
      </c>
      <c r="AJ2111" s="324">
        <v>0.12053670838377531</v>
      </c>
      <c r="AK2111" s="324">
        <v>71.641801869475898</v>
      </c>
      <c r="AL2111" s="324">
        <v>54.179591458568353</v>
      </c>
      <c r="AM2111" s="324">
        <v>89.104012280383444</v>
      </c>
    </row>
    <row r="2112" spans="1:39">
      <c r="A2112" s="291" t="s">
        <v>2263</v>
      </c>
      <c r="B2112" s="291">
        <v>4</v>
      </c>
      <c r="C2112" s="291" t="s">
        <v>4290</v>
      </c>
      <c r="D2112" s="291" t="s">
        <v>3178</v>
      </c>
      <c r="E2112" s="291" t="s">
        <v>3160</v>
      </c>
      <c r="F2112" s="291" t="s">
        <v>3161</v>
      </c>
      <c r="G2112" s="291" t="s">
        <v>3162</v>
      </c>
      <c r="H2112" s="291" t="s">
        <v>3163</v>
      </c>
      <c r="I2112" s="291" t="s">
        <v>3164</v>
      </c>
      <c r="J2112" s="291" t="s">
        <v>63</v>
      </c>
      <c r="K2112" s="291">
        <v>6</v>
      </c>
      <c r="L2112" s="291">
        <v>24440266</v>
      </c>
      <c r="M2112" s="291" t="s">
        <v>58</v>
      </c>
      <c r="N2112" s="291">
        <v>109</v>
      </c>
      <c r="O2112" s="291">
        <v>1935669.0672000048</v>
      </c>
      <c r="P2112" s="321" t="s">
        <v>3172</v>
      </c>
      <c r="Q2112" s="321">
        <v>20100000</v>
      </c>
      <c r="R2112" s="321">
        <v>32.510452999999998</v>
      </c>
      <c r="S2112" s="321">
        <v>52.540310169999998</v>
      </c>
      <c r="T2112" s="321">
        <v>123.30787642705047</v>
      </c>
      <c r="U2112" s="321" t="s">
        <v>150</v>
      </c>
      <c r="V2112" s="321">
        <v>0.2437433168239114</v>
      </c>
      <c r="W2112" s="321">
        <v>1.33586139759419</v>
      </c>
      <c r="X2112" s="321">
        <v>2.6501716760387399</v>
      </c>
      <c r="Y2112" s="321">
        <v>41.899748670636797</v>
      </c>
      <c r="Z2112" s="321">
        <v>0.41800999999999999</v>
      </c>
      <c r="AA2112" s="321">
        <v>141.09487300000001</v>
      </c>
      <c r="AB2112" s="321">
        <v>1.7961040779999999</v>
      </c>
      <c r="AC2112" s="322">
        <v>0.59518882524182481</v>
      </c>
      <c r="AD2112" s="323">
        <v>201000</v>
      </c>
      <c r="AE2112" s="322">
        <v>9.630194364179129</v>
      </c>
      <c r="AF2112" s="324">
        <v>23.789349120443585</v>
      </c>
      <c r="AG2112" s="324">
        <v>1.6778292620897346</v>
      </c>
      <c r="AH2112" s="324">
        <v>0.12368999765644151</v>
      </c>
      <c r="AI2112" s="324">
        <v>7.0528590487911977E-2</v>
      </c>
      <c r="AJ2112" s="324">
        <v>0.12053670838377531</v>
      </c>
      <c r="AK2112" s="324">
        <v>72.150059820516134</v>
      </c>
      <c r="AL2112" s="324">
        <v>54.563964930819914</v>
      </c>
      <c r="AM2112" s="324">
        <v>89.736154710212361</v>
      </c>
    </row>
    <row r="2113" spans="1:39">
      <c r="A2113" s="291" t="s">
        <v>2264</v>
      </c>
      <c r="B2113" s="291">
        <v>4</v>
      </c>
      <c r="C2113" s="291" t="s">
        <v>4291</v>
      </c>
      <c r="D2113" s="291" t="s">
        <v>3178</v>
      </c>
      <c r="E2113" s="291" t="s">
        <v>3160</v>
      </c>
      <c r="F2113" s="291" t="s">
        <v>3161</v>
      </c>
      <c r="G2113" s="291" t="s">
        <v>3162</v>
      </c>
      <c r="H2113" s="291" t="s">
        <v>3163</v>
      </c>
      <c r="I2113" s="291" t="s">
        <v>3164</v>
      </c>
      <c r="J2113" s="291" t="s">
        <v>63</v>
      </c>
      <c r="K2113" s="291">
        <v>6</v>
      </c>
      <c r="L2113" s="291">
        <v>24440266</v>
      </c>
      <c r="M2113" s="291" t="s">
        <v>58</v>
      </c>
      <c r="N2113" s="291">
        <v>110</v>
      </c>
      <c r="O2113" s="291">
        <v>1953591.9289333383</v>
      </c>
      <c r="P2113" s="321" t="s">
        <v>3172</v>
      </c>
      <c r="Q2113" s="321">
        <v>20100000</v>
      </c>
      <c r="R2113" s="321">
        <v>32.510452999999998</v>
      </c>
      <c r="S2113" s="321">
        <v>52.540310169999998</v>
      </c>
      <c r="T2113" s="321">
        <v>123.30787642705047</v>
      </c>
      <c r="U2113" s="321" t="s">
        <v>150</v>
      </c>
      <c r="V2113" s="321">
        <v>0.2437433168239114</v>
      </c>
      <c r="W2113" s="321">
        <v>1.33586139759419</v>
      </c>
      <c r="X2113" s="321">
        <v>2.6501716760387399</v>
      </c>
      <c r="Y2113" s="321">
        <v>41.899748670636797</v>
      </c>
      <c r="Z2113" s="321">
        <v>0.41800999999999999</v>
      </c>
      <c r="AA2113" s="321">
        <v>141.09487300000001</v>
      </c>
      <c r="AB2113" s="321">
        <v>1.7961040779999999</v>
      </c>
      <c r="AC2113" s="322">
        <v>0.59518882524182481</v>
      </c>
      <c r="AD2113" s="323">
        <v>201000</v>
      </c>
      <c r="AE2113" s="322">
        <v>9.71936283051412</v>
      </c>
      <c r="AF2113" s="324">
        <v>24.009620871558802</v>
      </c>
      <c r="AG2113" s="324">
        <v>1.7052576051970216</v>
      </c>
      <c r="AH2113" s="324">
        <v>0.12452047513319224</v>
      </c>
      <c r="AI2113" s="324">
        <v>7.102392887915307E-2</v>
      </c>
      <c r="AJ2113" s="324">
        <v>0.12053670838377531</v>
      </c>
      <c r="AK2113" s="324">
        <v>72.65678616102862</v>
      </c>
      <c r="AL2113" s="324">
        <v>54.947180112373843</v>
      </c>
      <c r="AM2113" s="324">
        <v>90.366392209683397</v>
      </c>
    </row>
    <row r="2114" spans="1:39">
      <c r="A2114" s="291" t="s">
        <v>2265</v>
      </c>
      <c r="B2114" s="291">
        <v>4</v>
      </c>
      <c r="C2114" s="291" t="s">
        <v>4292</v>
      </c>
      <c r="D2114" s="291" t="s">
        <v>3178</v>
      </c>
      <c r="E2114" s="291" t="s">
        <v>3160</v>
      </c>
      <c r="F2114" s="291" t="s">
        <v>3161</v>
      </c>
      <c r="G2114" s="291" t="s">
        <v>3162</v>
      </c>
      <c r="H2114" s="291" t="s">
        <v>3163</v>
      </c>
      <c r="I2114" s="291" t="s">
        <v>3164</v>
      </c>
      <c r="J2114" s="291" t="s">
        <v>63</v>
      </c>
      <c r="K2114" s="291">
        <v>6</v>
      </c>
      <c r="L2114" s="291">
        <v>24440266</v>
      </c>
      <c r="M2114" s="291" t="s">
        <v>58</v>
      </c>
      <c r="N2114" s="291">
        <v>111</v>
      </c>
      <c r="O2114" s="291">
        <v>1971514.7906666717</v>
      </c>
      <c r="P2114" s="321" t="s">
        <v>3172</v>
      </c>
      <c r="Q2114" s="321">
        <v>20100000</v>
      </c>
      <c r="R2114" s="321">
        <v>32.510452999999998</v>
      </c>
      <c r="S2114" s="321">
        <v>52.540310169999998</v>
      </c>
      <c r="T2114" s="321">
        <v>123.30787642705047</v>
      </c>
      <c r="U2114" s="321" t="s">
        <v>150</v>
      </c>
      <c r="V2114" s="321">
        <v>0.2437433168239114</v>
      </c>
      <c r="W2114" s="321">
        <v>1.33586139759419</v>
      </c>
      <c r="X2114" s="321">
        <v>2.6501716760387399</v>
      </c>
      <c r="Y2114" s="321">
        <v>41.899748670636797</v>
      </c>
      <c r="Z2114" s="321">
        <v>0.41800999999999999</v>
      </c>
      <c r="AA2114" s="321">
        <v>141.09487300000001</v>
      </c>
      <c r="AB2114" s="321">
        <v>1.7961040779999999</v>
      </c>
      <c r="AC2114" s="322">
        <v>0.59518882524182481</v>
      </c>
      <c r="AD2114" s="323">
        <v>201000</v>
      </c>
      <c r="AE2114" s="322">
        <v>9.8085312968491127</v>
      </c>
      <c r="AF2114" s="324">
        <v>24.229892622674022</v>
      </c>
      <c r="AG2114" s="324">
        <v>1.7328681017318708</v>
      </c>
      <c r="AH2114" s="324">
        <v>0.12534742378475305</v>
      </c>
      <c r="AI2114" s="324">
        <v>7.1517778832840356E-2</v>
      </c>
      <c r="AJ2114" s="324">
        <v>0.12053670838377531</v>
      </c>
      <c r="AK2114" s="324">
        <v>73.161989844448371</v>
      </c>
      <c r="AL2114" s="324">
        <v>55.329243774325214</v>
      </c>
      <c r="AM2114" s="324">
        <v>90.994735914571535</v>
      </c>
    </row>
    <row r="2115" spans="1:39">
      <c r="A2115" s="291" t="s">
        <v>2266</v>
      </c>
      <c r="B2115" s="291">
        <v>4</v>
      </c>
      <c r="C2115" s="291" t="s">
        <v>4293</v>
      </c>
      <c r="D2115" s="291" t="s">
        <v>3178</v>
      </c>
      <c r="E2115" s="291" t="s">
        <v>3160</v>
      </c>
      <c r="F2115" s="291" t="s">
        <v>3161</v>
      </c>
      <c r="G2115" s="291" t="s">
        <v>3162</v>
      </c>
      <c r="H2115" s="291" t="s">
        <v>3163</v>
      </c>
      <c r="I2115" s="291" t="s">
        <v>3164</v>
      </c>
      <c r="J2115" s="291" t="s">
        <v>63</v>
      </c>
      <c r="K2115" s="291">
        <v>6</v>
      </c>
      <c r="L2115" s="291">
        <v>24440266</v>
      </c>
      <c r="M2115" s="291" t="s">
        <v>58</v>
      </c>
      <c r="N2115" s="291">
        <v>112</v>
      </c>
      <c r="O2115" s="291">
        <v>1989437.6524000051</v>
      </c>
      <c r="P2115" s="321" t="s">
        <v>3172</v>
      </c>
      <c r="Q2115" s="321">
        <v>20100000</v>
      </c>
      <c r="R2115" s="321">
        <v>32.510452999999998</v>
      </c>
      <c r="S2115" s="321">
        <v>52.540310169999998</v>
      </c>
      <c r="T2115" s="321">
        <v>123.30787642705047</v>
      </c>
      <c r="U2115" s="321" t="s">
        <v>150</v>
      </c>
      <c r="V2115" s="321">
        <v>0.2437433168239114</v>
      </c>
      <c r="W2115" s="321">
        <v>1.33586139759419</v>
      </c>
      <c r="X2115" s="321">
        <v>2.6501716760387399</v>
      </c>
      <c r="Y2115" s="321">
        <v>41.899748670636797</v>
      </c>
      <c r="Z2115" s="321">
        <v>0.41800999999999999</v>
      </c>
      <c r="AA2115" s="321">
        <v>141.09487300000001</v>
      </c>
      <c r="AB2115" s="321">
        <v>1.7961040779999999</v>
      </c>
      <c r="AC2115" s="322">
        <v>0.59518882524182481</v>
      </c>
      <c r="AD2115" s="323">
        <v>201000</v>
      </c>
      <c r="AE2115" s="322">
        <v>9.8976997631841055</v>
      </c>
      <c r="AF2115" s="324">
        <v>24.450164373789242</v>
      </c>
      <c r="AG2115" s="324">
        <v>1.7606599771177553</v>
      </c>
      <c r="AH2115" s="324">
        <v>0.12617085597756539</v>
      </c>
      <c r="AI2115" s="324">
        <v>7.2010148897207249E-2</v>
      </c>
      <c r="AJ2115" s="324">
        <v>0.12053670838377531</v>
      </c>
      <c r="AK2115" s="324">
        <v>73.665679615534771</v>
      </c>
      <c r="AL2115" s="324">
        <v>55.710162529956733</v>
      </c>
      <c r="AM2115" s="324">
        <v>91.621196701112822</v>
      </c>
    </row>
    <row r="2116" spans="1:39">
      <c r="A2116" s="291" t="s">
        <v>2267</v>
      </c>
      <c r="B2116" s="291">
        <v>4</v>
      </c>
      <c r="C2116" s="291" t="s">
        <v>4294</v>
      </c>
      <c r="D2116" s="291" t="s">
        <v>3178</v>
      </c>
      <c r="E2116" s="291" t="s">
        <v>3160</v>
      </c>
      <c r="F2116" s="291" t="s">
        <v>3161</v>
      </c>
      <c r="G2116" s="291" t="s">
        <v>3162</v>
      </c>
      <c r="H2116" s="291" t="s">
        <v>3163</v>
      </c>
      <c r="I2116" s="291" t="s">
        <v>3164</v>
      </c>
      <c r="J2116" s="291" t="s">
        <v>63</v>
      </c>
      <c r="K2116" s="291">
        <v>6</v>
      </c>
      <c r="L2116" s="291">
        <v>24440266</v>
      </c>
      <c r="M2116" s="291" t="s">
        <v>58</v>
      </c>
      <c r="N2116" s="291">
        <v>113</v>
      </c>
      <c r="O2116" s="291">
        <v>2007360.5141333386</v>
      </c>
      <c r="P2116" s="321" t="s">
        <v>3172</v>
      </c>
      <c r="Q2116" s="321">
        <v>20100000</v>
      </c>
      <c r="R2116" s="321">
        <v>32.510452999999998</v>
      </c>
      <c r="S2116" s="321">
        <v>52.540310169999998</v>
      </c>
      <c r="T2116" s="321">
        <v>123.30787642705047</v>
      </c>
      <c r="U2116" s="321" t="s">
        <v>150</v>
      </c>
      <c r="V2116" s="321">
        <v>0.2437433168239114</v>
      </c>
      <c r="W2116" s="321">
        <v>1.33586139759419</v>
      </c>
      <c r="X2116" s="321">
        <v>2.6501716760387399</v>
      </c>
      <c r="Y2116" s="321">
        <v>41.899748670636797</v>
      </c>
      <c r="Z2116" s="321">
        <v>0.41800999999999999</v>
      </c>
      <c r="AA2116" s="321">
        <v>141.09487300000001</v>
      </c>
      <c r="AB2116" s="321">
        <v>1.7961040779999999</v>
      </c>
      <c r="AC2116" s="322">
        <v>0.59518882524182481</v>
      </c>
      <c r="AD2116" s="323">
        <v>201000</v>
      </c>
      <c r="AE2116" s="322">
        <v>9.9868682295190983</v>
      </c>
      <c r="AF2116" s="324">
        <v>24.670436124904462</v>
      </c>
      <c r="AG2116" s="324">
        <v>1.7886324594319116</v>
      </c>
      <c r="AH2116" s="324">
        <v>0.12699078375930459</v>
      </c>
      <c r="AI2116" s="324">
        <v>7.2501047422761686E-2</v>
      </c>
      <c r="AJ2116" s="324">
        <v>0.12053670838377531</v>
      </c>
      <c r="AK2116" s="324">
        <v>74.167864016775951</v>
      </c>
      <c r="AL2116" s="324">
        <v>56.08994283958215</v>
      </c>
      <c r="AM2116" s="324">
        <v>92.245785193969738</v>
      </c>
    </row>
    <row r="2117" spans="1:39">
      <c r="A2117" s="291" t="s">
        <v>2268</v>
      </c>
      <c r="B2117" s="291">
        <v>4</v>
      </c>
      <c r="C2117" s="291" t="s">
        <v>4295</v>
      </c>
      <c r="D2117" s="291" t="s">
        <v>3178</v>
      </c>
      <c r="E2117" s="291" t="s">
        <v>3160</v>
      </c>
      <c r="F2117" s="291" t="s">
        <v>3161</v>
      </c>
      <c r="G2117" s="291" t="s">
        <v>3162</v>
      </c>
      <c r="H2117" s="291" t="s">
        <v>3163</v>
      </c>
      <c r="I2117" s="291" t="s">
        <v>3164</v>
      </c>
      <c r="J2117" s="291" t="s">
        <v>63</v>
      </c>
      <c r="K2117" s="291">
        <v>6</v>
      </c>
      <c r="L2117" s="291">
        <v>24440266</v>
      </c>
      <c r="M2117" s="291" t="s">
        <v>58</v>
      </c>
      <c r="N2117" s="291">
        <v>114</v>
      </c>
      <c r="O2117" s="291">
        <v>2025283.375866672</v>
      </c>
      <c r="P2117" s="321" t="s">
        <v>3172</v>
      </c>
      <c r="Q2117" s="321">
        <v>20100000</v>
      </c>
      <c r="R2117" s="321">
        <v>32.510452999999998</v>
      </c>
      <c r="S2117" s="321">
        <v>52.540310169999998</v>
      </c>
      <c r="T2117" s="321">
        <v>123.30787642705047</v>
      </c>
      <c r="U2117" s="321" t="s">
        <v>150</v>
      </c>
      <c r="V2117" s="321">
        <v>0.2437433168239114</v>
      </c>
      <c r="W2117" s="321">
        <v>1.33586139759419</v>
      </c>
      <c r="X2117" s="321">
        <v>2.6501716760387399</v>
      </c>
      <c r="Y2117" s="321">
        <v>41.899748670636797</v>
      </c>
      <c r="Z2117" s="321">
        <v>0.41800999999999999</v>
      </c>
      <c r="AA2117" s="321">
        <v>141.09487300000001</v>
      </c>
      <c r="AB2117" s="321">
        <v>1.7961040779999999</v>
      </c>
      <c r="AC2117" s="322">
        <v>0.59518882524182481</v>
      </c>
      <c r="AD2117" s="323">
        <v>201000</v>
      </c>
      <c r="AE2117" s="322">
        <v>10.076036695854089</v>
      </c>
      <c r="AF2117" s="324">
        <v>24.890707876019679</v>
      </c>
      <c r="AG2117" s="324">
        <v>1.8167847793374357</v>
      </c>
      <c r="AH2117" s="324">
        <v>0.12780721886937974</v>
      </c>
      <c r="AI2117" s="324">
        <v>7.299048256830698E-2</v>
      </c>
      <c r="AJ2117" s="324">
        <v>0.12053670838377531</v>
      </c>
      <c r="AK2117" s="324">
        <v>74.668551394548061</v>
      </c>
      <c r="AL2117" s="324">
        <v>56.468591015204225</v>
      </c>
      <c r="AM2117" s="324">
        <v>92.868511773891896</v>
      </c>
    </row>
    <row r="2118" spans="1:39">
      <c r="A2118" s="291" t="s">
        <v>2269</v>
      </c>
      <c r="B2118" s="291">
        <v>4</v>
      </c>
      <c r="C2118" s="291" t="s">
        <v>4296</v>
      </c>
      <c r="D2118" s="291" t="s">
        <v>3178</v>
      </c>
      <c r="E2118" s="291" t="s">
        <v>3160</v>
      </c>
      <c r="F2118" s="291" t="s">
        <v>3161</v>
      </c>
      <c r="G2118" s="291" t="s">
        <v>3162</v>
      </c>
      <c r="H2118" s="291" t="s">
        <v>3163</v>
      </c>
      <c r="I2118" s="291" t="s">
        <v>3164</v>
      </c>
      <c r="J2118" s="291" t="s">
        <v>63</v>
      </c>
      <c r="K2118" s="291">
        <v>6</v>
      </c>
      <c r="L2118" s="291">
        <v>24440266</v>
      </c>
      <c r="M2118" s="291" t="s">
        <v>58</v>
      </c>
      <c r="N2118" s="291">
        <v>115</v>
      </c>
      <c r="O2118" s="291">
        <v>2043206.2376000055</v>
      </c>
      <c r="P2118" s="321" t="s">
        <v>3172</v>
      </c>
      <c r="Q2118" s="321">
        <v>20100000</v>
      </c>
      <c r="R2118" s="321">
        <v>32.510452999999998</v>
      </c>
      <c r="S2118" s="321">
        <v>52.540310169999998</v>
      </c>
      <c r="T2118" s="321">
        <v>123.30787642705047</v>
      </c>
      <c r="U2118" s="321" t="s">
        <v>150</v>
      </c>
      <c r="V2118" s="321">
        <v>0.2437433168239114</v>
      </c>
      <c r="W2118" s="321">
        <v>1.33586139759419</v>
      </c>
      <c r="X2118" s="321">
        <v>2.6501716760387399</v>
      </c>
      <c r="Y2118" s="321">
        <v>41.899748670636797</v>
      </c>
      <c r="Z2118" s="321">
        <v>0.41800999999999999</v>
      </c>
      <c r="AA2118" s="321">
        <v>141.09487300000001</v>
      </c>
      <c r="AB2118" s="321">
        <v>1.7961040779999999</v>
      </c>
      <c r="AC2118" s="322">
        <v>0.59518882524182481</v>
      </c>
      <c r="AD2118" s="323">
        <v>201000</v>
      </c>
      <c r="AE2118" s="322">
        <v>10.165205162189082</v>
      </c>
      <c r="AF2118" s="324">
        <v>25.110979627134899</v>
      </c>
      <c r="AG2118" s="324">
        <v>1.8451161700177401</v>
      </c>
      <c r="AH2118" s="324">
        <v>0.128620172749636</v>
      </c>
      <c r="AI2118" s="324">
        <v>7.3478462306739697E-2</v>
      </c>
      <c r="AJ2118" s="324">
        <v>0.12053670838377531</v>
      </c>
      <c r="AK2118" s="324">
        <v>75.167749905046506</v>
      </c>
      <c r="AL2118" s="324">
        <v>56.846113225000224</v>
      </c>
      <c r="AM2118" s="324">
        <v>93.489386585092788</v>
      </c>
    </row>
    <row r="2119" spans="1:39">
      <c r="A2119" s="291" t="s">
        <v>2270</v>
      </c>
      <c r="B2119" s="291">
        <v>4</v>
      </c>
      <c r="C2119" s="291" t="s">
        <v>4297</v>
      </c>
      <c r="D2119" s="291" t="s">
        <v>3178</v>
      </c>
      <c r="E2119" s="291" t="s">
        <v>3160</v>
      </c>
      <c r="F2119" s="291" t="s">
        <v>3161</v>
      </c>
      <c r="G2119" s="291" t="s">
        <v>3162</v>
      </c>
      <c r="H2119" s="291" t="s">
        <v>3163</v>
      </c>
      <c r="I2119" s="291" t="s">
        <v>3164</v>
      </c>
      <c r="J2119" s="291" t="s">
        <v>63</v>
      </c>
      <c r="K2119" s="291">
        <v>6</v>
      </c>
      <c r="L2119" s="291">
        <v>24440266</v>
      </c>
      <c r="M2119" s="291" t="s">
        <v>58</v>
      </c>
      <c r="N2119" s="291">
        <v>116</v>
      </c>
      <c r="O2119" s="291">
        <v>2061129.0993333389</v>
      </c>
      <c r="P2119" s="321" t="s">
        <v>3172</v>
      </c>
      <c r="Q2119" s="321">
        <v>20100000</v>
      </c>
      <c r="R2119" s="321">
        <v>32.510452999999998</v>
      </c>
      <c r="S2119" s="321">
        <v>52.540310169999998</v>
      </c>
      <c r="T2119" s="321">
        <v>123.30787642705047</v>
      </c>
      <c r="U2119" s="321" t="s">
        <v>150</v>
      </c>
      <c r="V2119" s="321">
        <v>0.2437433168239114</v>
      </c>
      <c r="W2119" s="321">
        <v>1.33586139759419</v>
      </c>
      <c r="X2119" s="321">
        <v>2.6501716760387399</v>
      </c>
      <c r="Y2119" s="321">
        <v>41.899748670636797</v>
      </c>
      <c r="Z2119" s="321">
        <v>0.41800999999999999</v>
      </c>
      <c r="AA2119" s="321">
        <v>141.09487300000001</v>
      </c>
      <c r="AB2119" s="321">
        <v>1.7961040779999999</v>
      </c>
      <c r="AC2119" s="322">
        <v>0.59518882524182481</v>
      </c>
      <c r="AD2119" s="323">
        <v>201000</v>
      </c>
      <c r="AE2119" s="322">
        <v>10.254373628524075</v>
      </c>
      <c r="AF2119" s="324">
        <v>25.331251378250119</v>
      </c>
      <c r="AG2119" s="324">
        <v>1.8736258671131403</v>
      </c>
      <c r="AH2119" s="324">
        <v>0.12942965655404123</v>
      </c>
      <c r="AI2119" s="324">
        <v>7.3964994430629274E-2</v>
      </c>
      <c r="AJ2119" s="324">
        <v>0.12053670838377531</v>
      </c>
      <c r="AK2119" s="324">
        <v>75.665467519993769</v>
      </c>
      <c r="AL2119" s="324">
        <v>57.222515497638554</v>
      </c>
      <c r="AM2119" s="324">
        <v>94.108419542348983</v>
      </c>
    </row>
    <row r="2120" spans="1:39">
      <c r="A2120" s="291" t="s">
        <v>2271</v>
      </c>
      <c r="B2120" s="291">
        <v>4</v>
      </c>
      <c r="C2120" s="291" t="s">
        <v>4298</v>
      </c>
      <c r="D2120" s="291" t="s">
        <v>3178</v>
      </c>
      <c r="E2120" s="291" t="s">
        <v>3160</v>
      </c>
      <c r="F2120" s="291" t="s">
        <v>3161</v>
      </c>
      <c r="G2120" s="291" t="s">
        <v>3162</v>
      </c>
      <c r="H2120" s="291" t="s">
        <v>3163</v>
      </c>
      <c r="I2120" s="291" t="s">
        <v>3164</v>
      </c>
      <c r="J2120" s="291" t="s">
        <v>63</v>
      </c>
      <c r="K2120" s="291">
        <v>6</v>
      </c>
      <c r="L2120" s="291">
        <v>24440266</v>
      </c>
      <c r="M2120" s="291" t="s">
        <v>58</v>
      </c>
      <c r="N2120" s="291">
        <v>117</v>
      </c>
      <c r="O2120" s="291">
        <v>2079051.9610666723</v>
      </c>
      <c r="P2120" s="321" t="s">
        <v>3172</v>
      </c>
      <c r="Q2120" s="321">
        <v>20100000</v>
      </c>
      <c r="R2120" s="321">
        <v>32.510452999999998</v>
      </c>
      <c r="S2120" s="321">
        <v>52.540310169999998</v>
      </c>
      <c r="T2120" s="321">
        <v>123.30787642705047</v>
      </c>
      <c r="U2120" s="321" t="s">
        <v>150</v>
      </c>
      <c r="V2120" s="321">
        <v>0.2437433168239114</v>
      </c>
      <c r="W2120" s="321">
        <v>1.33586139759419</v>
      </c>
      <c r="X2120" s="321">
        <v>2.6501716760387399</v>
      </c>
      <c r="Y2120" s="321">
        <v>41.899748670636797</v>
      </c>
      <c r="Z2120" s="321">
        <v>0.41800999999999999</v>
      </c>
      <c r="AA2120" s="321">
        <v>141.09487300000001</v>
      </c>
      <c r="AB2120" s="321">
        <v>1.7961040779999999</v>
      </c>
      <c r="AC2120" s="322">
        <v>0.59518882524182481</v>
      </c>
      <c r="AD2120" s="323">
        <v>201000</v>
      </c>
      <c r="AE2120" s="322">
        <v>10.343542094859066</v>
      </c>
      <c r="AF2120" s="324">
        <v>25.551523129365336</v>
      </c>
      <c r="AG2120" s="324">
        <v>1.9023131086596321</v>
      </c>
      <c r="AH2120" s="324">
        <v>0.13023568115861811</v>
      </c>
      <c r="AI2120" s="324">
        <v>7.4450086557594691E-2</v>
      </c>
      <c r="AJ2120" s="324">
        <v>0.12053670838377531</v>
      </c>
      <c r="AK2120" s="324">
        <v>76.161712032139732</v>
      </c>
      <c r="AL2120" s="324">
        <v>57.597803726438393</v>
      </c>
      <c r="AM2120" s="324">
        <v>94.725620337841065</v>
      </c>
    </row>
    <row r="2121" spans="1:39">
      <c r="A2121" s="291" t="s">
        <v>2272</v>
      </c>
      <c r="B2121" s="291">
        <v>4</v>
      </c>
      <c r="C2121" s="291" t="s">
        <v>4299</v>
      </c>
      <c r="D2121" s="291" t="s">
        <v>3178</v>
      </c>
      <c r="E2121" s="291" t="s">
        <v>3160</v>
      </c>
      <c r="F2121" s="291" t="s">
        <v>3161</v>
      </c>
      <c r="G2121" s="291" t="s">
        <v>3162</v>
      </c>
      <c r="H2121" s="291" t="s">
        <v>3163</v>
      </c>
      <c r="I2121" s="291" t="s">
        <v>3164</v>
      </c>
      <c r="J2121" s="291" t="s">
        <v>63</v>
      </c>
      <c r="K2121" s="291">
        <v>6</v>
      </c>
      <c r="L2121" s="291">
        <v>24440266</v>
      </c>
      <c r="M2121" s="291" t="s">
        <v>58</v>
      </c>
      <c r="N2121" s="291">
        <v>118</v>
      </c>
      <c r="O2121" s="291">
        <v>2096974.8228000058</v>
      </c>
      <c r="P2121" s="321" t="s">
        <v>3172</v>
      </c>
      <c r="Q2121" s="321">
        <v>20100000</v>
      </c>
      <c r="R2121" s="321">
        <v>32.510452999999998</v>
      </c>
      <c r="S2121" s="321">
        <v>52.540310169999998</v>
      </c>
      <c r="T2121" s="321">
        <v>123.30787642705047</v>
      </c>
      <c r="U2121" s="321" t="s">
        <v>150</v>
      </c>
      <c r="V2121" s="321">
        <v>0.2437433168239114</v>
      </c>
      <c r="W2121" s="321">
        <v>1.33586139759419</v>
      </c>
      <c r="X2121" s="321">
        <v>2.6501716760387399</v>
      </c>
      <c r="Y2121" s="321">
        <v>41.899748670636797</v>
      </c>
      <c r="Z2121" s="321">
        <v>0.41800999999999999</v>
      </c>
      <c r="AA2121" s="321">
        <v>141.09487300000001</v>
      </c>
      <c r="AB2121" s="321">
        <v>1.7961040779999999</v>
      </c>
      <c r="AC2121" s="322">
        <v>0.59518882524182481</v>
      </c>
      <c r="AD2121" s="323">
        <v>201000</v>
      </c>
      <c r="AE2121" s="322">
        <v>10.432710561194058</v>
      </c>
      <c r="AF2121" s="324">
        <v>25.771794880480556</v>
      </c>
      <c r="AG2121" s="324">
        <v>1.9311771350296738</v>
      </c>
      <c r="AH2121" s="324">
        <v>0.13103825717054141</v>
      </c>
      <c r="AI2121" s="324">
        <v>7.4933746135483134E-2</v>
      </c>
      <c r="AJ2121" s="324">
        <v>0.12053670838377531</v>
      </c>
      <c r="AK2121" s="324">
        <v>76.656491060559389</v>
      </c>
      <c r="AL2121" s="324">
        <v>57.97198367337613</v>
      </c>
      <c r="AM2121" s="324">
        <v>95.340998447742635</v>
      </c>
    </row>
    <row r="2122" spans="1:39">
      <c r="A2122" s="291" t="s">
        <v>2273</v>
      </c>
      <c r="B2122" s="291">
        <v>4</v>
      </c>
      <c r="C2122" s="291" t="s">
        <v>4300</v>
      </c>
      <c r="D2122" s="291" t="s">
        <v>3178</v>
      </c>
      <c r="E2122" s="291" t="s">
        <v>3160</v>
      </c>
      <c r="F2122" s="291" t="s">
        <v>3161</v>
      </c>
      <c r="G2122" s="291" t="s">
        <v>3162</v>
      </c>
      <c r="H2122" s="291" t="s">
        <v>3163</v>
      </c>
      <c r="I2122" s="291" t="s">
        <v>3164</v>
      </c>
      <c r="J2122" s="291" t="s">
        <v>63</v>
      </c>
      <c r="K2122" s="291">
        <v>6</v>
      </c>
      <c r="L2122" s="291">
        <v>24440266</v>
      </c>
      <c r="M2122" s="291" t="s">
        <v>58</v>
      </c>
      <c r="N2122" s="291">
        <v>119</v>
      </c>
      <c r="O2122" s="291">
        <v>2114897.684533339</v>
      </c>
      <c r="P2122" s="321" t="s">
        <v>3172</v>
      </c>
      <c r="Q2122" s="321">
        <v>20100000</v>
      </c>
      <c r="R2122" s="321">
        <v>32.510452999999998</v>
      </c>
      <c r="S2122" s="321">
        <v>52.540310169999998</v>
      </c>
      <c r="T2122" s="321">
        <v>123.30787642705047</v>
      </c>
      <c r="U2122" s="321" t="s">
        <v>150</v>
      </c>
      <c r="V2122" s="321">
        <v>0.2437433168239114</v>
      </c>
      <c r="W2122" s="321">
        <v>1.33586139759419</v>
      </c>
      <c r="X2122" s="321">
        <v>2.6501716760387399</v>
      </c>
      <c r="Y2122" s="321">
        <v>41.899748670636797</v>
      </c>
      <c r="Z2122" s="321">
        <v>0.41800999999999999</v>
      </c>
      <c r="AA2122" s="321">
        <v>141.09487300000001</v>
      </c>
      <c r="AB2122" s="321">
        <v>1.7961040779999999</v>
      </c>
      <c r="AC2122" s="322">
        <v>0.59518882524182481</v>
      </c>
      <c r="AD2122" s="323">
        <v>201000</v>
      </c>
      <c r="AE2122" s="322">
        <v>10.521879027529049</v>
      </c>
      <c r="AF2122" s="324">
        <v>25.992066631595772</v>
      </c>
      <c r="AG2122" s="324">
        <v>1.9602171888749329</v>
      </c>
      <c r="AH2122" s="324">
        <v>0.13183739493708044</v>
      </c>
      <c r="AI2122" s="324">
        <v>7.5415980447361072E-2</v>
      </c>
      <c r="AJ2122" s="324">
        <v>0.12053670838377531</v>
      </c>
      <c r="AK2122" s="324">
        <v>77.149812055758659</v>
      </c>
      <c r="AL2122" s="324">
        <v>58.345060972946655</v>
      </c>
      <c r="AM2122" s="324">
        <v>95.954563138570649</v>
      </c>
    </row>
    <row r="2123" spans="1:39">
      <c r="A2123" s="291" t="s">
        <v>2274</v>
      </c>
      <c r="B2123" s="291">
        <v>4</v>
      </c>
      <c r="C2123" s="291" t="s">
        <v>4301</v>
      </c>
      <c r="D2123" s="291" t="s">
        <v>3178</v>
      </c>
      <c r="E2123" s="291" t="s">
        <v>3160</v>
      </c>
      <c r="F2123" s="291" t="s">
        <v>3161</v>
      </c>
      <c r="G2123" s="291" t="s">
        <v>3162</v>
      </c>
      <c r="H2123" s="291" t="s">
        <v>3163</v>
      </c>
      <c r="I2123" s="291" t="s">
        <v>3164</v>
      </c>
      <c r="J2123" s="291" t="s">
        <v>63</v>
      </c>
      <c r="K2123" s="291">
        <v>6</v>
      </c>
      <c r="L2123" s="291">
        <v>24440266</v>
      </c>
      <c r="M2123" s="291" t="s">
        <v>58</v>
      </c>
      <c r="N2123" s="291">
        <v>120</v>
      </c>
      <c r="O2123" s="291">
        <v>2132820.5462666722</v>
      </c>
      <c r="P2123" s="321" t="s">
        <v>3172</v>
      </c>
      <c r="Q2123" s="321">
        <v>20100000</v>
      </c>
      <c r="R2123" s="321">
        <v>32.510452999999998</v>
      </c>
      <c r="S2123" s="321">
        <v>52.540310169999998</v>
      </c>
      <c r="T2123" s="321">
        <v>123.30787642705047</v>
      </c>
      <c r="U2123" s="321" t="s">
        <v>150</v>
      </c>
      <c r="V2123" s="321">
        <v>0.2437433168239114</v>
      </c>
      <c r="W2123" s="321">
        <v>1.33586139759419</v>
      </c>
      <c r="X2123" s="321">
        <v>2.6501716760387399</v>
      </c>
      <c r="Y2123" s="321">
        <v>41.899748670636797</v>
      </c>
      <c r="Z2123" s="321">
        <v>0.41800999999999999</v>
      </c>
      <c r="AA2123" s="321">
        <v>141.09487300000001</v>
      </c>
      <c r="AB2123" s="321">
        <v>1.7961040779999999</v>
      </c>
      <c r="AC2123" s="322">
        <v>0.59518882524182481</v>
      </c>
      <c r="AD2123" s="323">
        <v>201000</v>
      </c>
      <c r="AE2123" s="322">
        <v>10.61104749386404</v>
      </c>
      <c r="AF2123" s="324">
        <v>26.212338382710985</v>
      </c>
      <c r="AG2123" s="324">
        <v>1.9894325150709651</v>
      </c>
      <c r="AH2123" s="324">
        <v>0.13263310455434257</v>
      </c>
      <c r="AI2123" s="324">
        <v>7.5896796616327283E-2</v>
      </c>
      <c r="AJ2123" s="324">
        <v>0.12053670838377531</v>
      </c>
      <c r="AK2123" s="324">
        <v>77.641682304598092</v>
      </c>
      <c r="AL2123" s="324">
        <v>58.717041135886966</v>
      </c>
      <c r="AM2123" s="324">
        <v>96.566323473309211</v>
      </c>
    </row>
    <row r="2124" spans="1:39">
      <c r="A2124" s="291" t="s">
        <v>2275</v>
      </c>
      <c r="B2124" s="291">
        <v>4</v>
      </c>
      <c r="C2124" s="291" t="s">
        <v>4302</v>
      </c>
      <c r="D2124" s="291" t="s">
        <v>3178</v>
      </c>
      <c r="E2124" s="291" t="s">
        <v>3160</v>
      </c>
      <c r="F2124" s="291" t="s">
        <v>3161</v>
      </c>
      <c r="G2124" s="291" t="s">
        <v>3162</v>
      </c>
      <c r="H2124" s="291" t="s">
        <v>3163</v>
      </c>
      <c r="I2124" s="291" t="s">
        <v>3164</v>
      </c>
      <c r="J2124" s="291" t="s">
        <v>63</v>
      </c>
      <c r="K2124" s="291">
        <v>6</v>
      </c>
      <c r="L2124" s="291">
        <v>24440266</v>
      </c>
      <c r="M2124" s="291" t="s">
        <v>58</v>
      </c>
      <c r="N2124" s="291">
        <v>121</v>
      </c>
      <c r="O2124" s="291">
        <v>2150743.4080000054</v>
      </c>
      <c r="P2124" s="321" t="s">
        <v>3172</v>
      </c>
      <c r="Q2124" s="321">
        <v>20100000</v>
      </c>
      <c r="R2124" s="321">
        <v>32.510452999999998</v>
      </c>
      <c r="S2124" s="321">
        <v>52.540310169999998</v>
      </c>
      <c r="T2124" s="321">
        <v>123.30787642705047</v>
      </c>
      <c r="U2124" s="321" t="s">
        <v>150</v>
      </c>
      <c r="V2124" s="321">
        <v>0.2437433168239114</v>
      </c>
      <c r="W2124" s="321">
        <v>1.33586139759419</v>
      </c>
      <c r="X2124" s="321">
        <v>2.6501716760387399</v>
      </c>
      <c r="Y2124" s="321">
        <v>41.899748670636797</v>
      </c>
      <c r="Z2124" s="321">
        <v>0.41800999999999999</v>
      </c>
      <c r="AA2124" s="321">
        <v>141.09487300000001</v>
      </c>
      <c r="AB2124" s="321">
        <v>1.7961040779999999</v>
      </c>
      <c r="AC2124" s="322">
        <v>0.59518882524182481</v>
      </c>
      <c r="AD2124" s="323">
        <v>201000</v>
      </c>
      <c r="AE2124" s="322">
        <v>10.700215960199031</v>
      </c>
      <c r="AF2124" s="324">
        <v>26.432610133826202</v>
      </c>
      <c r="AG2124" s="324">
        <v>2.018822360663683</v>
      </c>
      <c r="AH2124" s="324">
        <v>0.13342539587541183</v>
      </c>
      <c r="AI2124" s="324">
        <v>7.6376201610152988E-2</v>
      </c>
      <c r="AJ2124" s="324">
        <v>0.12053670838377531</v>
      </c>
      <c r="AK2124" s="324">
        <v>78.132108935039639</v>
      </c>
      <c r="AL2124" s="324">
        <v>59.087929552765914</v>
      </c>
      <c r="AM2124" s="324">
        <v>97.176288317313364</v>
      </c>
    </row>
    <row r="2125" spans="1:39">
      <c r="A2125" s="291" t="s">
        <v>2276</v>
      </c>
      <c r="B2125" s="291">
        <v>4</v>
      </c>
      <c r="C2125" s="291" t="s">
        <v>4303</v>
      </c>
      <c r="D2125" s="291" t="s">
        <v>3178</v>
      </c>
      <c r="E2125" s="291" t="s">
        <v>3160</v>
      </c>
      <c r="F2125" s="291" t="s">
        <v>3161</v>
      </c>
      <c r="G2125" s="291" t="s">
        <v>3162</v>
      </c>
      <c r="H2125" s="291" t="s">
        <v>3163</v>
      </c>
      <c r="I2125" s="291" t="s">
        <v>3164</v>
      </c>
      <c r="J2125" s="291" t="s">
        <v>63</v>
      </c>
      <c r="K2125" s="291">
        <v>6</v>
      </c>
      <c r="L2125" s="291">
        <v>24440266</v>
      </c>
      <c r="M2125" s="291" t="s">
        <v>58</v>
      </c>
      <c r="N2125" s="291">
        <v>122</v>
      </c>
      <c r="O2125" s="291">
        <v>2168666.2697333386</v>
      </c>
      <c r="P2125" s="321" t="s">
        <v>3172</v>
      </c>
      <c r="Q2125" s="321">
        <v>20100000</v>
      </c>
      <c r="R2125" s="321">
        <v>32.510452999999998</v>
      </c>
      <c r="S2125" s="321">
        <v>52.540310169999998</v>
      </c>
      <c r="T2125" s="321">
        <v>123.30787642705047</v>
      </c>
      <c r="U2125" s="321" t="s">
        <v>150</v>
      </c>
      <c r="V2125" s="321">
        <v>0.2437433168239114</v>
      </c>
      <c r="W2125" s="321">
        <v>1.33586139759419</v>
      </c>
      <c r="X2125" s="321">
        <v>2.6501716760387399</v>
      </c>
      <c r="Y2125" s="321">
        <v>41.899748670636797</v>
      </c>
      <c r="Z2125" s="321">
        <v>0.41800999999999999</v>
      </c>
      <c r="AA2125" s="321">
        <v>141.09487300000001</v>
      </c>
      <c r="AB2125" s="321">
        <v>1.7961040779999999</v>
      </c>
      <c r="AC2125" s="322">
        <v>0.59518882524182481</v>
      </c>
      <c r="AD2125" s="323">
        <v>201000</v>
      </c>
      <c r="AE2125" s="322">
        <v>10.789384426534022</v>
      </c>
      <c r="AF2125" s="324">
        <v>26.652881884941419</v>
      </c>
      <c r="AG2125" s="324">
        <v>2.0483859748176045</v>
      </c>
      <c r="AH2125" s="324">
        <v>0.13421427851843695</v>
      </c>
      <c r="AI2125" s="324">
        <v>7.6854202245758646E-2</v>
      </c>
      <c r="AJ2125" s="324">
        <v>0.12053670838377531</v>
      </c>
      <c r="AK2125" s="324">
        <v>78.621098920726425</v>
      </c>
      <c r="AL2125" s="324">
        <v>59.457731497447725</v>
      </c>
      <c r="AM2125" s="324">
        <v>97.784466344005111</v>
      </c>
    </row>
    <row r="2126" spans="1:39">
      <c r="A2126" s="291" t="s">
        <v>2277</v>
      </c>
      <c r="B2126" s="291">
        <v>4</v>
      </c>
      <c r="C2126" s="291" t="s">
        <v>4304</v>
      </c>
      <c r="D2126" s="291" t="s">
        <v>3178</v>
      </c>
      <c r="E2126" s="291" t="s">
        <v>3160</v>
      </c>
      <c r="F2126" s="291" t="s">
        <v>3161</v>
      </c>
      <c r="G2126" s="291" t="s">
        <v>3162</v>
      </c>
      <c r="H2126" s="291" t="s">
        <v>3163</v>
      </c>
      <c r="I2126" s="291" t="s">
        <v>3164</v>
      </c>
      <c r="J2126" s="291" t="s">
        <v>63</v>
      </c>
      <c r="K2126" s="291">
        <v>6</v>
      </c>
      <c r="L2126" s="291">
        <v>24440266</v>
      </c>
      <c r="M2126" s="291" t="s">
        <v>58</v>
      </c>
      <c r="N2126" s="291">
        <v>123</v>
      </c>
      <c r="O2126" s="291">
        <v>2186589.1314666718</v>
      </c>
      <c r="P2126" s="321" t="s">
        <v>3172</v>
      </c>
      <c r="Q2126" s="321">
        <v>20100000</v>
      </c>
      <c r="R2126" s="321">
        <v>32.510452999999998</v>
      </c>
      <c r="S2126" s="321">
        <v>52.540310169999998</v>
      </c>
      <c r="T2126" s="321">
        <v>123.30787642705047</v>
      </c>
      <c r="U2126" s="321" t="s">
        <v>150</v>
      </c>
      <c r="V2126" s="321">
        <v>0.2437433168239114</v>
      </c>
      <c r="W2126" s="321">
        <v>1.33586139759419</v>
      </c>
      <c r="X2126" s="321">
        <v>2.6501716760387399</v>
      </c>
      <c r="Y2126" s="321">
        <v>41.899748670636797</v>
      </c>
      <c r="Z2126" s="321">
        <v>0.41800999999999999</v>
      </c>
      <c r="AA2126" s="321">
        <v>141.09487300000001</v>
      </c>
      <c r="AB2126" s="321">
        <v>1.7961040779999999</v>
      </c>
      <c r="AC2126" s="322">
        <v>0.59518882524182481</v>
      </c>
      <c r="AD2126" s="323">
        <v>201000</v>
      </c>
      <c r="AE2126" s="322">
        <v>10.878552892869013</v>
      </c>
      <c r="AF2126" s="324">
        <v>26.873153636056635</v>
      </c>
      <c r="AG2126" s="324">
        <v>2.0781226087658156</v>
      </c>
      <c r="AH2126" s="324">
        <v>0.13499976187439855</v>
      </c>
      <c r="AI2126" s="324">
        <v>7.7330805193534372E-2</v>
      </c>
      <c r="AJ2126" s="324">
        <v>0.12053670838377531</v>
      </c>
      <c r="AK2126" s="324">
        <v>79.108659085402422</v>
      </c>
      <c r="AL2126" s="324">
        <v>59.82645213043439</v>
      </c>
      <c r="AM2126" s="324">
        <v>98.390866040370454</v>
      </c>
    </row>
    <row r="2127" spans="1:39">
      <c r="A2127" s="291" t="s">
        <v>2278</v>
      </c>
      <c r="B2127" s="291">
        <v>4</v>
      </c>
      <c r="C2127" s="291" t="s">
        <v>4305</v>
      </c>
      <c r="D2127" s="291" t="s">
        <v>3178</v>
      </c>
      <c r="E2127" s="291" t="s">
        <v>3160</v>
      </c>
      <c r="F2127" s="291" t="s">
        <v>3161</v>
      </c>
      <c r="G2127" s="291" t="s">
        <v>3162</v>
      </c>
      <c r="H2127" s="291" t="s">
        <v>3163</v>
      </c>
      <c r="I2127" s="291" t="s">
        <v>3164</v>
      </c>
      <c r="J2127" s="291" t="s">
        <v>63</v>
      </c>
      <c r="K2127" s="291">
        <v>6</v>
      </c>
      <c r="L2127" s="291">
        <v>24440266</v>
      </c>
      <c r="M2127" s="291" t="s">
        <v>58</v>
      </c>
      <c r="N2127" s="291">
        <v>124</v>
      </c>
      <c r="O2127" s="291">
        <v>2204511.993200005</v>
      </c>
      <c r="P2127" s="321" t="s">
        <v>3172</v>
      </c>
      <c r="Q2127" s="321">
        <v>20100000</v>
      </c>
      <c r="R2127" s="321">
        <v>32.510452999999998</v>
      </c>
      <c r="S2127" s="321">
        <v>52.540310169999998</v>
      </c>
      <c r="T2127" s="321">
        <v>123.30787642705047</v>
      </c>
      <c r="U2127" s="321" t="s">
        <v>150</v>
      </c>
      <c r="V2127" s="321">
        <v>0.2437433168239114</v>
      </c>
      <c r="W2127" s="321">
        <v>1.33586139759419</v>
      </c>
      <c r="X2127" s="321">
        <v>2.6501716760387399</v>
      </c>
      <c r="Y2127" s="321">
        <v>41.899748670636797</v>
      </c>
      <c r="Z2127" s="321">
        <v>0.41800999999999999</v>
      </c>
      <c r="AA2127" s="321">
        <v>141.09487300000001</v>
      </c>
      <c r="AB2127" s="321">
        <v>1.7961040779999999</v>
      </c>
      <c r="AC2127" s="322">
        <v>0.59518882524182481</v>
      </c>
      <c r="AD2127" s="323">
        <v>201000</v>
      </c>
      <c r="AE2127" s="322">
        <v>10.967721359204004</v>
      </c>
      <c r="AF2127" s="324">
        <v>27.093425387171852</v>
      </c>
      <c r="AG2127" s="324">
        <v>2.1080315157615259</v>
      </c>
      <c r="AH2127" s="324">
        <v>0.13578185511434937</v>
      </c>
      <c r="AI2127" s="324">
        <v>7.7806016981508477E-2</v>
      </c>
      <c r="AJ2127" s="324">
        <v>0.12053670838377531</v>
      </c>
      <c r="AK2127" s="324">
        <v>79.594796107176919</v>
      </c>
      <c r="AL2127" s="324">
        <v>60.194096502090666</v>
      </c>
      <c r="AM2127" s="324">
        <v>98.995495712263164</v>
      </c>
    </row>
    <row r="2128" spans="1:39">
      <c r="A2128" s="291" t="s">
        <v>2279</v>
      </c>
      <c r="B2128" s="291">
        <v>4</v>
      </c>
      <c r="C2128" s="291" t="s">
        <v>4306</v>
      </c>
      <c r="D2128" s="291" t="s">
        <v>3178</v>
      </c>
      <c r="E2128" s="291" t="s">
        <v>3160</v>
      </c>
      <c r="F2128" s="291" t="s">
        <v>3161</v>
      </c>
      <c r="G2128" s="291" t="s">
        <v>3162</v>
      </c>
      <c r="H2128" s="291" t="s">
        <v>3163</v>
      </c>
      <c r="I2128" s="291" t="s">
        <v>3164</v>
      </c>
      <c r="J2128" s="291" t="s">
        <v>63</v>
      </c>
      <c r="K2128" s="291">
        <v>6</v>
      </c>
      <c r="L2128" s="291">
        <v>24440266</v>
      </c>
      <c r="M2128" s="291" t="s">
        <v>58</v>
      </c>
      <c r="N2128" s="291">
        <v>125</v>
      </c>
      <c r="O2128" s="291">
        <v>2222434.8549333382</v>
      </c>
      <c r="P2128" s="321" t="s">
        <v>3172</v>
      </c>
      <c r="Q2128" s="321">
        <v>20100000</v>
      </c>
      <c r="R2128" s="321">
        <v>32.510452999999998</v>
      </c>
      <c r="S2128" s="321">
        <v>52.540310169999998</v>
      </c>
      <c r="T2128" s="321">
        <v>123.30787642705047</v>
      </c>
      <c r="U2128" s="321" t="s">
        <v>150</v>
      </c>
      <c r="V2128" s="321">
        <v>0.2437433168239114</v>
      </c>
      <c r="W2128" s="321">
        <v>1.33586139759419</v>
      </c>
      <c r="X2128" s="321">
        <v>2.6501716760387399</v>
      </c>
      <c r="Y2128" s="321">
        <v>41.899748670636797</v>
      </c>
      <c r="Z2128" s="321">
        <v>0.41800999999999999</v>
      </c>
      <c r="AA2128" s="321">
        <v>141.09487300000001</v>
      </c>
      <c r="AB2128" s="321">
        <v>1.7961040779999999</v>
      </c>
      <c r="AC2128" s="322">
        <v>0.59518882524182481</v>
      </c>
      <c r="AD2128" s="323">
        <v>201000</v>
      </c>
      <c r="AE2128" s="322">
        <v>11.056889825538995</v>
      </c>
      <c r="AF2128" s="324">
        <v>27.313697138287068</v>
      </c>
      <c r="AG2128" s="324">
        <v>2.1381119510312634</v>
      </c>
      <c r="AH2128" s="324">
        <v>0.13656056719685053</v>
      </c>
      <c r="AI2128" s="324">
        <v>7.8279843999374127E-2</v>
      </c>
      <c r="AJ2128" s="324">
        <v>0.12053670838377531</v>
      </c>
      <c r="AK2128" s="324">
        <v>80.079516522643644</v>
      </c>
      <c r="AL2128" s="324">
        <v>60.560669555759269</v>
      </c>
      <c r="AM2128" s="324">
        <v>99.598363489528012</v>
      </c>
    </row>
    <row r="2129" spans="1:39">
      <c r="A2129" s="291" t="s">
        <v>2280</v>
      </c>
      <c r="B2129" s="291">
        <v>4</v>
      </c>
      <c r="C2129" s="291" t="s">
        <v>4307</v>
      </c>
      <c r="D2129" s="291" t="s">
        <v>3178</v>
      </c>
      <c r="E2129" s="291" t="s">
        <v>3160</v>
      </c>
      <c r="F2129" s="291" t="s">
        <v>3161</v>
      </c>
      <c r="G2129" s="291" t="s">
        <v>3162</v>
      </c>
      <c r="H2129" s="291" t="s">
        <v>3163</v>
      </c>
      <c r="I2129" s="291" t="s">
        <v>3164</v>
      </c>
      <c r="J2129" s="291" t="s">
        <v>63</v>
      </c>
      <c r="K2129" s="291">
        <v>6</v>
      </c>
      <c r="L2129" s="291">
        <v>24440266</v>
      </c>
      <c r="M2129" s="291" t="s">
        <v>58</v>
      </c>
      <c r="N2129" s="291">
        <v>126</v>
      </c>
      <c r="O2129" s="291">
        <v>2240357.7166666714</v>
      </c>
      <c r="P2129" s="321" t="s">
        <v>3172</v>
      </c>
      <c r="Q2129" s="321">
        <v>20100000</v>
      </c>
      <c r="R2129" s="321">
        <v>32.510452999999998</v>
      </c>
      <c r="S2129" s="321">
        <v>52.540310169999998</v>
      </c>
      <c r="T2129" s="321">
        <v>123.30787642705047</v>
      </c>
      <c r="U2129" s="321" t="s">
        <v>150</v>
      </c>
      <c r="V2129" s="321">
        <v>0.2437433168239114</v>
      </c>
      <c r="W2129" s="321">
        <v>1.33586139759419</v>
      </c>
      <c r="X2129" s="321">
        <v>2.6501716760387399</v>
      </c>
      <c r="Y2129" s="321">
        <v>41.899748670636797</v>
      </c>
      <c r="Z2129" s="321">
        <v>0.41800999999999999</v>
      </c>
      <c r="AA2129" s="321">
        <v>141.09487300000001</v>
      </c>
      <c r="AB2129" s="321">
        <v>1.7961040779999999</v>
      </c>
      <c r="AC2129" s="322">
        <v>0.59518882524182481</v>
      </c>
      <c r="AD2129" s="323">
        <v>201000</v>
      </c>
      <c r="AE2129" s="322">
        <v>11.146058291873988</v>
      </c>
      <c r="AF2129" s="324">
        <v>27.533968889402288</v>
      </c>
      <c r="AG2129" s="324">
        <v>2.1683631717295624</v>
      </c>
      <c r="AH2129" s="324">
        <v>0.13733590687475461</v>
      </c>
      <c r="AI2129" s="324">
        <v>7.8752292502377183E-2</v>
      </c>
      <c r="AJ2129" s="324">
        <v>0.12053670838377531</v>
      </c>
      <c r="AK2129" s="324">
        <v>80.562826730858077</v>
      </c>
      <c r="AL2129" s="324">
        <v>60.926176130768667</v>
      </c>
      <c r="AM2129" s="324">
        <v>100.1994773309475</v>
      </c>
    </row>
    <row r="2130" spans="1:39">
      <c r="A2130" s="291" t="s">
        <v>2281</v>
      </c>
      <c r="B2130" s="291">
        <v>4</v>
      </c>
      <c r="C2130" s="291" t="s">
        <v>4308</v>
      </c>
      <c r="D2130" s="291" t="s">
        <v>3178</v>
      </c>
      <c r="E2130" s="291" t="s">
        <v>3160</v>
      </c>
      <c r="F2130" s="291" t="s">
        <v>3161</v>
      </c>
      <c r="G2130" s="291" t="s">
        <v>3162</v>
      </c>
      <c r="H2130" s="291" t="s">
        <v>3163</v>
      </c>
      <c r="I2130" s="291" t="s">
        <v>3164</v>
      </c>
      <c r="J2130" s="291" t="s">
        <v>63</v>
      </c>
      <c r="K2130" s="291">
        <v>6</v>
      </c>
      <c r="L2130" s="291">
        <v>24440266</v>
      </c>
      <c r="M2130" s="291" t="s">
        <v>58</v>
      </c>
      <c r="N2130" s="291">
        <v>127</v>
      </c>
      <c r="O2130" s="291">
        <v>2258280.5784000047</v>
      </c>
      <c r="P2130" s="321" t="s">
        <v>3172</v>
      </c>
      <c r="Q2130" s="321">
        <v>20100000</v>
      </c>
      <c r="R2130" s="321">
        <v>32.510452999999998</v>
      </c>
      <c r="S2130" s="321">
        <v>52.540310169999998</v>
      </c>
      <c r="T2130" s="321">
        <v>123.30787642705047</v>
      </c>
      <c r="U2130" s="321" t="s">
        <v>150</v>
      </c>
      <c r="V2130" s="321">
        <v>0.2437433168239114</v>
      </c>
      <c r="W2130" s="321">
        <v>1.33586139759419</v>
      </c>
      <c r="X2130" s="321">
        <v>2.6501716760387399</v>
      </c>
      <c r="Y2130" s="321">
        <v>41.899748670636797</v>
      </c>
      <c r="Z2130" s="321">
        <v>0.41800999999999999</v>
      </c>
      <c r="AA2130" s="321">
        <v>141.09487300000001</v>
      </c>
      <c r="AB2130" s="321">
        <v>1.7961040779999999</v>
      </c>
      <c r="AC2130" s="322">
        <v>0.59518882524182481</v>
      </c>
      <c r="AD2130" s="323">
        <v>201000</v>
      </c>
      <c r="AE2130" s="322">
        <v>11.235226758208979</v>
      </c>
      <c r="AF2130" s="324">
        <v>27.754240640517505</v>
      </c>
      <c r="AG2130" s="324">
        <v>2.1987844368951168</v>
      </c>
      <c r="AH2130" s="324">
        <v>0.13810788270186364</v>
      </c>
      <c r="AI2130" s="324">
        <v>7.922336861507151E-2</v>
      </c>
      <c r="AJ2130" s="324">
        <v>0.12053670838377531</v>
      </c>
      <c r="AK2130" s="324">
        <v>81.044732997179082</v>
      </c>
      <c r="AL2130" s="324">
        <v>61.290620965338356</v>
      </c>
      <c r="AM2130" s="324">
        <v>100.7988450290198</v>
      </c>
    </row>
    <row r="2131" spans="1:39">
      <c r="A2131" s="291" t="s">
        <v>2282</v>
      </c>
      <c r="B2131" s="291">
        <v>4</v>
      </c>
      <c r="C2131" s="291" t="s">
        <v>4309</v>
      </c>
      <c r="D2131" s="291" t="s">
        <v>3178</v>
      </c>
      <c r="E2131" s="291" t="s">
        <v>3160</v>
      </c>
      <c r="F2131" s="291" t="s">
        <v>3161</v>
      </c>
      <c r="G2131" s="291" t="s">
        <v>3162</v>
      </c>
      <c r="H2131" s="291" t="s">
        <v>3163</v>
      </c>
      <c r="I2131" s="291" t="s">
        <v>3164</v>
      </c>
      <c r="J2131" s="291" t="s">
        <v>63</v>
      </c>
      <c r="K2131" s="291">
        <v>6</v>
      </c>
      <c r="L2131" s="291">
        <v>24440266</v>
      </c>
      <c r="M2131" s="291" t="s">
        <v>58</v>
      </c>
      <c r="N2131" s="291">
        <v>128</v>
      </c>
      <c r="O2131" s="291">
        <v>2276203.4401333379</v>
      </c>
      <c r="P2131" s="321" t="s">
        <v>3172</v>
      </c>
      <c r="Q2131" s="321">
        <v>20100000</v>
      </c>
      <c r="R2131" s="321">
        <v>32.510452999999998</v>
      </c>
      <c r="S2131" s="321">
        <v>52.540310169999998</v>
      </c>
      <c r="T2131" s="321">
        <v>123.30787642705047</v>
      </c>
      <c r="U2131" s="321" t="s">
        <v>150</v>
      </c>
      <c r="V2131" s="321">
        <v>0.2437433168239114</v>
      </c>
      <c r="W2131" s="321">
        <v>1.33586139759419</v>
      </c>
      <c r="X2131" s="321">
        <v>2.6501716760387399</v>
      </c>
      <c r="Y2131" s="321">
        <v>41.899748670636797</v>
      </c>
      <c r="Z2131" s="321">
        <v>0.41800999999999999</v>
      </c>
      <c r="AA2131" s="321">
        <v>141.09487300000001</v>
      </c>
      <c r="AB2131" s="321">
        <v>1.7961040779999999</v>
      </c>
      <c r="AC2131" s="322">
        <v>0.59518882524182481</v>
      </c>
      <c r="AD2131" s="323">
        <v>201000</v>
      </c>
      <c r="AE2131" s="322">
        <v>11.32439522454397</v>
      </c>
      <c r="AF2131" s="324">
        <v>27.974512391632718</v>
      </c>
      <c r="AG2131" s="324">
        <v>2.2293750074083944</v>
      </c>
      <c r="AH2131" s="324">
        <v>0.1388765030395443</v>
      </c>
      <c r="AI2131" s="324">
        <v>7.9693078334949236E-2</v>
      </c>
      <c r="AJ2131" s="324">
        <v>0.12053670838377531</v>
      </c>
      <c r="AK2131" s="324">
        <v>81.525241456982542</v>
      </c>
      <c r="AL2131" s="324">
        <v>61.654008699387369</v>
      </c>
      <c r="AM2131" s="324">
        <v>101.39647421457771</v>
      </c>
    </row>
    <row r="2132" spans="1:39">
      <c r="A2132" s="291" t="s">
        <v>2283</v>
      </c>
      <c r="B2132" s="291">
        <v>4</v>
      </c>
      <c r="C2132" s="291" t="s">
        <v>4310</v>
      </c>
      <c r="D2132" s="291" t="s">
        <v>3178</v>
      </c>
      <c r="E2132" s="291" t="s">
        <v>3160</v>
      </c>
      <c r="F2132" s="291" t="s">
        <v>3161</v>
      </c>
      <c r="G2132" s="291" t="s">
        <v>3162</v>
      </c>
      <c r="H2132" s="291" t="s">
        <v>3163</v>
      </c>
      <c r="I2132" s="291" t="s">
        <v>3164</v>
      </c>
      <c r="J2132" s="291" t="s">
        <v>63</v>
      </c>
      <c r="K2132" s="291">
        <v>6</v>
      </c>
      <c r="L2132" s="291">
        <v>24440266</v>
      </c>
      <c r="M2132" s="291" t="s">
        <v>58</v>
      </c>
      <c r="N2132" s="291">
        <v>129</v>
      </c>
      <c r="O2132" s="291">
        <v>2294126.3018666711</v>
      </c>
      <c r="P2132" s="321" t="s">
        <v>3172</v>
      </c>
      <c r="Q2132" s="321">
        <v>20100000</v>
      </c>
      <c r="R2132" s="321">
        <v>32.510452999999998</v>
      </c>
      <c r="S2132" s="321">
        <v>52.540310169999998</v>
      </c>
      <c r="T2132" s="321">
        <v>123.30787642705047</v>
      </c>
      <c r="U2132" s="321" t="s">
        <v>150</v>
      </c>
      <c r="V2132" s="321">
        <v>0.2437433168239114</v>
      </c>
      <c r="W2132" s="321">
        <v>1.33586139759419</v>
      </c>
      <c r="X2132" s="321">
        <v>2.6501716760387399</v>
      </c>
      <c r="Y2132" s="321">
        <v>41.899748670636797</v>
      </c>
      <c r="Z2132" s="321">
        <v>0.41800999999999999</v>
      </c>
      <c r="AA2132" s="321">
        <v>141.09487300000001</v>
      </c>
      <c r="AB2132" s="321">
        <v>1.7961040779999999</v>
      </c>
      <c r="AC2132" s="322">
        <v>0.59518882524182481</v>
      </c>
      <c r="AD2132" s="323">
        <v>201000</v>
      </c>
      <c r="AE2132" s="322">
        <v>11.413563690878961</v>
      </c>
      <c r="AF2132" s="324">
        <v>28.194784142747935</v>
      </c>
      <c r="AG2132" s="324">
        <v>2.2601341459505933</v>
      </c>
      <c r="AH2132" s="324">
        <v>0.1396417760628314</v>
      </c>
      <c r="AI2132" s="324">
        <v>8.0161427535948321E-2</v>
      </c>
      <c r="AJ2132" s="324">
        <v>0.12053670838377531</v>
      </c>
      <c r="AK2132" s="324">
        <v>82.004358119249687</v>
      </c>
      <c r="AL2132" s="324">
        <v>62.016343877247927</v>
      </c>
      <c r="AM2132" s="324">
        <v>101.99237236125146</v>
      </c>
    </row>
    <row r="2133" spans="1:39">
      <c r="A2133" s="291" t="s">
        <v>2284</v>
      </c>
      <c r="B2133" s="291">
        <v>4</v>
      </c>
      <c r="C2133" s="291" t="s">
        <v>4311</v>
      </c>
      <c r="D2133" s="291" t="s">
        <v>3178</v>
      </c>
      <c r="E2133" s="291" t="s">
        <v>3160</v>
      </c>
      <c r="F2133" s="291" t="s">
        <v>3161</v>
      </c>
      <c r="G2133" s="291" t="s">
        <v>3162</v>
      </c>
      <c r="H2133" s="291" t="s">
        <v>3163</v>
      </c>
      <c r="I2133" s="291" t="s">
        <v>3164</v>
      </c>
      <c r="J2133" s="291" t="s">
        <v>63</v>
      </c>
      <c r="K2133" s="291">
        <v>6</v>
      </c>
      <c r="L2133" s="291">
        <v>24440266</v>
      </c>
      <c r="M2133" s="291" t="s">
        <v>58</v>
      </c>
      <c r="N2133" s="291">
        <v>130</v>
      </c>
      <c r="O2133" s="291">
        <v>2312049.1636000043</v>
      </c>
      <c r="P2133" s="321" t="s">
        <v>3172</v>
      </c>
      <c r="Q2133" s="321">
        <v>20100000</v>
      </c>
      <c r="R2133" s="321">
        <v>32.510452999999998</v>
      </c>
      <c r="S2133" s="321">
        <v>52.540310169999998</v>
      </c>
      <c r="T2133" s="321">
        <v>123.30787642705047</v>
      </c>
      <c r="U2133" s="321" t="s">
        <v>150</v>
      </c>
      <c r="V2133" s="321">
        <v>0.2437433168239114</v>
      </c>
      <c r="W2133" s="321">
        <v>1.33586139759419</v>
      </c>
      <c r="X2133" s="321">
        <v>2.6501716760387399</v>
      </c>
      <c r="Y2133" s="321">
        <v>41.899748670636797</v>
      </c>
      <c r="Z2133" s="321">
        <v>0.41800999999999999</v>
      </c>
      <c r="AA2133" s="321">
        <v>141.09487300000001</v>
      </c>
      <c r="AB2133" s="321">
        <v>1.7961040779999999</v>
      </c>
      <c r="AC2133" s="322">
        <v>0.59518882524182481</v>
      </c>
      <c r="AD2133" s="323">
        <v>201000</v>
      </c>
      <c r="AE2133" s="322">
        <v>11.502732157213952</v>
      </c>
      <c r="AF2133" s="324">
        <v>28.415055893863151</v>
      </c>
      <c r="AG2133" s="324">
        <v>2.291061116963935</v>
      </c>
      <c r="AH2133" s="324">
        <v>0.14040370976650976</v>
      </c>
      <c r="AI2133" s="324">
        <v>8.0628421971844139E-2</v>
      </c>
      <c r="AJ2133" s="324">
        <v>0.12053670838377531</v>
      </c>
      <c r="AK2133" s="324">
        <v>82.482088870036577</v>
      </c>
      <c r="AL2133" s="324">
        <v>62.377630950289245</v>
      </c>
      <c r="AM2133" s="324">
        <v>102.58654678978392</v>
      </c>
    </row>
    <row r="2134" spans="1:39">
      <c r="A2134" s="291" t="s">
        <v>2285</v>
      </c>
      <c r="B2134" s="291">
        <v>4</v>
      </c>
      <c r="C2134" s="291" t="s">
        <v>4312</v>
      </c>
      <c r="D2134" s="291" t="s">
        <v>3178</v>
      </c>
      <c r="E2134" s="291" t="s">
        <v>3160</v>
      </c>
      <c r="F2134" s="291" t="s">
        <v>3161</v>
      </c>
      <c r="G2134" s="291" t="s">
        <v>3162</v>
      </c>
      <c r="H2134" s="291" t="s">
        <v>3163</v>
      </c>
      <c r="I2134" s="291" t="s">
        <v>3164</v>
      </c>
      <c r="J2134" s="291" t="s">
        <v>63</v>
      </c>
      <c r="K2134" s="291">
        <v>6</v>
      </c>
      <c r="L2134" s="291">
        <v>24440266</v>
      </c>
      <c r="M2134" s="291" t="s">
        <v>58</v>
      </c>
      <c r="N2134" s="291">
        <v>131</v>
      </c>
      <c r="O2134" s="291">
        <v>2329972.0253333375</v>
      </c>
      <c r="P2134" s="321" t="s">
        <v>3172</v>
      </c>
      <c r="Q2134" s="321">
        <v>20100000</v>
      </c>
      <c r="R2134" s="321">
        <v>32.510452999999998</v>
      </c>
      <c r="S2134" s="321">
        <v>52.540310169999998</v>
      </c>
      <c r="T2134" s="321">
        <v>123.30787642705047</v>
      </c>
      <c r="U2134" s="321" t="s">
        <v>150</v>
      </c>
      <c r="V2134" s="321">
        <v>0.2437433168239114</v>
      </c>
      <c r="W2134" s="321">
        <v>1.33586139759419</v>
      </c>
      <c r="X2134" s="321">
        <v>2.6501716760387399</v>
      </c>
      <c r="Y2134" s="321">
        <v>41.899748670636797</v>
      </c>
      <c r="Z2134" s="321">
        <v>0.41800999999999999</v>
      </c>
      <c r="AA2134" s="321">
        <v>141.09487300000001</v>
      </c>
      <c r="AB2134" s="321">
        <v>1.7961040779999999</v>
      </c>
      <c r="AC2134" s="322">
        <v>0.59518882524182481</v>
      </c>
      <c r="AD2134" s="323">
        <v>201000</v>
      </c>
      <c r="AE2134" s="322">
        <v>11.591900623548943</v>
      </c>
      <c r="AF2134" s="324">
        <v>28.635327644978368</v>
      </c>
      <c r="AG2134" s="324">
        <v>2.3221551866132484</v>
      </c>
      <c r="AH2134" s="324">
        <v>0.14116231197094875</v>
      </c>
      <c r="AI2134" s="324">
        <v>8.1094067279529558E-2</v>
      </c>
      <c r="AJ2134" s="324">
        <v>0.12053670838377531</v>
      </c>
      <c r="AK2134" s="324">
        <v>82.958439475829607</v>
      </c>
      <c r="AL2134" s="324">
        <v>62.737874279455198</v>
      </c>
      <c r="AM2134" s="324">
        <v>103.17900467220403</v>
      </c>
    </row>
    <row r="2135" spans="1:39">
      <c r="A2135" s="291" t="s">
        <v>2286</v>
      </c>
      <c r="B2135" s="291">
        <v>4</v>
      </c>
      <c r="C2135" s="291" t="s">
        <v>4313</v>
      </c>
      <c r="D2135" s="291" t="s">
        <v>3178</v>
      </c>
      <c r="E2135" s="291" t="s">
        <v>3160</v>
      </c>
      <c r="F2135" s="291" t="s">
        <v>3161</v>
      </c>
      <c r="G2135" s="291" t="s">
        <v>3162</v>
      </c>
      <c r="H2135" s="291" t="s">
        <v>3163</v>
      </c>
      <c r="I2135" s="291" t="s">
        <v>3164</v>
      </c>
      <c r="J2135" s="291" t="s">
        <v>63</v>
      </c>
      <c r="K2135" s="291">
        <v>6</v>
      </c>
      <c r="L2135" s="291">
        <v>24440266</v>
      </c>
      <c r="M2135" s="291" t="s">
        <v>58</v>
      </c>
      <c r="N2135" s="291">
        <v>132</v>
      </c>
      <c r="O2135" s="291">
        <v>2347894.8870666707</v>
      </c>
      <c r="P2135" s="321" t="s">
        <v>3172</v>
      </c>
      <c r="Q2135" s="321">
        <v>20100000</v>
      </c>
      <c r="R2135" s="321">
        <v>32.510452999999998</v>
      </c>
      <c r="S2135" s="321">
        <v>52.540310169999998</v>
      </c>
      <c r="T2135" s="321">
        <v>123.30787642705047</v>
      </c>
      <c r="U2135" s="321" t="s">
        <v>150</v>
      </c>
      <c r="V2135" s="321">
        <v>0.2437433168239114</v>
      </c>
      <c r="W2135" s="321">
        <v>1.33586139759419</v>
      </c>
      <c r="X2135" s="321">
        <v>2.6501716760387399</v>
      </c>
      <c r="Y2135" s="321">
        <v>41.899748670636797</v>
      </c>
      <c r="Z2135" s="321">
        <v>0.41800999999999999</v>
      </c>
      <c r="AA2135" s="321">
        <v>141.09487300000001</v>
      </c>
      <c r="AB2135" s="321">
        <v>1.7961040779999999</v>
      </c>
      <c r="AC2135" s="322">
        <v>0.59518882524182481</v>
      </c>
      <c r="AD2135" s="323">
        <v>201000</v>
      </c>
      <c r="AE2135" s="322">
        <v>11.681069089883934</v>
      </c>
      <c r="AF2135" s="324">
        <v>28.855599396093584</v>
      </c>
      <c r="AG2135" s="324">
        <v>2.3534156227487801</v>
      </c>
      <c r="AH2135" s="324">
        <v>0.141917590327688</v>
      </c>
      <c r="AI2135" s="324">
        <v>8.1558368982187254E-2</v>
      </c>
      <c r="AJ2135" s="324">
        <v>0.12053670838377531</v>
      </c>
      <c r="AK2135" s="324">
        <v>83.433415586790773</v>
      </c>
      <c r="AL2135" s="324">
        <v>63.097078137718562</v>
      </c>
      <c r="AM2135" s="324">
        <v>103.76975303586298</v>
      </c>
    </row>
    <row r="2136" spans="1:39">
      <c r="A2136" s="291" t="s">
        <v>2287</v>
      </c>
      <c r="B2136" s="291">
        <v>4</v>
      </c>
      <c r="C2136" s="291" t="s">
        <v>4314</v>
      </c>
      <c r="D2136" s="291" t="s">
        <v>3178</v>
      </c>
      <c r="E2136" s="291" t="s">
        <v>3160</v>
      </c>
      <c r="F2136" s="291" t="s">
        <v>3161</v>
      </c>
      <c r="G2136" s="291" t="s">
        <v>3162</v>
      </c>
      <c r="H2136" s="291" t="s">
        <v>3163</v>
      </c>
      <c r="I2136" s="291" t="s">
        <v>3164</v>
      </c>
      <c r="J2136" s="291" t="s">
        <v>63</v>
      </c>
      <c r="K2136" s="291">
        <v>6</v>
      </c>
      <c r="L2136" s="291">
        <v>24440266</v>
      </c>
      <c r="M2136" s="291" t="s">
        <v>58</v>
      </c>
      <c r="N2136" s="291">
        <v>133</v>
      </c>
      <c r="O2136" s="291">
        <v>2365817.7488000039</v>
      </c>
      <c r="P2136" s="321" t="s">
        <v>3172</v>
      </c>
      <c r="Q2136" s="321">
        <v>20100000</v>
      </c>
      <c r="R2136" s="321">
        <v>32.510452999999998</v>
      </c>
      <c r="S2136" s="321">
        <v>52.540310169999998</v>
      </c>
      <c r="T2136" s="321">
        <v>123.30787642705047</v>
      </c>
      <c r="U2136" s="321" t="s">
        <v>150</v>
      </c>
      <c r="V2136" s="321">
        <v>0.2437433168239114</v>
      </c>
      <c r="W2136" s="321">
        <v>1.33586139759419</v>
      </c>
      <c r="X2136" s="321">
        <v>2.6501716760387399</v>
      </c>
      <c r="Y2136" s="321">
        <v>41.899748670636797</v>
      </c>
      <c r="Z2136" s="321">
        <v>0.41800999999999999</v>
      </c>
      <c r="AA2136" s="321">
        <v>141.09487300000001</v>
      </c>
      <c r="AB2136" s="321">
        <v>1.7961040779999999</v>
      </c>
      <c r="AC2136" s="322">
        <v>0.59518882524182481</v>
      </c>
      <c r="AD2136" s="323">
        <v>201000</v>
      </c>
      <c r="AE2136" s="322">
        <v>11.770237556218925</v>
      </c>
      <c r="AF2136" s="324">
        <v>29.075871147208801</v>
      </c>
      <c r="AG2136" s="324">
        <v>2.3848416948702384</v>
      </c>
      <c r="AH2136" s="324">
        <v>0.14266955232502973</v>
      </c>
      <c r="AI2136" s="324">
        <v>8.2021332492360294E-2</v>
      </c>
      <c r="AJ2136" s="324">
        <v>0.12053670838377531</v>
      </c>
      <c r="AK2136" s="324">
        <v>83.907022739898778</v>
      </c>
      <c r="AL2136" s="324">
        <v>63.4552467124565</v>
      </c>
      <c r="AM2136" s="324">
        <v>104.35879876734107</v>
      </c>
    </row>
    <row r="2137" spans="1:39">
      <c r="A2137" s="291" t="s">
        <v>2288</v>
      </c>
      <c r="B2137" s="291">
        <v>4</v>
      </c>
      <c r="C2137" s="291" t="s">
        <v>4315</v>
      </c>
      <c r="D2137" s="291" t="s">
        <v>3178</v>
      </c>
      <c r="E2137" s="291" t="s">
        <v>3160</v>
      </c>
      <c r="F2137" s="291" t="s">
        <v>3161</v>
      </c>
      <c r="G2137" s="291" t="s">
        <v>3162</v>
      </c>
      <c r="H2137" s="291" t="s">
        <v>3163</v>
      </c>
      <c r="I2137" s="291" t="s">
        <v>3164</v>
      </c>
      <c r="J2137" s="291" t="s">
        <v>63</v>
      </c>
      <c r="K2137" s="291">
        <v>6</v>
      </c>
      <c r="L2137" s="291">
        <v>24440266</v>
      </c>
      <c r="M2137" s="291" t="s">
        <v>58</v>
      </c>
      <c r="N2137" s="291">
        <v>134</v>
      </c>
      <c r="O2137" s="291">
        <v>2383740.6105333371</v>
      </c>
      <c r="P2137" s="321" t="s">
        <v>3172</v>
      </c>
      <c r="Q2137" s="321">
        <v>20100000</v>
      </c>
      <c r="R2137" s="321">
        <v>32.510452999999998</v>
      </c>
      <c r="S2137" s="321">
        <v>52.540310169999998</v>
      </c>
      <c r="T2137" s="321">
        <v>123.30787642705047</v>
      </c>
      <c r="U2137" s="321" t="s">
        <v>150</v>
      </c>
      <c r="V2137" s="321">
        <v>0.2437433168239114</v>
      </c>
      <c r="W2137" s="321">
        <v>1.33586139759419</v>
      </c>
      <c r="X2137" s="321">
        <v>2.6501716760387399</v>
      </c>
      <c r="Y2137" s="321">
        <v>41.899748670636797</v>
      </c>
      <c r="Z2137" s="321">
        <v>0.41800999999999999</v>
      </c>
      <c r="AA2137" s="321">
        <v>141.09487300000001</v>
      </c>
      <c r="AB2137" s="321">
        <v>1.7961040779999999</v>
      </c>
      <c r="AC2137" s="322">
        <v>0.59518882524182481</v>
      </c>
      <c r="AD2137" s="323">
        <v>201000</v>
      </c>
      <c r="AE2137" s="322">
        <v>11.859406022553916</v>
      </c>
      <c r="AF2137" s="324">
        <v>29.296142898324014</v>
      </c>
      <c r="AG2137" s="324">
        <v>2.4164326740919373</v>
      </c>
      <c r="AH2137" s="324">
        <v>0.14341820529303914</v>
      </c>
      <c r="AI2137" s="324">
        <v>8.2482963114921787E-2</v>
      </c>
      <c r="AJ2137" s="324">
        <v>0.12053670838377531</v>
      </c>
      <c r="AK2137" s="324">
        <v>84.379266361987078</v>
      </c>
      <c r="AL2137" s="324">
        <v>63.812384107748059</v>
      </c>
      <c r="AM2137" s="324">
        <v>104.9461486162261</v>
      </c>
    </row>
    <row r="2138" spans="1:39">
      <c r="A2138" s="291" t="s">
        <v>2289</v>
      </c>
      <c r="B2138" s="291">
        <v>4</v>
      </c>
      <c r="C2138" s="291" t="s">
        <v>4316</v>
      </c>
      <c r="D2138" s="291" t="s">
        <v>3178</v>
      </c>
      <c r="E2138" s="291" t="s">
        <v>3160</v>
      </c>
      <c r="F2138" s="291" t="s">
        <v>3161</v>
      </c>
      <c r="G2138" s="291" t="s">
        <v>3162</v>
      </c>
      <c r="H2138" s="291" t="s">
        <v>3163</v>
      </c>
      <c r="I2138" s="291" t="s">
        <v>3164</v>
      </c>
      <c r="J2138" s="291" t="s">
        <v>63</v>
      </c>
      <c r="K2138" s="291">
        <v>6</v>
      </c>
      <c r="L2138" s="291">
        <v>24440266</v>
      </c>
      <c r="M2138" s="291" t="s">
        <v>58</v>
      </c>
      <c r="N2138" s="291">
        <v>135</v>
      </c>
      <c r="O2138" s="291">
        <v>2401663.4722666703</v>
      </c>
      <c r="P2138" s="321" t="s">
        <v>3172</v>
      </c>
      <c r="Q2138" s="321">
        <v>20100000</v>
      </c>
      <c r="R2138" s="321">
        <v>32.510452999999998</v>
      </c>
      <c r="S2138" s="321">
        <v>52.540310169999998</v>
      </c>
      <c r="T2138" s="321">
        <v>123.30787642705047</v>
      </c>
      <c r="U2138" s="321" t="s">
        <v>150</v>
      </c>
      <c r="V2138" s="321">
        <v>0.2437433168239114</v>
      </c>
      <c r="W2138" s="321">
        <v>1.33586139759419</v>
      </c>
      <c r="X2138" s="321">
        <v>2.6501716760387399</v>
      </c>
      <c r="Y2138" s="321">
        <v>41.899748670636797</v>
      </c>
      <c r="Z2138" s="321">
        <v>0.41800999999999999</v>
      </c>
      <c r="AA2138" s="321">
        <v>141.09487300000001</v>
      </c>
      <c r="AB2138" s="321">
        <v>1.7961040779999999</v>
      </c>
      <c r="AC2138" s="322">
        <v>0.59518882524182481</v>
      </c>
      <c r="AD2138" s="323">
        <v>201000</v>
      </c>
      <c r="AE2138" s="322">
        <v>11.948574488888907</v>
      </c>
      <c r="AF2138" s="324">
        <v>29.516414649439231</v>
      </c>
      <c r="AG2138" s="324">
        <v>2.4481878331091425</v>
      </c>
      <c r="AH2138" s="324">
        <v>0.14416355640898831</v>
      </c>
      <c r="AI2138" s="324">
        <v>8.2943266049952127E-2</v>
      </c>
      <c r="AJ2138" s="324">
        <v>0.12053670838377531</v>
      </c>
      <c r="AK2138" s="324">
        <v>84.850151772687155</v>
      </c>
      <c r="AL2138" s="324">
        <v>64.168494346600113</v>
      </c>
      <c r="AM2138" s="324">
        <v>105.53180919877421</v>
      </c>
    </row>
    <row r="2139" spans="1:39">
      <c r="A2139" s="291" t="s">
        <v>2290</v>
      </c>
      <c r="B2139" s="291">
        <v>4</v>
      </c>
      <c r="C2139" s="291" t="s">
        <v>4317</v>
      </c>
      <c r="D2139" s="291" t="s">
        <v>3178</v>
      </c>
      <c r="E2139" s="291" t="s">
        <v>3160</v>
      </c>
      <c r="F2139" s="291" t="s">
        <v>3161</v>
      </c>
      <c r="G2139" s="291" t="s">
        <v>3162</v>
      </c>
      <c r="H2139" s="291" t="s">
        <v>3163</v>
      </c>
      <c r="I2139" s="291" t="s">
        <v>3164</v>
      </c>
      <c r="J2139" s="291" t="s">
        <v>63</v>
      </c>
      <c r="K2139" s="291">
        <v>6</v>
      </c>
      <c r="L2139" s="291">
        <v>24440266</v>
      </c>
      <c r="M2139" s="291" t="s">
        <v>58</v>
      </c>
      <c r="N2139" s="291">
        <v>136</v>
      </c>
      <c r="O2139" s="291">
        <v>2419586.3340000035</v>
      </c>
      <c r="P2139" s="321" t="s">
        <v>3172</v>
      </c>
      <c r="Q2139" s="321">
        <v>20100000</v>
      </c>
      <c r="R2139" s="321">
        <v>32.510452999999998</v>
      </c>
      <c r="S2139" s="321">
        <v>52.540310169999998</v>
      </c>
      <c r="T2139" s="321">
        <v>123.30787642705047</v>
      </c>
      <c r="U2139" s="321" t="s">
        <v>150</v>
      </c>
      <c r="V2139" s="321">
        <v>0.2437433168239114</v>
      </c>
      <c r="W2139" s="321">
        <v>1.33586139759419</v>
      </c>
      <c r="X2139" s="321">
        <v>2.6501716760387399</v>
      </c>
      <c r="Y2139" s="321">
        <v>41.899748670636797</v>
      </c>
      <c r="Z2139" s="321">
        <v>0.41800999999999999</v>
      </c>
      <c r="AA2139" s="321">
        <v>141.09487300000001</v>
      </c>
      <c r="AB2139" s="321">
        <v>1.7961040779999999</v>
      </c>
      <c r="AC2139" s="322">
        <v>0.59518882524182481</v>
      </c>
      <c r="AD2139" s="323">
        <v>201000</v>
      </c>
      <c r="AE2139" s="322">
        <v>12.037742955223898</v>
      </c>
      <c r="AF2139" s="324">
        <v>29.736686400554447</v>
      </c>
      <c r="AG2139" s="324">
        <v>2.4801064461654194</v>
      </c>
      <c r="AH2139" s="324">
        <v>0.14490561270192762</v>
      </c>
      <c r="AI2139" s="324">
        <v>8.3402246395522309E-2</v>
      </c>
      <c r="AJ2139" s="324">
        <v>0.12053670838377531</v>
      </c>
      <c r="AK2139" s="324">
        <v>85.319684187275897</v>
      </c>
      <c r="AL2139" s="324">
        <v>64.523581373100654</v>
      </c>
      <c r="AM2139" s="324">
        <v>106.11578700145115</v>
      </c>
    </row>
    <row r="2140" spans="1:39">
      <c r="A2140" s="291" t="s">
        <v>2291</v>
      </c>
      <c r="B2140" s="291">
        <v>4</v>
      </c>
      <c r="C2140" s="291" t="s">
        <v>4318</v>
      </c>
      <c r="D2140" s="291" t="s">
        <v>3178</v>
      </c>
      <c r="E2140" s="291" t="s">
        <v>3160</v>
      </c>
      <c r="F2140" s="291" t="s">
        <v>3161</v>
      </c>
      <c r="G2140" s="291" t="s">
        <v>3162</v>
      </c>
      <c r="H2140" s="291" t="s">
        <v>3163</v>
      </c>
      <c r="I2140" s="291" t="s">
        <v>3164</v>
      </c>
      <c r="J2140" s="291" t="s">
        <v>63</v>
      </c>
      <c r="K2140" s="291">
        <v>6</v>
      </c>
      <c r="L2140" s="291">
        <v>24440266</v>
      </c>
      <c r="M2140" s="291" t="s">
        <v>58</v>
      </c>
      <c r="N2140" s="291">
        <v>137</v>
      </c>
      <c r="O2140" s="291">
        <v>2437509.1957333367</v>
      </c>
      <c r="P2140" s="321" t="s">
        <v>3172</v>
      </c>
      <c r="Q2140" s="321">
        <v>20100000</v>
      </c>
      <c r="R2140" s="321">
        <v>32.510452999999998</v>
      </c>
      <c r="S2140" s="321">
        <v>52.540310169999998</v>
      </c>
      <c r="T2140" s="321">
        <v>123.30787642705047</v>
      </c>
      <c r="U2140" s="321" t="s">
        <v>150</v>
      </c>
      <c r="V2140" s="321">
        <v>0.2437433168239114</v>
      </c>
      <c r="W2140" s="321">
        <v>1.33586139759419</v>
      </c>
      <c r="X2140" s="321">
        <v>2.6501716760387399</v>
      </c>
      <c r="Y2140" s="321">
        <v>41.899748670636797</v>
      </c>
      <c r="Z2140" s="321">
        <v>0.41800999999999999</v>
      </c>
      <c r="AA2140" s="321">
        <v>141.09487300000001</v>
      </c>
      <c r="AB2140" s="321">
        <v>1.7961040779999999</v>
      </c>
      <c r="AC2140" s="322">
        <v>0.59518882524182481</v>
      </c>
      <c r="AD2140" s="323">
        <v>201000</v>
      </c>
      <c r="AE2140" s="322">
        <v>12.126911421558889</v>
      </c>
      <c r="AF2140" s="324">
        <v>29.956958151669664</v>
      </c>
      <c r="AG2140" s="324">
        <v>2.5121877890211053</v>
      </c>
      <c r="AH2140" s="324">
        <v>0.14564438105776542</v>
      </c>
      <c r="AI2140" s="324">
        <v>8.3859909150391737E-2</v>
      </c>
      <c r="AJ2140" s="324">
        <v>0.12053670838377531</v>
      </c>
      <c r="AK2140" s="324">
        <v>85.787868719435394</v>
      </c>
      <c r="AL2140" s="324">
        <v>64.877649054505937</v>
      </c>
      <c r="AM2140" s="324">
        <v>106.69808838436485</v>
      </c>
    </row>
    <row r="2141" spans="1:39">
      <c r="A2141" s="291" t="s">
        <v>2292</v>
      </c>
      <c r="B2141" s="291">
        <v>4</v>
      </c>
      <c r="C2141" s="291" t="s">
        <v>4319</v>
      </c>
      <c r="D2141" s="291" t="s">
        <v>3178</v>
      </c>
      <c r="E2141" s="291" t="s">
        <v>3160</v>
      </c>
      <c r="F2141" s="291" t="s">
        <v>3161</v>
      </c>
      <c r="G2141" s="291" t="s">
        <v>3162</v>
      </c>
      <c r="H2141" s="291" t="s">
        <v>3163</v>
      </c>
      <c r="I2141" s="291" t="s">
        <v>3164</v>
      </c>
      <c r="J2141" s="291" t="s">
        <v>63</v>
      </c>
      <c r="K2141" s="291">
        <v>6</v>
      </c>
      <c r="L2141" s="291">
        <v>24440266</v>
      </c>
      <c r="M2141" s="291" t="s">
        <v>58</v>
      </c>
      <c r="N2141" s="291">
        <v>138</v>
      </c>
      <c r="O2141" s="291">
        <v>2455432.0574666699</v>
      </c>
      <c r="P2141" s="321" t="s">
        <v>3172</v>
      </c>
      <c r="Q2141" s="321">
        <v>20100000</v>
      </c>
      <c r="R2141" s="321">
        <v>32.510452999999998</v>
      </c>
      <c r="S2141" s="321">
        <v>52.540310169999998</v>
      </c>
      <c r="T2141" s="321">
        <v>123.30787642705047</v>
      </c>
      <c r="U2141" s="321" t="s">
        <v>150</v>
      </c>
      <c r="V2141" s="321">
        <v>0.2437433168239114</v>
      </c>
      <c r="W2141" s="321">
        <v>1.33586139759419</v>
      </c>
      <c r="X2141" s="321">
        <v>2.6501716760387399</v>
      </c>
      <c r="Y2141" s="321">
        <v>41.899748670636797</v>
      </c>
      <c r="Z2141" s="321">
        <v>0.41800999999999999</v>
      </c>
      <c r="AA2141" s="321">
        <v>141.09487300000001</v>
      </c>
      <c r="AB2141" s="321">
        <v>1.7961040779999999</v>
      </c>
      <c r="AC2141" s="322">
        <v>0.59518882524182481</v>
      </c>
      <c r="AD2141" s="323">
        <v>201000</v>
      </c>
      <c r="AE2141" s="322">
        <v>12.21607988789388</v>
      </c>
      <c r="AF2141" s="324">
        <v>30.17722990278488</v>
      </c>
      <c r="AG2141" s="324">
        <v>2.5444311389227385</v>
      </c>
      <c r="AH2141" s="324">
        <v>0.14637986822362828</v>
      </c>
      <c r="AI2141" s="324">
        <v>8.4316259216619741E-2</v>
      </c>
      <c r="AJ2141" s="324">
        <v>0.12053670838377531</v>
      </c>
      <c r="AK2141" s="324">
        <v>86.25471038392449</v>
      </c>
      <c r="AL2141" s="324">
        <v>65.230701183260862</v>
      </c>
      <c r="AM2141" s="324">
        <v>107.27871958458812</v>
      </c>
    </row>
    <row r="2142" spans="1:39">
      <c r="A2142" s="291" t="s">
        <v>2293</v>
      </c>
      <c r="B2142" s="291">
        <v>4</v>
      </c>
      <c r="C2142" s="291" t="s">
        <v>4320</v>
      </c>
      <c r="D2142" s="291" t="s">
        <v>3178</v>
      </c>
      <c r="E2142" s="291" t="s">
        <v>3160</v>
      </c>
      <c r="F2142" s="291" t="s">
        <v>3161</v>
      </c>
      <c r="G2142" s="291" t="s">
        <v>3162</v>
      </c>
      <c r="H2142" s="291" t="s">
        <v>3163</v>
      </c>
      <c r="I2142" s="291" t="s">
        <v>3164</v>
      </c>
      <c r="J2142" s="291" t="s">
        <v>63</v>
      </c>
      <c r="K2142" s="291">
        <v>6</v>
      </c>
      <c r="L2142" s="291">
        <v>24440266</v>
      </c>
      <c r="M2142" s="291" t="s">
        <v>58</v>
      </c>
      <c r="N2142" s="291">
        <v>139</v>
      </c>
      <c r="O2142" s="291">
        <v>2473354.9192000031</v>
      </c>
      <c r="P2142" s="321" t="s">
        <v>3172</v>
      </c>
      <c r="Q2142" s="321">
        <v>20100000</v>
      </c>
      <c r="R2142" s="321">
        <v>32.510452999999998</v>
      </c>
      <c r="S2142" s="321">
        <v>52.540310169999998</v>
      </c>
      <c r="T2142" s="321">
        <v>123.30787642705047</v>
      </c>
      <c r="U2142" s="321" t="s">
        <v>150</v>
      </c>
      <c r="V2142" s="321">
        <v>0.2437433168239114</v>
      </c>
      <c r="W2142" s="321">
        <v>1.33586139759419</v>
      </c>
      <c r="X2142" s="321">
        <v>2.6501716760387399</v>
      </c>
      <c r="Y2142" s="321">
        <v>41.899748670636797</v>
      </c>
      <c r="Z2142" s="321">
        <v>0.41800999999999999</v>
      </c>
      <c r="AA2142" s="321">
        <v>141.09487300000001</v>
      </c>
      <c r="AB2142" s="321">
        <v>1.7961040779999999</v>
      </c>
      <c r="AC2142" s="322">
        <v>0.59518882524182481</v>
      </c>
      <c r="AD2142" s="323">
        <v>201000</v>
      </c>
      <c r="AE2142" s="322">
        <v>12.305248354228871</v>
      </c>
      <c r="AF2142" s="324">
        <v>30.397501653900097</v>
      </c>
      <c r="AG2142" s="324">
        <v>2.5768357745735337</v>
      </c>
      <c r="AH2142" s="324">
        <v>0.14711208081260252</v>
      </c>
      <c r="AI2142" s="324">
        <v>8.4771301402097876E-2</v>
      </c>
      <c r="AJ2142" s="324">
        <v>0.12053670838377531</v>
      </c>
      <c r="AK2142" s="324">
        <v>86.72021409916934</v>
      </c>
      <c r="AL2142" s="324">
        <v>65.582741478958084</v>
      </c>
      <c r="AM2142" s="324">
        <v>107.85768671938061</v>
      </c>
    </row>
    <row r="2143" spans="1:39">
      <c r="A2143" s="291" t="s">
        <v>2294</v>
      </c>
      <c r="B2143" s="291">
        <v>4</v>
      </c>
      <c r="C2143" s="291" t="s">
        <v>4321</v>
      </c>
      <c r="D2143" s="291" t="s">
        <v>3178</v>
      </c>
      <c r="E2143" s="291" t="s">
        <v>3160</v>
      </c>
      <c r="F2143" s="291" t="s">
        <v>3161</v>
      </c>
      <c r="G2143" s="291" t="s">
        <v>3162</v>
      </c>
      <c r="H2143" s="291" t="s">
        <v>3163</v>
      </c>
      <c r="I2143" s="291" t="s">
        <v>3164</v>
      </c>
      <c r="J2143" s="291" t="s">
        <v>63</v>
      </c>
      <c r="K2143" s="291">
        <v>6</v>
      </c>
      <c r="L2143" s="291">
        <v>24440266</v>
      </c>
      <c r="M2143" s="291" t="s">
        <v>58</v>
      </c>
      <c r="N2143" s="291">
        <v>140</v>
      </c>
      <c r="O2143" s="291">
        <v>2491277.7809333364</v>
      </c>
      <c r="P2143" s="321" t="s">
        <v>3172</v>
      </c>
      <c r="Q2143" s="321">
        <v>20100000</v>
      </c>
      <c r="R2143" s="321">
        <v>32.510452999999998</v>
      </c>
      <c r="S2143" s="321">
        <v>52.540310169999998</v>
      </c>
      <c r="T2143" s="321">
        <v>123.30787642705047</v>
      </c>
      <c r="U2143" s="321" t="s">
        <v>150</v>
      </c>
      <c r="V2143" s="321">
        <v>0.2437433168239114</v>
      </c>
      <c r="W2143" s="321">
        <v>1.33586139759419</v>
      </c>
      <c r="X2143" s="321">
        <v>2.6501716760387399</v>
      </c>
      <c r="Y2143" s="321">
        <v>41.899748670636797</v>
      </c>
      <c r="Z2143" s="321">
        <v>0.41800999999999999</v>
      </c>
      <c r="AA2143" s="321">
        <v>141.09487300000001</v>
      </c>
      <c r="AB2143" s="321">
        <v>1.7961040779999999</v>
      </c>
      <c r="AC2143" s="322">
        <v>0.59518882524182481</v>
      </c>
      <c r="AD2143" s="323">
        <v>201000</v>
      </c>
      <c r="AE2143" s="322">
        <v>12.394416820563862</v>
      </c>
      <c r="AF2143" s="324">
        <v>30.617773405015313</v>
      </c>
      <c r="AG2143" s="324">
        <v>2.6094009761047539</v>
      </c>
      <c r="AH2143" s="324">
        <v>0.14784102530780888</v>
      </c>
      <c r="AI2143" s="324">
        <v>8.5225040423002274E-2</v>
      </c>
      <c r="AJ2143" s="324">
        <v>0.12053670838377531</v>
      </c>
      <c r="AK2143" s="324">
        <v>87.184384689772116</v>
      </c>
      <c r="AL2143" s="324">
        <v>65.933773590235219</v>
      </c>
      <c r="AM2143" s="324">
        <v>108.434995789309</v>
      </c>
    </row>
    <row r="2144" spans="1:39">
      <c r="A2144" s="291" t="s">
        <v>2295</v>
      </c>
      <c r="B2144" s="291">
        <v>4</v>
      </c>
      <c r="C2144" s="291" t="s">
        <v>4322</v>
      </c>
      <c r="D2144" s="291" t="s">
        <v>3178</v>
      </c>
      <c r="E2144" s="291" t="s">
        <v>3160</v>
      </c>
      <c r="F2144" s="291" t="s">
        <v>3161</v>
      </c>
      <c r="G2144" s="291" t="s">
        <v>3162</v>
      </c>
      <c r="H2144" s="291" t="s">
        <v>3163</v>
      </c>
      <c r="I2144" s="291" t="s">
        <v>3164</v>
      </c>
      <c r="J2144" s="291" t="s">
        <v>63</v>
      </c>
      <c r="K2144" s="291">
        <v>6</v>
      </c>
      <c r="L2144" s="291">
        <v>24440266</v>
      </c>
      <c r="M2144" s="291" t="s">
        <v>58</v>
      </c>
      <c r="N2144" s="291">
        <v>141</v>
      </c>
      <c r="O2144" s="291">
        <v>2509200.6426666696</v>
      </c>
      <c r="P2144" s="321" t="s">
        <v>3172</v>
      </c>
      <c r="Q2144" s="321">
        <v>20100000</v>
      </c>
      <c r="R2144" s="321">
        <v>32.510452999999998</v>
      </c>
      <c r="S2144" s="321">
        <v>52.540310169999998</v>
      </c>
      <c r="T2144" s="321">
        <v>123.30787642705047</v>
      </c>
      <c r="U2144" s="321" t="s">
        <v>150</v>
      </c>
      <c r="V2144" s="321">
        <v>0.2437433168239114</v>
      </c>
      <c r="W2144" s="321">
        <v>1.33586139759419</v>
      </c>
      <c r="X2144" s="321">
        <v>2.6501716760387399</v>
      </c>
      <c r="Y2144" s="321">
        <v>41.899748670636797</v>
      </c>
      <c r="Z2144" s="321">
        <v>0.41800999999999999</v>
      </c>
      <c r="AA2144" s="321">
        <v>141.09487300000001</v>
      </c>
      <c r="AB2144" s="321">
        <v>1.7961040779999999</v>
      </c>
      <c r="AC2144" s="322">
        <v>0.59518882524182481</v>
      </c>
      <c r="AD2144" s="323">
        <v>201000</v>
      </c>
      <c r="AE2144" s="322">
        <v>12.483585286898853</v>
      </c>
      <c r="AF2144" s="324">
        <v>30.838045156130526</v>
      </c>
      <c r="AG2144" s="324">
        <v>2.6421260250480287</v>
      </c>
      <c r="AH2144" s="324">
        <v>0.14856670806670103</v>
      </c>
      <c r="AI2144" s="324">
        <v>8.5677480906171527E-2</v>
      </c>
      <c r="AJ2144" s="324">
        <v>0.12053670838377531</v>
      </c>
      <c r="AK2144" s="324">
        <v>87.647226888943521</v>
      </c>
      <c r="AL2144" s="324">
        <v>66.283801096614511</v>
      </c>
      <c r="AM2144" s="324">
        <v>109.01065268127252</v>
      </c>
    </row>
    <row r="2145" spans="1:39">
      <c r="A2145" s="291" t="s">
        <v>2296</v>
      </c>
      <c r="B2145" s="291">
        <v>4</v>
      </c>
      <c r="C2145" s="291" t="s">
        <v>4323</v>
      </c>
      <c r="D2145" s="291" t="s">
        <v>3178</v>
      </c>
      <c r="E2145" s="291" t="s">
        <v>3160</v>
      </c>
      <c r="F2145" s="291" t="s">
        <v>3161</v>
      </c>
      <c r="G2145" s="291" t="s">
        <v>3162</v>
      </c>
      <c r="H2145" s="291" t="s">
        <v>3163</v>
      </c>
      <c r="I2145" s="291" t="s">
        <v>3164</v>
      </c>
      <c r="J2145" s="291" t="s">
        <v>63</v>
      </c>
      <c r="K2145" s="291">
        <v>6</v>
      </c>
      <c r="L2145" s="291">
        <v>24440266</v>
      </c>
      <c r="M2145" s="291" t="s">
        <v>58</v>
      </c>
      <c r="N2145" s="291">
        <v>142</v>
      </c>
      <c r="O2145" s="291">
        <v>2527123.5044000028</v>
      </c>
      <c r="P2145" s="321" t="s">
        <v>3172</v>
      </c>
      <c r="Q2145" s="321">
        <v>20100000</v>
      </c>
      <c r="R2145" s="321">
        <v>32.510452999999998</v>
      </c>
      <c r="S2145" s="321">
        <v>52.540310169999998</v>
      </c>
      <c r="T2145" s="321">
        <v>123.30787642705047</v>
      </c>
      <c r="U2145" s="321" t="s">
        <v>150</v>
      </c>
      <c r="V2145" s="321">
        <v>0.2437433168239114</v>
      </c>
      <c r="W2145" s="321">
        <v>1.33586139759419</v>
      </c>
      <c r="X2145" s="321">
        <v>2.6501716760387399</v>
      </c>
      <c r="Y2145" s="321">
        <v>41.899748670636797</v>
      </c>
      <c r="Z2145" s="321">
        <v>0.41800999999999999</v>
      </c>
      <c r="AA2145" s="321">
        <v>141.09487300000001</v>
      </c>
      <c r="AB2145" s="321">
        <v>1.7961040779999999</v>
      </c>
      <c r="AC2145" s="322">
        <v>0.59518882524182481</v>
      </c>
      <c r="AD2145" s="323">
        <v>201000</v>
      </c>
      <c r="AE2145" s="322">
        <v>12.572753753233844</v>
      </c>
      <c r="AF2145" s="324">
        <v>31.058316907245743</v>
      </c>
      <c r="AG2145" s="324">
        <v>2.6750102043085908</v>
      </c>
      <c r="AH2145" s="324">
        <v>0.14928913532521701</v>
      </c>
      <c r="AI2145" s="324">
        <v>8.6128627391412985E-2</v>
      </c>
      <c r="AJ2145" s="324">
        <v>0.12053670838377531</v>
      </c>
      <c r="AK2145" s="324">
        <v>88.108745340862185</v>
      </c>
      <c r="AL2145" s="324">
        <v>66.632827510287086</v>
      </c>
      <c r="AM2145" s="324">
        <v>109.58466317143728</v>
      </c>
    </row>
    <row r="2146" spans="1:39">
      <c r="A2146" s="291" t="s">
        <v>2297</v>
      </c>
      <c r="B2146" s="291">
        <v>4</v>
      </c>
      <c r="C2146" s="291" t="s">
        <v>4324</v>
      </c>
      <c r="D2146" s="291" t="s">
        <v>3178</v>
      </c>
      <c r="E2146" s="291" t="s">
        <v>3160</v>
      </c>
      <c r="F2146" s="291" t="s">
        <v>3161</v>
      </c>
      <c r="G2146" s="291" t="s">
        <v>3162</v>
      </c>
      <c r="H2146" s="291" t="s">
        <v>3163</v>
      </c>
      <c r="I2146" s="291" t="s">
        <v>3164</v>
      </c>
      <c r="J2146" s="291" t="s">
        <v>63</v>
      </c>
      <c r="K2146" s="291">
        <v>6</v>
      </c>
      <c r="L2146" s="291">
        <v>24440266</v>
      </c>
      <c r="M2146" s="291" t="s">
        <v>58</v>
      </c>
      <c r="N2146" s="291">
        <v>143</v>
      </c>
      <c r="O2146" s="291">
        <v>2545046.366133336</v>
      </c>
      <c r="P2146" s="321" t="s">
        <v>3172</v>
      </c>
      <c r="Q2146" s="321">
        <v>20100000</v>
      </c>
      <c r="R2146" s="321">
        <v>32.510452999999998</v>
      </c>
      <c r="S2146" s="321">
        <v>52.540310169999998</v>
      </c>
      <c r="T2146" s="321">
        <v>123.30787642705047</v>
      </c>
      <c r="U2146" s="321" t="s">
        <v>150</v>
      </c>
      <c r="V2146" s="321">
        <v>0.2437433168239114</v>
      </c>
      <c r="W2146" s="321">
        <v>1.33586139759419</v>
      </c>
      <c r="X2146" s="321">
        <v>2.6501716760387399</v>
      </c>
      <c r="Y2146" s="321">
        <v>41.899748670636797</v>
      </c>
      <c r="Z2146" s="321">
        <v>0.41800999999999999</v>
      </c>
      <c r="AA2146" s="321">
        <v>141.09487300000001</v>
      </c>
      <c r="AB2146" s="321">
        <v>1.7961040779999999</v>
      </c>
      <c r="AC2146" s="322">
        <v>0.59518882524182481</v>
      </c>
      <c r="AD2146" s="323">
        <v>201000</v>
      </c>
      <c r="AE2146" s="322">
        <v>12.661922219568837</v>
      </c>
      <c r="AF2146" s="324">
        <v>31.278588658360963</v>
      </c>
      <c r="AG2146" s="324">
        <v>2.7080527981393492</v>
      </c>
      <c r="AH2146" s="324">
        <v>0.15000831320160696</v>
      </c>
      <c r="AI2146" s="324">
        <v>8.6578484333738298E-2</v>
      </c>
      <c r="AJ2146" s="324">
        <v>0.12053670838377531</v>
      </c>
      <c r="AK2146" s="324">
        <v>88.568944602961565</v>
      </c>
      <c r="AL2146" s="324">
        <v>66.980856277842449</v>
      </c>
      <c r="AM2146" s="324">
        <v>110.15703292808067</v>
      </c>
    </row>
    <row r="2147" spans="1:39">
      <c r="A2147" s="291" t="s">
        <v>2298</v>
      </c>
      <c r="B2147" s="291">
        <v>4</v>
      </c>
      <c r="C2147" s="291" t="s">
        <v>4325</v>
      </c>
      <c r="D2147" s="291" t="s">
        <v>3178</v>
      </c>
      <c r="E2147" s="291" t="s">
        <v>3160</v>
      </c>
      <c r="F2147" s="291" t="s">
        <v>3161</v>
      </c>
      <c r="G2147" s="291" t="s">
        <v>3162</v>
      </c>
      <c r="H2147" s="291" t="s">
        <v>3163</v>
      </c>
      <c r="I2147" s="291" t="s">
        <v>3164</v>
      </c>
      <c r="J2147" s="291" t="s">
        <v>63</v>
      </c>
      <c r="K2147" s="291">
        <v>6</v>
      </c>
      <c r="L2147" s="291">
        <v>24440266</v>
      </c>
      <c r="M2147" s="291" t="s">
        <v>58</v>
      </c>
      <c r="N2147" s="291">
        <v>144</v>
      </c>
      <c r="O2147" s="291">
        <v>2562969.2278666692</v>
      </c>
      <c r="P2147" s="321" t="s">
        <v>3172</v>
      </c>
      <c r="Q2147" s="321">
        <v>20100000</v>
      </c>
      <c r="R2147" s="321">
        <v>32.510452999999998</v>
      </c>
      <c r="S2147" s="321">
        <v>52.540310169999998</v>
      </c>
      <c r="T2147" s="321">
        <v>123.30787642705047</v>
      </c>
      <c r="U2147" s="321" t="s">
        <v>150</v>
      </c>
      <c r="V2147" s="321">
        <v>0.2437433168239114</v>
      </c>
      <c r="W2147" s="321">
        <v>1.33586139759419</v>
      </c>
      <c r="X2147" s="321">
        <v>2.6501716760387399</v>
      </c>
      <c r="Y2147" s="321">
        <v>41.899748670636797</v>
      </c>
      <c r="Z2147" s="321">
        <v>0.41800999999999999</v>
      </c>
      <c r="AA2147" s="321">
        <v>141.09487300000001</v>
      </c>
      <c r="AB2147" s="321">
        <v>1.7961040779999999</v>
      </c>
      <c r="AC2147" s="322">
        <v>0.59518882524182481</v>
      </c>
      <c r="AD2147" s="323">
        <v>201000</v>
      </c>
      <c r="AE2147" s="322">
        <v>12.751090685903828</v>
      </c>
      <c r="AF2147" s="324">
        <v>31.49886040947618</v>
      </c>
      <c r="AG2147" s="324">
        <v>2.7412530921157985</v>
      </c>
      <c r="AH2147" s="324">
        <v>0.15072424770021178</v>
      </c>
      <c r="AI2147" s="324">
        <v>8.7027056105531825E-2</v>
      </c>
      <c r="AJ2147" s="324">
        <v>0.12053670838377531</v>
      </c>
      <c r="AK2147" s="324">
        <v>89.027829148148157</v>
      </c>
      <c r="AL2147" s="324">
        <v>67.327890781946039</v>
      </c>
      <c r="AM2147" s="324">
        <v>110.72776751435029</v>
      </c>
    </row>
    <row r="2148" spans="1:39">
      <c r="A2148" s="291" t="s">
        <v>2299</v>
      </c>
      <c r="B2148" s="291">
        <v>4</v>
      </c>
      <c r="C2148" s="291" t="s">
        <v>4326</v>
      </c>
      <c r="D2148" s="291" t="s">
        <v>3178</v>
      </c>
      <c r="E2148" s="291" t="s">
        <v>3160</v>
      </c>
      <c r="F2148" s="291" t="s">
        <v>3161</v>
      </c>
      <c r="G2148" s="291" t="s">
        <v>3162</v>
      </c>
      <c r="H2148" s="291" t="s">
        <v>3163</v>
      </c>
      <c r="I2148" s="291" t="s">
        <v>3164</v>
      </c>
      <c r="J2148" s="291" t="s">
        <v>63</v>
      </c>
      <c r="K2148" s="291">
        <v>6</v>
      </c>
      <c r="L2148" s="291">
        <v>24440266</v>
      </c>
      <c r="M2148" s="291" t="s">
        <v>58</v>
      </c>
      <c r="N2148" s="291">
        <v>145</v>
      </c>
      <c r="O2148" s="291">
        <v>2580892.0896000024</v>
      </c>
      <c r="P2148" s="321" t="s">
        <v>3172</v>
      </c>
      <c r="Q2148" s="321">
        <v>20100000</v>
      </c>
      <c r="R2148" s="321">
        <v>32.510452999999998</v>
      </c>
      <c r="S2148" s="321">
        <v>52.540310169999998</v>
      </c>
      <c r="T2148" s="321">
        <v>123.30787642705047</v>
      </c>
      <c r="U2148" s="321" t="s">
        <v>150</v>
      </c>
      <c r="V2148" s="321">
        <v>0.2437433168239114</v>
      </c>
      <c r="W2148" s="321">
        <v>1.33586139759419</v>
      </c>
      <c r="X2148" s="321">
        <v>2.6501716760387399</v>
      </c>
      <c r="Y2148" s="321">
        <v>41.899748670636797</v>
      </c>
      <c r="Z2148" s="321">
        <v>0.41800999999999999</v>
      </c>
      <c r="AA2148" s="321">
        <v>141.09487300000001</v>
      </c>
      <c r="AB2148" s="321">
        <v>1.7961040779999999</v>
      </c>
      <c r="AC2148" s="322">
        <v>0.59518882524182481</v>
      </c>
      <c r="AD2148" s="323">
        <v>201000</v>
      </c>
      <c r="AE2148" s="322">
        <v>12.840259152238819</v>
      </c>
      <c r="AF2148" s="324">
        <v>31.719132160591396</v>
      </c>
      <c r="AG2148" s="324">
        <v>2.7746103731117779</v>
      </c>
      <c r="AH2148" s="324">
        <v>0.15143694471530944</v>
      </c>
      <c r="AI2148" s="324">
        <v>8.7474346998655278E-2</v>
      </c>
      <c r="AJ2148" s="324">
        <v>0.12053670838377531</v>
      </c>
      <c r="AK2148" s="324">
        <v>89.485403366954657</v>
      </c>
      <c r="AL2148" s="324">
        <v>67.673934342967527</v>
      </c>
      <c r="AM2148" s="324">
        <v>111.29687239094179</v>
      </c>
    </row>
    <row r="2149" spans="1:39">
      <c r="A2149" s="291" t="s">
        <v>2300</v>
      </c>
      <c r="B2149" s="291">
        <v>4</v>
      </c>
      <c r="C2149" s="291" t="s">
        <v>4327</v>
      </c>
      <c r="D2149" s="291" t="s">
        <v>3178</v>
      </c>
      <c r="E2149" s="291" t="s">
        <v>3160</v>
      </c>
      <c r="F2149" s="291" t="s">
        <v>3161</v>
      </c>
      <c r="G2149" s="291" t="s">
        <v>3162</v>
      </c>
      <c r="H2149" s="291" t="s">
        <v>3163</v>
      </c>
      <c r="I2149" s="291" t="s">
        <v>3164</v>
      </c>
      <c r="J2149" s="291" t="s">
        <v>63</v>
      </c>
      <c r="K2149" s="291">
        <v>6</v>
      </c>
      <c r="L2149" s="291">
        <v>24440266</v>
      </c>
      <c r="M2149" s="291" t="s">
        <v>58</v>
      </c>
      <c r="N2149" s="291">
        <v>146</v>
      </c>
      <c r="O2149" s="291">
        <v>2598814.9513333356</v>
      </c>
      <c r="P2149" s="321" t="s">
        <v>3172</v>
      </c>
      <c r="Q2149" s="321">
        <v>20100000</v>
      </c>
      <c r="R2149" s="321">
        <v>32.510452999999998</v>
      </c>
      <c r="S2149" s="321">
        <v>52.540310169999998</v>
      </c>
      <c r="T2149" s="321">
        <v>123.30787642705047</v>
      </c>
      <c r="U2149" s="321" t="s">
        <v>150</v>
      </c>
      <c r="V2149" s="321">
        <v>0.2437433168239114</v>
      </c>
      <c r="W2149" s="321">
        <v>1.33586139759419</v>
      </c>
      <c r="X2149" s="321">
        <v>2.6501716760387399</v>
      </c>
      <c r="Y2149" s="321">
        <v>41.899748670636797</v>
      </c>
      <c r="Z2149" s="321">
        <v>0.41800999999999999</v>
      </c>
      <c r="AA2149" s="321">
        <v>141.09487300000001</v>
      </c>
      <c r="AB2149" s="321">
        <v>1.7961040779999999</v>
      </c>
      <c r="AC2149" s="322">
        <v>0.59518882524182481</v>
      </c>
      <c r="AD2149" s="323">
        <v>201000</v>
      </c>
      <c r="AE2149" s="322">
        <v>12.92942761857381</v>
      </c>
      <c r="AF2149" s="324">
        <v>31.939403911706613</v>
      </c>
      <c r="AG2149" s="324">
        <v>2.8081239292759905</v>
      </c>
      <c r="AH2149" s="324">
        <v>0.15214641003458859</v>
      </c>
      <c r="AI2149" s="324">
        <v>8.7920361226489288E-2</v>
      </c>
      <c r="AJ2149" s="324">
        <v>0.12053670838377531</v>
      </c>
      <c r="AK2149" s="324">
        <v>89.941671569628298</v>
      </c>
      <c r="AL2149" s="324">
        <v>68.018990220560212</v>
      </c>
      <c r="AM2149" s="324">
        <v>111.8643529186964</v>
      </c>
    </row>
    <row r="2150" spans="1:39">
      <c r="A2150" s="291" t="s">
        <v>2301</v>
      </c>
      <c r="B2150" s="291">
        <v>4</v>
      </c>
      <c r="C2150" s="291" t="s">
        <v>4328</v>
      </c>
      <c r="D2150" s="291" t="s">
        <v>3178</v>
      </c>
      <c r="E2150" s="291" t="s">
        <v>3160</v>
      </c>
      <c r="F2150" s="291" t="s">
        <v>3161</v>
      </c>
      <c r="G2150" s="291" t="s">
        <v>3162</v>
      </c>
      <c r="H2150" s="291" t="s">
        <v>3163</v>
      </c>
      <c r="I2150" s="291" t="s">
        <v>3164</v>
      </c>
      <c r="J2150" s="291" t="s">
        <v>63</v>
      </c>
      <c r="K2150" s="291">
        <v>6</v>
      </c>
      <c r="L2150" s="291">
        <v>24440266</v>
      </c>
      <c r="M2150" s="291" t="s">
        <v>58</v>
      </c>
      <c r="N2150" s="291">
        <v>147</v>
      </c>
      <c r="O2150" s="291">
        <v>2616737.8130666688</v>
      </c>
      <c r="P2150" s="321" t="s">
        <v>3172</v>
      </c>
      <c r="Q2150" s="321">
        <v>20100000</v>
      </c>
      <c r="R2150" s="321">
        <v>32.510452999999998</v>
      </c>
      <c r="S2150" s="321">
        <v>52.540310169999998</v>
      </c>
      <c r="T2150" s="321">
        <v>123.30787642705047</v>
      </c>
      <c r="U2150" s="321" t="s">
        <v>150</v>
      </c>
      <c r="V2150" s="321">
        <v>0.2437433168239114</v>
      </c>
      <c r="W2150" s="321">
        <v>1.33586139759419</v>
      </c>
      <c r="X2150" s="321">
        <v>2.6501716760387399</v>
      </c>
      <c r="Y2150" s="321">
        <v>41.899748670636797</v>
      </c>
      <c r="Z2150" s="321">
        <v>0.41800999999999999</v>
      </c>
      <c r="AA2150" s="321">
        <v>141.09487300000001</v>
      </c>
      <c r="AB2150" s="321">
        <v>1.7961040779999999</v>
      </c>
      <c r="AC2150" s="322">
        <v>0.59518882524182481</v>
      </c>
      <c r="AD2150" s="323">
        <v>201000</v>
      </c>
      <c r="AE2150" s="322">
        <v>13.0185960849088</v>
      </c>
      <c r="AF2150" s="324">
        <v>32.159675662821826</v>
      </c>
      <c r="AG2150" s="324">
        <v>2.8417930500092936</v>
      </c>
      <c r="AH2150" s="324">
        <v>0.1528526493426407</v>
      </c>
      <c r="AI2150" s="324">
        <v>8.8365102925914971E-2</v>
      </c>
      <c r="AJ2150" s="324">
        <v>0.12053670838377531</v>
      </c>
      <c r="AK2150" s="324">
        <v>90.396637988158105</v>
      </c>
      <c r="AL2150" s="324">
        <v>68.36306161519407</v>
      </c>
      <c r="AM2150" s="324">
        <v>112.43021436112215</v>
      </c>
    </row>
    <row r="2151" spans="1:39">
      <c r="A2151" s="291" t="s">
        <v>2302</v>
      </c>
      <c r="B2151" s="291">
        <v>4</v>
      </c>
      <c r="C2151" s="291" t="s">
        <v>4329</v>
      </c>
      <c r="D2151" s="291" t="s">
        <v>3178</v>
      </c>
      <c r="E2151" s="291" t="s">
        <v>3160</v>
      </c>
      <c r="F2151" s="291" t="s">
        <v>3161</v>
      </c>
      <c r="G2151" s="291" t="s">
        <v>3162</v>
      </c>
      <c r="H2151" s="291" t="s">
        <v>3163</v>
      </c>
      <c r="I2151" s="291" t="s">
        <v>3164</v>
      </c>
      <c r="J2151" s="291" t="s">
        <v>63</v>
      </c>
      <c r="K2151" s="291">
        <v>6</v>
      </c>
      <c r="L2151" s="291">
        <v>24440266</v>
      </c>
      <c r="M2151" s="291" t="s">
        <v>58</v>
      </c>
      <c r="N2151" s="291">
        <v>148</v>
      </c>
      <c r="O2151" s="291">
        <v>2634660.674800002</v>
      </c>
      <c r="P2151" s="321" t="s">
        <v>3172</v>
      </c>
      <c r="Q2151" s="321">
        <v>20100000</v>
      </c>
      <c r="R2151" s="321">
        <v>32.510452999999998</v>
      </c>
      <c r="S2151" s="321">
        <v>52.540310169999998</v>
      </c>
      <c r="T2151" s="321">
        <v>123.30787642705047</v>
      </c>
      <c r="U2151" s="321" t="s">
        <v>150</v>
      </c>
      <c r="V2151" s="321">
        <v>0.2437433168239114</v>
      </c>
      <c r="W2151" s="321">
        <v>1.33586139759419</v>
      </c>
      <c r="X2151" s="321">
        <v>2.6501716760387399</v>
      </c>
      <c r="Y2151" s="321">
        <v>41.899748670636797</v>
      </c>
      <c r="Z2151" s="321">
        <v>0.41800999999999999</v>
      </c>
      <c r="AA2151" s="321">
        <v>141.09487300000001</v>
      </c>
      <c r="AB2151" s="321">
        <v>1.7961040779999999</v>
      </c>
      <c r="AC2151" s="322">
        <v>0.59518882524182481</v>
      </c>
      <c r="AD2151" s="323">
        <v>201000</v>
      </c>
      <c r="AE2151" s="322">
        <v>13.107764551243791</v>
      </c>
      <c r="AF2151" s="324">
        <v>32.379947413937046</v>
      </c>
      <c r="AG2151" s="324">
        <v>2.875617025942748</v>
      </c>
      <c r="AH2151" s="324">
        <v>0.15355566822439129</v>
      </c>
      <c r="AI2151" s="324">
        <v>8.8808576159237956E-2</v>
      </c>
      <c r="AJ2151" s="324">
        <v>0.12053670838377531</v>
      </c>
      <c r="AK2151" s="324">
        <v>90.850306778243109</v>
      </c>
      <c r="AL2151" s="324">
        <v>68.706151669644257</v>
      </c>
      <c r="AM2151" s="324">
        <v>112.99446188684196</v>
      </c>
    </row>
    <row r="2152" spans="1:39">
      <c r="A2152" s="291" t="s">
        <v>2303</v>
      </c>
      <c r="B2152" s="291">
        <v>4</v>
      </c>
      <c r="C2152" s="291" t="s">
        <v>4330</v>
      </c>
      <c r="D2152" s="291" t="s">
        <v>3178</v>
      </c>
      <c r="E2152" s="291" t="s">
        <v>3160</v>
      </c>
      <c r="F2152" s="291" t="s">
        <v>3161</v>
      </c>
      <c r="G2152" s="291" t="s">
        <v>3162</v>
      </c>
      <c r="H2152" s="291" t="s">
        <v>3163</v>
      </c>
      <c r="I2152" s="291" t="s">
        <v>3164</v>
      </c>
      <c r="J2152" s="291" t="s">
        <v>63</v>
      </c>
      <c r="K2152" s="291">
        <v>6</v>
      </c>
      <c r="L2152" s="291">
        <v>24440266</v>
      </c>
      <c r="M2152" s="291" t="s">
        <v>58</v>
      </c>
      <c r="N2152" s="291">
        <v>149</v>
      </c>
      <c r="O2152" s="291">
        <v>2652583.5365333352</v>
      </c>
      <c r="P2152" s="321" t="s">
        <v>3172</v>
      </c>
      <c r="Q2152" s="321">
        <v>20100000</v>
      </c>
      <c r="R2152" s="321">
        <v>32.510452999999998</v>
      </c>
      <c r="S2152" s="321">
        <v>52.540310169999998</v>
      </c>
      <c r="T2152" s="321">
        <v>123.30787642705047</v>
      </c>
      <c r="U2152" s="321" t="s">
        <v>150</v>
      </c>
      <c r="V2152" s="321">
        <v>0.2437433168239114</v>
      </c>
      <c r="W2152" s="321">
        <v>1.33586139759419</v>
      </c>
      <c r="X2152" s="321">
        <v>2.6501716760387399</v>
      </c>
      <c r="Y2152" s="321">
        <v>41.899748670636797</v>
      </c>
      <c r="Z2152" s="321">
        <v>0.41800999999999999</v>
      </c>
      <c r="AA2152" s="321">
        <v>141.09487300000001</v>
      </c>
      <c r="AB2152" s="321">
        <v>1.7961040779999999</v>
      </c>
      <c r="AC2152" s="322">
        <v>0.59518882524182481</v>
      </c>
      <c r="AD2152" s="323">
        <v>201000</v>
      </c>
      <c r="AE2152" s="322">
        <v>13.196933017578782</v>
      </c>
      <c r="AF2152" s="324">
        <v>32.600219165052259</v>
      </c>
      <c r="AG2152" s="324">
        <v>2.9095951489163627</v>
      </c>
      <c r="AH2152" s="324">
        <v>0.15425547216829655</v>
      </c>
      <c r="AI2152" s="324">
        <v>8.9250784916055897E-2</v>
      </c>
      <c r="AJ2152" s="324">
        <v>0.12053670838377531</v>
      </c>
      <c r="AK2152" s="324">
        <v>91.302682021202756</v>
      </c>
      <c r="AL2152" s="324">
        <v>69.048263470435899</v>
      </c>
      <c r="AM2152" s="324">
        <v>113.55710057196961</v>
      </c>
    </row>
    <row r="2153" spans="1:39">
      <c r="A2153" s="291" t="s">
        <v>2304</v>
      </c>
      <c r="B2153" s="291">
        <v>4</v>
      </c>
      <c r="C2153" s="291" t="s">
        <v>4331</v>
      </c>
      <c r="D2153" s="291" t="s">
        <v>3178</v>
      </c>
      <c r="E2153" s="291" t="s">
        <v>3160</v>
      </c>
      <c r="F2153" s="291" t="s">
        <v>3161</v>
      </c>
      <c r="G2153" s="291" t="s">
        <v>3162</v>
      </c>
      <c r="H2153" s="291" t="s">
        <v>3163</v>
      </c>
      <c r="I2153" s="291" t="s">
        <v>3164</v>
      </c>
      <c r="J2153" s="291" t="s">
        <v>63</v>
      </c>
      <c r="K2153" s="291">
        <v>6</v>
      </c>
      <c r="L2153" s="291">
        <v>24440266</v>
      </c>
      <c r="M2153" s="291" t="s">
        <v>58</v>
      </c>
      <c r="N2153" s="291">
        <v>150</v>
      </c>
      <c r="O2153" s="291">
        <v>2670506.3982666684</v>
      </c>
      <c r="P2153" s="321" t="s">
        <v>3172</v>
      </c>
      <c r="Q2153" s="321">
        <v>20100000</v>
      </c>
      <c r="R2153" s="321">
        <v>32.510452999999998</v>
      </c>
      <c r="S2153" s="321">
        <v>52.540310169999998</v>
      </c>
      <c r="T2153" s="321">
        <v>123.30787642705047</v>
      </c>
      <c r="U2153" s="321" t="s">
        <v>150</v>
      </c>
      <c r="V2153" s="321">
        <v>0.2437433168239114</v>
      </c>
      <c r="W2153" s="321">
        <v>1.33586139759419</v>
      </c>
      <c r="X2153" s="321">
        <v>2.6501716760387399</v>
      </c>
      <c r="Y2153" s="321">
        <v>41.899748670636797</v>
      </c>
      <c r="Z2153" s="321">
        <v>0.41800999999999999</v>
      </c>
      <c r="AA2153" s="321">
        <v>141.09487300000001</v>
      </c>
      <c r="AB2153" s="321">
        <v>1.7961040779999999</v>
      </c>
      <c r="AC2153" s="322">
        <v>0.59518882524182481</v>
      </c>
      <c r="AD2153" s="323">
        <v>201000</v>
      </c>
      <c r="AE2153" s="322">
        <v>13.286101483913773</v>
      </c>
      <c r="AF2153" s="324">
        <v>32.820490916167479</v>
      </c>
      <c r="AG2153" s="324">
        <v>2.9437267119585493</v>
      </c>
      <c r="AH2153" s="324">
        <v>0.15495206656950289</v>
      </c>
      <c r="AI2153" s="324">
        <v>8.9691733115072336E-2</v>
      </c>
      <c r="AJ2153" s="324">
        <v>0.12053670838377531</v>
      </c>
      <c r="AK2153" s="324">
        <v>91.753767725832532</v>
      </c>
      <c r="AL2153" s="324">
        <v>69.389400049247357</v>
      </c>
      <c r="AM2153" s="324">
        <v>114.11813540241771</v>
      </c>
    </row>
    <row r="2154" spans="1:39">
      <c r="A2154" s="291" t="s">
        <v>2305</v>
      </c>
      <c r="B2154" s="291">
        <v>4</v>
      </c>
      <c r="C2154" s="291" t="s">
        <v>4332</v>
      </c>
      <c r="D2154" s="291" t="s">
        <v>3178</v>
      </c>
      <c r="E2154" s="291" t="s">
        <v>3160</v>
      </c>
      <c r="F2154" s="291" t="s">
        <v>3161</v>
      </c>
      <c r="G2154" s="291" t="s">
        <v>3162</v>
      </c>
      <c r="H2154" s="291" t="s">
        <v>3163</v>
      </c>
      <c r="I2154" s="291" t="s">
        <v>3164</v>
      </c>
      <c r="J2154" s="291" t="s">
        <v>63</v>
      </c>
      <c r="K2154" s="291">
        <v>6</v>
      </c>
      <c r="L2154" s="291">
        <v>24440266</v>
      </c>
      <c r="M2154" s="291" t="s">
        <v>58</v>
      </c>
      <c r="N2154" s="291">
        <v>151</v>
      </c>
      <c r="O2154" s="291">
        <v>2688429.2600000016</v>
      </c>
      <c r="P2154" s="321" t="s">
        <v>3172</v>
      </c>
      <c r="Q2154" s="321">
        <v>20100000</v>
      </c>
      <c r="R2154" s="321">
        <v>32.510452999999998</v>
      </c>
      <c r="S2154" s="321">
        <v>52.540310169999998</v>
      </c>
      <c r="T2154" s="321">
        <v>123.30787642705047</v>
      </c>
      <c r="U2154" s="321" t="s">
        <v>150</v>
      </c>
      <c r="V2154" s="321">
        <v>0.2437433168239114</v>
      </c>
      <c r="W2154" s="321">
        <v>1.33586139759419</v>
      </c>
      <c r="X2154" s="321">
        <v>2.6501716760387399</v>
      </c>
      <c r="Y2154" s="321">
        <v>41.899748670636797</v>
      </c>
      <c r="Z2154" s="321">
        <v>0.41800999999999999</v>
      </c>
      <c r="AA2154" s="321">
        <v>141.09487300000001</v>
      </c>
      <c r="AB2154" s="321">
        <v>1.7961040779999999</v>
      </c>
      <c r="AC2154" s="322">
        <v>0.59518882524182481</v>
      </c>
      <c r="AD2154" s="323">
        <v>201000</v>
      </c>
      <c r="AE2154" s="322">
        <v>13.375269950248764</v>
      </c>
      <c r="AF2154" s="324">
        <v>33.040762667282692</v>
      </c>
      <c r="AG2154" s="324">
        <v>2.9780110092662846</v>
      </c>
      <c r="AH2154" s="324">
        <v>0.1556454567331374</v>
      </c>
      <c r="AI2154" s="324">
        <v>9.013142460585942E-2</v>
      </c>
      <c r="AJ2154" s="324">
        <v>0.12053670838377531</v>
      </c>
      <c r="AK2154" s="324">
        <v>92.203567830207191</v>
      </c>
      <c r="AL2154" s="324">
        <v>69.729564384273999</v>
      </c>
      <c r="AM2154" s="324">
        <v>114.67757127614037</v>
      </c>
    </row>
    <row r="2155" spans="1:39">
      <c r="A2155" s="291" t="s">
        <v>2306</v>
      </c>
      <c r="B2155" s="291">
        <v>4</v>
      </c>
      <c r="C2155" s="291" t="s">
        <v>4333</v>
      </c>
      <c r="D2155" s="291" t="s">
        <v>3178</v>
      </c>
      <c r="E2155" s="291" t="s">
        <v>3160</v>
      </c>
      <c r="F2155" s="291" t="s">
        <v>3161</v>
      </c>
      <c r="G2155" s="291" t="s">
        <v>3162</v>
      </c>
      <c r="H2155" s="291" t="s">
        <v>3163</v>
      </c>
      <c r="I2155" s="291" t="s">
        <v>3164</v>
      </c>
      <c r="J2155" s="291" t="s">
        <v>63</v>
      </c>
      <c r="K2155" s="291">
        <v>6</v>
      </c>
      <c r="L2155" s="291">
        <v>24440266</v>
      </c>
      <c r="M2155" s="291" t="s">
        <v>58</v>
      </c>
      <c r="N2155" s="291">
        <v>152</v>
      </c>
      <c r="O2155" s="291">
        <v>2706352.1217333348</v>
      </c>
      <c r="P2155" s="321" t="s">
        <v>3172</v>
      </c>
      <c r="Q2155" s="321">
        <v>20100000</v>
      </c>
      <c r="R2155" s="321">
        <v>32.510452999999998</v>
      </c>
      <c r="S2155" s="321">
        <v>52.540310169999998</v>
      </c>
      <c r="T2155" s="321">
        <v>123.30787642705047</v>
      </c>
      <c r="U2155" s="321" t="s">
        <v>150</v>
      </c>
      <c r="V2155" s="321">
        <v>0.2437433168239114</v>
      </c>
      <c r="W2155" s="321">
        <v>1.33586139759419</v>
      </c>
      <c r="X2155" s="321">
        <v>2.6501716760387399</v>
      </c>
      <c r="Y2155" s="321">
        <v>41.899748670636797</v>
      </c>
      <c r="Z2155" s="321">
        <v>0.41800999999999999</v>
      </c>
      <c r="AA2155" s="321">
        <v>141.09487300000001</v>
      </c>
      <c r="AB2155" s="321">
        <v>1.7961040779999999</v>
      </c>
      <c r="AC2155" s="322">
        <v>0.59518882524182481</v>
      </c>
      <c r="AD2155" s="323">
        <v>201000</v>
      </c>
      <c r="AE2155" s="322">
        <v>13.464438416583755</v>
      </c>
      <c r="AF2155" s="324">
        <v>33.261034418397905</v>
      </c>
      <c r="AG2155" s="324">
        <v>3.0124473361858723</v>
      </c>
      <c r="AH2155" s="324">
        <v>0.15633564787695292</v>
      </c>
      <c r="AI2155" s="324">
        <v>9.0569863170568643E-2</v>
      </c>
      <c r="AJ2155" s="324">
        <v>0.12053670838377531</v>
      </c>
      <c r="AK2155" s="324">
        <v>92.652086203430784</v>
      </c>
      <c r="AL2155" s="324">
        <v>70.068759401551603</v>
      </c>
      <c r="AM2155" s="324">
        <v>115.23541300530997</v>
      </c>
    </row>
    <row r="2156" spans="1:39">
      <c r="A2156" s="291" t="s">
        <v>2307</v>
      </c>
      <c r="B2156" s="291">
        <v>4</v>
      </c>
      <c r="C2156" s="291" t="s">
        <v>4334</v>
      </c>
      <c r="D2156" s="291" t="s">
        <v>3178</v>
      </c>
      <c r="E2156" s="291" t="s">
        <v>3160</v>
      </c>
      <c r="F2156" s="291" t="s">
        <v>3161</v>
      </c>
      <c r="G2156" s="291" t="s">
        <v>3162</v>
      </c>
      <c r="H2156" s="291" t="s">
        <v>3163</v>
      </c>
      <c r="I2156" s="291" t="s">
        <v>3164</v>
      </c>
      <c r="J2156" s="291" t="s">
        <v>63</v>
      </c>
      <c r="K2156" s="291">
        <v>6</v>
      </c>
      <c r="L2156" s="291">
        <v>24440266</v>
      </c>
      <c r="M2156" s="291" t="s">
        <v>58</v>
      </c>
      <c r="N2156" s="291">
        <v>153</v>
      </c>
      <c r="O2156" s="291">
        <v>2724274.9834666681</v>
      </c>
      <c r="P2156" s="321" t="s">
        <v>3172</v>
      </c>
      <c r="Q2156" s="321">
        <v>20100000</v>
      </c>
      <c r="R2156" s="321">
        <v>32.510452999999998</v>
      </c>
      <c r="S2156" s="321">
        <v>52.540310169999998</v>
      </c>
      <c r="T2156" s="321">
        <v>123.30787642705047</v>
      </c>
      <c r="U2156" s="321" t="s">
        <v>150</v>
      </c>
      <c r="V2156" s="321">
        <v>0.2437433168239114</v>
      </c>
      <c r="W2156" s="321">
        <v>1.33586139759419</v>
      </c>
      <c r="X2156" s="321">
        <v>2.6501716760387399</v>
      </c>
      <c r="Y2156" s="321">
        <v>41.899748670636797</v>
      </c>
      <c r="Z2156" s="321">
        <v>0.41800999999999999</v>
      </c>
      <c r="AA2156" s="321">
        <v>141.09487300000001</v>
      </c>
      <c r="AB2156" s="321">
        <v>1.7961040779999999</v>
      </c>
      <c r="AC2156" s="322">
        <v>0.59518882524182481</v>
      </c>
      <c r="AD2156" s="323">
        <v>201000</v>
      </c>
      <c r="AE2156" s="322">
        <v>13.553606882918746</v>
      </c>
      <c r="AF2156" s="324">
        <v>33.481306169513125</v>
      </c>
      <c r="AG2156" s="324">
        <v>3.0470349891943922</v>
      </c>
      <c r="AH2156" s="324">
        <v>0.15702264513449879</v>
      </c>
      <c r="AI2156" s="324">
        <v>9.1007052525594503E-2</v>
      </c>
      <c r="AJ2156" s="324">
        <v>0.12053670838377531</v>
      </c>
      <c r="AK2156" s="324">
        <v>93.099326647338629</v>
      </c>
      <c r="AL2156" s="324">
        <v>70.406987976243556</v>
      </c>
      <c r="AM2156" s="324">
        <v>115.7916653184337</v>
      </c>
    </row>
    <row r="2157" spans="1:39">
      <c r="A2157" s="291" t="s">
        <v>2308</v>
      </c>
      <c r="B2157" s="291">
        <v>4</v>
      </c>
      <c r="C2157" s="291" t="s">
        <v>4335</v>
      </c>
      <c r="D2157" s="291" t="s">
        <v>3178</v>
      </c>
      <c r="E2157" s="291" t="s">
        <v>3160</v>
      </c>
      <c r="F2157" s="291" t="s">
        <v>3161</v>
      </c>
      <c r="G2157" s="291" t="s">
        <v>3162</v>
      </c>
      <c r="H2157" s="291" t="s">
        <v>3163</v>
      </c>
      <c r="I2157" s="291" t="s">
        <v>3164</v>
      </c>
      <c r="J2157" s="291" t="s">
        <v>63</v>
      </c>
      <c r="K2157" s="291">
        <v>6</v>
      </c>
      <c r="L2157" s="291">
        <v>24440266</v>
      </c>
      <c r="M2157" s="291" t="s">
        <v>58</v>
      </c>
      <c r="N2157" s="291">
        <v>154</v>
      </c>
      <c r="O2157" s="291">
        <v>2742197.8452000013</v>
      </c>
      <c r="P2157" s="321" t="s">
        <v>3172</v>
      </c>
      <c r="Q2157" s="321">
        <v>20100000</v>
      </c>
      <c r="R2157" s="321">
        <v>32.510452999999998</v>
      </c>
      <c r="S2157" s="321">
        <v>52.540310169999998</v>
      </c>
      <c r="T2157" s="321">
        <v>123.30787642705047</v>
      </c>
      <c r="U2157" s="321" t="s">
        <v>150</v>
      </c>
      <c r="V2157" s="321">
        <v>0.2437433168239114</v>
      </c>
      <c r="W2157" s="321">
        <v>1.33586139759419</v>
      </c>
      <c r="X2157" s="321">
        <v>2.6501716760387399</v>
      </c>
      <c r="Y2157" s="321">
        <v>41.899748670636797</v>
      </c>
      <c r="Z2157" s="321">
        <v>0.41800999999999999</v>
      </c>
      <c r="AA2157" s="321">
        <v>141.09487300000001</v>
      </c>
      <c r="AB2157" s="321">
        <v>1.7961040779999999</v>
      </c>
      <c r="AC2157" s="322">
        <v>0.59518882524182481</v>
      </c>
      <c r="AD2157" s="323">
        <v>201000</v>
      </c>
      <c r="AE2157" s="322">
        <v>13.642775349253737</v>
      </c>
      <c r="AF2157" s="324">
        <v>33.701577920628338</v>
      </c>
      <c r="AG2157" s="324">
        <v>3.0817732658817554</v>
      </c>
      <c r="AH2157" s="324">
        <v>0.15770645355787516</v>
      </c>
      <c r="AI2157" s="324">
        <v>9.1442996323191097E-2</v>
      </c>
      <c r="AJ2157" s="324">
        <v>0.12053670838377531</v>
      </c>
      <c r="AK2157" s="324">
        <v>93.545292898151033</v>
      </c>
      <c r="AL2157" s="324">
        <v>70.744252933891417</v>
      </c>
      <c r="AM2157" s="324">
        <v>116.34633286241065</v>
      </c>
    </row>
    <row r="2158" spans="1:39">
      <c r="A2158" s="291" t="s">
        <v>2309</v>
      </c>
      <c r="B2158" s="291">
        <v>4</v>
      </c>
      <c r="C2158" s="291" t="s">
        <v>4336</v>
      </c>
      <c r="D2158" s="291" t="s">
        <v>3178</v>
      </c>
      <c r="E2158" s="291" t="s">
        <v>3160</v>
      </c>
      <c r="F2158" s="291" t="s">
        <v>3161</v>
      </c>
      <c r="G2158" s="291" t="s">
        <v>3162</v>
      </c>
      <c r="H2158" s="291" t="s">
        <v>3163</v>
      </c>
      <c r="I2158" s="291" t="s">
        <v>3164</v>
      </c>
      <c r="J2158" s="291" t="s">
        <v>63</v>
      </c>
      <c r="K2158" s="291">
        <v>6</v>
      </c>
      <c r="L2158" s="291">
        <v>24440266</v>
      </c>
      <c r="M2158" s="291" t="s">
        <v>58</v>
      </c>
      <c r="N2158" s="291">
        <v>155</v>
      </c>
      <c r="O2158" s="291">
        <v>2760120.7069333345</v>
      </c>
      <c r="P2158" s="321" t="s">
        <v>3172</v>
      </c>
      <c r="Q2158" s="321">
        <v>20100000</v>
      </c>
      <c r="R2158" s="321">
        <v>32.510452999999998</v>
      </c>
      <c r="S2158" s="321">
        <v>52.540310169999998</v>
      </c>
      <c r="T2158" s="321">
        <v>123.30787642705047</v>
      </c>
      <c r="U2158" s="321" t="s">
        <v>150</v>
      </c>
      <c r="V2158" s="321">
        <v>0.2437433168239114</v>
      </c>
      <c r="W2158" s="321">
        <v>1.33586139759419</v>
      </c>
      <c r="X2158" s="321">
        <v>2.6501716760387399</v>
      </c>
      <c r="Y2158" s="321">
        <v>41.899748670636797</v>
      </c>
      <c r="Z2158" s="321">
        <v>0.41800999999999999</v>
      </c>
      <c r="AA2158" s="321">
        <v>141.09487300000001</v>
      </c>
      <c r="AB2158" s="321">
        <v>1.7961040779999999</v>
      </c>
      <c r="AC2158" s="322">
        <v>0.59518882524182481</v>
      </c>
      <c r="AD2158" s="323">
        <v>201000</v>
      </c>
      <c r="AE2158" s="322">
        <v>13.731943815588728</v>
      </c>
      <c r="AF2158" s="324">
        <v>33.921849671743558</v>
      </c>
      <c r="AG2158" s="324">
        <v>3.1166614649333559</v>
      </c>
      <c r="AH2158" s="324">
        <v>0.15838707812038588</v>
      </c>
      <c r="AI2158" s="324">
        <v>9.1877698153043016E-2</v>
      </c>
      <c r="AJ2158" s="324">
        <v>0.12053670838377531</v>
      </c>
      <c r="AK2158" s="324">
        <v>93.989988628080297</v>
      </c>
      <c r="AL2158" s="324">
        <v>71.080557051630294</v>
      </c>
      <c r="AM2158" s="324">
        <v>116.89942020453029</v>
      </c>
    </row>
    <row r="2159" spans="1:39">
      <c r="A2159" s="291" t="s">
        <v>2310</v>
      </c>
      <c r="B2159" s="291">
        <v>4</v>
      </c>
      <c r="C2159" s="291" t="s">
        <v>4337</v>
      </c>
      <c r="D2159" s="291" t="s">
        <v>3178</v>
      </c>
      <c r="E2159" s="291" t="s">
        <v>3160</v>
      </c>
      <c r="F2159" s="291" t="s">
        <v>3161</v>
      </c>
      <c r="G2159" s="291" t="s">
        <v>3162</v>
      </c>
      <c r="H2159" s="291" t="s">
        <v>3163</v>
      </c>
      <c r="I2159" s="291" t="s">
        <v>3164</v>
      </c>
      <c r="J2159" s="291" t="s">
        <v>63</v>
      </c>
      <c r="K2159" s="291">
        <v>6</v>
      </c>
      <c r="L2159" s="291">
        <v>24440266</v>
      </c>
      <c r="M2159" s="291" t="s">
        <v>58</v>
      </c>
      <c r="N2159" s="291">
        <v>156</v>
      </c>
      <c r="O2159" s="291">
        <v>2778043.5686666677</v>
      </c>
      <c r="P2159" s="321" t="s">
        <v>3172</v>
      </c>
      <c r="Q2159" s="321">
        <v>20100000</v>
      </c>
      <c r="R2159" s="321">
        <v>32.510452999999998</v>
      </c>
      <c r="S2159" s="321">
        <v>52.540310169999998</v>
      </c>
      <c r="T2159" s="321">
        <v>123.30787642705047</v>
      </c>
      <c r="U2159" s="321" t="s">
        <v>150</v>
      </c>
      <c r="V2159" s="321">
        <v>0.2437433168239114</v>
      </c>
      <c r="W2159" s="321">
        <v>1.33586139759419</v>
      </c>
      <c r="X2159" s="321">
        <v>2.6501716760387399</v>
      </c>
      <c r="Y2159" s="321">
        <v>41.899748670636797</v>
      </c>
      <c r="Z2159" s="321">
        <v>0.41800999999999999</v>
      </c>
      <c r="AA2159" s="321">
        <v>141.09487300000001</v>
      </c>
      <c r="AB2159" s="321">
        <v>1.7961040779999999</v>
      </c>
      <c r="AC2159" s="322">
        <v>0.59518882524182481</v>
      </c>
      <c r="AD2159" s="323">
        <v>201000</v>
      </c>
      <c r="AE2159" s="322">
        <v>13.821112281923719</v>
      </c>
      <c r="AF2159" s="324">
        <v>34.142121422858771</v>
      </c>
      <c r="AG2159" s="324">
        <v>3.1516988861133095</v>
      </c>
      <c r="AH2159" s="324">
        <v>0.15906452371928193</v>
      </c>
      <c r="AI2159" s="324">
        <v>9.231116154379293E-2</v>
      </c>
      <c r="AJ2159" s="324">
        <v>0.12053670838377531</v>
      </c>
      <c r="AK2159" s="324">
        <v>94.433417446893429</v>
      </c>
      <c r="AL2159" s="324">
        <v>71.415903059370606</v>
      </c>
      <c r="AM2159" s="324">
        <v>117.45093183441625</v>
      </c>
    </row>
    <row r="2160" spans="1:39">
      <c r="A2160" s="291" t="s">
        <v>2311</v>
      </c>
      <c r="B2160" s="291">
        <v>4</v>
      </c>
      <c r="C2160" s="291" t="s">
        <v>4338</v>
      </c>
      <c r="D2160" s="291" t="s">
        <v>3178</v>
      </c>
      <c r="E2160" s="291" t="s">
        <v>3160</v>
      </c>
      <c r="F2160" s="291" t="s">
        <v>3161</v>
      </c>
      <c r="G2160" s="291" t="s">
        <v>3162</v>
      </c>
      <c r="H2160" s="291" t="s">
        <v>3163</v>
      </c>
      <c r="I2160" s="291" t="s">
        <v>3164</v>
      </c>
      <c r="J2160" s="291" t="s">
        <v>63</v>
      </c>
      <c r="K2160" s="291">
        <v>6</v>
      </c>
      <c r="L2160" s="291">
        <v>24440266</v>
      </c>
      <c r="M2160" s="291" t="s">
        <v>58</v>
      </c>
      <c r="N2160" s="291">
        <v>157</v>
      </c>
      <c r="O2160" s="291">
        <v>2795966.4304000009</v>
      </c>
      <c r="P2160" s="321" t="s">
        <v>3172</v>
      </c>
      <c r="Q2160" s="321">
        <v>20100000</v>
      </c>
      <c r="R2160" s="321">
        <v>32.510452999999998</v>
      </c>
      <c r="S2160" s="321">
        <v>52.540310169999998</v>
      </c>
      <c r="T2160" s="321">
        <v>123.30787642705047</v>
      </c>
      <c r="U2160" s="321" t="s">
        <v>150</v>
      </c>
      <c r="V2160" s="321">
        <v>0.2437433168239114</v>
      </c>
      <c r="W2160" s="321">
        <v>1.33586139759419</v>
      </c>
      <c r="X2160" s="321">
        <v>2.6501716760387399</v>
      </c>
      <c r="Y2160" s="321">
        <v>41.899748670636797</v>
      </c>
      <c r="Z2160" s="321">
        <v>0.41800999999999999</v>
      </c>
      <c r="AA2160" s="321">
        <v>141.09487300000001</v>
      </c>
      <c r="AB2160" s="321">
        <v>1.7961040779999999</v>
      </c>
      <c r="AC2160" s="322">
        <v>0.59518882524182481</v>
      </c>
      <c r="AD2160" s="323">
        <v>201000</v>
      </c>
      <c r="AE2160" s="322">
        <v>13.91028074825871</v>
      </c>
      <c r="AF2160" s="324">
        <v>34.362393173973992</v>
      </c>
      <c r="AG2160" s="324">
        <v>3.1868848302482875</v>
      </c>
      <c r="AH2160" s="324">
        <v>0.15973879517838341</v>
      </c>
      <c r="AI2160" s="324">
        <v>9.2743389964527495E-2</v>
      </c>
      <c r="AJ2160" s="324">
        <v>0.12053670838377531</v>
      </c>
      <c r="AK2160" s="324">
        <v>94.875582903432232</v>
      </c>
      <c r="AL2160" s="324">
        <v>71.750293640947689</v>
      </c>
      <c r="AM2160" s="324">
        <v>118.00087216591679</v>
      </c>
    </row>
    <row r="2161" spans="1:39">
      <c r="A2161" s="291" t="s">
        <v>2312</v>
      </c>
      <c r="B2161" s="291">
        <v>4</v>
      </c>
      <c r="C2161" s="291" t="s">
        <v>4339</v>
      </c>
      <c r="D2161" s="291" t="s">
        <v>3178</v>
      </c>
      <c r="E2161" s="291" t="s">
        <v>3160</v>
      </c>
      <c r="F2161" s="291" t="s">
        <v>3161</v>
      </c>
      <c r="G2161" s="291" t="s">
        <v>3162</v>
      </c>
      <c r="H2161" s="291" t="s">
        <v>3163</v>
      </c>
      <c r="I2161" s="291" t="s">
        <v>3164</v>
      </c>
      <c r="J2161" s="291" t="s">
        <v>63</v>
      </c>
      <c r="K2161" s="291">
        <v>6</v>
      </c>
      <c r="L2161" s="291">
        <v>24440266</v>
      </c>
      <c r="M2161" s="291" t="s">
        <v>58</v>
      </c>
      <c r="N2161" s="291">
        <v>158</v>
      </c>
      <c r="O2161" s="291">
        <v>2813889.2921333341</v>
      </c>
      <c r="P2161" s="321" t="s">
        <v>3172</v>
      </c>
      <c r="Q2161" s="321">
        <v>20100000</v>
      </c>
      <c r="R2161" s="321">
        <v>32.510452999999998</v>
      </c>
      <c r="S2161" s="321">
        <v>52.540310169999998</v>
      </c>
      <c r="T2161" s="321">
        <v>123.30787642705047</v>
      </c>
      <c r="U2161" s="321" t="s">
        <v>150</v>
      </c>
      <c r="V2161" s="321">
        <v>0.2437433168239114</v>
      </c>
      <c r="W2161" s="321">
        <v>1.33586139759419</v>
      </c>
      <c r="X2161" s="321">
        <v>2.6501716760387399</v>
      </c>
      <c r="Y2161" s="321">
        <v>41.899748670636797</v>
      </c>
      <c r="Z2161" s="321">
        <v>0.41800999999999999</v>
      </c>
      <c r="AA2161" s="321">
        <v>141.09487300000001</v>
      </c>
      <c r="AB2161" s="321">
        <v>1.7961040779999999</v>
      </c>
      <c r="AC2161" s="322">
        <v>0.59518882524182481</v>
      </c>
      <c r="AD2161" s="323">
        <v>201000</v>
      </c>
      <c r="AE2161" s="322">
        <v>13.999449214593701</v>
      </c>
      <c r="AF2161" s="324">
        <v>34.582664925089205</v>
      </c>
      <c r="AG2161" s="324">
        <v>3.2222185992118408</v>
      </c>
      <c r="AH2161" s="324">
        <v>0.16040989725038335</v>
      </c>
      <c r="AI2161" s="324">
        <v>9.3174386826220826E-2</v>
      </c>
      <c r="AJ2161" s="324">
        <v>0.12053670838377531</v>
      </c>
      <c r="AK2161" s="324">
        <v>95.316488487089941</v>
      </c>
      <c r="AL2161" s="324">
        <v>72.083731435238477</v>
      </c>
      <c r="AM2161" s="324">
        <v>118.54924553894141</v>
      </c>
    </row>
    <row r="2162" spans="1:39">
      <c r="A2162" s="291" t="s">
        <v>2313</v>
      </c>
      <c r="B2162" s="291">
        <v>4</v>
      </c>
      <c r="C2162" s="291" t="s">
        <v>4340</v>
      </c>
      <c r="D2162" s="291" t="s">
        <v>3178</v>
      </c>
      <c r="E2162" s="291" t="s">
        <v>3160</v>
      </c>
      <c r="F2162" s="291" t="s">
        <v>3161</v>
      </c>
      <c r="G2162" s="291" t="s">
        <v>3162</v>
      </c>
      <c r="H2162" s="291" t="s">
        <v>3163</v>
      </c>
      <c r="I2162" s="291" t="s">
        <v>3164</v>
      </c>
      <c r="J2162" s="291" t="s">
        <v>63</v>
      </c>
      <c r="K2162" s="291">
        <v>6</v>
      </c>
      <c r="L2162" s="291">
        <v>24440266</v>
      </c>
      <c r="M2162" s="291" t="s">
        <v>58</v>
      </c>
      <c r="N2162" s="291">
        <v>159</v>
      </c>
      <c r="O2162" s="291">
        <v>2831812.1538666673</v>
      </c>
      <c r="P2162" s="321" t="s">
        <v>3172</v>
      </c>
      <c r="Q2162" s="321">
        <v>20100000</v>
      </c>
      <c r="R2162" s="321">
        <v>32.510452999999998</v>
      </c>
      <c r="S2162" s="321">
        <v>52.540310169999998</v>
      </c>
      <c r="T2162" s="321">
        <v>123.30787642705047</v>
      </c>
      <c r="U2162" s="321" t="s">
        <v>150</v>
      </c>
      <c r="V2162" s="321">
        <v>0.2437433168239114</v>
      </c>
      <c r="W2162" s="321">
        <v>1.33586139759419</v>
      </c>
      <c r="X2162" s="321">
        <v>2.6501716760387399</v>
      </c>
      <c r="Y2162" s="321">
        <v>41.899748670636797</v>
      </c>
      <c r="Z2162" s="321">
        <v>0.41800999999999999</v>
      </c>
      <c r="AA2162" s="321">
        <v>141.09487300000001</v>
      </c>
      <c r="AB2162" s="321">
        <v>1.7961040779999999</v>
      </c>
      <c r="AC2162" s="322">
        <v>0.59518882524182481</v>
      </c>
      <c r="AD2162" s="323">
        <v>201000</v>
      </c>
      <c r="AE2162" s="322">
        <v>14.088617680928692</v>
      </c>
      <c r="AF2162" s="324">
        <v>34.802936676204418</v>
      </c>
      <c r="AG2162" s="324">
        <v>3.2576994959093244</v>
      </c>
      <c r="AH2162" s="324">
        <v>0.16107783461949821</v>
      </c>
      <c r="AI2162" s="324">
        <v>9.36041554831403E-2</v>
      </c>
      <c r="AJ2162" s="324">
        <v>0.12053670838377531</v>
      </c>
      <c r="AK2162" s="324">
        <v>95.756137629249352</v>
      </c>
      <c r="AL2162" s="324">
        <v>72.416219037249164</v>
      </c>
      <c r="AM2162" s="324">
        <v>119.09605622124954</v>
      </c>
    </row>
    <row r="2163" spans="1:39">
      <c r="A2163" s="291" t="s">
        <v>2314</v>
      </c>
      <c r="B2163" s="291">
        <v>4</v>
      </c>
      <c r="C2163" s="291" t="s">
        <v>4341</v>
      </c>
      <c r="D2163" s="291" t="s">
        <v>3178</v>
      </c>
      <c r="E2163" s="291" t="s">
        <v>3160</v>
      </c>
      <c r="F2163" s="291" t="s">
        <v>3161</v>
      </c>
      <c r="G2163" s="291" t="s">
        <v>3162</v>
      </c>
      <c r="H2163" s="291" t="s">
        <v>3163</v>
      </c>
      <c r="I2163" s="291" t="s">
        <v>3164</v>
      </c>
      <c r="J2163" s="291" t="s">
        <v>63</v>
      </c>
      <c r="K2163" s="291">
        <v>6</v>
      </c>
      <c r="L2163" s="291">
        <v>24440266</v>
      </c>
      <c r="M2163" s="291" t="s">
        <v>58</v>
      </c>
      <c r="N2163" s="291">
        <v>160</v>
      </c>
      <c r="O2163" s="291">
        <v>2849735.0156000005</v>
      </c>
      <c r="P2163" s="321" t="s">
        <v>3172</v>
      </c>
      <c r="Q2163" s="321">
        <v>20100000</v>
      </c>
      <c r="R2163" s="321">
        <v>32.510452999999998</v>
      </c>
      <c r="S2163" s="321">
        <v>52.540310169999998</v>
      </c>
      <c r="T2163" s="321">
        <v>123.30787642705047</v>
      </c>
      <c r="U2163" s="321" t="s">
        <v>150</v>
      </c>
      <c r="V2163" s="321">
        <v>0.2437433168239114</v>
      </c>
      <c r="W2163" s="321">
        <v>1.33586139759419</v>
      </c>
      <c r="X2163" s="321">
        <v>2.6501716760387399</v>
      </c>
      <c r="Y2163" s="321">
        <v>41.899748670636797</v>
      </c>
      <c r="Z2163" s="321">
        <v>0.41800999999999999</v>
      </c>
      <c r="AA2163" s="321">
        <v>141.09487300000001</v>
      </c>
      <c r="AB2163" s="321">
        <v>1.7961040779999999</v>
      </c>
      <c r="AC2163" s="322">
        <v>0.59518882524182481</v>
      </c>
      <c r="AD2163" s="323">
        <v>201000</v>
      </c>
      <c r="AE2163" s="322">
        <v>14.177786147263683</v>
      </c>
      <c r="AF2163" s="324">
        <v>35.023208427319638</v>
      </c>
      <c r="AG2163" s="324">
        <v>3.2933268242633269</v>
      </c>
      <c r="AH2163" s="324">
        <v>0.16174261190381378</v>
      </c>
      <c r="AI2163" s="324">
        <v>9.4032699234213729E-2</v>
      </c>
      <c r="AJ2163" s="324">
        <v>0.12053670838377531</v>
      </c>
      <c r="AK2163" s="324">
        <v>96.194533704681433</v>
      </c>
      <c r="AL2163" s="324">
        <v>72.747758999172845</v>
      </c>
      <c r="AM2163" s="324">
        <v>119.64130841019001</v>
      </c>
    </row>
    <row r="2164" spans="1:39">
      <c r="A2164" s="291" t="s">
        <v>2315</v>
      </c>
      <c r="B2164" s="291">
        <v>4</v>
      </c>
      <c r="C2164" s="291" t="s">
        <v>4342</v>
      </c>
      <c r="D2164" s="291" t="s">
        <v>3178</v>
      </c>
      <c r="E2164" s="291" t="s">
        <v>3160</v>
      </c>
      <c r="F2164" s="291" t="s">
        <v>3161</v>
      </c>
      <c r="G2164" s="291" t="s">
        <v>3162</v>
      </c>
      <c r="H2164" s="291" t="s">
        <v>3163</v>
      </c>
      <c r="I2164" s="291" t="s">
        <v>3164</v>
      </c>
      <c r="J2164" s="291" t="s">
        <v>63</v>
      </c>
      <c r="K2164" s="291">
        <v>6</v>
      </c>
      <c r="L2164" s="291">
        <v>24440266</v>
      </c>
      <c r="M2164" s="291" t="s">
        <v>58</v>
      </c>
      <c r="N2164" s="291">
        <v>161</v>
      </c>
      <c r="O2164" s="291">
        <v>2867657.8773333337</v>
      </c>
      <c r="P2164" s="321" t="s">
        <v>3172</v>
      </c>
      <c r="Q2164" s="321">
        <v>20100000</v>
      </c>
      <c r="R2164" s="321">
        <v>32.510452999999998</v>
      </c>
      <c r="S2164" s="321">
        <v>52.540310169999998</v>
      </c>
      <c r="T2164" s="321">
        <v>123.30787642705047</v>
      </c>
      <c r="U2164" s="321" t="s">
        <v>150</v>
      </c>
      <c r="V2164" s="321">
        <v>0.2437433168239114</v>
      </c>
      <c r="W2164" s="321">
        <v>1.33586139759419</v>
      </c>
      <c r="X2164" s="321">
        <v>2.6501716760387399</v>
      </c>
      <c r="Y2164" s="321">
        <v>41.899748670636797</v>
      </c>
      <c r="Z2164" s="321">
        <v>0.41800999999999999</v>
      </c>
      <c r="AA2164" s="321">
        <v>141.09487300000001</v>
      </c>
      <c r="AB2164" s="321">
        <v>1.7961040779999999</v>
      </c>
      <c r="AC2164" s="322">
        <v>0.59518882524182481</v>
      </c>
      <c r="AD2164" s="323">
        <v>201000</v>
      </c>
      <c r="AE2164" s="322">
        <v>14.266954613598676</v>
      </c>
      <c r="AF2164" s="324">
        <v>35.243480178434858</v>
      </c>
      <c r="AG2164" s="324">
        <v>3.3290998891995609</v>
      </c>
      <c r="AH2164" s="324">
        <v>0.16240423365736881</v>
      </c>
      <c r="AI2164" s="324">
        <v>9.4460021324358448E-2</v>
      </c>
      <c r="AJ2164" s="324">
        <v>0.12053670838377531</v>
      </c>
      <c r="AK2164" s="324">
        <v>96.631680032904924</v>
      </c>
      <c r="AL2164" s="324">
        <v>73.078353831417758</v>
      </c>
      <c r="AM2164" s="324">
        <v>120.18500623439209</v>
      </c>
    </row>
    <row r="2165" spans="1:39">
      <c r="A2165" s="291" t="s">
        <v>2316</v>
      </c>
      <c r="B2165" s="291">
        <v>4</v>
      </c>
      <c r="C2165" s="291" t="s">
        <v>4343</v>
      </c>
      <c r="D2165" s="291" t="s">
        <v>3178</v>
      </c>
      <c r="E2165" s="291" t="s">
        <v>3160</v>
      </c>
      <c r="F2165" s="291" t="s">
        <v>3161</v>
      </c>
      <c r="G2165" s="291" t="s">
        <v>3162</v>
      </c>
      <c r="H2165" s="291" t="s">
        <v>3163</v>
      </c>
      <c r="I2165" s="291" t="s">
        <v>3164</v>
      </c>
      <c r="J2165" s="291" t="s">
        <v>63</v>
      </c>
      <c r="K2165" s="291">
        <v>6</v>
      </c>
      <c r="L2165" s="291">
        <v>24440266</v>
      </c>
      <c r="M2165" s="291" t="s">
        <v>58</v>
      </c>
      <c r="N2165" s="291">
        <v>162</v>
      </c>
      <c r="O2165" s="291">
        <v>2885580.7390666669</v>
      </c>
      <c r="P2165" s="321" t="s">
        <v>3172</v>
      </c>
      <c r="Q2165" s="321">
        <v>20100000</v>
      </c>
      <c r="R2165" s="321">
        <v>32.510452999999998</v>
      </c>
      <c r="S2165" s="321">
        <v>52.540310169999998</v>
      </c>
      <c r="T2165" s="321">
        <v>123.30787642705047</v>
      </c>
      <c r="U2165" s="321" t="s">
        <v>150</v>
      </c>
      <c r="V2165" s="321">
        <v>0.2437433168239114</v>
      </c>
      <c r="W2165" s="321">
        <v>1.33586139759419</v>
      </c>
      <c r="X2165" s="321">
        <v>2.6501716760387399</v>
      </c>
      <c r="Y2165" s="321">
        <v>41.899748670636797</v>
      </c>
      <c r="Z2165" s="321">
        <v>0.41800999999999999</v>
      </c>
      <c r="AA2165" s="321">
        <v>141.09487300000001</v>
      </c>
      <c r="AB2165" s="321">
        <v>1.7961040779999999</v>
      </c>
      <c r="AC2165" s="322">
        <v>0.59518882524182481</v>
      </c>
      <c r="AD2165" s="323">
        <v>201000</v>
      </c>
      <c r="AE2165" s="322">
        <v>14.356123079933667</v>
      </c>
      <c r="AF2165" s="324">
        <v>35.463751929550071</v>
      </c>
      <c r="AG2165" s="324">
        <v>3.3650179966333331</v>
      </c>
      <c r="AH2165" s="324">
        <v>0.1630627043727694</v>
      </c>
      <c r="AI2165" s="324">
        <v>9.4886124945777139E-2</v>
      </c>
      <c r="AJ2165" s="324">
        <v>0.12053670838377531</v>
      </c>
      <c r="AK2165" s="324">
        <v>97.067579879512039</v>
      </c>
      <c r="AL2165" s="324">
        <v>73.408006003609813</v>
      </c>
      <c r="AM2165" s="324">
        <v>120.72715375541426</v>
      </c>
    </row>
    <row r="2166" spans="1:39">
      <c r="A2166" s="291" t="s">
        <v>2317</v>
      </c>
      <c r="B2166" s="291">
        <v>4</v>
      </c>
      <c r="C2166" s="291" t="s">
        <v>4344</v>
      </c>
      <c r="D2166" s="291" t="s">
        <v>3178</v>
      </c>
      <c r="E2166" s="291" t="s">
        <v>3160</v>
      </c>
      <c r="F2166" s="291" t="s">
        <v>3161</v>
      </c>
      <c r="G2166" s="291" t="s">
        <v>3162</v>
      </c>
      <c r="H2166" s="291" t="s">
        <v>3163</v>
      </c>
      <c r="I2166" s="291" t="s">
        <v>3164</v>
      </c>
      <c r="J2166" s="291" t="s">
        <v>63</v>
      </c>
      <c r="K2166" s="291">
        <v>6</v>
      </c>
      <c r="L2166" s="291">
        <v>24440266</v>
      </c>
      <c r="M2166" s="291" t="s">
        <v>58</v>
      </c>
      <c r="N2166" s="291">
        <v>163</v>
      </c>
      <c r="O2166" s="291">
        <v>2903503.6008000001</v>
      </c>
      <c r="P2166" s="321" t="s">
        <v>3172</v>
      </c>
      <c r="Q2166" s="321">
        <v>20100000</v>
      </c>
      <c r="R2166" s="321">
        <v>32.510452999999998</v>
      </c>
      <c r="S2166" s="321">
        <v>52.540310169999998</v>
      </c>
      <c r="T2166" s="321">
        <v>123.30787642705047</v>
      </c>
      <c r="U2166" s="321" t="s">
        <v>150</v>
      </c>
      <c r="V2166" s="321">
        <v>0.2437433168239114</v>
      </c>
      <c r="W2166" s="321">
        <v>1.33586139759419</v>
      </c>
      <c r="X2166" s="321">
        <v>2.6501716760387399</v>
      </c>
      <c r="Y2166" s="321">
        <v>41.899748670636797</v>
      </c>
      <c r="Z2166" s="321">
        <v>0.41800999999999999</v>
      </c>
      <c r="AA2166" s="321">
        <v>141.09487300000001</v>
      </c>
      <c r="AB2166" s="321">
        <v>1.7961040779999999</v>
      </c>
      <c r="AC2166" s="322">
        <v>0.59518882524182481</v>
      </c>
      <c r="AD2166" s="323">
        <v>201000</v>
      </c>
      <c r="AE2166" s="322">
        <v>14.445291546268658</v>
      </c>
      <c r="AF2166" s="324">
        <v>35.684023680665291</v>
      </c>
      <c r="AG2166" s="324">
        <v>3.401080453456387</v>
      </c>
      <c r="AH2166" s="324">
        <v>0.16371802848287276</v>
      </c>
      <c r="AI2166" s="324">
        <v>9.5311013239216008E-2</v>
      </c>
      <c r="AJ2166" s="324">
        <v>0.12053670838377531</v>
      </c>
      <c r="AK2166" s="324">
        <v>97.502236457455496</v>
      </c>
      <c r="AL2166" s="324">
        <v>73.736717945565999</v>
      </c>
      <c r="AM2166" s="324">
        <v>121.26775496934499</v>
      </c>
    </row>
    <row r="2167" spans="1:39">
      <c r="A2167" s="291" t="s">
        <v>2318</v>
      </c>
      <c r="B2167" s="291">
        <v>4</v>
      </c>
      <c r="C2167" s="291" t="s">
        <v>4345</v>
      </c>
      <c r="D2167" s="291" t="s">
        <v>3178</v>
      </c>
      <c r="E2167" s="291" t="s">
        <v>3160</v>
      </c>
      <c r="F2167" s="291" t="s">
        <v>3161</v>
      </c>
      <c r="G2167" s="291" t="s">
        <v>3162</v>
      </c>
      <c r="H2167" s="291" t="s">
        <v>3163</v>
      </c>
      <c r="I2167" s="291" t="s">
        <v>3164</v>
      </c>
      <c r="J2167" s="291" t="s">
        <v>63</v>
      </c>
      <c r="K2167" s="291">
        <v>6</v>
      </c>
      <c r="L2167" s="291">
        <v>24440266</v>
      </c>
      <c r="M2167" s="291" t="s">
        <v>58</v>
      </c>
      <c r="N2167" s="291">
        <v>164</v>
      </c>
      <c r="O2167" s="291">
        <v>2921426.4625333333</v>
      </c>
      <c r="P2167" s="321" t="s">
        <v>3172</v>
      </c>
      <c r="Q2167" s="321">
        <v>20100000</v>
      </c>
      <c r="R2167" s="321">
        <v>32.510452999999998</v>
      </c>
      <c r="S2167" s="321">
        <v>52.540310169999998</v>
      </c>
      <c r="T2167" s="321">
        <v>123.30787642705047</v>
      </c>
      <c r="U2167" s="321" t="s">
        <v>150</v>
      </c>
      <c r="V2167" s="321">
        <v>0.2437433168239114</v>
      </c>
      <c r="W2167" s="321">
        <v>1.33586139759419</v>
      </c>
      <c r="X2167" s="321">
        <v>2.6501716760387399</v>
      </c>
      <c r="Y2167" s="321">
        <v>41.899748670636797</v>
      </c>
      <c r="Z2167" s="321">
        <v>0.41800999999999999</v>
      </c>
      <c r="AA2167" s="321">
        <v>141.09487300000001</v>
      </c>
      <c r="AB2167" s="321">
        <v>1.7961040779999999</v>
      </c>
      <c r="AC2167" s="322">
        <v>0.59518882524182481</v>
      </c>
      <c r="AD2167" s="323">
        <v>201000</v>
      </c>
      <c r="AE2167" s="322">
        <v>14.534460012603649</v>
      </c>
      <c r="AF2167" s="324">
        <v>35.904295431780504</v>
      </c>
      <c r="AG2167" s="324">
        <v>3.4372865675243158</v>
      </c>
      <c r="AH2167" s="324">
        <v>0.1643702103634308</v>
      </c>
      <c r="AI2167" s="324">
        <v>9.5734689295192771E-2</v>
      </c>
      <c r="AJ2167" s="324">
        <v>0.12053670838377531</v>
      </c>
      <c r="AK2167" s="324">
        <v>97.935652928304762</v>
      </c>
      <c r="AL2167" s="324">
        <v>74.064492048244361</v>
      </c>
      <c r="AM2167" s="324">
        <v>121.80681380836518</v>
      </c>
    </row>
    <row r="2168" spans="1:39">
      <c r="A2168" s="291" t="s">
        <v>2319</v>
      </c>
      <c r="B2168" s="291">
        <v>4</v>
      </c>
      <c r="C2168" s="291" t="s">
        <v>4346</v>
      </c>
      <c r="D2168" s="291" t="s">
        <v>3178</v>
      </c>
      <c r="E2168" s="291" t="s">
        <v>3160</v>
      </c>
      <c r="F2168" s="291" t="s">
        <v>3161</v>
      </c>
      <c r="G2168" s="291" t="s">
        <v>3162</v>
      </c>
      <c r="H2168" s="291" t="s">
        <v>3163</v>
      </c>
      <c r="I2168" s="291" t="s">
        <v>3164</v>
      </c>
      <c r="J2168" s="291" t="s">
        <v>63</v>
      </c>
      <c r="K2168" s="291">
        <v>6</v>
      </c>
      <c r="L2168" s="291">
        <v>24440266</v>
      </c>
      <c r="M2168" s="291" t="s">
        <v>58</v>
      </c>
      <c r="N2168" s="291">
        <v>165</v>
      </c>
      <c r="O2168" s="291">
        <v>2939349.3242666665</v>
      </c>
      <c r="P2168" s="321" t="s">
        <v>3172</v>
      </c>
      <c r="Q2168" s="321">
        <v>20100000</v>
      </c>
      <c r="R2168" s="321">
        <v>32.510452999999998</v>
      </c>
      <c r="S2168" s="321">
        <v>52.540310169999998</v>
      </c>
      <c r="T2168" s="321">
        <v>123.30787642705047</v>
      </c>
      <c r="U2168" s="321" t="s">
        <v>150</v>
      </c>
      <c r="V2168" s="321">
        <v>0.2437433168239114</v>
      </c>
      <c r="W2168" s="321">
        <v>1.33586139759419</v>
      </c>
      <c r="X2168" s="321">
        <v>2.6501716760387399</v>
      </c>
      <c r="Y2168" s="321">
        <v>41.899748670636797</v>
      </c>
      <c r="Z2168" s="321">
        <v>0.41800999999999999</v>
      </c>
      <c r="AA2168" s="321">
        <v>141.09487300000001</v>
      </c>
      <c r="AB2168" s="321">
        <v>1.7961040779999999</v>
      </c>
      <c r="AC2168" s="322">
        <v>0.59518882524182481</v>
      </c>
      <c r="AD2168" s="323">
        <v>201000</v>
      </c>
      <c r="AE2168" s="322">
        <v>14.62362847893864</v>
      </c>
      <c r="AF2168" s="324">
        <v>36.124567182895724</v>
      </c>
      <c r="AG2168" s="324">
        <v>3.4736356476443508</v>
      </c>
      <c r="AH2168" s="324">
        <v>0.16501925433471257</v>
      </c>
      <c r="AI2168" s="324">
        <v>9.6157156155189855E-2</v>
      </c>
      <c r="AJ2168" s="324">
        <v>0.12053670838377531</v>
      </c>
      <c r="AK2168" s="324">
        <v>98.367832403466679</v>
      </c>
      <c r="AL2168" s="324">
        <v>74.39133066466708</v>
      </c>
      <c r="AM2168" s="324">
        <v>122.34433414226626</v>
      </c>
    </row>
    <row r="2169" spans="1:39">
      <c r="A2169" s="291" t="s">
        <v>2320</v>
      </c>
      <c r="B2169" s="291">
        <v>4</v>
      </c>
      <c r="C2169" s="291" t="s">
        <v>4347</v>
      </c>
      <c r="D2169" s="291" t="s">
        <v>3178</v>
      </c>
      <c r="E2169" s="291" t="s">
        <v>3160</v>
      </c>
      <c r="F2169" s="291" t="s">
        <v>3161</v>
      </c>
      <c r="G2169" s="291" t="s">
        <v>3162</v>
      </c>
      <c r="H2169" s="291" t="s">
        <v>3163</v>
      </c>
      <c r="I2169" s="291" t="s">
        <v>3164</v>
      </c>
      <c r="J2169" s="291" t="s">
        <v>63</v>
      </c>
      <c r="K2169" s="291">
        <v>6</v>
      </c>
      <c r="L2169" s="291">
        <v>24440266</v>
      </c>
      <c r="M2169" s="291" t="s">
        <v>58</v>
      </c>
      <c r="N2169" s="291">
        <v>166</v>
      </c>
      <c r="O2169" s="291">
        <v>2957272.1859999998</v>
      </c>
      <c r="P2169" s="321" t="s">
        <v>3172</v>
      </c>
      <c r="Q2169" s="321">
        <v>20100000</v>
      </c>
      <c r="R2169" s="321">
        <v>32.510452999999998</v>
      </c>
      <c r="S2169" s="321">
        <v>52.540310169999998</v>
      </c>
      <c r="T2169" s="321">
        <v>123.30787642705047</v>
      </c>
      <c r="U2169" s="321" t="s">
        <v>150</v>
      </c>
      <c r="V2169" s="321">
        <v>0.2437433168239114</v>
      </c>
      <c r="W2169" s="321">
        <v>1.33586139759419</v>
      </c>
      <c r="X2169" s="321">
        <v>2.6501716760387399</v>
      </c>
      <c r="Y2169" s="321">
        <v>41.899748670636797</v>
      </c>
      <c r="Z2169" s="321">
        <v>0.41800999999999999</v>
      </c>
      <c r="AA2169" s="321">
        <v>141.09487300000001</v>
      </c>
      <c r="AB2169" s="321">
        <v>1.7961040779999999</v>
      </c>
      <c r="AC2169" s="322">
        <v>0.59518882524182481</v>
      </c>
      <c r="AD2169" s="323">
        <v>201000</v>
      </c>
      <c r="AE2169" s="322">
        <v>14.712796945273631</v>
      </c>
      <c r="AF2169" s="324">
        <v>36.344838934010937</v>
      </c>
      <c r="AG2169" s="324">
        <v>3.5101270035636309</v>
      </c>
      <c r="AH2169" s="324">
        <v>0.16566516466377623</v>
      </c>
      <c r="AI2169" s="324">
        <v>9.6578416812817633E-2</v>
      </c>
      <c r="AJ2169" s="324">
        <v>0.12053670838377531</v>
      </c>
      <c r="AK2169" s="324">
        <v>98.798777945375434</v>
      </c>
      <c r="AL2169" s="324">
        <v>74.717236110820522</v>
      </c>
      <c r="AM2169" s="324">
        <v>122.88031977993035</v>
      </c>
    </row>
    <row r="2170" spans="1:39">
      <c r="A2170" s="291" t="s">
        <v>2321</v>
      </c>
      <c r="B2170" s="291">
        <v>4</v>
      </c>
      <c r="C2170" s="291" t="s">
        <v>4348</v>
      </c>
      <c r="D2170" s="291" t="s">
        <v>3178</v>
      </c>
      <c r="E2170" s="291" t="s">
        <v>3160</v>
      </c>
      <c r="F2170" s="291" t="s">
        <v>3161</v>
      </c>
      <c r="G2170" s="291" t="s">
        <v>3162</v>
      </c>
      <c r="H2170" s="291" t="s">
        <v>3163</v>
      </c>
      <c r="I2170" s="291" t="s">
        <v>3164</v>
      </c>
      <c r="J2170" s="291" t="s">
        <v>63</v>
      </c>
      <c r="K2170" s="291">
        <v>6</v>
      </c>
      <c r="L2170" s="291">
        <v>24440266</v>
      </c>
      <c r="M2170" s="291" t="s">
        <v>58</v>
      </c>
      <c r="N2170" s="291">
        <v>167</v>
      </c>
      <c r="O2170" s="291">
        <v>2975195.047733333</v>
      </c>
      <c r="P2170" s="321" t="s">
        <v>3172</v>
      </c>
      <c r="Q2170" s="321">
        <v>20100000</v>
      </c>
      <c r="R2170" s="321">
        <v>32.510452999999998</v>
      </c>
      <c r="S2170" s="321">
        <v>52.540310169999998</v>
      </c>
      <c r="T2170" s="321">
        <v>123.30787642705047</v>
      </c>
      <c r="U2170" s="321" t="s">
        <v>150</v>
      </c>
      <c r="V2170" s="321">
        <v>0.2437433168239114</v>
      </c>
      <c r="W2170" s="321">
        <v>1.33586139759419</v>
      </c>
      <c r="X2170" s="321">
        <v>2.6501716760387399</v>
      </c>
      <c r="Y2170" s="321">
        <v>41.899748670636797</v>
      </c>
      <c r="Z2170" s="321">
        <v>0.41800999999999999</v>
      </c>
      <c r="AA2170" s="321">
        <v>141.09487300000001</v>
      </c>
      <c r="AB2170" s="321">
        <v>1.7961040779999999</v>
      </c>
      <c r="AC2170" s="322">
        <v>0.59518882524182481</v>
      </c>
      <c r="AD2170" s="323">
        <v>201000</v>
      </c>
      <c r="AE2170" s="322">
        <v>14.801965411608622</v>
      </c>
      <c r="AF2170" s="324">
        <v>36.56511068512615</v>
      </c>
      <c r="AG2170" s="324">
        <v>3.5467599459578749</v>
      </c>
      <c r="AH2170" s="324">
        <v>0.16630794556621623</v>
      </c>
      <c r="AI2170" s="324">
        <v>9.6998474214946534E-2</v>
      </c>
      <c r="AJ2170" s="324">
        <v>0.12053670838377531</v>
      </c>
      <c r="AK2170" s="324">
        <v>99.228492568650736</v>
      </c>
      <c r="AL2170" s="324">
        <v>75.042210666530963</v>
      </c>
      <c r="AM2170" s="324">
        <v>123.41477447077051</v>
      </c>
    </row>
    <row r="2171" spans="1:39">
      <c r="A2171" s="291" t="s">
        <v>2322</v>
      </c>
      <c r="B2171" s="291">
        <v>4</v>
      </c>
      <c r="C2171" s="291" t="s">
        <v>4349</v>
      </c>
      <c r="D2171" s="291" t="s">
        <v>3178</v>
      </c>
      <c r="E2171" s="291" t="s">
        <v>3160</v>
      </c>
      <c r="F2171" s="291" t="s">
        <v>3161</v>
      </c>
      <c r="G2171" s="291" t="s">
        <v>3162</v>
      </c>
      <c r="H2171" s="291" t="s">
        <v>3163</v>
      </c>
      <c r="I2171" s="291" t="s">
        <v>3164</v>
      </c>
      <c r="J2171" s="291" t="s">
        <v>63</v>
      </c>
      <c r="K2171" s="291">
        <v>6</v>
      </c>
      <c r="L2171" s="291">
        <v>24440266</v>
      </c>
      <c r="M2171" s="291" t="s">
        <v>58</v>
      </c>
      <c r="N2171" s="291">
        <v>168</v>
      </c>
      <c r="O2171" s="291">
        <v>2993117.9094666662</v>
      </c>
      <c r="P2171" s="321" t="s">
        <v>3172</v>
      </c>
      <c r="Q2171" s="321">
        <v>20100000</v>
      </c>
      <c r="R2171" s="321">
        <v>32.510452999999998</v>
      </c>
      <c r="S2171" s="321">
        <v>52.540310169999998</v>
      </c>
      <c r="T2171" s="321">
        <v>123.30787642705047</v>
      </c>
      <c r="U2171" s="321" t="s">
        <v>150</v>
      </c>
      <c r="V2171" s="321">
        <v>0.2437433168239114</v>
      </c>
      <c r="W2171" s="321">
        <v>1.33586139759419</v>
      </c>
      <c r="X2171" s="321">
        <v>2.6501716760387399</v>
      </c>
      <c r="Y2171" s="321">
        <v>41.899748670636797</v>
      </c>
      <c r="Z2171" s="321">
        <v>0.41800999999999999</v>
      </c>
      <c r="AA2171" s="321">
        <v>141.09487300000001</v>
      </c>
      <c r="AB2171" s="321">
        <v>1.7961040779999999</v>
      </c>
      <c r="AC2171" s="322">
        <v>0.59518882524182481</v>
      </c>
      <c r="AD2171" s="323">
        <v>201000</v>
      </c>
      <c r="AE2171" s="322">
        <v>14.891133877943613</v>
      </c>
      <c r="AF2171" s="324">
        <v>36.78538243624137</v>
      </c>
      <c r="AG2171" s="324">
        <v>3.5835337864204955</v>
      </c>
      <c r="AH2171" s="324">
        <v>0.16694760120822225</v>
      </c>
      <c r="AI2171" s="324">
        <v>9.7417331262810464E-2</v>
      </c>
      <c r="AJ2171" s="324">
        <v>0.12053670838377531</v>
      </c>
      <c r="AK2171" s="324">
        <v>99.656979241226537</v>
      </c>
      <c r="AL2171" s="324">
        <v>75.366256576318307</v>
      </c>
      <c r="AM2171" s="324">
        <v>123.94770190613478</v>
      </c>
    </row>
    <row r="2172" spans="1:39">
      <c r="A2172" s="291" t="s">
        <v>2323</v>
      </c>
      <c r="B2172" s="291">
        <v>4</v>
      </c>
      <c r="C2172" s="291" t="s">
        <v>4350</v>
      </c>
      <c r="D2172" s="291" t="s">
        <v>3178</v>
      </c>
      <c r="E2172" s="291" t="s">
        <v>3160</v>
      </c>
      <c r="F2172" s="291" t="s">
        <v>3161</v>
      </c>
      <c r="G2172" s="291" t="s">
        <v>3162</v>
      </c>
      <c r="H2172" s="291" t="s">
        <v>3163</v>
      </c>
      <c r="I2172" s="291" t="s">
        <v>3164</v>
      </c>
      <c r="J2172" s="291" t="s">
        <v>63</v>
      </c>
      <c r="K2172" s="291">
        <v>6</v>
      </c>
      <c r="L2172" s="291">
        <v>24440266</v>
      </c>
      <c r="M2172" s="291" t="s">
        <v>58</v>
      </c>
      <c r="N2172" s="291">
        <v>169</v>
      </c>
      <c r="O2172" s="291">
        <v>3011040.7711999994</v>
      </c>
      <c r="P2172" s="321" t="s">
        <v>3172</v>
      </c>
      <c r="Q2172" s="321">
        <v>20100000</v>
      </c>
      <c r="R2172" s="321">
        <v>32.510452999999998</v>
      </c>
      <c r="S2172" s="321">
        <v>52.540310169999998</v>
      </c>
      <c r="T2172" s="321">
        <v>123.30787642705047</v>
      </c>
      <c r="U2172" s="321" t="s">
        <v>150</v>
      </c>
      <c r="V2172" s="321">
        <v>0.2437433168239114</v>
      </c>
      <c r="W2172" s="321">
        <v>1.33586139759419</v>
      </c>
      <c r="X2172" s="321">
        <v>2.6501716760387399</v>
      </c>
      <c r="Y2172" s="321">
        <v>41.899748670636797</v>
      </c>
      <c r="Z2172" s="321">
        <v>0.41800999999999999</v>
      </c>
      <c r="AA2172" s="321">
        <v>141.09487300000001</v>
      </c>
      <c r="AB2172" s="321">
        <v>1.7961040779999999</v>
      </c>
      <c r="AC2172" s="322">
        <v>0.59518882524182481</v>
      </c>
      <c r="AD2172" s="323">
        <v>201000</v>
      </c>
      <c r="AE2172" s="322">
        <v>14.980302344278604</v>
      </c>
      <c r="AF2172" s="324">
        <v>37.005654187356583</v>
      </c>
      <c r="AG2172" s="324">
        <v>3.6204478374521001</v>
      </c>
      <c r="AH2172" s="324">
        <v>0.16758413570833572</v>
      </c>
      <c r="AI2172" s="324">
        <v>9.7834990813081446E-2</v>
      </c>
      <c r="AJ2172" s="324">
        <v>0.12053670838377531</v>
      </c>
      <c r="AK2172" s="324">
        <v>100.08424088545047</v>
      </c>
      <c r="AL2172" s="324">
        <v>75.689376050227452</v>
      </c>
      <c r="AM2172" s="324">
        <v>124.47910572067349</v>
      </c>
    </row>
    <row r="2173" spans="1:39">
      <c r="A2173" s="291" t="s">
        <v>2324</v>
      </c>
      <c r="B2173" s="291">
        <v>4</v>
      </c>
      <c r="C2173" s="291" t="s">
        <v>4351</v>
      </c>
      <c r="D2173" s="291" t="s">
        <v>3178</v>
      </c>
      <c r="E2173" s="291" t="s">
        <v>3160</v>
      </c>
      <c r="F2173" s="291" t="s">
        <v>3161</v>
      </c>
      <c r="G2173" s="291" t="s">
        <v>3162</v>
      </c>
      <c r="H2173" s="291" t="s">
        <v>3163</v>
      </c>
      <c r="I2173" s="291" t="s">
        <v>3164</v>
      </c>
      <c r="J2173" s="291" t="s">
        <v>63</v>
      </c>
      <c r="K2173" s="291">
        <v>6</v>
      </c>
      <c r="L2173" s="291">
        <v>24440266</v>
      </c>
      <c r="M2173" s="291" t="s">
        <v>58</v>
      </c>
      <c r="N2173" s="291">
        <v>170</v>
      </c>
      <c r="O2173" s="291">
        <v>3028963.6329333326</v>
      </c>
      <c r="P2173" s="321" t="s">
        <v>3172</v>
      </c>
      <c r="Q2173" s="321">
        <v>20100000</v>
      </c>
      <c r="R2173" s="321">
        <v>32.510452999999998</v>
      </c>
      <c r="S2173" s="321">
        <v>52.540310169999998</v>
      </c>
      <c r="T2173" s="321">
        <v>123.30787642705047</v>
      </c>
      <c r="U2173" s="321" t="s">
        <v>150</v>
      </c>
      <c r="V2173" s="321">
        <v>0.2437433168239114</v>
      </c>
      <c r="W2173" s="321">
        <v>1.33586139759419</v>
      </c>
      <c r="X2173" s="321">
        <v>2.6501716760387399</v>
      </c>
      <c r="Y2173" s="321">
        <v>41.899748670636797</v>
      </c>
      <c r="Z2173" s="321">
        <v>0.41800999999999999</v>
      </c>
      <c r="AA2173" s="321">
        <v>141.09487300000001</v>
      </c>
      <c r="AB2173" s="321">
        <v>1.7961040779999999</v>
      </c>
      <c r="AC2173" s="322">
        <v>0.59518882524182481</v>
      </c>
      <c r="AD2173" s="323">
        <v>201000</v>
      </c>
      <c r="AE2173" s="322">
        <v>15.069470810613595</v>
      </c>
      <c r="AF2173" s="324">
        <v>37.225925938471804</v>
      </c>
      <c r="AG2173" s="324">
        <v>3.6575014124503986</v>
      </c>
      <c r="AH2173" s="324">
        <v>0.16821755313924247</v>
      </c>
      <c r="AI2173" s="324">
        <v>9.8251455678916716E-2</v>
      </c>
      <c r="AJ2173" s="324">
        <v>0.12053670838377531</v>
      </c>
      <c r="AK2173" s="324">
        <v>100.51028037915491</v>
      </c>
      <c r="AL2173" s="324">
        <v>76.011571264638391</v>
      </c>
      <c r="AM2173" s="324">
        <v>125.00898949367144</v>
      </c>
    </row>
    <row r="2174" spans="1:39">
      <c r="A2174" s="291" t="s">
        <v>2325</v>
      </c>
      <c r="B2174" s="291">
        <v>4</v>
      </c>
      <c r="C2174" s="291" t="s">
        <v>4352</v>
      </c>
      <c r="D2174" s="291" t="s">
        <v>3178</v>
      </c>
      <c r="E2174" s="291" t="s">
        <v>3160</v>
      </c>
      <c r="F2174" s="291" t="s">
        <v>3161</v>
      </c>
      <c r="G2174" s="291" t="s">
        <v>3162</v>
      </c>
      <c r="H2174" s="291" t="s">
        <v>3163</v>
      </c>
      <c r="I2174" s="291" t="s">
        <v>3164</v>
      </c>
      <c r="J2174" s="291" t="s">
        <v>63</v>
      </c>
      <c r="K2174" s="291">
        <v>6</v>
      </c>
      <c r="L2174" s="291">
        <v>24440266</v>
      </c>
      <c r="M2174" s="291" t="s">
        <v>58</v>
      </c>
      <c r="N2174" s="291">
        <v>171</v>
      </c>
      <c r="O2174" s="291">
        <v>3046886.4946666658</v>
      </c>
      <c r="P2174" s="321" t="s">
        <v>3172</v>
      </c>
      <c r="Q2174" s="321">
        <v>20100000</v>
      </c>
      <c r="R2174" s="321">
        <v>32.510452999999998</v>
      </c>
      <c r="S2174" s="321">
        <v>52.540310169999998</v>
      </c>
      <c r="T2174" s="321">
        <v>123.30787642705047</v>
      </c>
      <c r="U2174" s="321" t="s">
        <v>150</v>
      </c>
      <c r="V2174" s="321">
        <v>0.2437433168239114</v>
      </c>
      <c r="W2174" s="321">
        <v>1.33586139759419</v>
      </c>
      <c r="X2174" s="321">
        <v>2.6501716760387399</v>
      </c>
      <c r="Y2174" s="321">
        <v>41.899748670636797</v>
      </c>
      <c r="Z2174" s="321">
        <v>0.41800999999999999</v>
      </c>
      <c r="AA2174" s="321">
        <v>141.09487300000001</v>
      </c>
      <c r="AB2174" s="321">
        <v>1.7961040779999999</v>
      </c>
      <c r="AC2174" s="322">
        <v>0.59518882524182481</v>
      </c>
      <c r="AD2174" s="323">
        <v>201000</v>
      </c>
      <c r="AE2174" s="322">
        <v>15.158639276948586</v>
      </c>
      <c r="AF2174" s="324">
        <v>37.446197689587017</v>
      </c>
      <c r="AG2174" s="324">
        <v>3.6946938257004591</v>
      </c>
      <c r="AH2174" s="324">
        <v>0.16884785752943435</v>
      </c>
      <c r="AI2174" s="324">
        <v>9.866672863097857E-2</v>
      </c>
      <c r="AJ2174" s="324">
        <v>0.12053670838377531</v>
      </c>
      <c r="AK2174" s="324">
        <v>100.93510055670036</v>
      </c>
      <c r="AL2174" s="324">
        <v>76.332844363055202</v>
      </c>
      <c r="AM2174" s="324">
        <v>125.53735675034552</v>
      </c>
    </row>
    <row r="2175" spans="1:39">
      <c r="A2175" s="291" t="s">
        <v>2326</v>
      </c>
      <c r="B2175" s="291">
        <v>4</v>
      </c>
      <c r="C2175" s="291" t="s">
        <v>4353</v>
      </c>
      <c r="D2175" s="291" t="s">
        <v>3178</v>
      </c>
      <c r="E2175" s="291" t="s">
        <v>3160</v>
      </c>
      <c r="F2175" s="291" t="s">
        <v>3161</v>
      </c>
      <c r="G2175" s="291" t="s">
        <v>3162</v>
      </c>
      <c r="H2175" s="291" t="s">
        <v>3163</v>
      </c>
      <c r="I2175" s="291" t="s">
        <v>3164</v>
      </c>
      <c r="J2175" s="291" t="s">
        <v>63</v>
      </c>
      <c r="K2175" s="291">
        <v>6</v>
      </c>
      <c r="L2175" s="291">
        <v>24440266</v>
      </c>
      <c r="M2175" s="291" t="s">
        <v>58</v>
      </c>
      <c r="N2175" s="291">
        <v>172</v>
      </c>
      <c r="O2175" s="291">
        <v>3064809.356399999</v>
      </c>
      <c r="P2175" s="321" t="s">
        <v>3172</v>
      </c>
      <c r="Q2175" s="321">
        <v>20100000</v>
      </c>
      <c r="R2175" s="321">
        <v>32.510452999999998</v>
      </c>
      <c r="S2175" s="321">
        <v>52.540310169999998</v>
      </c>
      <c r="T2175" s="321">
        <v>123.30787642705047</v>
      </c>
      <c r="U2175" s="321" t="s">
        <v>150</v>
      </c>
      <c r="V2175" s="321">
        <v>0.2437433168239114</v>
      </c>
      <c r="W2175" s="321">
        <v>1.33586139759419</v>
      </c>
      <c r="X2175" s="321">
        <v>2.6501716760387399</v>
      </c>
      <c r="Y2175" s="321">
        <v>41.899748670636797</v>
      </c>
      <c r="Z2175" s="321">
        <v>0.41800999999999999</v>
      </c>
      <c r="AA2175" s="321">
        <v>141.09487300000001</v>
      </c>
      <c r="AB2175" s="321">
        <v>1.7961040779999999</v>
      </c>
      <c r="AC2175" s="322">
        <v>0.59518882524182481</v>
      </c>
      <c r="AD2175" s="323">
        <v>201000</v>
      </c>
      <c r="AE2175" s="322">
        <v>15.247807743283577</v>
      </c>
      <c r="AF2175" s="324">
        <v>37.66646944070223</v>
      </c>
      <c r="AG2175" s="324">
        <v>3.7320243923654126</v>
      </c>
      <c r="AH2175" s="324">
        <v>0.16947505286516634</v>
      </c>
      <c r="AI2175" s="324">
        <v>9.908081239842996E-2</v>
      </c>
      <c r="AJ2175" s="324">
        <v>0.12053670838377531</v>
      </c>
      <c r="AK2175" s="324">
        <v>101.35870420999389</v>
      </c>
      <c r="AL2175" s="324">
        <v>76.653197456876228</v>
      </c>
      <c r="AM2175" s="324">
        <v>126.06421096311155</v>
      </c>
    </row>
    <row r="2176" spans="1:39">
      <c r="A2176" s="291" t="s">
        <v>2327</v>
      </c>
      <c r="B2176" s="291">
        <v>4</v>
      </c>
      <c r="C2176" s="291" t="s">
        <v>4354</v>
      </c>
      <c r="D2176" s="291" t="s">
        <v>3178</v>
      </c>
      <c r="E2176" s="291" t="s">
        <v>3160</v>
      </c>
      <c r="F2176" s="291" t="s">
        <v>3161</v>
      </c>
      <c r="G2176" s="291" t="s">
        <v>3162</v>
      </c>
      <c r="H2176" s="291" t="s">
        <v>3163</v>
      </c>
      <c r="I2176" s="291" t="s">
        <v>3164</v>
      </c>
      <c r="J2176" s="291" t="s">
        <v>63</v>
      </c>
      <c r="K2176" s="291">
        <v>6</v>
      </c>
      <c r="L2176" s="291">
        <v>24440266</v>
      </c>
      <c r="M2176" s="291" t="s">
        <v>58</v>
      </c>
      <c r="N2176" s="291">
        <v>173</v>
      </c>
      <c r="O2176" s="291">
        <v>3082732.2181333322</v>
      </c>
      <c r="P2176" s="321" t="s">
        <v>3172</v>
      </c>
      <c r="Q2176" s="321">
        <v>20100000</v>
      </c>
      <c r="R2176" s="321">
        <v>32.510452999999998</v>
      </c>
      <c r="S2176" s="321">
        <v>52.540310169999998</v>
      </c>
      <c r="T2176" s="321">
        <v>123.30787642705047</v>
      </c>
      <c r="U2176" s="321" t="s">
        <v>150</v>
      </c>
      <c r="V2176" s="321">
        <v>0.2437433168239114</v>
      </c>
      <c r="W2176" s="321">
        <v>1.33586139759419</v>
      </c>
      <c r="X2176" s="321">
        <v>2.6501716760387399</v>
      </c>
      <c r="Y2176" s="321">
        <v>41.899748670636797</v>
      </c>
      <c r="Z2176" s="321">
        <v>0.41800999999999999</v>
      </c>
      <c r="AA2176" s="321">
        <v>141.09487300000001</v>
      </c>
      <c r="AB2176" s="321">
        <v>1.7961040779999999</v>
      </c>
      <c r="AC2176" s="322">
        <v>0.59518882524182481</v>
      </c>
      <c r="AD2176" s="323">
        <v>201000</v>
      </c>
      <c r="AE2176" s="322">
        <v>15.336976209618568</v>
      </c>
      <c r="AF2176" s="324">
        <v>37.88674119181745</v>
      </c>
      <c r="AG2176" s="324">
        <v>3.7694924284774394</v>
      </c>
      <c r="AH2176" s="324">
        <v>0.170099143091789</v>
      </c>
      <c r="AI2176" s="324">
        <v>9.949370966990298E-2</v>
      </c>
      <c r="AJ2176" s="324">
        <v>0.12053670838377531</v>
      </c>
      <c r="AK2176" s="324">
        <v>101.78109408947988</v>
      </c>
      <c r="AL2176" s="324">
        <v>76.972632626143451</v>
      </c>
      <c r="AM2176" s="324">
        <v>126.58955555281631</v>
      </c>
    </row>
    <row r="2177" spans="1:39">
      <c r="A2177" s="291" t="s">
        <v>2328</v>
      </c>
      <c r="B2177" s="291">
        <v>4</v>
      </c>
      <c r="C2177" s="291" t="s">
        <v>4355</v>
      </c>
      <c r="D2177" s="291" t="s">
        <v>3178</v>
      </c>
      <c r="E2177" s="291" t="s">
        <v>3160</v>
      </c>
      <c r="F2177" s="291" t="s">
        <v>3161</v>
      </c>
      <c r="G2177" s="291" t="s">
        <v>3162</v>
      </c>
      <c r="H2177" s="291" t="s">
        <v>3163</v>
      </c>
      <c r="I2177" s="291" t="s">
        <v>3164</v>
      </c>
      <c r="J2177" s="291" t="s">
        <v>63</v>
      </c>
      <c r="K2177" s="291">
        <v>6</v>
      </c>
      <c r="L2177" s="291">
        <v>24440266</v>
      </c>
      <c r="M2177" s="291" t="s">
        <v>58</v>
      </c>
      <c r="N2177" s="291">
        <v>174</v>
      </c>
      <c r="O2177" s="291">
        <v>3100655.0798666654</v>
      </c>
      <c r="P2177" s="321" t="s">
        <v>3172</v>
      </c>
      <c r="Q2177" s="321">
        <v>20100000</v>
      </c>
      <c r="R2177" s="321">
        <v>32.510452999999998</v>
      </c>
      <c r="S2177" s="321">
        <v>52.540310169999998</v>
      </c>
      <c r="T2177" s="321">
        <v>123.30787642705047</v>
      </c>
      <c r="U2177" s="321" t="s">
        <v>150</v>
      </c>
      <c r="V2177" s="321">
        <v>0.2437433168239114</v>
      </c>
      <c r="W2177" s="321">
        <v>1.33586139759419</v>
      </c>
      <c r="X2177" s="321">
        <v>2.6501716760387399</v>
      </c>
      <c r="Y2177" s="321">
        <v>41.899748670636797</v>
      </c>
      <c r="Z2177" s="321">
        <v>0.41800999999999999</v>
      </c>
      <c r="AA2177" s="321">
        <v>141.09487300000001</v>
      </c>
      <c r="AB2177" s="321">
        <v>1.7961040779999999</v>
      </c>
      <c r="AC2177" s="322">
        <v>0.59518882524182481</v>
      </c>
      <c r="AD2177" s="323">
        <v>201000</v>
      </c>
      <c r="AE2177" s="322">
        <v>15.426144675953559</v>
      </c>
      <c r="AF2177" s="324">
        <v>38.107012942932663</v>
      </c>
      <c r="AG2177" s="324">
        <v>3.8070972509291412</v>
      </c>
      <c r="AH2177" s="324">
        <v>0.17072013211550055</v>
      </c>
      <c r="AI2177" s="324">
        <v>9.9905423094444001E-2</v>
      </c>
      <c r="AJ2177" s="324">
        <v>0.12053670838377531</v>
      </c>
      <c r="AK2177" s="324">
        <v>102.20227290510694</v>
      </c>
      <c r="AL2177" s="324">
        <v>77.291151920273606</v>
      </c>
      <c r="AM2177" s="324">
        <v>127.11339388994027</v>
      </c>
    </row>
    <row r="2178" spans="1:39">
      <c r="A2178" s="291" t="s">
        <v>2329</v>
      </c>
      <c r="B2178" s="291">
        <v>4</v>
      </c>
      <c r="C2178" s="291" t="s">
        <v>4356</v>
      </c>
      <c r="D2178" s="291" t="s">
        <v>3178</v>
      </c>
      <c r="E2178" s="291" t="s">
        <v>3160</v>
      </c>
      <c r="F2178" s="291" t="s">
        <v>3161</v>
      </c>
      <c r="G2178" s="291" t="s">
        <v>3162</v>
      </c>
      <c r="H2178" s="291" t="s">
        <v>3163</v>
      </c>
      <c r="I2178" s="291" t="s">
        <v>3164</v>
      </c>
      <c r="J2178" s="291" t="s">
        <v>63</v>
      </c>
      <c r="K2178" s="291">
        <v>6</v>
      </c>
      <c r="L2178" s="291">
        <v>24440266</v>
      </c>
      <c r="M2178" s="291" t="s">
        <v>58</v>
      </c>
      <c r="N2178" s="291">
        <v>175</v>
      </c>
      <c r="O2178" s="291">
        <v>3118577.9415999986</v>
      </c>
      <c r="P2178" s="321" t="s">
        <v>3172</v>
      </c>
      <c r="Q2178" s="321">
        <v>20100000</v>
      </c>
      <c r="R2178" s="321">
        <v>32.510452999999998</v>
      </c>
      <c r="S2178" s="321">
        <v>52.540310169999998</v>
      </c>
      <c r="T2178" s="321">
        <v>123.30787642705047</v>
      </c>
      <c r="U2178" s="321" t="s">
        <v>150</v>
      </c>
      <c r="V2178" s="321">
        <v>0.2437433168239114</v>
      </c>
      <c r="W2178" s="321">
        <v>1.33586139759419</v>
      </c>
      <c r="X2178" s="321">
        <v>2.6501716760387399</v>
      </c>
      <c r="Y2178" s="321">
        <v>41.899748670636797</v>
      </c>
      <c r="Z2178" s="321">
        <v>0.41800999999999999</v>
      </c>
      <c r="AA2178" s="321">
        <v>141.09487300000001</v>
      </c>
      <c r="AB2178" s="321">
        <v>1.7961040779999999</v>
      </c>
      <c r="AC2178" s="322">
        <v>0.59518882524182481</v>
      </c>
      <c r="AD2178" s="323">
        <v>201000</v>
      </c>
      <c r="AE2178" s="322">
        <v>15.51531314228855</v>
      </c>
      <c r="AF2178" s="324">
        <v>38.327284694047883</v>
      </c>
      <c r="AG2178" s="324">
        <v>3.8448381774652796</v>
      </c>
      <c r="AH2178" s="324">
        <v>0.17133802380495344</v>
      </c>
      <c r="AI2178" s="324">
        <v>0.10031595528243543</v>
      </c>
      <c r="AJ2178" s="324">
        <v>0.12053670838377531</v>
      </c>
      <c r="AK2178" s="324">
        <v>102.62224332727078</v>
      </c>
      <c r="AL2178" s="324">
        <v>77.6087573587713</v>
      </c>
      <c r="AM2178" s="324">
        <v>127.63572929577026</v>
      </c>
    </row>
    <row r="2179" spans="1:39">
      <c r="A2179" s="291" t="s">
        <v>2330</v>
      </c>
      <c r="B2179" s="291">
        <v>4</v>
      </c>
      <c r="C2179" s="291" t="s">
        <v>4357</v>
      </c>
      <c r="D2179" s="291" t="s">
        <v>3178</v>
      </c>
      <c r="E2179" s="291" t="s">
        <v>3160</v>
      </c>
      <c r="F2179" s="291" t="s">
        <v>3161</v>
      </c>
      <c r="G2179" s="291" t="s">
        <v>3162</v>
      </c>
      <c r="H2179" s="291" t="s">
        <v>3163</v>
      </c>
      <c r="I2179" s="291" t="s">
        <v>3164</v>
      </c>
      <c r="J2179" s="291" t="s">
        <v>63</v>
      </c>
      <c r="K2179" s="291">
        <v>6</v>
      </c>
      <c r="L2179" s="291">
        <v>24440266</v>
      </c>
      <c r="M2179" s="291" t="s">
        <v>58</v>
      </c>
      <c r="N2179" s="291">
        <v>176</v>
      </c>
      <c r="O2179" s="291">
        <v>3136500.8033333318</v>
      </c>
      <c r="P2179" s="321" t="s">
        <v>3172</v>
      </c>
      <c r="Q2179" s="321">
        <v>20100000</v>
      </c>
      <c r="R2179" s="321">
        <v>32.510452999999998</v>
      </c>
      <c r="S2179" s="321">
        <v>52.540310169999998</v>
      </c>
      <c r="T2179" s="321">
        <v>123.30787642705047</v>
      </c>
      <c r="U2179" s="321" t="s">
        <v>150</v>
      </c>
      <c r="V2179" s="321">
        <v>0.2437433168239114</v>
      </c>
      <c r="W2179" s="321">
        <v>1.33586139759419</v>
      </c>
      <c r="X2179" s="321">
        <v>2.6501716760387399</v>
      </c>
      <c r="Y2179" s="321">
        <v>41.899748670636797</v>
      </c>
      <c r="Z2179" s="321">
        <v>0.41800999999999999</v>
      </c>
      <c r="AA2179" s="321">
        <v>141.09487300000001</v>
      </c>
      <c r="AB2179" s="321">
        <v>1.7961040779999999</v>
      </c>
      <c r="AC2179" s="322">
        <v>0.59518882524182481</v>
      </c>
      <c r="AD2179" s="323">
        <v>201000</v>
      </c>
      <c r="AE2179" s="322">
        <v>15.604481608623541</v>
      </c>
      <c r="AF2179" s="324">
        <v>38.547556445163096</v>
      </c>
      <c r="AG2179" s="324">
        <v>3.8827145266748175</v>
      </c>
      <c r="AH2179" s="324">
        <v>0.17195282199271558</v>
      </c>
      <c r="AI2179" s="324">
        <v>0.10072530880649418</v>
      </c>
      <c r="AJ2179" s="324">
        <v>0.12053670838377531</v>
      </c>
      <c r="AK2179" s="324">
        <v>103.04100798773339</v>
      </c>
      <c r="AL2179" s="324">
        <v>77.925450931924118</v>
      </c>
      <c r="AM2179" s="324">
        <v>128.15656504354268</v>
      </c>
    </row>
    <row r="2180" spans="1:39">
      <c r="A2180" s="291" t="s">
        <v>2331</v>
      </c>
      <c r="B2180" s="291">
        <v>4</v>
      </c>
      <c r="C2180" s="291" t="s">
        <v>4358</v>
      </c>
      <c r="D2180" s="291" t="s">
        <v>3178</v>
      </c>
      <c r="E2180" s="291" t="s">
        <v>3160</v>
      </c>
      <c r="F2180" s="291" t="s">
        <v>3161</v>
      </c>
      <c r="G2180" s="291" t="s">
        <v>3162</v>
      </c>
      <c r="H2180" s="291" t="s">
        <v>3163</v>
      </c>
      <c r="I2180" s="291" t="s">
        <v>3164</v>
      </c>
      <c r="J2180" s="291" t="s">
        <v>63</v>
      </c>
      <c r="K2180" s="291">
        <v>6</v>
      </c>
      <c r="L2180" s="291">
        <v>24440266</v>
      </c>
      <c r="M2180" s="291" t="s">
        <v>58</v>
      </c>
      <c r="N2180" s="291">
        <v>177</v>
      </c>
      <c r="O2180" s="291">
        <v>3154423.665066665</v>
      </c>
      <c r="P2180" s="321" t="s">
        <v>3172</v>
      </c>
      <c r="Q2180" s="321">
        <v>20100000</v>
      </c>
      <c r="R2180" s="321">
        <v>32.510452999999998</v>
      </c>
      <c r="S2180" s="321">
        <v>52.540310169999998</v>
      </c>
      <c r="T2180" s="321">
        <v>123.30787642705047</v>
      </c>
      <c r="U2180" s="321" t="s">
        <v>150</v>
      </c>
      <c r="V2180" s="321">
        <v>0.2437433168239114</v>
      </c>
      <c r="W2180" s="321">
        <v>1.33586139759419</v>
      </c>
      <c r="X2180" s="321">
        <v>2.6501716760387399</v>
      </c>
      <c r="Y2180" s="321">
        <v>41.899748670636797</v>
      </c>
      <c r="Z2180" s="321">
        <v>0.41800999999999999</v>
      </c>
      <c r="AA2180" s="321">
        <v>141.09487300000001</v>
      </c>
      <c r="AB2180" s="321">
        <v>1.7961040779999999</v>
      </c>
      <c r="AC2180" s="322">
        <v>0.59518882524182481</v>
      </c>
      <c r="AD2180" s="323">
        <v>201000</v>
      </c>
      <c r="AE2180" s="322">
        <v>15.693650074958532</v>
      </c>
      <c r="AF2180" s="324">
        <v>38.767828196278316</v>
      </c>
      <c r="AG2180" s="324">
        <v>3.9207256179832979</v>
      </c>
      <c r="AH2180" s="324">
        <v>0.17256453047670847</v>
      </c>
      <c r="AI2180" s="324">
        <v>0.10113348620234766</v>
      </c>
      <c r="AJ2180" s="324">
        <v>0.12053670838377531</v>
      </c>
      <c r="AK2180" s="324">
        <v>103.4585694805192</v>
      </c>
      <c r="AL2180" s="324">
        <v>78.241234601480372</v>
      </c>
      <c r="AM2180" s="324">
        <v>128.67590435955805</v>
      </c>
    </row>
    <row r="2181" spans="1:39">
      <c r="A2181" s="291" t="s">
        <v>2332</v>
      </c>
      <c r="B2181" s="291">
        <v>4</v>
      </c>
      <c r="C2181" s="291" t="s">
        <v>4359</v>
      </c>
      <c r="D2181" s="291" t="s">
        <v>3178</v>
      </c>
      <c r="E2181" s="291" t="s">
        <v>3160</v>
      </c>
      <c r="F2181" s="291" t="s">
        <v>3161</v>
      </c>
      <c r="G2181" s="291" t="s">
        <v>3162</v>
      </c>
      <c r="H2181" s="291" t="s">
        <v>3163</v>
      </c>
      <c r="I2181" s="291" t="s">
        <v>3164</v>
      </c>
      <c r="J2181" s="291" t="s">
        <v>63</v>
      </c>
      <c r="K2181" s="291">
        <v>6</v>
      </c>
      <c r="L2181" s="291">
        <v>24440266</v>
      </c>
      <c r="M2181" s="291" t="s">
        <v>58</v>
      </c>
      <c r="N2181" s="291">
        <v>178</v>
      </c>
      <c r="O2181" s="291">
        <v>3172346.5267999982</v>
      </c>
      <c r="P2181" s="321" t="s">
        <v>3172</v>
      </c>
      <c r="Q2181" s="321">
        <v>20100000</v>
      </c>
      <c r="R2181" s="321">
        <v>32.510452999999998</v>
      </c>
      <c r="S2181" s="321">
        <v>52.540310169999998</v>
      </c>
      <c r="T2181" s="321">
        <v>123.30787642705047</v>
      </c>
      <c r="U2181" s="321" t="s">
        <v>150</v>
      </c>
      <c r="V2181" s="321">
        <v>0.2437433168239114</v>
      </c>
      <c r="W2181" s="321">
        <v>1.33586139759419</v>
      </c>
      <c r="X2181" s="321">
        <v>2.6501716760387399</v>
      </c>
      <c r="Y2181" s="321">
        <v>41.899748670636797</v>
      </c>
      <c r="Z2181" s="321">
        <v>0.41800999999999999</v>
      </c>
      <c r="AA2181" s="321">
        <v>141.09487300000001</v>
      </c>
      <c r="AB2181" s="321">
        <v>1.7961040779999999</v>
      </c>
      <c r="AC2181" s="322">
        <v>0.59518882524182481</v>
      </c>
      <c r="AD2181" s="323">
        <v>201000</v>
      </c>
      <c r="AE2181" s="322">
        <v>15.782818541293524</v>
      </c>
      <c r="AF2181" s="324">
        <v>38.988099947393536</v>
      </c>
      <c r="AG2181" s="324">
        <v>3.9588707716455462</v>
      </c>
      <c r="AH2181" s="324">
        <v>0.17317315302176592</v>
      </c>
      <c r="AI2181" s="324">
        <v>0.10154048996968902</v>
      </c>
      <c r="AJ2181" s="324">
        <v>0.12053670838377531</v>
      </c>
      <c r="AK2181" s="324">
        <v>103.87493036278988</v>
      </c>
      <c r="AL2181" s="324">
        <v>78.556110301310667</v>
      </c>
      <c r="AM2181" s="324">
        <v>129.1937504242691</v>
      </c>
    </row>
    <row r="2182" spans="1:39">
      <c r="A2182" s="291" t="s">
        <v>2333</v>
      </c>
      <c r="B2182" s="291">
        <v>4</v>
      </c>
      <c r="C2182" s="291" t="s">
        <v>4360</v>
      </c>
      <c r="D2182" s="291" t="s">
        <v>3178</v>
      </c>
      <c r="E2182" s="291" t="s">
        <v>3160</v>
      </c>
      <c r="F2182" s="291" t="s">
        <v>3161</v>
      </c>
      <c r="G2182" s="291" t="s">
        <v>3162</v>
      </c>
      <c r="H2182" s="291" t="s">
        <v>3163</v>
      </c>
      <c r="I2182" s="291" t="s">
        <v>3164</v>
      </c>
      <c r="J2182" s="291" t="s">
        <v>63</v>
      </c>
      <c r="K2182" s="291">
        <v>6</v>
      </c>
      <c r="L2182" s="291">
        <v>24440266</v>
      </c>
      <c r="M2182" s="291" t="s">
        <v>58</v>
      </c>
      <c r="N2182" s="291">
        <v>179</v>
      </c>
      <c r="O2182" s="291">
        <v>3190269.3885333315</v>
      </c>
      <c r="P2182" s="321" t="s">
        <v>3172</v>
      </c>
      <c r="Q2182" s="321">
        <v>20100000</v>
      </c>
      <c r="R2182" s="321">
        <v>32.510452999999998</v>
      </c>
      <c r="S2182" s="321">
        <v>52.540310169999998</v>
      </c>
      <c r="T2182" s="321">
        <v>123.30787642705047</v>
      </c>
      <c r="U2182" s="321" t="s">
        <v>150</v>
      </c>
      <c r="V2182" s="321">
        <v>0.2437433168239114</v>
      </c>
      <c r="W2182" s="321">
        <v>1.33586139759419</v>
      </c>
      <c r="X2182" s="321">
        <v>2.6501716760387399</v>
      </c>
      <c r="Y2182" s="321">
        <v>41.899748670636797</v>
      </c>
      <c r="Z2182" s="321">
        <v>0.41800999999999999</v>
      </c>
      <c r="AA2182" s="321">
        <v>141.09487300000001</v>
      </c>
      <c r="AB2182" s="321">
        <v>1.7961040779999999</v>
      </c>
      <c r="AC2182" s="322">
        <v>0.59518882524182481</v>
      </c>
      <c r="AD2182" s="323">
        <v>201000</v>
      </c>
      <c r="AE2182" s="322">
        <v>15.871987007628515</v>
      </c>
      <c r="AF2182" s="324">
        <v>39.208371698508749</v>
      </c>
      <c r="AG2182" s="324">
        <v>3.997149308738674</v>
      </c>
      <c r="AH2182" s="324">
        <v>0.17377869336093948</v>
      </c>
      <c r="AI2182" s="324">
        <v>0.10194632257301064</v>
      </c>
      <c r="AJ2182" s="324">
        <v>0.12053670838377531</v>
      </c>
      <c r="AK2182" s="324">
        <v>104.29009315569711</v>
      </c>
      <c r="AL2182" s="324">
        <v>78.870079938052797</v>
      </c>
      <c r="AM2182" s="324">
        <v>129.7101063733414</v>
      </c>
    </row>
    <row r="2183" spans="1:39">
      <c r="A2183" s="291" t="s">
        <v>2334</v>
      </c>
      <c r="B2183" s="291">
        <v>4</v>
      </c>
      <c r="C2183" s="291" t="s">
        <v>4361</v>
      </c>
      <c r="D2183" s="291" t="s">
        <v>3178</v>
      </c>
      <c r="E2183" s="291" t="s">
        <v>3160</v>
      </c>
      <c r="F2183" s="291" t="s">
        <v>3161</v>
      </c>
      <c r="G2183" s="291" t="s">
        <v>3162</v>
      </c>
      <c r="H2183" s="291" t="s">
        <v>3163</v>
      </c>
      <c r="I2183" s="291" t="s">
        <v>3164</v>
      </c>
      <c r="J2183" s="291" t="s">
        <v>63</v>
      </c>
      <c r="K2183" s="291">
        <v>6</v>
      </c>
      <c r="L2183" s="291">
        <v>24440266</v>
      </c>
      <c r="M2183" s="291" t="s">
        <v>58</v>
      </c>
      <c r="N2183" s="291">
        <v>180</v>
      </c>
      <c r="O2183" s="291">
        <v>3208192.2502666647</v>
      </c>
      <c r="P2183" s="321" t="s">
        <v>3172</v>
      </c>
      <c r="Q2183" s="321">
        <v>20100000</v>
      </c>
      <c r="R2183" s="321">
        <v>32.510452999999998</v>
      </c>
      <c r="S2183" s="321">
        <v>52.540310169999998</v>
      </c>
      <c r="T2183" s="321">
        <v>123.30787642705047</v>
      </c>
      <c r="U2183" s="321" t="s">
        <v>150</v>
      </c>
      <c r="V2183" s="321">
        <v>0.2437433168239114</v>
      </c>
      <c r="W2183" s="321">
        <v>1.33586139759419</v>
      </c>
      <c r="X2183" s="321">
        <v>2.6501716760387399</v>
      </c>
      <c r="Y2183" s="321">
        <v>41.899748670636797</v>
      </c>
      <c r="Z2183" s="321">
        <v>0.41800999999999999</v>
      </c>
      <c r="AA2183" s="321">
        <v>141.09487300000001</v>
      </c>
      <c r="AB2183" s="321">
        <v>1.7961040779999999</v>
      </c>
      <c r="AC2183" s="322">
        <v>0.59518882524182481</v>
      </c>
      <c r="AD2183" s="323">
        <v>201000</v>
      </c>
      <c r="AE2183" s="322">
        <v>15.961155473963506</v>
      </c>
      <c r="AF2183" s="324">
        <v>39.428643449623962</v>
      </c>
      <c r="AG2183" s="324">
        <v>4.0355605511553794</v>
      </c>
      <c r="AH2183" s="324">
        <v>0.17438115519685668</v>
      </c>
      <c r="AI2183" s="324">
        <v>0.10235098644241759</v>
      </c>
      <c r="AJ2183" s="324">
        <v>0.12053670838377531</v>
      </c>
      <c r="AK2183" s="324">
        <v>104.70406034521461</v>
      </c>
      <c r="AL2183" s="324">
        <v>79.183145391741036</v>
      </c>
      <c r="AM2183" s="324">
        <v>130.22497529868821</v>
      </c>
    </row>
    <row r="2184" spans="1:39">
      <c r="A2184" s="291" t="s">
        <v>2335</v>
      </c>
      <c r="B2184" s="291">
        <v>4</v>
      </c>
      <c r="C2184" s="291" t="s">
        <v>4362</v>
      </c>
      <c r="D2184" s="291" t="s">
        <v>3178</v>
      </c>
      <c r="E2184" s="291" t="s">
        <v>3160</v>
      </c>
      <c r="F2184" s="291" t="s">
        <v>3161</v>
      </c>
      <c r="G2184" s="291" t="s">
        <v>3162</v>
      </c>
      <c r="H2184" s="291" t="s">
        <v>3163</v>
      </c>
      <c r="I2184" s="291" t="s">
        <v>3164</v>
      </c>
      <c r="J2184" s="291" t="s">
        <v>63</v>
      </c>
      <c r="K2184" s="291">
        <v>6</v>
      </c>
      <c r="L2184" s="291">
        <v>24440266</v>
      </c>
      <c r="M2184" s="291" t="s">
        <v>58</v>
      </c>
      <c r="N2184" s="291">
        <v>181</v>
      </c>
      <c r="O2184" s="291">
        <v>3226115.1119999979</v>
      </c>
      <c r="P2184" s="321" t="s">
        <v>3172</v>
      </c>
      <c r="Q2184" s="321">
        <v>20100000</v>
      </c>
      <c r="R2184" s="321">
        <v>32.510452999999998</v>
      </c>
      <c r="S2184" s="321">
        <v>52.540310169999998</v>
      </c>
      <c r="T2184" s="321">
        <v>123.30787642705047</v>
      </c>
      <c r="U2184" s="321" t="s">
        <v>150</v>
      </c>
      <c r="V2184" s="321">
        <v>0.2437433168239114</v>
      </c>
      <c r="W2184" s="321">
        <v>1.33586139759419</v>
      </c>
      <c r="X2184" s="321">
        <v>2.6501716760387399</v>
      </c>
      <c r="Y2184" s="321">
        <v>41.899748670636797</v>
      </c>
      <c r="Z2184" s="321">
        <v>0.41800999999999999</v>
      </c>
      <c r="AA2184" s="321">
        <v>141.09487300000001</v>
      </c>
      <c r="AB2184" s="321">
        <v>1.7961040779999999</v>
      </c>
      <c r="AC2184" s="322">
        <v>0.59518882524182481</v>
      </c>
      <c r="AD2184" s="323">
        <v>201000</v>
      </c>
      <c r="AE2184" s="322">
        <v>16.050323940298497</v>
      </c>
      <c r="AF2184" s="324">
        <v>39.648915200739182</v>
      </c>
      <c r="AG2184" s="324">
        <v>4.074103821597566</v>
      </c>
      <c r="AH2184" s="324">
        <v>0.17498054220318682</v>
      </c>
      <c r="AI2184" s="324">
        <v>0.10275448397442187</v>
      </c>
      <c r="AJ2184" s="324">
        <v>0.12053670838377531</v>
      </c>
      <c r="AK2184" s="324">
        <v>105.11683438295083</v>
      </c>
      <c r="AL2184" s="324">
        <v>79.495308516420636</v>
      </c>
      <c r="AM2184" s="324">
        <v>130.73836024948105</v>
      </c>
    </row>
    <row r="2185" spans="1:39">
      <c r="A2185" s="291" t="s">
        <v>2336</v>
      </c>
      <c r="B2185" s="291">
        <v>4</v>
      </c>
      <c r="C2185" s="291" t="s">
        <v>4363</v>
      </c>
      <c r="D2185" s="291" t="s">
        <v>3178</v>
      </c>
      <c r="E2185" s="291" t="s">
        <v>3160</v>
      </c>
      <c r="F2185" s="291" t="s">
        <v>3161</v>
      </c>
      <c r="G2185" s="291" t="s">
        <v>3162</v>
      </c>
      <c r="H2185" s="291" t="s">
        <v>3163</v>
      </c>
      <c r="I2185" s="291" t="s">
        <v>3164</v>
      </c>
      <c r="J2185" s="291" t="s">
        <v>63</v>
      </c>
      <c r="K2185" s="291">
        <v>6</v>
      </c>
      <c r="L2185" s="291">
        <v>24440266</v>
      </c>
      <c r="M2185" s="291" t="s">
        <v>58</v>
      </c>
      <c r="N2185" s="291">
        <v>182</v>
      </c>
      <c r="O2185" s="291">
        <v>3244037.9737333311</v>
      </c>
      <c r="P2185" s="321" t="s">
        <v>3172</v>
      </c>
      <c r="Q2185" s="321">
        <v>20100000</v>
      </c>
      <c r="R2185" s="321">
        <v>32.510452999999998</v>
      </c>
      <c r="S2185" s="321">
        <v>52.540310169999998</v>
      </c>
      <c r="T2185" s="321">
        <v>123.30787642705047</v>
      </c>
      <c r="U2185" s="321" t="s">
        <v>150</v>
      </c>
      <c r="V2185" s="321">
        <v>0.2437433168239114</v>
      </c>
      <c r="W2185" s="321">
        <v>1.33586139759419</v>
      </c>
      <c r="X2185" s="321">
        <v>2.6501716760387399</v>
      </c>
      <c r="Y2185" s="321">
        <v>41.899748670636797</v>
      </c>
      <c r="Z2185" s="321">
        <v>0.41800999999999999</v>
      </c>
      <c r="AA2185" s="321">
        <v>141.09487300000001</v>
      </c>
      <c r="AB2185" s="321">
        <v>1.7961040779999999</v>
      </c>
      <c r="AC2185" s="322">
        <v>0.59518882524182481</v>
      </c>
      <c r="AD2185" s="323">
        <v>201000</v>
      </c>
      <c r="AE2185" s="322">
        <v>16.139492406633487</v>
      </c>
      <c r="AF2185" s="324">
        <v>39.869186951854395</v>
      </c>
      <c r="AG2185" s="324">
        <v>4.1127784435702077</v>
      </c>
      <c r="AH2185" s="324">
        <v>0.17557685802576187</v>
      </c>
      <c r="AI2185" s="324">
        <v>0.10315681753271656</v>
      </c>
      <c r="AJ2185" s="324">
        <v>0.12053670838377531</v>
      </c>
      <c r="AK2185" s="324">
        <v>105.5284176869407</v>
      </c>
      <c r="AL2185" s="324">
        <v>79.806571140746669</v>
      </c>
      <c r="AM2185" s="324">
        <v>131.25026423313474</v>
      </c>
    </row>
    <row r="2186" spans="1:39">
      <c r="A2186" s="291" t="s">
        <v>2337</v>
      </c>
      <c r="B2186" s="291">
        <v>4</v>
      </c>
      <c r="C2186" s="291" t="s">
        <v>4364</v>
      </c>
      <c r="D2186" s="291" t="s">
        <v>3178</v>
      </c>
      <c r="E2186" s="291" t="s">
        <v>3160</v>
      </c>
      <c r="F2186" s="291" t="s">
        <v>3161</v>
      </c>
      <c r="G2186" s="291" t="s">
        <v>3162</v>
      </c>
      <c r="H2186" s="291" t="s">
        <v>3163</v>
      </c>
      <c r="I2186" s="291" t="s">
        <v>3164</v>
      </c>
      <c r="J2186" s="291" t="s">
        <v>63</v>
      </c>
      <c r="K2186" s="291">
        <v>6</v>
      </c>
      <c r="L2186" s="291">
        <v>24440266</v>
      </c>
      <c r="M2186" s="291" t="s">
        <v>58</v>
      </c>
      <c r="N2186" s="291">
        <v>183</v>
      </c>
      <c r="O2186" s="291">
        <v>3261960.8354666643</v>
      </c>
      <c r="P2186" s="321" t="s">
        <v>3172</v>
      </c>
      <c r="Q2186" s="321">
        <v>20100000</v>
      </c>
      <c r="R2186" s="321">
        <v>32.510452999999998</v>
      </c>
      <c r="S2186" s="321">
        <v>52.540310169999998</v>
      </c>
      <c r="T2186" s="321">
        <v>123.30787642705047</v>
      </c>
      <c r="U2186" s="321" t="s">
        <v>150</v>
      </c>
      <c r="V2186" s="321">
        <v>0.2437433168239114</v>
      </c>
      <c r="W2186" s="321">
        <v>1.33586139759419</v>
      </c>
      <c r="X2186" s="321">
        <v>2.6501716760387399</v>
      </c>
      <c r="Y2186" s="321">
        <v>41.899748670636797</v>
      </c>
      <c r="Z2186" s="321">
        <v>0.41800999999999999</v>
      </c>
      <c r="AA2186" s="321">
        <v>141.09487300000001</v>
      </c>
      <c r="AB2186" s="321">
        <v>1.7961040779999999</v>
      </c>
      <c r="AC2186" s="322">
        <v>0.59518882524182481</v>
      </c>
      <c r="AD2186" s="323">
        <v>201000</v>
      </c>
      <c r="AE2186" s="322">
        <v>16.228660872968479</v>
      </c>
      <c r="AF2186" s="324">
        <v>40.089458702969615</v>
      </c>
      <c r="AG2186" s="324">
        <v>4.1515837413755303</v>
      </c>
      <c r="AH2186" s="324">
        <v>0.17617010628396132</v>
      </c>
      <c r="AI2186" s="324">
        <v>0.1035579894489322</v>
      </c>
      <c r="AJ2186" s="324">
        <v>0.12053670838377531</v>
      </c>
      <c r="AK2186" s="324">
        <v>105.93881264241951</v>
      </c>
      <c r="AL2186" s="324">
        <v>80.116935068569262</v>
      </c>
      <c r="AM2186" s="324">
        <v>131.76069021626975</v>
      </c>
    </row>
    <row r="2187" spans="1:39">
      <c r="A2187" s="291" t="s">
        <v>2338</v>
      </c>
      <c r="B2187" s="291">
        <v>4</v>
      </c>
      <c r="C2187" s="291" t="s">
        <v>4365</v>
      </c>
      <c r="D2187" s="291" t="s">
        <v>3178</v>
      </c>
      <c r="E2187" s="291" t="s">
        <v>3160</v>
      </c>
      <c r="F2187" s="291" t="s">
        <v>3161</v>
      </c>
      <c r="G2187" s="291" t="s">
        <v>3162</v>
      </c>
      <c r="H2187" s="291" t="s">
        <v>3163</v>
      </c>
      <c r="I2187" s="291" t="s">
        <v>3164</v>
      </c>
      <c r="J2187" s="291" t="s">
        <v>63</v>
      </c>
      <c r="K2187" s="291">
        <v>6</v>
      </c>
      <c r="L2187" s="291">
        <v>24440266</v>
      </c>
      <c r="M2187" s="291" t="s">
        <v>58</v>
      </c>
      <c r="N2187" s="291">
        <v>184</v>
      </c>
      <c r="O2187" s="291">
        <v>3279883.6971999975</v>
      </c>
      <c r="P2187" s="321" t="s">
        <v>3172</v>
      </c>
      <c r="Q2187" s="321">
        <v>20100000</v>
      </c>
      <c r="R2187" s="321">
        <v>32.510452999999998</v>
      </c>
      <c r="S2187" s="321">
        <v>52.540310169999998</v>
      </c>
      <c r="T2187" s="321">
        <v>123.30787642705047</v>
      </c>
      <c r="U2187" s="321" t="s">
        <v>150</v>
      </c>
      <c r="V2187" s="321">
        <v>0.2437433168239114</v>
      </c>
      <c r="W2187" s="321">
        <v>1.33586139759419</v>
      </c>
      <c r="X2187" s="321">
        <v>2.6501716760387399</v>
      </c>
      <c r="Y2187" s="321">
        <v>41.899748670636797</v>
      </c>
      <c r="Z2187" s="321">
        <v>0.41800999999999999</v>
      </c>
      <c r="AA2187" s="321">
        <v>141.09487300000001</v>
      </c>
      <c r="AB2187" s="321">
        <v>1.7961040779999999</v>
      </c>
      <c r="AC2187" s="322">
        <v>0.59518882524182481</v>
      </c>
      <c r="AD2187" s="323">
        <v>201000</v>
      </c>
      <c r="AE2187" s="322">
        <v>16.317829339303469</v>
      </c>
      <c r="AF2187" s="324">
        <v>40.309730454084828</v>
      </c>
      <c r="AG2187" s="324">
        <v>4.1905190401074446</v>
      </c>
      <c r="AH2187" s="324">
        <v>0.17676029057193618</v>
      </c>
      <c r="AI2187" s="324">
        <v>0.10395800202337482</v>
      </c>
      <c r="AJ2187" s="324">
        <v>0.12053670838377531</v>
      </c>
      <c r="AK2187" s="324">
        <v>106.34802160257787</v>
      </c>
      <c r="AL2187" s="324">
        <v>80.42640207950457</v>
      </c>
      <c r="AM2187" s="324">
        <v>132.26964112565119</v>
      </c>
    </row>
    <row r="2188" spans="1:39">
      <c r="A2188" s="291" t="s">
        <v>2339</v>
      </c>
      <c r="B2188" s="291">
        <v>4</v>
      </c>
      <c r="C2188" s="291" t="s">
        <v>4366</v>
      </c>
      <c r="D2188" s="291" t="s">
        <v>3178</v>
      </c>
      <c r="E2188" s="291" t="s">
        <v>3160</v>
      </c>
      <c r="F2188" s="291" t="s">
        <v>3161</v>
      </c>
      <c r="G2188" s="291" t="s">
        <v>3162</v>
      </c>
      <c r="H2188" s="291" t="s">
        <v>3163</v>
      </c>
      <c r="I2188" s="291" t="s">
        <v>3164</v>
      </c>
      <c r="J2188" s="291" t="s">
        <v>63</v>
      </c>
      <c r="K2188" s="291">
        <v>6</v>
      </c>
      <c r="L2188" s="291">
        <v>24440266</v>
      </c>
      <c r="M2188" s="291" t="s">
        <v>58</v>
      </c>
      <c r="N2188" s="291">
        <v>185</v>
      </c>
      <c r="O2188" s="291">
        <v>3297806.5589333307</v>
      </c>
      <c r="P2188" s="321" t="s">
        <v>3172</v>
      </c>
      <c r="Q2188" s="321">
        <v>20100000</v>
      </c>
      <c r="R2188" s="321">
        <v>32.510452999999998</v>
      </c>
      <c r="S2188" s="321">
        <v>52.540310169999998</v>
      </c>
      <c r="T2188" s="321">
        <v>123.30787642705047</v>
      </c>
      <c r="U2188" s="321" t="s">
        <v>150</v>
      </c>
      <c r="V2188" s="321">
        <v>0.2437433168239114</v>
      </c>
      <c r="W2188" s="321">
        <v>1.33586139759419</v>
      </c>
      <c r="X2188" s="321">
        <v>2.6501716760387399</v>
      </c>
      <c r="Y2188" s="321">
        <v>41.899748670636797</v>
      </c>
      <c r="Z2188" s="321">
        <v>0.41800999999999999</v>
      </c>
      <c r="AA2188" s="321">
        <v>141.09487300000001</v>
      </c>
      <c r="AB2188" s="321">
        <v>1.7961040779999999</v>
      </c>
      <c r="AC2188" s="322">
        <v>0.59518882524182481</v>
      </c>
      <c r="AD2188" s="323">
        <v>201000</v>
      </c>
      <c r="AE2188" s="322">
        <v>16.406997805638461</v>
      </c>
      <c r="AF2188" s="324">
        <v>40.530002205200049</v>
      </c>
      <c r="AG2188" s="324">
        <v>4.2295836656462322</v>
      </c>
      <c r="AH2188" s="324">
        <v>0.1773474144596674</v>
      </c>
      <c r="AI2188" s="324">
        <v>0.10435685752574599</v>
      </c>
      <c r="AJ2188" s="324">
        <v>0.12053670838377531</v>
      </c>
      <c r="AK2188" s="324">
        <v>106.75604688929835</v>
      </c>
      <c r="AL2188" s="324">
        <v>80.734973929491758</v>
      </c>
      <c r="AM2188" s="324">
        <v>132.77711984910493</v>
      </c>
    </row>
    <row r="2189" spans="1:39">
      <c r="A2189" s="291" t="s">
        <v>2340</v>
      </c>
      <c r="B2189" s="291">
        <v>4</v>
      </c>
      <c r="C2189" s="291" t="s">
        <v>4367</v>
      </c>
      <c r="D2189" s="291" t="s">
        <v>3178</v>
      </c>
      <c r="E2189" s="291" t="s">
        <v>3160</v>
      </c>
      <c r="F2189" s="291" t="s">
        <v>3161</v>
      </c>
      <c r="G2189" s="291" t="s">
        <v>3162</v>
      </c>
      <c r="H2189" s="291" t="s">
        <v>3163</v>
      </c>
      <c r="I2189" s="291" t="s">
        <v>3164</v>
      </c>
      <c r="J2189" s="291" t="s">
        <v>63</v>
      </c>
      <c r="K2189" s="291">
        <v>6</v>
      </c>
      <c r="L2189" s="291">
        <v>24440266</v>
      </c>
      <c r="M2189" s="291" t="s">
        <v>58</v>
      </c>
      <c r="N2189" s="291">
        <v>186</v>
      </c>
      <c r="O2189" s="291">
        <v>3315729.4206666639</v>
      </c>
      <c r="P2189" s="321" t="s">
        <v>3172</v>
      </c>
      <c r="Q2189" s="321">
        <v>20100000</v>
      </c>
      <c r="R2189" s="321">
        <v>32.510452999999998</v>
      </c>
      <c r="S2189" s="321">
        <v>52.540310169999998</v>
      </c>
      <c r="T2189" s="321">
        <v>123.30787642705047</v>
      </c>
      <c r="U2189" s="321" t="s">
        <v>150</v>
      </c>
      <c r="V2189" s="321">
        <v>0.2437433168239114</v>
      </c>
      <c r="W2189" s="321">
        <v>1.33586139759419</v>
      </c>
      <c r="X2189" s="321">
        <v>2.6501716760387399</v>
      </c>
      <c r="Y2189" s="321">
        <v>41.899748670636797</v>
      </c>
      <c r="Z2189" s="321">
        <v>0.41800999999999999</v>
      </c>
      <c r="AA2189" s="321">
        <v>141.09487300000001</v>
      </c>
      <c r="AB2189" s="321">
        <v>1.7961040779999999</v>
      </c>
      <c r="AC2189" s="322">
        <v>0.59518882524182481</v>
      </c>
      <c r="AD2189" s="323">
        <v>201000</v>
      </c>
      <c r="AE2189" s="322">
        <v>16.496166271973451</v>
      </c>
      <c r="AF2189" s="324">
        <v>40.750273956315255</v>
      </c>
      <c r="AG2189" s="324">
        <v>4.2687769446535269</v>
      </c>
      <c r="AH2189" s="324">
        <v>0.17793148149440133</v>
      </c>
      <c r="AI2189" s="324">
        <v>0.10475455819584681</v>
      </c>
      <c r="AJ2189" s="324">
        <v>0.12053670838377531</v>
      </c>
      <c r="AK2189" s="324">
        <v>107.16289079387562</v>
      </c>
      <c r="AL2189" s="324">
        <v>81.042652351337779</v>
      </c>
      <c r="AM2189" s="324">
        <v>133.28312923641346</v>
      </c>
    </row>
    <row r="2190" spans="1:39">
      <c r="A2190" s="291" t="s">
        <v>2341</v>
      </c>
      <c r="B2190" s="291">
        <v>4</v>
      </c>
      <c r="C2190" s="291" t="s">
        <v>4368</v>
      </c>
      <c r="D2190" s="291" t="s">
        <v>3178</v>
      </c>
      <c r="E2190" s="291" t="s">
        <v>3160</v>
      </c>
      <c r="F2190" s="291" t="s">
        <v>3161</v>
      </c>
      <c r="G2190" s="291" t="s">
        <v>3162</v>
      </c>
      <c r="H2190" s="291" t="s">
        <v>3163</v>
      </c>
      <c r="I2190" s="291" t="s">
        <v>3164</v>
      </c>
      <c r="J2190" s="291" t="s">
        <v>63</v>
      </c>
      <c r="K2190" s="291">
        <v>6</v>
      </c>
      <c r="L2190" s="291">
        <v>24440266</v>
      </c>
      <c r="M2190" s="291" t="s">
        <v>58</v>
      </c>
      <c r="N2190" s="291">
        <v>187</v>
      </c>
      <c r="O2190" s="291">
        <v>3333652.2823999971</v>
      </c>
      <c r="P2190" s="321" t="s">
        <v>3172</v>
      </c>
      <c r="Q2190" s="321">
        <v>20100000</v>
      </c>
      <c r="R2190" s="321">
        <v>32.510452999999998</v>
      </c>
      <c r="S2190" s="321">
        <v>52.540310169999998</v>
      </c>
      <c r="T2190" s="321">
        <v>123.30787642705047</v>
      </c>
      <c r="U2190" s="321" t="s">
        <v>150</v>
      </c>
      <c r="V2190" s="321">
        <v>0.2437433168239114</v>
      </c>
      <c r="W2190" s="321">
        <v>1.33586139759419</v>
      </c>
      <c r="X2190" s="321">
        <v>2.6501716760387399</v>
      </c>
      <c r="Y2190" s="321">
        <v>41.899748670636797</v>
      </c>
      <c r="Z2190" s="321">
        <v>0.41800999999999999</v>
      </c>
      <c r="AA2190" s="321">
        <v>141.09487300000001</v>
      </c>
      <c r="AB2190" s="321">
        <v>1.7961040779999999</v>
      </c>
      <c r="AC2190" s="322">
        <v>0.59518882524182481</v>
      </c>
      <c r="AD2190" s="323">
        <v>201000</v>
      </c>
      <c r="AE2190" s="322">
        <v>16.585334738308443</v>
      </c>
      <c r="AF2190" s="324">
        <v>40.970545707430475</v>
      </c>
      <c r="AG2190" s="324">
        <v>4.308098204567516</v>
      </c>
      <c r="AH2190" s="324">
        <v>0.1785124952015337</v>
      </c>
      <c r="AI2190" s="324">
        <v>0.10515110624426448</v>
      </c>
      <c r="AJ2190" s="324">
        <v>0.12053670838377531</v>
      </c>
      <c r="AK2190" s="324">
        <v>107.56855557771881</v>
      </c>
      <c r="AL2190" s="324">
        <v>81.349439055248382</v>
      </c>
      <c r="AM2190" s="324">
        <v>133.78767210018924</v>
      </c>
    </row>
    <row r="2191" spans="1:39">
      <c r="A2191" s="291" t="s">
        <v>2342</v>
      </c>
      <c r="B2191" s="291">
        <v>4</v>
      </c>
      <c r="C2191" s="291" t="s">
        <v>4369</v>
      </c>
      <c r="D2191" s="291" t="s">
        <v>3178</v>
      </c>
      <c r="E2191" s="291" t="s">
        <v>3160</v>
      </c>
      <c r="F2191" s="291" t="s">
        <v>3161</v>
      </c>
      <c r="G2191" s="291" t="s">
        <v>3162</v>
      </c>
      <c r="H2191" s="291" t="s">
        <v>3163</v>
      </c>
      <c r="I2191" s="291" t="s">
        <v>3164</v>
      </c>
      <c r="J2191" s="291" t="s">
        <v>63</v>
      </c>
      <c r="K2191" s="291">
        <v>6</v>
      </c>
      <c r="L2191" s="291">
        <v>24440266</v>
      </c>
      <c r="M2191" s="291" t="s">
        <v>58</v>
      </c>
      <c r="N2191" s="291">
        <v>188</v>
      </c>
      <c r="O2191" s="291">
        <v>3351575.1441333303</v>
      </c>
      <c r="P2191" s="321" t="s">
        <v>3172</v>
      </c>
      <c r="Q2191" s="321">
        <v>20100000</v>
      </c>
      <c r="R2191" s="321">
        <v>32.510452999999998</v>
      </c>
      <c r="S2191" s="321">
        <v>52.540310169999998</v>
      </c>
      <c r="T2191" s="321">
        <v>123.30787642705047</v>
      </c>
      <c r="U2191" s="321" t="s">
        <v>150</v>
      </c>
      <c r="V2191" s="321">
        <v>0.2437433168239114</v>
      </c>
      <c r="W2191" s="321">
        <v>1.33586139759419</v>
      </c>
      <c r="X2191" s="321">
        <v>2.6501716760387399</v>
      </c>
      <c r="Y2191" s="321">
        <v>41.899748670636797</v>
      </c>
      <c r="Z2191" s="321">
        <v>0.41800999999999999</v>
      </c>
      <c r="AA2191" s="321">
        <v>141.09487300000001</v>
      </c>
      <c r="AB2191" s="321">
        <v>1.7961040779999999</v>
      </c>
      <c r="AC2191" s="322">
        <v>0.59518882524182481</v>
      </c>
      <c r="AD2191" s="323">
        <v>201000</v>
      </c>
      <c r="AE2191" s="322">
        <v>16.674503204643436</v>
      </c>
      <c r="AF2191" s="324">
        <v>41.190817458545695</v>
      </c>
      <c r="AG2191" s="324">
        <v>4.3475467735983671</v>
      </c>
      <c r="AH2191" s="324">
        <v>0.17909045908576904</v>
      </c>
      <c r="AI2191" s="324">
        <v>0.10554650385304258</v>
      </c>
      <c r="AJ2191" s="324">
        <v>0.12053670838377531</v>
      </c>
      <c r="AK2191" s="324">
        <v>107.97304347303722</v>
      </c>
      <c r="AL2191" s="324">
        <v>81.65533572934676</v>
      </c>
      <c r="AM2191" s="324">
        <v>134.29075121672767</v>
      </c>
    </row>
    <row r="2192" spans="1:39">
      <c r="A2192" s="291" t="s">
        <v>2343</v>
      </c>
      <c r="B2192" s="291">
        <v>4</v>
      </c>
      <c r="C2192" s="291" t="s">
        <v>4370</v>
      </c>
      <c r="D2192" s="291" t="s">
        <v>3178</v>
      </c>
      <c r="E2192" s="291" t="s">
        <v>3160</v>
      </c>
      <c r="F2192" s="291" t="s">
        <v>3161</v>
      </c>
      <c r="G2192" s="291" t="s">
        <v>3162</v>
      </c>
      <c r="H2192" s="291" t="s">
        <v>3163</v>
      </c>
      <c r="I2192" s="291" t="s">
        <v>3164</v>
      </c>
      <c r="J2192" s="291" t="s">
        <v>63</v>
      </c>
      <c r="K2192" s="291">
        <v>6</v>
      </c>
      <c r="L2192" s="291">
        <v>24440266</v>
      </c>
      <c r="M2192" s="291" t="s">
        <v>58</v>
      </c>
      <c r="N2192" s="291">
        <v>189</v>
      </c>
      <c r="O2192" s="291">
        <v>3369498.0058666635</v>
      </c>
      <c r="P2192" s="321" t="s">
        <v>3172</v>
      </c>
      <c r="Q2192" s="321">
        <v>20100000</v>
      </c>
      <c r="R2192" s="321">
        <v>32.510452999999998</v>
      </c>
      <c r="S2192" s="321">
        <v>52.540310169999998</v>
      </c>
      <c r="T2192" s="321">
        <v>123.30787642705047</v>
      </c>
      <c r="U2192" s="321" t="s">
        <v>150</v>
      </c>
      <c r="V2192" s="321">
        <v>0.2437433168239114</v>
      </c>
      <c r="W2192" s="321">
        <v>1.33586139759419</v>
      </c>
      <c r="X2192" s="321">
        <v>2.6501716760387399</v>
      </c>
      <c r="Y2192" s="321">
        <v>41.899748670636797</v>
      </c>
      <c r="Z2192" s="321">
        <v>0.41800999999999999</v>
      </c>
      <c r="AA2192" s="321">
        <v>141.09487300000001</v>
      </c>
      <c r="AB2192" s="321">
        <v>1.7961040779999999</v>
      </c>
      <c r="AC2192" s="322">
        <v>0.59518882524182481</v>
      </c>
      <c r="AD2192" s="323">
        <v>201000</v>
      </c>
      <c r="AE2192" s="322">
        <v>16.763671670978425</v>
      </c>
      <c r="AF2192" s="324">
        <v>41.411089209660908</v>
      </c>
      <c r="AG2192" s="324">
        <v>4.3871219807239585</v>
      </c>
      <c r="AH2192" s="324">
        <v>0.17966537663239301</v>
      </c>
      <c r="AI2192" s="324">
        <v>0.105940753176337</v>
      </c>
      <c r="AJ2192" s="324">
        <v>0.12053670838377531</v>
      </c>
      <c r="AK2192" s="324">
        <v>108.37635668351128</v>
      </c>
      <c r="AL2192" s="324">
        <v>81.960344040180971</v>
      </c>
      <c r="AM2192" s="324">
        <v>134.79236932684159</v>
      </c>
    </row>
    <row r="2193" spans="1:39">
      <c r="A2193" s="291" t="s">
        <v>2344</v>
      </c>
      <c r="B2193" s="291">
        <v>4</v>
      </c>
      <c r="C2193" s="291" t="s">
        <v>4371</v>
      </c>
      <c r="D2193" s="291" t="s">
        <v>3178</v>
      </c>
      <c r="E2193" s="291" t="s">
        <v>3160</v>
      </c>
      <c r="F2193" s="291" t="s">
        <v>3161</v>
      </c>
      <c r="G2193" s="291" t="s">
        <v>3162</v>
      </c>
      <c r="H2193" s="291" t="s">
        <v>3163</v>
      </c>
      <c r="I2193" s="291" t="s">
        <v>3164</v>
      </c>
      <c r="J2193" s="291" t="s">
        <v>63</v>
      </c>
      <c r="K2193" s="291">
        <v>6</v>
      </c>
      <c r="L2193" s="291">
        <v>24440266</v>
      </c>
      <c r="M2193" s="291" t="s">
        <v>58</v>
      </c>
      <c r="N2193" s="291">
        <v>190</v>
      </c>
      <c r="O2193" s="291">
        <v>3387420.8675999967</v>
      </c>
      <c r="P2193" s="321" t="s">
        <v>3172</v>
      </c>
      <c r="Q2193" s="321">
        <v>20100000</v>
      </c>
      <c r="R2193" s="321">
        <v>32.510452999999998</v>
      </c>
      <c r="S2193" s="321">
        <v>52.540310169999998</v>
      </c>
      <c r="T2193" s="321">
        <v>123.30787642705047</v>
      </c>
      <c r="U2193" s="321" t="s">
        <v>150</v>
      </c>
      <c r="V2193" s="321">
        <v>0.2437433168239114</v>
      </c>
      <c r="W2193" s="321">
        <v>1.33586139759419</v>
      </c>
      <c r="X2193" s="321">
        <v>2.6501716760387399</v>
      </c>
      <c r="Y2193" s="321">
        <v>41.899748670636797</v>
      </c>
      <c r="Z2193" s="321">
        <v>0.41800999999999999</v>
      </c>
      <c r="AA2193" s="321">
        <v>141.09487300000001</v>
      </c>
      <c r="AB2193" s="321">
        <v>1.7961040779999999</v>
      </c>
      <c r="AC2193" s="322">
        <v>0.59518882524182481</v>
      </c>
      <c r="AD2193" s="323">
        <v>201000</v>
      </c>
      <c r="AE2193" s="322">
        <v>16.852840137313418</v>
      </c>
      <c r="AF2193" s="324">
        <v>41.631360960776128</v>
      </c>
      <c r="AG2193" s="324">
        <v>4.426823155685784</v>
      </c>
      <c r="AH2193" s="324">
        <v>0.18023725130808307</v>
      </c>
      <c r="AI2193" s="324">
        <v>0.10633385634105523</v>
      </c>
      <c r="AJ2193" s="324">
        <v>0.12053670838377531</v>
      </c>
      <c r="AK2193" s="324">
        <v>108.77849738494662</v>
      </c>
      <c r="AL2193" s="324">
        <v>82.264465633218563</v>
      </c>
      <c r="AM2193" s="324">
        <v>135.29252913667469</v>
      </c>
    </row>
    <row r="2194" spans="1:39">
      <c r="A2194" s="291" t="s">
        <v>2345</v>
      </c>
      <c r="B2194" s="291">
        <v>4</v>
      </c>
      <c r="C2194" s="291" t="s">
        <v>4372</v>
      </c>
      <c r="D2194" s="291" t="s">
        <v>3178</v>
      </c>
      <c r="E2194" s="291" t="s">
        <v>3160</v>
      </c>
      <c r="F2194" s="291" t="s">
        <v>3161</v>
      </c>
      <c r="G2194" s="291" t="s">
        <v>3162</v>
      </c>
      <c r="H2194" s="291" t="s">
        <v>3163</v>
      </c>
      <c r="I2194" s="291" t="s">
        <v>3164</v>
      </c>
      <c r="J2194" s="291" t="s">
        <v>63</v>
      </c>
      <c r="K2194" s="291">
        <v>6</v>
      </c>
      <c r="L2194" s="291">
        <v>24440266</v>
      </c>
      <c r="M2194" s="291" t="s">
        <v>58</v>
      </c>
      <c r="N2194" s="291">
        <v>191</v>
      </c>
      <c r="O2194" s="291">
        <v>3405343.7293333299</v>
      </c>
      <c r="P2194" s="321" t="s">
        <v>3172</v>
      </c>
      <c r="Q2194" s="321">
        <v>20100000</v>
      </c>
      <c r="R2194" s="321">
        <v>32.510452999999998</v>
      </c>
      <c r="S2194" s="321">
        <v>52.540310169999998</v>
      </c>
      <c r="T2194" s="321">
        <v>123.30787642705047</v>
      </c>
      <c r="U2194" s="321" t="s">
        <v>150</v>
      </c>
      <c r="V2194" s="321">
        <v>0.2437433168239114</v>
      </c>
      <c r="W2194" s="321">
        <v>1.33586139759419</v>
      </c>
      <c r="X2194" s="321">
        <v>2.6501716760387399</v>
      </c>
      <c r="Y2194" s="321">
        <v>41.899748670636797</v>
      </c>
      <c r="Z2194" s="321">
        <v>0.41800999999999999</v>
      </c>
      <c r="AA2194" s="321">
        <v>141.09487300000001</v>
      </c>
      <c r="AB2194" s="321">
        <v>1.7961040779999999</v>
      </c>
      <c r="AC2194" s="322">
        <v>0.59518882524182481</v>
      </c>
      <c r="AD2194" s="323">
        <v>201000</v>
      </c>
      <c r="AE2194" s="322">
        <v>16.942008603648407</v>
      </c>
      <c r="AF2194" s="324">
        <v>41.851632711891341</v>
      </c>
      <c r="AG2194" s="324">
        <v>4.466649628985091</v>
      </c>
      <c r="AH2194" s="324">
        <v>0.18080608656202937</v>
      </c>
      <c r="AI2194" s="324">
        <v>0.1067258154474814</v>
      </c>
      <c r="AJ2194" s="324">
        <v>0.12053670838377531</v>
      </c>
      <c r="AK2194" s="324">
        <v>109.1794677259134</v>
      </c>
      <c r="AL2194" s="324">
        <v>82.567702133330087</v>
      </c>
      <c r="AM2194" s="324">
        <v>135.79123331849672</v>
      </c>
    </row>
    <row r="2195" spans="1:39">
      <c r="A2195" s="291" t="s">
        <v>2346</v>
      </c>
      <c r="B2195" s="291">
        <v>4</v>
      </c>
      <c r="C2195" s="291" t="s">
        <v>4373</v>
      </c>
      <c r="D2195" s="291" t="s">
        <v>3178</v>
      </c>
      <c r="E2195" s="291" t="s">
        <v>3160</v>
      </c>
      <c r="F2195" s="291" t="s">
        <v>3161</v>
      </c>
      <c r="G2195" s="291" t="s">
        <v>3162</v>
      </c>
      <c r="H2195" s="291" t="s">
        <v>3163</v>
      </c>
      <c r="I2195" s="291" t="s">
        <v>3164</v>
      </c>
      <c r="J2195" s="291" t="s">
        <v>63</v>
      </c>
      <c r="K2195" s="291">
        <v>6</v>
      </c>
      <c r="L2195" s="291">
        <v>24440266</v>
      </c>
      <c r="M2195" s="291" t="s">
        <v>58</v>
      </c>
      <c r="N2195" s="291">
        <v>192</v>
      </c>
      <c r="O2195" s="291">
        <v>3423266.5910666632</v>
      </c>
      <c r="P2195" s="321" t="s">
        <v>3172</v>
      </c>
      <c r="Q2195" s="321">
        <v>20100000</v>
      </c>
      <c r="R2195" s="321">
        <v>32.510452999999998</v>
      </c>
      <c r="S2195" s="321">
        <v>52.540310169999998</v>
      </c>
      <c r="T2195" s="321">
        <v>123.30787642705047</v>
      </c>
      <c r="U2195" s="321" t="s">
        <v>150</v>
      </c>
      <c r="V2195" s="321">
        <v>0.2437433168239114</v>
      </c>
      <c r="W2195" s="321">
        <v>1.33586139759419</v>
      </c>
      <c r="X2195" s="321">
        <v>2.6501716760387399</v>
      </c>
      <c r="Y2195" s="321">
        <v>41.899748670636797</v>
      </c>
      <c r="Z2195" s="321">
        <v>0.41800999999999999</v>
      </c>
      <c r="AA2195" s="321">
        <v>141.09487300000001</v>
      </c>
      <c r="AB2195" s="321">
        <v>1.7961040779999999</v>
      </c>
      <c r="AC2195" s="322">
        <v>0.59518882524182481</v>
      </c>
      <c r="AD2195" s="323">
        <v>201000</v>
      </c>
      <c r="AE2195" s="322">
        <v>17.0311770699834</v>
      </c>
      <c r="AF2195" s="324">
        <v>42.071904463006561</v>
      </c>
      <c r="AG2195" s="324">
        <v>4.5066007318792733</v>
      </c>
      <c r="AH2195" s="324">
        <v>0.18137188582699679</v>
      </c>
      <c r="AI2195" s="324">
        <v>0.10711663256988725</v>
      </c>
      <c r="AJ2195" s="324">
        <v>0.12053670838377531</v>
      </c>
      <c r="AK2195" s="324">
        <v>109.57926982837137</v>
      </c>
      <c r="AL2195" s="324">
        <v>82.870055145261773</v>
      </c>
      <c r="AM2195" s="324">
        <v>136.28848451148096</v>
      </c>
    </row>
    <row r="2196" spans="1:39">
      <c r="A2196" s="291" t="s">
        <v>2347</v>
      </c>
      <c r="B2196" s="291">
        <v>4</v>
      </c>
      <c r="C2196" s="291" t="s">
        <v>4374</v>
      </c>
      <c r="D2196" s="291" t="s">
        <v>3178</v>
      </c>
      <c r="E2196" s="291" t="s">
        <v>3160</v>
      </c>
      <c r="F2196" s="291" t="s">
        <v>3161</v>
      </c>
      <c r="G2196" s="291" t="s">
        <v>3162</v>
      </c>
      <c r="H2196" s="291" t="s">
        <v>3163</v>
      </c>
      <c r="I2196" s="291" t="s">
        <v>3164</v>
      </c>
      <c r="J2196" s="291" t="s">
        <v>63</v>
      </c>
      <c r="K2196" s="291">
        <v>6</v>
      </c>
      <c r="L2196" s="291">
        <v>24440266</v>
      </c>
      <c r="M2196" s="291" t="s">
        <v>58</v>
      </c>
      <c r="N2196" s="291">
        <v>193</v>
      </c>
      <c r="O2196" s="291">
        <v>3441189.4527999964</v>
      </c>
      <c r="P2196" s="321" t="s">
        <v>3172</v>
      </c>
      <c r="Q2196" s="321">
        <v>20100000</v>
      </c>
      <c r="R2196" s="321">
        <v>32.510452999999998</v>
      </c>
      <c r="S2196" s="321">
        <v>52.540310169999998</v>
      </c>
      <c r="T2196" s="321">
        <v>123.30787642705047</v>
      </c>
      <c r="U2196" s="321" t="s">
        <v>150</v>
      </c>
      <c r="V2196" s="321">
        <v>0.2437433168239114</v>
      </c>
      <c r="W2196" s="321">
        <v>1.33586139759419</v>
      </c>
      <c r="X2196" s="321">
        <v>2.6501716760387399</v>
      </c>
      <c r="Y2196" s="321">
        <v>41.899748670636797</v>
      </c>
      <c r="Z2196" s="321">
        <v>0.41800999999999999</v>
      </c>
      <c r="AA2196" s="321">
        <v>141.09487300000001</v>
      </c>
      <c r="AB2196" s="321">
        <v>1.7961040779999999</v>
      </c>
      <c r="AC2196" s="322">
        <v>0.59518882524182481</v>
      </c>
      <c r="AD2196" s="323">
        <v>201000</v>
      </c>
      <c r="AE2196" s="322">
        <v>17.120345536318389</v>
      </c>
      <c r="AF2196" s="324">
        <v>42.292176214121774</v>
      </c>
      <c r="AG2196" s="324">
        <v>4.5466757963784357</v>
      </c>
      <c r="AH2196" s="324">
        <v>0.18193465252020027</v>
      </c>
      <c r="AI2196" s="324">
        <v>0.10750630975712845</v>
      </c>
      <c r="AJ2196" s="324">
        <v>0.12053670838377531</v>
      </c>
      <c r="AK2196" s="324">
        <v>109.97790578827987</v>
      </c>
      <c r="AL2196" s="324">
        <v>83.171526254096904</v>
      </c>
      <c r="AM2196" s="324">
        <v>136.78428532246284</v>
      </c>
    </row>
    <row r="2197" spans="1:39">
      <c r="A2197" s="291" t="s">
        <v>2348</v>
      </c>
      <c r="B2197" s="291">
        <v>4</v>
      </c>
      <c r="C2197" s="291" t="s">
        <v>4375</v>
      </c>
      <c r="D2197" s="291" t="s">
        <v>3178</v>
      </c>
      <c r="E2197" s="291" t="s">
        <v>3160</v>
      </c>
      <c r="F2197" s="291" t="s">
        <v>3161</v>
      </c>
      <c r="G2197" s="291" t="s">
        <v>3162</v>
      </c>
      <c r="H2197" s="291" t="s">
        <v>3163</v>
      </c>
      <c r="I2197" s="291" t="s">
        <v>3164</v>
      </c>
      <c r="J2197" s="291" t="s">
        <v>63</v>
      </c>
      <c r="K2197" s="291">
        <v>6</v>
      </c>
      <c r="L2197" s="291">
        <v>24440266</v>
      </c>
      <c r="M2197" s="291" t="s">
        <v>58</v>
      </c>
      <c r="N2197" s="291">
        <v>194</v>
      </c>
      <c r="O2197" s="291">
        <v>3459112.3145333296</v>
      </c>
      <c r="P2197" s="321" t="s">
        <v>3172</v>
      </c>
      <c r="Q2197" s="321">
        <v>20100000</v>
      </c>
      <c r="R2197" s="321">
        <v>32.510452999999998</v>
      </c>
      <c r="S2197" s="321">
        <v>52.540310169999998</v>
      </c>
      <c r="T2197" s="321">
        <v>123.30787642705047</v>
      </c>
      <c r="U2197" s="321" t="s">
        <v>150</v>
      </c>
      <c r="V2197" s="321">
        <v>0.2437433168239114</v>
      </c>
      <c r="W2197" s="321">
        <v>1.33586139759419</v>
      </c>
      <c r="X2197" s="321">
        <v>2.6501716760387399</v>
      </c>
      <c r="Y2197" s="321">
        <v>41.899748670636797</v>
      </c>
      <c r="Z2197" s="321">
        <v>0.41800999999999999</v>
      </c>
      <c r="AA2197" s="321">
        <v>141.09487300000001</v>
      </c>
      <c r="AB2197" s="321">
        <v>1.7961040779999999</v>
      </c>
      <c r="AC2197" s="322">
        <v>0.59518882524182481</v>
      </c>
      <c r="AD2197" s="323">
        <v>201000</v>
      </c>
      <c r="AE2197" s="322">
        <v>17.209514002653382</v>
      </c>
      <c r="AF2197" s="324">
        <v>42.512447965236994</v>
      </c>
      <c r="AG2197" s="324">
        <v>4.5868741552422065</v>
      </c>
      <c r="AH2197" s="324">
        <v>0.18249439004434051</v>
      </c>
      <c r="AI2197" s="324">
        <v>0.107894849033228</v>
      </c>
      <c r="AJ2197" s="324">
        <v>0.12053670838377531</v>
      </c>
      <c r="AK2197" s="324">
        <v>110.37537767619472</v>
      </c>
      <c r="AL2197" s="324">
        <v>83.472117025707107</v>
      </c>
      <c r="AM2197" s="324">
        <v>137.27863832668231</v>
      </c>
    </row>
    <row r="2198" spans="1:39">
      <c r="A2198" s="291" t="s">
        <v>2349</v>
      </c>
      <c r="B2198" s="291">
        <v>4</v>
      </c>
      <c r="C2198" s="291" t="s">
        <v>4376</v>
      </c>
      <c r="D2198" s="291" t="s">
        <v>3178</v>
      </c>
      <c r="E2198" s="291" t="s">
        <v>3160</v>
      </c>
      <c r="F2198" s="291" t="s">
        <v>3161</v>
      </c>
      <c r="G2198" s="291" t="s">
        <v>3162</v>
      </c>
      <c r="H2198" s="291" t="s">
        <v>3163</v>
      </c>
      <c r="I2198" s="291" t="s">
        <v>3164</v>
      </c>
      <c r="J2198" s="291" t="s">
        <v>63</v>
      </c>
      <c r="K2198" s="291">
        <v>6</v>
      </c>
      <c r="L2198" s="291">
        <v>24440266</v>
      </c>
      <c r="M2198" s="291" t="s">
        <v>58</v>
      </c>
      <c r="N2198" s="291">
        <v>195</v>
      </c>
      <c r="O2198" s="291">
        <v>3477035.1762666628</v>
      </c>
      <c r="P2198" s="321" t="s">
        <v>3172</v>
      </c>
      <c r="Q2198" s="321">
        <v>20100000</v>
      </c>
      <c r="R2198" s="321">
        <v>32.510452999999998</v>
      </c>
      <c r="S2198" s="321">
        <v>52.540310169999998</v>
      </c>
      <c r="T2198" s="321">
        <v>123.30787642705047</v>
      </c>
      <c r="U2198" s="321" t="s">
        <v>150</v>
      </c>
      <c r="V2198" s="321">
        <v>0.2437433168239114</v>
      </c>
      <c r="W2198" s="321">
        <v>1.33586139759419</v>
      </c>
      <c r="X2198" s="321">
        <v>2.6501716760387399</v>
      </c>
      <c r="Y2198" s="321">
        <v>41.899748670636797</v>
      </c>
      <c r="Z2198" s="321">
        <v>0.41800999999999999</v>
      </c>
      <c r="AA2198" s="321">
        <v>141.09487300000001</v>
      </c>
      <c r="AB2198" s="321">
        <v>1.7961040779999999</v>
      </c>
      <c r="AC2198" s="322">
        <v>0.59518882524182481</v>
      </c>
      <c r="AD2198" s="323">
        <v>201000</v>
      </c>
      <c r="AE2198" s="322">
        <v>17.298682468988371</v>
      </c>
      <c r="AF2198" s="324">
        <v>42.732719716352207</v>
      </c>
      <c r="AG2198" s="324">
        <v>4.6271951419767179</v>
      </c>
      <c r="AH2198" s="324">
        <v>0.18305110178845163</v>
      </c>
      <c r="AI2198" s="324">
        <v>0.10828225239794564</v>
      </c>
      <c r="AJ2198" s="324">
        <v>0.12053670838377531</v>
      </c>
      <c r="AK2198" s="324">
        <v>110.77168753785057</v>
      </c>
      <c r="AL2198" s="324">
        <v>83.771829007192949</v>
      </c>
      <c r="AM2198" s="324">
        <v>137.7715460685082</v>
      </c>
    </row>
    <row r="2199" spans="1:39">
      <c r="A2199" s="291" t="s">
        <v>2350</v>
      </c>
      <c r="B2199" s="291">
        <v>4</v>
      </c>
      <c r="C2199" s="291" t="s">
        <v>4377</v>
      </c>
      <c r="D2199" s="291" t="s">
        <v>3178</v>
      </c>
      <c r="E2199" s="291" t="s">
        <v>3160</v>
      </c>
      <c r="F2199" s="291" t="s">
        <v>3161</v>
      </c>
      <c r="G2199" s="291" t="s">
        <v>3162</v>
      </c>
      <c r="H2199" s="291" t="s">
        <v>3163</v>
      </c>
      <c r="I2199" s="291" t="s">
        <v>3164</v>
      </c>
      <c r="J2199" s="291" t="s">
        <v>63</v>
      </c>
      <c r="K2199" s="291">
        <v>6</v>
      </c>
      <c r="L2199" s="291">
        <v>24440266</v>
      </c>
      <c r="M2199" s="291" t="s">
        <v>58</v>
      </c>
      <c r="N2199" s="291">
        <v>196</v>
      </c>
      <c r="O2199" s="291">
        <v>3494958.037999996</v>
      </c>
      <c r="P2199" s="321" t="s">
        <v>3172</v>
      </c>
      <c r="Q2199" s="321">
        <v>20100000</v>
      </c>
      <c r="R2199" s="321">
        <v>32.510452999999998</v>
      </c>
      <c r="S2199" s="321">
        <v>52.540310169999998</v>
      </c>
      <c r="T2199" s="321">
        <v>123.30787642705047</v>
      </c>
      <c r="U2199" s="321" t="s">
        <v>150</v>
      </c>
      <c r="V2199" s="321">
        <v>0.2437433168239114</v>
      </c>
      <c r="W2199" s="321">
        <v>1.33586139759419</v>
      </c>
      <c r="X2199" s="321">
        <v>2.6501716760387399</v>
      </c>
      <c r="Y2199" s="321">
        <v>41.899748670636797</v>
      </c>
      <c r="Z2199" s="321">
        <v>0.41800999999999999</v>
      </c>
      <c r="AA2199" s="321">
        <v>141.09487300000001</v>
      </c>
      <c r="AB2199" s="321">
        <v>1.7961040779999999</v>
      </c>
      <c r="AC2199" s="322">
        <v>0.59518882524182481</v>
      </c>
      <c r="AD2199" s="323">
        <v>201000</v>
      </c>
      <c r="AE2199" s="322">
        <v>17.387850935323364</v>
      </c>
      <c r="AF2199" s="324">
        <v>42.952991467467427</v>
      </c>
      <c r="AG2199" s="324">
        <v>4.6676380908318125</v>
      </c>
      <c r="AH2199" s="324">
        <v>0.18360479112884348</v>
      </c>
      <c r="AI2199" s="324">
        <v>0.10866852182733487</v>
      </c>
      <c r="AJ2199" s="324">
        <v>0.12053670838377531</v>
      </c>
      <c r="AK2199" s="324">
        <v>111.16683739473089</v>
      </c>
      <c r="AL2199" s="324">
        <v>84.070663727314766</v>
      </c>
      <c r="AM2199" s="324">
        <v>138.26301106214703</v>
      </c>
    </row>
    <row r="2200" spans="1:39">
      <c r="A2200" s="291" t="s">
        <v>2351</v>
      </c>
      <c r="B2200" s="291">
        <v>4</v>
      </c>
      <c r="C2200" s="291" t="s">
        <v>4378</v>
      </c>
      <c r="D2200" s="291" t="s">
        <v>3178</v>
      </c>
      <c r="E2200" s="291" t="s">
        <v>3160</v>
      </c>
      <c r="F2200" s="291" t="s">
        <v>3161</v>
      </c>
      <c r="G2200" s="291" t="s">
        <v>3162</v>
      </c>
      <c r="H2200" s="291" t="s">
        <v>3163</v>
      </c>
      <c r="I2200" s="291" t="s">
        <v>3164</v>
      </c>
      <c r="J2200" s="291" t="s">
        <v>63</v>
      </c>
      <c r="K2200" s="291">
        <v>6</v>
      </c>
      <c r="L2200" s="291">
        <v>24440266</v>
      </c>
      <c r="M2200" s="291" t="s">
        <v>58</v>
      </c>
      <c r="N2200" s="291">
        <v>197</v>
      </c>
      <c r="O2200" s="291">
        <v>3512880.8997333292</v>
      </c>
      <c r="P2200" s="321" t="s">
        <v>3172</v>
      </c>
      <c r="Q2200" s="321">
        <v>20100000</v>
      </c>
      <c r="R2200" s="321">
        <v>32.510452999999998</v>
      </c>
      <c r="S2200" s="321">
        <v>52.540310169999998</v>
      </c>
      <c r="T2200" s="321">
        <v>123.30787642705047</v>
      </c>
      <c r="U2200" s="321" t="s">
        <v>150</v>
      </c>
      <c r="V2200" s="321">
        <v>0.2437433168239114</v>
      </c>
      <c r="W2200" s="321">
        <v>1.33586139759419</v>
      </c>
      <c r="X2200" s="321">
        <v>2.6501716760387399</v>
      </c>
      <c r="Y2200" s="321">
        <v>41.899748670636797</v>
      </c>
      <c r="Z2200" s="321">
        <v>0.41800999999999999</v>
      </c>
      <c r="AA2200" s="321">
        <v>141.09487300000001</v>
      </c>
      <c r="AB2200" s="321">
        <v>1.7961040779999999</v>
      </c>
      <c r="AC2200" s="322">
        <v>0.59518882524182481</v>
      </c>
      <c r="AD2200" s="323">
        <v>201000</v>
      </c>
      <c r="AE2200" s="322">
        <v>17.477019401658353</v>
      </c>
      <c r="AF2200" s="324">
        <v>43.17326321858264</v>
      </c>
      <c r="AG2200" s="324">
        <v>4.7082023367984318</v>
      </c>
      <c r="AH2200" s="324">
        <v>0.18415546143001438</v>
      </c>
      <c r="AI2200" s="324">
        <v>0.10905365927428731</v>
      </c>
      <c r="AJ2200" s="324">
        <v>0.12053670838377531</v>
      </c>
      <c r="AK2200" s="324">
        <v>111.56082924462476</v>
      </c>
      <c r="AL2200" s="324">
        <v>84.368622696913917</v>
      </c>
      <c r="AM2200" s="324">
        <v>138.7530357923356</v>
      </c>
    </row>
    <row r="2201" spans="1:39">
      <c r="A2201" s="291" t="s">
        <v>2352</v>
      </c>
      <c r="B2201" s="291">
        <v>4</v>
      </c>
      <c r="C2201" s="291" t="s">
        <v>4379</v>
      </c>
      <c r="D2201" s="291" t="s">
        <v>3178</v>
      </c>
      <c r="E2201" s="291" t="s">
        <v>3160</v>
      </c>
      <c r="F2201" s="291" t="s">
        <v>3161</v>
      </c>
      <c r="G2201" s="291" t="s">
        <v>3162</v>
      </c>
      <c r="H2201" s="291" t="s">
        <v>3163</v>
      </c>
      <c r="I2201" s="291" t="s">
        <v>3164</v>
      </c>
      <c r="J2201" s="291" t="s">
        <v>63</v>
      </c>
      <c r="K2201" s="291">
        <v>6</v>
      </c>
      <c r="L2201" s="291">
        <v>24440266</v>
      </c>
      <c r="M2201" s="291" t="s">
        <v>58</v>
      </c>
      <c r="N2201" s="291">
        <v>198</v>
      </c>
      <c r="O2201" s="291">
        <v>3530803.7614666624</v>
      </c>
      <c r="P2201" s="321" t="s">
        <v>3172</v>
      </c>
      <c r="Q2201" s="321">
        <v>20100000</v>
      </c>
      <c r="R2201" s="321">
        <v>32.510452999999998</v>
      </c>
      <c r="S2201" s="321">
        <v>52.540310169999998</v>
      </c>
      <c r="T2201" s="321">
        <v>123.30787642705047</v>
      </c>
      <c r="U2201" s="321" t="s">
        <v>150</v>
      </c>
      <c r="V2201" s="321">
        <v>0.2437433168239114</v>
      </c>
      <c r="W2201" s="321">
        <v>1.33586139759419</v>
      </c>
      <c r="X2201" s="321">
        <v>2.6501716760387399</v>
      </c>
      <c r="Y2201" s="321">
        <v>41.899748670636797</v>
      </c>
      <c r="Z2201" s="321">
        <v>0.41800999999999999</v>
      </c>
      <c r="AA2201" s="321">
        <v>141.09487300000001</v>
      </c>
      <c r="AB2201" s="321">
        <v>1.7961040779999999</v>
      </c>
      <c r="AC2201" s="322">
        <v>0.59518882524182481</v>
      </c>
      <c r="AD2201" s="323">
        <v>201000</v>
      </c>
      <c r="AE2201" s="322">
        <v>17.566187867993346</v>
      </c>
      <c r="AF2201" s="324">
        <v>43.393534969697861</v>
      </c>
      <c r="AG2201" s="324">
        <v>4.7488872156061985</v>
      </c>
      <c r="AH2201" s="324">
        <v>0.18470311604543974</v>
      </c>
      <c r="AI2201" s="324">
        <v>0.10943766666906474</v>
      </c>
      <c r="AJ2201" s="324">
        <v>0.12053670838377531</v>
      </c>
      <c r="AK2201" s="324">
        <v>111.95366506217113</v>
      </c>
      <c r="AL2201" s="324">
        <v>84.665707409324298</v>
      </c>
      <c r="AM2201" s="324">
        <v>139.24162271501797</v>
      </c>
    </row>
    <row r="2202" spans="1:39">
      <c r="A2202" s="291" t="s">
        <v>2353</v>
      </c>
      <c r="B2202" s="291">
        <v>4</v>
      </c>
      <c r="C2202" s="291" t="s">
        <v>4380</v>
      </c>
      <c r="D2202" s="291" t="s">
        <v>3178</v>
      </c>
      <c r="E2202" s="291" t="s">
        <v>3160</v>
      </c>
      <c r="F2202" s="291" t="s">
        <v>3161</v>
      </c>
      <c r="G2202" s="291" t="s">
        <v>3162</v>
      </c>
      <c r="H2202" s="291" t="s">
        <v>3163</v>
      </c>
      <c r="I2202" s="291" t="s">
        <v>3164</v>
      </c>
      <c r="J2202" s="291" t="s">
        <v>63</v>
      </c>
      <c r="K2202" s="291">
        <v>6</v>
      </c>
      <c r="L2202" s="291">
        <v>24440266</v>
      </c>
      <c r="M2202" s="291" t="s">
        <v>58</v>
      </c>
      <c r="N2202" s="291">
        <v>199</v>
      </c>
      <c r="O2202" s="291">
        <v>3548726.6231999956</v>
      </c>
      <c r="P2202" s="321" t="s">
        <v>3172</v>
      </c>
      <c r="Q2202" s="321">
        <v>20100000</v>
      </c>
      <c r="R2202" s="321">
        <v>32.510452999999998</v>
      </c>
      <c r="S2202" s="321">
        <v>52.540310169999998</v>
      </c>
      <c r="T2202" s="321">
        <v>123.30787642705047</v>
      </c>
      <c r="U2202" s="321" t="s">
        <v>150</v>
      </c>
      <c r="V2202" s="321">
        <v>0.2437433168239114</v>
      </c>
      <c r="W2202" s="321">
        <v>1.33586139759419</v>
      </c>
      <c r="X2202" s="321">
        <v>2.6501716760387399</v>
      </c>
      <c r="Y2202" s="321">
        <v>41.899748670636797</v>
      </c>
      <c r="Z2202" s="321">
        <v>0.41800999999999999</v>
      </c>
      <c r="AA2202" s="321">
        <v>141.09487300000001</v>
      </c>
      <c r="AB2202" s="321">
        <v>1.7961040779999999</v>
      </c>
      <c r="AC2202" s="322">
        <v>0.59518882524182481</v>
      </c>
      <c r="AD2202" s="323">
        <v>201000</v>
      </c>
      <c r="AE2202" s="322">
        <v>17.655356334328335</v>
      </c>
      <c r="AF2202" s="324">
        <v>43.613806720813066</v>
      </c>
      <c r="AG2202" s="324">
        <v>4.7896920637211808</v>
      </c>
      <c r="AH2202" s="324">
        <v>0.18524775831849935</v>
      </c>
      <c r="AI2202" s="324">
        <v>0.10982054591981943</v>
      </c>
      <c r="AJ2202" s="324">
        <v>0.12053670838377531</v>
      </c>
      <c r="AK2202" s="324">
        <v>112.34534679939117</v>
      </c>
      <c r="AL2202" s="324">
        <v>84.961919340774969</v>
      </c>
      <c r="AM2202" s="324">
        <v>139.72877425800735</v>
      </c>
    </row>
    <row r="2203" spans="1:39">
      <c r="A2203" s="291" t="s">
        <v>2354</v>
      </c>
      <c r="B2203" s="291">
        <v>4</v>
      </c>
      <c r="C2203" s="291" t="s">
        <v>4381</v>
      </c>
      <c r="D2203" s="291" t="s">
        <v>3178</v>
      </c>
      <c r="E2203" s="291" t="s">
        <v>3160</v>
      </c>
      <c r="F2203" s="291" t="s">
        <v>3161</v>
      </c>
      <c r="G2203" s="291" t="s">
        <v>3162</v>
      </c>
      <c r="H2203" s="291" t="s">
        <v>3163</v>
      </c>
      <c r="I2203" s="291" t="s">
        <v>3164</v>
      </c>
      <c r="J2203" s="291" t="s">
        <v>63</v>
      </c>
      <c r="K2203" s="291">
        <v>6</v>
      </c>
      <c r="L2203" s="291">
        <v>24440266</v>
      </c>
      <c r="M2203" s="291" t="s">
        <v>58</v>
      </c>
      <c r="N2203" s="291">
        <v>200</v>
      </c>
      <c r="O2203" s="291">
        <v>3566649.4849333288</v>
      </c>
      <c r="P2203" s="321" t="s">
        <v>3172</v>
      </c>
      <c r="Q2203" s="321">
        <v>20100000</v>
      </c>
      <c r="R2203" s="321">
        <v>32.510452999999998</v>
      </c>
      <c r="S2203" s="321">
        <v>52.540310169999998</v>
      </c>
      <c r="T2203" s="321">
        <v>123.30787642705047</v>
      </c>
      <c r="U2203" s="321" t="s">
        <v>150</v>
      </c>
      <c r="V2203" s="321">
        <v>0.2437433168239114</v>
      </c>
      <c r="W2203" s="321">
        <v>1.33586139759419</v>
      </c>
      <c r="X2203" s="321">
        <v>2.6501716760387399</v>
      </c>
      <c r="Y2203" s="321">
        <v>41.899748670636797</v>
      </c>
      <c r="Z2203" s="321">
        <v>0.41800999999999999</v>
      </c>
      <c r="AA2203" s="321">
        <v>141.09487300000001</v>
      </c>
      <c r="AB2203" s="321">
        <v>1.7961040779999999</v>
      </c>
      <c r="AC2203" s="322">
        <v>0.59518882524182481</v>
      </c>
      <c r="AD2203" s="323">
        <v>201000</v>
      </c>
      <c r="AE2203" s="322">
        <v>17.744524800663328</v>
      </c>
      <c r="AF2203" s="324">
        <v>43.834078471928294</v>
      </c>
      <c r="AG2203" s="324">
        <v>4.8306162183438426</v>
      </c>
      <c r="AH2203" s="324">
        <v>0.18578939158318922</v>
      </c>
      <c r="AI2203" s="324">
        <v>0.11020229891310272</v>
      </c>
      <c r="AJ2203" s="324">
        <v>0.12053670838377531</v>
      </c>
      <c r="AK2203" s="324">
        <v>112.73587638620845</v>
      </c>
      <c r="AL2203" s="324">
        <v>85.257259950783535</v>
      </c>
      <c r="AM2203" s="324">
        <v>140.21449282163337</v>
      </c>
    </row>
    <row r="2204" spans="1:39">
      <c r="A2204" s="291" t="s">
        <v>2355</v>
      </c>
      <c r="B2204" s="291">
        <v>4</v>
      </c>
      <c r="C2204" s="291" t="s">
        <v>4382</v>
      </c>
      <c r="D2204" s="291" t="s">
        <v>3178</v>
      </c>
      <c r="E2204" s="291" t="s">
        <v>3160</v>
      </c>
      <c r="F2204" s="291" t="s">
        <v>3161</v>
      </c>
      <c r="G2204" s="291" t="s">
        <v>3162</v>
      </c>
      <c r="H2204" s="291" t="s">
        <v>3163</v>
      </c>
      <c r="I2204" s="291" t="s">
        <v>3164</v>
      </c>
      <c r="J2204" s="291" t="s">
        <v>63</v>
      </c>
      <c r="K2204" s="291">
        <v>6</v>
      </c>
      <c r="L2204" s="291">
        <v>24440266</v>
      </c>
      <c r="M2204" s="291" t="s">
        <v>58</v>
      </c>
      <c r="N2204" s="291">
        <v>201</v>
      </c>
      <c r="O2204" s="291">
        <v>3584572.346666662</v>
      </c>
      <c r="P2204" s="321" t="s">
        <v>3172</v>
      </c>
      <c r="Q2204" s="321">
        <v>20100000</v>
      </c>
      <c r="R2204" s="321">
        <v>32.510452999999998</v>
      </c>
      <c r="S2204" s="321">
        <v>52.540310169999998</v>
      </c>
      <c r="T2204" s="321">
        <v>123.30787642705047</v>
      </c>
      <c r="U2204" s="321" t="s">
        <v>150</v>
      </c>
      <c r="V2204" s="321">
        <v>0.2437433168239114</v>
      </c>
      <c r="W2204" s="321">
        <v>1.33586139759419</v>
      </c>
      <c r="X2204" s="321">
        <v>2.6501716760387399</v>
      </c>
      <c r="Y2204" s="321">
        <v>41.899748670636797</v>
      </c>
      <c r="Z2204" s="321">
        <v>0.41800999999999999</v>
      </c>
      <c r="AA2204" s="321">
        <v>141.09487300000001</v>
      </c>
      <c r="AB2204" s="321">
        <v>1.7961040779999999</v>
      </c>
      <c r="AC2204" s="322">
        <v>0.59518882524182481</v>
      </c>
      <c r="AD2204" s="323">
        <v>201000</v>
      </c>
      <c r="AE2204" s="322">
        <v>17.833693266998317</v>
      </c>
      <c r="AF2204" s="324">
        <v>44.0543502230435</v>
      </c>
      <c r="AG2204" s="324">
        <v>4.871659017407139</v>
      </c>
      <c r="AH2204" s="324">
        <v>0.18632801916497388</v>
      </c>
      <c r="AI2204" s="324">
        <v>0.11058292751436205</v>
      </c>
      <c r="AJ2204" s="324">
        <v>0.12053670838377531</v>
      </c>
      <c r="AK2204" s="324">
        <v>113.12525573095753</v>
      </c>
      <c r="AL2204" s="324">
        <v>85.551730682540764</v>
      </c>
      <c r="AM2204" s="324">
        <v>140.69878077937432</v>
      </c>
    </row>
    <row r="2205" spans="1:39">
      <c r="A2205" s="291" t="s">
        <v>2356</v>
      </c>
      <c r="B2205" s="291">
        <v>4</v>
      </c>
      <c r="C2205" s="291" t="s">
        <v>4383</v>
      </c>
      <c r="D2205" s="291" t="s">
        <v>3178</v>
      </c>
      <c r="E2205" s="291" t="s">
        <v>3160</v>
      </c>
      <c r="F2205" s="291" t="s">
        <v>3161</v>
      </c>
      <c r="G2205" s="291" t="s">
        <v>3162</v>
      </c>
      <c r="H2205" s="291" t="s">
        <v>3163</v>
      </c>
      <c r="I2205" s="291" t="s">
        <v>3164</v>
      </c>
      <c r="J2205" s="291" t="s">
        <v>63</v>
      </c>
      <c r="K2205" s="291">
        <v>6</v>
      </c>
      <c r="L2205" s="291">
        <v>24440266</v>
      </c>
      <c r="M2205" s="291" t="s">
        <v>58</v>
      </c>
      <c r="N2205" s="291">
        <v>202</v>
      </c>
      <c r="O2205" s="291">
        <v>3602495.2083999952</v>
      </c>
      <c r="P2205" s="321" t="s">
        <v>3172</v>
      </c>
      <c r="Q2205" s="321">
        <v>20100000</v>
      </c>
      <c r="R2205" s="321">
        <v>32.510452999999998</v>
      </c>
      <c r="S2205" s="321">
        <v>52.540310169999998</v>
      </c>
      <c r="T2205" s="321">
        <v>123.30787642705047</v>
      </c>
      <c r="U2205" s="321" t="s">
        <v>150</v>
      </c>
      <c r="V2205" s="321">
        <v>0.2437433168239114</v>
      </c>
      <c r="W2205" s="321">
        <v>1.33586139759419</v>
      </c>
      <c r="X2205" s="321">
        <v>2.6501716760387399</v>
      </c>
      <c r="Y2205" s="321">
        <v>41.899748670636797</v>
      </c>
      <c r="Z2205" s="321">
        <v>0.41800999999999999</v>
      </c>
      <c r="AA2205" s="321">
        <v>141.09487300000001</v>
      </c>
      <c r="AB2205" s="321">
        <v>1.7961040779999999</v>
      </c>
      <c r="AC2205" s="322">
        <v>0.59518882524182481</v>
      </c>
      <c r="AD2205" s="323">
        <v>201000</v>
      </c>
      <c r="AE2205" s="322">
        <v>17.92286173333331</v>
      </c>
      <c r="AF2205" s="324">
        <v>44.27462197415872</v>
      </c>
      <c r="AG2205" s="324">
        <v>4.9128197995748444</v>
      </c>
      <c r="AH2205" s="324">
        <v>0.18686364438159345</v>
      </c>
      <c r="AI2205" s="324">
        <v>0.11096243356842789</v>
      </c>
      <c r="AJ2205" s="324">
        <v>0.12053670838377531</v>
      </c>
      <c r="AK2205" s="324">
        <v>113.51348672088199</v>
      </c>
      <c r="AL2205" s="324">
        <v>85.845332963287191</v>
      </c>
      <c r="AM2205" s="324">
        <v>141.18164047847679</v>
      </c>
    </row>
    <row r="2206" spans="1:39">
      <c r="A2206" s="291" t="s">
        <v>2357</v>
      </c>
      <c r="B2206" s="291">
        <v>4</v>
      </c>
      <c r="C2206" s="291" t="s">
        <v>4384</v>
      </c>
      <c r="D2206" s="291" t="s">
        <v>3178</v>
      </c>
      <c r="E2206" s="291" t="s">
        <v>3160</v>
      </c>
      <c r="F2206" s="291" t="s">
        <v>3161</v>
      </c>
      <c r="G2206" s="291" t="s">
        <v>3162</v>
      </c>
      <c r="H2206" s="291" t="s">
        <v>3163</v>
      </c>
      <c r="I2206" s="291" t="s">
        <v>3164</v>
      </c>
      <c r="J2206" s="291" t="s">
        <v>63</v>
      </c>
      <c r="K2206" s="291">
        <v>6</v>
      </c>
      <c r="L2206" s="291">
        <v>24440266</v>
      </c>
      <c r="M2206" s="291" t="s">
        <v>58</v>
      </c>
      <c r="N2206" s="291">
        <v>203</v>
      </c>
      <c r="O2206" s="291">
        <v>3620418.0701333284</v>
      </c>
      <c r="P2206" s="321" t="s">
        <v>3172</v>
      </c>
      <c r="Q2206" s="321">
        <v>20100000</v>
      </c>
      <c r="R2206" s="321">
        <v>32.510452999999998</v>
      </c>
      <c r="S2206" s="321">
        <v>52.540310169999998</v>
      </c>
      <c r="T2206" s="321">
        <v>123.30787642705047</v>
      </c>
      <c r="U2206" s="321" t="s">
        <v>150</v>
      </c>
      <c r="V2206" s="321">
        <v>0.2437433168239114</v>
      </c>
      <c r="W2206" s="321">
        <v>1.33586139759419</v>
      </c>
      <c r="X2206" s="321">
        <v>2.6501716760387399</v>
      </c>
      <c r="Y2206" s="321">
        <v>41.899748670636797</v>
      </c>
      <c r="Z2206" s="321">
        <v>0.41800999999999999</v>
      </c>
      <c r="AA2206" s="321">
        <v>141.09487300000001</v>
      </c>
      <c r="AB2206" s="321">
        <v>1.7961040779999999</v>
      </c>
      <c r="AC2206" s="322">
        <v>0.59518882524182481</v>
      </c>
      <c r="AD2206" s="323">
        <v>201000</v>
      </c>
      <c r="AE2206" s="322">
        <v>18.012030199668299</v>
      </c>
      <c r="AF2206" s="324">
        <v>44.494893725273933</v>
      </c>
      <c r="AG2206" s="324">
        <v>4.9540979042399664</v>
      </c>
      <c r="AH2206" s="324">
        <v>0.18739627054370472</v>
      </c>
      <c r="AI2206" s="324">
        <v>0.11134081889998865</v>
      </c>
      <c r="AJ2206" s="324">
        <v>0.12053670838377531</v>
      </c>
      <c r="AK2206" s="324">
        <v>113.90057122262024</v>
      </c>
      <c r="AL2206" s="324">
        <v>86.138068204680636</v>
      </c>
      <c r="AM2206" s="324">
        <v>141.66307424055984</v>
      </c>
    </row>
    <row r="2207" spans="1:39">
      <c r="A2207" s="291" t="s">
        <v>2358</v>
      </c>
      <c r="B2207" s="291">
        <v>4</v>
      </c>
      <c r="C2207" s="291" t="s">
        <v>4385</v>
      </c>
      <c r="D2207" s="291" t="s">
        <v>3178</v>
      </c>
      <c r="E2207" s="291" t="s">
        <v>3160</v>
      </c>
      <c r="F2207" s="291" t="s">
        <v>3161</v>
      </c>
      <c r="G2207" s="291" t="s">
        <v>3162</v>
      </c>
      <c r="H2207" s="291" t="s">
        <v>3163</v>
      </c>
      <c r="I2207" s="291" t="s">
        <v>3164</v>
      </c>
      <c r="J2207" s="291" t="s">
        <v>63</v>
      </c>
      <c r="K2207" s="291">
        <v>6</v>
      </c>
      <c r="L2207" s="291">
        <v>24440266</v>
      </c>
      <c r="M2207" s="291" t="s">
        <v>58</v>
      </c>
      <c r="N2207" s="291">
        <v>204</v>
      </c>
      <c r="O2207" s="291">
        <v>3638340.9318666616</v>
      </c>
      <c r="P2207" s="321" t="s">
        <v>3172</v>
      </c>
      <c r="Q2207" s="321">
        <v>20100000</v>
      </c>
      <c r="R2207" s="321">
        <v>32.510452999999998</v>
      </c>
      <c r="S2207" s="321">
        <v>52.540310169999998</v>
      </c>
      <c r="T2207" s="321">
        <v>123.30787642705047</v>
      </c>
      <c r="U2207" s="321" t="s">
        <v>150</v>
      </c>
      <c r="V2207" s="321">
        <v>0.2437433168239114</v>
      </c>
      <c r="W2207" s="321">
        <v>1.33586139759419</v>
      </c>
      <c r="X2207" s="321">
        <v>2.6501716760387399</v>
      </c>
      <c r="Y2207" s="321">
        <v>41.899748670636797</v>
      </c>
      <c r="Z2207" s="321">
        <v>0.41800999999999999</v>
      </c>
      <c r="AA2207" s="321">
        <v>141.09487300000001</v>
      </c>
      <c r="AB2207" s="321">
        <v>1.7961040779999999</v>
      </c>
      <c r="AC2207" s="322">
        <v>0.59518882524182481</v>
      </c>
      <c r="AD2207" s="323">
        <v>201000</v>
      </c>
      <c r="AE2207" s="322">
        <v>18.101198666003292</v>
      </c>
      <c r="AF2207" s="324">
        <v>44.715165476389153</v>
      </c>
      <c r="AG2207" s="324">
        <v>4.995492671523416</v>
      </c>
      <c r="AH2207" s="324">
        <v>0.18792590095584591</v>
      </c>
      <c r="AI2207" s="324">
        <v>0.11171808531405691</v>
      </c>
      <c r="AJ2207" s="324">
        <v>0.12053670838377531</v>
      </c>
      <c r="AK2207" s="324">
        <v>114.28651108268255</v>
      </c>
      <c r="AL2207" s="324">
        <v>86.429937803156804</v>
      </c>
      <c r="AM2207" s="324">
        <v>142.1430843622083</v>
      </c>
    </row>
    <row r="2208" spans="1:39">
      <c r="A2208" s="291" t="s">
        <v>2359</v>
      </c>
      <c r="B2208" s="291">
        <v>4</v>
      </c>
      <c r="C2208" s="291" t="s">
        <v>4386</v>
      </c>
      <c r="D2208" s="291" t="s">
        <v>3178</v>
      </c>
      <c r="E2208" s="291" t="s">
        <v>3160</v>
      </c>
      <c r="F2208" s="291" t="s">
        <v>3161</v>
      </c>
      <c r="G2208" s="291" t="s">
        <v>3162</v>
      </c>
      <c r="H2208" s="291" t="s">
        <v>3163</v>
      </c>
      <c r="I2208" s="291" t="s">
        <v>3164</v>
      </c>
      <c r="J2208" s="291" t="s">
        <v>63</v>
      </c>
      <c r="K2208" s="291">
        <v>6</v>
      </c>
      <c r="L2208" s="291">
        <v>24440266</v>
      </c>
      <c r="M2208" s="291" t="s">
        <v>58</v>
      </c>
      <c r="N2208" s="291">
        <v>205</v>
      </c>
      <c r="O2208" s="291">
        <v>3656263.7935999949</v>
      </c>
      <c r="P2208" s="321" t="s">
        <v>3172</v>
      </c>
      <c r="Q2208" s="321">
        <v>20100000</v>
      </c>
      <c r="R2208" s="321">
        <v>32.510452999999998</v>
      </c>
      <c r="S2208" s="321">
        <v>52.540310169999998</v>
      </c>
      <c r="T2208" s="321">
        <v>123.30787642705047</v>
      </c>
      <c r="U2208" s="321" t="s">
        <v>150</v>
      </c>
      <c r="V2208" s="321">
        <v>0.2437433168239114</v>
      </c>
      <c r="W2208" s="321">
        <v>1.33586139759419</v>
      </c>
      <c r="X2208" s="321">
        <v>2.6501716760387399</v>
      </c>
      <c r="Y2208" s="321">
        <v>41.899748670636797</v>
      </c>
      <c r="Z2208" s="321">
        <v>0.41800999999999999</v>
      </c>
      <c r="AA2208" s="321">
        <v>141.09487300000001</v>
      </c>
      <c r="AB2208" s="321">
        <v>1.7961040779999999</v>
      </c>
      <c r="AC2208" s="322">
        <v>0.59518882524182481</v>
      </c>
      <c r="AD2208" s="323">
        <v>201000</v>
      </c>
      <c r="AE2208" s="322">
        <v>18.190367132338285</v>
      </c>
      <c r="AF2208" s="324">
        <v>44.935437227504373</v>
      </c>
      <c r="AG2208" s="324">
        <v>5.0370034422727326</v>
      </c>
      <c r="AH2208" s="324">
        <v>0.18845253891681735</v>
      </c>
      <c r="AI2208" s="324">
        <v>0.1120942345964234</v>
      </c>
      <c r="AJ2208" s="324">
        <v>0.12053670838377531</v>
      </c>
      <c r="AK2208" s="324">
        <v>114.67130812791541</v>
      </c>
      <c r="AL2208" s="324">
        <v>86.720943140280554</v>
      </c>
      <c r="AM2208" s="324">
        <v>142.62167311555024</v>
      </c>
    </row>
    <row r="2209" spans="1:39">
      <c r="A2209" s="291" t="s">
        <v>2360</v>
      </c>
      <c r="B2209" s="291">
        <v>4</v>
      </c>
      <c r="C2209" s="291" t="s">
        <v>4387</v>
      </c>
      <c r="D2209" s="291" t="s">
        <v>3178</v>
      </c>
      <c r="E2209" s="291" t="s">
        <v>3160</v>
      </c>
      <c r="F2209" s="291" t="s">
        <v>3161</v>
      </c>
      <c r="G2209" s="291" t="s">
        <v>3162</v>
      </c>
      <c r="H2209" s="291" t="s">
        <v>3163</v>
      </c>
      <c r="I2209" s="291" t="s">
        <v>3164</v>
      </c>
      <c r="J2209" s="291" t="s">
        <v>63</v>
      </c>
      <c r="K2209" s="291">
        <v>6</v>
      </c>
      <c r="L2209" s="291">
        <v>24440266</v>
      </c>
      <c r="M2209" s="291" t="s">
        <v>58</v>
      </c>
      <c r="N2209" s="291">
        <v>206</v>
      </c>
      <c r="O2209" s="291">
        <v>3674186.6553333281</v>
      </c>
      <c r="P2209" s="321" t="s">
        <v>3172</v>
      </c>
      <c r="Q2209" s="321">
        <v>20100000</v>
      </c>
      <c r="R2209" s="321">
        <v>32.510452999999998</v>
      </c>
      <c r="S2209" s="321">
        <v>52.540310169999998</v>
      </c>
      <c r="T2209" s="321">
        <v>123.30787642705047</v>
      </c>
      <c r="U2209" s="321" t="s">
        <v>150</v>
      </c>
      <c r="V2209" s="321">
        <v>0.2437433168239114</v>
      </c>
      <c r="W2209" s="321">
        <v>1.33586139759419</v>
      </c>
      <c r="X2209" s="321">
        <v>2.6501716760387399</v>
      </c>
      <c r="Y2209" s="321">
        <v>41.899748670636797</v>
      </c>
      <c r="Z2209" s="321">
        <v>0.41800999999999999</v>
      </c>
      <c r="AA2209" s="321">
        <v>141.09487300000001</v>
      </c>
      <c r="AB2209" s="321">
        <v>1.7961040779999999</v>
      </c>
      <c r="AC2209" s="322">
        <v>0.59518882524182481</v>
      </c>
      <c r="AD2209" s="323">
        <v>201000</v>
      </c>
      <c r="AE2209" s="322">
        <v>18.279535598673274</v>
      </c>
      <c r="AF2209" s="324">
        <v>45.155708978619586</v>
      </c>
      <c r="AG2209" s="324">
        <v>5.0786295580610501</v>
      </c>
      <c r="AH2209" s="324">
        <v>0.18897618772070787</v>
      </c>
      <c r="AI2209" s="324">
        <v>0.11246926851410283</v>
      </c>
      <c r="AJ2209" s="324">
        <v>0.12053670838377531</v>
      </c>
      <c r="AK2209" s="324">
        <v>115.0549641659576</v>
      </c>
      <c r="AL2209" s="324">
        <v>87.011085583090832</v>
      </c>
      <c r="AM2209" s="324">
        <v>143.09884274882438</v>
      </c>
    </row>
    <row r="2210" spans="1:39">
      <c r="A2210" s="291" t="s">
        <v>2361</v>
      </c>
      <c r="B2210" s="291">
        <v>4</v>
      </c>
      <c r="C2210" s="291" t="s">
        <v>4388</v>
      </c>
      <c r="D2210" s="291" t="s">
        <v>3178</v>
      </c>
      <c r="E2210" s="291" t="s">
        <v>3160</v>
      </c>
      <c r="F2210" s="291" t="s">
        <v>3161</v>
      </c>
      <c r="G2210" s="291" t="s">
        <v>3162</v>
      </c>
      <c r="H2210" s="291" t="s">
        <v>3163</v>
      </c>
      <c r="I2210" s="291" t="s">
        <v>3164</v>
      </c>
      <c r="J2210" s="291" t="s">
        <v>63</v>
      </c>
      <c r="K2210" s="291">
        <v>6</v>
      </c>
      <c r="L2210" s="291">
        <v>24440266</v>
      </c>
      <c r="M2210" s="291" t="s">
        <v>58</v>
      </c>
      <c r="N2210" s="291">
        <v>207</v>
      </c>
      <c r="O2210" s="291">
        <v>3692109.5170666613</v>
      </c>
      <c r="P2210" s="321" t="s">
        <v>3172</v>
      </c>
      <c r="Q2210" s="321">
        <v>20100000</v>
      </c>
      <c r="R2210" s="321">
        <v>32.510452999999998</v>
      </c>
      <c r="S2210" s="321">
        <v>52.540310169999998</v>
      </c>
      <c r="T2210" s="321">
        <v>123.30787642705047</v>
      </c>
      <c r="U2210" s="321" t="s">
        <v>150</v>
      </c>
      <c r="V2210" s="321">
        <v>0.2437433168239114</v>
      </c>
      <c r="W2210" s="321">
        <v>1.33586139759419</v>
      </c>
      <c r="X2210" s="321">
        <v>2.6501716760387399</v>
      </c>
      <c r="Y2210" s="321">
        <v>41.899748670636797</v>
      </c>
      <c r="Z2210" s="321">
        <v>0.41800999999999999</v>
      </c>
      <c r="AA2210" s="321">
        <v>141.09487300000001</v>
      </c>
      <c r="AB2210" s="321">
        <v>1.7961040779999999</v>
      </c>
      <c r="AC2210" s="322">
        <v>0.59518882524182481</v>
      </c>
      <c r="AD2210" s="323">
        <v>201000</v>
      </c>
      <c r="AE2210" s="322">
        <v>18.368704065008266</v>
      </c>
      <c r="AF2210" s="324">
        <v>45.375980729734806</v>
      </c>
      <c r="AG2210" s="324">
        <v>5.1203703611861791</v>
      </c>
      <c r="AH2210" s="324">
        <v>0.18949685065741864</v>
      </c>
      <c r="AI2210" s="324">
        <v>0.11284318881576941</v>
      </c>
      <c r="AJ2210" s="324">
        <v>0.12053670838377531</v>
      </c>
      <c r="AK2210" s="324">
        <v>115.43748098568581</v>
      </c>
      <c r="AL2210" s="324">
        <v>87.300366484437561</v>
      </c>
      <c r="AM2210" s="324">
        <v>143.57459548693407</v>
      </c>
    </row>
    <row r="2211" spans="1:39">
      <c r="A2211" s="291" t="s">
        <v>2362</v>
      </c>
      <c r="B2211" s="291">
        <v>4</v>
      </c>
      <c r="C2211" s="291" t="s">
        <v>4389</v>
      </c>
      <c r="D2211" s="291" t="s">
        <v>3178</v>
      </c>
      <c r="E2211" s="291" t="s">
        <v>3160</v>
      </c>
      <c r="F2211" s="291" t="s">
        <v>3161</v>
      </c>
      <c r="G2211" s="291" t="s">
        <v>3162</v>
      </c>
      <c r="H2211" s="291" t="s">
        <v>3163</v>
      </c>
      <c r="I2211" s="291" t="s">
        <v>3164</v>
      </c>
      <c r="J2211" s="291" t="s">
        <v>63</v>
      </c>
      <c r="K2211" s="291">
        <v>6</v>
      </c>
      <c r="L2211" s="291">
        <v>24440266</v>
      </c>
      <c r="M2211" s="291" t="s">
        <v>58</v>
      </c>
      <c r="N2211" s="291">
        <v>208</v>
      </c>
      <c r="O2211" s="291">
        <v>3710032.3787999945</v>
      </c>
      <c r="P2211" s="321" t="s">
        <v>3172</v>
      </c>
      <c r="Q2211" s="321">
        <v>20100000</v>
      </c>
      <c r="R2211" s="321">
        <v>32.510452999999998</v>
      </c>
      <c r="S2211" s="321">
        <v>52.540310169999998</v>
      </c>
      <c r="T2211" s="321">
        <v>123.30787642705047</v>
      </c>
      <c r="U2211" s="321" t="s">
        <v>150</v>
      </c>
      <c r="V2211" s="321">
        <v>0.2437433168239114</v>
      </c>
      <c r="W2211" s="321">
        <v>1.33586139759419</v>
      </c>
      <c r="X2211" s="321">
        <v>2.6501716760387399</v>
      </c>
      <c r="Y2211" s="321">
        <v>41.899748670636797</v>
      </c>
      <c r="Z2211" s="321">
        <v>0.41800999999999999</v>
      </c>
      <c r="AA2211" s="321">
        <v>141.09487300000001</v>
      </c>
      <c r="AB2211" s="321">
        <v>1.7961040779999999</v>
      </c>
      <c r="AC2211" s="322">
        <v>0.59518882524182481</v>
      </c>
      <c r="AD2211" s="323">
        <v>201000</v>
      </c>
      <c r="AE2211" s="322">
        <v>18.457872531343256</v>
      </c>
      <c r="AF2211" s="324">
        <v>45.596252480850019</v>
      </c>
      <c r="AG2211" s="324">
        <v>5.1622251946698139</v>
      </c>
      <c r="AH2211" s="324">
        <v>0.19001453101329679</v>
      </c>
      <c r="AI2211" s="324">
        <v>0.11321599723218258</v>
      </c>
      <c r="AJ2211" s="324">
        <v>0.12053670838377531</v>
      </c>
      <c r="AK2211" s="324">
        <v>115.81886035765004</v>
      </c>
      <c r="AL2211" s="324">
        <v>87.588787183310998</v>
      </c>
      <c r="AM2211" s="324">
        <v>144.04893353198909</v>
      </c>
    </row>
    <row r="2212" spans="1:39">
      <c r="A2212" s="291" t="s">
        <v>2363</v>
      </c>
      <c r="B2212" s="291">
        <v>4</v>
      </c>
      <c r="C2212" s="291" t="s">
        <v>4390</v>
      </c>
      <c r="D2212" s="291" t="s">
        <v>3178</v>
      </c>
      <c r="E2212" s="291" t="s">
        <v>3160</v>
      </c>
      <c r="F2212" s="291" t="s">
        <v>3161</v>
      </c>
      <c r="G2212" s="291" t="s">
        <v>3162</v>
      </c>
      <c r="H2212" s="291" t="s">
        <v>3163</v>
      </c>
      <c r="I2212" s="291" t="s">
        <v>3164</v>
      </c>
      <c r="J2212" s="291" t="s">
        <v>63</v>
      </c>
      <c r="K2212" s="291">
        <v>6</v>
      </c>
      <c r="L2212" s="291">
        <v>24440266</v>
      </c>
      <c r="M2212" s="291" t="s">
        <v>58</v>
      </c>
      <c r="N2212" s="291">
        <v>209</v>
      </c>
      <c r="O2212" s="291">
        <v>3727955.2405333277</v>
      </c>
      <c r="P2212" s="321" t="s">
        <v>3172</v>
      </c>
      <c r="Q2212" s="321">
        <v>20100000</v>
      </c>
      <c r="R2212" s="321">
        <v>32.510452999999998</v>
      </c>
      <c r="S2212" s="321">
        <v>52.540310169999998</v>
      </c>
      <c r="T2212" s="321">
        <v>123.30787642705047</v>
      </c>
      <c r="U2212" s="321" t="s">
        <v>150</v>
      </c>
      <c r="V2212" s="321">
        <v>0.2437433168239114</v>
      </c>
      <c r="W2212" s="321">
        <v>1.33586139759419</v>
      </c>
      <c r="X2212" s="321">
        <v>2.6501716760387399</v>
      </c>
      <c r="Y2212" s="321">
        <v>41.899748670636797</v>
      </c>
      <c r="Z2212" s="321">
        <v>0.41800999999999999</v>
      </c>
      <c r="AA2212" s="321">
        <v>141.09487300000001</v>
      </c>
      <c r="AB2212" s="321">
        <v>1.7961040779999999</v>
      </c>
      <c r="AC2212" s="322">
        <v>0.59518882524182481</v>
      </c>
      <c r="AD2212" s="323">
        <v>201000</v>
      </c>
      <c r="AE2212" s="322">
        <v>18.547040997678248</v>
      </c>
      <c r="AF2212" s="324">
        <v>45.816524231965239</v>
      </c>
      <c r="AG2212" s="324">
        <v>5.2041934022569265</v>
      </c>
      <c r="AH2212" s="324">
        <v>0.19052923207188657</v>
      </c>
      <c r="AI2212" s="324">
        <v>0.11358769547660424</v>
      </c>
      <c r="AJ2212" s="324">
        <v>0.12053670838377531</v>
      </c>
      <c r="AK2212" s="324">
        <v>116.19910403450051</v>
      </c>
      <c r="AL2212" s="324">
        <v>87.876349005164613</v>
      </c>
      <c r="AM2212" s="324">
        <v>144.52185906383639</v>
      </c>
    </row>
    <row r="2213" spans="1:39">
      <c r="A2213" s="291" t="s">
        <v>2364</v>
      </c>
      <c r="B2213" s="291">
        <v>4</v>
      </c>
      <c r="C2213" s="291" t="s">
        <v>4391</v>
      </c>
      <c r="D2213" s="291" t="s">
        <v>3178</v>
      </c>
      <c r="E2213" s="291" t="s">
        <v>3160</v>
      </c>
      <c r="F2213" s="291" t="s">
        <v>3161</v>
      </c>
      <c r="G2213" s="291" t="s">
        <v>3162</v>
      </c>
      <c r="H2213" s="291" t="s">
        <v>3163</v>
      </c>
      <c r="I2213" s="291" t="s">
        <v>3164</v>
      </c>
      <c r="J2213" s="291" t="s">
        <v>63</v>
      </c>
      <c r="K2213" s="291">
        <v>6</v>
      </c>
      <c r="L2213" s="291">
        <v>24440266</v>
      </c>
      <c r="M2213" s="291" t="s">
        <v>58</v>
      </c>
      <c r="N2213" s="291">
        <v>210</v>
      </c>
      <c r="O2213" s="291">
        <v>3745878.1022666609</v>
      </c>
      <c r="P2213" s="321" t="s">
        <v>3172</v>
      </c>
      <c r="Q2213" s="321">
        <v>20100000</v>
      </c>
      <c r="R2213" s="321">
        <v>32.510452999999998</v>
      </c>
      <c r="S2213" s="321">
        <v>52.540310169999998</v>
      </c>
      <c r="T2213" s="321">
        <v>123.30787642705047</v>
      </c>
      <c r="U2213" s="321" t="s">
        <v>150</v>
      </c>
      <c r="V2213" s="321">
        <v>0.2437433168239114</v>
      </c>
      <c r="W2213" s="321">
        <v>1.33586139759419</v>
      </c>
      <c r="X2213" s="321">
        <v>2.6501716760387399</v>
      </c>
      <c r="Y2213" s="321">
        <v>41.899748670636797</v>
      </c>
      <c r="Z2213" s="321">
        <v>0.41800999999999999</v>
      </c>
      <c r="AA2213" s="321">
        <v>141.09487300000001</v>
      </c>
      <c r="AB2213" s="321">
        <v>1.7961040779999999</v>
      </c>
      <c r="AC2213" s="322">
        <v>0.59518882524182481</v>
      </c>
      <c r="AD2213" s="323">
        <v>201000</v>
      </c>
      <c r="AE2213" s="322">
        <v>18.636209464013238</v>
      </c>
      <c r="AF2213" s="324">
        <v>46.036795983080452</v>
      </c>
      <c r="AG2213" s="324">
        <v>5.2462743284152715</v>
      </c>
      <c r="AH2213" s="324">
        <v>0.19104095711453539</v>
      </c>
      <c r="AI2213" s="324">
        <v>0.11395828524520678</v>
      </c>
      <c r="AJ2213" s="324">
        <v>0.12053670838377531</v>
      </c>
      <c r="AK2213" s="324">
        <v>116.57821375140497</v>
      </c>
      <c r="AL2213" s="324">
        <v>88.163053262230619</v>
      </c>
      <c r="AM2213" s="324">
        <v>144.99337424057936</v>
      </c>
    </row>
    <row r="2214" spans="1:39">
      <c r="A2214" s="291" t="s">
        <v>2365</v>
      </c>
      <c r="B2214" s="291">
        <v>4</v>
      </c>
      <c r="C2214" s="291" t="s">
        <v>4392</v>
      </c>
      <c r="D2214" s="291" t="s">
        <v>3178</v>
      </c>
      <c r="E2214" s="291" t="s">
        <v>3160</v>
      </c>
      <c r="F2214" s="291" t="s">
        <v>3161</v>
      </c>
      <c r="G2214" s="291" t="s">
        <v>3162</v>
      </c>
      <c r="H2214" s="291" t="s">
        <v>3163</v>
      </c>
      <c r="I2214" s="291" t="s">
        <v>3164</v>
      </c>
      <c r="J2214" s="291" t="s">
        <v>63</v>
      </c>
      <c r="K2214" s="291">
        <v>6</v>
      </c>
      <c r="L2214" s="291">
        <v>24440266</v>
      </c>
      <c r="M2214" s="291" t="s">
        <v>58</v>
      </c>
      <c r="N2214" s="291">
        <v>211</v>
      </c>
      <c r="O2214" s="291">
        <v>3763800.9639999941</v>
      </c>
      <c r="P2214" s="321" t="s">
        <v>3172</v>
      </c>
      <c r="Q2214" s="321">
        <v>20100000</v>
      </c>
      <c r="R2214" s="321">
        <v>32.510452999999998</v>
      </c>
      <c r="S2214" s="321">
        <v>52.540310169999998</v>
      </c>
      <c r="T2214" s="321">
        <v>123.30787642705047</v>
      </c>
      <c r="U2214" s="321" t="s">
        <v>150</v>
      </c>
      <c r="V2214" s="321">
        <v>0.2437433168239114</v>
      </c>
      <c r="W2214" s="321">
        <v>1.33586139759419</v>
      </c>
      <c r="X2214" s="321">
        <v>2.6501716760387399</v>
      </c>
      <c r="Y2214" s="321">
        <v>41.899748670636797</v>
      </c>
      <c r="Z2214" s="321">
        <v>0.41800999999999999</v>
      </c>
      <c r="AA2214" s="321">
        <v>141.09487300000001</v>
      </c>
      <c r="AB2214" s="321">
        <v>1.7961040779999999</v>
      </c>
      <c r="AC2214" s="322">
        <v>0.59518882524182481</v>
      </c>
      <c r="AD2214" s="323">
        <v>201000</v>
      </c>
      <c r="AE2214" s="322">
        <v>18.72537793034823</v>
      </c>
      <c r="AF2214" s="324">
        <v>46.257067734195672</v>
      </c>
      <c r="AG2214" s="324">
        <v>5.2884673183350301</v>
      </c>
      <c r="AH2214" s="324">
        <v>0.1915497094209245</v>
      </c>
      <c r="AI2214" s="324">
        <v>0.11432776821747211</v>
      </c>
      <c r="AJ2214" s="324">
        <v>0.12053670838377531</v>
      </c>
      <c r="AK2214" s="324">
        <v>116.95619122645709</v>
      </c>
      <c r="AL2214" s="324">
        <v>88.448901253828808</v>
      </c>
      <c r="AM2214" s="324">
        <v>145.46348119908538</v>
      </c>
    </row>
    <row r="2215" spans="1:39">
      <c r="A2215" s="291" t="s">
        <v>2366</v>
      </c>
      <c r="B2215" s="291">
        <v>4</v>
      </c>
      <c r="C2215" s="291" t="s">
        <v>4393</v>
      </c>
      <c r="D2215" s="291" t="s">
        <v>3178</v>
      </c>
      <c r="E2215" s="291" t="s">
        <v>3160</v>
      </c>
      <c r="F2215" s="291" t="s">
        <v>3161</v>
      </c>
      <c r="G2215" s="291" t="s">
        <v>3162</v>
      </c>
      <c r="H2215" s="291" t="s">
        <v>3163</v>
      </c>
      <c r="I2215" s="291" t="s">
        <v>3164</v>
      </c>
      <c r="J2215" s="291" t="s">
        <v>63</v>
      </c>
      <c r="K2215" s="291">
        <v>6</v>
      </c>
      <c r="L2215" s="291">
        <v>24440266</v>
      </c>
      <c r="M2215" s="291" t="s">
        <v>58</v>
      </c>
      <c r="N2215" s="291">
        <v>212</v>
      </c>
      <c r="O2215" s="291">
        <v>3781723.8257333273</v>
      </c>
      <c r="P2215" s="321" t="s">
        <v>3172</v>
      </c>
      <c r="Q2215" s="321">
        <v>20100000</v>
      </c>
      <c r="R2215" s="321">
        <v>32.510452999999998</v>
      </c>
      <c r="S2215" s="321">
        <v>52.540310169999998</v>
      </c>
      <c r="T2215" s="321">
        <v>123.30787642705047</v>
      </c>
      <c r="U2215" s="321" t="s">
        <v>150</v>
      </c>
      <c r="V2215" s="321">
        <v>0.2437433168239114</v>
      </c>
      <c r="W2215" s="321">
        <v>1.33586139759419</v>
      </c>
      <c r="X2215" s="321">
        <v>2.6501716760387399</v>
      </c>
      <c r="Y2215" s="321">
        <v>41.899748670636797</v>
      </c>
      <c r="Z2215" s="321">
        <v>0.41800999999999999</v>
      </c>
      <c r="AA2215" s="321">
        <v>141.09487300000001</v>
      </c>
      <c r="AB2215" s="321">
        <v>1.7961040779999999</v>
      </c>
      <c r="AC2215" s="322">
        <v>0.59518882524182481</v>
      </c>
      <c r="AD2215" s="323">
        <v>201000</v>
      </c>
      <c r="AE2215" s="322">
        <v>18.81454639668322</v>
      </c>
      <c r="AF2215" s="324">
        <v>46.477339485310885</v>
      </c>
      <c r="AG2215" s="324">
        <v>5.3307717179285996</v>
      </c>
      <c r="AH2215" s="324">
        <v>0.19205549226982888</v>
      </c>
      <c r="AI2215" s="324">
        <v>0.11469614605658279</v>
      </c>
      <c r="AJ2215" s="324">
        <v>0.12053670838377531</v>
      </c>
      <c r="AK2215" s="324">
        <v>117.33303816107637</v>
      </c>
      <c r="AL2215" s="324">
        <v>88.733894266669054</v>
      </c>
      <c r="AM2215" s="324">
        <v>145.93218205548371</v>
      </c>
    </row>
    <row r="2216" spans="1:39">
      <c r="A2216" s="291" t="s">
        <v>2367</v>
      </c>
      <c r="B2216" s="291">
        <v>4</v>
      </c>
      <c r="C2216" s="291" t="s">
        <v>4394</v>
      </c>
      <c r="D2216" s="291" t="s">
        <v>3178</v>
      </c>
      <c r="E2216" s="291" t="s">
        <v>3160</v>
      </c>
      <c r="F2216" s="291" t="s">
        <v>3161</v>
      </c>
      <c r="G2216" s="291" t="s">
        <v>3162</v>
      </c>
      <c r="H2216" s="291" t="s">
        <v>3163</v>
      </c>
      <c r="I2216" s="291" t="s">
        <v>3164</v>
      </c>
      <c r="J2216" s="291" t="s">
        <v>63</v>
      </c>
      <c r="K2216" s="291">
        <v>6</v>
      </c>
      <c r="L2216" s="291">
        <v>24440266</v>
      </c>
      <c r="M2216" s="291" t="s">
        <v>58</v>
      </c>
      <c r="N2216" s="291">
        <v>213</v>
      </c>
      <c r="O2216" s="291">
        <v>3799646.6874666605</v>
      </c>
      <c r="P2216" s="321" t="s">
        <v>3172</v>
      </c>
      <c r="Q2216" s="321">
        <v>20100000</v>
      </c>
      <c r="R2216" s="321">
        <v>32.510452999999998</v>
      </c>
      <c r="S2216" s="321">
        <v>52.540310169999998</v>
      </c>
      <c r="T2216" s="321">
        <v>123.30787642705047</v>
      </c>
      <c r="U2216" s="321" t="s">
        <v>150</v>
      </c>
      <c r="V2216" s="321">
        <v>0.2437433168239114</v>
      </c>
      <c r="W2216" s="321">
        <v>1.33586139759419</v>
      </c>
      <c r="X2216" s="321">
        <v>2.6501716760387399</v>
      </c>
      <c r="Y2216" s="321">
        <v>41.899748670636797</v>
      </c>
      <c r="Z2216" s="321">
        <v>0.41800999999999999</v>
      </c>
      <c r="AA2216" s="321">
        <v>141.09487300000001</v>
      </c>
      <c r="AB2216" s="321">
        <v>1.7961040779999999</v>
      </c>
      <c r="AC2216" s="322">
        <v>0.59518882524182481</v>
      </c>
      <c r="AD2216" s="323">
        <v>201000</v>
      </c>
      <c r="AE2216" s="322">
        <v>18.903714863018212</v>
      </c>
      <c r="AF2216" s="324">
        <v>46.697611236426106</v>
      </c>
      <c r="AG2216" s="324">
        <v>5.3731868738304973</v>
      </c>
      <c r="AH2216" s="324">
        <v>0.19255830893953857</v>
      </c>
      <c r="AI2216" s="324">
        <v>0.11506342040980429</v>
      </c>
      <c r="AJ2216" s="324">
        <v>0.12053670838377531</v>
      </c>
      <c r="AK2216" s="324">
        <v>117.70875624039931</v>
      </c>
      <c r="AL2216" s="324">
        <v>89.018033575147115</v>
      </c>
      <c r="AM2216" s="324">
        <v>146.39947890565151</v>
      </c>
    </row>
    <row r="2217" spans="1:39">
      <c r="A2217" s="291" t="s">
        <v>2368</v>
      </c>
      <c r="B2217" s="291">
        <v>4</v>
      </c>
      <c r="C2217" s="291" t="s">
        <v>4395</v>
      </c>
      <c r="D2217" s="291" t="s">
        <v>3178</v>
      </c>
      <c r="E2217" s="291" t="s">
        <v>3160</v>
      </c>
      <c r="F2217" s="291" t="s">
        <v>3161</v>
      </c>
      <c r="G2217" s="291" t="s">
        <v>3162</v>
      </c>
      <c r="H2217" s="291" t="s">
        <v>3163</v>
      </c>
      <c r="I2217" s="291" t="s">
        <v>3164</v>
      </c>
      <c r="J2217" s="291" t="s">
        <v>63</v>
      </c>
      <c r="K2217" s="291">
        <v>6</v>
      </c>
      <c r="L2217" s="291">
        <v>24440266</v>
      </c>
      <c r="M2217" s="291" t="s">
        <v>58</v>
      </c>
      <c r="N2217" s="291">
        <v>214</v>
      </c>
      <c r="O2217" s="291">
        <v>3817569.5491999937</v>
      </c>
      <c r="P2217" s="321" t="s">
        <v>3172</v>
      </c>
      <c r="Q2217" s="321">
        <v>20100000</v>
      </c>
      <c r="R2217" s="321">
        <v>32.510452999999998</v>
      </c>
      <c r="S2217" s="321">
        <v>52.540310169999998</v>
      </c>
      <c r="T2217" s="321">
        <v>123.30787642705047</v>
      </c>
      <c r="U2217" s="321" t="s">
        <v>150</v>
      </c>
      <c r="V2217" s="321">
        <v>0.2437433168239114</v>
      </c>
      <c r="W2217" s="321">
        <v>1.33586139759419</v>
      </c>
      <c r="X2217" s="321">
        <v>2.6501716760387399</v>
      </c>
      <c r="Y2217" s="321">
        <v>41.899748670636797</v>
      </c>
      <c r="Z2217" s="321">
        <v>0.41800999999999999</v>
      </c>
      <c r="AA2217" s="321">
        <v>141.09487300000001</v>
      </c>
      <c r="AB2217" s="321">
        <v>1.7961040779999999</v>
      </c>
      <c r="AC2217" s="322">
        <v>0.59518882524182481</v>
      </c>
      <c r="AD2217" s="323">
        <v>201000</v>
      </c>
      <c r="AE2217" s="322">
        <v>18.992883329353202</v>
      </c>
      <c r="AF2217" s="324">
        <v>46.917882987541311</v>
      </c>
      <c r="AG2217" s="324">
        <v>5.415712133397391</v>
      </c>
      <c r="AH2217" s="324">
        <v>0.19305816270853651</v>
      </c>
      <c r="AI2217" s="324">
        <v>0.11542959290885935</v>
      </c>
      <c r="AJ2217" s="324">
        <v>0.12053670838377531</v>
      </c>
      <c r="AK2217" s="324">
        <v>118.08334713366236</v>
      </c>
      <c r="AL2217" s="324">
        <v>89.301320441634189</v>
      </c>
      <c r="AM2217" s="324">
        <v>146.86537382569054</v>
      </c>
    </row>
    <row r="2218" spans="1:39">
      <c r="A2218" s="291" t="s">
        <v>2369</v>
      </c>
      <c r="B2218" s="291">
        <v>4</v>
      </c>
      <c r="C2218" s="291" t="s">
        <v>4396</v>
      </c>
      <c r="D2218" s="291" t="s">
        <v>3178</v>
      </c>
      <c r="E2218" s="291" t="s">
        <v>3160</v>
      </c>
      <c r="F2218" s="291" t="s">
        <v>3161</v>
      </c>
      <c r="G2218" s="291" t="s">
        <v>3162</v>
      </c>
      <c r="H2218" s="291" t="s">
        <v>3163</v>
      </c>
      <c r="I2218" s="291" t="s">
        <v>3164</v>
      </c>
      <c r="J2218" s="291" t="s">
        <v>63</v>
      </c>
      <c r="K2218" s="291">
        <v>6</v>
      </c>
      <c r="L2218" s="291">
        <v>24440266</v>
      </c>
      <c r="M2218" s="291" t="s">
        <v>58</v>
      </c>
      <c r="N2218" s="291">
        <v>215</v>
      </c>
      <c r="O2218" s="291">
        <v>3835492.4109333269</v>
      </c>
      <c r="P2218" s="321" t="s">
        <v>3172</v>
      </c>
      <c r="Q2218" s="321">
        <v>20100000</v>
      </c>
      <c r="R2218" s="321">
        <v>32.510452999999998</v>
      </c>
      <c r="S2218" s="321">
        <v>52.540310169999998</v>
      </c>
      <c r="T2218" s="321">
        <v>123.30787642705047</v>
      </c>
      <c r="U2218" s="321" t="s">
        <v>150</v>
      </c>
      <c r="V2218" s="321">
        <v>0.2437433168239114</v>
      </c>
      <c r="W2218" s="321">
        <v>1.33586139759419</v>
      </c>
      <c r="X2218" s="321">
        <v>2.6501716760387399</v>
      </c>
      <c r="Y2218" s="321">
        <v>41.899748670636797</v>
      </c>
      <c r="Z2218" s="321">
        <v>0.41800999999999999</v>
      </c>
      <c r="AA2218" s="321">
        <v>141.09487300000001</v>
      </c>
      <c r="AB2218" s="321">
        <v>1.7961040779999999</v>
      </c>
      <c r="AC2218" s="322">
        <v>0.59518882524182481</v>
      </c>
      <c r="AD2218" s="323">
        <v>201000</v>
      </c>
      <c r="AE2218" s="322">
        <v>19.082051795688194</v>
      </c>
      <c r="AF2218" s="324">
        <v>47.138154738656532</v>
      </c>
      <c r="AG2218" s="324">
        <v>5.4583468447082746</v>
      </c>
      <c r="AH2218" s="324">
        <v>0.19355505685602939</v>
      </c>
      <c r="AI2218" s="324">
        <v>0.11579466517029473</v>
      </c>
      <c r="AJ2218" s="324">
        <v>0.12053670838377531</v>
      </c>
      <c r="AK2218" s="324">
        <v>118.45681249457706</v>
      </c>
      <c r="AL2218" s="324">
        <v>89.583756116760711</v>
      </c>
      <c r="AM2218" s="324">
        <v>147.32986887239343</v>
      </c>
    </row>
    <row r="2219" spans="1:39">
      <c r="A2219" s="291" t="s">
        <v>2370</v>
      </c>
      <c r="B2219" s="291">
        <v>4</v>
      </c>
      <c r="C2219" s="291" t="s">
        <v>4397</v>
      </c>
      <c r="D2219" s="291" t="s">
        <v>3178</v>
      </c>
      <c r="E2219" s="291" t="s">
        <v>3160</v>
      </c>
      <c r="F2219" s="291" t="s">
        <v>3161</v>
      </c>
      <c r="G2219" s="291" t="s">
        <v>3162</v>
      </c>
      <c r="H2219" s="291" t="s">
        <v>3163</v>
      </c>
      <c r="I2219" s="291" t="s">
        <v>3164</v>
      </c>
      <c r="J2219" s="291" t="s">
        <v>63</v>
      </c>
      <c r="K2219" s="291">
        <v>6</v>
      </c>
      <c r="L2219" s="291">
        <v>24440266</v>
      </c>
      <c r="M2219" s="291" t="s">
        <v>58</v>
      </c>
      <c r="N2219" s="291">
        <v>216</v>
      </c>
      <c r="O2219" s="291">
        <v>3853415.2726666601</v>
      </c>
      <c r="P2219" s="321" t="s">
        <v>3172</v>
      </c>
      <c r="Q2219" s="321">
        <v>20100000</v>
      </c>
      <c r="R2219" s="321">
        <v>32.510452999999998</v>
      </c>
      <c r="S2219" s="321">
        <v>52.540310169999998</v>
      </c>
      <c r="T2219" s="321">
        <v>123.30787642705047</v>
      </c>
      <c r="U2219" s="321" t="s">
        <v>150</v>
      </c>
      <c r="V2219" s="321">
        <v>0.2437433168239114</v>
      </c>
      <c r="W2219" s="321">
        <v>1.33586139759419</v>
      </c>
      <c r="X2219" s="321">
        <v>2.6501716760387399</v>
      </c>
      <c r="Y2219" s="321">
        <v>41.899748670636797</v>
      </c>
      <c r="Z2219" s="321">
        <v>0.41800999999999999</v>
      </c>
      <c r="AA2219" s="321">
        <v>141.09487300000001</v>
      </c>
      <c r="AB2219" s="321">
        <v>1.7961040779999999</v>
      </c>
      <c r="AC2219" s="322">
        <v>0.59518882524182481</v>
      </c>
      <c r="AD2219" s="323">
        <v>201000</v>
      </c>
      <c r="AE2219" s="322">
        <v>19.171220262023184</v>
      </c>
      <c r="AF2219" s="324">
        <v>47.358426489771745</v>
      </c>
      <c r="AG2219" s="324">
        <v>5.5010903565647382</v>
      </c>
      <c r="AH2219" s="324">
        <v>0.19404899466253692</v>
      </c>
      <c r="AI2219" s="324">
        <v>0.11615863879584003</v>
      </c>
      <c r="AJ2219" s="324">
        <v>0.12053670838377531</v>
      </c>
      <c r="AK2219" s="324">
        <v>118.82915396169719</v>
      </c>
      <c r="AL2219" s="324">
        <v>89.865341839693897</v>
      </c>
      <c r="AM2219" s="324">
        <v>147.79296608370049</v>
      </c>
    </row>
    <row r="2220" spans="1:39">
      <c r="A2220" s="291" t="s">
        <v>2371</v>
      </c>
      <c r="B2220" s="291">
        <v>4</v>
      </c>
      <c r="C2220" s="291" t="s">
        <v>4398</v>
      </c>
      <c r="D2220" s="291" t="s">
        <v>3178</v>
      </c>
      <c r="E2220" s="291" t="s">
        <v>3160</v>
      </c>
      <c r="F2220" s="291" t="s">
        <v>3161</v>
      </c>
      <c r="G2220" s="291" t="s">
        <v>3162</v>
      </c>
      <c r="H2220" s="291" t="s">
        <v>3163</v>
      </c>
      <c r="I2220" s="291" t="s">
        <v>3164</v>
      </c>
      <c r="J2220" s="291" t="s">
        <v>63</v>
      </c>
      <c r="K2220" s="291">
        <v>6</v>
      </c>
      <c r="L2220" s="291">
        <v>24440266</v>
      </c>
      <c r="M2220" s="291" t="s">
        <v>58</v>
      </c>
      <c r="N2220" s="291">
        <v>217</v>
      </c>
      <c r="O2220" s="291">
        <v>3871338.1343999933</v>
      </c>
      <c r="P2220" s="321" t="s">
        <v>3172</v>
      </c>
      <c r="Q2220" s="321">
        <v>20100000</v>
      </c>
      <c r="R2220" s="321">
        <v>32.510452999999998</v>
      </c>
      <c r="S2220" s="321">
        <v>52.540310169999998</v>
      </c>
      <c r="T2220" s="321">
        <v>123.30787642705047</v>
      </c>
      <c r="U2220" s="321" t="s">
        <v>150</v>
      </c>
      <c r="V2220" s="321">
        <v>0.2437433168239114</v>
      </c>
      <c r="W2220" s="321">
        <v>1.33586139759419</v>
      </c>
      <c r="X2220" s="321">
        <v>2.6501716760387399</v>
      </c>
      <c r="Y2220" s="321">
        <v>41.899748670636797</v>
      </c>
      <c r="Z2220" s="321">
        <v>0.41800999999999999</v>
      </c>
      <c r="AA2220" s="321">
        <v>141.09487300000001</v>
      </c>
      <c r="AB2220" s="321">
        <v>1.7961040779999999</v>
      </c>
      <c r="AC2220" s="322">
        <v>0.59518882524182481</v>
      </c>
      <c r="AD2220" s="323">
        <v>201000</v>
      </c>
      <c r="AE2220" s="322">
        <v>19.260388728358176</v>
      </c>
      <c r="AF2220" s="324">
        <v>47.578698240886965</v>
      </c>
      <c r="AG2220" s="324">
        <v>5.543942018491359</v>
      </c>
      <c r="AH2220" s="324">
        <v>0.19453997941027809</v>
      </c>
      <c r="AI2220" s="324">
        <v>0.11652151537275873</v>
      </c>
      <c r="AJ2220" s="324">
        <v>0.12053670838377531</v>
      </c>
      <c r="AK2220" s="324">
        <v>119.20037315877779</v>
      </c>
      <c r="AL2220" s="324">
        <v>90.146078838409352</v>
      </c>
      <c r="AM2220" s="324">
        <v>148.25466747914621</v>
      </c>
    </row>
    <row r="2221" spans="1:39">
      <c r="A2221" s="291" t="s">
        <v>2372</v>
      </c>
      <c r="B2221" s="291">
        <v>4</v>
      </c>
      <c r="C2221" s="291" t="s">
        <v>4399</v>
      </c>
      <c r="D2221" s="291" t="s">
        <v>3178</v>
      </c>
      <c r="E2221" s="291" t="s">
        <v>3160</v>
      </c>
      <c r="F2221" s="291" t="s">
        <v>3161</v>
      </c>
      <c r="G2221" s="291" t="s">
        <v>3162</v>
      </c>
      <c r="H2221" s="291" t="s">
        <v>3163</v>
      </c>
      <c r="I2221" s="291" t="s">
        <v>3164</v>
      </c>
      <c r="J2221" s="291" t="s">
        <v>63</v>
      </c>
      <c r="K2221" s="291">
        <v>6</v>
      </c>
      <c r="L2221" s="291">
        <v>24440266</v>
      </c>
      <c r="M2221" s="291" t="s">
        <v>58</v>
      </c>
      <c r="N2221" s="291">
        <v>218</v>
      </c>
      <c r="O2221" s="291">
        <v>3889260.9961333266</v>
      </c>
      <c r="P2221" s="321" t="s">
        <v>3172</v>
      </c>
      <c r="Q2221" s="321">
        <v>20100000</v>
      </c>
      <c r="R2221" s="321">
        <v>32.510452999999998</v>
      </c>
      <c r="S2221" s="321">
        <v>52.540310169999998</v>
      </c>
      <c r="T2221" s="321">
        <v>123.30787642705047</v>
      </c>
      <c r="U2221" s="321" t="s">
        <v>150</v>
      </c>
      <c r="V2221" s="321">
        <v>0.2437433168239114</v>
      </c>
      <c r="W2221" s="321">
        <v>1.33586139759419</v>
      </c>
      <c r="X2221" s="321">
        <v>2.6501716760387399</v>
      </c>
      <c r="Y2221" s="321">
        <v>41.899748670636797</v>
      </c>
      <c r="Z2221" s="321">
        <v>0.41800999999999999</v>
      </c>
      <c r="AA2221" s="321">
        <v>141.09487300000001</v>
      </c>
      <c r="AB2221" s="321">
        <v>1.7961040779999999</v>
      </c>
      <c r="AC2221" s="322">
        <v>0.59518882524182481</v>
      </c>
      <c r="AD2221" s="323">
        <v>201000</v>
      </c>
      <c r="AE2221" s="322">
        <v>19.349557194693165</v>
      </c>
      <c r="AF2221" s="324">
        <v>47.798969992002178</v>
      </c>
      <c r="AG2221" s="324">
        <v>5.5869011807362119</v>
      </c>
      <c r="AH2221" s="324">
        <v>0.19502801438384665</v>
      </c>
      <c r="AI2221" s="324">
        <v>0.11688329647419231</v>
      </c>
      <c r="AJ2221" s="324">
        <v>0.12053670838377531</v>
      </c>
      <c r="AK2221" s="324">
        <v>119.57047169512722</v>
      </c>
      <c r="AL2221" s="324">
        <v>90.4259683299573</v>
      </c>
      <c r="AM2221" s="324">
        <v>148.71497506029715</v>
      </c>
    </row>
    <row r="2222" spans="1:39">
      <c r="A2222" s="291" t="s">
        <v>2373</v>
      </c>
      <c r="B2222" s="291">
        <v>4</v>
      </c>
      <c r="C2222" s="291" t="s">
        <v>4400</v>
      </c>
      <c r="D2222" s="291" t="s">
        <v>3178</v>
      </c>
      <c r="E2222" s="291" t="s">
        <v>3160</v>
      </c>
      <c r="F2222" s="291" t="s">
        <v>3161</v>
      </c>
      <c r="G2222" s="291" t="s">
        <v>3162</v>
      </c>
      <c r="H2222" s="291" t="s">
        <v>3163</v>
      </c>
      <c r="I2222" s="291" t="s">
        <v>3164</v>
      </c>
      <c r="J2222" s="291" t="s">
        <v>63</v>
      </c>
      <c r="K2222" s="291">
        <v>6</v>
      </c>
      <c r="L2222" s="291">
        <v>24440266</v>
      </c>
      <c r="M2222" s="291" t="s">
        <v>58</v>
      </c>
      <c r="N2222" s="291">
        <v>219</v>
      </c>
      <c r="O2222" s="291">
        <v>3907183.8578666598</v>
      </c>
      <c r="P2222" s="321" t="s">
        <v>3172</v>
      </c>
      <c r="Q2222" s="321">
        <v>20100000</v>
      </c>
      <c r="R2222" s="321">
        <v>32.510452999999998</v>
      </c>
      <c r="S2222" s="321">
        <v>52.540310169999998</v>
      </c>
      <c r="T2222" s="321">
        <v>123.30787642705047</v>
      </c>
      <c r="U2222" s="321" t="s">
        <v>150</v>
      </c>
      <c r="V2222" s="321">
        <v>0.2437433168239114</v>
      </c>
      <c r="W2222" s="321">
        <v>1.33586139759419</v>
      </c>
      <c r="X2222" s="321">
        <v>2.6501716760387399</v>
      </c>
      <c r="Y2222" s="321">
        <v>41.899748670636797</v>
      </c>
      <c r="Z2222" s="321">
        <v>0.41800999999999999</v>
      </c>
      <c r="AA2222" s="321">
        <v>141.09487300000001</v>
      </c>
      <c r="AB2222" s="321">
        <v>1.7961040779999999</v>
      </c>
      <c r="AC2222" s="322">
        <v>0.59518882524182481</v>
      </c>
      <c r="AD2222" s="323">
        <v>201000</v>
      </c>
      <c r="AE2222" s="322">
        <v>19.438725661028158</v>
      </c>
      <c r="AF2222" s="324">
        <v>48.019241743117398</v>
      </c>
      <c r="AG2222" s="324">
        <v>5.6299671942715044</v>
      </c>
      <c r="AH2222" s="324">
        <v>0.19551310287066928</v>
      </c>
      <c r="AI2222" s="324">
        <v>0.11724398365949724</v>
      </c>
      <c r="AJ2222" s="324">
        <v>0.12053670838377531</v>
      </c>
      <c r="AK2222" s="324">
        <v>119.93945116595197</v>
      </c>
      <c r="AL2222" s="324">
        <v>90.705011520723289</v>
      </c>
      <c r="AM2222" s="324">
        <v>149.17389081118063</v>
      </c>
    </row>
    <row r="2223" spans="1:39">
      <c r="A2223" s="291" t="s">
        <v>2374</v>
      </c>
      <c r="B2223" s="291">
        <v>4</v>
      </c>
      <c r="C2223" s="291" t="s">
        <v>4401</v>
      </c>
      <c r="D2223" s="291" t="s">
        <v>3178</v>
      </c>
      <c r="E2223" s="291" t="s">
        <v>3160</v>
      </c>
      <c r="F2223" s="291" t="s">
        <v>3161</v>
      </c>
      <c r="G2223" s="291" t="s">
        <v>3162</v>
      </c>
      <c r="H2223" s="291" t="s">
        <v>3163</v>
      </c>
      <c r="I2223" s="291" t="s">
        <v>3164</v>
      </c>
      <c r="J2223" s="291" t="s">
        <v>63</v>
      </c>
      <c r="K2223" s="291">
        <v>6</v>
      </c>
      <c r="L2223" s="291">
        <v>24440266</v>
      </c>
      <c r="M2223" s="291" t="s">
        <v>58</v>
      </c>
      <c r="N2223" s="291">
        <v>220</v>
      </c>
      <c r="O2223" s="291">
        <v>3925106.719599993</v>
      </c>
      <c r="P2223" s="321" t="s">
        <v>3172</v>
      </c>
      <c r="Q2223" s="321">
        <v>20100000</v>
      </c>
      <c r="R2223" s="321">
        <v>32.510452999999998</v>
      </c>
      <c r="S2223" s="321">
        <v>52.540310169999998</v>
      </c>
      <c r="T2223" s="321">
        <v>123.30787642705047</v>
      </c>
      <c r="U2223" s="321" t="s">
        <v>150</v>
      </c>
      <c r="V2223" s="321">
        <v>0.2437433168239114</v>
      </c>
      <c r="W2223" s="321">
        <v>1.33586139759419</v>
      </c>
      <c r="X2223" s="321">
        <v>2.6501716760387399</v>
      </c>
      <c r="Y2223" s="321">
        <v>41.899748670636797</v>
      </c>
      <c r="Z2223" s="321">
        <v>0.41800999999999999</v>
      </c>
      <c r="AA2223" s="321">
        <v>141.09487300000001</v>
      </c>
      <c r="AB2223" s="321">
        <v>1.7961040779999999</v>
      </c>
      <c r="AC2223" s="322">
        <v>0.59518882524182481</v>
      </c>
      <c r="AD2223" s="323">
        <v>201000</v>
      </c>
      <c r="AE2223" s="322">
        <v>19.527894127363147</v>
      </c>
      <c r="AF2223" s="324">
        <v>48.239513494232611</v>
      </c>
      <c r="AG2223" s="324">
        <v>5.6731394107942856</v>
      </c>
      <c r="AH2223" s="324">
        <v>0.19599524816144057</v>
      </c>
      <c r="AI2223" s="324">
        <v>0.1176035784745746</v>
      </c>
      <c r="AJ2223" s="324">
        <v>0.12053670838377531</v>
      </c>
      <c r="AK2223" s="324">
        <v>120.30731315269371</v>
      </c>
      <c r="AL2223" s="324">
        <v>90.983209606683175</v>
      </c>
      <c r="AM2223" s="324">
        <v>149.63141669870424</v>
      </c>
    </row>
    <row r="2224" spans="1:39">
      <c r="A2224" s="291" t="s">
        <v>2375</v>
      </c>
      <c r="B2224" s="291">
        <v>4</v>
      </c>
      <c r="C2224" s="291" t="s">
        <v>4402</v>
      </c>
      <c r="D2224" s="291" t="s">
        <v>3178</v>
      </c>
      <c r="E2224" s="291" t="s">
        <v>3160</v>
      </c>
      <c r="F2224" s="291" t="s">
        <v>3161</v>
      </c>
      <c r="G2224" s="291" t="s">
        <v>3162</v>
      </c>
      <c r="H2224" s="291" t="s">
        <v>3163</v>
      </c>
      <c r="I2224" s="291" t="s">
        <v>3164</v>
      </c>
      <c r="J2224" s="291" t="s">
        <v>63</v>
      </c>
      <c r="K2224" s="291">
        <v>6</v>
      </c>
      <c r="L2224" s="291">
        <v>24440266</v>
      </c>
      <c r="M2224" s="291" t="s">
        <v>58</v>
      </c>
      <c r="N2224" s="291">
        <v>221</v>
      </c>
      <c r="O2224" s="291">
        <v>3943029.5813333262</v>
      </c>
      <c r="P2224" s="321" t="s">
        <v>3172</v>
      </c>
      <c r="Q2224" s="321">
        <v>20100000</v>
      </c>
      <c r="R2224" s="321">
        <v>32.510452999999998</v>
      </c>
      <c r="S2224" s="321">
        <v>52.540310169999998</v>
      </c>
      <c r="T2224" s="321">
        <v>123.30787642705047</v>
      </c>
      <c r="U2224" s="321" t="s">
        <v>150</v>
      </c>
      <c r="V2224" s="321">
        <v>0.2437433168239114</v>
      </c>
      <c r="W2224" s="321">
        <v>1.33586139759419</v>
      </c>
      <c r="X2224" s="321">
        <v>2.6501716760387399</v>
      </c>
      <c r="Y2224" s="321">
        <v>41.899748670636797</v>
      </c>
      <c r="Z2224" s="321">
        <v>0.41800999999999999</v>
      </c>
      <c r="AA2224" s="321">
        <v>141.09487300000001</v>
      </c>
      <c r="AB2224" s="321">
        <v>1.7961040779999999</v>
      </c>
      <c r="AC2224" s="322">
        <v>0.59518882524182481</v>
      </c>
      <c r="AD2224" s="323">
        <v>201000</v>
      </c>
      <c r="AE2224" s="322">
        <v>19.61706259369814</v>
      </c>
      <c r="AF2224" s="324">
        <v>48.459785245347831</v>
      </c>
      <c r="AG2224" s="324">
        <v>5.7164171827272954</v>
      </c>
      <c r="AH2224" s="324">
        <v>0.19647445355065948</v>
      </c>
      <c r="AI2224" s="324">
        <v>0.11796208245219318</v>
      </c>
      <c r="AJ2224" s="324">
        <v>0.12053670838377531</v>
      </c>
      <c r="AK2224" s="324">
        <v>120.67405922336</v>
      </c>
      <c r="AL2224" s="324">
        <v>91.260563773653118</v>
      </c>
      <c r="AM2224" s="324">
        <v>150.08755467306688</v>
      </c>
    </row>
    <row r="2225" spans="1:39">
      <c r="A2225" s="291" t="s">
        <v>2376</v>
      </c>
      <c r="B2225" s="291">
        <v>4</v>
      </c>
      <c r="C2225" s="291" t="s">
        <v>4403</v>
      </c>
      <c r="D2225" s="291" t="s">
        <v>3178</v>
      </c>
      <c r="E2225" s="291" t="s">
        <v>3160</v>
      </c>
      <c r="F2225" s="291" t="s">
        <v>3161</v>
      </c>
      <c r="G2225" s="291" t="s">
        <v>3162</v>
      </c>
      <c r="H2225" s="291" t="s">
        <v>3163</v>
      </c>
      <c r="I2225" s="291" t="s">
        <v>3164</v>
      </c>
      <c r="J2225" s="291" t="s">
        <v>63</v>
      </c>
      <c r="K2225" s="291">
        <v>6</v>
      </c>
      <c r="L2225" s="291">
        <v>24440266</v>
      </c>
      <c r="M2225" s="291" t="s">
        <v>58</v>
      </c>
      <c r="N2225" s="291">
        <v>222</v>
      </c>
      <c r="O2225" s="291">
        <v>3960952.4430666594</v>
      </c>
      <c r="P2225" s="321" t="s">
        <v>3172</v>
      </c>
      <c r="Q2225" s="321">
        <v>20100000</v>
      </c>
      <c r="R2225" s="321">
        <v>32.510452999999998</v>
      </c>
      <c r="S2225" s="321">
        <v>52.540310169999998</v>
      </c>
      <c r="T2225" s="321">
        <v>123.30787642705047</v>
      </c>
      <c r="U2225" s="321" t="s">
        <v>150</v>
      </c>
      <c r="V2225" s="321">
        <v>0.2437433168239114</v>
      </c>
      <c r="W2225" s="321">
        <v>1.33586139759419</v>
      </c>
      <c r="X2225" s="321">
        <v>2.6501716760387399</v>
      </c>
      <c r="Y2225" s="321">
        <v>41.899748670636797</v>
      </c>
      <c r="Z2225" s="321">
        <v>0.41800999999999999</v>
      </c>
      <c r="AA2225" s="321">
        <v>141.09487300000001</v>
      </c>
      <c r="AB2225" s="321">
        <v>1.7961040779999999</v>
      </c>
      <c r="AC2225" s="322">
        <v>0.59518882524182481</v>
      </c>
      <c r="AD2225" s="323">
        <v>201000</v>
      </c>
      <c r="AE2225" s="322">
        <v>19.706231060033133</v>
      </c>
      <c r="AF2225" s="324">
        <v>48.680056996463051</v>
      </c>
      <c r="AG2225" s="324">
        <v>5.7597998632198921</v>
      </c>
      <c r="AH2225" s="324">
        <v>0.19695072233708288</v>
      </c>
      <c r="AI2225" s="324">
        <v>0.11831949711230581</v>
      </c>
      <c r="AJ2225" s="324">
        <v>0.12053670838377531</v>
      </c>
      <c r="AK2225" s="324">
        <v>121.03969093284775</v>
      </c>
      <c r="AL2225" s="324">
        <v>91.537075197534321</v>
      </c>
      <c r="AM2225" s="324">
        <v>150.54230666816116</v>
      </c>
    </row>
    <row r="2226" spans="1:39">
      <c r="A2226" s="291" t="s">
        <v>2377</v>
      </c>
      <c r="B2226" s="291">
        <v>4</v>
      </c>
      <c r="C2226" s="291" t="s">
        <v>4404</v>
      </c>
      <c r="D2226" s="291" t="s">
        <v>3178</v>
      </c>
      <c r="E2226" s="291" t="s">
        <v>3160</v>
      </c>
      <c r="F2226" s="291" t="s">
        <v>3161</v>
      </c>
      <c r="G2226" s="291" t="s">
        <v>3162</v>
      </c>
      <c r="H2226" s="291" t="s">
        <v>3163</v>
      </c>
      <c r="I2226" s="291" t="s">
        <v>3164</v>
      </c>
      <c r="J2226" s="291" t="s">
        <v>63</v>
      </c>
      <c r="K2226" s="291">
        <v>6</v>
      </c>
      <c r="L2226" s="291">
        <v>24440266</v>
      </c>
      <c r="M2226" s="291" t="s">
        <v>58</v>
      </c>
      <c r="N2226" s="291">
        <v>223</v>
      </c>
      <c r="O2226" s="291">
        <v>3978875.3047999926</v>
      </c>
      <c r="P2226" s="321" t="s">
        <v>3172</v>
      </c>
      <c r="Q2226" s="321">
        <v>20100000</v>
      </c>
      <c r="R2226" s="321">
        <v>32.510452999999998</v>
      </c>
      <c r="S2226" s="321">
        <v>52.540310169999998</v>
      </c>
      <c r="T2226" s="321">
        <v>123.30787642705047</v>
      </c>
      <c r="U2226" s="321" t="s">
        <v>150</v>
      </c>
      <c r="V2226" s="321">
        <v>0.2437433168239114</v>
      </c>
      <c r="W2226" s="321">
        <v>1.33586139759419</v>
      </c>
      <c r="X2226" s="321">
        <v>2.6501716760387399</v>
      </c>
      <c r="Y2226" s="321">
        <v>41.899748670636797</v>
      </c>
      <c r="Z2226" s="321">
        <v>0.41800999999999999</v>
      </c>
      <c r="AA2226" s="321">
        <v>141.09487300000001</v>
      </c>
      <c r="AB2226" s="321">
        <v>1.7961040779999999</v>
      </c>
      <c r="AC2226" s="322">
        <v>0.59518882524182481</v>
      </c>
      <c r="AD2226" s="323">
        <v>201000</v>
      </c>
      <c r="AE2226" s="322">
        <v>19.795399526368122</v>
      </c>
      <c r="AF2226" s="324">
        <v>48.900328747578264</v>
      </c>
      <c r="AG2226" s="324">
        <v>5.803286806149103</v>
      </c>
      <c r="AH2226" s="324">
        <v>0.19742405782421471</v>
      </c>
      <c r="AI2226" s="324">
        <v>0.11867582396235944</v>
      </c>
      <c r="AJ2226" s="324">
        <v>0.12053670838377531</v>
      </c>
      <c r="AK2226" s="324">
        <v>121.40420982326044</v>
      </c>
      <c r="AL2226" s="324">
        <v>91.812745044552855</v>
      </c>
      <c r="AM2226" s="324">
        <v>150.99567460196803</v>
      </c>
    </row>
    <row r="2227" spans="1:39">
      <c r="A2227" s="291" t="s">
        <v>2378</v>
      </c>
      <c r="B2227" s="291">
        <v>4</v>
      </c>
      <c r="C2227" s="291" t="s">
        <v>4405</v>
      </c>
      <c r="D2227" s="291" t="s">
        <v>3178</v>
      </c>
      <c r="E2227" s="291" t="s">
        <v>3160</v>
      </c>
      <c r="F2227" s="291" t="s">
        <v>3161</v>
      </c>
      <c r="G2227" s="291" t="s">
        <v>3162</v>
      </c>
      <c r="H2227" s="291" t="s">
        <v>3163</v>
      </c>
      <c r="I2227" s="291" t="s">
        <v>3164</v>
      </c>
      <c r="J2227" s="291" t="s">
        <v>63</v>
      </c>
      <c r="K2227" s="291">
        <v>6</v>
      </c>
      <c r="L2227" s="291">
        <v>24440266</v>
      </c>
      <c r="M2227" s="291" t="s">
        <v>58</v>
      </c>
      <c r="N2227" s="291">
        <v>224</v>
      </c>
      <c r="O2227" s="291">
        <v>3996798.1665333258</v>
      </c>
      <c r="P2227" s="321" t="s">
        <v>3172</v>
      </c>
      <c r="Q2227" s="321">
        <v>20100000</v>
      </c>
      <c r="R2227" s="321">
        <v>32.510452999999998</v>
      </c>
      <c r="S2227" s="321">
        <v>52.540310169999998</v>
      </c>
      <c r="T2227" s="321">
        <v>123.30787642705047</v>
      </c>
      <c r="U2227" s="321" t="s">
        <v>150</v>
      </c>
      <c r="V2227" s="321">
        <v>0.2437433168239114</v>
      </c>
      <c r="W2227" s="321">
        <v>1.33586139759419</v>
      </c>
      <c r="X2227" s="321">
        <v>2.6501716760387399</v>
      </c>
      <c r="Y2227" s="321">
        <v>41.899748670636797</v>
      </c>
      <c r="Z2227" s="321">
        <v>0.41800999999999999</v>
      </c>
      <c r="AA2227" s="321">
        <v>141.09487300000001</v>
      </c>
      <c r="AB2227" s="321">
        <v>1.7961040779999999</v>
      </c>
      <c r="AC2227" s="322">
        <v>0.59518882524182481</v>
      </c>
      <c r="AD2227" s="323">
        <v>201000</v>
      </c>
      <c r="AE2227" s="322">
        <v>19.884567992703115</v>
      </c>
      <c r="AF2227" s="324">
        <v>49.120600498693484</v>
      </c>
      <c r="AG2227" s="324">
        <v>5.8468773661207392</v>
      </c>
      <c r="AH2227" s="324">
        <v>0.1978944633206042</v>
      </c>
      <c r="AI2227" s="324">
        <v>0.11903106449759822</v>
      </c>
      <c r="AJ2227" s="324">
        <v>0.12053670838377531</v>
      </c>
      <c r="AK2227" s="324">
        <v>121.76761742421827</v>
      </c>
      <c r="AL2227" s="324">
        <v>92.087574471494221</v>
      </c>
      <c r="AM2227" s="324">
        <v>151.44766037694234</v>
      </c>
    </row>
    <row r="2228" spans="1:39">
      <c r="A2228" s="291" t="s">
        <v>2379</v>
      </c>
      <c r="B2228" s="291">
        <v>4</v>
      </c>
      <c r="C2228" s="291" t="s">
        <v>4406</v>
      </c>
      <c r="D2228" s="291" t="s">
        <v>3178</v>
      </c>
      <c r="E2228" s="291" t="s">
        <v>3160</v>
      </c>
      <c r="F2228" s="291" t="s">
        <v>3161</v>
      </c>
      <c r="G2228" s="291" t="s">
        <v>3162</v>
      </c>
      <c r="H2228" s="291" t="s">
        <v>3163</v>
      </c>
      <c r="I2228" s="291" t="s">
        <v>3164</v>
      </c>
      <c r="J2228" s="291" t="s">
        <v>63</v>
      </c>
      <c r="K2228" s="291">
        <v>6</v>
      </c>
      <c r="L2228" s="291">
        <v>24440266</v>
      </c>
      <c r="M2228" s="291" t="s">
        <v>58</v>
      </c>
      <c r="N2228" s="291">
        <v>225</v>
      </c>
      <c r="O2228" s="291">
        <v>4014721.028266659</v>
      </c>
      <c r="P2228" s="321" t="s">
        <v>3172</v>
      </c>
      <c r="Q2228" s="321">
        <v>20100000</v>
      </c>
      <c r="R2228" s="321">
        <v>32.510452999999998</v>
      </c>
      <c r="S2228" s="321">
        <v>52.540310169999998</v>
      </c>
      <c r="T2228" s="321">
        <v>123.30787642705047</v>
      </c>
      <c r="U2228" s="321" t="s">
        <v>150</v>
      </c>
      <c r="V2228" s="321">
        <v>0.2437433168239114</v>
      </c>
      <c r="W2228" s="321">
        <v>1.33586139759419</v>
      </c>
      <c r="X2228" s="321">
        <v>2.6501716760387399</v>
      </c>
      <c r="Y2228" s="321">
        <v>41.899748670636797</v>
      </c>
      <c r="Z2228" s="321">
        <v>0.41800999999999999</v>
      </c>
      <c r="AA2228" s="321">
        <v>141.09487300000001</v>
      </c>
      <c r="AB2228" s="321">
        <v>1.7961040779999999</v>
      </c>
      <c r="AC2228" s="322">
        <v>0.59518882524182481</v>
      </c>
      <c r="AD2228" s="323">
        <v>201000</v>
      </c>
      <c r="AE2228" s="322">
        <v>19.973736459038104</v>
      </c>
      <c r="AF2228" s="324">
        <v>49.340872249808697</v>
      </c>
      <c r="AG2228" s="324">
        <v>5.8905708984706369</v>
      </c>
      <c r="AH2228" s="324">
        <v>0.1983619421404782</v>
      </c>
      <c r="AI2228" s="324">
        <v>0.11938522020136107</v>
      </c>
      <c r="AJ2228" s="324">
        <v>0.12053670838377531</v>
      </c>
      <c r="AK2228" s="324">
        <v>122.12991525316249</v>
      </c>
      <c r="AL2228" s="324">
        <v>92.361564625933468</v>
      </c>
      <c r="AM2228" s="324">
        <v>151.89826588039153</v>
      </c>
    </row>
    <row r="2229" spans="1:39">
      <c r="A2229" s="291" t="s">
        <v>2380</v>
      </c>
      <c r="B2229" s="291">
        <v>4</v>
      </c>
      <c r="C2229" s="291" t="s">
        <v>4407</v>
      </c>
      <c r="D2229" s="291" t="s">
        <v>3178</v>
      </c>
      <c r="E2229" s="291" t="s">
        <v>3160</v>
      </c>
      <c r="F2229" s="291" t="s">
        <v>3161</v>
      </c>
      <c r="G2229" s="291" t="s">
        <v>3162</v>
      </c>
      <c r="H2229" s="291" t="s">
        <v>3163</v>
      </c>
      <c r="I2229" s="291" t="s">
        <v>3164</v>
      </c>
      <c r="J2229" s="291" t="s">
        <v>63</v>
      </c>
      <c r="K2229" s="291">
        <v>6</v>
      </c>
      <c r="L2229" s="291">
        <v>24440266</v>
      </c>
      <c r="M2229" s="291" t="s">
        <v>58</v>
      </c>
      <c r="N2229" s="291">
        <v>226</v>
      </c>
      <c r="O2229" s="291">
        <v>4032643.8899999922</v>
      </c>
      <c r="P2229" s="321" t="s">
        <v>3172</v>
      </c>
      <c r="Q2229" s="321">
        <v>20100000</v>
      </c>
      <c r="R2229" s="321">
        <v>32.510452999999998</v>
      </c>
      <c r="S2229" s="321">
        <v>52.540310169999998</v>
      </c>
      <c r="T2229" s="321">
        <v>123.30787642705047</v>
      </c>
      <c r="U2229" s="321" t="s">
        <v>150</v>
      </c>
      <c r="V2229" s="321">
        <v>0.2437433168239114</v>
      </c>
      <c r="W2229" s="321">
        <v>1.33586139759419</v>
      </c>
      <c r="X2229" s="321">
        <v>2.6501716760387399</v>
      </c>
      <c r="Y2229" s="321">
        <v>41.899748670636797</v>
      </c>
      <c r="Z2229" s="321">
        <v>0.41800999999999999</v>
      </c>
      <c r="AA2229" s="321">
        <v>141.09487300000001</v>
      </c>
      <c r="AB2229" s="321">
        <v>1.7961040779999999</v>
      </c>
      <c r="AC2229" s="322">
        <v>0.59518882524182481</v>
      </c>
      <c r="AD2229" s="323">
        <v>201000</v>
      </c>
      <c r="AE2229" s="322">
        <v>20.062904925373097</v>
      </c>
      <c r="AF2229" s="324">
        <v>49.561144000923917</v>
      </c>
      <c r="AG2229" s="324">
        <v>5.9343667592659939</v>
      </c>
      <c r="AH2229" s="324">
        <v>0.19882649760408092</v>
      </c>
      <c r="AI2229" s="324">
        <v>0.11973829254537316</v>
      </c>
      <c r="AJ2229" s="324">
        <v>0.12053670838377531</v>
      </c>
      <c r="AK2229" s="324">
        <v>122.49110481565359</v>
      </c>
      <c r="AL2229" s="324">
        <v>92.634716646460802</v>
      </c>
      <c r="AM2229" s="324">
        <v>152.34749298484638</v>
      </c>
    </row>
    <row r="2230" spans="1:39">
      <c r="A2230" s="291" t="s">
        <v>2381</v>
      </c>
      <c r="B2230" s="291">
        <v>4</v>
      </c>
      <c r="C2230" s="291" t="s">
        <v>4408</v>
      </c>
      <c r="D2230" s="291" t="s">
        <v>3178</v>
      </c>
      <c r="E2230" s="291" t="s">
        <v>3160</v>
      </c>
      <c r="F2230" s="291" t="s">
        <v>3161</v>
      </c>
      <c r="G2230" s="291" t="s">
        <v>3162</v>
      </c>
      <c r="H2230" s="291" t="s">
        <v>3163</v>
      </c>
      <c r="I2230" s="291" t="s">
        <v>3164</v>
      </c>
      <c r="J2230" s="291" t="s">
        <v>63</v>
      </c>
      <c r="K2230" s="291">
        <v>6</v>
      </c>
      <c r="L2230" s="291">
        <v>24440266</v>
      </c>
      <c r="M2230" s="291" t="s">
        <v>58</v>
      </c>
      <c r="N2230" s="291">
        <v>227</v>
      </c>
      <c r="O2230" s="291">
        <v>4050566.7517333254</v>
      </c>
      <c r="P2230" s="321" t="s">
        <v>3172</v>
      </c>
      <c r="Q2230" s="321">
        <v>20100000</v>
      </c>
      <c r="R2230" s="321">
        <v>32.510452999999998</v>
      </c>
      <c r="S2230" s="321">
        <v>52.540310169999998</v>
      </c>
      <c r="T2230" s="321">
        <v>123.30787642705047</v>
      </c>
      <c r="U2230" s="321" t="s">
        <v>150</v>
      </c>
      <c r="V2230" s="321">
        <v>0.2437433168239114</v>
      </c>
      <c r="W2230" s="321">
        <v>1.33586139759419</v>
      </c>
      <c r="X2230" s="321">
        <v>2.6501716760387399</v>
      </c>
      <c r="Y2230" s="321">
        <v>41.899748670636797</v>
      </c>
      <c r="Z2230" s="321">
        <v>0.41800999999999999</v>
      </c>
      <c r="AA2230" s="321">
        <v>141.09487300000001</v>
      </c>
      <c r="AB2230" s="321">
        <v>1.7961040779999999</v>
      </c>
      <c r="AC2230" s="322">
        <v>0.59518882524182481</v>
      </c>
      <c r="AD2230" s="323">
        <v>201000</v>
      </c>
      <c r="AE2230" s="322">
        <v>20.152073391708086</v>
      </c>
      <c r="AF2230" s="324">
        <v>49.78141575203913</v>
      </c>
      <c r="AG2230" s="324">
        <v>5.9782643053067597</v>
      </c>
      <c r="AH2230" s="324">
        <v>0.19928813303801812</v>
      </c>
      <c r="AI2230" s="324">
        <v>0.12009028299003087</v>
      </c>
      <c r="AJ2230" s="324">
        <v>0.12053670838377531</v>
      </c>
      <c r="AK2230" s="324">
        <v>122.8511876056628</v>
      </c>
      <c r="AL2230" s="324">
        <v>92.907031662901957</v>
      </c>
      <c r="AM2230" s="324">
        <v>152.79534354842363</v>
      </c>
    </row>
    <row r="2231" spans="1:39">
      <c r="A2231" s="291" t="s">
        <v>2382</v>
      </c>
      <c r="B2231" s="291">
        <v>4</v>
      </c>
      <c r="C2231" s="291" t="s">
        <v>4409</v>
      </c>
      <c r="D2231" s="291" t="s">
        <v>3178</v>
      </c>
      <c r="E2231" s="291" t="s">
        <v>3160</v>
      </c>
      <c r="F2231" s="291" t="s">
        <v>3161</v>
      </c>
      <c r="G2231" s="291" t="s">
        <v>3162</v>
      </c>
      <c r="H2231" s="291" t="s">
        <v>3163</v>
      </c>
      <c r="I2231" s="291" t="s">
        <v>3164</v>
      </c>
      <c r="J2231" s="291" t="s">
        <v>63</v>
      </c>
      <c r="K2231" s="291">
        <v>6</v>
      </c>
      <c r="L2231" s="291">
        <v>24440266</v>
      </c>
      <c r="M2231" s="291" t="s">
        <v>58</v>
      </c>
      <c r="N2231" s="291">
        <v>228</v>
      </c>
      <c r="O2231" s="291">
        <v>4068489.6134666586</v>
      </c>
      <c r="P2231" s="321" t="s">
        <v>3172</v>
      </c>
      <c r="Q2231" s="321">
        <v>20100000</v>
      </c>
      <c r="R2231" s="321">
        <v>32.510452999999998</v>
      </c>
      <c r="S2231" s="321">
        <v>52.540310169999998</v>
      </c>
      <c r="T2231" s="321">
        <v>123.30787642705047</v>
      </c>
      <c r="U2231" s="321" t="s">
        <v>150</v>
      </c>
      <c r="V2231" s="321">
        <v>0.2437433168239114</v>
      </c>
      <c r="W2231" s="321">
        <v>1.33586139759419</v>
      </c>
      <c r="X2231" s="321">
        <v>2.6501716760387399</v>
      </c>
      <c r="Y2231" s="321">
        <v>41.899748670636797</v>
      </c>
      <c r="Z2231" s="321">
        <v>0.41800999999999999</v>
      </c>
      <c r="AA2231" s="321">
        <v>141.09487300000001</v>
      </c>
      <c r="AB2231" s="321">
        <v>1.7961040779999999</v>
      </c>
      <c r="AC2231" s="322">
        <v>0.59518882524182481</v>
      </c>
      <c r="AD2231" s="323">
        <v>201000</v>
      </c>
      <c r="AE2231" s="322">
        <v>20.241241858043079</v>
      </c>
      <c r="AF2231" s="324">
        <v>50.001687503154351</v>
      </c>
      <c r="AG2231" s="324">
        <v>6.0222628941271461</v>
      </c>
      <c r="AH2231" s="324">
        <v>0.19974685177570306</v>
      </c>
      <c r="AI2231" s="324">
        <v>0.12044119298468141</v>
      </c>
      <c r="AJ2231" s="324">
        <v>0.12053670838377531</v>
      </c>
      <c r="AK2231" s="324">
        <v>123.21016510585817</v>
      </c>
      <c r="AL2231" s="324">
        <v>93.178510796534553</v>
      </c>
      <c r="AM2231" s="324">
        <v>153.24181941518177</v>
      </c>
    </row>
    <row r="2232" spans="1:39">
      <c r="A2232" s="291" t="s">
        <v>2383</v>
      </c>
      <c r="B2232" s="291">
        <v>4</v>
      </c>
      <c r="C2232" s="291" t="s">
        <v>4410</v>
      </c>
      <c r="D2232" s="291" t="s">
        <v>3178</v>
      </c>
      <c r="E2232" s="291" t="s">
        <v>3160</v>
      </c>
      <c r="F2232" s="291" t="s">
        <v>3161</v>
      </c>
      <c r="G2232" s="291" t="s">
        <v>3162</v>
      </c>
      <c r="H2232" s="291" t="s">
        <v>3163</v>
      </c>
      <c r="I2232" s="291" t="s">
        <v>3164</v>
      </c>
      <c r="J2232" s="291" t="s">
        <v>63</v>
      </c>
      <c r="K2232" s="291">
        <v>6</v>
      </c>
      <c r="L2232" s="291">
        <v>24440266</v>
      </c>
      <c r="M2232" s="291" t="s">
        <v>58</v>
      </c>
      <c r="N2232" s="291">
        <v>229</v>
      </c>
      <c r="O2232" s="291">
        <v>4086412.4751999918</v>
      </c>
      <c r="P2232" s="321" t="s">
        <v>3172</v>
      </c>
      <c r="Q2232" s="321">
        <v>20100000</v>
      </c>
      <c r="R2232" s="321">
        <v>32.510452999999998</v>
      </c>
      <c r="S2232" s="321">
        <v>52.540310169999998</v>
      </c>
      <c r="T2232" s="321">
        <v>123.30787642705047</v>
      </c>
      <c r="U2232" s="321" t="s">
        <v>150</v>
      </c>
      <c r="V2232" s="321">
        <v>0.2437433168239114</v>
      </c>
      <c r="W2232" s="321">
        <v>1.33586139759419</v>
      </c>
      <c r="X2232" s="321">
        <v>2.6501716760387399</v>
      </c>
      <c r="Y2232" s="321">
        <v>41.899748670636797</v>
      </c>
      <c r="Z2232" s="321">
        <v>0.41800999999999999</v>
      </c>
      <c r="AA2232" s="321">
        <v>141.09487300000001</v>
      </c>
      <c r="AB2232" s="321">
        <v>1.7961040779999999</v>
      </c>
      <c r="AC2232" s="322">
        <v>0.59518882524182481</v>
      </c>
      <c r="AD2232" s="323">
        <v>201000</v>
      </c>
      <c r="AE2232" s="322">
        <v>20.330410324378068</v>
      </c>
      <c r="AF2232" s="324">
        <v>50.221959254269557</v>
      </c>
      <c r="AG2232" s="324">
        <v>6.0663618839972129</v>
      </c>
      <c r="AH2232" s="324">
        <v>0.20020265715780433</v>
      </c>
      <c r="AI2232" s="324">
        <v>0.12079102396789684</v>
      </c>
      <c r="AJ2232" s="324">
        <v>0.12053670838377531</v>
      </c>
      <c r="AK2232" s="324">
        <v>123.56803878788487</v>
      </c>
      <c r="AL2232" s="324">
        <v>93.449155160300094</v>
      </c>
      <c r="AM2232" s="324">
        <v>153.68692241546967</v>
      </c>
    </row>
    <row r="2233" spans="1:39">
      <c r="A2233" s="291" t="s">
        <v>2384</v>
      </c>
      <c r="B2233" s="291">
        <v>4</v>
      </c>
      <c r="C2233" s="291" t="s">
        <v>4411</v>
      </c>
      <c r="D2233" s="291" t="s">
        <v>3178</v>
      </c>
      <c r="E2233" s="291" t="s">
        <v>3160</v>
      </c>
      <c r="F2233" s="291" t="s">
        <v>3161</v>
      </c>
      <c r="G2233" s="291" t="s">
        <v>3162</v>
      </c>
      <c r="H2233" s="291" t="s">
        <v>3163</v>
      </c>
      <c r="I2233" s="291" t="s">
        <v>3164</v>
      </c>
      <c r="J2233" s="291" t="s">
        <v>63</v>
      </c>
      <c r="K2233" s="291">
        <v>6</v>
      </c>
      <c r="L2233" s="291">
        <v>24440266</v>
      </c>
      <c r="M2233" s="291" t="s">
        <v>58</v>
      </c>
      <c r="N2233" s="291">
        <v>230</v>
      </c>
      <c r="O2233" s="291">
        <v>4104335.336933325</v>
      </c>
      <c r="P2233" s="321" t="s">
        <v>3172</v>
      </c>
      <c r="Q2233" s="321">
        <v>20100000</v>
      </c>
      <c r="R2233" s="321">
        <v>32.510452999999998</v>
      </c>
      <c r="S2233" s="321">
        <v>52.540310169999998</v>
      </c>
      <c r="T2233" s="321">
        <v>123.30787642705047</v>
      </c>
      <c r="U2233" s="321" t="s">
        <v>150</v>
      </c>
      <c r="V2233" s="321">
        <v>0.2437433168239114</v>
      </c>
      <c r="W2233" s="321">
        <v>1.33586139759419</v>
      </c>
      <c r="X2233" s="321">
        <v>2.6501716760387399</v>
      </c>
      <c r="Y2233" s="321">
        <v>41.899748670636797</v>
      </c>
      <c r="Z2233" s="321">
        <v>0.41800999999999999</v>
      </c>
      <c r="AA2233" s="321">
        <v>141.09487300000001</v>
      </c>
      <c r="AB2233" s="321">
        <v>1.7961040779999999</v>
      </c>
      <c r="AC2233" s="322">
        <v>0.59518882524182481</v>
      </c>
      <c r="AD2233" s="323">
        <v>201000</v>
      </c>
      <c r="AE2233" s="322">
        <v>20.419578790713061</v>
      </c>
      <c r="AF2233" s="324">
        <v>50.442231005384777</v>
      </c>
      <c r="AG2233" s="324">
        <v>6.1105606339245568</v>
      </c>
      <c r="AH2233" s="324">
        <v>0.20065555253258238</v>
      </c>
      <c r="AI2233" s="324">
        <v>0.12113977736774265</v>
      </c>
      <c r="AJ2233" s="324">
        <v>0.12053670838377531</v>
      </c>
      <c r="AK2233" s="324">
        <v>123.92481011263999</v>
      </c>
      <c r="AL2233" s="324">
        <v>93.718965859011732</v>
      </c>
      <c r="AM2233" s="324">
        <v>154.13065436626826</v>
      </c>
    </row>
    <row r="2234" spans="1:39">
      <c r="A2234" s="291" t="s">
        <v>2385</v>
      </c>
      <c r="B2234" s="291">
        <v>4</v>
      </c>
      <c r="C2234" s="291" t="s">
        <v>4412</v>
      </c>
      <c r="D2234" s="291" t="s">
        <v>3178</v>
      </c>
      <c r="E2234" s="291" t="s">
        <v>3160</v>
      </c>
      <c r="F2234" s="291" t="s">
        <v>3161</v>
      </c>
      <c r="G2234" s="291" t="s">
        <v>3162</v>
      </c>
      <c r="H2234" s="291" t="s">
        <v>3163</v>
      </c>
      <c r="I2234" s="291" t="s">
        <v>3164</v>
      </c>
      <c r="J2234" s="291" t="s">
        <v>63</v>
      </c>
      <c r="K2234" s="291">
        <v>6</v>
      </c>
      <c r="L2234" s="291">
        <v>24440266</v>
      </c>
      <c r="M2234" s="291" t="s">
        <v>58</v>
      </c>
      <c r="N2234" s="291">
        <v>231</v>
      </c>
      <c r="O2234" s="291">
        <v>4122258.1986666583</v>
      </c>
      <c r="P2234" s="321" t="s">
        <v>3172</v>
      </c>
      <c r="Q2234" s="321">
        <v>20100000</v>
      </c>
      <c r="R2234" s="321">
        <v>32.510452999999998</v>
      </c>
      <c r="S2234" s="321">
        <v>52.540310169999998</v>
      </c>
      <c r="T2234" s="321">
        <v>123.30787642705047</v>
      </c>
      <c r="U2234" s="321" t="s">
        <v>150</v>
      </c>
      <c r="V2234" s="321">
        <v>0.2437433168239114</v>
      </c>
      <c r="W2234" s="321">
        <v>1.33586139759419</v>
      </c>
      <c r="X2234" s="321">
        <v>2.6501716760387399</v>
      </c>
      <c r="Y2234" s="321">
        <v>41.899748670636797</v>
      </c>
      <c r="Z2234" s="321">
        <v>0.41800999999999999</v>
      </c>
      <c r="AA2234" s="321">
        <v>141.09487300000001</v>
      </c>
      <c r="AB2234" s="321">
        <v>1.7961040779999999</v>
      </c>
      <c r="AC2234" s="322">
        <v>0.59518882524182481</v>
      </c>
      <c r="AD2234" s="323">
        <v>201000</v>
      </c>
      <c r="AE2234" s="322">
        <v>20.50874725704805</v>
      </c>
      <c r="AF2234" s="324">
        <v>50.66250275649999</v>
      </c>
      <c r="AG2234" s="324">
        <v>6.1548585036560182</v>
      </c>
      <c r="AH2234" s="324">
        <v>0.20110554125613389</v>
      </c>
      <c r="AI2234" s="324">
        <v>0.12148745460203998</v>
      </c>
      <c r="AJ2234" s="324">
        <v>0.12053670838377531</v>
      </c>
      <c r="AK2234" s="324">
        <v>124.28048053054071</v>
      </c>
      <c r="AL2234" s="324">
        <v>93.987943989557181</v>
      </c>
      <c r="AM2234" s="324">
        <v>154.57301707152425</v>
      </c>
    </row>
    <row r="2235" spans="1:39">
      <c r="A2235" s="291" t="s">
        <v>2386</v>
      </c>
      <c r="B2235" s="291">
        <v>4</v>
      </c>
      <c r="C2235" s="291" t="s">
        <v>4413</v>
      </c>
      <c r="D2235" s="291" t="s">
        <v>3178</v>
      </c>
      <c r="E2235" s="291" t="s">
        <v>3160</v>
      </c>
      <c r="F2235" s="291" t="s">
        <v>3161</v>
      </c>
      <c r="G2235" s="291" t="s">
        <v>3162</v>
      </c>
      <c r="H2235" s="291" t="s">
        <v>3163</v>
      </c>
      <c r="I2235" s="291" t="s">
        <v>3164</v>
      </c>
      <c r="J2235" s="291" t="s">
        <v>63</v>
      </c>
      <c r="K2235" s="291">
        <v>6</v>
      </c>
      <c r="L2235" s="291">
        <v>24440266</v>
      </c>
      <c r="M2235" s="291" t="s">
        <v>58</v>
      </c>
      <c r="N2235" s="291">
        <v>232</v>
      </c>
      <c r="O2235" s="291">
        <v>4140181.0603999915</v>
      </c>
      <c r="P2235" s="321" t="s">
        <v>3172</v>
      </c>
      <c r="Q2235" s="321">
        <v>20100000</v>
      </c>
      <c r="R2235" s="321">
        <v>32.510452999999998</v>
      </c>
      <c r="S2235" s="321">
        <v>52.540310169999998</v>
      </c>
      <c r="T2235" s="321">
        <v>123.30787642705047</v>
      </c>
      <c r="U2235" s="321" t="s">
        <v>150</v>
      </c>
      <c r="V2235" s="321">
        <v>0.2437433168239114</v>
      </c>
      <c r="W2235" s="321">
        <v>1.33586139759419</v>
      </c>
      <c r="X2235" s="321">
        <v>2.6501716760387399</v>
      </c>
      <c r="Y2235" s="321">
        <v>41.899748670636797</v>
      </c>
      <c r="Z2235" s="321">
        <v>0.41800999999999999</v>
      </c>
      <c r="AA2235" s="321">
        <v>141.09487300000001</v>
      </c>
      <c r="AB2235" s="321">
        <v>1.7961040779999999</v>
      </c>
      <c r="AC2235" s="322">
        <v>0.59518882524182481</v>
      </c>
      <c r="AD2235" s="323">
        <v>201000</v>
      </c>
      <c r="AE2235" s="322">
        <v>20.597915723383043</v>
      </c>
      <c r="AF2235" s="324">
        <v>50.88277450761521</v>
      </c>
      <c r="AG2235" s="324">
        <v>6.1992548536795615</v>
      </c>
      <c r="AH2235" s="324">
        <v>0.20155262669301813</v>
      </c>
      <c r="AI2235" s="324">
        <v>0.12183405707862431</v>
      </c>
      <c r="AJ2235" s="324">
        <v>0.12053670838377531</v>
      </c>
      <c r="AK2235" s="324">
        <v>124.63505148178898</v>
      </c>
      <c r="AL2235" s="324">
        <v>94.25609064109878</v>
      </c>
      <c r="AM2235" s="324">
        <v>155.01401232247918</v>
      </c>
    </row>
    <row r="2236" spans="1:39">
      <c r="A2236" s="291" t="s">
        <v>2387</v>
      </c>
      <c r="B2236" s="291">
        <v>4</v>
      </c>
      <c r="C2236" s="291" t="s">
        <v>4414</v>
      </c>
      <c r="D2236" s="291" t="s">
        <v>3178</v>
      </c>
      <c r="E2236" s="291" t="s">
        <v>3160</v>
      </c>
      <c r="F2236" s="291" t="s">
        <v>3161</v>
      </c>
      <c r="G2236" s="291" t="s">
        <v>3162</v>
      </c>
      <c r="H2236" s="291" t="s">
        <v>3163</v>
      </c>
      <c r="I2236" s="291" t="s">
        <v>3164</v>
      </c>
      <c r="J2236" s="291" t="s">
        <v>63</v>
      </c>
      <c r="K2236" s="291">
        <v>6</v>
      </c>
      <c r="L2236" s="291">
        <v>24440266</v>
      </c>
      <c r="M2236" s="291" t="s">
        <v>58</v>
      </c>
      <c r="N2236" s="291">
        <v>233</v>
      </c>
      <c r="O2236" s="291">
        <v>4158103.9221333247</v>
      </c>
      <c r="P2236" s="321" t="s">
        <v>3172</v>
      </c>
      <c r="Q2236" s="321">
        <v>20100000</v>
      </c>
      <c r="R2236" s="321">
        <v>32.510452999999998</v>
      </c>
      <c r="S2236" s="321">
        <v>52.540310169999998</v>
      </c>
      <c r="T2236" s="321">
        <v>123.30787642705047</v>
      </c>
      <c r="U2236" s="321" t="s">
        <v>150</v>
      </c>
      <c r="V2236" s="321">
        <v>0.2437433168239114</v>
      </c>
      <c r="W2236" s="321">
        <v>1.33586139759419</v>
      </c>
      <c r="X2236" s="321">
        <v>2.6501716760387399</v>
      </c>
      <c r="Y2236" s="321">
        <v>41.899748670636797</v>
      </c>
      <c r="Z2236" s="321">
        <v>0.41800999999999999</v>
      </c>
      <c r="AA2236" s="321">
        <v>141.09487300000001</v>
      </c>
      <c r="AB2236" s="321">
        <v>1.7961040779999999</v>
      </c>
      <c r="AC2236" s="322">
        <v>0.59518882524182481</v>
      </c>
      <c r="AD2236" s="323">
        <v>201000</v>
      </c>
      <c r="AE2236" s="322">
        <v>20.687084189718032</v>
      </c>
      <c r="AF2236" s="324">
        <v>51.103046258730423</v>
      </c>
      <c r="AG2236" s="324">
        <v>6.243749045226159</v>
      </c>
      <c r="AH2236" s="324">
        <v>0.20199681221640101</v>
      </c>
      <c r="AI2236" s="324">
        <v>0.12217958619559748</v>
      </c>
      <c r="AJ2236" s="324">
        <v>0.12053670838377531</v>
      </c>
      <c r="AK2236" s="324">
        <v>124.98852439662933</v>
      </c>
      <c r="AL2236" s="324">
        <v>94.523406895268536</v>
      </c>
      <c r="AM2236" s="324">
        <v>155.45364189799014</v>
      </c>
    </row>
    <row r="2237" spans="1:39">
      <c r="A2237" s="291" t="s">
        <v>2388</v>
      </c>
      <c r="B2237" s="291">
        <v>4</v>
      </c>
      <c r="C2237" s="291" t="s">
        <v>4415</v>
      </c>
      <c r="D2237" s="291" t="s">
        <v>3178</v>
      </c>
      <c r="E2237" s="291" t="s">
        <v>3160</v>
      </c>
      <c r="F2237" s="291" t="s">
        <v>3161</v>
      </c>
      <c r="G2237" s="291" t="s">
        <v>3162</v>
      </c>
      <c r="H2237" s="291" t="s">
        <v>3163</v>
      </c>
      <c r="I2237" s="291" t="s">
        <v>3164</v>
      </c>
      <c r="J2237" s="291" t="s">
        <v>63</v>
      </c>
      <c r="K2237" s="291">
        <v>6</v>
      </c>
      <c r="L2237" s="291">
        <v>24440266</v>
      </c>
      <c r="M2237" s="291" t="s">
        <v>58</v>
      </c>
      <c r="N2237" s="291">
        <v>234</v>
      </c>
      <c r="O2237" s="291">
        <v>4176026.7838666579</v>
      </c>
      <c r="P2237" s="321" t="s">
        <v>3172</v>
      </c>
      <c r="Q2237" s="321">
        <v>20100000</v>
      </c>
      <c r="R2237" s="321">
        <v>32.510452999999998</v>
      </c>
      <c r="S2237" s="321">
        <v>52.540310169999998</v>
      </c>
      <c r="T2237" s="321">
        <v>123.30787642705047</v>
      </c>
      <c r="U2237" s="321" t="s">
        <v>150</v>
      </c>
      <c r="V2237" s="321">
        <v>0.2437433168239114</v>
      </c>
      <c r="W2237" s="321">
        <v>1.33586139759419</v>
      </c>
      <c r="X2237" s="321">
        <v>2.6501716760387399</v>
      </c>
      <c r="Y2237" s="321">
        <v>41.899748670636797</v>
      </c>
      <c r="Z2237" s="321">
        <v>0.41800999999999999</v>
      </c>
      <c r="AA2237" s="321">
        <v>141.09487300000001</v>
      </c>
      <c r="AB2237" s="321">
        <v>1.7961040779999999</v>
      </c>
      <c r="AC2237" s="322">
        <v>0.59518882524182481</v>
      </c>
      <c r="AD2237" s="323">
        <v>201000</v>
      </c>
      <c r="AE2237" s="322">
        <v>20.776252656053025</v>
      </c>
      <c r="AF2237" s="324">
        <v>51.323318009845643</v>
      </c>
      <c r="AG2237" s="324">
        <v>6.2883404402717673</v>
      </c>
      <c r="AH2237" s="324">
        <v>0.20243810120837205</v>
      </c>
      <c r="AI2237" s="324">
        <v>0.12252404334157506</v>
      </c>
      <c r="AJ2237" s="324">
        <v>0.12053670838377531</v>
      </c>
      <c r="AK2237" s="324">
        <v>125.34090069560196</v>
      </c>
      <c r="AL2237" s="324">
        <v>94.789893826359446</v>
      </c>
      <c r="AM2237" s="324">
        <v>155.89190756484447</v>
      </c>
    </row>
    <row r="2238" spans="1:39">
      <c r="A2238" s="291" t="s">
        <v>2389</v>
      </c>
      <c r="B2238" s="291">
        <v>4</v>
      </c>
      <c r="C2238" s="291" t="s">
        <v>4416</v>
      </c>
      <c r="D2238" s="291" t="s">
        <v>3178</v>
      </c>
      <c r="E2238" s="291" t="s">
        <v>3160</v>
      </c>
      <c r="F2238" s="291" t="s">
        <v>3161</v>
      </c>
      <c r="G2238" s="291" t="s">
        <v>3162</v>
      </c>
      <c r="H2238" s="291" t="s">
        <v>3163</v>
      </c>
      <c r="I2238" s="291" t="s">
        <v>3164</v>
      </c>
      <c r="J2238" s="291" t="s">
        <v>63</v>
      </c>
      <c r="K2238" s="291">
        <v>6</v>
      </c>
      <c r="L2238" s="291">
        <v>24440266</v>
      </c>
      <c r="M2238" s="291" t="s">
        <v>58</v>
      </c>
      <c r="N2238" s="291">
        <v>235</v>
      </c>
      <c r="O2238" s="291">
        <v>4193949.6455999911</v>
      </c>
      <c r="P2238" s="321" t="s">
        <v>3172</v>
      </c>
      <c r="Q2238" s="321">
        <v>20100000</v>
      </c>
      <c r="R2238" s="321">
        <v>32.510452999999998</v>
      </c>
      <c r="S2238" s="321">
        <v>52.540310169999998</v>
      </c>
      <c r="T2238" s="321">
        <v>123.30787642705047</v>
      </c>
      <c r="U2238" s="321" t="s">
        <v>150</v>
      </c>
      <c r="V2238" s="321">
        <v>0.2437433168239114</v>
      </c>
      <c r="W2238" s="321">
        <v>1.33586139759419</v>
      </c>
      <c r="X2238" s="321">
        <v>2.6501716760387399</v>
      </c>
      <c r="Y2238" s="321">
        <v>41.899748670636797</v>
      </c>
      <c r="Z2238" s="321">
        <v>0.41800999999999999</v>
      </c>
      <c r="AA2238" s="321">
        <v>141.09487300000001</v>
      </c>
      <c r="AB2238" s="321">
        <v>1.7961040779999999</v>
      </c>
      <c r="AC2238" s="322">
        <v>0.59518882524182481</v>
      </c>
      <c r="AD2238" s="323">
        <v>201000</v>
      </c>
      <c r="AE2238" s="322">
        <v>20.865421122388014</v>
      </c>
      <c r="AF2238" s="324">
        <v>51.543589760960856</v>
      </c>
      <c r="AG2238" s="324">
        <v>6.3330284015394147</v>
      </c>
      <c r="AH2238" s="324">
        <v>0.20287649706054858</v>
      </c>
      <c r="AI2238" s="324">
        <v>0.12286742989592964</v>
      </c>
      <c r="AJ2238" s="324">
        <v>0.12053670838377531</v>
      </c>
      <c r="AK2238" s="324">
        <v>125.69218178979156</v>
      </c>
      <c r="AL2238" s="324">
        <v>95.055552501513731</v>
      </c>
      <c r="AM2238" s="324">
        <v>156.32881107806938</v>
      </c>
    </row>
    <row r="2239" spans="1:39">
      <c r="A2239" s="291" t="s">
        <v>2390</v>
      </c>
      <c r="B2239" s="291">
        <v>4</v>
      </c>
      <c r="C2239" s="291" t="s">
        <v>4417</v>
      </c>
      <c r="D2239" s="291" t="s">
        <v>3178</v>
      </c>
      <c r="E2239" s="291" t="s">
        <v>3160</v>
      </c>
      <c r="F2239" s="291" t="s">
        <v>3161</v>
      </c>
      <c r="G2239" s="291" t="s">
        <v>3162</v>
      </c>
      <c r="H2239" s="291" t="s">
        <v>3163</v>
      </c>
      <c r="I2239" s="291" t="s">
        <v>3164</v>
      </c>
      <c r="J2239" s="291" t="s">
        <v>63</v>
      </c>
      <c r="K2239" s="291">
        <v>6</v>
      </c>
      <c r="L2239" s="291">
        <v>24440266</v>
      </c>
      <c r="M2239" s="291" t="s">
        <v>58</v>
      </c>
      <c r="N2239" s="291">
        <v>236</v>
      </c>
      <c r="O2239" s="291">
        <v>4211872.5073333243</v>
      </c>
      <c r="P2239" s="321" t="s">
        <v>3172</v>
      </c>
      <c r="Q2239" s="321">
        <v>20100000</v>
      </c>
      <c r="R2239" s="321">
        <v>32.510452999999998</v>
      </c>
      <c r="S2239" s="321">
        <v>52.540310169999998</v>
      </c>
      <c r="T2239" s="321">
        <v>123.30787642705047</v>
      </c>
      <c r="U2239" s="321" t="s">
        <v>150</v>
      </c>
      <c r="V2239" s="321">
        <v>0.2437433168239114</v>
      </c>
      <c r="W2239" s="321">
        <v>1.33586139759419</v>
      </c>
      <c r="X2239" s="321">
        <v>2.6501716760387399</v>
      </c>
      <c r="Y2239" s="321">
        <v>41.899748670636797</v>
      </c>
      <c r="Z2239" s="321">
        <v>0.41800999999999999</v>
      </c>
      <c r="AA2239" s="321">
        <v>141.09487300000001</v>
      </c>
      <c r="AB2239" s="321">
        <v>1.7961040779999999</v>
      </c>
      <c r="AC2239" s="322">
        <v>0.59518882524182481</v>
      </c>
      <c r="AD2239" s="323">
        <v>201000</v>
      </c>
      <c r="AE2239" s="322">
        <v>20.954589588723007</v>
      </c>
      <c r="AF2239" s="324">
        <v>51.763861512076076</v>
      </c>
      <c r="AG2239" s="324">
        <v>6.3778122925012841</v>
      </c>
      <c r="AH2239" s="324">
        <v>0.20331200317395115</v>
      </c>
      <c r="AI2239" s="324">
        <v>0.12320974722902761</v>
      </c>
      <c r="AJ2239" s="324">
        <v>0.12053670838377531</v>
      </c>
      <c r="AK2239" s="324">
        <v>126.04236908106958</v>
      </c>
      <c r="AL2239" s="324">
        <v>95.320383980906072</v>
      </c>
      <c r="AM2239" s="324">
        <v>156.76435418123307</v>
      </c>
    </row>
    <row r="2240" spans="1:39">
      <c r="A2240" s="291" t="s">
        <v>2391</v>
      </c>
      <c r="B2240" s="291">
        <v>4</v>
      </c>
      <c r="C2240" s="291" t="s">
        <v>4418</v>
      </c>
      <c r="D2240" s="291" t="s">
        <v>3178</v>
      </c>
      <c r="E2240" s="291" t="s">
        <v>3160</v>
      </c>
      <c r="F2240" s="291" t="s">
        <v>3161</v>
      </c>
      <c r="G2240" s="291" t="s">
        <v>3162</v>
      </c>
      <c r="H2240" s="291" t="s">
        <v>3163</v>
      </c>
      <c r="I2240" s="291" t="s">
        <v>3164</v>
      </c>
      <c r="J2240" s="291" t="s">
        <v>63</v>
      </c>
      <c r="K2240" s="291">
        <v>6</v>
      </c>
      <c r="L2240" s="291">
        <v>24440266</v>
      </c>
      <c r="M2240" s="291" t="s">
        <v>58</v>
      </c>
      <c r="N2240" s="291">
        <v>237</v>
      </c>
      <c r="O2240" s="291">
        <v>4229795.3690666575</v>
      </c>
      <c r="P2240" s="321" t="s">
        <v>3172</v>
      </c>
      <c r="Q2240" s="321">
        <v>20100000</v>
      </c>
      <c r="R2240" s="321">
        <v>32.510452999999998</v>
      </c>
      <c r="S2240" s="321">
        <v>52.540310169999998</v>
      </c>
      <c r="T2240" s="321">
        <v>123.30787642705047</v>
      </c>
      <c r="U2240" s="321" t="s">
        <v>150</v>
      </c>
      <c r="V2240" s="321">
        <v>0.2437433168239114</v>
      </c>
      <c r="W2240" s="321">
        <v>1.33586139759419</v>
      </c>
      <c r="X2240" s="321">
        <v>2.6501716760387399</v>
      </c>
      <c r="Y2240" s="321">
        <v>41.899748670636797</v>
      </c>
      <c r="Z2240" s="321">
        <v>0.41800999999999999</v>
      </c>
      <c r="AA2240" s="321">
        <v>141.09487300000001</v>
      </c>
      <c r="AB2240" s="321">
        <v>1.7961040779999999</v>
      </c>
      <c r="AC2240" s="322">
        <v>0.59518882524182481</v>
      </c>
      <c r="AD2240" s="323">
        <v>201000</v>
      </c>
      <c r="AE2240" s="322">
        <v>21.043758055057996</v>
      </c>
      <c r="AF2240" s="324">
        <v>51.984133263191289</v>
      </c>
      <c r="AG2240" s="324">
        <v>6.4226914773809467</v>
      </c>
      <c r="AH2240" s="324">
        <v>0.20374462295979365</v>
      </c>
      <c r="AI2240" s="324">
        <v>0.12355099670246306</v>
      </c>
      <c r="AJ2240" s="324">
        <v>0.12053670838377531</v>
      </c>
      <c r="AK2240" s="324">
        <v>126.39146396233346</v>
      </c>
      <c r="AL2240" s="324">
        <v>95.584389317924447</v>
      </c>
      <c r="AM2240" s="324">
        <v>157.19853860674249</v>
      </c>
    </row>
    <row r="2241" spans="1:39">
      <c r="A2241" s="291" t="s">
        <v>2392</v>
      </c>
      <c r="B2241" s="291">
        <v>4</v>
      </c>
      <c r="C2241" s="291" t="s">
        <v>4419</v>
      </c>
      <c r="D2241" s="291" t="s">
        <v>3178</v>
      </c>
      <c r="E2241" s="291" t="s">
        <v>3160</v>
      </c>
      <c r="F2241" s="291" t="s">
        <v>3161</v>
      </c>
      <c r="G2241" s="291" t="s">
        <v>3162</v>
      </c>
      <c r="H2241" s="291" t="s">
        <v>3163</v>
      </c>
      <c r="I2241" s="291" t="s">
        <v>3164</v>
      </c>
      <c r="J2241" s="291" t="s">
        <v>63</v>
      </c>
      <c r="K2241" s="291">
        <v>6</v>
      </c>
      <c r="L2241" s="291">
        <v>24440266</v>
      </c>
      <c r="M2241" s="291" t="s">
        <v>58</v>
      </c>
      <c r="N2241" s="291">
        <v>238</v>
      </c>
      <c r="O2241" s="291">
        <v>4247718.2307999907</v>
      </c>
      <c r="P2241" s="321" t="s">
        <v>3172</v>
      </c>
      <c r="Q2241" s="321">
        <v>20100000</v>
      </c>
      <c r="R2241" s="321">
        <v>32.510452999999998</v>
      </c>
      <c r="S2241" s="321">
        <v>52.540310169999998</v>
      </c>
      <c r="T2241" s="321">
        <v>123.30787642705047</v>
      </c>
      <c r="U2241" s="321" t="s">
        <v>150</v>
      </c>
      <c r="V2241" s="321">
        <v>0.2437433168239114</v>
      </c>
      <c r="W2241" s="321">
        <v>1.33586139759419</v>
      </c>
      <c r="X2241" s="321">
        <v>2.6501716760387399</v>
      </c>
      <c r="Y2241" s="321">
        <v>41.899748670636797</v>
      </c>
      <c r="Z2241" s="321">
        <v>0.41800999999999999</v>
      </c>
      <c r="AA2241" s="321">
        <v>141.09487300000001</v>
      </c>
      <c r="AB2241" s="321">
        <v>1.7961040779999999</v>
      </c>
      <c r="AC2241" s="322">
        <v>0.59518882524182481</v>
      </c>
      <c r="AD2241" s="323">
        <v>201000</v>
      </c>
      <c r="AE2241" s="322">
        <v>21.132926521392989</v>
      </c>
      <c r="AF2241" s="324">
        <v>52.204405014306509</v>
      </c>
      <c r="AG2241" s="324">
        <v>6.4676653211556134</v>
      </c>
      <c r="AH2241" s="324">
        <v>0.20417435983945911</v>
      </c>
      <c r="AI2241" s="324">
        <v>0.12389117966928583</v>
      </c>
      <c r="AJ2241" s="324">
        <v>0.12053670838377531</v>
      </c>
      <c r="AK2241" s="324">
        <v>126.73946781774002</v>
      </c>
      <c r="AL2241" s="324">
        <v>95.847569559346695</v>
      </c>
      <c r="AM2241" s="324">
        <v>157.63136607613333</v>
      </c>
    </row>
    <row r="2242" spans="1:39">
      <c r="A2242" s="291" t="s">
        <v>2393</v>
      </c>
      <c r="B2242" s="291">
        <v>4</v>
      </c>
      <c r="C2242" s="291" t="s">
        <v>4420</v>
      </c>
      <c r="D2242" s="291" t="s">
        <v>3178</v>
      </c>
      <c r="E2242" s="291" t="s">
        <v>3160</v>
      </c>
      <c r="F2242" s="291" t="s">
        <v>3161</v>
      </c>
      <c r="G2242" s="291" t="s">
        <v>3162</v>
      </c>
      <c r="H2242" s="291" t="s">
        <v>3163</v>
      </c>
      <c r="I2242" s="291" t="s">
        <v>3164</v>
      </c>
      <c r="J2242" s="291" t="s">
        <v>63</v>
      </c>
      <c r="K2242" s="291">
        <v>6</v>
      </c>
      <c r="L2242" s="291">
        <v>24440266</v>
      </c>
      <c r="M2242" s="291" t="s">
        <v>58</v>
      </c>
      <c r="N2242" s="291">
        <v>239</v>
      </c>
      <c r="O2242" s="291">
        <v>4265641.0925333239</v>
      </c>
      <c r="P2242" s="321" t="s">
        <v>3172</v>
      </c>
      <c r="Q2242" s="321">
        <v>20100000</v>
      </c>
      <c r="R2242" s="321">
        <v>32.510452999999998</v>
      </c>
      <c r="S2242" s="321">
        <v>52.540310169999998</v>
      </c>
      <c r="T2242" s="321">
        <v>123.30787642705047</v>
      </c>
      <c r="U2242" s="321" t="s">
        <v>150</v>
      </c>
      <c r="V2242" s="321">
        <v>0.2437433168239114</v>
      </c>
      <c r="W2242" s="321">
        <v>1.33586139759419</v>
      </c>
      <c r="X2242" s="321">
        <v>2.6501716760387399</v>
      </c>
      <c r="Y2242" s="321">
        <v>41.899748670636797</v>
      </c>
      <c r="Z2242" s="321">
        <v>0.41800999999999999</v>
      </c>
      <c r="AA2242" s="321">
        <v>141.09487300000001</v>
      </c>
      <c r="AB2242" s="321">
        <v>1.7961040779999999</v>
      </c>
      <c r="AC2242" s="322">
        <v>0.59518882524182481</v>
      </c>
      <c r="AD2242" s="323">
        <v>201000</v>
      </c>
      <c r="AE2242" s="322">
        <v>21.222094987727981</v>
      </c>
      <c r="AF2242" s="324">
        <v>52.424676765421729</v>
      </c>
      <c r="AG2242" s="324">
        <v>6.5127331895584577</v>
      </c>
      <c r="AH2242" s="324">
        <v>0.20460121724492075</v>
      </c>
      <c r="AI2242" s="324">
        <v>0.12423029747422547</v>
      </c>
      <c r="AJ2242" s="324">
        <v>0.12053670838377531</v>
      </c>
      <c r="AK2242" s="324">
        <v>127.08638202293444</v>
      </c>
      <c r="AL2242" s="324">
        <v>96.109925745513706</v>
      </c>
      <c r="AM2242" s="324">
        <v>158.0628383003552</v>
      </c>
    </row>
    <row r="2243" spans="1:39">
      <c r="A2243" s="291" t="s">
        <v>2394</v>
      </c>
      <c r="B2243" s="291">
        <v>4</v>
      </c>
      <c r="C2243" s="291" t="s">
        <v>4421</v>
      </c>
      <c r="D2243" s="291" t="s">
        <v>3178</v>
      </c>
      <c r="E2243" s="291" t="s">
        <v>3160</v>
      </c>
      <c r="F2243" s="291" t="s">
        <v>3161</v>
      </c>
      <c r="G2243" s="291" t="s">
        <v>3162</v>
      </c>
      <c r="H2243" s="291" t="s">
        <v>3163</v>
      </c>
      <c r="I2243" s="291" t="s">
        <v>3164</v>
      </c>
      <c r="J2243" s="291" t="s">
        <v>63</v>
      </c>
      <c r="K2243" s="291">
        <v>6</v>
      </c>
      <c r="L2243" s="291">
        <v>24440266</v>
      </c>
      <c r="M2243" s="291" t="s">
        <v>58</v>
      </c>
      <c r="N2243" s="291">
        <v>240</v>
      </c>
      <c r="O2243" s="291">
        <v>4283563.9542666571</v>
      </c>
      <c r="P2243" s="321" t="s">
        <v>3172</v>
      </c>
      <c r="Q2243" s="321">
        <v>20100000</v>
      </c>
      <c r="R2243" s="321">
        <v>32.510452999999998</v>
      </c>
      <c r="S2243" s="321">
        <v>52.540310169999998</v>
      </c>
      <c r="T2243" s="321">
        <v>123.30787642705047</v>
      </c>
      <c r="U2243" s="321" t="s">
        <v>150</v>
      </c>
      <c r="V2243" s="321">
        <v>0.2437433168239114</v>
      </c>
      <c r="W2243" s="321">
        <v>1.33586139759419</v>
      </c>
      <c r="X2243" s="321">
        <v>2.6501716760387399</v>
      </c>
      <c r="Y2243" s="321">
        <v>41.899748670636797</v>
      </c>
      <c r="Z2243" s="321">
        <v>0.41800999999999999</v>
      </c>
      <c r="AA2243" s="321">
        <v>141.09487300000001</v>
      </c>
      <c r="AB2243" s="321">
        <v>1.7961040779999999</v>
      </c>
      <c r="AC2243" s="322">
        <v>0.59518882524182481</v>
      </c>
      <c r="AD2243" s="323">
        <v>201000</v>
      </c>
      <c r="AE2243" s="322">
        <v>21.311263454062971</v>
      </c>
      <c r="AF2243" s="324">
        <v>52.644948516536942</v>
      </c>
      <c r="AG2243" s="324">
        <v>6.5578944490810214</v>
      </c>
      <c r="AH2243" s="324">
        <v>0.2050251986190553</v>
      </c>
      <c r="AI2243" s="324">
        <v>0.12456835145391094</v>
      </c>
      <c r="AJ2243" s="324">
        <v>0.12053670838377531</v>
      </c>
      <c r="AK2243" s="324">
        <v>127.43220794527514</v>
      </c>
      <c r="AL2243" s="324">
        <v>96.371458910499385</v>
      </c>
      <c r="AM2243" s="324">
        <v>158.49295698005088</v>
      </c>
    </row>
    <row r="2244" spans="1:39">
      <c r="A2244" s="291" t="s">
        <v>2395</v>
      </c>
      <c r="B2244" s="291">
        <v>4</v>
      </c>
      <c r="C2244" s="291" t="s">
        <v>4422</v>
      </c>
      <c r="D2244" s="291" t="s">
        <v>3178</v>
      </c>
      <c r="E2244" s="291" t="s">
        <v>3160</v>
      </c>
      <c r="F2244" s="291" t="s">
        <v>3161</v>
      </c>
      <c r="G2244" s="291" t="s">
        <v>3162</v>
      </c>
      <c r="H2244" s="291" t="s">
        <v>3163</v>
      </c>
      <c r="I2244" s="291" t="s">
        <v>3164</v>
      </c>
      <c r="J2244" s="291" t="s">
        <v>63</v>
      </c>
      <c r="K2244" s="291">
        <v>6</v>
      </c>
      <c r="L2244" s="291">
        <v>24440266</v>
      </c>
      <c r="M2244" s="291" t="s">
        <v>58</v>
      </c>
      <c r="N2244" s="291">
        <v>241</v>
      </c>
      <c r="O2244" s="291">
        <v>4301486.8159999903</v>
      </c>
      <c r="P2244" s="321" t="s">
        <v>3172</v>
      </c>
      <c r="Q2244" s="321">
        <v>20100000</v>
      </c>
      <c r="R2244" s="321">
        <v>32.510452999999998</v>
      </c>
      <c r="S2244" s="321">
        <v>52.540310169999998</v>
      </c>
      <c r="T2244" s="321">
        <v>123.30787642705047</v>
      </c>
      <c r="U2244" s="321" t="s">
        <v>150</v>
      </c>
      <c r="V2244" s="321">
        <v>0.2437433168239114</v>
      </c>
      <c r="W2244" s="321">
        <v>1.33586139759419</v>
      </c>
      <c r="X2244" s="321">
        <v>2.6501716760387399</v>
      </c>
      <c r="Y2244" s="321">
        <v>41.899748670636797</v>
      </c>
      <c r="Z2244" s="321">
        <v>0.41800999999999999</v>
      </c>
      <c r="AA2244" s="321">
        <v>141.09487300000001</v>
      </c>
      <c r="AB2244" s="321">
        <v>1.7961040779999999</v>
      </c>
      <c r="AC2244" s="322">
        <v>0.59518882524182481</v>
      </c>
      <c r="AD2244" s="323">
        <v>201000</v>
      </c>
      <c r="AE2244" s="322">
        <v>21.400431920397963</v>
      </c>
      <c r="AF2244" s="324">
        <v>52.865220267652163</v>
      </c>
      <c r="AG2244" s="324">
        <v>6.6031484669756715</v>
      </c>
      <c r="AH2244" s="324">
        <v>0.20544630741587269</v>
      </c>
      <c r="AI2244" s="324">
        <v>0.12490534293708579</v>
      </c>
      <c r="AJ2244" s="324">
        <v>0.12053670838377531</v>
      </c>
      <c r="AK2244" s="324">
        <v>127.77694694405375</v>
      </c>
      <c r="AL2244" s="324">
        <v>96.632170082277142</v>
      </c>
      <c r="AM2244" s="324">
        <v>158.92172380583034</v>
      </c>
    </row>
    <row r="2245" spans="1:39">
      <c r="A2245" s="291" t="s">
        <v>2396</v>
      </c>
      <c r="B2245" s="291">
        <v>4</v>
      </c>
      <c r="C2245" s="291" t="s">
        <v>4423</v>
      </c>
      <c r="D2245" s="291" t="s">
        <v>3178</v>
      </c>
      <c r="E2245" s="291" t="s">
        <v>3160</v>
      </c>
      <c r="F2245" s="291" t="s">
        <v>3161</v>
      </c>
      <c r="G2245" s="291" t="s">
        <v>3162</v>
      </c>
      <c r="H2245" s="291" t="s">
        <v>3163</v>
      </c>
      <c r="I2245" s="291" t="s">
        <v>3164</v>
      </c>
      <c r="J2245" s="291" t="s">
        <v>63</v>
      </c>
      <c r="K2245" s="291">
        <v>6</v>
      </c>
      <c r="L2245" s="291">
        <v>24440266</v>
      </c>
      <c r="M2245" s="291" t="s">
        <v>58</v>
      </c>
      <c r="N2245" s="291">
        <v>242</v>
      </c>
      <c r="O2245" s="291">
        <v>4319409.6777333235</v>
      </c>
      <c r="P2245" s="321" t="s">
        <v>3172</v>
      </c>
      <c r="Q2245" s="321">
        <v>20100000</v>
      </c>
      <c r="R2245" s="321">
        <v>32.510452999999998</v>
      </c>
      <c r="S2245" s="321">
        <v>52.540310169999998</v>
      </c>
      <c r="T2245" s="321">
        <v>123.30787642705047</v>
      </c>
      <c r="U2245" s="321" t="s">
        <v>150</v>
      </c>
      <c r="V2245" s="321">
        <v>0.2437433168239114</v>
      </c>
      <c r="W2245" s="321">
        <v>1.33586139759419</v>
      </c>
      <c r="X2245" s="321">
        <v>2.6501716760387399</v>
      </c>
      <c r="Y2245" s="321">
        <v>41.899748670636797</v>
      </c>
      <c r="Z2245" s="321">
        <v>0.41800999999999999</v>
      </c>
      <c r="AA2245" s="321">
        <v>141.09487300000001</v>
      </c>
      <c r="AB2245" s="321">
        <v>1.7961040779999999</v>
      </c>
      <c r="AC2245" s="322">
        <v>0.59518882524182481</v>
      </c>
      <c r="AD2245" s="323">
        <v>201000</v>
      </c>
      <c r="AE2245" s="322">
        <v>21.489600386732953</v>
      </c>
      <c r="AF2245" s="324">
        <v>53.085492018767368</v>
      </c>
      <c r="AG2245" s="324">
        <v>6.648494611258088</v>
      </c>
      <c r="AH2245" s="324">
        <v>0.20586454710072993</v>
      </c>
      <c r="AI2245" s="324">
        <v>0.12524127324481873</v>
      </c>
      <c r="AJ2245" s="324">
        <v>0.12053670838377531</v>
      </c>
      <c r="AK2245" s="324">
        <v>128.12060037071072</v>
      </c>
      <c r="AL2245" s="324">
        <v>96.892060282882838</v>
      </c>
      <c r="AM2245" s="324">
        <v>159.34914045853859</v>
      </c>
    </row>
    <row r="2246" spans="1:39">
      <c r="A2246" s="291" t="s">
        <v>2397</v>
      </c>
      <c r="B2246" s="291">
        <v>4</v>
      </c>
      <c r="C2246" s="291" t="s">
        <v>4424</v>
      </c>
      <c r="D2246" s="291" t="s">
        <v>3178</v>
      </c>
      <c r="E2246" s="291" t="s">
        <v>3160</v>
      </c>
      <c r="F2246" s="291" t="s">
        <v>3161</v>
      </c>
      <c r="G2246" s="291" t="s">
        <v>3162</v>
      </c>
      <c r="H2246" s="291" t="s">
        <v>3163</v>
      </c>
      <c r="I2246" s="291" t="s">
        <v>3164</v>
      </c>
      <c r="J2246" s="291" t="s">
        <v>63</v>
      </c>
      <c r="K2246" s="291">
        <v>6</v>
      </c>
      <c r="L2246" s="291">
        <v>24440266</v>
      </c>
      <c r="M2246" s="291" t="s">
        <v>58</v>
      </c>
      <c r="N2246" s="291">
        <v>243</v>
      </c>
      <c r="O2246" s="291">
        <v>4337332.5394666567</v>
      </c>
      <c r="P2246" s="321" t="s">
        <v>3172</v>
      </c>
      <c r="Q2246" s="321">
        <v>20100000</v>
      </c>
      <c r="R2246" s="321">
        <v>32.510452999999998</v>
      </c>
      <c r="S2246" s="321">
        <v>52.540310169999998</v>
      </c>
      <c r="T2246" s="321">
        <v>123.30787642705047</v>
      </c>
      <c r="U2246" s="321" t="s">
        <v>150</v>
      </c>
      <c r="V2246" s="321">
        <v>0.2437433168239114</v>
      </c>
      <c r="W2246" s="321">
        <v>1.33586139759419</v>
      </c>
      <c r="X2246" s="321">
        <v>2.6501716760387399</v>
      </c>
      <c r="Y2246" s="321">
        <v>41.899748670636797</v>
      </c>
      <c r="Z2246" s="321">
        <v>0.41800999999999999</v>
      </c>
      <c r="AA2246" s="321">
        <v>141.09487300000001</v>
      </c>
      <c r="AB2246" s="321">
        <v>1.7961040779999999</v>
      </c>
      <c r="AC2246" s="322">
        <v>0.59518882524182481</v>
      </c>
      <c r="AD2246" s="323">
        <v>201000</v>
      </c>
      <c r="AE2246" s="322">
        <v>21.578768853067945</v>
      </c>
      <c r="AF2246" s="324">
        <v>53.305763769882596</v>
      </c>
      <c r="AG2246" s="324">
        <v>6.6939322507098842</v>
      </c>
      <c r="AH2246" s="324">
        <v>0.2062799211507928</v>
      </c>
      <c r="AI2246" s="324">
        <v>0.12557614369071121</v>
      </c>
      <c r="AJ2246" s="324">
        <v>0.12053670838377531</v>
      </c>
      <c r="AK2246" s="324">
        <v>128.46316956904747</v>
      </c>
      <c r="AL2246" s="324">
        <v>97.15113052857528</v>
      </c>
      <c r="AM2246" s="324">
        <v>159.77520860951964</v>
      </c>
    </row>
    <row r="2247" spans="1:39">
      <c r="A2247" s="291" t="s">
        <v>2398</v>
      </c>
      <c r="B2247" s="291">
        <v>4</v>
      </c>
      <c r="C2247" s="291" t="s">
        <v>4425</v>
      </c>
      <c r="D2247" s="291" t="s">
        <v>3178</v>
      </c>
      <c r="E2247" s="291" t="s">
        <v>3160</v>
      </c>
      <c r="F2247" s="291" t="s">
        <v>3161</v>
      </c>
      <c r="G2247" s="291" t="s">
        <v>3162</v>
      </c>
      <c r="H2247" s="291" t="s">
        <v>3163</v>
      </c>
      <c r="I2247" s="291" t="s">
        <v>3164</v>
      </c>
      <c r="J2247" s="291" t="s">
        <v>63</v>
      </c>
      <c r="K2247" s="291">
        <v>6</v>
      </c>
      <c r="L2247" s="291">
        <v>24440266</v>
      </c>
      <c r="M2247" s="291" t="s">
        <v>58</v>
      </c>
      <c r="N2247" s="291">
        <v>244</v>
      </c>
      <c r="O2247" s="291">
        <v>4355255.40119999</v>
      </c>
      <c r="P2247" s="321" t="s">
        <v>3172</v>
      </c>
      <c r="Q2247" s="321">
        <v>20100000</v>
      </c>
      <c r="R2247" s="321">
        <v>32.510452999999998</v>
      </c>
      <c r="S2247" s="321">
        <v>52.540310169999998</v>
      </c>
      <c r="T2247" s="321">
        <v>123.30787642705047</v>
      </c>
      <c r="U2247" s="321" t="s">
        <v>150</v>
      </c>
      <c r="V2247" s="321">
        <v>0.2437433168239114</v>
      </c>
      <c r="W2247" s="321">
        <v>1.33586139759419</v>
      </c>
      <c r="X2247" s="321">
        <v>2.6501716760387399</v>
      </c>
      <c r="Y2247" s="321">
        <v>41.899748670636797</v>
      </c>
      <c r="Z2247" s="321">
        <v>0.41800999999999999</v>
      </c>
      <c r="AA2247" s="321">
        <v>141.09487300000001</v>
      </c>
      <c r="AB2247" s="321">
        <v>1.7961040779999999</v>
      </c>
      <c r="AC2247" s="322">
        <v>0.59518882524182481</v>
      </c>
      <c r="AD2247" s="323">
        <v>201000</v>
      </c>
      <c r="AE2247" s="322">
        <v>21.667937319402935</v>
      </c>
      <c r="AF2247" s="324">
        <v>53.526035520997802</v>
      </c>
      <c r="AG2247" s="324">
        <v>6.7394607548811942</v>
      </c>
      <c r="AH2247" s="324">
        <v>0.20669243305510318</v>
      </c>
      <c r="AI2247" s="324">
        <v>0.12590995558109963</v>
      </c>
      <c r="AJ2247" s="324">
        <v>0.12053670838377531</v>
      </c>
      <c r="AK2247" s="324">
        <v>128.80465587543341</v>
      </c>
      <c r="AL2247" s="324">
        <v>97.409381829992768</v>
      </c>
      <c r="AM2247" s="324">
        <v>160.19992992087404</v>
      </c>
    </row>
    <row r="2248" spans="1:39">
      <c r="A2248" s="291" t="s">
        <v>2399</v>
      </c>
      <c r="B2248" s="291">
        <v>4</v>
      </c>
      <c r="C2248" s="291" t="s">
        <v>4426</v>
      </c>
      <c r="D2248" s="291" t="s">
        <v>3178</v>
      </c>
      <c r="E2248" s="291" t="s">
        <v>3160</v>
      </c>
      <c r="F2248" s="291" t="s">
        <v>3161</v>
      </c>
      <c r="G2248" s="291" t="s">
        <v>3162</v>
      </c>
      <c r="H2248" s="291" t="s">
        <v>3163</v>
      </c>
      <c r="I2248" s="291" t="s">
        <v>3164</v>
      </c>
      <c r="J2248" s="291" t="s">
        <v>63</v>
      </c>
      <c r="K2248" s="291">
        <v>6</v>
      </c>
      <c r="L2248" s="291">
        <v>24440266</v>
      </c>
      <c r="M2248" s="291" t="s">
        <v>58</v>
      </c>
      <c r="N2248" s="291">
        <v>245</v>
      </c>
      <c r="O2248" s="291">
        <v>4373178.2629333232</v>
      </c>
      <c r="P2248" s="321" t="s">
        <v>3172</v>
      </c>
      <c r="Q2248" s="321">
        <v>20100000</v>
      </c>
      <c r="R2248" s="321">
        <v>32.510452999999998</v>
      </c>
      <c r="S2248" s="321">
        <v>52.540310169999998</v>
      </c>
      <c r="T2248" s="321">
        <v>123.30787642705047</v>
      </c>
      <c r="U2248" s="321" t="s">
        <v>150</v>
      </c>
      <c r="V2248" s="321">
        <v>0.2437433168239114</v>
      </c>
      <c r="W2248" s="321">
        <v>1.33586139759419</v>
      </c>
      <c r="X2248" s="321">
        <v>2.6501716760387399</v>
      </c>
      <c r="Y2248" s="321">
        <v>41.899748670636797</v>
      </c>
      <c r="Z2248" s="321">
        <v>0.41800999999999999</v>
      </c>
      <c r="AA2248" s="321">
        <v>141.09487300000001</v>
      </c>
      <c r="AB2248" s="321">
        <v>1.7961040779999999</v>
      </c>
      <c r="AC2248" s="322">
        <v>0.59518882524182481</v>
      </c>
      <c r="AD2248" s="323">
        <v>201000</v>
      </c>
      <c r="AE2248" s="322">
        <v>21.757105785737927</v>
      </c>
      <c r="AF2248" s="324">
        <v>53.746307272113022</v>
      </c>
      <c r="AG2248" s="324">
        <v>6.7850794940934014</v>
      </c>
      <c r="AH2248" s="324">
        <v>0.20710208631493937</v>
      </c>
      <c r="AI2248" s="324">
        <v>0.12624271021525471</v>
      </c>
      <c r="AJ2248" s="324">
        <v>0.12053670838377531</v>
      </c>
      <c r="AK2248" s="324">
        <v>129.1450606190098</v>
      </c>
      <c r="AL2248" s="324">
        <v>97.666815192307268</v>
      </c>
      <c r="AM2248" s="324">
        <v>160.62330604571235</v>
      </c>
    </row>
    <row r="2249" spans="1:39">
      <c r="A2249" s="291" t="s">
        <v>2400</v>
      </c>
      <c r="B2249" s="291">
        <v>4</v>
      </c>
      <c r="C2249" s="291" t="s">
        <v>4427</v>
      </c>
      <c r="D2249" s="291" t="s">
        <v>3178</v>
      </c>
      <c r="E2249" s="291" t="s">
        <v>3160</v>
      </c>
      <c r="F2249" s="291" t="s">
        <v>3161</v>
      </c>
      <c r="G2249" s="291" t="s">
        <v>3162</v>
      </c>
      <c r="H2249" s="291" t="s">
        <v>3163</v>
      </c>
      <c r="I2249" s="291" t="s">
        <v>3164</v>
      </c>
      <c r="J2249" s="291" t="s">
        <v>63</v>
      </c>
      <c r="K2249" s="291">
        <v>6</v>
      </c>
      <c r="L2249" s="291">
        <v>24440266</v>
      </c>
      <c r="M2249" s="291" t="s">
        <v>58</v>
      </c>
      <c r="N2249" s="291">
        <v>246</v>
      </c>
      <c r="O2249" s="291">
        <v>4391101.1246666564</v>
      </c>
      <c r="P2249" s="321" t="s">
        <v>3172</v>
      </c>
      <c r="Q2249" s="321">
        <v>20100000</v>
      </c>
      <c r="R2249" s="321">
        <v>32.510452999999998</v>
      </c>
      <c r="S2249" s="321">
        <v>52.540310169999998</v>
      </c>
      <c r="T2249" s="321">
        <v>123.30787642705047</v>
      </c>
      <c r="U2249" s="321" t="s">
        <v>150</v>
      </c>
      <c r="V2249" s="321">
        <v>0.2437433168239114</v>
      </c>
      <c r="W2249" s="321">
        <v>1.33586139759419</v>
      </c>
      <c r="X2249" s="321">
        <v>2.6501716760387399</v>
      </c>
      <c r="Y2249" s="321">
        <v>41.899748670636797</v>
      </c>
      <c r="Z2249" s="321">
        <v>0.41800999999999999</v>
      </c>
      <c r="AA2249" s="321">
        <v>141.09487300000001</v>
      </c>
      <c r="AB2249" s="321">
        <v>1.7961040779999999</v>
      </c>
      <c r="AC2249" s="322">
        <v>0.59518882524182481</v>
      </c>
      <c r="AD2249" s="323">
        <v>201000</v>
      </c>
      <c r="AE2249" s="322">
        <v>21.846274252072917</v>
      </c>
      <c r="AF2249" s="324">
        <v>53.966579023228235</v>
      </c>
      <c r="AG2249" s="324">
        <v>6.830787839441836</v>
      </c>
      <c r="AH2249" s="324">
        <v>0.2075088844439561</v>
      </c>
      <c r="AI2249" s="324">
        <v>0.12657440888557595</v>
      </c>
      <c r="AJ2249" s="324">
        <v>0.12053670838377531</v>
      </c>
      <c r="AK2249" s="324">
        <v>129.48438512188875</v>
      </c>
      <c r="AL2249" s="324">
        <v>97.923431615374867</v>
      </c>
      <c r="AM2249" s="324">
        <v>161.04533862840262</v>
      </c>
    </row>
    <row r="2250" spans="1:39">
      <c r="A2250" s="291" t="s">
        <v>2401</v>
      </c>
      <c r="B2250" s="291">
        <v>4</v>
      </c>
      <c r="C2250" s="291" t="s">
        <v>4428</v>
      </c>
      <c r="D2250" s="291" t="s">
        <v>3178</v>
      </c>
      <c r="E2250" s="291" t="s">
        <v>3160</v>
      </c>
      <c r="F2250" s="291" t="s">
        <v>3161</v>
      </c>
      <c r="G2250" s="291" t="s">
        <v>3162</v>
      </c>
      <c r="H2250" s="291" t="s">
        <v>3163</v>
      </c>
      <c r="I2250" s="291" t="s">
        <v>3164</v>
      </c>
      <c r="J2250" s="291" t="s">
        <v>63</v>
      </c>
      <c r="K2250" s="291">
        <v>6</v>
      </c>
      <c r="L2250" s="291">
        <v>24440266</v>
      </c>
      <c r="M2250" s="291" t="s">
        <v>58</v>
      </c>
      <c r="N2250" s="291">
        <v>247</v>
      </c>
      <c r="O2250" s="291">
        <v>4409023.9863999896</v>
      </c>
      <c r="P2250" s="321" t="s">
        <v>3172</v>
      </c>
      <c r="Q2250" s="321">
        <v>20100000</v>
      </c>
      <c r="R2250" s="321">
        <v>32.510452999999998</v>
      </c>
      <c r="S2250" s="321">
        <v>52.540310169999998</v>
      </c>
      <c r="T2250" s="321">
        <v>123.30787642705047</v>
      </c>
      <c r="U2250" s="321" t="s">
        <v>150</v>
      </c>
      <c r="V2250" s="321">
        <v>0.2437433168239114</v>
      </c>
      <c r="W2250" s="321">
        <v>1.33586139759419</v>
      </c>
      <c r="X2250" s="321">
        <v>2.6501716760387399</v>
      </c>
      <c r="Y2250" s="321">
        <v>41.899748670636797</v>
      </c>
      <c r="Z2250" s="321">
        <v>0.41800999999999999</v>
      </c>
      <c r="AA2250" s="321">
        <v>141.09487300000001</v>
      </c>
      <c r="AB2250" s="321">
        <v>1.7961040779999999</v>
      </c>
      <c r="AC2250" s="322">
        <v>0.59518882524182481</v>
      </c>
      <c r="AD2250" s="323">
        <v>201000</v>
      </c>
      <c r="AE2250" s="322">
        <v>21.935442718407909</v>
      </c>
      <c r="AF2250" s="324">
        <v>54.186850774343455</v>
      </c>
      <c r="AG2250" s="324">
        <v>6.876585162798607</v>
      </c>
      <c r="AH2250" s="324">
        <v>0.20791283096857599</v>
      </c>
      <c r="AI2250" s="324">
        <v>0.12690505287778325</v>
      </c>
      <c r="AJ2250" s="324">
        <v>0.12053670838377531</v>
      </c>
      <c r="AK2250" s="324">
        <v>129.82263069934913</v>
      </c>
      <c r="AL2250" s="324">
        <v>98.179232093884039</v>
      </c>
      <c r="AM2250" s="324">
        <v>161.46602930481424</v>
      </c>
    </row>
    <row r="2251" spans="1:39">
      <c r="A2251" s="291" t="s">
        <v>2402</v>
      </c>
      <c r="B2251" s="291">
        <v>4</v>
      </c>
      <c r="C2251" s="291" t="s">
        <v>4429</v>
      </c>
      <c r="D2251" s="291" t="s">
        <v>3178</v>
      </c>
      <c r="E2251" s="291" t="s">
        <v>3160</v>
      </c>
      <c r="F2251" s="291" t="s">
        <v>3161</v>
      </c>
      <c r="G2251" s="291" t="s">
        <v>3162</v>
      </c>
      <c r="H2251" s="291" t="s">
        <v>3163</v>
      </c>
      <c r="I2251" s="291" t="s">
        <v>3164</v>
      </c>
      <c r="J2251" s="291" t="s">
        <v>63</v>
      </c>
      <c r="K2251" s="291">
        <v>6</v>
      </c>
      <c r="L2251" s="291">
        <v>24440266</v>
      </c>
      <c r="M2251" s="291" t="s">
        <v>58</v>
      </c>
      <c r="N2251" s="291">
        <v>248</v>
      </c>
      <c r="O2251" s="291">
        <v>4426946.8481333228</v>
      </c>
      <c r="P2251" s="321" t="s">
        <v>3172</v>
      </c>
      <c r="Q2251" s="321">
        <v>20100000</v>
      </c>
      <c r="R2251" s="321">
        <v>32.510452999999998</v>
      </c>
      <c r="S2251" s="321">
        <v>52.540310169999998</v>
      </c>
      <c r="T2251" s="321">
        <v>123.30787642705047</v>
      </c>
      <c r="U2251" s="321" t="s">
        <v>150</v>
      </c>
      <c r="V2251" s="321">
        <v>0.2437433168239114</v>
      </c>
      <c r="W2251" s="321">
        <v>1.33586139759419</v>
      </c>
      <c r="X2251" s="321">
        <v>2.6501716760387399</v>
      </c>
      <c r="Y2251" s="321">
        <v>41.899748670636797</v>
      </c>
      <c r="Z2251" s="321">
        <v>0.41800999999999999</v>
      </c>
      <c r="AA2251" s="321">
        <v>141.09487300000001</v>
      </c>
      <c r="AB2251" s="321">
        <v>1.7961040779999999</v>
      </c>
      <c r="AC2251" s="322">
        <v>0.59518882524182481</v>
      </c>
      <c r="AD2251" s="323">
        <v>201000</v>
      </c>
      <c r="AE2251" s="322">
        <v>22.024611184742898</v>
      </c>
      <c r="AF2251" s="324">
        <v>54.407122525458668</v>
      </c>
      <c r="AG2251" s="324">
        <v>6.9224708368154282</v>
      </c>
      <c r="AH2251" s="324">
        <v>0.20831392942811228</v>
      </c>
      <c r="AI2251" s="324">
        <v>0.12723464347110441</v>
      </c>
      <c r="AJ2251" s="324">
        <v>0.12053670838377531</v>
      </c>
      <c r="AK2251" s="324">
        <v>130.15979866002854</v>
      </c>
      <c r="AL2251" s="324">
        <v>98.434217617500678</v>
      </c>
      <c r="AM2251" s="324">
        <v>161.88537970255638</v>
      </c>
    </row>
    <row r="2252" spans="1:39">
      <c r="A2252" s="291" t="s">
        <v>2403</v>
      </c>
      <c r="B2252" s="291">
        <v>4</v>
      </c>
      <c r="C2252" s="291" t="s">
        <v>4430</v>
      </c>
      <c r="D2252" s="291" t="s">
        <v>3178</v>
      </c>
      <c r="E2252" s="291" t="s">
        <v>3160</v>
      </c>
      <c r="F2252" s="291" t="s">
        <v>3161</v>
      </c>
      <c r="G2252" s="291" t="s">
        <v>3162</v>
      </c>
      <c r="H2252" s="291" t="s">
        <v>3163</v>
      </c>
      <c r="I2252" s="291" t="s">
        <v>3164</v>
      </c>
      <c r="J2252" s="291" t="s">
        <v>63</v>
      </c>
      <c r="K2252" s="291">
        <v>6</v>
      </c>
      <c r="L2252" s="291">
        <v>24440266</v>
      </c>
      <c r="M2252" s="291" t="s">
        <v>58</v>
      </c>
      <c r="N2252" s="291">
        <v>249</v>
      </c>
      <c r="O2252" s="291">
        <v>4444869.709866656</v>
      </c>
      <c r="P2252" s="321" t="s">
        <v>3172</v>
      </c>
      <c r="Q2252" s="321">
        <v>20100000</v>
      </c>
      <c r="R2252" s="321">
        <v>32.510452999999998</v>
      </c>
      <c r="S2252" s="321">
        <v>52.540310169999998</v>
      </c>
      <c r="T2252" s="321">
        <v>123.30787642705047</v>
      </c>
      <c r="U2252" s="321" t="s">
        <v>150</v>
      </c>
      <c r="V2252" s="321">
        <v>0.2437433168239114</v>
      </c>
      <c r="W2252" s="321">
        <v>1.33586139759419</v>
      </c>
      <c r="X2252" s="321">
        <v>2.6501716760387399</v>
      </c>
      <c r="Y2252" s="321">
        <v>41.899748670636797</v>
      </c>
      <c r="Z2252" s="321">
        <v>0.41800999999999999</v>
      </c>
      <c r="AA2252" s="321">
        <v>141.09487300000001</v>
      </c>
      <c r="AB2252" s="321">
        <v>1.7961040779999999</v>
      </c>
      <c r="AC2252" s="322">
        <v>0.59518882524182481</v>
      </c>
      <c r="AD2252" s="323">
        <v>201000</v>
      </c>
      <c r="AE2252" s="322">
        <v>22.113779651077891</v>
      </c>
      <c r="AF2252" s="324">
        <v>54.627394276573888</v>
      </c>
      <c r="AG2252" s="324">
        <v>6.9684442349265083</v>
      </c>
      <c r="AH2252" s="324">
        <v>0.20871218337494535</v>
      </c>
      <c r="AI2252" s="324">
        <v>0.12756318193845861</v>
      </c>
      <c r="AJ2252" s="324">
        <v>0.12053670838377531</v>
      </c>
      <c r="AK2252" s="324">
        <v>130.49589030611082</v>
      </c>
      <c r="AL2252" s="324">
        <v>98.688389171010073</v>
      </c>
      <c r="AM2252" s="324">
        <v>162.30339144121157</v>
      </c>
    </row>
    <row r="2253" spans="1:39">
      <c r="A2253" s="291" t="s">
        <v>2404</v>
      </c>
      <c r="B2253" s="291">
        <v>4</v>
      </c>
      <c r="C2253" s="291" t="s">
        <v>4431</v>
      </c>
      <c r="D2253" s="291" t="s">
        <v>3178</v>
      </c>
      <c r="E2253" s="291" t="s">
        <v>3160</v>
      </c>
      <c r="F2253" s="291" t="s">
        <v>3161</v>
      </c>
      <c r="G2253" s="291" t="s">
        <v>3162</v>
      </c>
      <c r="H2253" s="291" t="s">
        <v>3163</v>
      </c>
      <c r="I2253" s="291" t="s">
        <v>3164</v>
      </c>
      <c r="J2253" s="291" t="s">
        <v>63</v>
      </c>
      <c r="K2253" s="291">
        <v>6</v>
      </c>
      <c r="L2253" s="291">
        <v>24440266</v>
      </c>
      <c r="M2253" s="291" t="s">
        <v>58</v>
      </c>
      <c r="N2253" s="291">
        <v>250</v>
      </c>
      <c r="O2253" s="291">
        <v>4462792.5715999892</v>
      </c>
      <c r="P2253" s="321" t="s">
        <v>3172</v>
      </c>
      <c r="Q2253" s="321">
        <v>20100000</v>
      </c>
      <c r="R2253" s="321">
        <v>32.510452999999998</v>
      </c>
      <c r="S2253" s="321">
        <v>52.540310169999998</v>
      </c>
      <c r="T2253" s="321">
        <v>123.30787642705047</v>
      </c>
      <c r="U2253" s="321" t="s">
        <v>150</v>
      </c>
      <c r="V2253" s="321">
        <v>0.2437433168239114</v>
      </c>
      <c r="W2253" s="321">
        <v>1.33586139759419</v>
      </c>
      <c r="X2253" s="321">
        <v>2.6501716760387399</v>
      </c>
      <c r="Y2253" s="321">
        <v>41.899748670636797</v>
      </c>
      <c r="Z2253" s="321">
        <v>0.41800999999999999</v>
      </c>
      <c r="AA2253" s="321">
        <v>141.09487300000001</v>
      </c>
      <c r="AB2253" s="321">
        <v>1.7961040779999999</v>
      </c>
      <c r="AC2253" s="322">
        <v>0.59518882524182481</v>
      </c>
      <c r="AD2253" s="323">
        <v>201000</v>
      </c>
      <c r="AE2253" s="322">
        <v>22.20294811741288</v>
      </c>
      <c r="AF2253" s="324">
        <v>54.847666027689101</v>
      </c>
      <c r="AG2253" s="324">
        <v>7.014504731351499</v>
      </c>
      <c r="AH2253" s="324">
        <v>0.20910759637489212</v>
      </c>
      <c r="AI2253" s="324">
        <v>0.12789066954663708</v>
      </c>
      <c r="AJ2253" s="324">
        <v>0.12053670838377531</v>
      </c>
      <c r="AK2253" s="324">
        <v>130.83090693351107</v>
      </c>
      <c r="AL2253" s="324">
        <v>98.941747734456627</v>
      </c>
      <c r="AM2253" s="324">
        <v>162.72006613256553</v>
      </c>
    </row>
    <row r="2254" spans="1:39">
      <c r="A2254" s="291" t="s">
        <v>2405</v>
      </c>
      <c r="B2254" s="291">
        <v>4</v>
      </c>
      <c r="C2254" s="291" t="s">
        <v>4432</v>
      </c>
      <c r="D2254" s="291" t="s">
        <v>3178</v>
      </c>
      <c r="E2254" s="291" t="s">
        <v>3160</v>
      </c>
      <c r="F2254" s="291" t="s">
        <v>3161</v>
      </c>
      <c r="G2254" s="291" t="s">
        <v>3162</v>
      </c>
      <c r="H2254" s="291" t="s">
        <v>3163</v>
      </c>
      <c r="I2254" s="291" t="s">
        <v>3164</v>
      </c>
      <c r="J2254" s="291" t="s">
        <v>63</v>
      </c>
      <c r="K2254" s="291">
        <v>6</v>
      </c>
      <c r="L2254" s="291">
        <v>24440266</v>
      </c>
      <c r="M2254" s="291" t="s">
        <v>58</v>
      </c>
      <c r="N2254" s="291">
        <v>251</v>
      </c>
      <c r="O2254" s="291">
        <v>4480715.4333333224</v>
      </c>
      <c r="P2254" s="321" t="s">
        <v>3172</v>
      </c>
      <c r="Q2254" s="321">
        <v>20100000</v>
      </c>
      <c r="R2254" s="321">
        <v>32.510452999999998</v>
      </c>
      <c r="S2254" s="321">
        <v>52.540310169999998</v>
      </c>
      <c r="T2254" s="321">
        <v>123.30787642705047</v>
      </c>
      <c r="U2254" s="321" t="s">
        <v>150</v>
      </c>
      <c r="V2254" s="321">
        <v>0.2437433168239114</v>
      </c>
      <c r="W2254" s="321">
        <v>1.33586139759419</v>
      </c>
      <c r="X2254" s="321">
        <v>2.6501716760387399</v>
      </c>
      <c r="Y2254" s="321">
        <v>41.899748670636797</v>
      </c>
      <c r="Z2254" s="321">
        <v>0.41800999999999999</v>
      </c>
      <c r="AA2254" s="321">
        <v>141.09487300000001</v>
      </c>
      <c r="AB2254" s="321">
        <v>1.7961040779999999</v>
      </c>
      <c r="AC2254" s="322">
        <v>0.59518882524182481</v>
      </c>
      <c r="AD2254" s="323">
        <v>201000</v>
      </c>
      <c r="AE2254" s="322">
        <v>22.292116583747873</v>
      </c>
      <c r="AF2254" s="324">
        <v>55.067937778804321</v>
      </c>
      <c r="AG2254" s="324">
        <v>7.0606517010984824</v>
      </c>
      <c r="AH2254" s="324">
        <v>0.20950017200728008</v>
      </c>
      <c r="AI2254" s="324">
        <v>0.12821710755647964</v>
      </c>
      <c r="AJ2254" s="324">
        <v>0.12053670838377531</v>
      </c>
      <c r="AK2254" s="324">
        <v>131.16484983205615</v>
      </c>
      <c r="AL2254" s="324">
        <v>99.194294283280527</v>
      </c>
      <c r="AM2254" s="324">
        <v>163.13540538083174</v>
      </c>
    </row>
    <row r="2255" spans="1:39">
      <c r="A2255" s="291" t="s">
        <v>2406</v>
      </c>
      <c r="B2255" s="291">
        <v>4</v>
      </c>
      <c r="C2255" s="291" t="s">
        <v>4433</v>
      </c>
      <c r="D2255" s="291" t="s">
        <v>3178</v>
      </c>
      <c r="E2255" s="291" t="s">
        <v>3160</v>
      </c>
      <c r="F2255" s="291" t="s">
        <v>3161</v>
      </c>
      <c r="G2255" s="291" t="s">
        <v>3162</v>
      </c>
      <c r="H2255" s="291" t="s">
        <v>3163</v>
      </c>
      <c r="I2255" s="291" t="s">
        <v>3164</v>
      </c>
      <c r="J2255" s="291" t="s">
        <v>63</v>
      </c>
      <c r="K2255" s="291">
        <v>6</v>
      </c>
      <c r="L2255" s="291">
        <v>24440266</v>
      </c>
      <c r="M2255" s="291" t="s">
        <v>58</v>
      </c>
      <c r="N2255" s="291">
        <v>252</v>
      </c>
      <c r="O2255" s="291">
        <v>4498638.2950666556</v>
      </c>
      <c r="P2255" s="321" t="s">
        <v>3172</v>
      </c>
      <c r="Q2255" s="321">
        <v>20100000</v>
      </c>
      <c r="R2255" s="321">
        <v>32.510452999999998</v>
      </c>
      <c r="S2255" s="321">
        <v>52.540310169999998</v>
      </c>
      <c r="T2255" s="321">
        <v>123.30787642705047</v>
      </c>
      <c r="U2255" s="321" t="s">
        <v>150</v>
      </c>
      <c r="V2255" s="321">
        <v>0.2437433168239114</v>
      </c>
      <c r="W2255" s="321">
        <v>1.33586139759419</v>
      </c>
      <c r="X2255" s="321">
        <v>2.6501716760387399</v>
      </c>
      <c r="Y2255" s="321">
        <v>41.899748670636797</v>
      </c>
      <c r="Z2255" s="321">
        <v>0.41800999999999999</v>
      </c>
      <c r="AA2255" s="321">
        <v>141.09487300000001</v>
      </c>
      <c r="AB2255" s="321">
        <v>1.7961040779999999</v>
      </c>
      <c r="AC2255" s="322">
        <v>0.59518882524182481</v>
      </c>
      <c r="AD2255" s="323">
        <v>201000</v>
      </c>
      <c r="AE2255" s="322">
        <v>22.381285050082862</v>
      </c>
      <c r="AF2255" s="324">
        <v>55.288209529919534</v>
      </c>
      <c r="AG2255" s="324">
        <v>7.1068845199670037</v>
      </c>
      <c r="AH2255" s="324">
        <v>0.20988991386525643</v>
      </c>
      <c r="AI2255" s="324">
        <v>0.12854249722304847</v>
      </c>
      <c r="AJ2255" s="324">
        <v>0.12053670838377531</v>
      </c>
      <c r="AK2255" s="324">
        <v>131.49772028566238</v>
      </c>
      <c r="AL2255" s="324">
        <v>99.446029788452094</v>
      </c>
      <c r="AM2255" s="324">
        <v>163.54941078287266</v>
      </c>
    </row>
    <row r="2256" spans="1:39">
      <c r="A2256" s="291" t="s">
        <v>2407</v>
      </c>
      <c r="B2256" s="291">
        <v>4</v>
      </c>
      <c r="C2256" s="291" t="s">
        <v>4434</v>
      </c>
      <c r="D2256" s="291" t="s">
        <v>3178</v>
      </c>
      <c r="E2256" s="291" t="s">
        <v>3160</v>
      </c>
      <c r="F2256" s="291" t="s">
        <v>3161</v>
      </c>
      <c r="G2256" s="291" t="s">
        <v>3162</v>
      </c>
      <c r="H2256" s="291" t="s">
        <v>3163</v>
      </c>
      <c r="I2256" s="291" t="s">
        <v>3164</v>
      </c>
      <c r="J2256" s="291" t="s">
        <v>63</v>
      </c>
      <c r="K2256" s="291">
        <v>6</v>
      </c>
      <c r="L2256" s="291">
        <v>24440266</v>
      </c>
      <c r="M2256" s="291" t="s">
        <v>58</v>
      </c>
      <c r="N2256" s="291">
        <v>253</v>
      </c>
      <c r="O2256" s="291">
        <v>4516561.1567999888</v>
      </c>
      <c r="P2256" s="321" t="s">
        <v>3172</v>
      </c>
      <c r="Q2256" s="321">
        <v>20100000</v>
      </c>
      <c r="R2256" s="321">
        <v>32.510452999999998</v>
      </c>
      <c r="S2256" s="321">
        <v>52.540310169999998</v>
      </c>
      <c r="T2256" s="321">
        <v>123.30787642705047</v>
      </c>
      <c r="U2256" s="321" t="s">
        <v>150</v>
      </c>
      <c r="V2256" s="321">
        <v>0.2437433168239114</v>
      </c>
      <c r="W2256" s="321">
        <v>1.33586139759419</v>
      </c>
      <c r="X2256" s="321">
        <v>2.6501716760387399</v>
      </c>
      <c r="Y2256" s="321">
        <v>41.899748670636797</v>
      </c>
      <c r="Z2256" s="321">
        <v>0.41800999999999999</v>
      </c>
      <c r="AA2256" s="321">
        <v>141.09487300000001</v>
      </c>
      <c r="AB2256" s="321">
        <v>1.7961040779999999</v>
      </c>
      <c r="AC2256" s="322">
        <v>0.59518882524182481</v>
      </c>
      <c r="AD2256" s="323">
        <v>201000</v>
      </c>
      <c r="AE2256" s="322">
        <v>22.470453516417855</v>
      </c>
      <c r="AF2256" s="324">
        <v>55.508481281034754</v>
      </c>
      <c r="AG2256" s="324">
        <v>7.1532025645511546</v>
      </c>
      <c r="AH2256" s="324">
        <v>0.21027682555591423</v>
      </c>
      <c r="AI2256" s="324">
        <v>0.12886683979579794</v>
      </c>
      <c r="AJ2256" s="324">
        <v>0.12053670838377531</v>
      </c>
      <c r="AK2256" s="324">
        <v>131.82951957250938</v>
      </c>
      <c r="AL2256" s="324">
        <v>99.6969552166032</v>
      </c>
      <c r="AM2256" s="324">
        <v>163.96208392841555</v>
      </c>
    </row>
    <row r="2257" spans="1:39">
      <c r="A2257" s="291" t="s">
        <v>2408</v>
      </c>
      <c r="B2257" s="291">
        <v>4</v>
      </c>
      <c r="C2257" s="291" t="s">
        <v>4435</v>
      </c>
      <c r="D2257" s="291" t="s">
        <v>3178</v>
      </c>
      <c r="E2257" s="291" t="s">
        <v>3160</v>
      </c>
      <c r="F2257" s="291" t="s">
        <v>3161</v>
      </c>
      <c r="G2257" s="291" t="s">
        <v>3162</v>
      </c>
      <c r="H2257" s="291" t="s">
        <v>3163</v>
      </c>
      <c r="I2257" s="291" t="s">
        <v>3164</v>
      </c>
      <c r="J2257" s="291" t="s">
        <v>63</v>
      </c>
      <c r="K2257" s="291">
        <v>6</v>
      </c>
      <c r="L2257" s="291">
        <v>24440266</v>
      </c>
      <c r="M2257" s="291" t="s">
        <v>58</v>
      </c>
      <c r="N2257" s="291">
        <v>254</v>
      </c>
      <c r="O2257" s="291">
        <v>4534484.018533322</v>
      </c>
      <c r="P2257" s="321" t="s">
        <v>3172</v>
      </c>
      <c r="Q2257" s="321">
        <v>20100000</v>
      </c>
      <c r="R2257" s="321">
        <v>32.510452999999998</v>
      </c>
      <c r="S2257" s="321">
        <v>52.540310169999998</v>
      </c>
      <c r="T2257" s="321">
        <v>123.30787642705047</v>
      </c>
      <c r="U2257" s="321" t="s">
        <v>150</v>
      </c>
      <c r="V2257" s="321">
        <v>0.2437433168239114</v>
      </c>
      <c r="W2257" s="321">
        <v>1.33586139759419</v>
      </c>
      <c r="X2257" s="321">
        <v>2.6501716760387399</v>
      </c>
      <c r="Y2257" s="321">
        <v>41.899748670636797</v>
      </c>
      <c r="Z2257" s="321">
        <v>0.41800999999999999</v>
      </c>
      <c r="AA2257" s="321">
        <v>141.09487300000001</v>
      </c>
      <c r="AB2257" s="321">
        <v>1.7961040779999999</v>
      </c>
      <c r="AC2257" s="322">
        <v>0.59518882524182481</v>
      </c>
      <c r="AD2257" s="323">
        <v>201000</v>
      </c>
      <c r="AE2257" s="322">
        <v>22.559621982752844</v>
      </c>
      <c r="AF2257" s="324">
        <v>55.728753032149967</v>
      </c>
      <c r="AG2257" s="324">
        <v>7.1996052122426777</v>
      </c>
      <c r="AH2257" s="324">
        <v>0.21066091070049311</v>
      </c>
      <c r="AI2257" s="324">
        <v>0.12919013651874139</v>
      </c>
      <c r="AJ2257" s="324">
        <v>0.12053670838377531</v>
      </c>
      <c r="AK2257" s="324">
        <v>132.16024896521068</v>
      </c>
      <c r="AL2257" s="324">
        <v>99.94707153015635</v>
      </c>
      <c r="AM2257" s="324">
        <v>164.37342640026506</v>
      </c>
    </row>
    <row r="2258" spans="1:39">
      <c r="A2258" s="291" t="s">
        <v>2409</v>
      </c>
      <c r="B2258" s="291">
        <v>4</v>
      </c>
      <c r="C2258" s="291" t="s">
        <v>4436</v>
      </c>
      <c r="D2258" s="291" t="s">
        <v>3178</v>
      </c>
      <c r="E2258" s="291" t="s">
        <v>3160</v>
      </c>
      <c r="F2258" s="291" t="s">
        <v>3161</v>
      </c>
      <c r="G2258" s="291" t="s">
        <v>3162</v>
      </c>
      <c r="H2258" s="291" t="s">
        <v>3163</v>
      </c>
      <c r="I2258" s="291" t="s">
        <v>3164</v>
      </c>
      <c r="J2258" s="291" t="s">
        <v>63</v>
      </c>
      <c r="K2258" s="291">
        <v>6</v>
      </c>
      <c r="L2258" s="291">
        <v>24440266</v>
      </c>
      <c r="M2258" s="291" t="s">
        <v>58</v>
      </c>
      <c r="N2258" s="291">
        <v>255</v>
      </c>
      <c r="O2258" s="291">
        <v>4552406.8802666552</v>
      </c>
      <c r="P2258" s="321" t="s">
        <v>3172</v>
      </c>
      <c r="Q2258" s="321">
        <v>20100000</v>
      </c>
      <c r="R2258" s="321">
        <v>32.510452999999998</v>
      </c>
      <c r="S2258" s="321">
        <v>52.540310169999998</v>
      </c>
      <c r="T2258" s="321">
        <v>123.30787642705047</v>
      </c>
      <c r="U2258" s="321" t="s">
        <v>150</v>
      </c>
      <c r="V2258" s="321">
        <v>0.2437433168239114</v>
      </c>
      <c r="W2258" s="321">
        <v>1.33586139759419</v>
      </c>
      <c r="X2258" s="321">
        <v>2.6501716760387399</v>
      </c>
      <c r="Y2258" s="321">
        <v>41.899748670636797</v>
      </c>
      <c r="Z2258" s="321">
        <v>0.41800999999999999</v>
      </c>
      <c r="AA2258" s="321">
        <v>141.09487300000001</v>
      </c>
      <c r="AB2258" s="321">
        <v>1.7961040779999999</v>
      </c>
      <c r="AC2258" s="322">
        <v>0.59518882524182481</v>
      </c>
      <c r="AD2258" s="323">
        <v>201000</v>
      </c>
      <c r="AE2258" s="322">
        <v>22.648790449087837</v>
      </c>
      <c r="AF2258" s="324">
        <v>55.949024783265187</v>
      </c>
      <c r="AG2258" s="324">
        <v>7.2460918412341373</v>
      </c>
      <c r="AH2258" s="324">
        <v>0.21104217293457347</v>
      </c>
      <c r="AI2258" s="324">
        <v>0.12951238863061476</v>
      </c>
      <c r="AJ2258" s="324">
        <v>0.12053670838377531</v>
      </c>
      <c r="AK2258" s="324">
        <v>132.48990973098108</v>
      </c>
      <c r="AL2258" s="324">
        <v>100.19637968745114</v>
      </c>
      <c r="AM2258" s="324">
        <v>164.78343977451101</v>
      </c>
    </row>
    <row r="2259" spans="1:39">
      <c r="A2259" s="291" t="s">
        <v>2410</v>
      </c>
      <c r="B2259" s="291">
        <v>4</v>
      </c>
      <c r="C2259" s="291" t="s">
        <v>4437</v>
      </c>
      <c r="D2259" s="291" t="s">
        <v>3178</v>
      </c>
      <c r="E2259" s="291" t="s">
        <v>3160</v>
      </c>
      <c r="F2259" s="291" t="s">
        <v>3161</v>
      </c>
      <c r="G2259" s="291" t="s">
        <v>3162</v>
      </c>
      <c r="H2259" s="291" t="s">
        <v>3163</v>
      </c>
      <c r="I2259" s="291" t="s">
        <v>3164</v>
      </c>
      <c r="J2259" s="291" t="s">
        <v>63</v>
      </c>
      <c r="K2259" s="291">
        <v>6</v>
      </c>
      <c r="L2259" s="291">
        <v>24440266</v>
      </c>
      <c r="M2259" s="291" t="s">
        <v>58</v>
      </c>
      <c r="N2259" s="291">
        <v>256</v>
      </c>
      <c r="O2259" s="291">
        <v>4570329.7419999884</v>
      </c>
      <c r="P2259" s="321" t="s">
        <v>3172</v>
      </c>
      <c r="Q2259" s="321">
        <v>20100000</v>
      </c>
      <c r="R2259" s="321">
        <v>32.510452999999998</v>
      </c>
      <c r="S2259" s="321">
        <v>52.540310169999998</v>
      </c>
      <c r="T2259" s="321">
        <v>123.30787642705047</v>
      </c>
      <c r="U2259" s="321" t="s">
        <v>150</v>
      </c>
      <c r="V2259" s="321">
        <v>0.2437433168239114</v>
      </c>
      <c r="W2259" s="321">
        <v>1.33586139759419</v>
      </c>
      <c r="X2259" s="321">
        <v>2.6501716760387399</v>
      </c>
      <c r="Y2259" s="321">
        <v>41.899748670636797</v>
      </c>
      <c r="Z2259" s="321">
        <v>0.41800999999999999</v>
      </c>
      <c r="AA2259" s="321">
        <v>141.09487300000001</v>
      </c>
      <c r="AB2259" s="321">
        <v>1.7961040779999999</v>
      </c>
      <c r="AC2259" s="322">
        <v>0.59518882524182481</v>
      </c>
      <c r="AD2259" s="323">
        <v>201000</v>
      </c>
      <c r="AE2259" s="322">
        <v>22.737958915422826</v>
      </c>
      <c r="AF2259" s="324">
        <v>56.169296534380393</v>
      </c>
      <c r="AG2259" s="324">
        <v>7.2926618305221167</v>
      </c>
      <c r="AH2259" s="324">
        <v>0.21142061590831268</v>
      </c>
      <c r="AI2259" s="324">
        <v>0.12983359736503708</v>
      </c>
      <c r="AJ2259" s="324">
        <v>0.12053670838377531</v>
      </c>
      <c r="AK2259" s="324">
        <v>132.81850313180078</v>
      </c>
      <c r="AL2259" s="324">
        <v>100.4448806428686</v>
      </c>
      <c r="AM2259" s="324">
        <v>165.19212562073295</v>
      </c>
    </row>
    <row r="2260" spans="1:39">
      <c r="A2260" s="291" t="s">
        <v>2411</v>
      </c>
      <c r="B2260" s="291">
        <v>4</v>
      </c>
      <c r="C2260" s="291" t="s">
        <v>4438</v>
      </c>
      <c r="D2260" s="291" t="s">
        <v>3178</v>
      </c>
      <c r="E2260" s="291" t="s">
        <v>3160</v>
      </c>
      <c r="F2260" s="291" t="s">
        <v>3161</v>
      </c>
      <c r="G2260" s="291" t="s">
        <v>3162</v>
      </c>
      <c r="H2260" s="291" t="s">
        <v>3163</v>
      </c>
      <c r="I2260" s="291" t="s">
        <v>3164</v>
      </c>
      <c r="J2260" s="291" t="s">
        <v>63</v>
      </c>
      <c r="K2260" s="291">
        <v>6</v>
      </c>
      <c r="L2260" s="291">
        <v>24440266</v>
      </c>
      <c r="M2260" s="291" t="s">
        <v>58</v>
      </c>
      <c r="N2260" s="291">
        <v>257</v>
      </c>
      <c r="O2260" s="291">
        <v>4588252.6037333217</v>
      </c>
      <c r="P2260" s="321" t="s">
        <v>3172</v>
      </c>
      <c r="Q2260" s="321">
        <v>20100000</v>
      </c>
      <c r="R2260" s="321">
        <v>32.510452999999998</v>
      </c>
      <c r="S2260" s="321">
        <v>52.540310169999998</v>
      </c>
      <c r="T2260" s="321">
        <v>123.30787642705047</v>
      </c>
      <c r="U2260" s="321" t="s">
        <v>150</v>
      </c>
      <c r="V2260" s="321">
        <v>0.2437433168239114</v>
      </c>
      <c r="W2260" s="321">
        <v>1.33586139759419</v>
      </c>
      <c r="X2260" s="321">
        <v>2.6501716760387399</v>
      </c>
      <c r="Y2260" s="321">
        <v>41.899748670636797</v>
      </c>
      <c r="Z2260" s="321">
        <v>0.41800999999999999</v>
      </c>
      <c r="AA2260" s="321">
        <v>141.09487300000001</v>
      </c>
      <c r="AB2260" s="321">
        <v>1.7961040779999999</v>
      </c>
      <c r="AC2260" s="322">
        <v>0.59518882524182481</v>
      </c>
      <c r="AD2260" s="323">
        <v>201000</v>
      </c>
      <c r="AE2260" s="322">
        <v>22.827127381757819</v>
      </c>
      <c r="AF2260" s="324">
        <v>56.389568285495614</v>
      </c>
      <c r="AG2260" s="324">
        <v>7.3393145599104628</v>
      </c>
      <c r="AH2260" s="324">
        <v>0.21179624328651608</v>
      </c>
      <c r="AI2260" s="324">
        <v>0.13015376395066786</v>
      </c>
      <c r="AJ2260" s="324">
        <v>0.12053670838377531</v>
      </c>
      <c r="AK2260" s="324">
        <v>133.14603042457648</v>
      </c>
      <c r="AL2260" s="324">
        <v>100.69257534695278</v>
      </c>
      <c r="AM2260" s="324">
        <v>165.59948550220014</v>
      </c>
    </row>
    <row r="2261" spans="1:39">
      <c r="A2261" s="291" t="s">
        <v>2412</v>
      </c>
      <c r="B2261" s="291">
        <v>4</v>
      </c>
      <c r="C2261" s="291" t="s">
        <v>4439</v>
      </c>
      <c r="D2261" s="291" t="s">
        <v>3178</v>
      </c>
      <c r="E2261" s="291" t="s">
        <v>3160</v>
      </c>
      <c r="F2261" s="291" t="s">
        <v>3161</v>
      </c>
      <c r="G2261" s="291" t="s">
        <v>3162</v>
      </c>
      <c r="H2261" s="291" t="s">
        <v>3163</v>
      </c>
      <c r="I2261" s="291" t="s">
        <v>3164</v>
      </c>
      <c r="J2261" s="291" t="s">
        <v>63</v>
      </c>
      <c r="K2261" s="291">
        <v>6</v>
      </c>
      <c r="L2261" s="291">
        <v>24440266</v>
      </c>
      <c r="M2261" s="291" t="s">
        <v>58</v>
      </c>
      <c r="N2261" s="291">
        <v>258</v>
      </c>
      <c r="O2261" s="291">
        <v>4606175.4654666549</v>
      </c>
      <c r="P2261" s="321" t="s">
        <v>3172</v>
      </c>
      <c r="Q2261" s="321">
        <v>20100000</v>
      </c>
      <c r="R2261" s="321">
        <v>32.510452999999998</v>
      </c>
      <c r="S2261" s="321">
        <v>52.540310169999998</v>
      </c>
      <c r="T2261" s="321">
        <v>123.30787642705047</v>
      </c>
      <c r="U2261" s="321" t="s">
        <v>150</v>
      </c>
      <c r="V2261" s="321">
        <v>0.2437433168239114</v>
      </c>
      <c r="W2261" s="321">
        <v>1.33586139759419</v>
      </c>
      <c r="X2261" s="321">
        <v>2.6501716760387399</v>
      </c>
      <c r="Y2261" s="321">
        <v>41.899748670636797</v>
      </c>
      <c r="Z2261" s="321">
        <v>0.41800999999999999</v>
      </c>
      <c r="AA2261" s="321">
        <v>141.09487300000001</v>
      </c>
      <c r="AB2261" s="321">
        <v>1.7961040779999999</v>
      </c>
      <c r="AC2261" s="322">
        <v>0.59518882524182481</v>
      </c>
      <c r="AD2261" s="323">
        <v>201000</v>
      </c>
      <c r="AE2261" s="322">
        <v>22.916295848092812</v>
      </c>
      <c r="AF2261" s="324">
        <v>56.609840036610834</v>
      </c>
      <c r="AG2261" s="324">
        <v>7.3860494100135545</v>
      </c>
      <c r="AH2261" s="324">
        <v>0.21216905874891603</v>
      </c>
      <c r="AI2261" s="324">
        <v>0.13047288961136144</v>
      </c>
      <c r="AJ2261" s="324">
        <v>0.12053670838377531</v>
      </c>
      <c r="AK2261" s="324">
        <v>133.4724928612992</v>
      </c>
      <c r="AL2261" s="324">
        <v>100.93946474653031</v>
      </c>
      <c r="AM2261" s="324">
        <v>166.00552097606811</v>
      </c>
    </row>
    <row r="2262" spans="1:39">
      <c r="A2262" s="291" t="s">
        <v>2413</v>
      </c>
      <c r="B2262" s="291">
        <v>4</v>
      </c>
      <c r="C2262" s="291" t="s">
        <v>4440</v>
      </c>
      <c r="D2262" s="291" t="s">
        <v>3178</v>
      </c>
      <c r="E2262" s="291" t="s">
        <v>3160</v>
      </c>
      <c r="F2262" s="291" t="s">
        <v>3161</v>
      </c>
      <c r="G2262" s="291" t="s">
        <v>3162</v>
      </c>
      <c r="H2262" s="291" t="s">
        <v>3163</v>
      </c>
      <c r="I2262" s="291" t="s">
        <v>3164</v>
      </c>
      <c r="J2262" s="291" t="s">
        <v>63</v>
      </c>
      <c r="K2262" s="291">
        <v>6</v>
      </c>
      <c r="L2262" s="291">
        <v>24440266</v>
      </c>
      <c r="M2262" s="291" t="s">
        <v>58</v>
      </c>
      <c r="N2262" s="291">
        <v>259</v>
      </c>
      <c r="O2262" s="291">
        <v>4624098.3271999881</v>
      </c>
      <c r="P2262" s="321" t="s">
        <v>3172</v>
      </c>
      <c r="Q2262" s="321">
        <v>20100000</v>
      </c>
      <c r="R2262" s="321">
        <v>32.510452999999998</v>
      </c>
      <c r="S2262" s="321">
        <v>52.540310169999998</v>
      </c>
      <c r="T2262" s="321">
        <v>123.30787642705047</v>
      </c>
      <c r="U2262" s="321" t="s">
        <v>150</v>
      </c>
      <c r="V2262" s="321">
        <v>0.2437433168239114</v>
      </c>
      <c r="W2262" s="321">
        <v>1.33586139759419</v>
      </c>
      <c r="X2262" s="321">
        <v>2.6501716760387399</v>
      </c>
      <c r="Y2262" s="321">
        <v>41.899748670636797</v>
      </c>
      <c r="Z2262" s="321">
        <v>0.41800999999999999</v>
      </c>
      <c r="AA2262" s="321">
        <v>141.09487300000001</v>
      </c>
      <c r="AB2262" s="321">
        <v>1.7961040779999999</v>
      </c>
      <c r="AC2262" s="322">
        <v>0.59518882524182481</v>
      </c>
      <c r="AD2262" s="323">
        <v>201000</v>
      </c>
      <c r="AE2262" s="322">
        <v>23.005464314427801</v>
      </c>
      <c r="AF2262" s="324">
        <v>56.830111787726047</v>
      </c>
      <c r="AG2262" s="324">
        <v>7.4328657622596195</v>
      </c>
      <c r="AH2262" s="324">
        <v>0.21253906599025349</v>
      </c>
      <c r="AI2262" s="324">
        <v>0.13079097556631838</v>
      </c>
      <c r="AJ2262" s="324">
        <v>0.12053670838377531</v>
      </c>
      <c r="AK2262" s="324">
        <v>133.79789168919925</v>
      </c>
      <c r="AL2262" s="324">
        <v>101.18554978482739</v>
      </c>
      <c r="AM2262" s="324">
        <v>166.41023359357112</v>
      </c>
    </row>
    <row r="2263" spans="1:39">
      <c r="A2263" s="291" t="s">
        <v>2414</v>
      </c>
      <c r="B2263" s="291">
        <v>4</v>
      </c>
      <c r="C2263" s="291" t="s">
        <v>4441</v>
      </c>
      <c r="D2263" s="291" t="s">
        <v>3178</v>
      </c>
      <c r="E2263" s="291" t="s">
        <v>3160</v>
      </c>
      <c r="F2263" s="291" t="s">
        <v>3161</v>
      </c>
      <c r="G2263" s="291" t="s">
        <v>3162</v>
      </c>
      <c r="H2263" s="291" t="s">
        <v>3163</v>
      </c>
      <c r="I2263" s="291" t="s">
        <v>3164</v>
      </c>
      <c r="J2263" s="291" t="s">
        <v>63</v>
      </c>
      <c r="K2263" s="291">
        <v>6</v>
      </c>
      <c r="L2263" s="291">
        <v>24440266</v>
      </c>
      <c r="M2263" s="291" t="s">
        <v>58</v>
      </c>
      <c r="N2263" s="291">
        <v>260</v>
      </c>
      <c r="O2263" s="291">
        <v>4642021.1889333213</v>
      </c>
      <c r="P2263" s="321" t="s">
        <v>3172</v>
      </c>
      <c r="Q2263" s="321">
        <v>20100000</v>
      </c>
      <c r="R2263" s="321">
        <v>32.510452999999998</v>
      </c>
      <c r="S2263" s="321">
        <v>52.540310169999998</v>
      </c>
      <c r="T2263" s="321">
        <v>123.30787642705047</v>
      </c>
      <c r="U2263" s="321" t="s">
        <v>150</v>
      </c>
      <c r="V2263" s="321">
        <v>0.2437433168239114</v>
      </c>
      <c r="W2263" s="321">
        <v>1.33586139759419</v>
      </c>
      <c r="X2263" s="321">
        <v>2.6501716760387399</v>
      </c>
      <c r="Y2263" s="321">
        <v>41.899748670636797</v>
      </c>
      <c r="Z2263" s="321">
        <v>0.41800999999999999</v>
      </c>
      <c r="AA2263" s="321">
        <v>141.09487300000001</v>
      </c>
      <c r="AB2263" s="321">
        <v>1.7961040779999999</v>
      </c>
      <c r="AC2263" s="322">
        <v>0.59518882524182481</v>
      </c>
      <c r="AD2263" s="323">
        <v>201000</v>
      </c>
      <c r="AE2263" s="322">
        <v>23.094632780762794</v>
      </c>
      <c r="AF2263" s="324">
        <v>57.050383538841267</v>
      </c>
      <c r="AG2263" s="324">
        <v>7.4797629988940892</v>
      </c>
      <c r="AH2263" s="324">
        <v>0.21290626872048915</v>
      </c>
      <c r="AI2263" s="324">
        <v>0.13110802303023411</v>
      </c>
      <c r="AJ2263" s="324">
        <v>0.12053670838377531</v>
      </c>
      <c r="AK2263" s="324">
        <v>134.1222281508982</v>
      </c>
      <c r="AL2263" s="324">
        <v>101.4308314015849</v>
      </c>
      <c r="AM2263" s="324">
        <v>166.81362490021149</v>
      </c>
    </row>
    <row r="2264" spans="1:39">
      <c r="A2264" s="291" t="s">
        <v>2415</v>
      </c>
      <c r="B2264" s="291">
        <v>4</v>
      </c>
      <c r="C2264" s="291" t="s">
        <v>4442</v>
      </c>
      <c r="D2264" s="291" t="s">
        <v>3178</v>
      </c>
      <c r="E2264" s="291" t="s">
        <v>3160</v>
      </c>
      <c r="F2264" s="291" t="s">
        <v>3161</v>
      </c>
      <c r="G2264" s="291" t="s">
        <v>3162</v>
      </c>
      <c r="H2264" s="291" t="s">
        <v>3163</v>
      </c>
      <c r="I2264" s="291" t="s">
        <v>3164</v>
      </c>
      <c r="J2264" s="291" t="s">
        <v>63</v>
      </c>
      <c r="K2264" s="291">
        <v>6</v>
      </c>
      <c r="L2264" s="291">
        <v>24440266</v>
      </c>
      <c r="M2264" s="291" t="s">
        <v>58</v>
      </c>
      <c r="N2264" s="291">
        <v>261</v>
      </c>
      <c r="O2264" s="291">
        <v>4659944.0506666545</v>
      </c>
      <c r="P2264" s="321" t="s">
        <v>3172</v>
      </c>
      <c r="Q2264" s="321">
        <v>20100000</v>
      </c>
      <c r="R2264" s="321">
        <v>32.510452999999998</v>
      </c>
      <c r="S2264" s="321">
        <v>52.540310169999998</v>
      </c>
      <c r="T2264" s="321">
        <v>123.30787642705047</v>
      </c>
      <c r="U2264" s="321" t="s">
        <v>150</v>
      </c>
      <c r="V2264" s="321">
        <v>0.2437433168239114</v>
      </c>
      <c r="W2264" s="321">
        <v>1.33586139759419</v>
      </c>
      <c r="X2264" s="321">
        <v>2.6501716760387399</v>
      </c>
      <c r="Y2264" s="321">
        <v>41.899748670636797</v>
      </c>
      <c r="Z2264" s="321">
        <v>0.41800999999999999</v>
      </c>
      <c r="AA2264" s="321">
        <v>141.09487300000001</v>
      </c>
      <c r="AB2264" s="321">
        <v>1.7961040779999999</v>
      </c>
      <c r="AC2264" s="322">
        <v>0.59518882524182481</v>
      </c>
      <c r="AD2264" s="323">
        <v>201000</v>
      </c>
      <c r="AE2264" s="322">
        <v>23.183801247097783</v>
      </c>
      <c r="AF2264" s="324">
        <v>57.27065528995648</v>
      </c>
      <c r="AG2264" s="324">
        <v>7.5267405029829471</v>
      </c>
      <c r="AH2264" s="324">
        <v>0.21327067066482916</v>
      </c>
      <c r="AI2264" s="324">
        <v>0.13142403321344406</v>
      </c>
      <c r="AJ2264" s="324">
        <v>0.12053670838377531</v>
      </c>
      <c r="AK2264" s="324">
        <v>134.44550348455735</v>
      </c>
      <c r="AL2264" s="324">
        <v>101.67531053317062</v>
      </c>
      <c r="AM2264" s="324">
        <v>167.2156964359441</v>
      </c>
    </row>
    <row r="2265" spans="1:39">
      <c r="A2265" s="291" t="s">
        <v>2416</v>
      </c>
      <c r="B2265" s="291">
        <v>4</v>
      </c>
      <c r="C2265" s="291" t="s">
        <v>4443</v>
      </c>
      <c r="D2265" s="291" t="s">
        <v>3178</v>
      </c>
      <c r="E2265" s="291" t="s">
        <v>3160</v>
      </c>
      <c r="F2265" s="291" t="s">
        <v>3161</v>
      </c>
      <c r="G2265" s="291" t="s">
        <v>3162</v>
      </c>
      <c r="H2265" s="291" t="s">
        <v>3163</v>
      </c>
      <c r="I2265" s="291" t="s">
        <v>3164</v>
      </c>
      <c r="J2265" s="291" t="s">
        <v>63</v>
      </c>
      <c r="K2265" s="291">
        <v>6</v>
      </c>
      <c r="L2265" s="291">
        <v>24440266</v>
      </c>
      <c r="M2265" s="291" t="s">
        <v>58</v>
      </c>
      <c r="N2265" s="291">
        <v>262</v>
      </c>
      <c r="O2265" s="291">
        <v>4677866.9123999877</v>
      </c>
      <c r="P2265" s="321" t="s">
        <v>3172</v>
      </c>
      <c r="Q2265" s="321">
        <v>20100000</v>
      </c>
      <c r="R2265" s="321">
        <v>32.510452999999998</v>
      </c>
      <c r="S2265" s="321">
        <v>52.540310169999998</v>
      </c>
      <c r="T2265" s="321">
        <v>123.30787642705047</v>
      </c>
      <c r="U2265" s="321" t="s">
        <v>150</v>
      </c>
      <c r="V2265" s="321">
        <v>0.2437433168239114</v>
      </c>
      <c r="W2265" s="321">
        <v>1.33586139759419</v>
      </c>
      <c r="X2265" s="321">
        <v>2.6501716760387399</v>
      </c>
      <c r="Y2265" s="321">
        <v>41.899748670636797</v>
      </c>
      <c r="Z2265" s="321">
        <v>0.41800999999999999</v>
      </c>
      <c r="AA2265" s="321">
        <v>141.09487300000001</v>
      </c>
      <c r="AB2265" s="321">
        <v>1.7961040779999999</v>
      </c>
      <c r="AC2265" s="322">
        <v>0.59518882524182481</v>
      </c>
      <c r="AD2265" s="323">
        <v>201000</v>
      </c>
      <c r="AE2265" s="322">
        <v>23.272969713432776</v>
      </c>
      <c r="AF2265" s="324">
        <v>57.4909270410717</v>
      </c>
      <c r="AG2265" s="324">
        <v>7.573797658416197</v>
      </c>
      <c r="AH2265" s="324">
        <v>0.21363227556417444</v>
      </c>
      <c r="AI2265" s="324">
        <v>0.13173900732206756</v>
      </c>
      <c r="AJ2265" s="324">
        <v>0.12053670838377531</v>
      </c>
      <c r="AK2265" s="324">
        <v>134.76771892402505</v>
      </c>
      <c r="AL2265" s="324">
        <v>101.91898811269057</v>
      </c>
      <c r="AM2265" s="324">
        <v>167.61644973535951</v>
      </c>
    </row>
    <row r="2266" spans="1:39">
      <c r="A2266" s="291" t="s">
        <v>2417</v>
      </c>
      <c r="B2266" s="291">
        <v>4</v>
      </c>
      <c r="C2266" s="291" t="s">
        <v>4444</v>
      </c>
      <c r="D2266" s="291" t="s">
        <v>3178</v>
      </c>
      <c r="E2266" s="291" t="s">
        <v>3160</v>
      </c>
      <c r="F2266" s="291" t="s">
        <v>3161</v>
      </c>
      <c r="G2266" s="291" t="s">
        <v>3162</v>
      </c>
      <c r="H2266" s="291" t="s">
        <v>3163</v>
      </c>
      <c r="I2266" s="291" t="s">
        <v>3164</v>
      </c>
      <c r="J2266" s="291" t="s">
        <v>63</v>
      </c>
      <c r="K2266" s="291">
        <v>6</v>
      </c>
      <c r="L2266" s="291">
        <v>24440266</v>
      </c>
      <c r="M2266" s="291" t="s">
        <v>58</v>
      </c>
      <c r="N2266" s="291">
        <v>263</v>
      </c>
      <c r="O2266" s="291">
        <v>4695789.7741333209</v>
      </c>
      <c r="P2266" s="321" t="s">
        <v>3172</v>
      </c>
      <c r="Q2266" s="321">
        <v>20100000</v>
      </c>
      <c r="R2266" s="321">
        <v>32.510452999999998</v>
      </c>
      <c r="S2266" s="321">
        <v>52.540310169999998</v>
      </c>
      <c r="T2266" s="321">
        <v>123.30787642705047</v>
      </c>
      <c r="U2266" s="321" t="s">
        <v>150</v>
      </c>
      <c r="V2266" s="321">
        <v>0.2437433168239114</v>
      </c>
      <c r="W2266" s="321">
        <v>1.33586139759419</v>
      </c>
      <c r="X2266" s="321">
        <v>2.6501716760387399</v>
      </c>
      <c r="Y2266" s="321">
        <v>41.899748670636797</v>
      </c>
      <c r="Z2266" s="321">
        <v>0.41800999999999999</v>
      </c>
      <c r="AA2266" s="321">
        <v>141.09487300000001</v>
      </c>
      <c r="AB2266" s="321">
        <v>1.7961040779999999</v>
      </c>
      <c r="AC2266" s="322">
        <v>0.59518882524182481</v>
      </c>
      <c r="AD2266" s="323">
        <v>201000</v>
      </c>
      <c r="AE2266" s="322">
        <v>23.362138179767765</v>
      </c>
      <c r="AF2266" s="324">
        <v>57.711198792186913</v>
      </c>
      <c r="AG2266" s="324">
        <v>7.620933849911256</v>
      </c>
      <c r="AH2266" s="324">
        <v>0.21399108717487986</v>
      </c>
      <c r="AI2266" s="324">
        <v>0.13205294655814701</v>
      </c>
      <c r="AJ2266" s="324">
        <v>0.12053670838377531</v>
      </c>
      <c r="AK2266" s="324">
        <v>135.08887569897891</v>
      </c>
      <c r="AL2266" s="324">
        <v>102.16186507009671</v>
      </c>
      <c r="AM2266" s="324">
        <v>168.0158863278611</v>
      </c>
    </row>
    <row r="2267" spans="1:39">
      <c r="A2267" s="291" t="s">
        <v>2418</v>
      </c>
      <c r="B2267" s="291">
        <v>4</v>
      </c>
      <c r="C2267" s="291" t="s">
        <v>4445</v>
      </c>
      <c r="D2267" s="291" t="s">
        <v>3178</v>
      </c>
      <c r="E2267" s="291" t="s">
        <v>3160</v>
      </c>
      <c r="F2267" s="291" t="s">
        <v>3161</v>
      </c>
      <c r="G2267" s="291" t="s">
        <v>3162</v>
      </c>
      <c r="H2267" s="291" t="s">
        <v>3163</v>
      </c>
      <c r="I2267" s="291" t="s">
        <v>3164</v>
      </c>
      <c r="J2267" s="291" t="s">
        <v>63</v>
      </c>
      <c r="K2267" s="291">
        <v>6</v>
      </c>
      <c r="L2267" s="291">
        <v>24440266</v>
      </c>
      <c r="M2267" s="291" t="s">
        <v>58</v>
      </c>
      <c r="N2267" s="291">
        <v>264</v>
      </c>
      <c r="O2267" s="291">
        <v>4713712.6358666541</v>
      </c>
      <c r="P2267" s="321" t="s">
        <v>3172</v>
      </c>
      <c r="Q2267" s="321">
        <v>20100000</v>
      </c>
      <c r="R2267" s="321">
        <v>32.510452999999998</v>
      </c>
      <c r="S2267" s="321">
        <v>52.540310169999998</v>
      </c>
      <c r="T2267" s="321">
        <v>123.30787642705047</v>
      </c>
      <c r="U2267" s="321" t="s">
        <v>150</v>
      </c>
      <c r="V2267" s="321">
        <v>0.2437433168239114</v>
      </c>
      <c r="W2267" s="321">
        <v>1.33586139759419</v>
      </c>
      <c r="X2267" s="321">
        <v>2.6501716760387399</v>
      </c>
      <c r="Y2267" s="321">
        <v>41.899748670636797</v>
      </c>
      <c r="Z2267" s="321">
        <v>0.41800999999999999</v>
      </c>
      <c r="AA2267" s="321">
        <v>141.09487300000001</v>
      </c>
      <c r="AB2267" s="321">
        <v>1.7961040779999999</v>
      </c>
      <c r="AC2267" s="322">
        <v>0.59518882524182481</v>
      </c>
      <c r="AD2267" s="323">
        <v>201000</v>
      </c>
      <c r="AE2267" s="322">
        <v>23.451306646102758</v>
      </c>
      <c r="AF2267" s="324">
        <v>57.931470543302133</v>
      </c>
      <c r="AG2267" s="324">
        <v>7.6681484630164727</v>
      </c>
      <c r="AH2267" s="324">
        <v>0.21434710926922074</v>
      </c>
      <c r="AI2267" s="324">
        <v>0.13236585211978608</v>
      </c>
      <c r="AJ2267" s="324">
        <v>0.12053670838377531</v>
      </c>
      <c r="AK2267" s="324">
        <v>135.4089750350673</v>
      </c>
      <c r="AL2267" s="324">
        <v>102.40394233229379</v>
      </c>
      <c r="AM2267" s="324">
        <v>168.41400773784082</v>
      </c>
    </row>
    <row r="2268" spans="1:39">
      <c r="A2268" s="291" t="s">
        <v>2419</v>
      </c>
      <c r="B2268" s="291">
        <v>4</v>
      </c>
      <c r="C2268" s="291" t="s">
        <v>4446</v>
      </c>
      <c r="D2268" s="291" t="s">
        <v>3178</v>
      </c>
      <c r="E2268" s="291" t="s">
        <v>3160</v>
      </c>
      <c r="F2268" s="291" t="s">
        <v>3161</v>
      </c>
      <c r="G2268" s="291" t="s">
        <v>3162</v>
      </c>
      <c r="H2268" s="291" t="s">
        <v>3163</v>
      </c>
      <c r="I2268" s="291" t="s">
        <v>3164</v>
      </c>
      <c r="J2268" s="291" t="s">
        <v>63</v>
      </c>
      <c r="K2268" s="291">
        <v>6</v>
      </c>
      <c r="L2268" s="291">
        <v>24440266</v>
      </c>
      <c r="M2268" s="291" t="s">
        <v>58</v>
      </c>
      <c r="N2268" s="291">
        <v>265</v>
      </c>
      <c r="O2268" s="291">
        <v>4731635.4975999873</v>
      </c>
      <c r="P2268" s="321" t="s">
        <v>3172</v>
      </c>
      <c r="Q2268" s="321">
        <v>20100000</v>
      </c>
      <c r="R2268" s="321">
        <v>32.510452999999998</v>
      </c>
      <c r="S2268" s="321">
        <v>52.540310169999998</v>
      </c>
      <c r="T2268" s="321">
        <v>123.30787642705047</v>
      </c>
      <c r="U2268" s="321" t="s">
        <v>150</v>
      </c>
      <c r="V2268" s="321">
        <v>0.2437433168239114</v>
      </c>
      <c r="W2268" s="321">
        <v>1.33586139759419</v>
      </c>
      <c r="X2268" s="321">
        <v>2.6501716760387399</v>
      </c>
      <c r="Y2268" s="321">
        <v>41.899748670636797</v>
      </c>
      <c r="Z2268" s="321">
        <v>0.41800999999999999</v>
      </c>
      <c r="AA2268" s="321">
        <v>141.09487300000001</v>
      </c>
      <c r="AB2268" s="321">
        <v>1.7961040779999999</v>
      </c>
      <c r="AC2268" s="322">
        <v>0.59518882524182481</v>
      </c>
      <c r="AD2268" s="323">
        <v>201000</v>
      </c>
      <c r="AE2268" s="322">
        <v>23.540475112437747</v>
      </c>
      <c r="AF2268" s="324">
        <v>58.151742294417346</v>
      </c>
      <c r="AG2268" s="324">
        <v>7.7154408841146029</v>
      </c>
      <c r="AH2268" s="324">
        <v>0.21470034563530563</v>
      </c>
      <c r="AI2268" s="324">
        <v>0.13267772520128424</v>
      </c>
      <c r="AJ2268" s="324">
        <v>0.12053670838377531</v>
      </c>
      <c r="AK2268" s="324">
        <v>135.72801815404694</v>
      </c>
      <c r="AL2268" s="324">
        <v>102.64522082324348</v>
      </c>
      <c r="AM2268" s="324">
        <v>168.81081548485039</v>
      </c>
    </row>
    <row r="2269" spans="1:39">
      <c r="A2269" s="291" t="s">
        <v>2420</v>
      </c>
      <c r="B2269" s="291">
        <v>4</v>
      </c>
      <c r="C2269" s="291" t="s">
        <v>4447</v>
      </c>
      <c r="D2269" s="291" t="s">
        <v>3178</v>
      </c>
      <c r="E2269" s="291" t="s">
        <v>3160</v>
      </c>
      <c r="F2269" s="291" t="s">
        <v>3161</v>
      </c>
      <c r="G2269" s="291" t="s">
        <v>3162</v>
      </c>
      <c r="H2269" s="291" t="s">
        <v>3163</v>
      </c>
      <c r="I2269" s="291" t="s">
        <v>3164</v>
      </c>
      <c r="J2269" s="291" t="s">
        <v>63</v>
      </c>
      <c r="K2269" s="291">
        <v>6</v>
      </c>
      <c r="L2269" s="291">
        <v>24440266</v>
      </c>
      <c r="M2269" s="291" t="s">
        <v>58</v>
      </c>
      <c r="N2269" s="291">
        <v>266</v>
      </c>
      <c r="O2269" s="291">
        <v>4749558.3593333205</v>
      </c>
      <c r="P2269" s="321" t="s">
        <v>3172</v>
      </c>
      <c r="Q2269" s="321">
        <v>20100000</v>
      </c>
      <c r="R2269" s="321">
        <v>32.510452999999998</v>
      </c>
      <c r="S2269" s="321">
        <v>52.540310169999998</v>
      </c>
      <c r="T2269" s="321">
        <v>123.30787642705047</v>
      </c>
      <c r="U2269" s="321" t="s">
        <v>150</v>
      </c>
      <c r="V2269" s="321">
        <v>0.2437433168239114</v>
      </c>
      <c r="W2269" s="321">
        <v>1.33586139759419</v>
      </c>
      <c r="X2269" s="321">
        <v>2.6501716760387399</v>
      </c>
      <c r="Y2269" s="321">
        <v>41.899748670636797</v>
      </c>
      <c r="Z2269" s="321">
        <v>0.41800999999999999</v>
      </c>
      <c r="AA2269" s="321">
        <v>141.09487300000001</v>
      </c>
      <c r="AB2269" s="321">
        <v>1.7961040779999999</v>
      </c>
      <c r="AC2269" s="322">
        <v>0.59518882524182481</v>
      </c>
      <c r="AD2269" s="323">
        <v>201000</v>
      </c>
      <c r="AE2269" s="322">
        <v>23.62964357877274</v>
      </c>
      <c r="AF2269" s="324">
        <v>58.372014045532566</v>
      </c>
      <c r="AG2269" s="324">
        <v>7.7628105004263528</v>
      </c>
      <c r="AH2269" s="324">
        <v>0.21505080007727215</v>
      </c>
      <c r="AI2269" s="324">
        <v>0.13298856699326911</v>
      </c>
      <c r="AJ2269" s="324">
        <v>0.12053670838377531</v>
      </c>
      <c r="AK2269" s="324">
        <v>136.04600627391827</v>
      </c>
      <c r="AL2269" s="324">
        <v>102.88570146406677</v>
      </c>
      <c r="AM2269" s="324">
        <v>169.20631108376975</v>
      </c>
    </row>
    <row r="2270" spans="1:39">
      <c r="A2270" s="291" t="s">
        <v>2421</v>
      </c>
      <c r="B2270" s="291">
        <v>4</v>
      </c>
      <c r="C2270" s="291" t="s">
        <v>4448</v>
      </c>
      <c r="D2270" s="291" t="s">
        <v>3178</v>
      </c>
      <c r="E2270" s="291" t="s">
        <v>3160</v>
      </c>
      <c r="F2270" s="291" t="s">
        <v>3161</v>
      </c>
      <c r="G2270" s="291" t="s">
        <v>3162</v>
      </c>
      <c r="H2270" s="291" t="s">
        <v>3163</v>
      </c>
      <c r="I2270" s="291" t="s">
        <v>3164</v>
      </c>
      <c r="J2270" s="291" t="s">
        <v>63</v>
      </c>
      <c r="K2270" s="291">
        <v>6</v>
      </c>
      <c r="L2270" s="291">
        <v>24440266</v>
      </c>
      <c r="M2270" s="291" t="s">
        <v>58</v>
      </c>
      <c r="N2270" s="291">
        <v>267</v>
      </c>
      <c r="O2270" s="291">
        <v>4767481.2210666537</v>
      </c>
      <c r="P2270" s="321" t="s">
        <v>3172</v>
      </c>
      <c r="Q2270" s="321">
        <v>20100000</v>
      </c>
      <c r="R2270" s="321">
        <v>32.510452999999998</v>
      </c>
      <c r="S2270" s="321">
        <v>52.540310169999998</v>
      </c>
      <c r="T2270" s="321">
        <v>123.30787642705047</v>
      </c>
      <c r="U2270" s="321" t="s">
        <v>150</v>
      </c>
      <c r="V2270" s="321">
        <v>0.2437433168239114</v>
      </c>
      <c r="W2270" s="321">
        <v>1.33586139759419</v>
      </c>
      <c r="X2270" s="321">
        <v>2.6501716760387399</v>
      </c>
      <c r="Y2270" s="321">
        <v>41.899748670636797</v>
      </c>
      <c r="Z2270" s="321">
        <v>0.41800999999999999</v>
      </c>
      <c r="AA2270" s="321">
        <v>141.09487300000001</v>
      </c>
      <c r="AB2270" s="321">
        <v>1.7961040779999999</v>
      </c>
      <c r="AC2270" s="322">
        <v>0.59518882524182481</v>
      </c>
      <c r="AD2270" s="323">
        <v>201000</v>
      </c>
      <c r="AE2270" s="322">
        <v>23.718812045107729</v>
      </c>
      <c r="AF2270" s="324">
        <v>58.592285796647779</v>
      </c>
      <c r="AG2270" s="324">
        <v>7.8102567000139498</v>
      </c>
      <c r="AH2270" s="324">
        <v>0.21539847641552676</v>
      </c>
      <c r="AI2270" s="324">
        <v>0.13329837868282646</v>
      </c>
      <c r="AJ2270" s="324">
        <v>0.12053670838377531</v>
      </c>
      <c r="AK2270" s="324">
        <v>136.3629406090584</v>
      </c>
      <c r="AL2270" s="324">
        <v>103.12538517314447</v>
      </c>
      <c r="AM2270" s="324">
        <v>169.60049604497232</v>
      </c>
    </row>
    <row r="2271" spans="1:39">
      <c r="A2271" s="291" t="s">
        <v>2422</v>
      </c>
      <c r="B2271" s="291">
        <v>4</v>
      </c>
      <c r="C2271" s="291" t="s">
        <v>4449</v>
      </c>
      <c r="D2271" s="291" t="s">
        <v>3178</v>
      </c>
      <c r="E2271" s="291" t="s">
        <v>3160</v>
      </c>
      <c r="F2271" s="291" t="s">
        <v>3161</v>
      </c>
      <c r="G2271" s="291" t="s">
        <v>3162</v>
      </c>
      <c r="H2271" s="291" t="s">
        <v>3163</v>
      </c>
      <c r="I2271" s="291" t="s">
        <v>3164</v>
      </c>
      <c r="J2271" s="291" t="s">
        <v>63</v>
      </c>
      <c r="K2271" s="291">
        <v>6</v>
      </c>
      <c r="L2271" s="291">
        <v>24440266</v>
      </c>
      <c r="M2271" s="291" t="s">
        <v>58</v>
      </c>
      <c r="N2271" s="291">
        <v>268</v>
      </c>
      <c r="O2271" s="291">
        <v>4785404.0827999869</v>
      </c>
      <c r="P2271" s="321" t="s">
        <v>3172</v>
      </c>
      <c r="Q2271" s="321">
        <v>20100000</v>
      </c>
      <c r="R2271" s="321">
        <v>32.510452999999998</v>
      </c>
      <c r="S2271" s="321">
        <v>52.540310169999998</v>
      </c>
      <c r="T2271" s="321">
        <v>123.30787642705047</v>
      </c>
      <c r="U2271" s="321" t="s">
        <v>150</v>
      </c>
      <c r="V2271" s="321">
        <v>0.2437433168239114</v>
      </c>
      <c r="W2271" s="321">
        <v>1.33586139759419</v>
      </c>
      <c r="X2271" s="321">
        <v>2.6501716760387399</v>
      </c>
      <c r="Y2271" s="321">
        <v>41.899748670636797</v>
      </c>
      <c r="Z2271" s="321">
        <v>0.41800999999999999</v>
      </c>
      <c r="AA2271" s="321">
        <v>141.09487300000001</v>
      </c>
      <c r="AB2271" s="321">
        <v>1.7961040779999999</v>
      </c>
      <c r="AC2271" s="322">
        <v>0.59518882524182481</v>
      </c>
      <c r="AD2271" s="323">
        <v>201000</v>
      </c>
      <c r="AE2271" s="322">
        <v>23.807980511442722</v>
      </c>
      <c r="AF2271" s="324">
        <v>58.812557547762999</v>
      </c>
      <c r="AG2271" s="324">
        <v>7.8577788717847206</v>
      </c>
      <c r="AH2271" s="324">
        <v>0.21574337848666217</v>
      </c>
      <c r="AI2271" s="324">
        <v>0.13360716145362733</v>
      </c>
      <c r="AJ2271" s="324">
        <v>0.12053670838377531</v>
      </c>
      <c r="AK2271" s="324">
        <v>136.6788223703513</v>
      </c>
      <c r="AL2271" s="324">
        <v>103.36427286621567</v>
      </c>
      <c r="AM2271" s="324">
        <v>169.99337187448694</v>
      </c>
    </row>
    <row r="2272" spans="1:39">
      <c r="A2272" s="291" t="s">
        <v>2423</v>
      </c>
      <c r="B2272" s="291">
        <v>4</v>
      </c>
      <c r="C2272" s="291" t="s">
        <v>4450</v>
      </c>
      <c r="D2272" s="291" t="s">
        <v>3178</v>
      </c>
      <c r="E2272" s="291" t="s">
        <v>3160</v>
      </c>
      <c r="F2272" s="291" t="s">
        <v>3161</v>
      </c>
      <c r="G2272" s="291" t="s">
        <v>3162</v>
      </c>
      <c r="H2272" s="291" t="s">
        <v>3163</v>
      </c>
      <c r="I2272" s="291" t="s">
        <v>3164</v>
      </c>
      <c r="J2272" s="291" t="s">
        <v>63</v>
      </c>
      <c r="K2272" s="291">
        <v>6</v>
      </c>
      <c r="L2272" s="291">
        <v>24440266</v>
      </c>
      <c r="M2272" s="291" t="s">
        <v>58</v>
      </c>
      <c r="N2272" s="291">
        <v>269</v>
      </c>
      <c r="O2272" s="291">
        <v>4803326.9445333201</v>
      </c>
      <c r="P2272" s="321" t="s">
        <v>3172</v>
      </c>
      <c r="Q2272" s="321">
        <v>20100000</v>
      </c>
      <c r="R2272" s="321">
        <v>32.510452999999998</v>
      </c>
      <c r="S2272" s="321">
        <v>52.540310169999998</v>
      </c>
      <c r="T2272" s="321">
        <v>123.30787642705047</v>
      </c>
      <c r="U2272" s="321" t="s">
        <v>150</v>
      </c>
      <c r="V2272" s="321">
        <v>0.2437433168239114</v>
      </c>
      <c r="W2272" s="321">
        <v>1.33586139759419</v>
      </c>
      <c r="X2272" s="321">
        <v>2.6501716760387399</v>
      </c>
      <c r="Y2272" s="321">
        <v>41.899748670636797</v>
      </c>
      <c r="Z2272" s="321">
        <v>0.41800999999999999</v>
      </c>
      <c r="AA2272" s="321">
        <v>141.09487300000001</v>
      </c>
      <c r="AB2272" s="321">
        <v>1.7961040779999999</v>
      </c>
      <c r="AC2272" s="322">
        <v>0.59518882524182481</v>
      </c>
      <c r="AD2272" s="323">
        <v>201000</v>
      </c>
      <c r="AE2272" s="322">
        <v>23.897148977777711</v>
      </c>
      <c r="AF2272" s="324">
        <v>59.032829298878205</v>
      </c>
      <c r="AG2272" s="324">
        <v>7.9053764054947058</v>
      </c>
      <c r="AH2272" s="324">
        <v>0.21608551014374458</v>
      </c>
      <c r="AI2272" s="324">
        <v>0.13391491648605314</v>
      </c>
      <c r="AJ2272" s="324">
        <v>0.12053670838377531</v>
      </c>
      <c r="AK2272" s="324">
        <v>136.99365276531563</v>
      </c>
      <c r="AL2272" s="324">
        <v>103.6023654564744</v>
      </c>
      <c r="AM2272" s="324">
        <v>170.38494007415687</v>
      </c>
    </row>
    <row r="2273" spans="1:39">
      <c r="A2273" s="291" t="s">
        <v>2424</v>
      </c>
      <c r="B2273" s="291">
        <v>4</v>
      </c>
      <c r="C2273" s="291" t="s">
        <v>4451</v>
      </c>
      <c r="D2273" s="291" t="s">
        <v>3178</v>
      </c>
      <c r="E2273" s="291" t="s">
        <v>3160</v>
      </c>
      <c r="F2273" s="291" t="s">
        <v>3161</v>
      </c>
      <c r="G2273" s="291" t="s">
        <v>3162</v>
      </c>
      <c r="H2273" s="291" t="s">
        <v>3163</v>
      </c>
      <c r="I2273" s="291" t="s">
        <v>3164</v>
      </c>
      <c r="J2273" s="291" t="s">
        <v>63</v>
      </c>
      <c r="K2273" s="291">
        <v>6</v>
      </c>
      <c r="L2273" s="291">
        <v>24440266</v>
      </c>
      <c r="M2273" s="291" t="s">
        <v>58</v>
      </c>
      <c r="N2273" s="291">
        <v>270</v>
      </c>
      <c r="O2273" s="291">
        <v>4821249.8062666534</v>
      </c>
      <c r="P2273" s="321" t="s">
        <v>3172</v>
      </c>
      <c r="Q2273" s="321">
        <v>20100000</v>
      </c>
      <c r="R2273" s="321">
        <v>32.510452999999998</v>
      </c>
      <c r="S2273" s="321">
        <v>52.540310169999998</v>
      </c>
      <c r="T2273" s="321">
        <v>123.30787642705047</v>
      </c>
      <c r="U2273" s="321" t="s">
        <v>150</v>
      </c>
      <c r="V2273" s="321">
        <v>0.2437433168239114</v>
      </c>
      <c r="W2273" s="321">
        <v>1.33586139759419</v>
      </c>
      <c r="X2273" s="321">
        <v>2.6501716760387399</v>
      </c>
      <c r="Y2273" s="321">
        <v>41.899748670636797</v>
      </c>
      <c r="Z2273" s="321">
        <v>0.41800999999999999</v>
      </c>
      <c r="AA2273" s="321">
        <v>141.09487300000001</v>
      </c>
      <c r="AB2273" s="321">
        <v>1.7961040779999999</v>
      </c>
      <c r="AC2273" s="322">
        <v>0.59518882524182481</v>
      </c>
      <c r="AD2273" s="323">
        <v>201000</v>
      </c>
      <c r="AE2273" s="322">
        <v>23.986317444112704</v>
      </c>
      <c r="AF2273" s="324">
        <v>59.253101049993433</v>
      </c>
      <c r="AG2273" s="324">
        <v>7.953048691752298</v>
      </c>
      <c r="AH2273" s="324">
        <v>0.21642487525626558</v>
      </c>
      <c r="AI2273" s="324">
        <v>0.13422164495731789</v>
      </c>
      <c r="AJ2273" s="324">
        <v>0.12053670838377531</v>
      </c>
      <c r="AK2273" s="324">
        <v>137.30743299822984</v>
      </c>
      <c r="AL2273" s="324">
        <v>103.83966385466432</v>
      </c>
      <c r="AM2273" s="324">
        <v>170.77520214179535</v>
      </c>
    </row>
    <row r="2274" spans="1:39">
      <c r="A2274" s="291" t="s">
        <v>2425</v>
      </c>
      <c r="B2274" s="291">
        <v>4</v>
      </c>
      <c r="C2274" s="291" t="s">
        <v>4452</v>
      </c>
      <c r="D2274" s="291" t="s">
        <v>3178</v>
      </c>
      <c r="E2274" s="291" t="s">
        <v>3160</v>
      </c>
      <c r="F2274" s="291" t="s">
        <v>3161</v>
      </c>
      <c r="G2274" s="291" t="s">
        <v>3162</v>
      </c>
      <c r="H2274" s="291" t="s">
        <v>3163</v>
      </c>
      <c r="I2274" s="291" t="s">
        <v>3164</v>
      </c>
      <c r="J2274" s="291" t="s">
        <v>63</v>
      </c>
      <c r="K2274" s="291">
        <v>6</v>
      </c>
      <c r="L2274" s="291">
        <v>24440266</v>
      </c>
      <c r="M2274" s="291" t="s">
        <v>58</v>
      </c>
      <c r="N2274" s="291">
        <v>271</v>
      </c>
      <c r="O2274" s="291">
        <v>4839172.6679999866</v>
      </c>
      <c r="P2274" s="321" t="s">
        <v>3172</v>
      </c>
      <c r="Q2274" s="321">
        <v>20100000</v>
      </c>
      <c r="R2274" s="321">
        <v>32.510452999999998</v>
      </c>
      <c r="S2274" s="321">
        <v>52.540310169999998</v>
      </c>
      <c r="T2274" s="321">
        <v>123.30787642705047</v>
      </c>
      <c r="U2274" s="321" t="s">
        <v>150</v>
      </c>
      <c r="V2274" s="321">
        <v>0.2437433168239114</v>
      </c>
      <c r="W2274" s="321">
        <v>1.33586139759419</v>
      </c>
      <c r="X2274" s="321">
        <v>2.6501716760387399</v>
      </c>
      <c r="Y2274" s="321">
        <v>41.899748670636797</v>
      </c>
      <c r="Z2274" s="321">
        <v>0.41800999999999999</v>
      </c>
      <c r="AA2274" s="321">
        <v>141.09487300000001</v>
      </c>
      <c r="AB2274" s="321">
        <v>1.7961040779999999</v>
      </c>
      <c r="AC2274" s="322">
        <v>0.59518882524182481</v>
      </c>
      <c r="AD2274" s="323">
        <v>201000</v>
      </c>
      <c r="AE2274" s="322">
        <v>24.075485910447693</v>
      </c>
      <c r="AF2274" s="324">
        <v>59.473372801108638</v>
      </c>
      <c r="AG2274" s="324">
        <v>8.0007951220219002</v>
      </c>
      <c r="AH2274" s="324">
        <v>0.21676147771045789</v>
      </c>
      <c r="AI2274" s="324">
        <v>0.13452734804158875</v>
      </c>
      <c r="AJ2274" s="324">
        <v>0.12053670838377531</v>
      </c>
      <c r="AK2274" s="324">
        <v>137.62016427025546</v>
      </c>
      <c r="AL2274" s="324">
        <v>104.07616896917186</v>
      </c>
      <c r="AM2274" s="324">
        <v>171.16415957133907</v>
      </c>
    </row>
    <row r="2275" spans="1:39">
      <c r="A2275" s="291" t="s">
        <v>2426</v>
      </c>
      <c r="B2275" s="291">
        <v>4</v>
      </c>
      <c r="C2275" s="291" t="s">
        <v>4453</v>
      </c>
      <c r="D2275" s="291" t="s">
        <v>3178</v>
      </c>
      <c r="E2275" s="291" t="s">
        <v>3160</v>
      </c>
      <c r="F2275" s="291" t="s">
        <v>3161</v>
      </c>
      <c r="G2275" s="291" t="s">
        <v>3162</v>
      </c>
      <c r="H2275" s="291" t="s">
        <v>3163</v>
      </c>
      <c r="I2275" s="291" t="s">
        <v>3164</v>
      </c>
      <c r="J2275" s="291" t="s">
        <v>63</v>
      </c>
      <c r="K2275" s="291">
        <v>6</v>
      </c>
      <c r="L2275" s="291">
        <v>24440266</v>
      </c>
      <c r="M2275" s="291" t="s">
        <v>58</v>
      </c>
      <c r="N2275" s="291">
        <v>272</v>
      </c>
      <c r="O2275" s="291">
        <v>4857095.5297333198</v>
      </c>
      <c r="P2275" s="321" t="s">
        <v>3172</v>
      </c>
      <c r="Q2275" s="321">
        <v>20100000</v>
      </c>
      <c r="R2275" s="321">
        <v>32.510452999999998</v>
      </c>
      <c r="S2275" s="321">
        <v>52.540310169999998</v>
      </c>
      <c r="T2275" s="321">
        <v>123.30787642705047</v>
      </c>
      <c r="U2275" s="321" t="s">
        <v>150</v>
      </c>
      <c r="V2275" s="321">
        <v>0.2437433168239114</v>
      </c>
      <c r="W2275" s="321">
        <v>1.33586139759419</v>
      </c>
      <c r="X2275" s="321">
        <v>2.6501716760387399</v>
      </c>
      <c r="Y2275" s="321">
        <v>41.899748670636797</v>
      </c>
      <c r="Z2275" s="321">
        <v>0.41800999999999999</v>
      </c>
      <c r="AA2275" s="321">
        <v>141.09487300000001</v>
      </c>
      <c r="AB2275" s="321">
        <v>1.7961040779999999</v>
      </c>
      <c r="AC2275" s="322">
        <v>0.59518882524182481</v>
      </c>
      <c r="AD2275" s="323">
        <v>201000</v>
      </c>
      <c r="AE2275" s="322">
        <v>24.164654376782686</v>
      </c>
      <c r="AF2275" s="324">
        <v>59.693644552223859</v>
      </c>
      <c r="AG2275" s="324">
        <v>8.0486150886276224</v>
      </c>
      <c r="AH2275" s="324">
        <v>0.21709532140918258</v>
      </c>
      <c r="AI2275" s="324">
        <v>0.13483202691010387</v>
      </c>
      <c r="AJ2275" s="324">
        <v>0.12053670838377531</v>
      </c>
      <c r="AK2275" s="324">
        <v>137.9318477795577</v>
      </c>
      <c r="AL2275" s="324">
        <v>104.31188170611746</v>
      </c>
      <c r="AM2275" s="324">
        <v>171.55181385299795</v>
      </c>
    </row>
    <row r="2276" spans="1:39">
      <c r="A2276" s="291" t="s">
        <v>2427</v>
      </c>
      <c r="B2276" s="291">
        <v>4</v>
      </c>
      <c r="C2276" s="291" t="s">
        <v>4454</v>
      </c>
      <c r="D2276" s="291" t="s">
        <v>3178</v>
      </c>
      <c r="E2276" s="291" t="s">
        <v>3160</v>
      </c>
      <c r="F2276" s="291" t="s">
        <v>3161</v>
      </c>
      <c r="G2276" s="291" t="s">
        <v>3162</v>
      </c>
      <c r="H2276" s="291" t="s">
        <v>3163</v>
      </c>
      <c r="I2276" s="291" t="s">
        <v>3164</v>
      </c>
      <c r="J2276" s="291" t="s">
        <v>63</v>
      </c>
      <c r="K2276" s="291">
        <v>6</v>
      </c>
      <c r="L2276" s="291">
        <v>24440266</v>
      </c>
      <c r="M2276" s="291" t="s">
        <v>58</v>
      </c>
      <c r="N2276" s="291">
        <v>273</v>
      </c>
      <c r="O2276" s="291">
        <v>4875018.391466653</v>
      </c>
      <c r="P2276" s="321" t="s">
        <v>3172</v>
      </c>
      <c r="Q2276" s="321">
        <v>20100000</v>
      </c>
      <c r="R2276" s="321">
        <v>32.510452999999998</v>
      </c>
      <c r="S2276" s="321">
        <v>52.540310169999998</v>
      </c>
      <c r="T2276" s="321">
        <v>123.30787642705047</v>
      </c>
      <c r="U2276" s="321" t="s">
        <v>150</v>
      </c>
      <c r="V2276" s="321">
        <v>0.2437433168239114</v>
      </c>
      <c r="W2276" s="321">
        <v>1.33586139759419</v>
      </c>
      <c r="X2276" s="321">
        <v>2.6501716760387399</v>
      </c>
      <c r="Y2276" s="321">
        <v>41.899748670636797</v>
      </c>
      <c r="Z2276" s="321">
        <v>0.41800999999999999</v>
      </c>
      <c r="AA2276" s="321">
        <v>141.09487300000001</v>
      </c>
      <c r="AB2276" s="321">
        <v>1.7961040779999999</v>
      </c>
      <c r="AC2276" s="322">
        <v>0.59518882524182481</v>
      </c>
      <c r="AD2276" s="323">
        <v>201000</v>
      </c>
      <c r="AE2276" s="322">
        <v>24.253822843117675</v>
      </c>
      <c r="AF2276" s="324">
        <v>59.913916303339072</v>
      </c>
      <c r="AG2276" s="324">
        <v>8.0965079847569594</v>
      </c>
      <c r="AH2276" s="324">
        <v>0.21742641027213086</v>
      </c>
      <c r="AI2276" s="324">
        <v>0.13513568273128779</v>
      </c>
      <c r="AJ2276" s="324">
        <v>0.12053670838377531</v>
      </c>
      <c r="AK2276" s="324">
        <v>138.24248472142347</v>
      </c>
      <c r="AL2276" s="324">
        <v>104.54680296944481</v>
      </c>
      <c r="AM2276" s="324">
        <v>171.93816647340211</v>
      </c>
    </row>
    <row r="2277" spans="1:39">
      <c r="A2277" s="291" t="s">
        <v>2428</v>
      </c>
      <c r="B2277" s="291">
        <v>4</v>
      </c>
      <c r="C2277" s="291" t="s">
        <v>4455</v>
      </c>
      <c r="D2277" s="291" t="s">
        <v>3178</v>
      </c>
      <c r="E2277" s="291" t="s">
        <v>3160</v>
      </c>
      <c r="F2277" s="291" t="s">
        <v>3161</v>
      </c>
      <c r="G2277" s="291" t="s">
        <v>3162</v>
      </c>
      <c r="H2277" s="291" t="s">
        <v>3163</v>
      </c>
      <c r="I2277" s="291" t="s">
        <v>3164</v>
      </c>
      <c r="J2277" s="291" t="s">
        <v>63</v>
      </c>
      <c r="K2277" s="291">
        <v>6</v>
      </c>
      <c r="L2277" s="291">
        <v>24440266</v>
      </c>
      <c r="M2277" s="291" t="s">
        <v>58</v>
      </c>
      <c r="N2277" s="291">
        <v>274</v>
      </c>
      <c r="O2277" s="291">
        <v>4892941.2531999862</v>
      </c>
      <c r="P2277" s="321" t="s">
        <v>3172</v>
      </c>
      <c r="Q2277" s="321">
        <v>20100000</v>
      </c>
      <c r="R2277" s="321">
        <v>32.510452999999998</v>
      </c>
      <c r="S2277" s="321">
        <v>52.540310169999998</v>
      </c>
      <c r="T2277" s="321">
        <v>123.30787642705047</v>
      </c>
      <c r="U2277" s="321" t="s">
        <v>150</v>
      </c>
      <c r="V2277" s="321">
        <v>0.2437433168239114</v>
      </c>
      <c r="W2277" s="321">
        <v>1.33586139759419</v>
      </c>
      <c r="X2277" s="321">
        <v>2.6501716760387399</v>
      </c>
      <c r="Y2277" s="321">
        <v>41.899748670636797</v>
      </c>
      <c r="Z2277" s="321">
        <v>0.41800999999999999</v>
      </c>
      <c r="AA2277" s="321">
        <v>141.09487300000001</v>
      </c>
      <c r="AB2277" s="321">
        <v>1.7961040779999999</v>
      </c>
      <c r="AC2277" s="322">
        <v>0.59518882524182481</v>
      </c>
      <c r="AD2277" s="323">
        <v>201000</v>
      </c>
      <c r="AE2277" s="322">
        <v>24.342991309452668</v>
      </c>
      <c r="AF2277" s="324">
        <v>60.134188054454292</v>
      </c>
      <c r="AG2277" s="324">
        <v>8.1444732044645569</v>
      </c>
      <c r="AH2277" s="324">
        <v>0.21775474823599941</v>
      </c>
      <c r="AI2277" s="324">
        <v>0.13543831667086548</v>
      </c>
      <c r="AJ2277" s="324">
        <v>0.12053670838377531</v>
      </c>
      <c r="AK2277" s="324">
        <v>138.552076288378</v>
      </c>
      <c r="AL2277" s="324">
        <v>104.78093366100916</v>
      </c>
      <c r="AM2277" s="324">
        <v>172.32321891574688</v>
      </c>
    </row>
    <row r="2278" spans="1:39">
      <c r="A2278" s="291" t="s">
        <v>2429</v>
      </c>
      <c r="B2278" s="291">
        <v>4</v>
      </c>
      <c r="C2278" s="291" t="s">
        <v>4456</v>
      </c>
      <c r="D2278" s="291" t="s">
        <v>3178</v>
      </c>
      <c r="E2278" s="291" t="s">
        <v>3160</v>
      </c>
      <c r="F2278" s="291" t="s">
        <v>3161</v>
      </c>
      <c r="G2278" s="291" t="s">
        <v>3162</v>
      </c>
      <c r="H2278" s="291" t="s">
        <v>3163</v>
      </c>
      <c r="I2278" s="291" t="s">
        <v>3164</v>
      </c>
      <c r="J2278" s="291" t="s">
        <v>63</v>
      </c>
      <c r="K2278" s="291">
        <v>6</v>
      </c>
      <c r="L2278" s="291">
        <v>24440266</v>
      </c>
      <c r="M2278" s="291" t="s">
        <v>58</v>
      </c>
      <c r="N2278" s="291">
        <v>275</v>
      </c>
      <c r="O2278" s="291">
        <v>4910864.1149333194</v>
      </c>
      <c r="P2278" s="321" t="s">
        <v>3172</v>
      </c>
      <c r="Q2278" s="321">
        <v>20100000</v>
      </c>
      <c r="R2278" s="321">
        <v>32.510452999999998</v>
      </c>
      <c r="S2278" s="321">
        <v>52.540310169999998</v>
      </c>
      <c r="T2278" s="321">
        <v>123.30787642705047</v>
      </c>
      <c r="U2278" s="321" t="s">
        <v>150</v>
      </c>
      <c r="V2278" s="321">
        <v>0.2437433168239114</v>
      </c>
      <c r="W2278" s="321">
        <v>1.33586139759419</v>
      </c>
      <c r="X2278" s="321">
        <v>2.6501716760387399</v>
      </c>
      <c r="Y2278" s="321">
        <v>41.899748670636797</v>
      </c>
      <c r="Z2278" s="321">
        <v>0.41800999999999999</v>
      </c>
      <c r="AA2278" s="321">
        <v>141.09487300000001</v>
      </c>
      <c r="AB2278" s="321">
        <v>1.7961040779999999</v>
      </c>
      <c r="AC2278" s="322">
        <v>0.59518882524182481</v>
      </c>
      <c r="AD2278" s="323">
        <v>201000</v>
      </c>
      <c r="AE2278" s="322">
        <v>24.43215977578766</v>
      </c>
      <c r="AF2278" s="324">
        <v>60.354459805569512</v>
      </c>
      <c r="AG2278" s="324">
        <v>8.1925101426759159</v>
      </c>
      <c r="AH2278" s="324">
        <v>0.21808033925435935</v>
      </c>
      <c r="AI2278" s="324">
        <v>0.13573992989197314</v>
      </c>
      <c r="AJ2278" s="324">
        <v>0.12053670838377531</v>
      </c>
      <c r="AK2278" s="324">
        <v>138.86062367029834</v>
      </c>
      <c r="AL2278" s="324">
        <v>105.01427468066289</v>
      </c>
      <c r="AM2278" s="324">
        <v>172.7069726599338</v>
      </c>
    </row>
    <row r="2279" spans="1:39">
      <c r="A2279" s="291" t="s">
        <v>2430</v>
      </c>
      <c r="B2279" s="291">
        <v>4</v>
      </c>
      <c r="C2279" s="291" t="s">
        <v>4457</v>
      </c>
      <c r="D2279" s="291" t="s">
        <v>3178</v>
      </c>
      <c r="E2279" s="291" t="s">
        <v>3160</v>
      </c>
      <c r="F2279" s="291" t="s">
        <v>3161</v>
      </c>
      <c r="G2279" s="291" t="s">
        <v>3162</v>
      </c>
      <c r="H2279" s="291" t="s">
        <v>3163</v>
      </c>
      <c r="I2279" s="291" t="s">
        <v>3164</v>
      </c>
      <c r="J2279" s="291" t="s">
        <v>63</v>
      </c>
      <c r="K2279" s="291">
        <v>6</v>
      </c>
      <c r="L2279" s="291">
        <v>24440266</v>
      </c>
      <c r="M2279" s="291" t="s">
        <v>58</v>
      </c>
      <c r="N2279" s="291">
        <v>276</v>
      </c>
      <c r="O2279" s="291">
        <v>4928786.9766666526</v>
      </c>
      <c r="P2279" s="321" t="s">
        <v>3172</v>
      </c>
      <c r="Q2279" s="321">
        <v>20100000</v>
      </c>
      <c r="R2279" s="321">
        <v>32.510452999999998</v>
      </c>
      <c r="S2279" s="321">
        <v>52.540310169999998</v>
      </c>
      <c r="T2279" s="321">
        <v>123.30787642705047</v>
      </c>
      <c r="U2279" s="321" t="s">
        <v>150</v>
      </c>
      <c r="V2279" s="321">
        <v>0.2437433168239114</v>
      </c>
      <c r="W2279" s="321">
        <v>1.33586139759419</v>
      </c>
      <c r="X2279" s="321">
        <v>2.6501716760387399</v>
      </c>
      <c r="Y2279" s="321">
        <v>41.899748670636797</v>
      </c>
      <c r="Z2279" s="321">
        <v>0.41800999999999999</v>
      </c>
      <c r="AA2279" s="321">
        <v>141.09487300000001</v>
      </c>
      <c r="AB2279" s="321">
        <v>1.7961040779999999</v>
      </c>
      <c r="AC2279" s="322">
        <v>0.59518882524182481</v>
      </c>
      <c r="AD2279" s="323">
        <v>201000</v>
      </c>
      <c r="AE2279" s="322">
        <v>24.521328242122649</v>
      </c>
      <c r="AF2279" s="324">
        <v>60.574731556684725</v>
      </c>
      <c r="AG2279" s="324">
        <v>8.2406181951911783</v>
      </c>
      <c r="AH2279" s="324">
        <v>0.21840318729794594</v>
      </c>
      <c r="AI2279" s="324">
        <v>0.13604052355526758</v>
      </c>
      <c r="AJ2279" s="324">
        <v>0.12053670838377531</v>
      </c>
      <c r="AK2279" s="324">
        <v>139.16812805452503</v>
      </c>
      <c r="AL2279" s="324">
        <v>105.24682692634028</v>
      </c>
      <c r="AM2279" s="324">
        <v>173.08942918270981</v>
      </c>
    </row>
    <row r="2280" spans="1:39">
      <c r="A2280" s="291" t="s">
        <v>2431</v>
      </c>
      <c r="B2280" s="291">
        <v>4</v>
      </c>
      <c r="C2280" s="291" t="s">
        <v>4458</v>
      </c>
      <c r="D2280" s="291" t="s">
        <v>3178</v>
      </c>
      <c r="E2280" s="291" t="s">
        <v>3160</v>
      </c>
      <c r="F2280" s="291" t="s">
        <v>3161</v>
      </c>
      <c r="G2280" s="291" t="s">
        <v>3162</v>
      </c>
      <c r="H2280" s="291" t="s">
        <v>3163</v>
      </c>
      <c r="I2280" s="291" t="s">
        <v>3164</v>
      </c>
      <c r="J2280" s="291" t="s">
        <v>63</v>
      </c>
      <c r="K2280" s="291">
        <v>6</v>
      </c>
      <c r="L2280" s="291">
        <v>24440266</v>
      </c>
      <c r="M2280" s="291" t="s">
        <v>58</v>
      </c>
      <c r="N2280" s="291">
        <v>277</v>
      </c>
      <c r="O2280" s="291">
        <v>4946709.8383999858</v>
      </c>
      <c r="P2280" s="321" t="s">
        <v>3172</v>
      </c>
      <c r="Q2280" s="321">
        <v>20100000</v>
      </c>
      <c r="R2280" s="321">
        <v>32.510452999999998</v>
      </c>
      <c r="S2280" s="321">
        <v>52.540310169999998</v>
      </c>
      <c r="T2280" s="321">
        <v>123.30787642705047</v>
      </c>
      <c r="U2280" s="321" t="s">
        <v>150</v>
      </c>
      <c r="V2280" s="321">
        <v>0.2437433168239114</v>
      </c>
      <c r="W2280" s="321">
        <v>1.33586139759419</v>
      </c>
      <c r="X2280" s="321">
        <v>2.6501716760387399</v>
      </c>
      <c r="Y2280" s="321">
        <v>41.899748670636797</v>
      </c>
      <c r="Z2280" s="321">
        <v>0.41800999999999999</v>
      </c>
      <c r="AA2280" s="321">
        <v>141.09487300000001</v>
      </c>
      <c r="AB2280" s="321">
        <v>1.7961040779999999</v>
      </c>
      <c r="AC2280" s="322">
        <v>0.59518882524182481</v>
      </c>
      <c r="AD2280" s="323">
        <v>201000</v>
      </c>
      <c r="AE2280" s="322">
        <v>24.610496708457642</v>
      </c>
      <c r="AF2280" s="324">
        <v>60.795003307799945</v>
      </c>
      <c r="AG2280" s="324">
        <v>8.2887967586889246</v>
      </c>
      <c r="AH2280" s="324">
        <v>0.21872329635471491</v>
      </c>
      <c r="AI2280" s="324">
        <v>0.13634009881903369</v>
      </c>
      <c r="AJ2280" s="324">
        <v>0.12053670838377531</v>
      </c>
      <c r="AK2280" s="324">
        <v>139.47459062597224</v>
      </c>
      <c r="AL2280" s="324">
        <v>105.47859129414056</v>
      </c>
      <c r="AM2280" s="324">
        <v>173.47058995780392</v>
      </c>
    </row>
    <row r="2281" spans="1:39">
      <c r="A2281" s="291" t="s">
        <v>2432</v>
      </c>
      <c r="B2281" s="291">
        <v>4</v>
      </c>
      <c r="C2281" s="291" t="s">
        <v>4459</v>
      </c>
      <c r="D2281" s="291" t="s">
        <v>3178</v>
      </c>
      <c r="E2281" s="291" t="s">
        <v>3160</v>
      </c>
      <c r="F2281" s="291" t="s">
        <v>3161</v>
      </c>
      <c r="G2281" s="291" t="s">
        <v>3162</v>
      </c>
      <c r="H2281" s="291" t="s">
        <v>3163</v>
      </c>
      <c r="I2281" s="291" t="s">
        <v>3164</v>
      </c>
      <c r="J2281" s="291" t="s">
        <v>63</v>
      </c>
      <c r="K2281" s="291">
        <v>6</v>
      </c>
      <c r="L2281" s="291">
        <v>24440266</v>
      </c>
      <c r="M2281" s="291" t="s">
        <v>58</v>
      </c>
      <c r="N2281" s="291">
        <v>278</v>
      </c>
      <c r="O2281" s="291">
        <v>4964632.700133319</v>
      </c>
      <c r="P2281" s="321" t="s">
        <v>3172</v>
      </c>
      <c r="Q2281" s="321">
        <v>20100000</v>
      </c>
      <c r="R2281" s="321">
        <v>32.510452999999998</v>
      </c>
      <c r="S2281" s="321">
        <v>52.540310169999998</v>
      </c>
      <c r="T2281" s="321">
        <v>123.30787642705047</v>
      </c>
      <c r="U2281" s="321" t="s">
        <v>150</v>
      </c>
      <c r="V2281" s="321">
        <v>0.2437433168239114</v>
      </c>
      <c r="W2281" s="321">
        <v>1.33586139759419</v>
      </c>
      <c r="X2281" s="321">
        <v>2.6501716760387399</v>
      </c>
      <c r="Y2281" s="321">
        <v>41.899748670636797</v>
      </c>
      <c r="Z2281" s="321">
        <v>0.41800999999999999</v>
      </c>
      <c r="AA2281" s="321">
        <v>141.09487300000001</v>
      </c>
      <c r="AB2281" s="321">
        <v>1.7961040779999999</v>
      </c>
      <c r="AC2281" s="322">
        <v>0.59518882524182481</v>
      </c>
      <c r="AD2281" s="323">
        <v>201000</v>
      </c>
      <c r="AE2281" s="322">
        <v>24.699665174792631</v>
      </c>
      <c r="AF2281" s="324">
        <v>61.015275058915158</v>
      </c>
      <c r="AG2281" s="324">
        <v>8.3370452307299274</v>
      </c>
      <c r="AH2281" s="324">
        <v>0.21904067042971145</v>
      </c>
      <c r="AI2281" s="324">
        <v>0.13663865683928883</v>
      </c>
      <c r="AJ2281" s="324">
        <v>0.12053670838377531</v>
      </c>
      <c r="AK2281" s="324">
        <v>139.78001256723442</v>
      </c>
      <c r="AL2281" s="324">
        <v>105.70956867840869</v>
      </c>
      <c r="AM2281" s="324">
        <v>173.85045645606013</v>
      </c>
    </row>
    <row r="2282" spans="1:39">
      <c r="A2282" s="291" t="s">
        <v>2433</v>
      </c>
      <c r="B2282" s="291">
        <v>4</v>
      </c>
      <c r="C2282" s="291" t="s">
        <v>4460</v>
      </c>
      <c r="D2282" s="291" t="s">
        <v>3178</v>
      </c>
      <c r="E2282" s="291" t="s">
        <v>3160</v>
      </c>
      <c r="F2282" s="291" t="s">
        <v>3161</v>
      </c>
      <c r="G2282" s="291" t="s">
        <v>3162</v>
      </c>
      <c r="H2282" s="291" t="s">
        <v>3163</v>
      </c>
      <c r="I2282" s="291" t="s">
        <v>3164</v>
      </c>
      <c r="J2282" s="291" t="s">
        <v>63</v>
      </c>
      <c r="K2282" s="291">
        <v>6</v>
      </c>
      <c r="L2282" s="291">
        <v>24440266</v>
      </c>
      <c r="M2282" s="291" t="s">
        <v>58</v>
      </c>
      <c r="N2282" s="291">
        <v>279</v>
      </c>
      <c r="O2282" s="291">
        <v>4982555.5618666522</v>
      </c>
      <c r="P2282" s="321" t="s">
        <v>3172</v>
      </c>
      <c r="Q2282" s="321">
        <v>20100000</v>
      </c>
      <c r="R2282" s="321">
        <v>32.510452999999998</v>
      </c>
      <c r="S2282" s="321">
        <v>52.540310169999998</v>
      </c>
      <c r="T2282" s="321">
        <v>123.30787642705047</v>
      </c>
      <c r="U2282" s="321" t="s">
        <v>150</v>
      </c>
      <c r="V2282" s="321">
        <v>0.2437433168239114</v>
      </c>
      <c r="W2282" s="321">
        <v>1.33586139759419</v>
      </c>
      <c r="X2282" s="321">
        <v>2.6501716760387399</v>
      </c>
      <c r="Y2282" s="321">
        <v>41.899748670636797</v>
      </c>
      <c r="Z2282" s="321">
        <v>0.41800999999999999</v>
      </c>
      <c r="AA2282" s="321">
        <v>141.09487300000001</v>
      </c>
      <c r="AB2282" s="321">
        <v>1.7961040779999999</v>
      </c>
      <c r="AC2282" s="322">
        <v>0.59518882524182481</v>
      </c>
      <c r="AD2282" s="323">
        <v>201000</v>
      </c>
      <c r="AE2282" s="322">
        <v>24.788833641127624</v>
      </c>
      <c r="AF2282" s="324">
        <v>61.235546810030378</v>
      </c>
      <c r="AG2282" s="324">
        <v>8.3853630097610257</v>
      </c>
      <c r="AH2282" s="324">
        <v>0.21935531354551266</v>
      </c>
      <c r="AI2282" s="324">
        <v>0.13693619876988677</v>
      </c>
      <c r="AJ2282" s="324">
        <v>0.12053670838377531</v>
      </c>
      <c r="AK2282" s="324">
        <v>140.08439505869273</v>
      </c>
      <c r="AL2282" s="324">
        <v>105.93975997181582</v>
      </c>
      <c r="AM2282" s="324">
        <v>174.22903014556962</v>
      </c>
    </row>
    <row r="2283" spans="1:39">
      <c r="A2283" s="291" t="s">
        <v>2434</v>
      </c>
      <c r="B2283" s="291">
        <v>4</v>
      </c>
      <c r="C2283" s="291" t="s">
        <v>4461</v>
      </c>
      <c r="D2283" s="291" t="s">
        <v>3178</v>
      </c>
      <c r="E2283" s="291" t="s">
        <v>3160</v>
      </c>
      <c r="F2283" s="291" t="s">
        <v>3161</v>
      </c>
      <c r="G2283" s="291" t="s">
        <v>3162</v>
      </c>
      <c r="H2283" s="291" t="s">
        <v>3163</v>
      </c>
      <c r="I2283" s="291" t="s">
        <v>3164</v>
      </c>
      <c r="J2283" s="291" t="s">
        <v>63</v>
      </c>
      <c r="K2283" s="291">
        <v>6</v>
      </c>
      <c r="L2283" s="291">
        <v>24440266</v>
      </c>
      <c r="M2283" s="291" t="s">
        <v>58</v>
      </c>
      <c r="N2283" s="291">
        <v>280</v>
      </c>
      <c r="O2283" s="291">
        <v>5000478.4235999854</v>
      </c>
      <c r="P2283" s="321" t="s">
        <v>3172</v>
      </c>
      <c r="Q2283" s="321">
        <v>20100000</v>
      </c>
      <c r="R2283" s="321">
        <v>32.510452999999998</v>
      </c>
      <c r="S2283" s="321">
        <v>52.540310169999998</v>
      </c>
      <c r="T2283" s="321">
        <v>123.30787642705047</v>
      </c>
      <c r="U2283" s="321" t="s">
        <v>150</v>
      </c>
      <c r="V2283" s="321">
        <v>0.2437433168239114</v>
      </c>
      <c r="W2283" s="321">
        <v>1.33586139759419</v>
      </c>
      <c r="X2283" s="321">
        <v>2.6501716760387399</v>
      </c>
      <c r="Y2283" s="321">
        <v>41.899748670636797</v>
      </c>
      <c r="Z2283" s="321">
        <v>0.41800999999999999</v>
      </c>
      <c r="AA2283" s="321">
        <v>141.09487300000001</v>
      </c>
      <c r="AB2283" s="321">
        <v>1.7961040779999999</v>
      </c>
      <c r="AC2283" s="322">
        <v>0.59518882524182481</v>
      </c>
      <c r="AD2283" s="323">
        <v>201000</v>
      </c>
      <c r="AE2283" s="322">
        <v>24.878002107462613</v>
      </c>
      <c r="AF2283" s="324">
        <v>61.455818561145591</v>
      </c>
      <c r="AG2283" s="324">
        <v>8.43374949511891</v>
      </c>
      <c r="AH2283" s="324">
        <v>0.21966722974193745</v>
      </c>
      <c r="AI2283" s="324">
        <v>0.13723272576261814</v>
      </c>
      <c r="AJ2283" s="324">
        <v>0.12053670838377531</v>
      </c>
      <c r="AK2283" s="324">
        <v>140.38773927861772</v>
      </c>
      <c r="AL2283" s="324">
        <v>106.16916606543694</v>
      </c>
      <c r="AM2283" s="324">
        <v>174.60631249179849</v>
      </c>
    </row>
    <row r="2284" spans="1:39">
      <c r="A2284" s="291" t="s">
        <v>2435</v>
      </c>
      <c r="B2284" s="291">
        <v>4</v>
      </c>
      <c r="C2284" s="291" t="s">
        <v>4462</v>
      </c>
      <c r="D2284" s="291" t="s">
        <v>3178</v>
      </c>
      <c r="E2284" s="291" t="s">
        <v>3160</v>
      </c>
      <c r="F2284" s="291" t="s">
        <v>3161</v>
      </c>
      <c r="G2284" s="291" t="s">
        <v>3162</v>
      </c>
      <c r="H2284" s="291" t="s">
        <v>3163</v>
      </c>
      <c r="I2284" s="291" t="s">
        <v>3164</v>
      </c>
      <c r="J2284" s="291" t="s">
        <v>63</v>
      </c>
      <c r="K2284" s="291">
        <v>6</v>
      </c>
      <c r="L2284" s="291">
        <v>24440266</v>
      </c>
      <c r="M2284" s="291" t="s">
        <v>58</v>
      </c>
      <c r="N2284" s="291">
        <v>281</v>
      </c>
      <c r="O2284" s="291">
        <v>5018401.2853333186</v>
      </c>
      <c r="P2284" s="321" t="s">
        <v>3172</v>
      </c>
      <c r="Q2284" s="321">
        <v>20100000</v>
      </c>
      <c r="R2284" s="321">
        <v>32.510452999999998</v>
      </c>
      <c r="S2284" s="321">
        <v>52.540310169999998</v>
      </c>
      <c r="T2284" s="321">
        <v>123.30787642705047</v>
      </c>
      <c r="U2284" s="321" t="s">
        <v>150</v>
      </c>
      <c r="V2284" s="321">
        <v>0.2437433168239114</v>
      </c>
      <c r="W2284" s="321">
        <v>1.33586139759419</v>
      </c>
      <c r="X2284" s="321">
        <v>2.6501716760387399</v>
      </c>
      <c r="Y2284" s="321">
        <v>41.899748670636797</v>
      </c>
      <c r="Z2284" s="321">
        <v>0.41800999999999999</v>
      </c>
      <c r="AA2284" s="321">
        <v>141.09487300000001</v>
      </c>
      <c r="AB2284" s="321">
        <v>1.7961040779999999</v>
      </c>
      <c r="AC2284" s="322">
        <v>0.59518882524182481</v>
      </c>
      <c r="AD2284" s="323">
        <v>201000</v>
      </c>
      <c r="AE2284" s="322">
        <v>24.967170573797606</v>
      </c>
      <c r="AF2284" s="324">
        <v>61.676090312260811</v>
      </c>
      <c r="AG2284" s="324">
        <v>8.482204087033999</v>
      </c>
      <c r="AH2284" s="324">
        <v>0.21997642307634457</v>
      </c>
      <c r="AI2284" s="324">
        <v>0.13752823896731001</v>
      </c>
      <c r="AJ2284" s="324">
        <v>0.12053670838377531</v>
      </c>
      <c r="AK2284" s="324">
        <v>140.69004640327131</v>
      </c>
      <c r="AL2284" s="324">
        <v>106.39778784882796</v>
      </c>
      <c r="AM2284" s="324">
        <v>174.98230495771466</v>
      </c>
    </row>
    <row r="2285" spans="1:39">
      <c r="A2285" s="291" t="s">
        <v>2436</v>
      </c>
      <c r="B2285" s="291">
        <v>4</v>
      </c>
      <c r="C2285" s="291" t="s">
        <v>4463</v>
      </c>
      <c r="D2285" s="291" t="s">
        <v>3178</v>
      </c>
      <c r="E2285" s="291" t="s">
        <v>3160</v>
      </c>
      <c r="F2285" s="291" t="s">
        <v>3161</v>
      </c>
      <c r="G2285" s="291" t="s">
        <v>3162</v>
      </c>
      <c r="H2285" s="291" t="s">
        <v>3163</v>
      </c>
      <c r="I2285" s="291" t="s">
        <v>3164</v>
      </c>
      <c r="J2285" s="291" t="s">
        <v>63</v>
      </c>
      <c r="K2285" s="291">
        <v>6</v>
      </c>
      <c r="L2285" s="291">
        <v>24440266</v>
      </c>
      <c r="M2285" s="291" t="s">
        <v>58</v>
      </c>
      <c r="N2285" s="291">
        <v>282</v>
      </c>
      <c r="O2285" s="291">
        <v>5036324.1470666518</v>
      </c>
      <c r="P2285" s="321" t="s">
        <v>3172</v>
      </c>
      <c r="Q2285" s="321">
        <v>20100000</v>
      </c>
      <c r="R2285" s="321">
        <v>32.510452999999998</v>
      </c>
      <c r="S2285" s="321">
        <v>52.540310169999998</v>
      </c>
      <c r="T2285" s="321">
        <v>123.30787642705047</v>
      </c>
      <c r="U2285" s="321" t="s">
        <v>150</v>
      </c>
      <c r="V2285" s="321">
        <v>0.2437433168239114</v>
      </c>
      <c r="W2285" s="321">
        <v>1.33586139759419</v>
      </c>
      <c r="X2285" s="321">
        <v>2.6501716760387399</v>
      </c>
      <c r="Y2285" s="321">
        <v>41.899748670636797</v>
      </c>
      <c r="Z2285" s="321">
        <v>0.41800999999999999</v>
      </c>
      <c r="AA2285" s="321">
        <v>141.09487300000001</v>
      </c>
      <c r="AB2285" s="321">
        <v>1.7961040779999999</v>
      </c>
      <c r="AC2285" s="322">
        <v>0.59518882524182481</v>
      </c>
      <c r="AD2285" s="323">
        <v>201000</v>
      </c>
      <c r="AE2285" s="322">
        <v>25.056339040132595</v>
      </c>
      <c r="AF2285" s="324">
        <v>61.896362063376024</v>
      </c>
      <c r="AG2285" s="324">
        <v>8.5307261866342774</v>
      </c>
      <c r="AH2285" s="324">
        <v>0.22028289762357664</v>
      </c>
      <c r="AI2285" s="324">
        <v>0.13782273953192306</v>
      </c>
      <c r="AJ2285" s="324">
        <v>0.12053670838377531</v>
      </c>
      <c r="AK2285" s="324">
        <v>140.99131760700604</v>
      </c>
      <c r="AL2285" s="324">
        <v>106.62562621010086</v>
      </c>
      <c r="AM2285" s="324">
        <v>175.35700900391123</v>
      </c>
    </row>
    <row r="2286" spans="1:39">
      <c r="A2286" s="291" t="s">
        <v>2437</v>
      </c>
      <c r="B2286" s="291">
        <v>4</v>
      </c>
      <c r="C2286" s="291" t="s">
        <v>4464</v>
      </c>
      <c r="D2286" s="291" t="s">
        <v>3178</v>
      </c>
      <c r="E2286" s="291" t="s">
        <v>3160</v>
      </c>
      <c r="F2286" s="291" t="s">
        <v>3161</v>
      </c>
      <c r="G2286" s="291" t="s">
        <v>3162</v>
      </c>
      <c r="H2286" s="291" t="s">
        <v>3163</v>
      </c>
      <c r="I2286" s="291" t="s">
        <v>3164</v>
      </c>
      <c r="J2286" s="291" t="s">
        <v>63</v>
      </c>
      <c r="K2286" s="291">
        <v>6</v>
      </c>
      <c r="L2286" s="291">
        <v>24440266</v>
      </c>
      <c r="M2286" s="291" t="s">
        <v>58</v>
      </c>
      <c r="N2286" s="291">
        <v>283</v>
      </c>
      <c r="O2286" s="291">
        <v>5054247.0087999851</v>
      </c>
      <c r="P2286" s="321" t="s">
        <v>3172</v>
      </c>
      <c r="Q2286" s="321">
        <v>20100000</v>
      </c>
      <c r="R2286" s="321">
        <v>32.510452999999998</v>
      </c>
      <c r="S2286" s="321">
        <v>52.540310169999998</v>
      </c>
      <c r="T2286" s="321">
        <v>123.30787642705047</v>
      </c>
      <c r="U2286" s="321" t="s">
        <v>150</v>
      </c>
      <c r="V2286" s="321">
        <v>0.2437433168239114</v>
      </c>
      <c r="W2286" s="321">
        <v>1.33586139759419</v>
      </c>
      <c r="X2286" s="321">
        <v>2.6501716760387399</v>
      </c>
      <c r="Y2286" s="321">
        <v>41.899748670636797</v>
      </c>
      <c r="Z2286" s="321">
        <v>0.41800999999999999</v>
      </c>
      <c r="AA2286" s="321">
        <v>141.09487300000001</v>
      </c>
      <c r="AB2286" s="321">
        <v>1.7961040779999999</v>
      </c>
      <c r="AC2286" s="322">
        <v>0.59518882524182481</v>
      </c>
      <c r="AD2286" s="323">
        <v>201000</v>
      </c>
      <c r="AE2286" s="322">
        <v>25.145507506467588</v>
      </c>
      <c r="AF2286" s="324">
        <v>62.116633814491244</v>
      </c>
      <c r="AG2286" s="324">
        <v>8.57931519594921</v>
      </c>
      <c r="AH2286" s="324">
        <v>0.22058665747618528</v>
      </c>
      <c r="AI2286" s="324">
        <v>0.13811622860264738</v>
      </c>
      <c r="AJ2286" s="324">
        <v>0.12053670838377531</v>
      </c>
      <c r="AK2286" s="324">
        <v>141.29155406236322</v>
      </c>
      <c r="AL2286" s="324">
        <v>106.85268203599782</v>
      </c>
      <c r="AM2286" s="324">
        <v>175.73042608872859</v>
      </c>
    </row>
    <row r="2287" spans="1:39">
      <c r="A2287" s="291" t="s">
        <v>2438</v>
      </c>
      <c r="B2287" s="291">
        <v>4</v>
      </c>
      <c r="C2287" s="291" t="s">
        <v>4465</v>
      </c>
      <c r="D2287" s="291" t="s">
        <v>3178</v>
      </c>
      <c r="E2287" s="291" t="s">
        <v>3160</v>
      </c>
      <c r="F2287" s="291" t="s">
        <v>3161</v>
      </c>
      <c r="G2287" s="291" t="s">
        <v>3162</v>
      </c>
      <c r="H2287" s="291" t="s">
        <v>3163</v>
      </c>
      <c r="I2287" s="291" t="s">
        <v>3164</v>
      </c>
      <c r="J2287" s="291" t="s">
        <v>63</v>
      </c>
      <c r="K2287" s="291">
        <v>6</v>
      </c>
      <c r="L2287" s="291">
        <v>24440266</v>
      </c>
      <c r="M2287" s="291" t="s">
        <v>58</v>
      </c>
      <c r="N2287" s="291">
        <v>284</v>
      </c>
      <c r="O2287" s="291">
        <v>5072169.8705333183</v>
      </c>
      <c r="P2287" s="321" t="s">
        <v>3172</v>
      </c>
      <c r="Q2287" s="321">
        <v>20100000</v>
      </c>
      <c r="R2287" s="321">
        <v>32.510452999999998</v>
      </c>
      <c r="S2287" s="321">
        <v>52.540310169999998</v>
      </c>
      <c r="T2287" s="321">
        <v>123.30787642705047</v>
      </c>
      <c r="U2287" s="321" t="s">
        <v>150</v>
      </c>
      <c r="V2287" s="321">
        <v>0.2437433168239114</v>
      </c>
      <c r="W2287" s="321">
        <v>1.33586139759419</v>
      </c>
      <c r="X2287" s="321">
        <v>2.6501716760387399</v>
      </c>
      <c r="Y2287" s="321">
        <v>41.899748670636797</v>
      </c>
      <c r="Z2287" s="321">
        <v>0.41800999999999999</v>
      </c>
      <c r="AA2287" s="321">
        <v>141.09487300000001</v>
      </c>
      <c r="AB2287" s="321">
        <v>1.7961040779999999</v>
      </c>
      <c r="AC2287" s="322">
        <v>0.59518882524182481</v>
      </c>
      <c r="AD2287" s="323">
        <v>201000</v>
      </c>
      <c r="AE2287" s="322">
        <v>25.234675972802577</v>
      </c>
      <c r="AF2287" s="324">
        <v>62.33690556560645</v>
      </c>
      <c r="AG2287" s="324">
        <v>8.6279705179135604</v>
      </c>
      <c r="AH2287" s="324">
        <v>0.22088770674412461</v>
      </c>
      <c r="AI2287" s="324">
        <v>0.13840870732399535</v>
      </c>
      <c r="AJ2287" s="324">
        <v>0.12053670838377531</v>
      </c>
      <c r="AK2287" s="324">
        <v>141.59075694016778</v>
      </c>
      <c r="AL2287" s="324">
        <v>107.07895621196305</v>
      </c>
      <c r="AM2287" s="324">
        <v>176.10255766837253</v>
      </c>
    </row>
    <row r="2288" spans="1:39">
      <c r="A2288" s="291" t="s">
        <v>2439</v>
      </c>
      <c r="B2288" s="291">
        <v>4</v>
      </c>
      <c r="C2288" s="291" t="s">
        <v>4466</v>
      </c>
      <c r="D2288" s="291" t="s">
        <v>3178</v>
      </c>
      <c r="E2288" s="291" t="s">
        <v>3160</v>
      </c>
      <c r="F2288" s="291" t="s">
        <v>3161</v>
      </c>
      <c r="G2288" s="291" t="s">
        <v>3162</v>
      </c>
      <c r="H2288" s="291" t="s">
        <v>3163</v>
      </c>
      <c r="I2288" s="291" t="s">
        <v>3164</v>
      </c>
      <c r="J2288" s="291" t="s">
        <v>63</v>
      </c>
      <c r="K2288" s="291">
        <v>6</v>
      </c>
      <c r="L2288" s="291">
        <v>24440266</v>
      </c>
      <c r="M2288" s="291" t="s">
        <v>58</v>
      </c>
      <c r="N2288" s="291">
        <v>285</v>
      </c>
      <c r="O2288" s="291">
        <v>5090092.7322666515</v>
      </c>
      <c r="P2288" s="321" t="s">
        <v>3172</v>
      </c>
      <c r="Q2288" s="321">
        <v>20100000</v>
      </c>
      <c r="R2288" s="321">
        <v>32.510452999999998</v>
      </c>
      <c r="S2288" s="321">
        <v>52.540310169999998</v>
      </c>
      <c r="T2288" s="321">
        <v>123.30787642705047</v>
      </c>
      <c r="U2288" s="321" t="s">
        <v>150</v>
      </c>
      <c r="V2288" s="321">
        <v>0.2437433168239114</v>
      </c>
      <c r="W2288" s="321">
        <v>1.33586139759419</v>
      </c>
      <c r="X2288" s="321">
        <v>2.6501716760387399</v>
      </c>
      <c r="Y2288" s="321">
        <v>41.899748670636797</v>
      </c>
      <c r="Z2288" s="321">
        <v>0.41800999999999999</v>
      </c>
      <c r="AA2288" s="321">
        <v>141.09487300000001</v>
      </c>
      <c r="AB2288" s="321">
        <v>1.7961040779999999</v>
      </c>
      <c r="AC2288" s="322">
        <v>0.59518882524182481</v>
      </c>
      <c r="AD2288" s="323">
        <v>201000</v>
      </c>
      <c r="AE2288" s="322">
        <v>25.32384443913757</v>
      </c>
      <c r="AF2288" s="324">
        <v>62.55717731672167</v>
      </c>
      <c r="AG2288" s="324">
        <v>8.6766915563713809</v>
      </c>
      <c r="AH2288" s="324">
        <v>0.22118604955537585</v>
      </c>
      <c r="AI2288" s="324">
        <v>0.1387001768388946</v>
      </c>
      <c r="AJ2288" s="324">
        <v>0.12053670838377531</v>
      </c>
      <c r="AK2288" s="324">
        <v>141.88892740962359</v>
      </c>
      <c r="AL2288" s="324">
        <v>107.30444962221476</v>
      </c>
      <c r="AM2288" s="324">
        <v>176.47340519703243</v>
      </c>
    </row>
    <row r="2289" spans="1:39">
      <c r="A2289" s="291" t="s">
        <v>2440</v>
      </c>
      <c r="B2289" s="291">
        <v>4</v>
      </c>
      <c r="C2289" s="291" t="s">
        <v>4467</v>
      </c>
      <c r="D2289" s="291" t="s">
        <v>3178</v>
      </c>
      <c r="E2289" s="291" t="s">
        <v>3160</v>
      </c>
      <c r="F2289" s="291" t="s">
        <v>3161</v>
      </c>
      <c r="G2289" s="291" t="s">
        <v>3162</v>
      </c>
      <c r="H2289" s="291" t="s">
        <v>3163</v>
      </c>
      <c r="I2289" s="291" t="s">
        <v>3164</v>
      </c>
      <c r="J2289" s="291" t="s">
        <v>63</v>
      </c>
      <c r="K2289" s="291">
        <v>6</v>
      </c>
      <c r="L2289" s="291">
        <v>24440266</v>
      </c>
      <c r="M2289" s="291" t="s">
        <v>58</v>
      </c>
      <c r="N2289" s="291">
        <v>286</v>
      </c>
      <c r="O2289" s="291">
        <v>5108015.5939999847</v>
      </c>
      <c r="P2289" s="321" t="s">
        <v>3172</v>
      </c>
      <c r="Q2289" s="321">
        <v>20100000</v>
      </c>
      <c r="R2289" s="321">
        <v>32.510452999999998</v>
      </c>
      <c r="S2289" s="321">
        <v>52.540310169999998</v>
      </c>
      <c r="T2289" s="321">
        <v>123.30787642705047</v>
      </c>
      <c r="U2289" s="321" t="s">
        <v>150</v>
      </c>
      <c r="V2289" s="321">
        <v>0.2437433168239114</v>
      </c>
      <c r="W2289" s="321">
        <v>1.33586139759419</v>
      </c>
      <c r="X2289" s="321">
        <v>2.6501716760387399</v>
      </c>
      <c r="Y2289" s="321">
        <v>41.899748670636797</v>
      </c>
      <c r="Z2289" s="321">
        <v>0.41800999999999999</v>
      </c>
      <c r="AA2289" s="321">
        <v>141.09487300000001</v>
      </c>
      <c r="AB2289" s="321">
        <v>1.7961040779999999</v>
      </c>
      <c r="AC2289" s="322">
        <v>0.59518882524182481</v>
      </c>
      <c r="AD2289" s="323">
        <v>201000</v>
      </c>
      <c r="AE2289" s="322">
        <v>25.413012905472559</v>
      </c>
      <c r="AF2289" s="324">
        <v>62.777449067836884</v>
      </c>
      <c r="AG2289" s="324">
        <v>8.7254777160798298</v>
      </c>
      <c r="AH2289" s="324">
        <v>0.22148169005535046</v>
      </c>
      <c r="AI2289" s="324">
        <v>0.13899063828877689</v>
      </c>
      <c r="AJ2289" s="324">
        <v>0.12053670838377531</v>
      </c>
      <c r="AK2289" s="324">
        <v>142.18606663840421</v>
      </c>
      <c r="AL2289" s="324">
        <v>107.52916314981388</v>
      </c>
      <c r="AM2289" s="324">
        <v>176.84297012699454</v>
      </c>
    </row>
    <row r="2290" spans="1:39">
      <c r="A2290" s="291" t="s">
        <v>2441</v>
      </c>
      <c r="B2290" s="291">
        <v>4</v>
      </c>
      <c r="C2290" s="291" t="s">
        <v>4468</v>
      </c>
      <c r="D2290" s="291" t="s">
        <v>3178</v>
      </c>
      <c r="E2290" s="291" t="s">
        <v>3160</v>
      </c>
      <c r="F2290" s="291" t="s">
        <v>3161</v>
      </c>
      <c r="G2290" s="291" t="s">
        <v>3162</v>
      </c>
      <c r="H2290" s="291" t="s">
        <v>3163</v>
      </c>
      <c r="I2290" s="291" t="s">
        <v>3164</v>
      </c>
      <c r="J2290" s="291" t="s">
        <v>63</v>
      </c>
      <c r="K2290" s="291">
        <v>6</v>
      </c>
      <c r="L2290" s="291">
        <v>24440266</v>
      </c>
      <c r="M2290" s="291" t="s">
        <v>58</v>
      </c>
      <c r="N2290" s="291">
        <v>287</v>
      </c>
      <c r="O2290" s="291">
        <v>5125938.4557333179</v>
      </c>
      <c r="P2290" s="321" t="s">
        <v>3172</v>
      </c>
      <c r="Q2290" s="321">
        <v>20100000</v>
      </c>
      <c r="R2290" s="321">
        <v>32.510452999999998</v>
      </c>
      <c r="S2290" s="321">
        <v>52.540310169999998</v>
      </c>
      <c r="T2290" s="321">
        <v>123.30787642705047</v>
      </c>
      <c r="U2290" s="321" t="s">
        <v>150</v>
      </c>
      <c r="V2290" s="321">
        <v>0.2437433168239114</v>
      </c>
      <c r="W2290" s="321">
        <v>1.33586139759419</v>
      </c>
      <c r="X2290" s="321">
        <v>2.6501716760387399</v>
      </c>
      <c r="Y2290" s="321">
        <v>41.899748670636797</v>
      </c>
      <c r="Z2290" s="321">
        <v>0.41800999999999999</v>
      </c>
      <c r="AA2290" s="321">
        <v>141.09487300000001</v>
      </c>
      <c r="AB2290" s="321">
        <v>1.7961040779999999</v>
      </c>
      <c r="AC2290" s="322">
        <v>0.59518882524182481</v>
      </c>
      <c r="AD2290" s="323">
        <v>201000</v>
      </c>
      <c r="AE2290" s="322">
        <v>25.502181371807552</v>
      </c>
      <c r="AF2290" s="324">
        <v>62.997720818952104</v>
      </c>
      <c r="AG2290" s="324">
        <v>8.7743284027131665</v>
      </c>
      <c r="AH2290" s="324">
        <v>0.221774632407511</v>
      </c>
      <c r="AI2290" s="324">
        <v>0.13928009281366757</v>
      </c>
      <c r="AJ2290" s="324">
        <v>0.12053670838377531</v>
      </c>
      <c r="AK2290" s="324">
        <v>142.48217579274441</v>
      </c>
      <c r="AL2290" s="324">
        <v>107.75309767673328</v>
      </c>
      <c r="AM2290" s="324">
        <v>177.21125390875554</v>
      </c>
    </row>
    <row r="2291" spans="1:39">
      <c r="A2291" s="291" t="s">
        <v>2442</v>
      </c>
      <c r="B2291" s="291">
        <v>4</v>
      </c>
      <c r="C2291" s="291" t="s">
        <v>4469</v>
      </c>
      <c r="D2291" s="291" t="s">
        <v>3178</v>
      </c>
      <c r="E2291" s="291" t="s">
        <v>3160</v>
      </c>
      <c r="F2291" s="291" t="s">
        <v>3161</v>
      </c>
      <c r="G2291" s="291" t="s">
        <v>3162</v>
      </c>
      <c r="H2291" s="291" t="s">
        <v>3163</v>
      </c>
      <c r="I2291" s="291" t="s">
        <v>3164</v>
      </c>
      <c r="J2291" s="291" t="s">
        <v>63</v>
      </c>
      <c r="K2291" s="291">
        <v>6</v>
      </c>
      <c r="L2291" s="291">
        <v>24440266</v>
      </c>
      <c r="M2291" s="291" t="s">
        <v>58</v>
      </c>
      <c r="N2291" s="291">
        <v>288</v>
      </c>
      <c r="O2291" s="291">
        <v>5143861.3174666511</v>
      </c>
      <c r="P2291" s="321" t="s">
        <v>3172</v>
      </c>
      <c r="Q2291" s="321">
        <v>20100000</v>
      </c>
      <c r="R2291" s="321">
        <v>32.510452999999998</v>
      </c>
      <c r="S2291" s="321">
        <v>52.540310169999998</v>
      </c>
      <c r="T2291" s="321">
        <v>123.30787642705047</v>
      </c>
      <c r="U2291" s="321" t="s">
        <v>150</v>
      </c>
      <c r="V2291" s="321">
        <v>0.2437433168239114</v>
      </c>
      <c r="W2291" s="321">
        <v>1.33586139759419</v>
      </c>
      <c r="X2291" s="321">
        <v>2.6501716760387399</v>
      </c>
      <c r="Y2291" s="321">
        <v>41.899748670636797</v>
      </c>
      <c r="Z2291" s="321">
        <v>0.41800999999999999</v>
      </c>
      <c r="AA2291" s="321">
        <v>141.09487300000001</v>
      </c>
      <c r="AB2291" s="321">
        <v>1.7961040779999999</v>
      </c>
      <c r="AC2291" s="322">
        <v>0.59518882524182481</v>
      </c>
      <c r="AD2291" s="323">
        <v>201000</v>
      </c>
      <c r="AE2291" s="322">
        <v>25.591349838142541</v>
      </c>
      <c r="AF2291" s="324">
        <v>63.217992570067317</v>
      </c>
      <c r="AG2291" s="324">
        <v>8.8232430228666328</v>
      </c>
      <c r="AH2291" s="324">
        <v>0.22206488079300507</v>
      </c>
      <c r="AI2291" s="324">
        <v>0.13956854155227152</v>
      </c>
      <c r="AJ2291" s="324">
        <v>0.12053670838377531</v>
      </c>
      <c r="AK2291" s="324">
        <v>142.77725603752819</v>
      </c>
      <c r="AL2291" s="324">
        <v>107.97625408392423</v>
      </c>
      <c r="AM2291" s="324">
        <v>177.57825799113212</v>
      </c>
    </row>
    <row r="2292" spans="1:39">
      <c r="A2292" s="291" t="s">
        <v>2443</v>
      </c>
      <c r="B2292" s="291">
        <v>4</v>
      </c>
      <c r="C2292" s="291" t="s">
        <v>4470</v>
      </c>
      <c r="D2292" s="291" t="s">
        <v>3178</v>
      </c>
      <c r="E2292" s="291" t="s">
        <v>3160</v>
      </c>
      <c r="F2292" s="291" t="s">
        <v>3161</v>
      </c>
      <c r="G2292" s="291" t="s">
        <v>3162</v>
      </c>
      <c r="H2292" s="291" t="s">
        <v>3163</v>
      </c>
      <c r="I2292" s="291" t="s">
        <v>3164</v>
      </c>
      <c r="J2292" s="291" t="s">
        <v>63</v>
      </c>
      <c r="K2292" s="291">
        <v>6</v>
      </c>
      <c r="L2292" s="291">
        <v>24440266</v>
      </c>
      <c r="M2292" s="291" t="s">
        <v>58</v>
      </c>
      <c r="N2292" s="291">
        <v>289</v>
      </c>
      <c r="O2292" s="291">
        <v>5161784.1791999843</v>
      </c>
      <c r="P2292" s="321" t="s">
        <v>3172</v>
      </c>
      <c r="Q2292" s="321">
        <v>20100000</v>
      </c>
      <c r="R2292" s="321">
        <v>32.510452999999998</v>
      </c>
      <c r="S2292" s="321">
        <v>52.540310169999998</v>
      </c>
      <c r="T2292" s="321">
        <v>123.30787642705047</v>
      </c>
      <c r="U2292" s="321" t="s">
        <v>150</v>
      </c>
      <c r="V2292" s="321">
        <v>0.2437433168239114</v>
      </c>
      <c r="W2292" s="321">
        <v>1.33586139759419</v>
      </c>
      <c r="X2292" s="321">
        <v>2.6501716760387399</v>
      </c>
      <c r="Y2292" s="321">
        <v>41.899748670636797</v>
      </c>
      <c r="Z2292" s="321">
        <v>0.41800999999999999</v>
      </c>
      <c r="AA2292" s="321">
        <v>141.09487300000001</v>
      </c>
      <c r="AB2292" s="321">
        <v>1.7961040779999999</v>
      </c>
      <c r="AC2292" s="322">
        <v>0.59518882524182481</v>
      </c>
      <c r="AD2292" s="323">
        <v>201000</v>
      </c>
      <c r="AE2292" s="322">
        <v>25.680518304477534</v>
      </c>
      <c r="AF2292" s="324">
        <v>63.438264321182537</v>
      </c>
      <c r="AG2292" s="324">
        <v>8.8722209840604211</v>
      </c>
      <c r="AH2292" s="324">
        <v>0.22235243941093885</v>
      </c>
      <c r="AI2292" s="324">
        <v>0.13985598564205856</v>
      </c>
      <c r="AJ2292" s="324">
        <v>0.12053670838377531</v>
      </c>
      <c r="AK2292" s="324">
        <v>143.07130853637605</v>
      </c>
      <c r="AL2292" s="324">
        <v>108.19863325138256</v>
      </c>
      <c r="AM2292" s="324">
        <v>177.94398382136953</v>
      </c>
    </row>
    <row r="2293" spans="1:39">
      <c r="A2293" s="291" t="s">
        <v>2444</v>
      </c>
      <c r="B2293" s="291">
        <v>4</v>
      </c>
      <c r="C2293" s="291" t="s">
        <v>4471</v>
      </c>
      <c r="D2293" s="291" t="s">
        <v>3178</v>
      </c>
      <c r="E2293" s="291" t="s">
        <v>3160</v>
      </c>
      <c r="F2293" s="291" t="s">
        <v>3161</v>
      </c>
      <c r="G2293" s="291" t="s">
        <v>3162</v>
      </c>
      <c r="H2293" s="291" t="s">
        <v>3163</v>
      </c>
      <c r="I2293" s="291" t="s">
        <v>3164</v>
      </c>
      <c r="J2293" s="291" t="s">
        <v>63</v>
      </c>
      <c r="K2293" s="291">
        <v>6</v>
      </c>
      <c r="L2293" s="291">
        <v>24440266</v>
      </c>
      <c r="M2293" s="291" t="s">
        <v>58</v>
      </c>
      <c r="N2293" s="291">
        <v>290</v>
      </c>
      <c r="O2293" s="291">
        <v>5179707.0409333175</v>
      </c>
      <c r="P2293" s="321" t="s">
        <v>3172</v>
      </c>
      <c r="Q2293" s="321">
        <v>20100000</v>
      </c>
      <c r="R2293" s="321">
        <v>32.510452999999998</v>
      </c>
      <c r="S2293" s="321">
        <v>52.540310169999998</v>
      </c>
      <c r="T2293" s="321">
        <v>123.30787642705047</v>
      </c>
      <c r="U2293" s="321" t="s">
        <v>150</v>
      </c>
      <c r="V2293" s="321">
        <v>0.2437433168239114</v>
      </c>
      <c r="W2293" s="321">
        <v>1.33586139759419</v>
      </c>
      <c r="X2293" s="321">
        <v>2.6501716760387399</v>
      </c>
      <c r="Y2293" s="321">
        <v>41.899748670636797</v>
      </c>
      <c r="Z2293" s="321">
        <v>0.41800999999999999</v>
      </c>
      <c r="AA2293" s="321">
        <v>141.09487300000001</v>
      </c>
      <c r="AB2293" s="321">
        <v>1.7961040779999999</v>
      </c>
      <c r="AC2293" s="322">
        <v>0.59518882524182481</v>
      </c>
      <c r="AD2293" s="323">
        <v>201000</v>
      </c>
      <c r="AE2293" s="322">
        <v>25.769686770812523</v>
      </c>
      <c r="AF2293" s="324">
        <v>63.65853607229775</v>
      </c>
      <c r="AG2293" s="324">
        <v>8.9212616947436079</v>
      </c>
      <c r="AH2293" s="324">
        <v>0.22263731247833046</v>
      </c>
      <c r="AI2293" s="324">
        <v>0.14014242621934669</v>
      </c>
      <c r="AJ2293" s="324">
        <v>0.12053670838377531</v>
      </c>
      <c r="AK2293" s="324">
        <v>143.36433445173026</v>
      </c>
      <c r="AL2293" s="324">
        <v>108.42023605821296</v>
      </c>
      <c r="AM2293" s="324">
        <v>178.30843284524752</v>
      </c>
    </row>
    <row r="2294" spans="1:39">
      <c r="A2294" s="291" t="s">
        <v>2445</v>
      </c>
      <c r="B2294" s="291">
        <v>4</v>
      </c>
      <c r="C2294" s="291" t="s">
        <v>4472</v>
      </c>
      <c r="D2294" s="291" t="s">
        <v>3178</v>
      </c>
      <c r="E2294" s="291" t="s">
        <v>3160</v>
      </c>
      <c r="F2294" s="291" t="s">
        <v>3161</v>
      </c>
      <c r="G2294" s="291" t="s">
        <v>3162</v>
      </c>
      <c r="H2294" s="291" t="s">
        <v>3163</v>
      </c>
      <c r="I2294" s="291" t="s">
        <v>3164</v>
      </c>
      <c r="J2294" s="291" t="s">
        <v>63</v>
      </c>
      <c r="K2294" s="291">
        <v>6</v>
      </c>
      <c r="L2294" s="291">
        <v>24440266</v>
      </c>
      <c r="M2294" s="291" t="s">
        <v>58</v>
      </c>
      <c r="N2294" s="291">
        <v>291</v>
      </c>
      <c r="O2294" s="291">
        <v>5197629.9026666507</v>
      </c>
      <c r="P2294" s="321" t="s">
        <v>3172</v>
      </c>
      <c r="Q2294" s="321">
        <v>20100000</v>
      </c>
      <c r="R2294" s="321">
        <v>32.510452999999998</v>
      </c>
      <c r="S2294" s="321">
        <v>52.540310169999998</v>
      </c>
      <c r="T2294" s="321">
        <v>123.30787642705047</v>
      </c>
      <c r="U2294" s="321" t="s">
        <v>150</v>
      </c>
      <c r="V2294" s="321">
        <v>0.2437433168239114</v>
      </c>
      <c r="W2294" s="321">
        <v>1.33586139759419</v>
      </c>
      <c r="X2294" s="321">
        <v>2.6501716760387399</v>
      </c>
      <c r="Y2294" s="321">
        <v>41.899748670636797</v>
      </c>
      <c r="Z2294" s="321">
        <v>0.41800999999999999</v>
      </c>
      <c r="AA2294" s="321">
        <v>141.09487300000001</v>
      </c>
      <c r="AB2294" s="321">
        <v>1.7961040779999999</v>
      </c>
      <c r="AC2294" s="322">
        <v>0.59518882524182481</v>
      </c>
      <c r="AD2294" s="323">
        <v>201000</v>
      </c>
      <c r="AE2294" s="322">
        <v>25.858855237147516</v>
      </c>
      <c r="AF2294" s="324">
        <v>63.87880782341297</v>
      </c>
      <c r="AG2294" s="324">
        <v>8.9703645642981211</v>
      </c>
      <c r="AH2294" s="324">
        <v>0.22291950423015636</v>
      </c>
      <c r="AI2294" s="324">
        <v>0.14042786441938399</v>
      </c>
      <c r="AJ2294" s="324">
        <v>0.12053670838377531</v>
      </c>
      <c r="AK2294" s="324">
        <v>143.65633494493846</v>
      </c>
      <c r="AL2294" s="324">
        <v>108.64106338269241</v>
      </c>
      <c r="AM2294" s="324">
        <v>178.67160650718452</v>
      </c>
    </row>
    <row r="2295" spans="1:39">
      <c r="A2295" s="291" t="s">
        <v>2446</v>
      </c>
      <c r="B2295" s="291">
        <v>4</v>
      </c>
      <c r="C2295" s="291" t="s">
        <v>4473</v>
      </c>
      <c r="D2295" s="291" t="s">
        <v>3178</v>
      </c>
      <c r="E2295" s="291" t="s">
        <v>3160</v>
      </c>
      <c r="F2295" s="291" t="s">
        <v>3161</v>
      </c>
      <c r="G2295" s="291" t="s">
        <v>3162</v>
      </c>
      <c r="H2295" s="291" t="s">
        <v>3163</v>
      </c>
      <c r="I2295" s="291" t="s">
        <v>3164</v>
      </c>
      <c r="J2295" s="291" t="s">
        <v>63</v>
      </c>
      <c r="K2295" s="291">
        <v>6</v>
      </c>
      <c r="L2295" s="291">
        <v>24440266</v>
      </c>
      <c r="M2295" s="291" t="s">
        <v>58</v>
      </c>
      <c r="N2295" s="291">
        <v>292</v>
      </c>
      <c r="O2295" s="291">
        <v>5215552.7643999839</v>
      </c>
      <c r="P2295" s="321" t="s">
        <v>3172</v>
      </c>
      <c r="Q2295" s="321">
        <v>20100000</v>
      </c>
      <c r="R2295" s="321">
        <v>32.510452999999998</v>
      </c>
      <c r="S2295" s="321">
        <v>52.540310169999998</v>
      </c>
      <c r="T2295" s="321">
        <v>123.30787642705047</v>
      </c>
      <c r="U2295" s="321" t="s">
        <v>150</v>
      </c>
      <c r="V2295" s="321">
        <v>0.2437433168239114</v>
      </c>
      <c r="W2295" s="321">
        <v>1.33586139759419</v>
      </c>
      <c r="X2295" s="321">
        <v>2.6501716760387399</v>
      </c>
      <c r="Y2295" s="321">
        <v>41.899748670636797</v>
      </c>
      <c r="Z2295" s="321">
        <v>0.41800999999999999</v>
      </c>
      <c r="AA2295" s="321">
        <v>141.09487300000001</v>
      </c>
      <c r="AB2295" s="321">
        <v>1.7961040779999999</v>
      </c>
      <c r="AC2295" s="322">
        <v>0.59518882524182481</v>
      </c>
      <c r="AD2295" s="323">
        <v>201000</v>
      </c>
      <c r="AE2295" s="322">
        <v>25.948023703482509</v>
      </c>
      <c r="AF2295" s="324">
        <v>64.09907957452819</v>
      </c>
      <c r="AG2295" s="324">
        <v>9.0195290030426829</v>
      </c>
      <c r="AH2295" s="324">
        <v>0.22319901891933822</v>
      </c>
      <c r="AI2295" s="324">
        <v>0.14071230137642851</v>
      </c>
      <c r="AJ2295" s="324">
        <v>0.12053670838377531</v>
      </c>
      <c r="AK2295" s="324">
        <v>143.94731117633566</v>
      </c>
      <c r="AL2295" s="324">
        <v>108.86111610233192</v>
      </c>
      <c r="AM2295" s="324">
        <v>179.0335062503394</v>
      </c>
    </row>
    <row r="2296" spans="1:39">
      <c r="A2296" s="291" t="s">
        <v>2447</v>
      </c>
      <c r="B2296" s="291">
        <v>4</v>
      </c>
      <c r="C2296" s="291" t="s">
        <v>4474</v>
      </c>
      <c r="D2296" s="291" t="s">
        <v>3178</v>
      </c>
      <c r="E2296" s="291" t="s">
        <v>3160</v>
      </c>
      <c r="F2296" s="291" t="s">
        <v>3161</v>
      </c>
      <c r="G2296" s="291" t="s">
        <v>3162</v>
      </c>
      <c r="H2296" s="291" t="s">
        <v>3163</v>
      </c>
      <c r="I2296" s="291" t="s">
        <v>3164</v>
      </c>
      <c r="J2296" s="291" t="s">
        <v>63</v>
      </c>
      <c r="K2296" s="291">
        <v>6</v>
      </c>
      <c r="L2296" s="291">
        <v>24440266</v>
      </c>
      <c r="M2296" s="291" t="s">
        <v>58</v>
      </c>
      <c r="N2296" s="291">
        <v>293</v>
      </c>
      <c r="O2296" s="291">
        <v>5233475.6261333171</v>
      </c>
      <c r="P2296" s="321" t="s">
        <v>3172</v>
      </c>
      <c r="Q2296" s="321">
        <v>20100000</v>
      </c>
      <c r="R2296" s="321">
        <v>32.510452999999998</v>
      </c>
      <c r="S2296" s="321">
        <v>52.540310169999998</v>
      </c>
      <c r="T2296" s="321">
        <v>123.30787642705047</v>
      </c>
      <c r="U2296" s="321" t="s">
        <v>150</v>
      </c>
      <c r="V2296" s="321">
        <v>0.2437433168239114</v>
      </c>
      <c r="W2296" s="321">
        <v>1.33586139759419</v>
      </c>
      <c r="X2296" s="321">
        <v>2.6501716760387399</v>
      </c>
      <c r="Y2296" s="321">
        <v>41.899748670636797</v>
      </c>
      <c r="Z2296" s="321">
        <v>0.41800999999999999</v>
      </c>
      <c r="AA2296" s="321">
        <v>141.09487300000001</v>
      </c>
      <c r="AB2296" s="321">
        <v>1.7961040779999999</v>
      </c>
      <c r="AC2296" s="322">
        <v>0.59518882524182481</v>
      </c>
      <c r="AD2296" s="323">
        <v>201000</v>
      </c>
      <c r="AE2296" s="322">
        <v>26.037192169817498</v>
      </c>
      <c r="AF2296" s="324">
        <v>64.319351325643396</v>
      </c>
      <c r="AG2296" s="324">
        <v>9.0687544222368004</v>
      </c>
      <c r="AH2296" s="324">
        <v>0.22347586081690407</v>
      </c>
      <c r="AI2296" s="324">
        <v>0.14099573822382738</v>
      </c>
      <c r="AJ2296" s="324">
        <v>0.12053670838377531</v>
      </c>
      <c r="AK2296" s="324">
        <v>144.23726430532483</v>
      </c>
      <c r="AL2296" s="324">
        <v>109.08039509393781</v>
      </c>
      <c r="AM2296" s="324">
        <v>179.39413351671186</v>
      </c>
    </row>
    <row r="2297" spans="1:39">
      <c r="A2297" s="291" t="s">
        <v>2448</v>
      </c>
      <c r="B2297" s="291">
        <v>4</v>
      </c>
      <c r="C2297" s="291" t="s">
        <v>4475</v>
      </c>
      <c r="D2297" s="291" t="s">
        <v>3178</v>
      </c>
      <c r="E2297" s="291" t="s">
        <v>3160</v>
      </c>
      <c r="F2297" s="291" t="s">
        <v>3161</v>
      </c>
      <c r="G2297" s="291" t="s">
        <v>3162</v>
      </c>
      <c r="H2297" s="291" t="s">
        <v>3163</v>
      </c>
      <c r="I2297" s="291" t="s">
        <v>3164</v>
      </c>
      <c r="J2297" s="291" t="s">
        <v>63</v>
      </c>
      <c r="K2297" s="291">
        <v>6</v>
      </c>
      <c r="L2297" s="291">
        <v>24440266</v>
      </c>
      <c r="M2297" s="291" t="s">
        <v>58</v>
      </c>
      <c r="N2297" s="291">
        <v>294</v>
      </c>
      <c r="O2297" s="291">
        <v>5251398.4878666503</v>
      </c>
      <c r="P2297" s="321" t="s">
        <v>3172</v>
      </c>
      <c r="Q2297" s="321">
        <v>20100000</v>
      </c>
      <c r="R2297" s="321">
        <v>32.510452999999998</v>
      </c>
      <c r="S2297" s="321">
        <v>52.540310169999998</v>
      </c>
      <c r="T2297" s="321">
        <v>123.30787642705047</v>
      </c>
      <c r="U2297" s="321" t="s">
        <v>150</v>
      </c>
      <c r="V2297" s="321">
        <v>0.2437433168239114</v>
      </c>
      <c r="W2297" s="321">
        <v>1.33586139759419</v>
      </c>
      <c r="X2297" s="321">
        <v>2.6501716760387399</v>
      </c>
      <c r="Y2297" s="321">
        <v>41.899748670636797</v>
      </c>
      <c r="Z2297" s="321">
        <v>0.41800999999999999</v>
      </c>
      <c r="AA2297" s="321">
        <v>141.09487300000001</v>
      </c>
      <c r="AB2297" s="321">
        <v>1.7961040779999999</v>
      </c>
      <c r="AC2297" s="322">
        <v>0.59518882524182481</v>
      </c>
      <c r="AD2297" s="323">
        <v>201000</v>
      </c>
      <c r="AE2297" s="322">
        <v>26.126360636152491</v>
      </c>
      <c r="AF2297" s="324">
        <v>64.539623076758616</v>
      </c>
      <c r="AG2297" s="324">
        <v>9.1180402340847433</v>
      </c>
      <c r="AH2297" s="324">
        <v>0.22375003421188761</v>
      </c>
      <c r="AI2297" s="324">
        <v>0.14127817609409379</v>
      </c>
      <c r="AJ2297" s="324">
        <v>0.12053670838377531</v>
      </c>
      <c r="AK2297" s="324">
        <v>144.52619549045596</v>
      </c>
      <c r="AL2297" s="324">
        <v>109.29890123367122</v>
      </c>
      <c r="AM2297" s="324">
        <v>179.75348974724074</v>
      </c>
    </row>
    <row r="2298" spans="1:39">
      <c r="A2298" s="291" t="s">
        <v>2449</v>
      </c>
      <c r="B2298" s="291">
        <v>4</v>
      </c>
      <c r="C2298" s="291" t="s">
        <v>4476</v>
      </c>
      <c r="D2298" s="291" t="s">
        <v>3178</v>
      </c>
      <c r="E2298" s="291" t="s">
        <v>3160</v>
      </c>
      <c r="F2298" s="291" t="s">
        <v>3161</v>
      </c>
      <c r="G2298" s="291" t="s">
        <v>3162</v>
      </c>
      <c r="H2298" s="291" t="s">
        <v>3163</v>
      </c>
      <c r="I2298" s="291" t="s">
        <v>3164</v>
      </c>
      <c r="J2298" s="291" t="s">
        <v>63</v>
      </c>
      <c r="K2298" s="291">
        <v>6</v>
      </c>
      <c r="L2298" s="291">
        <v>24440266</v>
      </c>
      <c r="M2298" s="291" t="s">
        <v>58</v>
      </c>
      <c r="N2298" s="291">
        <v>295</v>
      </c>
      <c r="O2298" s="291">
        <v>5269321.3495999835</v>
      </c>
      <c r="P2298" s="321" t="s">
        <v>3172</v>
      </c>
      <c r="Q2298" s="321">
        <v>20100000</v>
      </c>
      <c r="R2298" s="321">
        <v>32.510452999999998</v>
      </c>
      <c r="S2298" s="321">
        <v>52.540310169999998</v>
      </c>
      <c r="T2298" s="321">
        <v>123.30787642705047</v>
      </c>
      <c r="U2298" s="321" t="s">
        <v>150</v>
      </c>
      <c r="V2298" s="321">
        <v>0.2437433168239114</v>
      </c>
      <c r="W2298" s="321">
        <v>1.33586139759419</v>
      </c>
      <c r="X2298" s="321">
        <v>2.6501716760387399</v>
      </c>
      <c r="Y2298" s="321">
        <v>41.899748670636797</v>
      </c>
      <c r="Z2298" s="321">
        <v>0.41800999999999999</v>
      </c>
      <c r="AA2298" s="321">
        <v>141.09487300000001</v>
      </c>
      <c r="AB2298" s="321">
        <v>1.7961040779999999</v>
      </c>
      <c r="AC2298" s="322">
        <v>0.59518882524182481</v>
      </c>
      <c r="AD2298" s="323">
        <v>201000</v>
      </c>
      <c r="AE2298" s="322">
        <v>26.21552910248748</v>
      </c>
      <c r="AF2298" s="324">
        <v>64.759894827873836</v>
      </c>
      <c r="AG2298" s="324">
        <v>9.1673858517394784</v>
      </c>
      <c r="AH2298" s="324">
        <v>0.22402154341127165</v>
      </c>
      <c r="AI2298" s="324">
        <v>0.14155961611898216</v>
      </c>
      <c r="AJ2298" s="324">
        <v>0.12053670838377531</v>
      </c>
      <c r="AK2298" s="324">
        <v>144.81410588950277</v>
      </c>
      <c r="AL2298" s="324">
        <v>109.51663539710626</v>
      </c>
      <c r="AM2298" s="324">
        <v>180.11157638189928</v>
      </c>
    </row>
    <row r="2299" spans="1:39">
      <c r="A2299" s="291" t="s">
        <v>2450</v>
      </c>
      <c r="B2299" s="291">
        <v>4</v>
      </c>
      <c r="C2299" s="291" t="s">
        <v>4477</v>
      </c>
      <c r="D2299" s="291" t="s">
        <v>3178</v>
      </c>
      <c r="E2299" s="291" t="s">
        <v>3160</v>
      </c>
      <c r="F2299" s="291" t="s">
        <v>3161</v>
      </c>
      <c r="G2299" s="291" t="s">
        <v>3162</v>
      </c>
      <c r="H2299" s="291" t="s">
        <v>3163</v>
      </c>
      <c r="I2299" s="291" t="s">
        <v>3164</v>
      </c>
      <c r="J2299" s="291" t="s">
        <v>63</v>
      </c>
      <c r="K2299" s="291">
        <v>6</v>
      </c>
      <c r="L2299" s="291">
        <v>24440266</v>
      </c>
      <c r="M2299" s="291" t="s">
        <v>58</v>
      </c>
      <c r="N2299" s="291">
        <v>296</v>
      </c>
      <c r="O2299" s="291">
        <v>5287244.2113333168</v>
      </c>
      <c r="P2299" s="321" t="s">
        <v>3172</v>
      </c>
      <c r="Q2299" s="321">
        <v>20100000</v>
      </c>
      <c r="R2299" s="321">
        <v>32.510452999999998</v>
      </c>
      <c r="S2299" s="321">
        <v>52.540310169999998</v>
      </c>
      <c r="T2299" s="321">
        <v>123.30787642705047</v>
      </c>
      <c r="U2299" s="321" t="s">
        <v>150</v>
      </c>
      <c r="V2299" s="321">
        <v>0.2437433168239114</v>
      </c>
      <c r="W2299" s="321">
        <v>1.33586139759419</v>
      </c>
      <c r="X2299" s="321">
        <v>2.6501716760387399</v>
      </c>
      <c r="Y2299" s="321">
        <v>41.899748670636797</v>
      </c>
      <c r="Z2299" s="321">
        <v>0.41800999999999999</v>
      </c>
      <c r="AA2299" s="321">
        <v>141.09487300000001</v>
      </c>
      <c r="AB2299" s="321">
        <v>1.7961040779999999</v>
      </c>
      <c r="AC2299" s="322">
        <v>0.59518882524182481</v>
      </c>
      <c r="AD2299" s="323">
        <v>201000</v>
      </c>
      <c r="AE2299" s="322">
        <v>26.304697568822473</v>
      </c>
      <c r="AF2299" s="324">
        <v>64.980166578989056</v>
      </c>
      <c r="AG2299" s="324">
        <v>9.216790689306734</v>
      </c>
      <c r="AH2299" s="324">
        <v>0.22429039274043264</v>
      </c>
      <c r="AI2299" s="324">
        <v>0.14184005942956335</v>
      </c>
      <c r="AJ2299" s="324">
        <v>0.12053670838377531</v>
      </c>
      <c r="AK2299" s="324">
        <v>145.1009966595397</v>
      </c>
      <c r="AL2299" s="324">
        <v>109.73359845928822</v>
      </c>
      <c r="AM2299" s="324">
        <v>180.4683948597912</v>
      </c>
    </row>
    <row r="2300" spans="1:39">
      <c r="A2300" s="291" t="s">
        <v>2451</v>
      </c>
      <c r="B2300" s="291">
        <v>4</v>
      </c>
      <c r="C2300" s="291" t="s">
        <v>4478</v>
      </c>
      <c r="D2300" s="291" t="s">
        <v>3178</v>
      </c>
      <c r="E2300" s="291" t="s">
        <v>3160</v>
      </c>
      <c r="F2300" s="291" t="s">
        <v>3161</v>
      </c>
      <c r="G2300" s="291" t="s">
        <v>3162</v>
      </c>
      <c r="H2300" s="291" t="s">
        <v>3163</v>
      </c>
      <c r="I2300" s="291" t="s">
        <v>3164</v>
      </c>
      <c r="J2300" s="291" t="s">
        <v>63</v>
      </c>
      <c r="K2300" s="291">
        <v>6</v>
      </c>
      <c r="L2300" s="291">
        <v>24440266</v>
      </c>
      <c r="M2300" s="291" t="s">
        <v>58</v>
      </c>
      <c r="N2300" s="291">
        <v>297</v>
      </c>
      <c r="O2300" s="291">
        <v>5305167.07306665</v>
      </c>
      <c r="P2300" s="321" t="s">
        <v>3172</v>
      </c>
      <c r="Q2300" s="321">
        <v>20100000</v>
      </c>
      <c r="R2300" s="321">
        <v>32.510452999999998</v>
      </c>
      <c r="S2300" s="321">
        <v>52.540310169999998</v>
      </c>
      <c r="T2300" s="321">
        <v>123.30787642705047</v>
      </c>
      <c r="U2300" s="321" t="s">
        <v>150</v>
      </c>
      <c r="V2300" s="321">
        <v>0.2437433168239114</v>
      </c>
      <c r="W2300" s="321">
        <v>1.33586139759419</v>
      </c>
      <c r="X2300" s="321">
        <v>2.6501716760387399</v>
      </c>
      <c r="Y2300" s="321">
        <v>41.899748670636797</v>
      </c>
      <c r="Z2300" s="321">
        <v>0.41800999999999999</v>
      </c>
      <c r="AA2300" s="321">
        <v>141.09487300000001</v>
      </c>
      <c r="AB2300" s="321">
        <v>1.7961040779999999</v>
      </c>
      <c r="AC2300" s="322">
        <v>0.59518882524182481</v>
      </c>
      <c r="AD2300" s="323">
        <v>201000</v>
      </c>
      <c r="AE2300" s="322">
        <v>26.393866035157462</v>
      </c>
      <c r="AF2300" s="324">
        <v>65.200438330104262</v>
      </c>
      <c r="AG2300" s="324">
        <v>9.2662541618489058</v>
      </c>
      <c r="AH2300" s="324">
        <v>0.2245565865425096</v>
      </c>
      <c r="AI2300" s="324">
        <v>0.14211950715629626</v>
      </c>
      <c r="AJ2300" s="324">
        <v>0.12053670838377531</v>
      </c>
      <c r="AK2300" s="324">
        <v>145.3868689570152</v>
      </c>
      <c r="AL2300" s="324">
        <v>109.94979129478895</v>
      </c>
      <c r="AM2300" s="324">
        <v>180.82394661924141</v>
      </c>
    </row>
    <row r="2301" spans="1:39">
      <c r="A2301" s="291" t="s">
        <v>2452</v>
      </c>
      <c r="B2301" s="291">
        <v>4</v>
      </c>
      <c r="C2301" s="291" t="s">
        <v>4479</v>
      </c>
      <c r="D2301" s="291" t="s">
        <v>3178</v>
      </c>
      <c r="E2301" s="291" t="s">
        <v>3160</v>
      </c>
      <c r="F2301" s="291" t="s">
        <v>3161</v>
      </c>
      <c r="G2301" s="291" t="s">
        <v>3162</v>
      </c>
      <c r="H2301" s="291" t="s">
        <v>3163</v>
      </c>
      <c r="I2301" s="291" t="s">
        <v>3164</v>
      </c>
      <c r="J2301" s="291" t="s">
        <v>63</v>
      </c>
      <c r="K2301" s="291">
        <v>6</v>
      </c>
      <c r="L2301" s="291">
        <v>24440266</v>
      </c>
      <c r="M2301" s="291" t="s">
        <v>58</v>
      </c>
      <c r="N2301" s="291">
        <v>298</v>
      </c>
      <c r="O2301" s="291">
        <v>5323089.9347999832</v>
      </c>
      <c r="P2301" s="321" t="s">
        <v>3172</v>
      </c>
      <c r="Q2301" s="321">
        <v>20100000</v>
      </c>
      <c r="R2301" s="321">
        <v>32.510452999999998</v>
      </c>
      <c r="S2301" s="321">
        <v>52.540310169999998</v>
      </c>
      <c r="T2301" s="321">
        <v>123.30787642705047</v>
      </c>
      <c r="U2301" s="321" t="s">
        <v>150</v>
      </c>
      <c r="V2301" s="321">
        <v>0.2437433168239114</v>
      </c>
      <c r="W2301" s="321">
        <v>1.33586139759419</v>
      </c>
      <c r="X2301" s="321">
        <v>2.6501716760387399</v>
      </c>
      <c r="Y2301" s="321">
        <v>41.899748670636797</v>
      </c>
      <c r="Z2301" s="321">
        <v>0.41800999999999999</v>
      </c>
      <c r="AA2301" s="321">
        <v>141.09487300000001</v>
      </c>
      <c r="AB2301" s="321">
        <v>1.7961040779999999</v>
      </c>
      <c r="AC2301" s="322">
        <v>0.59518882524182481</v>
      </c>
      <c r="AD2301" s="323">
        <v>201000</v>
      </c>
      <c r="AE2301" s="322">
        <v>26.483034501492455</v>
      </c>
      <c r="AF2301" s="324">
        <v>65.420710081219482</v>
      </c>
      <c r="AG2301" s="324">
        <v>9.3157756853891147</v>
      </c>
      <c r="AH2301" s="324">
        <v>0.22482012917900257</v>
      </c>
      <c r="AI2301" s="324">
        <v>0.1423979604291</v>
      </c>
      <c r="AJ2301" s="324">
        <v>0.12053670838377531</v>
      </c>
      <c r="AK2301" s="324">
        <v>145.67172393782545</v>
      </c>
      <c r="AL2301" s="324">
        <v>110.1652147777627</v>
      </c>
      <c r="AM2301" s="324">
        <v>181.17823309788818</v>
      </c>
    </row>
    <row r="2302" spans="1:39">
      <c r="A2302" s="291" t="s">
        <v>2453</v>
      </c>
      <c r="B2302" s="291">
        <v>4</v>
      </c>
      <c r="C2302" s="291" t="s">
        <v>4480</v>
      </c>
      <c r="D2302" s="291" t="s">
        <v>3178</v>
      </c>
      <c r="E2302" s="291" t="s">
        <v>3160</v>
      </c>
      <c r="F2302" s="291" t="s">
        <v>3161</v>
      </c>
      <c r="G2302" s="291" t="s">
        <v>3162</v>
      </c>
      <c r="H2302" s="291" t="s">
        <v>3163</v>
      </c>
      <c r="I2302" s="291" t="s">
        <v>3164</v>
      </c>
      <c r="J2302" s="291" t="s">
        <v>63</v>
      </c>
      <c r="K2302" s="291">
        <v>6</v>
      </c>
      <c r="L2302" s="291">
        <v>24440266</v>
      </c>
      <c r="M2302" s="291" t="s">
        <v>58</v>
      </c>
      <c r="N2302" s="291">
        <v>299</v>
      </c>
      <c r="O2302" s="291">
        <v>5341012.7965333164</v>
      </c>
      <c r="P2302" s="321" t="s">
        <v>3172</v>
      </c>
      <c r="Q2302" s="321">
        <v>20100000</v>
      </c>
      <c r="R2302" s="321">
        <v>32.510452999999998</v>
      </c>
      <c r="S2302" s="321">
        <v>52.540310169999998</v>
      </c>
      <c r="T2302" s="321">
        <v>123.30787642705047</v>
      </c>
      <c r="U2302" s="321" t="s">
        <v>150</v>
      </c>
      <c r="V2302" s="321">
        <v>0.2437433168239114</v>
      </c>
      <c r="W2302" s="321">
        <v>1.33586139759419</v>
      </c>
      <c r="X2302" s="321">
        <v>2.6501716760387399</v>
      </c>
      <c r="Y2302" s="321">
        <v>41.899748670636797</v>
      </c>
      <c r="Z2302" s="321">
        <v>0.41800999999999999</v>
      </c>
      <c r="AA2302" s="321">
        <v>141.09487300000001</v>
      </c>
      <c r="AB2302" s="321">
        <v>1.7961040779999999</v>
      </c>
      <c r="AC2302" s="322">
        <v>0.59518882524182481</v>
      </c>
      <c r="AD2302" s="323">
        <v>201000</v>
      </c>
      <c r="AE2302" s="322">
        <v>26.572202967827444</v>
      </c>
      <c r="AF2302" s="324">
        <v>65.640981832334703</v>
      </c>
      <c r="AG2302" s="324">
        <v>9.3653546769151603</v>
      </c>
      <c r="AH2302" s="324">
        <v>0.22508102502944988</v>
      </c>
      <c r="AI2302" s="324">
        <v>0.14267542037742331</v>
      </c>
      <c r="AJ2302" s="324">
        <v>0.12053670838377531</v>
      </c>
      <c r="AK2302" s="324">
        <v>145.95556275738551</v>
      </c>
      <c r="AL2302" s="324">
        <v>110.37986978199982</v>
      </c>
      <c r="AM2302" s="324">
        <v>181.5312557327712</v>
      </c>
    </row>
    <row r="2303" spans="1:39">
      <c r="A2303" s="291" t="s">
        <v>2454</v>
      </c>
      <c r="B2303" s="291">
        <v>4</v>
      </c>
      <c r="C2303" s="291" t="s">
        <v>4481</v>
      </c>
      <c r="D2303" s="291" t="s">
        <v>3178</v>
      </c>
      <c r="E2303" s="291" t="s">
        <v>3160</v>
      </c>
      <c r="F2303" s="291" t="s">
        <v>3161</v>
      </c>
      <c r="G2303" s="291" t="s">
        <v>3162</v>
      </c>
      <c r="H2303" s="291" t="s">
        <v>3163</v>
      </c>
      <c r="I2303" s="291" t="s">
        <v>3164</v>
      </c>
      <c r="J2303" s="291" t="s">
        <v>63</v>
      </c>
      <c r="K2303" s="291">
        <v>6</v>
      </c>
      <c r="L2303" s="291">
        <v>24440266</v>
      </c>
      <c r="M2303" s="291" t="s">
        <v>58</v>
      </c>
      <c r="N2303" s="291">
        <v>300</v>
      </c>
      <c r="O2303" s="291">
        <v>5358935.6582666496</v>
      </c>
      <c r="P2303" s="321" t="s">
        <v>3172</v>
      </c>
      <c r="Q2303" s="321">
        <v>20100000</v>
      </c>
      <c r="R2303" s="321">
        <v>32.510452999999998</v>
      </c>
      <c r="S2303" s="321">
        <v>52.540310169999998</v>
      </c>
      <c r="T2303" s="321">
        <v>123.30787642705047</v>
      </c>
      <c r="U2303" s="321" t="s">
        <v>150</v>
      </c>
      <c r="V2303" s="321">
        <v>0.2437433168239114</v>
      </c>
      <c r="W2303" s="321">
        <v>1.33586139759419</v>
      </c>
      <c r="X2303" s="321">
        <v>2.6501716760387399</v>
      </c>
      <c r="Y2303" s="321">
        <v>41.899748670636797</v>
      </c>
      <c r="Z2303" s="321">
        <v>0.41800999999999999</v>
      </c>
      <c r="AA2303" s="321">
        <v>141.09487300000001</v>
      </c>
      <c r="AB2303" s="321">
        <v>1.7961040779999999</v>
      </c>
      <c r="AC2303" s="322">
        <v>0.59518882524182481</v>
      </c>
      <c r="AD2303" s="323">
        <v>201000</v>
      </c>
      <c r="AE2303" s="322">
        <v>26.661371434162437</v>
      </c>
      <c r="AF2303" s="324">
        <v>65.861253583449923</v>
      </c>
      <c r="AG2303" s="324">
        <v>9.4149905543835395</v>
      </c>
      <c r="AH2303" s="324">
        <v>0.22533927849157354</v>
      </c>
      <c r="AI2303" s="324">
        <v>0.14295188813031345</v>
      </c>
      <c r="AJ2303" s="324">
        <v>0.12053670838377531</v>
      </c>
      <c r="AK2303" s="324">
        <v>146.2383865706997</v>
      </c>
      <c r="AL2303" s="324">
        <v>110.59375718098003</v>
      </c>
      <c r="AM2303" s="324">
        <v>181.88301596041939</v>
      </c>
    </row>
    <row r="2304" spans="1:39">
      <c r="A2304" s="291" t="s">
        <v>2455</v>
      </c>
      <c r="B2304" s="291">
        <v>4</v>
      </c>
      <c r="C2304" s="291" t="s">
        <v>4482</v>
      </c>
      <c r="D2304" s="291" t="s">
        <v>3178</v>
      </c>
      <c r="E2304" s="291" t="s">
        <v>3160</v>
      </c>
      <c r="F2304" s="291" t="s">
        <v>3161</v>
      </c>
      <c r="G2304" s="291" t="s">
        <v>3162</v>
      </c>
      <c r="H2304" s="291" t="s">
        <v>3163</v>
      </c>
      <c r="I2304" s="291" t="s">
        <v>3164</v>
      </c>
      <c r="J2304" s="291" t="s">
        <v>63</v>
      </c>
      <c r="K2304" s="291">
        <v>6</v>
      </c>
      <c r="L2304" s="291">
        <v>24440266</v>
      </c>
      <c r="M2304" s="291" t="s">
        <v>58</v>
      </c>
      <c r="N2304" s="291">
        <v>301</v>
      </c>
      <c r="O2304" s="291">
        <v>5376858.5199999828</v>
      </c>
      <c r="P2304" s="321" t="s">
        <v>3172</v>
      </c>
      <c r="Q2304" s="321">
        <v>20100000</v>
      </c>
      <c r="R2304" s="321">
        <v>32.510452999999998</v>
      </c>
      <c r="S2304" s="321">
        <v>52.540310169999998</v>
      </c>
      <c r="T2304" s="321">
        <v>123.30787642705047</v>
      </c>
      <c r="U2304" s="321" t="s">
        <v>150</v>
      </c>
      <c r="V2304" s="321">
        <v>0.2437433168239114</v>
      </c>
      <c r="W2304" s="321">
        <v>1.33586139759419</v>
      </c>
      <c r="X2304" s="321">
        <v>2.6501716760387399</v>
      </c>
      <c r="Y2304" s="321">
        <v>41.899748670636797</v>
      </c>
      <c r="Z2304" s="321">
        <v>0.41800999999999999</v>
      </c>
      <c r="AA2304" s="321">
        <v>141.09487300000001</v>
      </c>
      <c r="AB2304" s="321">
        <v>1.7961040779999999</v>
      </c>
      <c r="AC2304" s="322">
        <v>0.59518882524182481</v>
      </c>
      <c r="AD2304" s="323">
        <v>201000</v>
      </c>
      <c r="AE2304" s="322">
        <v>26.750539900497426</v>
      </c>
      <c r="AF2304" s="324">
        <v>66.081525334565129</v>
      </c>
      <c r="AG2304" s="324">
        <v>9.4646827367234359</v>
      </c>
      <c r="AH2304" s="324">
        <v>0.22559489398123728</v>
      </c>
      <c r="AI2304" s="324">
        <v>0.14322736481648318</v>
      </c>
      <c r="AJ2304" s="324">
        <v>0.12053670838377531</v>
      </c>
      <c r="AK2304" s="324">
        <v>146.52019653243019</v>
      </c>
      <c r="AL2304" s="324">
        <v>110.80687784792431</v>
      </c>
      <c r="AM2304" s="324">
        <v>182.2335152169361</v>
      </c>
    </row>
    <row r="2305" spans="1:39">
      <c r="A2305" s="291" t="s">
        <v>2456</v>
      </c>
      <c r="B2305" s="291">
        <v>4</v>
      </c>
      <c r="C2305" s="291" t="s">
        <v>4483</v>
      </c>
      <c r="D2305" s="291" t="s">
        <v>3178</v>
      </c>
      <c r="E2305" s="291" t="s">
        <v>3160</v>
      </c>
      <c r="F2305" s="291" t="s">
        <v>3161</v>
      </c>
      <c r="G2305" s="291" t="s">
        <v>3162</v>
      </c>
      <c r="H2305" s="291" t="s">
        <v>3163</v>
      </c>
      <c r="I2305" s="291" t="s">
        <v>3164</v>
      </c>
      <c r="J2305" s="291" t="s">
        <v>63</v>
      </c>
      <c r="K2305" s="291">
        <v>6</v>
      </c>
      <c r="L2305" s="291">
        <v>24440266</v>
      </c>
      <c r="M2305" s="291" t="s">
        <v>58</v>
      </c>
      <c r="N2305" s="291">
        <v>302</v>
      </c>
      <c r="O2305" s="291">
        <v>5394781.381733316</v>
      </c>
      <c r="P2305" s="321" t="s">
        <v>3172</v>
      </c>
      <c r="Q2305" s="321">
        <v>20100000</v>
      </c>
      <c r="R2305" s="321">
        <v>32.510452999999998</v>
      </c>
      <c r="S2305" s="321">
        <v>52.540310169999998</v>
      </c>
      <c r="T2305" s="321">
        <v>123.30787642705047</v>
      </c>
      <c r="U2305" s="321" t="s">
        <v>150</v>
      </c>
      <c r="V2305" s="321">
        <v>0.2437433168239114</v>
      </c>
      <c r="W2305" s="321">
        <v>1.33586139759419</v>
      </c>
      <c r="X2305" s="321">
        <v>2.6501716760387399</v>
      </c>
      <c r="Y2305" s="321">
        <v>41.899748670636797</v>
      </c>
      <c r="Z2305" s="321">
        <v>0.41800999999999999</v>
      </c>
      <c r="AA2305" s="321">
        <v>141.09487300000001</v>
      </c>
      <c r="AB2305" s="321">
        <v>1.7961040779999999</v>
      </c>
      <c r="AC2305" s="322">
        <v>0.59518882524182481</v>
      </c>
      <c r="AD2305" s="323">
        <v>201000</v>
      </c>
      <c r="AE2305" s="322">
        <v>26.839708366832419</v>
      </c>
      <c r="AF2305" s="324">
        <v>66.301797085680349</v>
      </c>
      <c r="AG2305" s="324">
        <v>9.5144306438407309</v>
      </c>
      <c r="AH2305" s="324">
        <v>0.22584787593245592</v>
      </c>
      <c r="AI2305" s="324">
        <v>0.14350185156437678</v>
      </c>
      <c r="AJ2305" s="324">
        <v>0.12053670838377531</v>
      </c>
      <c r="AK2305" s="324">
        <v>146.80099379696446</v>
      </c>
      <c r="AL2305" s="324">
        <v>111.0192326558459</v>
      </c>
      <c r="AM2305" s="324">
        <v>182.58275493808299</v>
      </c>
    </row>
    <row r="2306" spans="1:39">
      <c r="A2306" s="291" t="s">
        <v>2457</v>
      </c>
      <c r="B2306" s="291">
        <v>4</v>
      </c>
      <c r="C2306" s="291" t="s">
        <v>4484</v>
      </c>
      <c r="D2306" s="291" t="s">
        <v>3178</v>
      </c>
      <c r="E2306" s="291" t="s">
        <v>3160</v>
      </c>
      <c r="F2306" s="291" t="s">
        <v>3161</v>
      </c>
      <c r="G2306" s="291" t="s">
        <v>3162</v>
      </c>
      <c r="H2306" s="291" t="s">
        <v>3163</v>
      </c>
      <c r="I2306" s="291" t="s">
        <v>3164</v>
      </c>
      <c r="J2306" s="291" t="s">
        <v>63</v>
      </c>
      <c r="K2306" s="291">
        <v>6</v>
      </c>
      <c r="L2306" s="291">
        <v>24440266</v>
      </c>
      <c r="M2306" s="291" t="s">
        <v>58</v>
      </c>
      <c r="N2306" s="291">
        <v>303</v>
      </c>
      <c r="O2306" s="291">
        <v>5412704.2434666492</v>
      </c>
      <c r="P2306" s="321" t="s">
        <v>3172</v>
      </c>
      <c r="Q2306" s="321">
        <v>20100000</v>
      </c>
      <c r="R2306" s="321">
        <v>32.510452999999998</v>
      </c>
      <c r="S2306" s="321">
        <v>52.540310169999998</v>
      </c>
      <c r="T2306" s="321">
        <v>123.30787642705047</v>
      </c>
      <c r="U2306" s="321" t="s">
        <v>150</v>
      </c>
      <c r="V2306" s="321">
        <v>0.2437433168239114</v>
      </c>
      <c r="W2306" s="321">
        <v>1.33586139759419</v>
      </c>
      <c r="X2306" s="321">
        <v>2.6501716760387399</v>
      </c>
      <c r="Y2306" s="321">
        <v>41.899748670636797</v>
      </c>
      <c r="Z2306" s="321">
        <v>0.41800999999999999</v>
      </c>
      <c r="AA2306" s="321">
        <v>141.09487300000001</v>
      </c>
      <c r="AB2306" s="321">
        <v>1.7961040779999999</v>
      </c>
      <c r="AC2306" s="322">
        <v>0.59518882524182481</v>
      </c>
      <c r="AD2306" s="323">
        <v>201000</v>
      </c>
      <c r="AE2306" s="322">
        <v>26.928876833167408</v>
      </c>
      <c r="AF2306" s="324">
        <v>66.522068836795569</v>
      </c>
      <c r="AG2306" s="324">
        <v>9.5642336966220078</v>
      </c>
      <c r="AH2306" s="324">
        <v>0.22609822879750877</v>
      </c>
      <c r="AI2306" s="324">
        <v>0.14377534950223483</v>
      </c>
      <c r="AJ2306" s="324">
        <v>0.12053670838377531</v>
      </c>
      <c r="AK2306" s="324">
        <v>147.08077951848156</v>
      </c>
      <c r="AL2306" s="324">
        <v>111.23082247760047</v>
      </c>
      <c r="AM2306" s="324">
        <v>182.93073655936269</v>
      </c>
    </row>
    <row r="2307" spans="1:39">
      <c r="A2307" s="291" t="s">
        <v>2458</v>
      </c>
      <c r="B2307" s="291">
        <v>4</v>
      </c>
      <c r="C2307" s="291" t="s">
        <v>4485</v>
      </c>
      <c r="D2307" s="291" t="s">
        <v>3178</v>
      </c>
      <c r="E2307" s="291" t="s">
        <v>3160</v>
      </c>
      <c r="F2307" s="291" t="s">
        <v>3161</v>
      </c>
      <c r="G2307" s="291" t="s">
        <v>3162</v>
      </c>
      <c r="H2307" s="291" t="s">
        <v>3163</v>
      </c>
      <c r="I2307" s="291" t="s">
        <v>3164</v>
      </c>
      <c r="J2307" s="291" t="s">
        <v>63</v>
      </c>
      <c r="K2307" s="291">
        <v>6</v>
      </c>
      <c r="L2307" s="291">
        <v>24440266</v>
      </c>
      <c r="M2307" s="291" t="s">
        <v>58</v>
      </c>
      <c r="N2307" s="291">
        <v>304</v>
      </c>
      <c r="O2307" s="291">
        <v>5430627.1051999824</v>
      </c>
      <c r="P2307" s="321" t="s">
        <v>3172</v>
      </c>
      <c r="Q2307" s="321">
        <v>20100000</v>
      </c>
      <c r="R2307" s="321">
        <v>32.510452999999998</v>
      </c>
      <c r="S2307" s="321">
        <v>52.540310169999998</v>
      </c>
      <c r="T2307" s="321">
        <v>123.30787642705047</v>
      </c>
      <c r="U2307" s="321" t="s">
        <v>150</v>
      </c>
      <c r="V2307" s="321">
        <v>0.2437433168239114</v>
      </c>
      <c r="W2307" s="321">
        <v>1.33586139759419</v>
      </c>
      <c r="X2307" s="321">
        <v>2.6501716760387399</v>
      </c>
      <c r="Y2307" s="321">
        <v>41.899748670636797</v>
      </c>
      <c r="Z2307" s="321">
        <v>0.41800999999999999</v>
      </c>
      <c r="AA2307" s="321">
        <v>141.09487300000001</v>
      </c>
      <c r="AB2307" s="321">
        <v>1.7961040779999999</v>
      </c>
      <c r="AC2307" s="322">
        <v>0.59518882524182481</v>
      </c>
      <c r="AD2307" s="323">
        <v>201000</v>
      </c>
      <c r="AE2307" s="322">
        <v>27.018045299502401</v>
      </c>
      <c r="AF2307" s="324">
        <v>66.742340587910789</v>
      </c>
      <c r="AG2307" s="324">
        <v>9.6140913169385236</v>
      </c>
      <c r="AH2307" s="324">
        <v>0.22634595704664889</v>
      </c>
      <c r="AI2307" s="324">
        <v>0.14404785975815701</v>
      </c>
      <c r="AJ2307" s="324">
        <v>0.12053670838377531</v>
      </c>
      <c r="AK2307" s="324">
        <v>147.35955485101653</v>
      </c>
      <c r="AL2307" s="324">
        <v>111.44164818593467</v>
      </c>
      <c r="AM2307" s="324">
        <v>183.27746151609838</v>
      </c>
    </row>
    <row r="2308" spans="1:39">
      <c r="A2308" s="291" t="s">
        <v>2459</v>
      </c>
      <c r="B2308" s="291">
        <v>4</v>
      </c>
      <c r="C2308" s="291" t="s">
        <v>4486</v>
      </c>
      <c r="D2308" s="291" t="s">
        <v>3178</v>
      </c>
      <c r="E2308" s="291" t="s">
        <v>3160</v>
      </c>
      <c r="F2308" s="291" t="s">
        <v>3161</v>
      </c>
      <c r="G2308" s="291" t="s">
        <v>3162</v>
      </c>
      <c r="H2308" s="291" t="s">
        <v>3163</v>
      </c>
      <c r="I2308" s="291" t="s">
        <v>3164</v>
      </c>
      <c r="J2308" s="291" t="s">
        <v>63</v>
      </c>
      <c r="K2308" s="291">
        <v>6</v>
      </c>
      <c r="L2308" s="291">
        <v>24440266</v>
      </c>
      <c r="M2308" s="291" t="s">
        <v>58</v>
      </c>
      <c r="N2308" s="291">
        <v>305</v>
      </c>
      <c r="O2308" s="291">
        <v>5448549.9669333156</v>
      </c>
      <c r="P2308" s="321" t="s">
        <v>3172</v>
      </c>
      <c r="Q2308" s="321">
        <v>20100000</v>
      </c>
      <c r="R2308" s="321">
        <v>32.510452999999998</v>
      </c>
      <c r="S2308" s="321">
        <v>52.540310169999998</v>
      </c>
      <c r="T2308" s="321">
        <v>123.30787642705047</v>
      </c>
      <c r="U2308" s="321" t="s">
        <v>150</v>
      </c>
      <c r="V2308" s="321">
        <v>0.2437433168239114</v>
      </c>
      <c r="W2308" s="321">
        <v>1.33586139759419</v>
      </c>
      <c r="X2308" s="321">
        <v>2.6501716760387399</v>
      </c>
      <c r="Y2308" s="321">
        <v>41.899748670636797</v>
      </c>
      <c r="Z2308" s="321">
        <v>0.41800999999999999</v>
      </c>
      <c r="AA2308" s="321">
        <v>141.09487300000001</v>
      </c>
      <c r="AB2308" s="321">
        <v>1.7961040779999999</v>
      </c>
      <c r="AC2308" s="322">
        <v>0.59518882524182481</v>
      </c>
      <c r="AD2308" s="323">
        <v>201000</v>
      </c>
      <c r="AE2308" s="322">
        <v>27.10721376583739</v>
      </c>
      <c r="AF2308" s="324">
        <v>66.962612339025995</v>
      </c>
      <c r="AG2308" s="324">
        <v>9.664002927650241</v>
      </c>
      <c r="AH2308" s="324">
        <v>0.22659106516846469</v>
      </c>
      <c r="AI2308" s="324">
        <v>0.1443193834601646</v>
      </c>
      <c r="AJ2308" s="324">
        <v>0.12053670838377531</v>
      </c>
      <c r="AK2308" s="324">
        <v>147.63732094852406</v>
      </c>
      <c r="AL2308" s="324">
        <v>111.65171065353449</v>
      </c>
      <c r="AM2308" s="324">
        <v>183.62293124351368</v>
      </c>
    </row>
    <row r="2309" spans="1:39">
      <c r="A2309" s="291" t="s">
        <v>2460</v>
      </c>
      <c r="B2309" s="291">
        <v>4</v>
      </c>
      <c r="C2309" s="291" t="s">
        <v>4487</v>
      </c>
      <c r="D2309" s="291" t="s">
        <v>3178</v>
      </c>
      <c r="E2309" s="291" t="s">
        <v>3160</v>
      </c>
      <c r="F2309" s="291" t="s">
        <v>3161</v>
      </c>
      <c r="G2309" s="291" t="s">
        <v>3162</v>
      </c>
      <c r="H2309" s="291" t="s">
        <v>3163</v>
      </c>
      <c r="I2309" s="291" t="s">
        <v>3164</v>
      </c>
      <c r="J2309" s="291" t="s">
        <v>63</v>
      </c>
      <c r="K2309" s="291">
        <v>6</v>
      </c>
      <c r="L2309" s="291">
        <v>24440266</v>
      </c>
      <c r="M2309" s="291" t="s">
        <v>58</v>
      </c>
      <c r="N2309" s="291">
        <v>306</v>
      </c>
      <c r="O2309" s="291">
        <v>5466472.8286666488</v>
      </c>
      <c r="P2309" s="321" t="s">
        <v>3172</v>
      </c>
      <c r="Q2309" s="321">
        <v>20100000</v>
      </c>
      <c r="R2309" s="321">
        <v>32.510452999999998</v>
      </c>
      <c r="S2309" s="321">
        <v>52.540310169999998</v>
      </c>
      <c r="T2309" s="321">
        <v>123.30787642705047</v>
      </c>
      <c r="U2309" s="321" t="s">
        <v>150</v>
      </c>
      <c r="V2309" s="321">
        <v>0.2437433168239114</v>
      </c>
      <c r="W2309" s="321">
        <v>1.33586139759419</v>
      </c>
      <c r="X2309" s="321">
        <v>2.6501716760387399</v>
      </c>
      <c r="Y2309" s="321">
        <v>41.899748670636797</v>
      </c>
      <c r="Z2309" s="321">
        <v>0.41800999999999999</v>
      </c>
      <c r="AA2309" s="321">
        <v>141.09487300000001</v>
      </c>
      <c r="AB2309" s="321">
        <v>1.7961040779999999</v>
      </c>
      <c r="AC2309" s="322">
        <v>0.59518882524182481</v>
      </c>
      <c r="AD2309" s="323">
        <v>201000</v>
      </c>
      <c r="AE2309" s="322">
        <v>27.196382232172382</v>
      </c>
      <c r="AF2309" s="324">
        <v>67.182884090141215</v>
      </c>
      <c r="AG2309" s="324">
        <v>9.7139679526098348</v>
      </c>
      <c r="AH2309" s="324">
        <v>0.22683355766967128</v>
      </c>
      <c r="AI2309" s="324">
        <v>0.14458992173626134</v>
      </c>
      <c r="AJ2309" s="324">
        <v>0.12053670838377531</v>
      </c>
      <c r="AK2309" s="324">
        <v>147.91407896494104</v>
      </c>
      <c r="AL2309" s="324">
        <v>111.86101075307238</v>
      </c>
      <c r="AM2309" s="324">
        <v>183.9671471768097</v>
      </c>
    </row>
    <row r="2310" spans="1:39">
      <c r="A2310" s="291" t="s">
        <v>2461</v>
      </c>
      <c r="B2310" s="291">
        <v>4</v>
      </c>
      <c r="C2310" s="291" t="s">
        <v>4488</v>
      </c>
      <c r="D2310" s="291" t="s">
        <v>3178</v>
      </c>
      <c r="E2310" s="291" t="s">
        <v>3160</v>
      </c>
      <c r="F2310" s="291" t="s">
        <v>3161</v>
      </c>
      <c r="G2310" s="291" t="s">
        <v>3162</v>
      </c>
      <c r="H2310" s="291" t="s">
        <v>3163</v>
      </c>
      <c r="I2310" s="291" t="s">
        <v>3164</v>
      </c>
      <c r="J2310" s="291" t="s">
        <v>63</v>
      </c>
      <c r="K2310" s="291">
        <v>6</v>
      </c>
      <c r="L2310" s="291">
        <v>24440266</v>
      </c>
      <c r="M2310" s="291" t="s">
        <v>58</v>
      </c>
      <c r="N2310" s="291">
        <v>307</v>
      </c>
      <c r="O2310" s="291">
        <v>5484395.690399982</v>
      </c>
      <c r="P2310" s="321" t="s">
        <v>3172</v>
      </c>
      <c r="Q2310" s="321">
        <v>20100000</v>
      </c>
      <c r="R2310" s="321">
        <v>32.510452999999998</v>
      </c>
      <c r="S2310" s="321">
        <v>52.540310169999998</v>
      </c>
      <c r="T2310" s="321">
        <v>123.30787642705047</v>
      </c>
      <c r="U2310" s="321" t="s">
        <v>150</v>
      </c>
      <c r="V2310" s="321">
        <v>0.2437433168239114</v>
      </c>
      <c r="W2310" s="321">
        <v>1.33586139759419</v>
      </c>
      <c r="X2310" s="321">
        <v>2.6501716760387399</v>
      </c>
      <c r="Y2310" s="321">
        <v>41.899748670636797</v>
      </c>
      <c r="Z2310" s="321">
        <v>0.41800999999999999</v>
      </c>
      <c r="AA2310" s="321">
        <v>141.09487300000001</v>
      </c>
      <c r="AB2310" s="321">
        <v>1.7961040779999999</v>
      </c>
      <c r="AC2310" s="322">
        <v>0.59518882524182481</v>
      </c>
      <c r="AD2310" s="323">
        <v>201000</v>
      </c>
      <c r="AE2310" s="322">
        <v>27.285550698507372</v>
      </c>
      <c r="AF2310" s="324">
        <v>67.403155841256421</v>
      </c>
      <c r="AG2310" s="324">
        <v>9.7639858166666578</v>
      </c>
      <c r="AH2310" s="324">
        <v>0.22707343907509389</v>
      </c>
      <c r="AI2310" s="324">
        <v>0.14485947571449279</v>
      </c>
      <c r="AJ2310" s="324">
        <v>0.12053670838377531</v>
      </c>
      <c r="AK2310" s="324">
        <v>148.18983005424701</v>
      </c>
      <c r="AL2310" s="324">
        <v>112.06954935725311</v>
      </c>
      <c r="AM2310" s="324">
        <v>184.31011075124093</v>
      </c>
    </row>
    <row r="2311" spans="1:39">
      <c r="A2311" s="291" t="s">
        <v>2462</v>
      </c>
      <c r="B2311" s="291">
        <v>4</v>
      </c>
      <c r="C2311" s="291" t="s">
        <v>4489</v>
      </c>
      <c r="D2311" s="291" t="s">
        <v>3178</v>
      </c>
      <c r="E2311" s="291" t="s">
        <v>3160</v>
      </c>
      <c r="F2311" s="291" t="s">
        <v>3161</v>
      </c>
      <c r="G2311" s="291" t="s">
        <v>3162</v>
      </c>
      <c r="H2311" s="291" t="s">
        <v>3163</v>
      </c>
      <c r="I2311" s="291" t="s">
        <v>3164</v>
      </c>
      <c r="J2311" s="291" t="s">
        <v>63</v>
      </c>
      <c r="K2311" s="291">
        <v>6</v>
      </c>
      <c r="L2311" s="291">
        <v>24440266</v>
      </c>
      <c r="M2311" s="291" t="s">
        <v>58</v>
      </c>
      <c r="N2311" s="291">
        <v>308</v>
      </c>
      <c r="O2311" s="291">
        <v>5502318.5521333152</v>
      </c>
      <c r="P2311" s="321" t="s">
        <v>3172</v>
      </c>
      <c r="Q2311" s="321">
        <v>20100000</v>
      </c>
      <c r="R2311" s="321">
        <v>32.510452999999998</v>
      </c>
      <c r="S2311" s="321">
        <v>52.540310169999998</v>
      </c>
      <c r="T2311" s="321">
        <v>123.30787642705047</v>
      </c>
      <c r="U2311" s="321" t="s">
        <v>150</v>
      </c>
      <c r="V2311" s="321">
        <v>0.2437433168239114</v>
      </c>
      <c r="W2311" s="321">
        <v>1.33586139759419</v>
      </c>
      <c r="X2311" s="321">
        <v>2.6501716760387399</v>
      </c>
      <c r="Y2311" s="321">
        <v>41.899748670636797</v>
      </c>
      <c r="Z2311" s="321">
        <v>0.41800999999999999</v>
      </c>
      <c r="AA2311" s="321">
        <v>141.09487300000001</v>
      </c>
      <c r="AB2311" s="321">
        <v>1.7961040779999999</v>
      </c>
      <c r="AC2311" s="322">
        <v>0.59518882524182481</v>
      </c>
      <c r="AD2311" s="323">
        <v>201000</v>
      </c>
      <c r="AE2311" s="322">
        <v>27.374719164842364</v>
      </c>
      <c r="AF2311" s="324">
        <v>67.623427592371641</v>
      </c>
      <c r="AG2311" s="324">
        <v>9.8140559456707717</v>
      </c>
      <c r="AH2311" s="324">
        <v>0.22731071392773886</v>
      </c>
      <c r="AI2311" s="324">
        <v>0.14512804652300501</v>
      </c>
      <c r="AJ2311" s="324">
        <v>0.12053670838377531</v>
      </c>
      <c r="AK2311" s="324">
        <v>148.46457537052444</v>
      </c>
      <c r="AL2311" s="324">
        <v>112.27732733885924</v>
      </c>
      <c r="AM2311" s="324">
        <v>184.65182340218965</v>
      </c>
    </row>
    <row r="2312" spans="1:39">
      <c r="A2312" s="291" t="s">
        <v>2463</v>
      </c>
      <c r="B2312" s="291">
        <v>4</v>
      </c>
      <c r="C2312" s="291" t="s">
        <v>4490</v>
      </c>
      <c r="D2312" s="291" t="s">
        <v>3178</v>
      </c>
      <c r="E2312" s="291" t="s">
        <v>3160</v>
      </c>
      <c r="F2312" s="291" t="s">
        <v>3161</v>
      </c>
      <c r="G2312" s="291" t="s">
        <v>3162</v>
      </c>
      <c r="H2312" s="291" t="s">
        <v>3163</v>
      </c>
      <c r="I2312" s="291" t="s">
        <v>3164</v>
      </c>
      <c r="J2312" s="291" t="s">
        <v>63</v>
      </c>
      <c r="K2312" s="291">
        <v>6</v>
      </c>
      <c r="L2312" s="291">
        <v>24440266</v>
      </c>
      <c r="M2312" s="291" t="s">
        <v>58</v>
      </c>
      <c r="N2312" s="291">
        <v>309</v>
      </c>
      <c r="O2312" s="291">
        <v>5520241.4138666485</v>
      </c>
      <c r="P2312" s="321" t="s">
        <v>3172</v>
      </c>
      <c r="Q2312" s="321">
        <v>20100000</v>
      </c>
      <c r="R2312" s="321">
        <v>32.510452999999998</v>
      </c>
      <c r="S2312" s="321">
        <v>52.540310169999998</v>
      </c>
      <c r="T2312" s="321">
        <v>123.30787642705047</v>
      </c>
      <c r="U2312" s="321" t="s">
        <v>150</v>
      </c>
      <c r="V2312" s="321">
        <v>0.2437433168239114</v>
      </c>
      <c r="W2312" s="321">
        <v>1.33586139759419</v>
      </c>
      <c r="X2312" s="321">
        <v>2.6501716760387399</v>
      </c>
      <c r="Y2312" s="321">
        <v>41.899748670636797</v>
      </c>
      <c r="Z2312" s="321">
        <v>0.41800999999999999</v>
      </c>
      <c r="AA2312" s="321">
        <v>141.09487300000001</v>
      </c>
      <c r="AB2312" s="321">
        <v>1.7961040779999999</v>
      </c>
      <c r="AC2312" s="322">
        <v>0.59518882524182481</v>
      </c>
      <c r="AD2312" s="323">
        <v>201000</v>
      </c>
      <c r="AE2312" s="322">
        <v>27.463887631177357</v>
      </c>
      <c r="AF2312" s="324">
        <v>67.843699343486861</v>
      </c>
      <c r="AG2312" s="324">
        <v>9.8641777664769172</v>
      </c>
      <c r="AH2312" s="324">
        <v>0.22754538678873884</v>
      </c>
      <c r="AI2312" s="324">
        <v>0.14539563529010155</v>
      </c>
      <c r="AJ2312" s="324">
        <v>0.12053670838377531</v>
      </c>
      <c r="AK2312" s="324">
        <v>148.73831606801679</v>
      </c>
      <c r="AL2312" s="324">
        <v>112.4843455707951</v>
      </c>
      <c r="AM2312" s="324">
        <v>184.99228656523846</v>
      </c>
    </row>
    <row r="2313" spans="1:39">
      <c r="A2313" s="291" t="s">
        <v>2464</v>
      </c>
      <c r="B2313" s="291">
        <v>4</v>
      </c>
      <c r="C2313" s="291" t="s">
        <v>4491</v>
      </c>
      <c r="D2313" s="291" t="s">
        <v>3178</v>
      </c>
      <c r="E2313" s="291" t="s">
        <v>3160</v>
      </c>
      <c r="F2313" s="291" t="s">
        <v>3161</v>
      </c>
      <c r="G2313" s="291" t="s">
        <v>3162</v>
      </c>
      <c r="H2313" s="291" t="s">
        <v>3163</v>
      </c>
      <c r="I2313" s="291" t="s">
        <v>3164</v>
      </c>
      <c r="J2313" s="291" t="s">
        <v>63</v>
      </c>
      <c r="K2313" s="291">
        <v>6</v>
      </c>
      <c r="L2313" s="291">
        <v>24440266</v>
      </c>
      <c r="M2313" s="291" t="s">
        <v>58</v>
      </c>
      <c r="N2313" s="291">
        <v>310</v>
      </c>
      <c r="O2313" s="291">
        <v>5538164.2755999817</v>
      </c>
      <c r="P2313" s="321" t="s">
        <v>3172</v>
      </c>
      <c r="Q2313" s="321">
        <v>20100000</v>
      </c>
      <c r="R2313" s="321">
        <v>32.510452999999998</v>
      </c>
      <c r="S2313" s="321">
        <v>52.540310169999998</v>
      </c>
      <c r="T2313" s="321">
        <v>123.30787642705047</v>
      </c>
      <c r="U2313" s="321" t="s">
        <v>150</v>
      </c>
      <c r="V2313" s="321">
        <v>0.2437433168239114</v>
      </c>
      <c r="W2313" s="321">
        <v>1.33586139759419</v>
      </c>
      <c r="X2313" s="321">
        <v>2.6501716760387399</v>
      </c>
      <c r="Y2313" s="321">
        <v>41.899748670636797</v>
      </c>
      <c r="Z2313" s="321">
        <v>0.41800999999999999</v>
      </c>
      <c r="AA2313" s="321">
        <v>141.09487300000001</v>
      </c>
      <c r="AB2313" s="321">
        <v>1.7961040779999999</v>
      </c>
      <c r="AC2313" s="322">
        <v>0.59518882524182481</v>
      </c>
      <c r="AD2313" s="323">
        <v>201000</v>
      </c>
      <c r="AE2313" s="322">
        <v>27.553056097512346</v>
      </c>
      <c r="AF2313" s="324">
        <v>68.063971094602081</v>
      </c>
      <c r="AG2313" s="324">
        <v>9.9143507069485253</v>
      </c>
      <c r="AH2313" s="324">
        <v>0.22777746223737733</v>
      </c>
      <c r="AI2313" s="324">
        <v>0.14566224314429985</v>
      </c>
      <c r="AJ2313" s="324">
        <v>0.12053670838377531</v>
      </c>
      <c r="AK2313" s="324">
        <v>149.01105330118642</v>
      </c>
      <c r="AL2313" s="324">
        <v>112.69060492613059</v>
      </c>
      <c r="AM2313" s="324">
        <v>185.33150167624223</v>
      </c>
    </row>
    <row r="2314" spans="1:39">
      <c r="A2314" s="291" t="s">
        <v>2465</v>
      </c>
      <c r="B2314" s="291">
        <v>4</v>
      </c>
      <c r="C2314" s="291" t="s">
        <v>4492</v>
      </c>
      <c r="D2314" s="291" t="s">
        <v>3178</v>
      </c>
      <c r="E2314" s="291" t="s">
        <v>3160</v>
      </c>
      <c r="F2314" s="291" t="s">
        <v>3161</v>
      </c>
      <c r="G2314" s="291" t="s">
        <v>3162</v>
      </c>
      <c r="H2314" s="291" t="s">
        <v>3163</v>
      </c>
      <c r="I2314" s="291" t="s">
        <v>3164</v>
      </c>
      <c r="J2314" s="291" t="s">
        <v>63</v>
      </c>
      <c r="K2314" s="291">
        <v>6</v>
      </c>
      <c r="L2314" s="291">
        <v>24440266</v>
      </c>
      <c r="M2314" s="291" t="s">
        <v>58</v>
      </c>
      <c r="N2314" s="291">
        <v>311</v>
      </c>
      <c r="O2314" s="291">
        <v>5556087.1373333149</v>
      </c>
      <c r="P2314" s="321" t="s">
        <v>3172</v>
      </c>
      <c r="Q2314" s="321">
        <v>20100000</v>
      </c>
      <c r="R2314" s="321">
        <v>32.510452999999998</v>
      </c>
      <c r="S2314" s="321">
        <v>52.540310169999998</v>
      </c>
      <c r="T2314" s="321">
        <v>123.30787642705047</v>
      </c>
      <c r="U2314" s="321" t="s">
        <v>150</v>
      </c>
      <c r="V2314" s="321">
        <v>0.2437433168239114</v>
      </c>
      <c r="W2314" s="321">
        <v>1.33586139759419</v>
      </c>
      <c r="X2314" s="321">
        <v>2.6501716760387399</v>
      </c>
      <c r="Y2314" s="321">
        <v>41.899748670636797</v>
      </c>
      <c r="Z2314" s="321">
        <v>0.41800999999999999</v>
      </c>
      <c r="AA2314" s="321">
        <v>141.09487300000001</v>
      </c>
      <c r="AB2314" s="321">
        <v>1.7961040779999999</v>
      </c>
      <c r="AC2314" s="322">
        <v>0.59518882524182481</v>
      </c>
      <c r="AD2314" s="323">
        <v>201000</v>
      </c>
      <c r="AE2314" s="322">
        <v>27.642224563847339</v>
      </c>
      <c r="AF2314" s="324">
        <v>68.284242845717301</v>
      </c>
      <c r="AG2314" s="324">
        <v>9.9645741959616938</v>
      </c>
      <c r="AH2314" s="324">
        <v>0.22800694487100864</v>
      </c>
      <c r="AI2314" s="324">
        <v>0.14592787121438602</v>
      </c>
      <c r="AJ2314" s="324">
        <v>0.12053670838377531</v>
      </c>
      <c r="AK2314" s="324">
        <v>149.28278822477048</v>
      </c>
      <c r="AL2314" s="324">
        <v>112.89610627814339</v>
      </c>
      <c r="AM2314" s="324">
        <v>185.66947017139759</v>
      </c>
    </row>
    <row r="2315" spans="1:39">
      <c r="A2315" s="291" t="s">
        <v>2466</v>
      </c>
      <c r="B2315" s="291">
        <v>4</v>
      </c>
      <c r="C2315" s="291" t="s">
        <v>4493</v>
      </c>
      <c r="D2315" s="291" t="s">
        <v>3178</v>
      </c>
      <c r="E2315" s="291" t="s">
        <v>3160</v>
      </c>
      <c r="F2315" s="291" t="s">
        <v>3161</v>
      </c>
      <c r="G2315" s="291" t="s">
        <v>3162</v>
      </c>
      <c r="H2315" s="291" t="s">
        <v>3163</v>
      </c>
      <c r="I2315" s="291" t="s">
        <v>3164</v>
      </c>
      <c r="J2315" s="291" t="s">
        <v>63</v>
      </c>
      <c r="K2315" s="291">
        <v>6</v>
      </c>
      <c r="L2315" s="291">
        <v>24440266</v>
      </c>
      <c r="M2315" s="291" t="s">
        <v>58</v>
      </c>
      <c r="N2315" s="291">
        <v>312</v>
      </c>
      <c r="O2315" s="291">
        <v>5574009.9990666481</v>
      </c>
      <c r="P2315" s="321" t="s">
        <v>3172</v>
      </c>
      <c r="Q2315" s="321">
        <v>20100000</v>
      </c>
      <c r="R2315" s="321">
        <v>32.510452999999998</v>
      </c>
      <c r="S2315" s="321">
        <v>52.540310169999998</v>
      </c>
      <c r="T2315" s="321">
        <v>123.30787642705047</v>
      </c>
      <c r="U2315" s="321" t="s">
        <v>150</v>
      </c>
      <c r="V2315" s="321">
        <v>0.2437433168239114</v>
      </c>
      <c r="W2315" s="321">
        <v>1.33586139759419</v>
      </c>
      <c r="X2315" s="321">
        <v>2.6501716760387399</v>
      </c>
      <c r="Y2315" s="321">
        <v>41.899748670636797</v>
      </c>
      <c r="Z2315" s="321">
        <v>0.41800999999999999</v>
      </c>
      <c r="AA2315" s="321">
        <v>141.09487300000001</v>
      </c>
      <c r="AB2315" s="321">
        <v>1.7961040779999999</v>
      </c>
      <c r="AC2315" s="322">
        <v>0.59518882524182481</v>
      </c>
      <c r="AD2315" s="323">
        <v>201000</v>
      </c>
      <c r="AE2315" s="322">
        <v>27.731393030182328</v>
      </c>
      <c r="AF2315" s="324">
        <v>68.504514596832507</v>
      </c>
      <c r="AG2315" s="324">
        <v>10.01484766340918</v>
      </c>
      <c r="AH2315" s="324">
        <v>0.22823383930512248</v>
      </c>
      <c r="AI2315" s="324">
        <v>0.14619252062946875</v>
      </c>
      <c r="AJ2315" s="324">
        <v>0.12053670838377531</v>
      </c>
      <c r="AK2315" s="324">
        <v>149.5535219938362</v>
      </c>
      <c r="AL2315" s="324">
        <v>113.10085050036078</v>
      </c>
      <c r="AM2315" s="324">
        <v>186.00619348731161</v>
      </c>
    </row>
    <row r="2316" spans="1:39">
      <c r="A2316" s="291" t="s">
        <v>2467</v>
      </c>
      <c r="B2316" s="291">
        <v>4</v>
      </c>
      <c r="C2316" s="291" t="s">
        <v>4494</v>
      </c>
      <c r="D2316" s="291" t="s">
        <v>3178</v>
      </c>
      <c r="E2316" s="291" t="s">
        <v>3160</v>
      </c>
      <c r="F2316" s="291" t="s">
        <v>3161</v>
      </c>
      <c r="G2316" s="291" t="s">
        <v>3162</v>
      </c>
      <c r="H2316" s="291" t="s">
        <v>3163</v>
      </c>
      <c r="I2316" s="291" t="s">
        <v>3164</v>
      </c>
      <c r="J2316" s="291" t="s">
        <v>63</v>
      </c>
      <c r="K2316" s="291">
        <v>6</v>
      </c>
      <c r="L2316" s="291">
        <v>24440266</v>
      </c>
      <c r="M2316" s="291" t="s">
        <v>58</v>
      </c>
      <c r="N2316" s="291">
        <v>313</v>
      </c>
      <c r="O2316" s="291">
        <v>5591932.8607999813</v>
      </c>
      <c r="P2316" s="321" t="s">
        <v>3172</v>
      </c>
      <c r="Q2316" s="321">
        <v>20100000</v>
      </c>
      <c r="R2316" s="321">
        <v>32.510452999999998</v>
      </c>
      <c r="S2316" s="321">
        <v>52.540310169999998</v>
      </c>
      <c r="T2316" s="321">
        <v>123.30787642705047</v>
      </c>
      <c r="U2316" s="321" t="s">
        <v>150</v>
      </c>
      <c r="V2316" s="321">
        <v>0.2437433168239114</v>
      </c>
      <c r="W2316" s="321">
        <v>1.33586139759419</v>
      </c>
      <c r="X2316" s="321">
        <v>2.6501716760387399</v>
      </c>
      <c r="Y2316" s="321">
        <v>41.899748670636797</v>
      </c>
      <c r="Z2316" s="321">
        <v>0.41800999999999999</v>
      </c>
      <c r="AA2316" s="321">
        <v>141.09487300000001</v>
      </c>
      <c r="AB2316" s="321">
        <v>1.7961040779999999</v>
      </c>
      <c r="AC2316" s="322">
        <v>0.59518882524182481</v>
      </c>
      <c r="AD2316" s="323">
        <v>201000</v>
      </c>
      <c r="AE2316" s="322">
        <v>27.820561496517321</v>
      </c>
      <c r="AF2316" s="324">
        <v>68.724786347947727</v>
      </c>
      <c r="AG2316" s="324">
        <v>10.065170540204385</v>
      </c>
      <c r="AH2316" s="324">
        <v>0.22845815017324617</v>
      </c>
      <c r="AI2316" s="324">
        <v>0.14645619251903214</v>
      </c>
      <c r="AJ2316" s="324">
        <v>0.12053670838377531</v>
      </c>
      <c r="AK2316" s="324">
        <v>149.82325576383471</v>
      </c>
      <c r="AL2316" s="324">
        <v>113.30483846660044</v>
      </c>
      <c r="AM2316" s="324">
        <v>186.34167306106897</v>
      </c>
    </row>
    <row r="2317" spans="1:39">
      <c r="A2317" s="291" t="s">
        <v>2468</v>
      </c>
      <c r="B2317" s="291">
        <v>4</v>
      </c>
      <c r="C2317" s="291" t="s">
        <v>4495</v>
      </c>
      <c r="D2317" s="291" t="s">
        <v>3178</v>
      </c>
      <c r="E2317" s="291" t="s">
        <v>3160</v>
      </c>
      <c r="F2317" s="291" t="s">
        <v>3161</v>
      </c>
      <c r="G2317" s="291" t="s">
        <v>3162</v>
      </c>
      <c r="H2317" s="291" t="s">
        <v>3163</v>
      </c>
      <c r="I2317" s="291" t="s">
        <v>3164</v>
      </c>
      <c r="J2317" s="291" t="s">
        <v>63</v>
      </c>
      <c r="K2317" s="291">
        <v>6</v>
      </c>
      <c r="L2317" s="291">
        <v>24440266</v>
      </c>
      <c r="M2317" s="291" t="s">
        <v>58</v>
      </c>
      <c r="N2317" s="291">
        <v>314</v>
      </c>
      <c r="O2317" s="291">
        <v>5609855.7225333145</v>
      </c>
      <c r="P2317" s="321" t="s">
        <v>3172</v>
      </c>
      <c r="Q2317" s="321">
        <v>20100000</v>
      </c>
      <c r="R2317" s="321">
        <v>32.510452999999998</v>
      </c>
      <c r="S2317" s="321">
        <v>52.540310169999998</v>
      </c>
      <c r="T2317" s="321">
        <v>123.30787642705047</v>
      </c>
      <c r="U2317" s="321" t="s">
        <v>150</v>
      </c>
      <c r="V2317" s="321">
        <v>0.2437433168239114</v>
      </c>
      <c r="W2317" s="321">
        <v>1.33586139759419</v>
      </c>
      <c r="X2317" s="321">
        <v>2.6501716760387399</v>
      </c>
      <c r="Y2317" s="321">
        <v>41.899748670636797</v>
      </c>
      <c r="Z2317" s="321">
        <v>0.41800999999999999</v>
      </c>
      <c r="AA2317" s="321">
        <v>141.09487300000001</v>
      </c>
      <c r="AB2317" s="321">
        <v>1.7961040779999999</v>
      </c>
      <c r="AC2317" s="322">
        <v>0.59518882524182481</v>
      </c>
      <c r="AD2317" s="323">
        <v>201000</v>
      </c>
      <c r="AE2317" s="322">
        <v>27.90972996285231</v>
      </c>
      <c r="AF2317" s="324">
        <v>68.945058099062948</v>
      </c>
      <c r="AG2317" s="324">
        <v>10.115542258285323</v>
      </c>
      <c r="AH2317" s="324">
        <v>0.22867988212701115</v>
      </c>
      <c r="AI2317" s="324">
        <v>0.14671888801298735</v>
      </c>
      <c r="AJ2317" s="324">
        <v>0.12053670838377531</v>
      </c>
      <c r="AK2317" s="324">
        <v>150.09199069065417</v>
      </c>
      <c r="AL2317" s="324">
        <v>113.5080710510105</v>
      </c>
      <c r="AM2317" s="324">
        <v>186.67591033029785</v>
      </c>
    </row>
    <row r="2318" spans="1:39">
      <c r="A2318" s="291" t="s">
        <v>2469</v>
      </c>
      <c r="B2318" s="291">
        <v>4</v>
      </c>
      <c r="C2318" s="291" t="s">
        <v>4496</v>
      </c>
      <c r="D2318" s="291" t="s">
        <v>3178</v>
      </c>
      <c r="E2318" s="291" t="s">
        <v>3160</v>
      </c>
      <c r="F2318" s="291" t="s">
        <v>3161</v>
      </c>
      <c r="G2318" s="291" t="s">
        <v>3162</v>
      </c>
      <c r="H2318" s="291" t="s">
        <v>3163</v>
      </c>
      <c r="I2318" s="291" t="s">
        <v>3164</v>
      </c>
      <c r="J2318" s="291" t="s">
        <v>63</v>
      </c>
      <c r="K2318" s="291">
        <v>6</v>
      </c>
      <c r="L2318" s="291">
        <v>24440266</v>
      </c>
      <c r="M2318" s="291" t="s">
        <v>58</v>
      </c>
      <c r="N2318" s="291">
        <v>315</v>
      </c>
      <c r="O2318" s="291">
        <v>5627778.5842666477</v>
      </c>
      <c r="P2318" s="321" t="s">
        <v>3172</v>
      </c>
      <c r="Q2318" s="321">
        <v>20100000</v>
      </c>
      <c r="R2318" s="321">
        <v>32.510452999999998</v>
      </c>
      <c r="S2318" s="321">
        <v>52.540310169999998</v>
      </c>
      <c r="T2318" s="321">
        <v>123.30787642705047</v>
      </c>
      <c r="U2318" s="321" t="s">
        <v>150</v>
      </c>
      <c r="V2318" s="321">
        <v>0.2437433168239114</v>
      </c>
      <c r="W2318" s="321">
        <v>1.33586139759419</v>
      </c>
      <c r="X2318" s="321">
        <v>2.6501716760387399</v>
      </c>
      <c r="Y2318" s="321">
        <v>41.899748670636797</v>
      </c>
      <c r="Z2318" s="321">
        <v>0.41800999999999999</v>
      </c>
      <c r="AA2318" s="321">
        <v>141.09487300000001</v>
      </c>
      <c r="AB2318" s="321">
        <v>1.7961040779999999</v>
      </c>
      <c r="AC2318" s="322">
        <v>0.59518882524182481</v>
      </c>
      <c r="AD2318" s="323">
        <v>201000</v>
      </c>
      <c r="AE2318" s="322">
        <v>27.998898429187303</v>
      </c>
      <c r="AF2318" s="324">
        <v>69.165329850178168</v>
      </c>
      <c r="AG2318" s="324">
        <v>10.165962250618593</v>
      </c>
      <c r="AH2318" s="324">
        <v>0.2288990398360059</v>
      </c>
      <c r="AI2318" s="324">
        <v>0.1469806082417231</v>
      </c>
      <c r="AJ2318" s="324">
        <v>0.12053670838377531</v>
      </c>
      <c r="AK2318" s="324">
        <v>150.3597279306712</v>
      </c>
      <c r="AL2318" s="324">
        <v>113.71054912810848</v>
      </c>
      <c r="AM2318" s="324">
        <v>187.00890673323389</v>
      </c>
    </row>
    <row r="2319" spans="1:39">
      <c r="A2319" s="291" t="s">
        <v>2470</v>
      </c>
      <c r="B2319" s="291">
        <v>4</v>
      </c>
      <c r="C2319" s="291" t="s">
        <v>4497</v>
      </c>
      <c r="D2319" s="291" t="s">
        <v>3178</v>
      </c>
      <c r="E2319" s="291" t="s">
        <v>3160</v>
      </c>
      <c r="F2319" s="291" t="s">
        <v>3161</v>
      </c>
      <c r="G2319" s="291" t="s">
        <v>3162</v>
      </c>
      <c r="H2319" s="291" t="s">
        <v>3163</v>
      </c>
      <c r="I2319" s="291" t="s">
        <v>3164</v>
      </c>
      <c r="J2319" s="291" t="s">
        <v>63</v>
      </c>
      <c r="K2319" s="291">
        <v>6</v>
      </c>
      <c r="L2319" s="291">
        <v>24440266</v>
      </c>
      <c r="M2319" s="291" t="s">
        <v>58</v>
      </c>
      <c r="N2319" s="291">
        <v>316</v>
      </c>
      <c r="O2319" s="291">
        <v>5645701.4459999809</v>
      </c>
      <c r="P2319" s="321" t="s">
        <v>3172</v>
      </c>
      <c r="Q2319" s="321">
        <v>20100000</v>
      </c>
      <c r="R2319" s="321">
        <v>32.510452999999998</v>
      </c>
      <c r="S2319" s="321">
        <v>52.540310169999998</v>
      </c>
      <c r="T2319" s="321">
        <v>123.30787642705047</v>
      </c>
      <c r="U2319" s="321" t="s">
        <v>150</v>
      </c>
      <c r="V2319" s="321">
        <v>0.2437433168239114</v>
      </c>
      <c r="W2319" s="321">
        <v>1.33586139759419</v>
      </c>
      <c r="X2319" s="321">
        <v>2.6501716760387399</v>
      </c>
      <c r="Y2319" s="321">
        <v>41.899748670636797</v>
      </c>
      <c r="Z2319" s="321">
        <v>0.41800999999999999</v>
      </c>
      <c r="AA2319" s="321">
        <v>141.09487300000001</v>
      </c>
      <c r="AB2319" s="321">
        <v>1.7961040779999999</v>
      </c>
      <c r="AC2319" s="322">
        <v>0.59518882524182481</v>
      </c>
      <c r="AD2319" s="323">
        <v>201000</v>
      </c>
      <c r="AE2319" s="322">
        <v>28.088066895522292</v>
      </c>
      <c r="AF2319" s="324">
        <v>69.385601601293374</v>
      </c>
      <c r="AG2319" s="324">
        <v>10.216429951203361</v>
      </c>
      <c r="AH2319" s="324">
        <v>0.22911562798796092</v>
      </c>
      <c r="AI2319" s="324">
        <v>0.14724135433615557</v>
      </c>
      <c r="AJ2319" s="324">
        <v>0.12053670838377531</v>
      </c>
      <c r="AK2319" s="324">
        <v>150.62646864080196</v>
      </c>
      <c r="AL2319" s="324">
        <v>113.91227357282003</v>
      </c>
      <c r="AM2319" s="324">
        <v>187.34066370878389</v>
      </c>
    </row>
    <row r="2320" spans="1:39">
      <c r="A2320" s="291" t="s">
        <v>2471</v>
      </c>
      <c r="B2320" s="291">
        <v>4</v>
      </c>
      <c r="C2320" s="291" t="s">
        <v>4498</v>
      </c>
      <c r="D2320" s="291" t="s">
        <v>3178</v>
      </c>
      <c r="E2320" s="291" t="s">
        <v>3160</v>
      </c>
      <c r="F2320" s="291" t="s">
        <v>3161</v>
      </c>
      <c r="G2320" s="291" t="s">
        <v>3162</v>
      </c>
      <c r="H2320" s="291" t="s">
        <v>3163</v>
      </c>
      <c r="I2320" s="291" t="s">
        <v>3164</v>
      </c>
      <c r="J2320" s="291" t="s">
        <v>63</v>
      </c>
      <c r="K2320" s="291">
        <v>6</v>
      </c>
      <c r="L2320" s="291">
        <v>24440266</v>
      </c>
      <c r="M2320" s="291" t="s">
        <v>58</v>
      </c>
      <c r="N2320" s="291">
        <v>317</v>
      </c>
      <c r="O2320" s="291">
        <v>5663624.3077333141</v>
      </c>
      <c r="P2320" s="321" t="s">
        <v>3172</v>
      </c>
      <c r="Q2320" s="321">
        <v>20100000</v>
      </c>
      <c r="R2320" s="321">
        <v>32.510452999999998</v>
      </c>
      <c r="S2320" s="321">
        <v>52.540310169999998</v>
      </c>
      <c r="T2320" s="321">
        <v>123.30787642705047</v>
      </c>
      <c r="U2320" s="321" t="s">
        <v>150</v>
      </c>
      <c r="V2320" s="321">
        <v>0.2437433168239114</v>
      </c>
      <c r="W2320" s="321">
        <v>1.33586139759419</v>
      </c>
      <c r="X2320" s="321">
        <v>2.6501716760387399</v>
      </c>
      <c r="Y2320" s="321">
        <v>41.899748670636797</v>
      </c>
      <c r="Z2320" s="321">
        <v>0.41800999999999999</v>
      </c>
      <c r="AA2320" s="321">
        <v>141.09487300000001</v>
      </c>
      <c r="AB2320" s="321">
        <v>1.7961040779999999</v>
      </c>
      <c r="AC2320" s="322">
        <v>0.59518882524182481</v>
      </c>
      <c r="AD2320" s="323">
        <v>201000</v>
      </c>
      <c r="AE2320" s="322">
        <v>28.177235361857285</v>
      </c>
      <c r="AF2320" s="324">
        <v>69.605873352408594</v>
      </c>
      <c r="AG2320" s="324">
        <v>10.266944795075306</v>
      </c>
      <c r="AH2320" s="324">
        <v>0.22932965128842644</v>
      </c>
      <c r="AI2320" s="324">
        <v>0.14750112742777668</v>
      </c>
      <c r="AJ2320" s="324">
        <v>0.12053670838377531</v>
      </c>
      <c r="AK2320" s="324">
        <v>150.89221397855172</v>
      </c>
      <c r="AL2320" s="324">
        <v>114.11324526051617</v>
      </c>
      <c r="AM2320" s="324">
        <v>187.67118269658727</v>
      </c>
    </row>
    <row r="2321" spans="1:39">
      <c r="A2321" s="291" t="s">
        <v>2472</v>
      </c>
      <c r="B2321" s="291">
        <v>4</v>
      </c>
      <c r="C2321" s="291" t="s">
        <v>4499</v>
      </c>
      <c r="D2321" s="291" t="s">
        <v>3178</v>
      </c>
      <c r="E2321" s="291" t="s">
        <v>3160</v>
      </c>
      <c r="F2321" s="291" t="s">
        <v>3161</v>
      </c>
      <c r="G2321" s="291" t="s">
        <v>3162</v>
      </c>
      <c r="H2321" s="291" t="s">
        <v>3163</v>
      </c>
      <c r="I2321" s="291" t="s">
        <v>3164</v>
      </c>
      <c r="J2321" s="291" t="s">
        <v>63</v>
      </c>
      <c r="K2321" s="291">
        <v>6</v>
      </c>
      <c r="L2321" s="291">
        <v>24440266</v>
      </c>
      <c r="M2321" s="291" t="s">
        <v>58</v>
      </c>
      <c r="N2321" s="291">
        <v>318</v>
      </c>
      <c r="O2321" s="291">
        <v>5681547.1694666473</v>
      </c>
      <c r="P2321" s="321" t="s">
        <v>3172</v>
      </c>
      <c r="Q2321" s="321">
        <v>20100000</v>
      </c>
      <c r="R2321" s="321">
        <v>32.510452999999998</v>
      </c>
      <c r="S2321" s="321">
        <v>52.540310169999998</v>
      </c>
      <c r="T2321" s="321">
        <v>123.30787642705047</v>
      </c>
      <c r="U2321" s="321" t="s">
        <v>150</v>
      </c>
      <c r="V2321" s="321">
        <v>0.2437433168239114</v>
      </c>
      <c r="W2321" s="321">
        <v>1.33586139759419</v>
      </c>
      <c r="X2321" s="321">
        <v>2.6501716760387399</v>
      </c>
      <c r="Y2321" s="321">
        <v>41.899748670636797</v>
      </c>
      <c r="Z2321" s="321">
        <v>0.41800999999999999</v>
      </c>
      <c r="AA2321" s="321">
        <v>141.09487300000001</v>
      </c>
      <c r="AB2321" s="321">
        <v>1.7961040779999999</v>
      </c>
      <c r="AC2321" s="322">
        <v>0.59518882524182481</v>
      </c>
      <c r="AD2321" s="323">
        <v>201000</v>
      </c>
      <c r="AE2321" s="322">
        <v>28.266403828192274</v>
      </c>
      <c r="AF2321" s="324">
        <v>69.826145103523814</v>
      </c>
      <c r="AG2321" s="324">
        <v>10.317506218310566</v>
      </c>
      <c r="AH2321" s="324">
        <v>0.22954111446098457</v>
      </c>
      <c r="AI2321" s="324">
        <v>0.14775992864870163</v>
      </c>
      <c r="AJ2321" s="324">
        <v>0.12053670838377531</v>
      </c>
      <c r="AK2321" s="324">
        <v>151.15696510206323</v>
      </c>
      <c r="AL2321" s="324">
        <v>114.31346506705012</v>
      </c>
      <c r="AM2321" s="324">
        <v>188.00046513707633</v>
      </c>
    </row>
    <row r="2322" spans="1:39">
      <c r="A2322" s="291" t="s">
        <v>2473</v>
      </c>
      <c r="B2322" s="291">
        <v>4</v>
      </c>
      <c r="C2322" s="291" t="s">
        <v>4500</v>
      </c>
      <c r="D2322" s="291" t="s">
        <v>3178</v>
      </c>
      <c r="E2322" s="291" t="s">
        <v>3160</v>
      </c>
      <c r="F2322" s="291" t="s">
        <v>3161</v>
      </c>
      <c r="G2322" s="291" t="s">
        <v>3162</v>
      </c>
      <c r="H2322" s="291" t="s">
        <v>3163</v>
      </c>
      <c r="I2322" s="291" t="s">
        <v>3164</v>
      </c>
      <c r="J2322" s="291" t="s">
        <v>63</v>
      </c>
      <c r="K2322" s="291">
        <v>6</v>
      </c>
      <c r="L2322" s="291">
        <v>24440266</v>
      </c>
      <c r="M2322" s="291" t="s">
        <v>58</v>
      </c>
      <c r="N2322" s="291">
        <v>319</v>
      </c>
      <c r="O2322" s="291">
        <v>5699470.0311999805</v>
      </c>
      <c r="P2322" s="321" t="s">
        <v>3172</v>
      </c>
      <c r="Q2322" s="321">
        <v>20100000</v>
      </c>
      <c r="R2322" s="321">
        <v>32.510452999999998</v>
      </c>
      <c r="S2322" s="321">
        <v>52.540310169999998</v>
      </c>
      <c r="T2322" s="321">
        <v>123.30787642705047</v>
      </c>
      <c r="U2322" s="321" t="s">
        <v>150</v>
      </c>
      <c r="V2322" s="321">
        <v>0.2437433168239114</v>
      </c>
      <c r="W2322" s="321">
        <v>1.33586139759419</v>
      </c>
      <c r="X2322" s="321">
        <v>2.6501716760387399</v>
      </c>
      <c r="Y2322" s="321">
        <v>41.899748670636797</v>
      </c>
      <c r="Z2322" s="321">
        <v>0.41800999999999999</v>
      </c>
      <c r="AA2322" s="321">
        <v>141.09487300000001</v>
      </c>
      <c r="AB2322" s="321">
        <v>1.7961040779999999</v>
      </c>
      <c r="AC2322" s="322">
        <v>0.59518882524182481</v>
      </c>
      <c r="AD2322" s="323">
        <v>201000</v>
      </c>
      <c r="AE2322" s="322">
        <v>28.355572294527267</v>
      </c>
      <c r="AF2322" s="324">
        <v>70.046416854639034</v>
      </c>
      <c r="AG2322" s="324">
        <v>10.368113658029722</v>
      </c>
      <c r="AH2322" s="324">
        <v>0.22975002224722252</v>
      </c>
      <c r="AI2322" s="324">
        <v>0.14801775913171586</v>
      </c>
      <c r="AJ2322" s="324">
        <v>0.12053670838377531</v>
      </c>
      <c r="AK2322" s="324">
        <v>151.42072317016493</v>
      </c>
      <c r="AL2322" s="324">
        <v>114.51293386879365</v>
      </c>
      <c r="AM2322" s="324">
        <v>188.32851247153624</v>
      </c>
    </row>
    <row r="2323" spans="1:39">
      <c r="A2323" s="291" t="s">
        <v>2474</v>
      </c>
      <c r="B2323" s="291">
        <v>4</v>
      </c>
      <c r="C2323" s="291" t="s">
        <v>4501</v>
      </c>
      <c r="D2323" s="291" t="s">
        <v>3178</v>
      </c>
      <c r="E2323" s="291" t="s">
        <v>3160</v>
      </c>
      <c r="F2323" s="291" t="s">
        <v>3161</v>
      </c>
      <c r="G2323" s="291" t="s">
        <v>3162</v>
      </c>
      <c r="H2323" s="291" t="s">
        <v>3163</v>
      </c>
      <c r="I2323" s="291" t="s">
        <v>3164</v>
      </c>
      <c r="J2323" s="291" t="s">
        <v>63</v>
      </c>
      <c r="K2323" s="291">
        <v>6</v>
      </c>
      <c r="L2323" s="291">
        <v>24440266</v>
      </c>
      <c r="M2323" s="291" t="s">
        <v>58</v>
      </c>
      <c r="N2323" s="291">
        <v>320</v>
      </c>
      <c r="O2323" s="291">
        <v>5717392.8929333137</v>
      </c>
      <c r="P2323" s="321" t="s">
        <v>3172</v>
      </c>
      <c r="Q2323" s="321">
        <v>20100000</v>
      </c>
      <c r="R2323" s="321">
        <v>32.510452999999998</v>
      </c>
      <c r="S2323" s="321">
        <v>52.540310169999998</v>
      </c>
      <c r="T2323" s="321">
        <v>123.30787642705047</v>
      </c>
      <c r="U2323" s="321" t="s">
        <v>150</v>
      </c>
      <c r="V2323" s="321">
        <v>0.2437433168239114</v>
      </c>
      <c r="W2323" s="321">
        <v>1.33586139759419</v>
      </c>
      <c r="X2323" s="321">
        <v>2.6501716760387399</v>
      </c>
      <c r="Y2323" s="321">
        <v>41.899748670636797</v>
      </c>
      <c r="Z2323" s="321">
        <v>0.41800999999999999</v>
      </c>
      <c r="AA2323" s="321">
        <v>141.09487300000001</v>
      </c>
      <c r="AB2323" s="321">
        <v>1.7961040779999999</v>
      </c>
      <c r="AC2323" s="322">
        <v>0.59518882524182481</v>
      </c>
      <c r="AD2323" s="323">
        <v>201000</v>
      </c>
      <c r="AE2323" s="322">
        <v>28.444740760862256</v>
      </c>
      <c r="AF2323" s="324">
        <v>70.26668860575424</v>
      </c>
      <c r="AG2323" s="324">
        <v>10.418766552401687</v>
      </c>
      <c r="AH2323" s="324">
        <v>0.22995637940641817</v>
      </c>
      <c r="AI2323" s="324">
        <v>0.14827462001031994</v>
      </c>
      <c r="AJ2323" s="324">
        <v>0.12053670838377531</v>
      </c>
      <c r="AK2323" s="324">
        <v>151.68348934241689</v>
      </c>
      <c r="AL2323" s="324">
        <v>114.7116525426718</v>
      </c>
      <c r="AM2323" s="324">
        <v>188.65532614216201</v>
      </c>
    </row>
    <row r="2324" spans="1:39">
      <c r="A2324" s="291" t="s">
        <v>2475</v>
      </c>
      <c r="B2324" s="291">
        <v>4</v>
      </c>
      <c r="C2324" s="291" t="s">
        <v>4502</v>
      </c>
      <c r="D2324" s="291" t="s">
        <v>3178</v>
      </c>
      <c r="E2324" s="291" t="s">
        <v>3160</v>
      </c>
      <c r="F2324" s="291" t="s">
        <v>3161</v>
      </c>
      <c r="G2324" s="291" t="s">
        <v>3162</v>
      </c>
      <c r="H2324" s="291" t="s">
        <v>3163</v>
      </c>
      <c r="I2324" s="291" t="s">
        <v>3164</v>
      </c>
      <c r="J2324" s="291" t="s">
        <v>63</v>
      </c>
      <c r="K2324" s="291">
        <v>6</v>
      </c>
      <c r="L2324" s="291">
        <v>24440266</v>
      </c>
      <c r="M2324" s="291" t="s">
        <v>58</v>
      </c>
      <c r="N2324" s="291">
        <v>321</v>
      </c>
      <c r="O2324" s="291">
        <v>5735315.7546666469</v>
      </c>
      <c r="P2324" s="321" t="s">
        <v>3172</v>
      </c>
      <c r="Q2324" s="321">
        <v>20100000</v>
      </c>
      <c r="R2324" s="321">
        <v>32.510452999999998</v>
      </c>
      <c r="S2324" s="321">
        <v>52.540310169999998</v>
      </c>
      <c r="T2324" s="321">
        <v>123.30787642705047</v>
      </c>
      <c r="U2324" s="321" t="s">
        <v>150</v>
      </c>
      <c r="V2324" s="321">
        <v>0.2437433168239114</v>
      </c>
      <c r="W2324" s="321">
        <v>1.33586139759419</v>
      </c>
      <c r="X2324" s="321">
        <v>2.6501716760387399</v>
      </c>
      <c r="Y2324" s="321">
        <v>41.899748670636797</v>
      </c>
      <c r="Z2324" s="321">
        <v>0.41800999999999999</v>
      </c>
      <c r="AA2324" s="321">
        <v>141.09487300000001</v>
      </c>
      <c r="AB2324" s="321">
        <v>1.7961040779999999</v>
      </c>
      <c r="AC2324" s="322">
        <v>0.59518882524182481</v>
      </c>
      <c r="AD2324" s="323">
        <v>201000</v>
      </c>
      <c r="AE2324" s="322">
        <v>28.533909227197249</v>
      </c>
      <c r="AF2324" s="324">
        <v>70.48696035686946</v>
      </c>
      <c r="AG2324" s="324">
        <v>10.469464340647706</v>
      </c>
      <c r="AH2324" s="324">
        <v>0.23016019071596716</v>
      </c>
      <c r="AI2324" s="324">
        <v>0.14853051241877507</v>
      </c>
      <c r="AJ2324" s="324">
        <v>0.12053670838377531</v>
      </c>
      <c r="AK2324" s="324">
        <v>151.94526477915724</v>
      </c>
      <c r="AL2324" s="324">
        <v>114.90962196619802</v>
      </c>
      <c r="AM2324" s="324">
        <v>188.98090759211647</v>
      </c>
    </row>
    <row r="2325" spans="1:39">
      <c r="A2325" s="291" t="s">
        <v>2476</v>
      </c>
      <c r="B2325" s="291">
        <v>4</v>
      </c>
      <c r="C2325" s="291" t="s">
        <v>4503</v>
      </c>
      <c r="D2325" s="291" t="s">
        <v>3178</v>
      </c>
      <c r="E2325" s="291" t="s">
        <v>3160</v>
      </c>
      <c r="F2325" s="291" t="s">
        <v>3161</v>
      </c>
      <c r="G2325" s="291" t="s">
        <v>3162</v>
      </c>
      <c r="H2325" s="291" t="s">
        <v>3163</v>
      </c>
      <c r="I2325" s="291" t="s">
        <v>3164</v>
      </c>
      <c r="J2325" s="291" t="s">
        <v>63</v>
      </c>
      <c r="K2325" s="291">
        <v>6</v>
      </c>
      <c r="L2325" s="291">
        <v>24440266</v>
      </c>
      <c r="M2325" s="291" t="s">
        <v>58</v>
      </c>
      <c r="N2325" s="291">
        <v>322</v>
      </c>
      <c r="O2325" s="291">
        <v>5753238.6163999802</v>
      </c>
      <c r="P2325" s="321" t="s">
        <v>3172</v>
      </c>
      <c r="Q2325" s="321">
        <v>20100000</v>
      </c>
      <c r="R2325" s="321">
        <v>32.510452999999998</v>
      </c>
      <c r="S2325" s="321">
        <v>52.540310169999998</v>
      </c>
      <c r="T2325" s="321">
        <v>123.30787642705047</v>
      </c>
      <c r="U2325" s="321" t="s">
        <v>150</v>
      </c>
      <c r="V2325" s="321">
        <v>0.2437433168239114</v>
      </c>
      <c r="W2325" s="321">
        <v>1.33586139759419</v>
      </c>
      <c r="X2325" s="321">
        <v>2.6501716760387399</v>
      </c>
      <c r="Y2325" s="321">
        <v>41.899748670636797</v>
      </c>
      <c r="Z2325" s="321">
        <v>0.41800999999999999</v>
      </c>
      <c r="AA2325" s="321">
        <v>141.09487300000001</v>
      </c>
      <c r="AB2325" s="321">
        <v>1.7961040779999999</v>
      </c>
      <c r="AC2325" s="322">
        <v>0.59518882524182481</v>
      </c>
      <c r="AD2325" s="323">
        <v>201000</v>
      </c>
      <c r="AE2325" s="322">
        <v>28.623077693532238</v>
      </c>
      <c r="AF2325" s="324">
        <v>70.707232107984666</v>
      </c>
      <c r="AG2325" s="324">
        <v>10.520206463045209</v>
      </c>
      <c r="AH2325" s="324">
        <v>0.23036146097083646</v>
      </c>
      <c r="AI2325" s="324">
        <v>0.14878543749214598</v>
      </c>
      <c r="AJ2325" s="324">
        <v>0.12053670838377531</v>
      </c>
      <c r="AK2325" s="324">
        <v>152.20605064154611</v>
      </c>
      <c r="AL2325" s="324">
        <v>115.10684301750743</v>
      </c>
      <c r="AM2325" s="324">
        <v>189.30525826558477</v>
      </c>
    </row>
    <row r="2326" spans="1:39">
      <c r="A2326" s="291" t="s">
        <v>2477</v>
      </c>
      <c r="B2326" s="291">
        <v>4</v>
      </c>
      <c r="C2326" s="291" t="s">
        <v>4504</v>
      </c>
      <c r="D2326" s="291" t="s">
        <v>3178</v>
      </c>
      <c r="E2326" s="291" t="s">
        <v>3160</v>
      </c>
      <c r="F2326" s="291" t="s">
        <v>3161</v>
      </c>
      <c r="G2326" s="291" t="s">
        <v>3162</v>
      </c>
      <c r="H2326" s="291" t="s">
        <v>3163</v>
      </c>
      <c r="I2326" s="291" t="s">
        <v>3164</v>
      </c>
      <c r="J2326" s="291" t="s">
        <v>63</v>
      </c>
      <c r="K2326" s="291">
        <v>6</v>
      </c>
      <c r="L2326" s="291">
        <v>24440266</v>
      </c>
      <c r="M2326" s="291" t="s">
        <v>58</v>
      </c>
      <c r="N2326" s="291">
        <v>323</v>
      </c>
      <c r="O2326" s="291">
        <v>5771161.4781333134</v>
      </c>
      <c r="P2326" s="321" t="s">
        <v>3172</v>
      </c>
      <c r="Q2326" s="321">
        <v>20100000</v>
      </c>
      <c r="R2326" s="321">
        <v>32.510452999999998</v>
      </c>
      <c r="S2326" s="321">
        <v>52.540310169999998</v>
      </c>
      <c r="T2326" s="321">
        <v>123.30787642705047</v>
      </c>
      <c r="U2326" s="321" t="s">
        <v>150</v>
      </c>
      <c r="V2326" s="321">
        <v>0.2437433168239114</v>
      </c>
      <c r="W2326" s="321">
        <v>1.33586139759419</v>
      </c>
      <c r="X2326" s="321">
        <v>2.6501716760387399</v>
      </c>
      <c r="Y2326" s="321">
        <v>41.899748670636797</v>
      </c>
      <c r="Z2326" s="321">
        <v>0.41800999999999999</v>
      </c>
      <c r="AA2326" s="321">
        <v>141.09487300000001</v>
      </c>
      <c r="AB2326" s="321">
        <v>1.7961040779999999</v>
      </c>
      <c r="AC2326" s="322">
        <v>0.59518882524182481</v>
      </c>
      <c r="AD2326" s="323">
        <v>201000</v>
      </c>
      <c r="AE2326" s="322">
        <v>28.712246159867231</v>
      </c>
      <c r="AF2326" s="324">
        <v>70.927503859099886</v>
      </c>
      <c r="AG2326" s="324">
        <v>10.570992360931797</v>
      </c>
      <c r="AH2326" s="324">
        <v>0.23056019498397881</v>
      </c>
      <c r="AI2326" s="324">
        <v>0.14903939636634422</v>
      </c>
      <c r="AJ2326" s="324">
        <v>0.12053670838377531</v>
      </c>
      <c r="AK2326" s="324">
        <v>152.4658480916099</v>
      </c>
      <c r="AL2326" s="324">
        <v>115.3033165753903</v>
      </c>
      <c r="AM2326" s="324">
        <v>189.62837960782952</v>
      </c>
    </row>
    <row r="2327" spans="1:39">
      <c r="A2327" s="291" t="s">
        <v>2478</v>
      </c>
      <c r="B2327" s="291">
        <v>4</v>
      </c>
      <c r="C2327" s="291" t="s">
        <v>4505</v>
      </c>
      <c r="D2327" s="291" t="s">
        <v>3178</v>
      </c>
      <c r="E2327" s="291" t="s">
        <v>3160</v>
      </c>
      <c r="F2327" s="291" t="s">
        <v>3161</v>
      </c>
      <c r="G2327" s="291" t="s">
        <v>3162</v>
      </c>
      <c r="H2327" s="291" t="s">
        <v>3163</v>
      </c>
      <c r="I2327" s="291" t="s">
        <v>3164</v>
      </c>
      <c r="J2327" s="291" t="s">
        <v>63</v>
      </c>
      <c r="K2327" s="291">
        <v>6</v>
      </c>
      <c r="L2327" s="291">
        <v>24440266</v>
      </c>
      <c r="M2327" s="291" t="s">
        <v>58</v>
      </c>
      <c r="N2327" s="291">
        <v>324</v>
      </c>
      <c r="O2327" s="291">
        <v>5789084.3398666466</v>
      </c>
      <c r="P2327" s="321" t="s">
        <v>3172</v>
      </c>
      <c r="Q2327" s="321">
        <v>20100000</v>
      </c>
      <c r="R2327" s="321">
        <v>32.510452999999998</v>
      </c>
      <c r="S2327" s="321">
        <v>52.540310169999998</v>
      </c>
      <c r="T2327" s="321">
        <v>123.30787642705047</v>
      </c>
      <c r="U2327" s="321" t="s">
        <v>150</v>
      </c>
      <c r="V2327" s="321">
        <v>0.2437433168239114</v>
      </c>
      <c r="W2327" s="321">
        <v>1.33586139759419</v>
      </c>
      <c r="X2327" s="321">
        <v>2.6501716760387399</v>
      </c>
      <c r="Y2327" s="321">
        <v>41.899748670636797</v>
      </c>
      <c r="Z2327" s="321">
        <v>0.41800999999999999</v>
      </c>
      <c r="AA2327" s="321">
        <v>141.09487300000001</v>
      </c>
      <c r="AB2327" s="321">
        <v>1.7961040779999999</v>
      </c>
      <c r="AC2327" s="322">
        <v>0.59518882524182481</v>
      </c>
      <c r="AD2327" s="323">
        <v>201000</v>
      </c>
      <c r="AE2327" s="322">
        <v>28.80141462620222</v>
      </c>
      <c r="AF2327" s="324">
        <v>71.147775610215106</v>
      </c>
      <c r="AG2327" s="324">
        <v>10.621821476709096</v>
      </c>
      <c r="AH2327" s="324">
        <v>0.23075639758595878</v>
      </c>
      <c r="AI2327" s="324">
        <v>0.14929239017816964</v>
      </c>
      <c r="AJ2327" s="324">
        <v>0.12053670838377531</v>
      </c>
      <c r="AK2327" s="324">
        <v>152.72465829228381</v>
      </c>
      <c r="AL2327" s="324">
        <v>115.49904351932409</v>
      </c>
      <c r="AM2327" s="324">
        <v>189.95027306524355</v>
      </c>
    </row>
    <row r="2328" spans="1:39">
      <c r="A2328" s="291" t="s">
        <v>2479</v>
      </c>
      <c r="B2328" s="291">
        <v>4</v>
      </c>
      <c r="C2328" s="291" t="s">
        <v>4506</v>
      </c>
      <c r="D2328" s="291" t="s">
        <v>3178</v>
      </c>
      <c r="E2328" s="291" t="s">
        <v>3160</v>
      </c>
      <c r="F2328" s="291" t="s">
        <v>3161</v>
      </c>
      <c r="G2328" s="291" t="s">
        <v>3162</v>
      </c>
      <c r="H2328" s="291" t="s">
        <v>3163</v>
      </c>
      <c r="I2328" s="291" t="s">
        <v>3164</v>
      </c>
      <c r="J2328" s="291" t="s">
        <v>63</v>
      </c>
      <c r="K2328" s="291">
        <v>6</v>
      </c>
      <c r="L2328" s="291">
        <v>24440266</v>
      </c>
      <c r="M2328" s="291" t="s">
        <v>58</v>
      </c>
      <c r="N2328" s="291">
        <v>325</v>
      </c>
      <c r="O2328" s="291">
        <v>5807007.2015999798</v>
      </c>
      <c r="P2328" s="321" t="s">
        <v>3172</v>
      </c>
      <c r="Q2328" s="321">
        <v>20100000</v>
      </c>
      <c r="R2328" s="321">
        <v>32.510452999999998</v>
      </c>
      <c r="S2328" s="321">
        <v>52.540310169999998</v>
      </c>
      <c r="T2328" s="321">
        <v>123.30787642705047</v>
      </c>
      <c r="U2328" s="321" t="s">
        <v>150</v>
      </c>
      <c r="V2328" s="321">
        <v>0.2437433168239114</v>
      </c>
      <c r="W2328" s="321">
        <v>1.33586139759419</v>
      </c>
      <c r="X2328" s="321">
        <v>2.6501716760387399</v>
      </c>
      <c r="Y2328" s="321">
        <v>41.899748670636797</v>
      </c>
      <c r="Z2328" s="321">
        <v>0.41800999999999999</v>
      </c>
      <c r="AA2328" s="321">
        <v>141.09487300000001</v>
      </c>
      <c r="AB2328" s="321">
        <v>1.7961040779999999</v>
      </c>
      <c r="AC2328" s="322">
        <v>0.59518882524182481</v>
      </c>
      <c r="AD2328" s="323">
        <v>201000</v>
      </c>
      <c r="AE2328" s="322">
        <v>28.890583092537213</v>
      </c>
      <c r="AF2328" s="324">
        <v>71.368047361330326</v>
      </c>
      <c r="AG2328" s="324">
        <v>10.672693253846688</v>
      </c>
      <c r="AH2328" s="324">
        <v>0.2309500736251118</v>
      </c>
      <c r="AI2328" s="324">
        <v>0.14954442006535157</v>
      </c>
      <c r="AJ2328" s="324">
        <v>0.12053670838377531</v>
      </c>
      <c r="AK2328" s="324">
        <v>152.98248240745383</v>
      </c>
      <c r="AL2328" s="324">
        <v>115.69402472950536</v>
      </c>
      <c r="AM2328" s="324">
        <v>190.27094008540229</v>
      </c>
    </row>
    <row r="2329" spans="1:39">
      <c r="A2329" s="291" t="s">
        <v>2480</v>
      </c>
      <c r="B2329" s="291">
        <v>4</v>
      </c>
      <c r="C2329" s="291" t="s">
        <v>4507</v>
      </c>
      <c r="D2329" s="291" t="s">
        <v>3178</v>
      </c>
      <c r="E2329" s="291" t="s">
        <v>3160</v>
      </c>
      <c r="F2329" s="291" t="s">
        <v>3161</v>
      </c>
      <c r="G2329" s="291" t="s">
        <v>3162</v>
      </c>
      <c r="H2329" s="291" t="s">
        <v>3163</v>
      </c>
      <c r="I2329" s="291" t="s">
        <v>3164</v>
      </c>
      <c r="J2329" s="291" t="s">
        <v>63</v>
      </c>
      <c r="K2329" s="291">
        <v>6</v>
      </c>
      <c r="L2329" s="291">
        <v>24440266</v>
      </c>
      <c r="M2329" s="291" t="s">
        <v>58</v>
      </c>
      <c r="N2329" s="291">
        <v>326</v>
      </c>
      <c r="O2329" s="291">
        <v>5824930.063333313</v>
      </c>
      <c r="P2329" s="321" t="s">
        <v>3172</v>
      </c>
      <c r="Q2329" s="321">
        <v>20100000</v>
      </c>
      <c r="R2329" s="321">
        <v>32.510452999999998</v>
      </c>
      <c r="S2329" s="321">
        <v>52.540310169999998</v>
      </c>
      <c r="T2329" s="321">
        <v>123.30787642705047</v>
      </c>
      <c r="U2329" s="321" t="s">
        <v>150</v>
      </c>
      <c r="V2329" s="321">
        <v>0.2437433168239114</v>
      </c>
      <c r="W2329" s="321">
        <v>1.33586139759419</v>
      </c>
      <c r="X2329" s="321">
        <v>2.6501716760387399</v>
      </c>
      <c r="Y2329" s="321">
        <v>41.899748670636797</v>
      </c>
      <c r="Z2329" s="321">
        <v>0.41800999999999999</v>
      </c>
      <c r="AA2329" s="321">
        <v>141.09487300000001</v>
      </c>
      <c r="AB2329" s="321">
        <v>1.7961040779999999</v>
      </c>
      <c r="AC2329" s="322">
        <v>0.59518882524182481</v>
      </c>
      <c r="AD2329" s="323">
        <v>201000</v>
      </c>
      <c r="AE2329" s="322">
        <v>28.979751558872202</v>
      </c>
      <c r="AF2329" s="324">
        <v>71.588319112445532</v>
      </c>
      <c r="AG2329" s="324">
        <v>10.72360713688601</v>
      </c>
      <c r="AH2329" s="324">
        <v>0.23114122796750441</v>
      </c>
      <c r="AI2329" s="324">
        <v>0.14979548716658894</v>
      </c>
      <c r="AJ2329" s="324">
        <v>0.12053670838377531</v>
      </c>
      <c r="AK2329" s="324">
        <v>153.23932160199783</v>
      </c>
      <c r="AL2329" s="324">
        <v>115.88826108688085</v>
      </c>
      <c r="AM2329" s="324">
        <v>190.59038211711484</v>
      </c>
    </row>
    <row r="2330" spans="1:39">
      <c r="A2330" s="291" t="s">
        <v>2481</v>
      </c>
      <c r="B2330" s="291">
        <v>4</v>
      </c>
      <c r="C2330" s="291" t="s">
        <v>4508</v>
      </c>
      <c r="D2330" s="291" t="s">
        <v>3178</v>
      </c>
      <c r="E2330" s="291" t="s">
        <v>3160</v>
      </c>
      <c r="F2330" s="291" t="s">
        <v>3161</v>
      </c>
      <c r="G2330" s="291" t="s">
        <v>3162</v>
      </c>
      <c r="H2330" s="291" t="s">
        <v>3163</v>
      </c>
      <c r="I2330" s="291" t="s">
        <v>3164</v>
      </c>
      <c r="J2330" s="291" t="s">
        <v>63</v>
      </c>
      <c r="K2330" s="291">
        <v>6</v>
      </c>
      <c r="L2330" s="291">
        <v>24440266</v>
      </c>
      <c r="M2330" s="291" t="s">
        <v>58</v>
      </c>
      <c r="N2330" s="291">
        <v>327</v>
      </c>
      <c r="O2330" s="291">
        <v>5842852.9250666462</v>
      </c>
      <c r="P2330" s="321" t="s">
        <v>3172</v>
      </c>
      <c r="Q2330" s="321">
        <v>20100000</v>
      </c>
      <c r="R2330" s="321">
        <v>32.510452999999998</v>
      </c>
      <c r="S2330" s="321">
        <v>52.540310169999998</v>
      </c>
      <c r="T2330" s="321">
        <v>123.30787642705047</v>
      </c>
      <c r="U2330" s="321" t="s">
        <v>150</v>
      </c>
      <c r="V2330" s="321">
        <v>0.2437433168239114</v>
      </c>
      <c r="W2330" s="321">
        <v>1.33586139759419</v>
      </c>
      <c r="X2330" s="321">
        <v>2.6501716760387399</v>
      </c>
      <c r="Y2330" s="321">
        <v>41.899748670636797</v>
      </c>
      <c r="Z2330" s="321">
        <v>0.41800999999999999</v>
      </c>
      <c r="AA2330" s="321">
        <v>141.09487300000001</v>
      </c>
      <c r="AB2330" s="321">
        <v>1.7961040779999999</v>
      </c>
      <c r="AC2330" s="322">
        <v>0.59518882524182481</v>
      </c>
      <c r="AD2330" s="323">
        <v>201000</v>
      </c>
      <c r="AE2330" s="322">
        <v>29.068920025207195</v>
      </c>
      <c r="AF2330" s="324">
        <v>71.808590863560752</v>
      </c>
      <c r="AG2330" s="324">
        <v>10.7745625714442</v>
      </c>
      <c r="AH2330" s="324">
        <v>0.23132986549662715</v>
      </c>
      <c r="AI2330" s="324">
        <v>0.15004559262158906</v>
      </c>
      <c r="AJ2330" s="324">
        <v>0.12053670838377531</v>
      </c>
      <c r="AK2330" s="324">
        <v>153.49517704182531</v>
      </c>
      <c r="AL2330" s="324">
        <v>116.08175347317732</v>
      </c>
      <c r="AM2330" s="324">
        <v>190.90860061047331</v>
      </c>
    </row>
    <row r="2331" spans="1:39">
      <c r="A2331" s="291" t="s">
        <v>2482</v>
      </c>
      <c r="B2331" s="291">
        <v>4</v>
      </c>
      <c r="C2331" s="291" t="s">
        <v>4509</v>
      </c>
      <c r="D2331" s="291" t="s">
        <v>3178</v>
      </c>
      <c r="E2331" s="291" t="s">
        <v>3160</v>
      </c>
      <c r="F2331" s="291" t="s">
        <v>3161</v>
      </c>
      <c r="G2331" s="291" t="s">
        <v>3162</v>
      </c>
      <c r="H2331" s="291" t="s">
        <v>3163</v>
      </c>
      <c r="I2331" s="291" t="s">
        <v>3164</v>
      </c>
      <c r="J2331" s="291" t="s">
        <v>63</v>
      </c>
      <c r="K2331" s="291">
        <v>6</v>
      </c>
      <c r="L2331" s="291">
        <v>24440266</v>
      </c>
      <c r="M2331" s="291" t="s">
        <v>58</v>
      </c>
      <c r="N2331" s="291">
        <v>328</v>
      </c>
      <c r="O2331" s="291">
        <v>5860775.7867999794</v>
      </c>
      <c r="P2331" s="321" t="s">
        <v>3172</v>
      </c>
      <c r="Q2331" s="321">
        <v>20100000</v>
      </c>
      <c r="R2331" s="321">
        <v>32.510452999999998</v>
      </c>
      <c r="S2331" s="321">
        <v>52.540310169999998</v>
      </c>
      <c r="T2331" s="321">
        <v>123.30787642705047</v>
      </c>
      <c r="U2331" s="321" t="s">
        <v>150</v>
      </c>
      <c r="V2331" s="321">
        <v>0.2437433168239114</v>
      </c>
      <c r="W2331" s="321">
        <v>1.33586139759419</v>
      </c>
      <c r="X2331" s="321">
        <v>2.6501716760387399</v>
      </c>
      <c r="Y2331" s="321">
        <v>41.899748670636797</v>
      </c>
      <c r="Z2331" s="321">
        <v>0.41800999999999999</v>
      </c>
      <c r="AA2331" s="321">
        <v>141.09487300000001</v>
      </c>
      <c r="AB2331" s="321">
        <v>1.7961040779999999</v>
      </c>
      <c r="AC2331" s="322">
        <v>0.59518882524182481</v>
      </c>
      <c r="AD2331" s="323">
        <v>201000</v>
      </c>
      <c r="AE2331" s="322">
        <v>29.158088491542188</v>
      </c>
      <c r="AF2331" s="324">
        <v>72.028862614675973</v>
      </c>
      <c r="AG2331" s="324">
        <v>10.825559004218007</v>
      </c>
      <c r="AH2331" s="324">
        <v>0.23151599111377744</v>
      </c>
      <c r="AI2331" s="324">
        <v>0.15029473757110648</v>
      </c>
      <c r="AJ2331" s="324">
        <v>0.12053670838377531</v>
      </c>
      <c r="AK2331" s="324">
        <v>153.75004989391701</v>
      </c>
      <c r="AL2331" s="324">
        <v>116.27450277093182</v>
      </c>
      <c r="AM2331" s="324">
        <v>191.22559701690219</v>
      </c>
    </row>
    <row r="2332" spans="1:39">
      <c r="A2332" s="291" t="s">
        <v>2483</v>
      </c>
      <c r="B2332" s="291">
        <v>4</v>
      </c>
      <c r="C2332" s="291" t="s">
        <v>4510</v>
      </c>
      <c r="D2332" s="291" t="s">
        <v>3178</v>
      </c>
      <c r="E2332" s="291" t="s">
        <v>3160</v>
      </c>
      <c r="F2332" s="291" t="s">
        <v>3161</v>
      </c>
      <c r="G2332" s="291" t="s">
        <v>3162</v>
      </c>
      <c r="H2332" s="291" t="s">
        <v>3163</v>
      </c>
      <c r="I2332" s="291" t="s">
        <v>3164</v>
      </c>
      <c r="J2332" s="291" t="s">
        <v>63</v>
      </c>
      <c r="K2332" s="291">
        <v>6</v>
      </c>
      <c r="L2332" s="291">
        <v>24440266</v>
      </c>
      <c r="M2332" s="291" t="s">
        <v>58</v>
      </c>
      <c r="N2332" s="291">
        <v>329</v>
      </c>
      <c r="O2332" s="291">
        <v>5878698.6485333126</v>
      </c>
      <c r="P2332" s="321" t="s">
        <v>3172</v>
      </c>
      <c r="Q2332" s="321">
        <v>20100000</v>
      </c>
      <c r="R2332" s="321">
        <v>32.510452999999998</v>
      </c>
      <c r="S2332" s="321">
        <v>52.540310169999998</v>
      </c>
      <c r="T2332" s="321">
        <v>123.30787642705047</v>
      </c>
      <c r="U2332" s="321" t="s">
        <v>150</v>
      </c>
      <c r="V2332" s="321">
        <v>0.2437433168239114</v>
      </c>
      <c r="W2332" s="321">
        <v>1.33586139759419</v>
      </c>
      <c r="X2332" s="321">
        <v>2.6501716760387399</v>
      </c>
      <c r="Y2332" s="321">
        <v>41.899748670636797</v>
      </c>
      <c r="Z2332" s="321">
        <v>0.41800999999999999</v>
      </c>
      <c r="AA2332" s="321">
        <v>141.09487300000001</v>
      </c>
      <c r="AB2332" s="321">
        <v>1.7961040779999999</v>
      </c>
      <c r="AC2332" s="322">
        <v>0.59518882524182481</v>
      </c>
      <c r="AD2332" s="323">
        <v>201000</v>
      </c>
      <c r="AE2332" s="322">
        <v>29.247256957877177</v>
      </c>
      <c r="AF2332" s="324">
        <v>72.249134365791193</v>
      </c>
      <c r="AG2332" s="324">
        <v>10.876595882987637</v>
      </c>
      <c r="AH2332" s="324">
        <v>0.23169960973766859</v>
      </c>
      <c r="AI2332" s="324">
        <v>0.15054292315698015</v>
      </c>
      <c r="AJ2332" s="324">
        <v>0.12053670838377531</v>
      </c>
      <c r="AK2332" s="324">
        <v>154.00394132636302</v>
      </c>
      <c r="AL2332" s="324">
        <v>116.46650986352027</v>
      </c>
      <c r="AM2332" s="324">
        <v>191.54137278920578</v>
      </c>
    </row>
    <row r="2333" spans="1:39">
      <c r="A2333" s="291" t="s">
        <v>2484</v>
      </c>
      <c r="B2333" s="291">
        <v>4</v>
      </c>
      <c r="C2333" s="291" t="s">
        <v>4511</v>
      </c>
      <c r="D2333" s="291" t="s">
        <v>3178</v>
      </c>
      <c r="E2333" s="291" t="s">
        <v>3160</v>
      </c>
      <c r="F2333" s="291" t="s">
        <v>3161</v>
      </c>
      <c r="G2333" s="291" t="s">
        <v>3162</v>
      </c>
      <c r="H2333" s="291" t="s">
        <v>3163</v>
      </c>
      <c r="I2333" s="291" t="s">
        <v>3164</v>
      </c>
      <c r="J2333" s="291" t="s">
        <v>63</v>
      </c>
      <c r="K2333" s="291">
        <v>6</v>
      </c>
      <c r="L2333" s="291">
        <v>24440266</v>
      </c>
      <c r="M2333" s="291" t="s">
        <v>58</v>
      </c>
      <c r="N2333" s="291">
        <v>330</v>
      </c>
      <c r="O2333" s="291">
        <v>5896621.5102666458</v>
      </c>
      <c r="P2333" s="321" t="s">
        <v>3172</v>
      </c>
      <c r="Q2333" s="321">
        <v>20100000</v>
      </c>
      <c r="R2333" s="321">
        <v>32.510452999999998</v>
      </c>
      <c r="S2333" s="321">
        <v>52.540310169999998</v>
      </c>
      <c r="T2333" s="321">
        <v>123.30787642705047</v>
      </c>
      <c r="U2333" s="321" t="s">
        <v>150</v>
      </c>
      <c r="V2333" s="321">
        <v>0.2437433168239114</v>
      </c>
      <c r="W2333" s="321">
        <v>1.33586139759419</v>
      </c>
      <c r="X2333" s="321">
        <v>2.6501716760387399</v>
      </c>
      <c r="Y2333" s="321">
        <v>41.899748670636797</v>
      </c>
      <c r="Z2333" s="321">
        <v>0.41800999999999999</v>
      </c>
      <c r="AA2333" s="321">
        <v>141.09487300000001</v>
      </c>
      <c r="AB2333" s="321">
        <v>1.7961040779999999</v>
      </c>
      <c r="AC2333" s="322">
        <v>0.59518882524182481</v>
      </c>
      <c r="AD2333" s="323">
        <v>201000</v>
      </c>
      <c r="AE2333" s="322">
        <v>29.33642542421217</v>
      </c>
      <c r="AF2333" s="324">
        <v>72.469406116906413</v>
      </c>
      <c r="AG2333" s="324">
        <v>10.92767265662059</v>
      </c>
      <c r="AH2333" s="324">
        <v>0.23188072630446402</v>
      </c>
      <c r="AI2333" s="324">
        <v>0.15079015052217007</v>
      </c>
      <c r="AJ2333" s="324">
        <v>0.12053670838377531</v>
      </c>
      <c r="AK2333" s="324">
        <v>154.2568525084003</v>
      </c>
      <c r="AL2333" s="324">
        <v>116.65777563518593</v>
      </c>
      <c r="AM2333" s="324">
        <v>191.85592938161469</v>
      </c>
    </row>
    <row r="2334" spans="1:39">
      <c r="A2334" s="291" t="s">
        <v>2485</v>
      </c>
      <c r="B2334" s="291">
        <v>4</v>
      </c>
      <c r="C2334" s="291" t="s">
        <v>4512</v>
      </c>
      <c r="D2334" s="291" t="s">
        <v>3178</v>
      </c>
      <c r="E2334" s="291" t="s">
        <v>3160</v>
      </c>
      <c r="F2334" s="291" t="s">
        <v>3161</v>
      </c>
      <c r="G2334" s="291" t="s">
        <v>3162</v>
      </c>
      <c r="H2334" s="291" t="s">
        <v>3163</v>
      </c>
      <c r="I2334" s="291" t="s">
        <v>3164</v>
      </c>
      <c r="J2334" s="291" t="s">
        <v>63</v>
      </c>
      <c r="K2334" s="291">
        <v>6</v>
      </c>
      <c r="L2334" s="291">
        <v>24440266</v>
      </c>
      <c r="M2334" s="291" t="s">
        <v>58</v>
      </c>
      <c r="N2334" s="291">
        <v>331</v>
      </c>
      <c r="O2334" s="291">
        <v>5914544.371999979</v>
      </c>
      <c r="P2334" s="321" t="s">
        <v>3172</v>
      </c>
      <c r="Q2334" s="321">
        <v>20100000</v>
      </c>
      <c r="R2334" s="321">
        <v>32.510452999999998</v>
      </c>
      <c r="S2334" s="321">
        <v>52.540310169999998</v>
      </c>
      <c r="T2334" s="321">
        <v>123.30787642705047</v>
      </c>
      <c r="U2334" s="321" t="s">
        <v>150</v>
      </c>
      <c r="V2334" s="321">
        <v>0.2437433168239114</v>
      </c>
      <c r="W2334" s="321">
        <v>1.33586139759419</v>
      </c>
      <c r="X2334" s="321">
        <v>2.6501716760387399</v>
      </c>
      <c r="Y2334" s="321">
        <v>41.899748670636797</v>
      </c>
      <c r="Z2334" s="321">
        <v>0.41800999999999999</v>
      </c>
      <c r="AA2334" s="321">
        <v>141.09487300000001</v>
      </c>
      <c r="AB2334" s="321">
        <v>1.7961040779999999</v>
      </c>
      <c r="AC2334" s="322">
        <v>0.59518882524182481</v>
      </c>
      <c r="AD2334" s="323">
        <v>201000</v>
      </c>
      <c r="AE2334" s="322">
        <v>29.425593890547159</v>
      </c>
      <c r="AF2334" s="324">
        <v>72.689677868021619</v>
      </c>
      <c r="AG2334" s="324">
        <v>10.97878877507552</v>
      </c>
      <c r="AH2334" s="324">
        <v>0.23205934576783382</v>
      </c>
      <c r="AI2334" s="324">
        <v>0.15103642081079327</v>
      </c>
      <c r="AJ2334" s="324">
        <v>0.12053670838377531</v>
      </c>
      <c r="AK2334" s="324">
        <v>154.50878461044942</v>
      </c>
      <c r="AL2334" s="324">
        <v>116.84830097106716</v>
      </c>
      <c r="AM2334" s="324">
        <v>192.16926824983167</v>
      </c>
    </row>
    <row r="2335" spans="1:39">
      <c r="A2335" s="291" t="s">
        <v>2486</v>
      </c>
      <c r="B2335" s="291">
        <v>4</v>
      </c>
      <c r="C2335" s="291" t="s">
        <v>4513</v>
      </c>
      <c r="D2335" s="291" t="s">
        <v>3178</v>
      </c>
      <c r="E2335" s="291" t="s">
        <v>3160</v>
      </c>
      <c r="F2335" s="291" t="s">
        <v>3161</v>
      </c>
      <c r="G2335" s="291" t="s">
        <v>3162</v>
      </c>
      <c r="H2335" s="291" t="s">
        <v>3163</v>
      </c>
      <c r="I2335" s="291" t="s">
        <v>3164</v>
      </c>
      <c r="J2335" s="291" t="s">
        <v>63</v>
      </c>
      <c r="K2335" s="291">
        <v>6</v>
      </c>
      <c r="L2335" s="291">
        <v>24440266</v>
      </c>
      <c r="M2335" s="291" t="s">
        <v>58</v>
      </c>
      <c r="N2335" s="291">
        <v>332</v>
      </c>
      <c r="O2335" s="291">
        <v>5932467.2337333122</v>
      </c>
      <c r="P2335" s="321" t="s">
        <v>3172</v>
      </c>
      <c r="Q2335" s="321">
        <v>20100000</v>
      </c>
      <c r="R2335" s="321">
        <v>32.510452999999998</v>
      </c>
      <c r="S2335" s="321">
        <v>52.540310169999998</v>
      </c>
      <c r="T2335" s="321">
        <v>123.30787642705047</v>
      </c>
      <c r="U2335" s="321" t="s">
        <v>150</v>
      </c>
      <c r="V2335" s="321">
        <v>0.2437433168239114</v>
      </c>
      <c r="W2335" s="321">
        <v>1.33586139759419</v>
      </c>
      <c r="X2335" s="321">
        <v>2.6501716760387399</v>
      </c>
      <c r="Y2335" s="321">
        <v>41.899748670636797</v>
      </c>
      <c r="Z2335" s="321">
        <v>0.41800999999999999</v>
      </c>
      <c r="AA2335" s="321">
        <v>141.09487300000001</v>
      </c>
      <c r="AB2335" s="321">
        <v>1.7961040779999999</v>
      </c>
      <c r="AC2335" s="322">
        <v>0.59518882524182481</v>
      </c>
      <c r="AD2335" s="323">
        <v>201000</v>
      </c>
      <c r="AE2335" s="322">
        <v>29.514762356882152</v>
      </c>
      <c r="AF2335" s="324">
        <v>72.909949619136839</v>
      </c>
      <c r="AG2335" s="324">
        <v>11.029943689406068</v>
      </c>
      <c r="AH2335" s="324">
        <v>0.23223547309881529</v>
      </c>
      <c r="AI2335" s="324">
        <v>0.1512817351681589</v>
      </c>
      <c r="AJ2335" s="324">
        <v>0.12053670838377531</v>
      </c>
      <c r="AK2335" s="324">
        <v>154.7597388041504</v>
      </c>
      <c r="AL2335" s="324">
        <v>117.0380867572246</v>
      </c>
      <c r="AM2335" s="324">
        <v>192.48139085107621</v>
      </c>
    </row>
    <row r="2336" spans="1:39">
      <c r="A2336" s="291" t="s">
        <v>2487</v>
      </c>
      <c r="B2336" s="291">
        <v>4</v>
      </c>
      <c r="C2336" s="291" t="s">
        <v>4514</v>
      </c>
      <c r="D2336" s="291" t="s">
        <v>3178</v>
      </c>
      <c r="E2336" s="291" t="s">
        <v>3160</v>
      </c>
      <c r="F2336" s="291" t="s">
        <v>3161</v>
      </c>
      <c r="G2336" s="291" t="s">
        <v>3162</v>
      </c>
      <c r="H2336" s="291" t="s">
        <v>3163</v>
      </c>
      <c r="I2336" s="291" t="s">
        <v>3164</v>
      </c>
      <c r="J2336" s="291" t="s">
        <v>63</v>
      </c>
      <c r="K2336" s="291">
        <v>6</v>
      </c>
      <c r="L2336" s="291">
        <v>24440266</v>
      </c>
      <c r="M2336" s="291" t="s">
        <v>58</v>
      </c>
      <c r="N2336" s="291">
        <v>333</v>
      </c>
      <c r="O2336" s="291">
        <v>5950390.0954666454</v>
      </c>
      <c r="P2336" s="321" t="s">
        <v>3172</v>
      </c>
      <c r="Q2336" s="321">
        <v>20100000</v>
      </c>
      <c r="R2336" s="321">
        <v>32.510452999999998</v>
      </c>
      <c r="S2336" s="321">
        <v>52.540310169999998</v>
      </c>
      <c r="T2336" s="321">
        <v>123.30787642705047</v>
      </c>
      <c r="U2336" s="321" t="s">
        <v>150</v>
      </c>
      <c r="V2336" s="321">
        <v>0.2437433168239114</v>
      </c>
      <c r="W2336" s="321">
        <v>1.33586139759419</v>
      </c>
      <c r="X2336" s="321">
        <v>2.6501716760387399</v>
      </c>
      <c r="Y2336" s="321">
        <v>41.899748670636797</v>
      </c>
      <c r="Z2336" s="321">
        <v>0.41800999999999999</v>
      </c>
      <c r="AA2336" s="321">
        <v>141.09487300000001</v>
      </c>
      <c r="AB2336" s="321">
        <v>1.7961040779999999</v>
      </c>
      <c r="AC2336" s="322">
        <v>0.59518882524182481</v>
      </c>
      <c r="AD2336" s="323">
        <v>201000</v>
      </c>
      <c r="AE2336" s="322">
        <v>29.603930823217141</v>
      </c>
      <c r="AF2336" s="324">
        <v>73.130221370252045</v>
      </c>
      <c r="AG2336" s="324">
        <v>11.081136851764658</v>
      </c>
      <c r="AH2336" s="324">
        <v>0.2324091132857761</v>
      </c>
      <c r="AI2336" s="324">
        <v>0.15152609474080231</v>
      </c>
      <c r="AJ2336" s="324">
        <v>0.12053670838377531</v>
      </c>
      <c r="AK2336" s="324">
        <v>155.00971626239777</v>
      </c>
      <c r="AL2336" s="324">
        <v>117.22713388066755</v>
      </c>
      <c r="AM2336" s="324">
        <v>192.79229864412801</v>
      </c>
    </row>
    <row r="2337" spans="1:39">
      <c r="A2337" s="291" t="s">
        <v>2488</v>
      </c>
      <c r="B2337" s="291">
        <v>4</v>
      </c>
      <c r="C2337" s="291" t="s">
        <v>4515</v>
      </c>
      <c r="D2337" s="291" t="s">
        <v>3178</v>
      </c>
      <c r="E2337" s="291" t="s">
        <v>3160</v>
      </c>
      <c r="F2337" s="291" t="s">
        <v>3161</v>
      </c>
      <c r="G2337" s="291" t="s">
        <v>3162</v>
      </c>
      <c r="H2337" s="291" t="s">
        <v>3163</v>
      </c>
      <c r="I2337" s="291" t="s">
        <v>3164</v>
      </c>
      <c r="J2337" s="291" t="s">
        <v>63</v>
      </c>
      <c r="K2337" s="291">
        <v>6</v>
      </c>
      <c r="L2337" s="291">
        <v>24440266</v>
      </c>
      <c r="M2337" s="291" t="s">
        <v>58</v>
      </c>
      <c r="N2337" s="291">
        <v>334</v>
      </c>
      <c r="O2337" s="291">
        <v>5968312.9571999786</v>
      </c>
      <c r="P2337" s="321" t="s">
        <v>3172</v>
      </c>
      <c r="Q2337" s="321">
        <v>20100000</v>
      </c>
      <c r="R2337" s="321">
        <v>32.510452999999998</v>
      </c>
      <c r="S2337" s="321">
        <v>52.540310169999998</v>
      </c>
      <c r="T2337" s="321">
        <v>123.30787642705047</v>
      </c>
      <c r="U2337" s="321" t="s">
        <v>150</v>
      </c>
      <c r="V2337" s="321">
        <v>0.2437433168239114</v>
      </c>
      <c r="W2337" s="321">
        <v>1.33586139759419</v>
      </c>
      <c r="X2337" s="321">
        <v>2.6501716760387399</v>
      </c>
      <c r="Y2337" s="321">
        <v>41.899748670636797</v>
      </c>
      <c r="Z2337" s="321">
        <v>0.41800999999999999</v>
      </c>
      <c r="AA2337" s="321">
        <v>141.09487300000001</v>
      </c>
      <c r="AB2337" s="321">
        <v>1.7961040779999999</v>
      </c>
      <c r="AC2337" s="322">
        <v>0.59518882524182481</v>
      </c>
      <c r="AD2337" s="323">
        <v>201000</v>
      </c>
      <c r="AE2337" s="322">
        <v>29.693099289552134</v>
      </c>
      <c r="AF2337" s="324">
        <v>73.350493121367265</v>
      </c>
      <c r="AG2337" s="324">
        <v>11.132367715406323</v>
      </c>
      <c r="AH2337" s="324">
        <v>0.23258027133432671</v>
      </c>
      <c r="AI2337" s="324">
        <v>0.15176950067651862</v>
      </c>
      <c r="AJ2337" s="324">
        <v>0.12053670838377531</v>
      </c>
      <c r="AK2337" s="324">
        <v>155.25871815937472</v>
      </c>
      <c r="AL2337" s="324">
        <v>117.41544322937989</v>
      </c>
      <c r="AM2337" s="324">
        <v>193.10199308936956</v>
      </c>
    </row>
    <row r="2338" spans="1:39">
      <c r="A2338" s="291" t="s">
        <v>2489</v>
      </c>
      <c r="B2338" s="291">
        <v>4</v>
      </c>
      <c r="C2338" s="291" t="s">
        <v>4516</v>
      </c>
      <c r="D2338" s="291" t="s">
        <v>3178</v>
      </c>
      <c r="E2338" s="291" t="s">
        <v>3160</v>
      </c>
      <c r="F2338" s="291" t="s">
        <v>3161</v>
      </c>
      <c r="G2338" s="291" t="s">
        <v>3162</v>
      </c>
      <c r="H2338" s="291" t="s">
        <v>3163</v>
      </c>
      <c r="I2338" s="291" t="s">
        <v>3164</v>
      </c>
      <c r="J2338" s="291" t="s">
        <v>63</v>
      </c>
      <c r="K2338" s="291">
        <v>6</v>
      </c>
      <c r="L2338" s="291">
        <v>24440266</v>
      </c>
      <c r="M2338" s="291" t="s">
        <v>58</v>
      </c>
      <c r="N2338" s="291">
        <v>335</v>
      </c>
      <c r="O2338" s="291">
        <v>5986235.8189333118</v>
      </c>
      <c r="P2338" s="321" t="s">
        <v>3172</v>
      </c>
      <c r="Q2338" s="321">
        <v>20100000</v>
      </c>
      <c r="R2338" s="321">
        <v>32.510452999999998</v>
      </c>
      <c r="S2338" s="321">
        <v>52.540310169999998</v>
      </c>
      <c r="T2338" s="321">
        <v>123.30787642705047</v>
      </c>
      <c r="U2338" s="321" t="s">
        <v>150</v>
      </c>
      <c r="V2338" s="321">
        <v>0.2437433168239114</v>
      </c>
      <c r="W2338" s="321">
        <v>1.33586139759419</v>
      </c>
      <c r="X2338" s="321">
        <v>2.6501716760387399</v>
      </c>
      <c r="Y2338" s="321">
        <v>41.899748670636797</v>
      </c>
      <c r="Z2338" s="321">
        <v>0.41800999999999999</v>
      </c>
      <c r="AA2338" s="321">
        <v>141.09487300000001</v>
      </c>
      <c r="AB2338" s="321">
        <v>1.7961040779999999</v>
      </c>
      <c r="AC2338" s="322">
        <v>0.59518882524182481</v>
      </c>
      <c r="AD2338" s="323">
        <v>201000</v>
      </c>
      <c r="AE2338" s="322">
        <v>29.782267755887123</v>
      </c>
      <c r="AF2338" s="324">
        <v>73.570764872482485</v>
      </c>
      <c r="AG2338" s="324">
        <v>11.183635734692476</v>
      </c>
      <c r="AH2338" s="324">
        <v>0.23274895226731124</v>
      </c>
      <c r="AI2338" s="324">
        <v>0.15201195412439525</v>
      </c>
      <c r="AJ2338" s="324">
        <v>0.12053670838377531</v>
      </c>
      <c r="AK2338" s="324">
        <v>155.50674567058647</v>
      </c>
      <c r="AL2338" s="324">
        <v>117.60301569234531</v>
      </c>
      <c r="AM2338" s="324">
        <v>193.41047564882763</v>
      </c>
    </row>
    <row r="2339" spans="1:39">
      <c r="A2339" s="291" t="s">
        <v>2490</v>
      </c>
      <c r="B2339" s="291">
        <v>4</v>
      </c>
      <c r="C2339" s="291" t="s">
        <v>4517</v>
      </c>
      <c r="D2339" s="291" t="s">
        <v>3178</v>
      </c>
      <c r="E2339" s="291" t="s">
        <v>3160</v>
      </c>
      <c r="F2339" s="291" t="s">
        <v>3161</v>
      </c>
      <c r="G2339" s="291" t="s">
        <v>3162</v>
      </c>
      <c r="H2339" s="291" t="s">
        <v>3163</v>
      </c>
      <c r="I2339" s="291" t="s">
        <v>3164</v>
      </c>
      <c r="J2339" s="291" t="s">
        <v>63</v>
      </c>
      <c r="K2339" s="291">
        <v>6</v>
      </c>
      <c r="L2339" s="291">
        <v>24440266</v>
      </c>
      <c r="M2339" s="291" t="s">
        <v>58</v>
      </c>
      <c r="N2339" s="291">
        <v>336</v>
      </c>
      <c r="O2339" s="291">
        <v>6004158.6806666451</v>
      </c>
      <c r="P2339" s="321" t="s">
        <v>3172</v>
      </c>
      <c r="Q2339" s="321">
        <v>20100000</v>
      </c>
      <c r="R2339" s="321">
        <v>32.510452999999998</v>
      </c>
      <c r="S2339" s="321">
        <v>52.540310169999998</v>
      </c>
      <c r="T2339" s="321">
        <v>123.30787642705047</v>
      </c>
      <c r="U2339" s="321" t="s">
        <v>150</v>
      </c>
      <c r="V2339" s="321">
        <v>0.2437433168239114</v>
      </c>
      <c r="W2339" s="321">
        <v>1.33586139759419</v>
      </c>
      <c r="X2339" s="321">
        <v>2.6501716760387399</v>
      </c>
      <c r="Y2339" s="321">
        <v>41.899748670636797</v>
      </c>
      <c r="Z2339" s="321">
        <v>0.41800999999999999</v>
      </c>
      <c r="AA2339" s="321">
        <v>141.09487300000001</v>
      </c>
      <c r="AB2339" s="321">
        <v>1.7961040779999999</v>
      </c>
      <c r="AC2339" s="322">
        <v>0.59518882524182481</v>
      </c>
      <c r="AD2339" s="323">
        <v>201000</v>
      </c>
      <c r="AE2339" s="322">
        <v>29.871436222222115</v>
      </c>
      <c r="AF2339" s="324">
        <v>73.791036623597705</v>
      </c>
      <c r="AG2339" s="324">
        <v>11.234940365094719</v>
      </c>
      <c r="AH2339" s="324">
        <v>0.23291516112479585</v>
      </c>
      <c r="AI2339" s="324">
        <v>0.15225345623484421</v>
      </c>
      <c r="AJ2339" s="324">
        <v>0.12053670838377531</v>
      </c>
      <c r="AK2339" s="324">
        <v>155.75379997289326</v>
      </c>
      <c r="AL2339" s="324">
        <v>117.78985215957223</v>
      </c>
      <c r="AM2339" s="324">
        <v>193.71774778621432</v>
      </c>
    </row>
    <row r="2340" spans="1:39">
      <c r="A2340" s="291" t="s">
        <v>2491</v>
      </c>
      <c r="B2340" s="291">
        <v>4</v>
      </c>
      <c r="C2340" s="291" t="s">
        <v>4518</v>
      </c>
      <c r="D2340" s="291" t="s">
        <v>3178</v>
      </c>
      <c r="E2340" s="291" t="s">
        <v>3160</v>
      </c>
      <c r="F2340" s="291" t="s">
        <v>3161</v>
      </c>
      <c r="G2340" s="291" t="s">
        <v>3162</v>
      </c>
      <c r="H2340" s="291" t="s">
        <v>3163</v>
      </c>
      <c r="I2340" s="291" t="s">
        <v>3164</v>
      </c>
      <c r="J2340" s="291" t="s">
        <v>63</v>
      </c>
      <c r="K2340" s="291">
        <v>6</v>
      </c>
      <c r="L2340" s="291">
        <v>24440266</v>
      </c>
      <c r="M2340" s="291" t="s">
        <v>58</v>
      </c>
      <c r="N2340" s="291">
        <v>337</v>
      </c>
      <c r="O2340" s="291">
        <v>6022081.5423999783</v>
      </c>
      <c r="P2340" s="321" t="s">
        <v>3172</v>
      </c>
      <c r="Q2340" s="321">
        <v>20100000</v>
      </c>
      <c r="R2340" s="321">
        <v>32.510452999999998</v>
      </c>
      <c r="S2340" s="321">
        <v>52.540310169999998</v>
      </c>
      <c r="T2340" s="321">
        <v>123.30787642705047</v>
      </c>
      <c r="U2340" s="321" t="s">
        <v>150</v>
      </c>
      <c r="V2340" s="321">
        <v>0.2437433168239114</v>
      </c>
      <c r="W2340" s="321">
        <v>1.33586139759419</v>
      </c>
      <c r="X2340" s="321">
        <v>2.6501716760387399</v>
      </c>
      <c r="Y2340" s="321">
        <v>41.899748670636797</v>
      </c>
      <c r="Z2340" s="321">
        <v>0.41800999999999999</v>
      </c>
      <c r="AA2340" s="321">
        <v>141.09487300000001</v>
      </c>
      <c r="AB2340" s="321">
        <v>1.7961040779999999</v>
      </c>
      <c r="AC2340" s="322">
        <v>0.59518882524182481</v>
      </c>
      <c r="AD2340" s="323">
        <v>201000</v>
      </c>
      <c r="AE2340" s="322">
        <v>29.960604688557105</v>
      </c>
      <c r="AF2340" s="324">
        <v>74.011308374712911</v>
      </c>
      <c r="AG2340" s="324">
        <v>11.286281063198588</v>
      </c>
      <c r="AH2340" s="324">
        <v>0.2330789029639006</v>
      </c>
      <c r="AI2340" s="324">
        <v>0.15249400815963304</v>
      </c>
      <c r="AJ2340" s="324">
        <v>0.12053670838377531</v>
      </c>
      <c r="AK2340" s="324">
        <v>155.99988224454211</v>
      </c>
      <c r="AL2340" s="324">
        <v>117.97595352211781</v>
      </c>
      <c r="AM2340" s="324">
        <v>194.02381096696638</v>
      </c>
    </row>
    <row r="2341" spans="1:39">
      <c r="A2341" s="291" t="s">
        <v>2492</v>
      </c>
      <c r="B2341" s="291">
        <v>4</v>
      </c>
      <c r="C2341" s="291" t="s">
        <v>4519</v>
      </c>
      <c r="D2341" s="291" t="s">
        <v>3178</v>
      </c>
      <c r="E2341" s="291" t="s">
        <v>3160</v>
      </c>
      <c r="F2341" s="291" t="s">
        <v>3161</v>
      </c>
      <c r="G2341" s="291" t="s">
        <v>3162</v>
      </c>
      <c r="H2341" s="291" t="s">
        <v>3163</v>
      </c>
      <c r="I2341" s="291" t="s">
        <v>3164</v>
      </c>
      <c r="J2341" s="291" t="s">
        <v>63</v>
      </c>
      <c r="K2341" s="291">
        <v>6</v>
      </c>
      <c r="L2341" s="291">
        <v>24440266</v>
      </c>
      <c r="M2341" s="291" t="s">
        <v>58</v>
      </c>
      <c r="N2341" s="291">
        <v>338</v>
      </c>
      <c r="O2341" s="291">
        <v>6040004.4041333115</v>
      </c>
      <c r="P2341" s="321" t="s">
        <v>3172</v>
      </c>
      <c r="Q2341" s="321">
        <v>20100000</v>
      </c>
      <c r="R2341" s="321">
        <v>32.510452999999998</v>
      </c>
      <c r="S2341" s="321">
        <v>52.540310169999998</v>
      </c>
      <c r="T2341" s="321">
        <v>123.30787642705047</v>
      </c>
      <c r="U2341" s="321" t="s">
        <v>150</v>
      </c>
      <c r="V2341" s="321">
        <v>0.2437433168239114</v>
      </c>
      <c r="W2341" s="321">
        <v>1.33586139759419</v>
      </c>
      <c r="X2341" s="321">
        <v>2.6501716760387399</v>
      </c>
      <c r="Y2341" s="321">
        <v>41.899748670636797</v>
      </c>
      <c r="Z2341" s="321">
        <v>0.41800999999999999</v>
      </c>
      <c r="AA2341" s="321">
        <v>141.09487300000001</v>
      </c>
      <c r="AB2341" s="321">
        <v>1.7961040779999999</v>
      </c>
      <c r="AC2341" s="322">
        <v>0.59518882524182481</v>
      </c>
      <c r="AD2341" s="323">
        <v>201000</v>
      </c>
      <c r="AE2341" s="322">
        <v>30.049773154892097</v>
      </c>
      <c r="AF2341" s="324">
        <v>74.231580125828131</v>
      </c>
      <c r="AG2341" s="324">
        <v>11.337657286707326</v>
      </c>
      <c r="AH2341" s="324">
        <v>0.23324018285878195</v>
      </c>
      <c r="AI2341" s="324">
        <v>0.15273361105191538</v>
      </c>
      <c r="AJ2341" s="324">
        <v>0.12053670838377531</v>
      </c>
      <c r="AK2341" s="324">
        <v>156.24499366519782</v>
      </c>
      <c r="AL2341" s="324">
        <v>118.1613206721115</v>
      </c>
      <c r="AM2341" s="324">
        <v>194.32866665828416</v>
      </c>
    </row>
    <row r="2342" spans="1:39">
      <c r="A2342" s="291" t="s">
        <v>2493</v>
      </c>
      <c r="B2342" s="291">
        <v>4</v>
      </c>
      <c r="C2342" s="291" t="s">
        <v>4520</v>
      </c>
      <c r="D2342" s="291" t="s">
        <v>3178</v>
      </c>
      <c r="E2342" s="291" t="s">
        <v>3160</v>
      </c>
      <c r="F2342" s="291" t="s">
        <v>3161</v>
      </c>
      <c r="G2342" s="291" t="s">
        <v>3162</v>
      </c>
      <c r="H2342" s="291" t="s">
        <v>3163</v>
      </c>
      <c r="I2342" s="291" t="s">
        <v>3164</v>
      </c>
      <c r="J2342" s="291" t="s">
        <v>63</v>
      </c>
      <c r="K2342" s="291">
        <v>6</v>
      </c>
      <c r="L2342" s="291">
        <v>24440266</v>
      </c>
      <c r="M2342" s="291" t="s">
        <v>58</v>
      </c>
      <c r="N2342" s="291">
        <v>339</v>
      </c>
      <c r="O2342" s="291">
        <v>6057927.2658666447</v>
      </c>
      <c r="P2342" s="321" t="s">
        <v>3172</v>
      </c>
      <c r="Q2342" s="321">
        <v>20100000</v>
      </c>
      <c r="R2342" s="321">
        <v>32.510452999999998</v>
      </c>
      <c r="S2342" s="321">
        <v>52.540310169999998</v>
      </c>
      <c r="T2342" s="321">
        <v>123.30787642705047</v>
      </c>
      <c r="U2342" s="321" t="s">
        <v>150</v>
      </c>
      <c r="V2342" s="321">
        <v>0.2437433168239114</v>
      </c>
      <c r="W2342" s="321">
        <v>1.33586139759419</v>
      </c>
      <c r="X2342" s="321">
        <v>2.6501716760387399</v>
      </c>
      <c r="Y2342" s="321">
        <v>41.899748670636797</v>
      </c>
      <c r="Z2342" s="321">
        <v>0.41800999999999999</v>
      </c>
      <c r="AA2342" s="321">
        <v>141.09487300000001</v>
      </c>
      <c r="AB2342" s="321">
        <v>1.7961040779999999</v>
      </c>
      <c r="AC2342" s="322">
        <v>0.59518882524182481</v>
      </c>
      <c r="AD2342" s="323">
        <v>201000</v>
      </c>
      <c r="AE2342" s="322">
        <v>30.138941621227087</v>
      </c>
      <c r="AF2342" s="324">
        <v>74.451851876943351</v>
      </c>
      <c r="AG2342" s="324">
        <v>11.389068494445613</v>
      </c>
      <c r="AH2342" s="324">
        <v>0.23339900590064599</v>
      </c>
      <c r="AI2342" s="324">
        <v>0.15297226606626074</v>
      </c>
      <c r="AJ2342" s="324">
        <v>0.12053670838377531</v>
      </c>
      <c r="AK2342" s="324">
        <v>156.48913541597386</v>
      </c>
      <c r="AL2342" s="324">
        <v>118.34595450277818</v>
      </c>
      <c r="AM2342" s="324">
        <v>194.63231632916956</v>
      </c>
    </row>
    <row r="2343" spans="1:39">
      <c r="A2343" s="291" t="s">
        <v>2494</v>
      </c>
      <c r="B2343" s="291">
        <v>4</v>
      </c>
      <c r="C2343" s="291" t="s">
        <v>4521</v>
      </c>
      <c r="D2343" s="291" t="s">
        <v>3178</v>
      </c>
      <c r="E2343" s="291" t="s">
        <v>3160</v>
      </c>
      <c r="F2343" s="291" t="s">
        <v>3161</v>
      </c>
      <c r="G2343" s="291" t="s">
        <v>3162</v>
      </c>
      <c r="H2343" s="291" t="s">
        <v>3163</v>
      </c>
      <c r="I2343" s="291" t="s">
        <v>3164</v>
      </c>
      <c r="J2343" s="291" t="s">
        <v>63</v>
      </c>
      <c r="K2343" s="291">
        <v>6</v>
      </c>
      <c r="L2343" s="291">
        <v>24440266</v>
      </c>
      <c r="M2343" s="291" t="s">
        <v>58</v>
      </c>
      <c r="N2343" s="291">
        <v>340</v>
      </c>
      <c r="O2343" s="291">
        <v>6075850.1275999779</v>
      </c>
      <c r="P2343" s="321" t="s">
        <v>3172</v>
      </c>
      <c r="Q2343" s="321">
        <v>20100000</v>
      </c>
      <c r="R2343" s="321">
        <v>32.510452999999998</v>
      </c>
      <c r="S2343" s="321">
        <v>52.540310169999998</v>
      </c>
      <c r="T2343" s="321">
        <v>123.30787642705047</v>
      </c>
      <c r="U2343" s="321" t="s">
        <v>150</v>
      </c>
      <c r="V2343" s="321">
        <v>0.2437433168239114</v>
      </c>
      <c r="W2343" s="321">
        <v>1.33586139759419</v>
      </c>
      <c r="X2343" s="321">
        <v>2.6501716760387399</v>
      </c>
      <c r="Y2343" s="321">
        <v>41.899748670636797</v>
      </c>
      <c r="Z2343" s="321">
        <v>0.41800999999999999</v>
      </c>
      <c r="AA2343" s="321">
        <v>141.09487300000001</v>
      </c>
      <c r="AB2343" s="321">
        <v>1.7961040779999999</v>
      </c>
      <c r="AC2343" s="322">
        <v>0.59518882524182481</v>
      </c>
      <c r="AD2343" s="323">
        <v>201000</v>
      </c>
      <c r="AE2343" s="322">
        <v>30.228110087562079</v>
      </c>
      <c r="AF2343" s="324">
        <v>74.672123628058571</v>
      </c>
      <c r="AG2343" s="324">
        <v>11.440514146363292</v>
      </c>
      <c r="AH2343" s="324">
        <v>0.23355537719754163</v>
      </c>
      <c r="AI2343" s="324">
        <v>0.15320997435868342</v>
      </c>
      <c r="AJ2343" s="324">
        <v>0.12053670838377531</v>
      </c>
      <c r="AK2343" s="324">
        <v>156.73230867946148</v>
      </c>
      <c r="AL2343" s="324">
        <v>118.52985590846045</v>
      </c>
      <c r="AM2343" s="324">
        <v>194.93476145046256</v>
      </c>
    </row>
    <row r="2344" spans="1:39">
      <c r="A2344" s="291" t="s">
        <v>2495</v>
      </c>
      <c r="B2344" s="291">
        <v>4</v>
      </c>
      <c r="C2344" s="291" t="s">
        <v>4522</v>
      </c>
      <c r="D2344" s="291" t="s">
        <v>3178</v>
      </c>
      <c r="E2344" s="291" t="s">
        <v>3160</v>
      </c>
      <c r="F2344" s="291" t="s">
        <v>3161</v>
      </c>
      <c r="G2344" s="291" t="s">
        <v>3162</v>
      </c>
      <c r="H2344" s="291" t="s">
        <v>3163</v>
      </c>
      <c r="I2344" s="291" t="s">
        <v>3164</v>
      </c>
      <c r="J2344" s="291" t="s">
        <v>63</v>
      </c>
      <c r="K2344" s="291">
        <v>6</v>
      </c>
      <c r="L2344" s="291">
        <v>24440266</v>
      </c>
      <c r="M2344" s="291" t="s">
        <v>58</v>
      </c>
      <c r="N2344" s="291">
        <v>341</v>
      </c>
      <c r="O2344" s="291">
        <v>6093772.9893333111</v>
      </c>
      <c r="P2344" s="321" t="s">
        <v>3172</v>
      </c>
      <c r="Q2344" s="321">
        <v>20100000</v>
      </c>
      <c r="R2344" s="321">
        <v>32.510452999999998</v>
      </c>
      <c r="S2344" s="321">
        <v>52.540310169999998</v>
      </c>
      <c r="T2344" s="321">
        <v>123.30787642705047</v>
      </c>
      <c r="U2344" s="321" t="s">
        <v>150</v>
      </c>
      <c r="V2344" s="321">
        <v>0.2437433168239114</v>
      </c>
      <c r="W2344" s="321">
        <v>1.33586139759419</v>
      </c>
      <c r="X2344" s="321">
        <v>2.6501716760387399</v>
      </c>
      <c r="Y2344" s="321">
        <v>41.899748670636797</v>
      </c>
      <c r="Z2344" s="321">
        <v>0.41800999999999999</v>
      </c>
      <c r="AA2344" s="321">
        <v>141.09487300000001</v>
      </c>
      <c r="AB2344" s="321">
        <v>1.7961040779999999</v>
      </c>
      <c r="AC2344" s="322">
        <v>0.59518882524182481</v>
      </c>
      <c r="AD2344" s="323">
        <v>201000</v>
      </c>
      <c r="AE2344" s="322">
        <v>30.317278553897069</v>
      </c>
      <c r="AF2344" s="324">
        <v>74.892395379173777</v>
      </c>
      <c r="AG2344" s="324">
        <v>11.491993703539093</v>
      </c>
      <c r="AH2344" s="324">
        <v>0.23370930187446692</v>
      </c>
      <c r="AI2344" s="324">
        <v>0.153446737086671</v>
      </c>
      <c r="AJ2344" s="324">
        <v>0.12053670838377531</v>
      </c>
      <c r="AK2344" s="324">
        <v>156.97451463975926</v>
      </c>
      <c r="AL2344" s="324">
        <v>118.71302578464072</v>
      </c>
      <c r="AM2344" s="324">
        <v>195.23600349487782</v>
      </c>
    </row>
    <row r="2345" spans="1:39">
      <c r="A2345" s="291" t="s">
        <v>2496</v>
      </c>
      <c r="B2345" s="291">
        <v>4</v>
      </c>
      <c r="C2345" s="291" t="s">
        <v>4523</v>
      </c>
      <c r="D2345" s="291" t="s">
        <v>3178</v>
      </c>
      <c r="E2345" s="291" t="s">
        <v>3160</v>
      </c>
      <c r="F2345" s="291" t="s">
        <v>3161</v>
      </c>
      <c r="G2345" s="291" t="s">
        <v>3162</v>
      </c>
      <c r="H2345" s="291" t="s">
        <v>3163</v>
      </c>
      <c r="I2345" s="291" t="s">
        <v>3164</v>
      </c>
      <c r="J2345" s="291" t="s">
        <v>63</v>
      </c>
      <c r="K2345" s="291">
        <v>6</v>
      </c>
      <c r="L2345" s="291">
        <v>24440266</v>
      </c>
      <c r="M2345" s="291" t="s">
        <v>58</v>
      </c>
      <c r="N2345" s="291">
        <v>342</v>
      </c>
      <c r="O2345" s="291">
        <v>6111695.8510666443</v>
      </c>
      <c r="P2345" s="321" t="s">
        <v>3172</v>
      </c>
      <c r="Q2345" s="321">
        <v>20100000</v>
      </c>
      <c r="R2345" s="321">
        <v>32.510452999999998</v>
      </c>
      <c r="S2345" s="321">
        <v>52.540310169999998</v>
      </c>
      <c r="T2345" s="321">
        <v>123.30787642705047</v>
      </c>
      <c r="U2345" s="321" t="s">
        <v>150</v>
      </c>
      <c r="V2345" s="321">
        <v>0.2437433168239114</v>
      </c>
      <c r="W2345" s="321">
        <v>1.33586139759419</v>
      </c>
      <c r="X2345" s="321">
        <v>2.6501716760387399</v>
      </c>
      <c r="Y2345" s="321">
        <v>41.899748670636797</v>
      </c>
      <c r="Z2345" s="321">
        <v>0.41800999999999999</v>
      </c>
      <c r="AA2345" s="321">
        <v>141.09487300000001</v>
      </c>
      <c r="AB2345" s="321">
        <v>1.7961040779999999</v>
      </c>
      <c r="AC2345" s="322">
        <v>0.59518882524182481</v>
      </c>
      <c r="AD2345" s="323">
        <v>201000</v>
      </c>
      <c r="AE2345" s="322">
        <v>30.406447020232061</v>
      </c>
      <c r="AF2345" s="324">
        <v>75.112667130288997</v>
      </c>
      <c r="AG2345" s="324">
        <v>11.543506628184334</v>
      </c>
      <c r="AH2345" s="324">
        <v>0.23386078507314165</v>
      </c>
      <c r="AI2345" s="324">
        <v>0.15368255540921197</v>
      </c>
      <c r="AJ2345" s="324">
        <v>0.12053670838377531</v>
      </c>
      <c r="AK2345" s="324">
        <v>157.21575448250107</v>
      </c>
      <c r="AL2345" s="324">
        <v>118.89546502796254</v>
      </c>
      <c r="AM2345" s="324">
        <v>195.53604393703958</v>
      </c>
    </row>
    <row r="2346" spans="1:39">
      <c r="A2346" s="291" t="s">
        <v>2497</v>
      </c>
      <c r="B2346" s="291">
        <v>4</v>
      </c>
      <c r="C2346" s="291" t="s">
        <v>4524</v>
      </c>
      <c r="D2346" s="291" t="s">
        <v>3178</v>
      </c>
      <c r="E2346" s="291" t="s">
        <v>3160</v>
      </c>
      <c r="F2346" s="291" t="s">
        <v>3161</v>
      </c>
      <c r="G2346" s="291" t="s">
        <v>3162</v>
      </c>
      <c r="H2346" s="291" t="s">
        <v>3163</v>
      </c>
      <c r="I2346" s="291" t="s">
        <v>3164</v>
      </c>
      <c r="J2346" s="291" t="s">
        <v>63</v>
      </c>
      <c r="K2346" s="291">
        <v>6</v>
      </c>
      <c r="L2346" s="291">
        <v>24440266</v>
      </c>
      <c r="M2346" s="291" t="s">
        <v>58</v>
      </c>
      <c r="N2346" s="291">
        <v>343</v>
      </c>
      <c r="O2346" s="291">
        <v>6129618.7127999775</v>
      </c>
      <c r="P2346" s="321" t="s">
        <v>3172</v>
      </c>
      <c r="Q2346" s="321">
        <v>20100000</v>
      </c>
      <c r="R2346" s="321">
        <v>32.510452999999998</v>
      </c>
      <c r="S2346" s="321">
        <v>52.540310169999998</v>
      </c>
      <c r="T2346" s="321">
        <v>123.30787642705047</v>
      </c>
      <c r="U2346" s="321" t="s">
        <v>150</v>
      </c>
      <c r="V2346" s="321">
        <v>0.2437433168239114</v>
      </c>
      <c r="W2346" s="321">
        <v>1.33586139759419</v>
      </c>
      <c r="X2346" s="321">
        <v>2.6501716760387399</v>
      </c>
      <c r="Y2346" s="321">
        <v>41.899748670636797</v>
      </c>
      <c r="Z2346" s="321">
        <v>0.41800999999999999</v>
      </c>
      <c r="AA2346" s="321">
        <v>141.09487300000001</v>
      </c>
      <c r="AB2346" s="321">
        <v>1.7961040779999999</v>
      </c>
      <c r="AC2346" s="322">
        <v>0.59518882524182481</v>
      </c>
      <c r="AD2346" s="323">
        <v>201000</v>
      </c>
      <c r="AE2346" s="322">
        <v>30.495615486567051</v>
      </c>
      <c r="AF2346" s="324">
        <v>75.332938881404218</v>
      </c>
      <c r="AG2346" s="324">
        <v>11.595052383646602</v>
      </c>
      <c r="AH2346" s="324">
        <v>0.23400983195210159</v>
      </c>
      <c r="AI2346" s="324">
        <v>0.15391743048682277</v>
      </c>
      <c r="AJ2346" s="324">
        <v>0.12053670838377531</v>
      </c>
      <c r="AK2346" s="324">
        <v>157.4560293948839</v>
      </c>
      <c r="AL2346" s="324">
        <v>119.07717453625162</v>
      </c>
      <c r="AM2346" s="324">
        <v>195.83488425351618</v>
      </c>
    </row>
    <row r="2347" spans="1:39">
      <c r="A2347" s="291" t="s">
        <v>2498</v>
      </c>
      <c r="B2347" s="291">
        <v>4</v>
      </c>
      <c r="C2347" s="291" t="s">
        <v>4525</v>
      </c>
      <c r="D2347" s="291" t="s">
        <v>3178</v>
      </c>
      <c r="E2347" s="291" t="s">
        <v>3160</v>
      </c>
      <c r="F2347" s="291" t="s">
        <v>3161</v>
      </c>
      <c r="G2347" s="291" t="s">
        <v>3162</v>
      </c>
      <c r="H2347" s="291" t="s">
        <v>3163</v>
      </c>
      <c r="I2347" s="291" t="s">
        <v>3164</v>
      </c>
      <c r="J2347" s="291" t="s">
        <v>63</v>
      </c>
      <c r="K2347" s="291">
        <v>6</v>
      </c>
      <c r="L2347" s="291">
        <v>24440266</v>
      </c>
      <c r="M2347" s="291" t="s">
        <v>58</v>
      </c>
      <c r="N2347" s="291">
        <v>344</v>
      </c>
      <c r="O2347" s="291">
        <v>6147541.5745333107</v>
      </c>
      <c r="P2347" s="321" t="s">
        <v>3172</v>
      </c>
      <c r="Q2347" s="321">
        <v>20100000</v>
      </c>
      <c r="R2347" s="321">
        <v>32.510452999999998</v>
      </c>
      <c r="S2347" s="321">
        <v>52.540310169999998</v>
      </c>
      <c r="T2347" s="321">
        <v>123.30787642705047</v>
      </c>
      <c r="U2347" s="321" t="s">
        <v>150</v>
      </c>
      <c r="V2347" s="321">
        <v>0.2437433168239114</v>
      </c>
      <c r="W2347" s="321">
        <v>1.33586139759419</v>
      </c>
      <c r="X2347" s="321">
        <v>2.6501716760387399</v>
      </c>
      <c r="Y2347" s="321">
        <v>41.899748670636797</v>
      </c>
      <c r="Z2347" s="321">
        <v>0.41800999999999999</v>
      </c>
      <c r="AA2347" s="321">
        <v>141.09487300000001</v>
      </c>
      <c r="AB2347" s="321">
        <v>1.7961040779999999</v>
      </c>
      <c r="AC2347" s="322">
        <v>0.59518882524182481</v>
      </c>
      <c r="AD2347" s="323">
        <v>201000</v>
      </c>
      <c r="AE2347" s="322">
        <v>30.584783952902043</v>
      </c>
      <c r="AF2347" s="324">
        <v>75.553210632519438</v>
      </c>
      <c r="AG2347" s="324">
        <v>11.646630434413412</v>
      </c>
      <c r="AH2347" s="324">
        <v>0.23415644768643484</v>
      </c>
      <c r="AI2347" s="324">
        <v>0.15415136348157382</v>
      </c>
      <c r="AJ2347" s="324">
        <v>0.12053670838377531</v>
      </c>
      <c r="AK2347" s="324">
        <v>157.69534056569447</v>
      </c>
      <c r="AL2347" s="324">
        <v>119.2581552085358</v>
      </c>
      <c r="AM2347" s="324">
        <v>196.13252592285312</v>
      </c>
    </row>
    <row r="2348" spans="1:39">
      <c r="A2348" s="291" t="s">
        <v>2499</v>
      </c>
      <c r="B2348" s="291">
        <v>4</v>
      </c>
      <c r="C2348" s="291" t="s">
        <v>4526</v>
      </c>
      <c r="D2348" s="291" t="s">
        <v>3178</v>
      </c>
      <c r="E2348" s="291" t="s">
        <v>3160</v>
      </c>
      <c r="F2348" s="291" t="s">
        <v>3161</v>
      </c>
      <c r="G2348" s="291" t="s">
        <v>3162</v>
      </c>
      <c r="H2348" s="291" t="s">
        <v>3163</v>
      </c>
      <c r="I2348" s="291" t="s">
        <v>3164</v>
      </c>
      <c r="J2348" s="291" t="s">
        <v>63</v>
      </c>
      <c r="K2348" s="291">
        <v>6</v>
      </c>
      <c r="L2348" s="291">
        <v>24440266</v>
      </c>
      <c r="M2348" s="291" t="s">
        <v>58</v>
      </c>
      <c r="N2348" s="291">
        <v>345</v>
      </c>
      <c r="O2348" s="291">
        <v>6165464.4362666439</v>
      </c>
      <c r="P2348" s="321" t="s">
        <v>3172</v>
      </c>
      <c r="Q2348" s="321">
        <v>20100000</v>
      </c>
      <c r="R2348" s="321">
        <v>32.510452999999998</v>
      </c>
      <c r="S2348" s="321">
        <v>52.540310169999998</v>
      </c>
      <c r="T2348" s="321">
        <v>123.30787642705047</v>
      </c>
      <c r="U2348" s="321" t="s">
        <v>150</v>
      </c>
      <c r="V2348" s="321">
        <v>0.2437433168239114</v>
      </c>
      <c r="W2348" s="321">
        <v>1.33586139759419</v>
      </c>
      <c r="X2348" s="321">
        <v>2.6501716760387399</v>
      </c>
      <c r="Y2348" s="321">
        <v>41.899748670636797</v>
      </c>
      <c r="Z2348" s="321">
        <v>0.41800999999999999</v>
      </c>
      <c r="AA2348" s="321">
        <v>141.09487300000001</v>
      </c>
      <c r="AB2348" s="321">
        <v>1.7961040779999999</v>
      </c>
      <c r="AC2348" s="322">
        <v>0.59518882524182481</v>
      </c>
      <c r="AD2348" s="323">
        <v>201000</v>
      </c>
      <c r="AE2348" s="322">
        <v>30.673952419237036</v>
      </c>
      <c r="AF2348" s="324">
        <v>75.773482383634658</v>
      </c>
      <c r="AG2348" s="324">
        <v>11.698240246115901</v>
      </c>
      <c r="AH2348" s="324">
        <v>0.23430063746800237</v>
      </c>
      <c r="AI2348" s="324">
        <v>0.15438435555711577</v>
      </c>
      <c r="AJ2348" s="324">
        <v>0.12053670838377531</v>
      </c>
      <c r="AK2348" s="324">
        <v>157.93368918533599</v>
      </c>
      <c r="AL2348" s="324">
        <v>119.43840794506551</v>
      </c>
      <c r="AM2348" s="324">
        <v>196.42897042560651</v>
      </c>
    </row>
    <row r="2349" spans="1:39">
      <c r="A2349" s="291" t="s">
        <v>2500</v>
      </c>
      <c r="B2349" s="291">
        <v>4</v>
      </c>
      <c r="C2349" s="291" t="s">
        <v>4527</v>
      </c>
      <c r="D2349" s="291" t="s">
        <v>3178</v>
      </c>
      <c r="E2349" s="291" t="s">
        <v>3160</v>
      </c>
      <c r="F2349" s="291" t="s">
        <v>3161</v>
      </c>
      <c r="G2349" s="291" t="s">
        <v>3162</v>
      </c>
      <c r="H2349" s="291" t="s">
        <v>3163</v>
      </c>
      <c r="I2349" s="291" t="s">
        <v>3164</v>
      </c>
      <c r="J2349" s="291" t="s">
        <v>63</v>
      </c>
      <c r="K2349" s="291">
        <v>6</v>
      </c>
      <c r="L2349" s="291">
        <v>24440266</v>
      </c>
      <c r="M2349" s="291" t="s">
        <v>58</v>
      </c>
      <c r="N2349" s="291">
        <v>346</v>
      </c>
      <c r="O2349" s="291">
        <v>6183387.2979999771</v>
      </c>
      <c r="P2349" s="321" t="s">
        <v>3172</v>
      </c>
      <c r="Q2349" s="321">
        <v>20100000</v>
      </c>
      <c r="R2349" s="321">
        <v>32.510452999999998</v>
      </c>
      <c r="S2349" s="321">
        <v>52.540310169999998</v>
      </c>
      <c r="T2349" s="321">
        <v>123.30787642705047</v>
      </c>
      <c r="U2349" s="321" t="s">
        <v>150</v>
      </c>
      <c r="V2349" s="321">
        <v>0.2437433168239114</v>
      </c>
      <c r="W2349" s="321">
        <v>1.33586139759419</v>
      </c>
      <c r="X2349" s="321">
        <v>2.6501716760387399</v>
      </c>
      <c r="Y2349" s="321">
        <v>41.899748670636797</v>
      </c>
      <c r="Z2349" s="321">
        <v>0.41800999999999999</v>
      </c>
      <c r="AA2349" s="321">
        <v>141.09487300000001</v>
      </c>
      <c r="AB2349" s="321">
        <v>1.7961040779999999</v>
      </c>
      <c r="AC2349" s="322">
        <v>0.59518882524182481</v>
      </c>
      <c r="AD2349" s="323">
        <v>201000</v>
      </c>
      <c r="AE2349" s="322">
        <v>30.763120885572025</v>
      </c>
      <c r="AF2349" s="324">
        <v>75.993754134749864</v>
      </c>
      <c r="AG2349" s="324">
        <v>11.749881285532418</v>
      </c>
      <c r="AH2349" s="324">
        <v>0.23444240650498652</v>
      </c>
      <c r="AI2349" s="324">
        <v>0.15461640787870379</v>
      </c>
      <c r="AJ2349" s="324">
        <v>0.12053670838377531</v>
      </c>
      <c r="AK2349" s="324">
        <v>158.1710764458532</v>
      </c>
      <c r="AL2349" s="324">
        <v>119.61793364733251</v>
      </c>
      <c r="AM2349" s="324">
        <v>196.7242192443739</v>
      </c>
    </row>
    <row r="2350" spans="1:39">
      <c r="A2350" s="291" t="s">
        <v>2501</v>
      </c>
      <c r="B2350" s="291">
        <v>4</v>
      </c>
      <c r="C2350" s="291" t="s">
        <v>4528</v>
      </c>
      <c r="D2350" s="291" t="s">
        <v>3178</v>
      </c>
      <c r="E2350" s="291" t="s">
        <v>3160</v>
      </c>
      <c r="F2350" s="291" t="s">
        <v>3161</v>
      </c>
      <c r="G2350" s="291" t="s">
        <v>3162</v>
      </c>
      <c r="H2350" s="291" t="s">
        <v>3163</v>
      </c>
      <c r="I2350" s="291" t="s">
        <v>3164</v>
      </c>
      <c r="J2350" s="291" t="s">
        <v>63</v>
      </c>
      <c r="K2350" s="291">
        <v>6</v>
      </c>
      <c r="L2350" s="291">
        <v>24440266</v>
      </c>
      <c r="M2350" s="291" t="s">
        <v>58</v>
      </c>
      <c r="N2350" s="291">
        <v>347</v>
      </c>
      <c r="O2350" s="291">
        <v>6201310.1597333103</v>
      </c>
      <c r="P2350" s="321" t="s">
        <v>3172</v>
      </c>
      <c r="Q2350" s="321">
        <v>20100000</v>
      </c>
      <c r="R2350" s="321">
        <v>32.510452999999998</v>
      </c>
      <c r="S2350" s="321">
        <v>52.540310169999998</v>
      </c>
      <c r="T2350" s="321">
        <v>123.30787642705047</v>
      </c>
      <c r="U2350" s="321" t="s">
        <v>150</v>
      </c>
      <c r="V2350" s="321">
        <v>0.2437433168239114</v>
      </c>
      <c r="W2350" s="321">
        <v>1.33586139759419</v>
      </c>
      <c r="X2350" s="321">
        <v>2.6501716760387399</v>
      </c>
      <c r="Y2350" s="321">
        <v>41.899748670636797</v>
      </c>
      <c r="Z2350" s="321">
        <v>0.41800999999999999</v>
      </c>
      <c r="AA2350" s="321">
        <v>141.09487300000001</v>
      </c>
      <c r="AB2350" s="321">
        <v>1.7961040779999999</v>
      </c>
      <c r="AC2350" s="322">
        <v>0.59518882524182481</v>
      </c>
      <c r="AD2350" s="323">
        <v>201000</v>
      </c>
      <c r="AE2350" s="322">
        <v>30.852289351907018</v>
      </c>
      <c r="AF2350" s="324">
        <v>76.214025885865084</v>
      </c>
      <c r="AG2350" s="324">
        <v>11.801553020592198</v>
      </c>
      <c r="AH2350" s="324">
        <v>0.23458176002220232</v>
      </c>
      <c r="AI2350" s="324">
        <v>0.15484752161322257</v>
      </c>
      <c r="AJ2350" s="324">
        <v>0.12053670838377531</v>
      </c>
      <c r="AK2350" s="324">
        <v>158.40750354095772</v>
      </c>
      <c r="AL2350" s="324">
        <v>119.79673321808922</v>
      </c>
      <c r="AM2350" s="324">
        <v>197.01827386382624</v>
      </c>
    </row>
    <row r="2351" spans="1:39">
      <c r="A2351" s="291" t="s">
        <v>2502</v>
      </c>
      <c r="B2351" s="291">
        <v>4</v>
      </c>
      <c r="C2351" s="291" t="s">
        <v>4529</v>
      </c>
      <c r="D2351" s="291" t="s">
        <v>3178</v>
      </c>
      <c r="E2351" s="291" t="s">
        <v>3160</v>
      </c>
      <c r="F2351" s="291" t="s">
        <v>3161</v>
      </c>
      <c r="G2351" s="291" t="s">
        <v>3162</v>
      </c>
      <c r="H2351" s="291" t="s">
        <v>3163</v>
      </c>
      <c r="I2351" s="291" t="s">
        <v>3164</v>
      </c>
      <c r="J2351" s="291" t="s">
        <v>63</v>
      </c>
      <c r="K2351" s="291">
        <v>6</v>
      </c>
      <c r="L2351" s="291">
        <v>24440266</v>
      </c>
      <c r="M2351" s="291" t="s">
        <v>58</v>
      </c>
      <c r="N2351" s="291">
        <v>348</v>
      </c>
      <c r="O2351" s="291">
        <v>6219233.0214666435</v>
      </c>
      <c r="P2351" s="321" t="s">
        <v>3172</v>
      </c>
      <c r="Q2351" s="321">
        <v>20100000</v>
      </c>
      <c r="R2351" s="321">
        <v>32.510452999999998</v>
      </c>
      <c r="S2351" s="321">
        <v>52.540310169999998</v>
      </c>
      <c r="T2351" s="321">
        <v>123.30787642705047</v>
      </c>
      <c r="U2351" s="321" t="s">
        <v>150</v>
      </c>
      <c r="V2351" s="321">
        <v>0.2437433168239114</v>
      </c>
      <c r="W2351" s="321">
        <v>1.33586139759419</v>
      </c>
      <c r="X2351" s="321">
        <v>2.6501716760387399</v>
      </c>
      <c r="Y2351" s="321">
        <v>41.899748670636797</v>
      </c>
      <c r="Z2351" s="321">
        <v>0.41800999999999999</v>
      </c>
      <c r="AA2351" s="321">
        <v>141.09487300000001</v>
      </c>
      <c r="AB2351" s="321">
        <v>1.7961040779999999</v>
      </c>
      <c r="AC2351" s="322">
        <v>0.59518882524182481</v>
      </c>
      <c r="AD2351" s="323">
        <v>201000</v>
      </c>
      <c r="AE2351" s="322">
        <v>30.941457818242007</v>
      </c>
      <c r="AF2351" s="324">
        <v>76.43429763698029</v>
      </c>
      <c r="AG2351" s="324">
        <v>11.853254920378941</v>
      </c>
      <c r="AH2351" s="324">
        <v>0.23471870326078018</v>
      </c>
      <c r="AI2351" s="324">
        <v>0.15507769792920975</v>
      </c>
      <c r="AJ2351" s="324">
        <v>0.12053670838377531</v>
      </c>
      <c r="AK2351" s="324">
        <v>158.64297166605215</v>
      </c>
      <c r="AL2351" s="324">
        <v>119.97480756136682</v>
      </c>
      <c r="AM2351" s="324">
        <v>197.31113577073748</v>
      </c>
    </row>
    <row r="2352" spans="1:39">
      <c r="A2352" s="291" t="s">
        <v>2503</v>
      </c>
      <c r="B2352" s="291">
        <v>4</v>
      </c>
      <c r="C2352" s="291" t="s">
        <v>4530</v>
      </c>
      <c r="D2352" s="291" t="s">
        <v>3178</v>
      </c>
      <c r="E2352" s="291" t="s">
        <v>3160</v>
      </c>
      <c r="F2352" s="291" t="s">
        <v>3161</v>
      </c>
      <c r="G2352" s="291" t="s">
        <v>3162</v>
      </c>
      <c r="H2352" s="291" t="s">
        <v>3163</v>
      </c>
      <c r="I2352" s="291" t="s">
        <v>3164</v>
      </c>
      <c r="J2352" s="291" t="s">
        <v>63</v>
      </c>
      <c r="K2352" s="291">
        <v>6</v>
      </c>
      <c r="L2352" s="291">
        <v>24440266</v>
      </c>
      <c r="M2352" s="291" t="s">
        <v>58</v>
      </c>
      <c r="N2352" s="291">
        <v>349</v>
      </c>
      <c r="O2352" s="291">
        <v>6237155.8831999768</v>
      </c>
      <c r="P2352" s="321" t="s">
        <v>3172</v>
      </c>
      <c r="Q2352" s="321">
        <v>20100000</v>
      </c>
      <c r="R2352" s="321">
        <v>32.510452999999998</v>
      </c>
      <c r="S2352" s="321">
        <v>52.540310169999998</v>
      </c>
      <c r="T2352" s="321">
        <v>123.30787642705047</v>
      </c>
      <c r="U2352" s="321" t="s">
        <v>150</v>
      </c>
      <c r="V2352" s="321">
        <v>0.2437433168239114</v>
      </c>
      <c r="W2352" s="321">
        <v>1.33586139759419</v>
      </c>
      <c r="X2352" s="321">
        <v>2.6501716760387399</v>
      </c>
      <c r="Y2352" s="321">
        <v>41.899748670636797</v>
      </c>
      <c r="Z2352" s="321">
        <v>0.41800999999999999</v>
      </c>
      <c r="AA2352" s="321">
        <v>141.09487300000001</v>
      </c>
      <c r="AB2352" s="321">
        <v>1.7961040779999999</v>
      </c>
      <c r="AC2352" s="322">
        <v>0.59518882524182481</v>
      </c>
      <c r="AD2352" s="323">
        <v>201000</v>
      </c>
      <c r="AE2352" s="322">
        <v>31.030626284577</v>
      </c>
      <c r="AF2352" s="324">
        <v>76.65456938809551</v>
      </c>
      <c r="AG2352" s="324">
        <v>11.904986455134413</v>
      </c>
      <c r="AH2352" s="324">
        <v>0.23485324147812434</v>
      </c>
      <c r="AI2352" s="324">
        <v>0.15530693799687906</v>
      </c>
      <c r="AJ2352" s="324">
        <v>0.12053670838377531</v>
      </c>
      <c r="AK2352" s="324">
        <v>158.87748201825372</v>
      </c>
      <c r="AL2352" s="324">
        <v>120.15215758249322</v>
      </c>
      <c r="AM2352" s="324">
        <v>197.6028064540142</v>
      </c>
    </row>
    <row r="2353" spans="1:39">
      <c r="A2353" s="291" t="s">
        <v>2504</v>
      </c>
      <c r="B2353" s="291">
        <v>4</v>
      </c>
      <c r="C2353" s="291" t="s">
        <v>4531</v>
      </c>
      <c r="D2353" s="291" t="s">
        <v>3178</v>
      </c>
      <c r="E2353" s="291" t="s">
        <v>3160</v>
      </c>
      <c r="F2353" s="291" t="s">
        <v>3161</v>
      </c>
      <c r="G2353" s="291" t="s">
        <v>3162</v>
      </c>
      <c r="H2353" s="291" t="s">
        <v>3163</v>
      </c>
      <c r="I2353" s="291" t="s">
        <v>3164</v>
      </c>
      <c r="J2353" s="291" t="s">
        <v>63</v>
      </c>
      <c r="K2353" s="291">
        <v>6</v>
      </c>
      <c r="L2353" s="291">
        <v>24440266</v>
      </c>
      <c r="M2353" s="291" t="s">
        <v>58</v>
      </c>
      <c r="N2353" s="291">
        <v>350</v>
      </c>
      <c r="O2353" s="291">
        <v>6255078.74493331</v>
      </c>
      <c r="P2353" s="321" t="s">
        <v>3172</v>
      </c>
      <c r="Q2353" s="321">
        <v>20100000</v>
      </c>
      <c r="R2353" s="321">
        <v>32.510452999999998</v>
      </c>
      <c r="S2353" s="321">
        <v>52.540310169999998</v>
      </c>
      <c r="T2353" s="321">
        <v>123.30787642705047</v>
      </c>
      <c r="U2353" s="321" t="s">
        <v>150</v>
      </c>
      <c r="V2353" s="321">
        <v>0.2437433168239114</v>
      </c>
      <c r="W2353" s="321">
        <v>1.33586139759419</v>
      </c>
      <c r="X2353" s="321">
        <v>2.6501716760387399</v>
      </c>
      <c r="Y2353" s="321">
        <v>41.899748670636797</v>
      </c>
      <c r="Z2353" s="321">
        <v>0.41800999999999999</v>
      </c>
      <c r="AA2353" s="321">
        <v>141.09487300000001</v>
      </c>
      <c r="AB2353" s="321">
        <v>1.7961040779999999</v>
      </c>
      <c r="AC2353" s="322">
        <v>0.59518882524182481</v>
      </c>
      <c r="AD2353" s="323">
        <v>201000</v>
      </c>
      <c r="AE2353" s="322">
        <v>31.119794750911989</v>
      </c>
      <c r="AF2353" s="324">
        <v>76.87484113921073</v>
      </c>
      <c r="AG2353" s="324">
        <v>11.956747096262049</v>
      </c>
      <c r="AH2353" s="324">
        <v>0.23498537994806731</v>
      </c>
      <c r="AI2353" s="324">
        <v>0.15553524298814322</v>
      </c>
      <c r="AJ2353" s="324">
        <v>0.12053670838377531</v>
      </c>
      <c r="AK2353" s="324">
        <v>159.1110357964177</v>
      </c>
      <c r="AL2353" s="324">
        <v>120.32878418811075</v>
      </c>
      <c r="AM2353" s="324">
        <v>197.89328740472462</v>
      </c>
    </row>
    <row r="2354" spans="1:39">
      <c r="A2354" s="291" t="s">
        <v>2505</v>
      </c>
      <c r="B2354" s="291">
        <v>4</v>
      </c>
      <c r="C2354" s="291" t="s">
        <v>4532</v>
      </c>
      <c r="D2354" s="291" t="s">
        <v>3178</v>
      </c>
      <c r="E2354" s="291" t="s">
        <v>3160</v>
      </c>
      <c r="F2354" s="291" t="s">
        <v>3161</v>
      </c>
      <c r="G2354" s="291" t="s">
        <v>3162</v>
      </c>
      <c r="H2354" s="291" t="s">
        <v>3163</v>
      </c>
      <c r="I2354" s="291" t="s">
        <v>3164</v>
      </c>
      <c r="J2354" s="291" t="s">
        <v>63</v>
      </c>
      <c r="K2354" s="291">
        <v>6</v>
      </c>
      <c r="L2354" s="291">
        <v>24440266</v>
      </c>
      <c r="M2354" s="291" t="s">
        <v>58</v>
      </c>
      <c r="N2354" s="291">
        <v>351</v>
      </c>
      <c r="O2354" s="291">
        <v>6273001.6066666432</v>
      </c>
      <c r="P2354" s="321" t="s">
        <v>3172</v>
      </c>
      <c r="Q2354" s="321">
        <v>20100000</v>
      </c>
      <c r="R2354" s="321">
        <v>32.510452999999998</v>
      </c>
      <c r="S2354" s="321">
        <v>52.540310169999998</v>
      </c>
      <c r="T2354" s="321">
        <v>123.30787642705047</v>
      </c>
      <c r="U2354" s="321" t="s">
        <v>150</v>
      </c>
      <c r="V2354" s="321">
        <v>0.2437433168239114</v>
      </c>
      <c r="W2354" s="321">
        <v>1.33586139759419</v>
      </c>
      <c r="X2354" s="321">
        <v>2.6501716760387399</v>
      </c>
      <c r="Y2354" s="321">
        <v>41.899748670636797</v>
      </c>
      <c r="Z2354" s="321">
        <v>0.41800999999999999</v>
      </c>
      <c r="AA2354" s="321">
        <v>141.09487300000001</v>
      </c>
      <c r="AB2354" s="321">
        <v>1.7961040779999999</v>
      </c>
      <c r="AC2354" s="322">
        <v>0.59518882524182481</v>
      </c>
      <c r="AD2354" s="323">
        <v>201000</v>
      </c>
      <c r="AE2354" s="322">
        <v>31.208963217246982</v>
      </c>
      <c r="AF2354" s="324">
        <v>77.09511289032595</v>
      </c>
      <c r="AG2354" s="324">
        <v>12.008536316330472</v>
      </c>
      <c r="AH2354" s="324">
        <v>0.23511512396037271</v>
      </c>
      <c r="AI2354" s="324">
        <v>0.1557626140766353</v>
      </c>
      <c r="AJ2354" s="324">
        <v>0.12053670838377531</v>
      </c>
      <c r="AK2354" s="324">
        <v>159.34363420115926</v>
      </c>
      <c r="AL2354" s="324">
        <v>120.50468828619266</v>
      </c>
      <c r="AM2354" s="324">
        <v>198.18258011612585</v>
      </c>
    </row>
    <row r="2355" spans="1:39">
      <c r="A2355" s="291" t="s">
        <v>2506</v>
      </c>
      <c r="B2355" s="291">
        <v>4</v>
      </c>
      <c r="C2355" s="291" t="s">
        <v>4533</v>
      </c>
      <c r="D2355" s="291" t="s">
        <v>3178</v>
      </c>
      <c r="E2355" s="291" t="s">
        <v>3160</v>
      </c>
      <c r="F2355" s="291" t="s">
        <v>3161</v>
      </c>
      <c r="G2355" s="291" t="s">
        <v>3162</v>
      </c>
      <c r="H2355" s="291" t="s">
        <v>3163</v>
      </c>
      <c r="I2355" s="291" t="s">
        <v>3164</v>
      </c>
      <c r="J2355" s="291" t="s">
        <v>63</v>
      </c>
      <c r="K2355" s="291">
        <v>6</v>
      </c>
      <c r="L2355" s="291">
        <v>24440266</v>
      </c>
      <c r="M2355" s="291" t="s">
        <v>58</v>
      </c>
      <c r="N2355" s="291">
        <v>352</v>
      </c>
      <c r="O2355" s="291">
        <v>6290924.4683999764</v>
      </c>
      <c r="P2355" s="321" t="s">
        <v>3172</v>
      </c>
      <c r="Q2355" s="321">
        <v>20100000</v>
      </c>
      <c r="R2355" s="321">
        <v>32.510452999999998</v>
      </c>
      <c r="S2355" s="321">
        <v>52.540310169999998</v>
      </c>
      <c r="T2355" s="321">
        <v>123.30787642705047</v>
      </c>
      <c r="U2355" s="321" t="s">
        <v>150</v>
      </c>
      <c r="V2355" s="321">
        <v>0.2437433168239114</v>
      </c>
      <c r="W2355" s="321">
        <v>1.33586139759419</v>
      </c>
      <c r="X2355" s="321">
        <v>2.6501716760387399</v>
      </c>
      <c r="Y2355" s="321">
        <v>41.899748670636797</v>
      </c>
      <c r="Z2355" s="321">
        <v>0.41800999999999999</v>
      </c>
      <c r="AA2355" s="321">
        <v>141.09487300000001</v>
      </c>
      <c r="AB2355" s="321">
        <v>1.7961040779999999</v>
      </c>
      <c r="AC2355" s="322">
        <v>0.59518882524182481</v>
      </c>
      <c r="AD2355" s="323">
        <v>201000</v>
      </c>
      <c r="AE2355" s="322">
        <v>31.298131683581971</v>
      </c>
      <c r="AF2355" s="324">
        <v>77.315384641441156</v>
      </c>
      <c r="AG2355" s="324">
        <v>12.060353589077057</v>
      </c>
      <c r="AH2355" s="324">
        <v>0.23524247882100363</v>
      </c>
      <c r="AI2355" s="324">
        <v>0.15598905243773034</v>
      </c>
      <c r="AJ2355" s="324">
        <v>0.12053670838377531</v>
      </c>
      <c r="AK2355" s="324">
        <v>159.5752784348756</v>
      </c>
      <c r="AL2355" s="324">
        <v>120.67987078605985</v>
      </c>
      <c r="AM2355" s="324">
        <v>198.47068608369136</v>
      </c>
    </row>
    <row r="2356" spans="1:39">
      <c r="A2356" s="291" t="s">
        <v>2507</v>
      </c>
      <c r="B2356" s="291">
        <v>4</v>
      </c>
      <c r="C2356" s="291" t="s">
        <v>4534</v>
      </c>
      <c r="D2356" s="291" t="s">
        <v>3178</v>
      </c>
      <c r="E2356" s="291" t="s">
        <v>3160</v>
      </c>
      <c r="F2356" s="291" t="s">
        <v>3161</v>
      </c>
      <c r="G2356" s="291" t="s">
        <v>3162</v>
      </c>
      <c r="H2356" s="291" t="s">
        <v>3163</v>
      </c>
      <c r="I2356" s="291" t="s">
        <v>3164</v>
      </c>
      <c r="J2356" s="291" t="s">
        <v>63</v>
      </c>
      <c r="K2356" s="291">
        <v>6</v>
      </c>
      <c r="L2356" s="291">
        <v>24440266</v>
      </c>
      <c r="M2356" s="291" t="s">
        <v>58</v>
      </c>
      <c r="N2356" s="291">
        <v>353</v>
      </c>
      <c r="O2356" s="291">
        <v>6308847.3301333096</v>
      </c>
      <c r="P2356" s="321" t="s">
        <v>3172</v>
      </c>
      <c r="Q2356" s="321">
        <v>20100000</v>
      </c>
      <c r="R2356" s="321">
        <v>32.510452999999998</v>
      </c>
      <c r="S2356" s="321">
        <v>52.540310169999998</v>
      </c>
      <c r="T2356" s="321">
        <v>123.30787642705047</v>
      </c>
      <c r="U2356" s="321" t="s">
        <v>150</v>
      </c>
      <c r="V2356" s="321">
        <v>0.2437433168239114</v>
      </c>
      <c r="W2356" s="321">
        <v>1.33586139759419</v>
      </c>
      <c r="X2356" s="321">
        <v>2.6501716760387399</v>
      </c>
      <c r="Y2356" s="321">
        <v>41.899748670636797</v>
      </c>
      <c r="Z2356" s="321">
        <v>0.41800999999999999</v>
      </c>
      <c r="AA2356" s="321">
        <v>141.09487300000001</v>
      </c>
      <c r="AB2356" s="321">
        <v>1.7961040779999999</v>
      </c>
      <c r="AC2356" s="322">
        <v>0.59518882524182481</v>
      </c>
      <c r="AD2356" s="323">
        <v>201000</v>
      </c>
      <c r="AE2356" s="322">
        <v>31.387300149916964</v>
      </c>
      <c r="AF2356" s="324">
        <v>77.535656392556376</v>
      </c>
      <c r="AG2356" s="324">
        <v>12.112198389411487</v>
      </c>
      <c r="AH2356" s="324">
        <v>0.23536744985203148</v>
      </c>
      <c r="AI2356" s="324">
        <v>0.15621455924856645</v>
      </c>
      <c r="AJ2356" s="324">
        <v>0.12053670838377531</v>
      </c>
      <c r="AK2356" s="324">
        <v>159.80596970176754</v>
      </c>
      <c r="AL2356" s="324">
        <v>120.85433259839724</v>
      </c>
      <c r="AM2356" s="324">
        <v>198.75760680513784</v>
      </c>
    </row>
    <row r="2357" spans="1:39">
      <c r="A2357" s="291" t="s">
        <v>2508</v>
      </c>
      <c r="B2357" s="291">
        <v>4</v>
      </c>
      <c r="C2357" s="291" t="s">
        <v>4535</v>
      </c>
      <c r="D2357" s="291" t="s">
        <v>3178</v>
      </c>
      <c r="E2357" s="291" t="s">
        <v>3160</v>
      </c>
      <c r="F2357" s="291" t="s">
        <v>3161</v>
      </c>
      <c r="G2357" s="291" t="s">
        <v>3162</v>
      </c>
      <c r="H2357" s="291" t="s">
        <v>3163</v>
      </c>
      <c r="I2357" s="291" t="s">
        <v>3164</v>
      </c>
      <c r="J2357" s="291" t="s">
        <v>63</v>
      </c>
      <c r="K2357" s="291">
        <v>6</v>
      </c>
      <c r="L2357" s="291">
        <v>24440266</v>
      </c>
      <c r="M2357" s="291" t="s">
        <v>58</v>
      </c>
      <c r="N2357" s="291">
        <v>354</v>
      </c>
      <c r="O2357" s="291">
        <v>6326770.1918666428</v>
      </c>
      <c r="P2357" s="321" t="s">
        <v>3172</v>
      </c>
      <c r="Q2357" s="321">
        <v>20100000</v>
      </c>
      <c r="R2357" s="321">
        <v>32.510452999999998</v>
      </c>
      <c r="S2357" s="321">
        <v>52.540310169999998</v>
      </c>
      <c r="T2357" s="321">
        <v>123.30787642705047</v>
      </c>
      <c r="U2357" s="321" t="s">
        <v>150</v>
      </c>
      <c r="V2357" s="321">
        <v>0.2437433168239114</v>
      </c>
      <c r="W2357" s="321">
        <v>1.33586139759419</v>
      </c>
      <c r="X2357" s="321">
        <v>2.6501716760387399</v>
      </c>
      <c r="Y2357" s="321">
        <v>41.899748670636797</v>
      </c>
      <c r="Z2357" s="321">
        <v>0.41800999999999999</v>
      </c>
      <c r="AA2357" s="321">
        <v>141.09487300000001</v>
      </c>
      <c r="AB2357" s="321">
        <v>1.7961040779999999</v>
      </c>
      <c r="AC2357" s="322">
        <v>0.59518882524182481</v>
      </c>
      <c r="AD2357" s="323">
        <v>201000</v>
      </c>
      <c r="AE2357" s="322">
        <v>31.476468616251953</v>
      </c>
      <c r="AF2357" s="324">
        <v>77.755928143671596</v>
      </c>
      <c r="AG2357" s="324">
        <v>12.164070193419224</v>
      </c>
      <c r="AH2357" s="324">
        <v>0.23549004239133625</v>
      </c>
      <c r="AI2357" s="324">
        <v>0.15643913568806436</v>
      </c>
      <c r="AJ2357" s="324">
        <v>0.12053670838377531</v>
      </c>
      <c r="AK2357" s="324">
        <v>160.03570920785947</v>
      </c>
      <c r="AL2357" s="324">
        <v>121.02807463526884</v>
      </c>
      <c r="AM2357" s="324">
        <v>199.0433437804501</v>
      </c>
    </row>
    <row r="2358" spans="1:39">
      <c r="A2358" s="291" t="s">
        <v>2509</v>
      </c>
      <c r="B2358" s="291">
        <v>4</v>
      </c>
      <c r="C2358" s="291" t="s">
        <v>4536</v>
      </c>
      <c r="D2358" s="291" t="s">
        <v>3178</v>
      </c>
      <c r="E2358" s="291" t="s">
        <v>3160</v>
      </c>
      <c r="F2358" s="291" t="s">
        <v>3161</v>
      </c>
      <c r="G2358" s="291" t="s">
        <v>3162</v>
      </c>
      <c r="H2358" s="291" t="s">
        <v>3163</v>
      </c>
      <c r="I2358" s="291" t="s">
        <v>3164</v>
      </c>
      <c r="J2358" s="291" t="s">
        <v>63</v>
      </c>
      <c r="K2358" s="291">
        <v>6</v>
      </c>
      <c r="L2358" s="291">
        <v>24440266</v>
      </c>
      <c r="M2358" s="291" t="s">
        <v>58</v>
      </c>
      <c r="N2358" s="291">
        <v>355</v>
      </c>
      <c r="O2358" s="291">
        <v>6344693.053599976</v>
      </c>
      <c r="P2358" s="321" t="s">
        <v>3172</v>
      </c>
      <c r="Q2358" s="321">
        <v>20100000</v>
      </c>
      <c r="R2358" s="321">
        <v>32.510452999999998</v>
      </c>
      <c r="S2358" s="321">
        <v>52.540310169999998</v>
      </c>
      <c r="T2358" s="321">
        <v>123.30787642705047</v>
      </c>
      <c r="U2358" s="321" t="s">
        <v>150</v>
      </c>
      <c r="V2358" s="321">
        <v>0.2437433168239114</v>
      </c>
      <c r="W2358" s="321">
        <v>1.33586139759419</v>
      </c>
      <c r="X2358" s="321">
        <v>2.6501716760387399</v>
      </c>
      <c r="Y2358" s="321">
        <v>41.899748670636797</v>
      </c>
      <c r="Z2358" s="321">
        <v>0.41800999999999999</v>
      </c>
      <c r="AA2358" s="321">
        <v>141.09487300000001</v>
      </c>
      <c r="AB2358" s="321">
        <v>1.7961040779999999</v>
      </c>
      <c r="AC2358" s="322">
        <v>0.59518882524182481</v>
      </c>
      <c r="AD2358" s="323">
        <v>201000</v>
      </c>
      <c r="AE2358" s="322">
        <v>31.565637082586946</v>
      </c>
      <c r="AF2358" s="324">
        <v>77.976199894786816</v>
      </c>
      <c r="AG2358" s="324">
        <v>12.215968478365014</v>
      </c>
      <c r="AH2358" s="324">
        <v>0.23561026179268055</v>
      </c>
      <c r="AI2358" s="324">
        <v>0.15666278293694746</v>
      </c>
      <c r="AJ2358" s="324">
        <v>0.12053670838377531</v>
      </c>
      <c r="AK2358" s="324">
        <v>160.2644981610199</v>
      </c>
      <c r="AL2358" s="324">
        <v>121.20109781013326</v>
      </c>
      <c r="AM2358" s="324">
        <v>199.32789851190654</v>
      </c>
    </row>
    <row r="2359" spans="1:39">
      <c r="A2359" s="291" t="s">
        <v>2510</v>
      </c>
      <c r="B2359" s="291">
        <v>4</v>
      </c>
      <c r="C2359" s="291" t="s">
        <v>4537</v>
      </c>
      <c r="D2359" s="291" t="s">
        <v>3178</v>
      </c>
      <c r="E2359" s="291" t="s">
        <v>3160</v>
      </c>
      <c r="F2359" s="291" t="s">
        <v>3161</v>
      </c>
      <c r="G2359" s="291" t="s">
        <v>3162</v>
      </c>
      <c r="H2359" s="291" t="s">
        <v>3163</v>
      </c>
      <c r="I2359" s="291" t="s">
        <v>3164</v>
      </c>
      <c r="J2359" s="291" t="s">
        <v>63</v>
      </c>
      <c r="K2359" s="291">
        <v>6</v>
      </c>
      <c r="L2359" s="291">
        <v>24440266</v>
      </c>
      <c r="M2359" s="291" t="s">
        <v>58</v>
      </c>
      <c r="N2359" s="291">
        <v>356</v>
      </c>
      <c r="O2359" s="291">
        <v>6362615.9153333092</v>
      </c>
      <c r="P2359" s="321" t="s">
        <v>3172</v>
      </c>
      <c r="Q2359" s="321">
        <v>20100000</v>
      </c>
      <c r="R2359" s="321">
        <v>32.510452999999998</v>
      </c>
      <c r="S2359" s="321">
        <v>52.540310169999998</v>
      </c>
      <c r="T2359" s="321">
        <v>123.30787642705047</v>
      </c>
      <c r="U2359" s="321" t="s">
        <v>150</v>
      </c>
      <c r="V2359" s="321">
        <v>0.2437433168239114</v>
      </c>
      <c r="W2359" s="321">
        <v>1.33586139759419</v>
      </c>
      <c r="X2359" s="321">
        <v>2.6501716760387399</v>
      </c>
      <c r="Y2359" s="321">
        <v>41.899748670636797</v>
      </c>
      <c r="Z2359" s="321">
        <v>0.41800999999999999</v>
      </c>
      <c r="AA2359" s="321">
        <v>141.09487300000001</v>
      </c>
      <c r="AB2359" s="321">
        <v>1.7961040779999999</v>
      </c>
      <c r="AC2359" s="322">
        <v>0.59518882524182481</v>
      </c>
      <c r="AD2359" s="323">
        <v>201000</v>
      </c>
      <c r="AE2359" s="322">
        <v>31.654805548921935</v>
      </c>
      <c r="AF2359" s="324">
        <v>78.196471645902022</v>
      </c>
      <c r="AG2359" s="324">
        <v>12.267892722696386</v>
      </c>
      <c r="AH2359" s="324">
        <v>0.23572811342574415</v>
      </c>
      <c r="AI2359" s="324">
        <v>0.15688550217776098</v>
      </c>
      <c r="AJ2359" s="324">
        <v>0.12053670838377531</v>
      </c>
      <c r="AK2359" s="324">
        <v>160.49233777098104</v>
      </c>
      <c r="AL2359" s="324">
        <v>121.37340303785861</v>
      </c>
      <c r="AM2359" s="324">
        <v>199.61127250410345</v>
      </c>
    </row>
    <row r="2360" spans="1:39">
      <c r="A2360" s="291" t="s">
        <v>2511</v>
      </c>
      <c r="B2360" s="291">
        <v>4</v>
      </c>
      <c r="C2360" s="291" t="s">
        <v>4538</v>
      </c>
      <c r="D2360" s="291" t="s">
        <v>3178</v>
      </c>
      <c r="E2360" s="291" t="s">
        <v>3160</v>
      </c>
      <c r="F2360" s="291" t="s">
        <v>3161</v>
      </c>
      <c r="G2360" s="291" t="s">
        <v>3162</v>
      </c>
      <c r="H2360" s="291" t="s">
        <v>3163</v>
      </c>
      <c r="I2360" s="291" t="s">
        <v>3164</v>
      </c>
      <c r="J2360" s="291" t="s">
        <v>63</v>
      </c>
      <c r="K2360" s="291">
        <v>6</v>
      </c>
      <c r="L2360" s="291">
        <v>24440266</v>
      </c>
      <c r="M2360" s="291" t="s">
        <v>58</v>
      </c>
      <c r="N2360" s="291">
        <v>357</v>
      </c>
      <c r="O2360" s="291">
        <v>6380538.7770666424</v>
      </c>
      <c r="P2360" s="321" t="s">
        <v>3172</v>
      </c>
      <c r="Q2360" s="321">
        <v>20100000</v>
      </c>
      <c r="R2360" s="321">
        <v>32.510452999999998</v>
      </c>
      <c r="S2360" s="321">
        <v>52.540310169999998</v>
      </c>
      <c r="T2360" s="321">
        <v>123.30787642705047</v>
      </c>
      <c r="U2360" s="321" t="s">
        <v>150</v>
      </c>
      <c r="V2360" s="321">
        <v>0.2437433168239114</v>
      </c>
      <c r="W2360" s="321">
        <v>1.33586139759419</v>
      </c>
      <c r="X2360" s="321">
        <v>2.6501716760387399</v>
      </c>
      <c r="Y2360" s="321">
        <v>41.899748670636797</v>
      </c>
      <c r="Z2360" s="321">
        <v>0.41800999999999999</v>
      </c>
      <c r="AA2360" s="321">
        <v>141.09487300000001</v>
      </c>
      <c r="AB2360" s="321">
        <v>1.7961040779999999</v>
      </c>
      <c r="AC2360" s="322">
        <v>0.59518882524182481</v>
      </c>
      <c r="AD2360" s="323">
        <v>201000</v>
      </c>
      <c r="AE2360" s="322">
        <v>31.743974015256928</v>
      </c>
      <c r="AF2360" s="324">
        <v>78.416743397017243</v>
      </c>
      <c r="AG2360" s="324">
        <v>12.319842406047083</v>
      </c>
      <c r="AH2360" s="324">
        <v>0.23584360267569424</v>
      </c>
      <c r="AI2360" s="324">
        <v>0.15710729459489001</v>
      </c>
      <c r="AJ2360" s="324">
        <v>0.12053670838377531</v>
      </c>
      <c r="AK2360" s="324">
        <v>160.71922924935731</v>
      </c>
      <c r="AL2360" s="324">
        <v>121.54499123473636</v>
      </c>
      <c r="AM2360" s="324">
        <v>199.89346726397824</v>
      </c>
    </row>
    <row r="2361" spans="1:39">
      <c r="A2361" s="291" t="s">
        <v>2512</v>
      </c>
      <c r="B2361" s="291">
        <v>4</v>
      </c>
      <c r="C2361" s="291" t="s">
        <v>4539</v>
      </c>
      <c r="D2361" s="291" t="s">
        <v>3178</v>
      </c>
      <c r="E2361" s="291" t="s">
        <v>3160</v>
      </c>
      <c r="F2361" s="291" t="s">
        <v>3161</v>
      </c>
      <c r="G2361" s="291" t="s">
        <v>3162</v>
      </c>
      <c r="H2361" s="291" t="s">
        <v>3163</v>
      </c>
      <c r="I2361" s="291" t="s">
        <v>3164</v>
      </c>
      <c r="J2361" s="291" t="s">
        <v>63</v>
      </c>
      <c r="K2361" s="291">
        <v>6</v>
      </c>
      <c r="L2361" s="291">
        <v>24440266</v>
      </c>
      <c r="M2361" s="291" t="s">
        <v>58</v>
      </c>
      <c r="N2361" s="291">
        <v>358</v>
      </c>
      <c r="O2361" s="291">
        <v>6398461.6387999756</v>
      </c>
      <c r="P2361" s="321" t="s">
        <v>3172</v>
      </c>
      <c r="Q2361" s="321">
        <v>20100000</v>
      </c>
      <c r="R2361" s="321">
        <v>32.510452999999998</v>
      </c>
      <c r="S2361" s="321">
        <v>52.540310169999998</v>
      </c>
      <c r="T2361" s="321">
        <v>123.30787642705047</v>
      </c>
      <c r="U2361" s="321" t="s">
        <v>150</v>
      </c>
      <c r="V2361" s="321">
        <v>0.2437433168239114</v>
      </c>
      <c r="W2361" s="321">
        <v>1.33586139759419</v>
      </c>
      <c r="X2361" s="321">
        <v>2.6501716760387399</v>
      </c>
      <c r="Y2361" s="321">
        <v>41.899748670636797</v>
      </c>
      <c r="Z2361" s="321">
        <v>0.41800999999999999</v>
      </c>
      <c r="AA2361" s="321">
        <v>141.09487300000001</v>
      </c>
      <c r="AB2361" s="321">
        <v>1.7961040779999999</v>
      </c>
      <c r="AC2361" s="322">
        <v>0.59518882524182481</v>
      </c>
      <c r="AD2361" s="323">
        <v>201000</v>
      </c>
      <c r="AE2361" s="322">
        <v>31.833142481591917</v>
      </c>
      <c r="AF2361" s="324">
        <v>78.637015148132463</v>
      </c>
      <c r="AG2361" s="324">
        <v>12.371817009240525</v>
      </c>
      <c r="AH2361" s="324">
        <v>0.23595673494353081</v>
      </c>
      <c r="AI2361" s="324">
        <v>0.15732816137457808</v>
      </c>
      <c r="AJ2361" s="324">
        <v>0.12053670838377531</v>
      </c>
      <c r="AK2361" s="324">
        <v>160.94517380966423</v>
      </c>
      <c r="AL2361" s="324">
        <v>121.71586331849576</v>
      </c>
      <c r="AM2361" s="324">
        <v>200.17448430083272</v>
      </c>
    </row>
    <row r="2362" spans="1:39">
      <c r="A2362" s="291" t="s">
        <v>2513</v>
      </c>
      <c r="B2362" s="291">
        <v>4</v>
      </c>
      <c r="C2362" s="291" t="s">
        <v>4540</v>
      </c>
      <c r="D2362" s="291" t="s">
        <v>3178</v>
      </c>
      <c r="E2362" s="291" t="s">
        <v>3160</v>
      </c>
      <c r="F2362" s="291" t="s">
        <v>3161</v>
      </c>
      <c r="G2362" s="291" t="s">
        <v>3162</v>
      </c>
      <c r="H2362" s="291" t="s">
        <v>3163</v>
      </c>
      <c r="I2362" s="291" t="s">
        <v>3164</v>
      </c>
      <c r="J2362" s="291" t="s">
        <v>63</v>
      </c>
      <c r="K2362" s="291">
        <v>6</v>
      </c>
      <c r="L2362" s="291">
        <v>24440266</v>
      </c>
      <c r="M2362" s="291" t="s">
        <v>58</v>
      </c>
      <c r="N2362" s="291">
        <v>359</v>
      </c>
      <c r="O2362" s="291">
        <v>6416384.5005333088</v>
      </c>
      <c r="P2362" s="321" t="s">
        <v>3172</v>
      </c>
      <c r="Q2362" s="321">
        <v>20100000</v>
      </c>
      <c r="R2362" s="321">
        <v>32.510452999999998</v>
      </c>
      <c r="S2362" s="321">
        <v>52.540310169999998</v>
      </c>
      <c r="T2362" s="321">
        <v>123.30787642705047</v>
      </c>
      <c r="U2362" s="321" t="s">
        <v>150</v>
      </c>
      <c r="V2362" s="321">
        <v>0.2437433168239114</v>
      </c>
      <c r="W2362" s="321">
        <v>1.33586139759419</v>
      </c>
      <c r="X2362" s="321">
        <v>2.6501716760387399</v>
      </c>
      <c r="Y2362" s="321">
        <v>41.899748670636797</v>
      </c>
      <c r="Z2362" s="321">
        <v>0.41800999999999999</v>
      </c>
      <c r="AA2362" s="321">
        <v>141.09487300000001</v>
      </c>
      <c r="AB2362" s="321">
        <v>1.7961040779999999</v>
      </c>
      <c r="AC2362" s="322">
        <v>0.59518882524182481</v>
      </c>
      <c r="AD2362" s="323">
        <v>201000</v>
      </c>
      <c r="AE2362" s="322">
        <v>31.92231094792691</v>
      </c>
      <c r="AF2362" s="324">
        <v>78.857286899247683</v>
      </c>
      <c r="AG2362" s="324">
        <v>12.423816014293211</v>
      </c>
      <c r="AH2362" s="324">
        <v>0.23606751564564446</v>
      </c>
      <c r="AI2362" s="324">
        <v>0.15754810370494418</v>
      </c>
      <c r="AJ2362" s="324">
        <v>0.12053670838377531</v>
      </c>
      <c r="AK2362" s="324">
        <v>161.17017266733598</v>
      </c>
      <c r="AL2362" s="324">
        <v>121.88602020831701</v>
      </c>
      <c r="AM2362" s="324">
        <v>200.45432512635495</v>
      </c>
    </row>
    <row r="2363" spans="1:39">
      <c r="A2363" s="291" t="s">
        <v>2514</v>
      </c>
      <c r="B2363" s="291">
        <v>4</v>
      </c>
      <c r="C2363" s="291" t="s">
        <v>4541</v>
      </c>
      <c r="D2363" s="291" t="s">
        <v>3178</v>
      </c>
      <c r="E2363" s="291" t="s">
        <v>3160</v>
      </c>
      <c r="F2363" s="291" t="s">
        <v>3161</v>
      </c>
      <c r="G2363" s="291" t="s">
        <v>3162</v>
      </c>
      <c r="H2363" s="291" t="s">
        <v>3163</v>
      </c>
      <c r="I2363" s="291" t="s">
        <v>3164</v>
      </c>
      <c r="J2363" s="291" t="s">
        <v>63</v>
      </c>
      <c r="K2363" s="291">
        <v>6</v>
      </c>
      <c r="L2363" s="291">
        <v>24440266</v>
      </c>
      <c r="M2363" s="291" t="s">
        <v>58</v>
      </c>
      <c r="N2363" s="291">
        <v>360</v>
      </c>
      <c r="O2363" s="291">
        <v>6434307.362266642</v>
      </c>
      <c r="P2363" s="321" t="s">
        <v>3172</v>
      </c>
      <c r="Q2363" s="321">
        <v>20100000</v>
      </c>
      <c r="R2363" s="321">
        <v>32.510452999999998</v>
      </c>
      <c r="S2363" s="321">
        <v>52.540310169999998</v>
      </c>
      <c r="T2363" s="321">
        <v>123.30787642705047</v>
      </c>
      <c r="U2363" s="321" t="s">
        <v>150</v>
      </c>
      <c r="V2363" s="321">
        <v>0.2437433168239114</v>
      </c>
      <c r="W2363" s="321">
        <v>1.33586139759419</v>
      </c>
      <c r="X2363" s="321">
        <v>2.6501716760387399</v>
      </c>
      <c r="Y2363" s="321">
        <v>41.899748670636797</v>
      </c>
      <c r="Z2363" s="321">
        <v>0.41800999999999999</v>
      </c>
      <c r="AA2363" s="321">
        <v>141.09487300000001</v>
      </c>
      <c r="AB2363" s="321">
        <v>1.7961040779999999</v>
      </c>
      <c r="AC2363" s="322">
        <v>0.59518882524182481</v>
      </c>
      <c r="AD2363" s="323">
        <v>201000</v>
      </c>
      <c r="AE2363" s="322">
        <v>32.011479414261899</v>
      </c>
      <c r="AF2363" s="324">
        <v>79.077558650362889</v>
      </c>
      <c r="AG2363" s="324">
        <v>12.475838904418152</v>
      </c>
      <c r="AH2363" s="324">
        <v>0.2361759502140286</v>
      </c>
      <c r="AI2363" s="324">
        <v>0.15776712277600013</v>
      </c>
      <c r="AJ2363" s="324">
        <v>0.12053670838377531</v>
      </c>
      <c r="AK2363" s="324">
        <v>161.39422703974299</v>
      </c>
      <c r="AL2363" s="324">
        <v>122.05546282484464</v>
      </c>
      <c r="AM2363" s="324">
        <v>200.73299125464135</v>
      </c>
    </row>
    <row r="2364" spans="1:39">
      <c r="A2364" s="291" t="s">
        <v>2515</v>
      </c>
      <c r="B2364" s="291">
        <v>4</v>
      </c>
      <c r="C2364" s="291" t="s">
        <v>4542</v>
      </c>
      <c r="D2364" s="291" t="s">
        <v>3178</v>
      </c>
      <c r="E2364" s="291" t="s">
        <v>3160</v>
      </c>
      <c r="F2364" s="291" t="s">
        <v>3161</v>
      </c>
      <c r="G2364" s="291" t="s">
        <v>3162</v>
      </c>
      <c r="H2364" s="291" t="s">
        <v>3163</v>
      </c>
      <c r="I2364" s="291" t="s">
        <v>3164</v>
      </c>
      <c r="J2364" s="291" t="s">
        <v>63</v>
      </c>
      <c r="K2364" s="291">
        <v>6</v>
      </c>
      <c r="L2364" s="291">
        <v>24440266</v>
      </c>
      <c r="M2364" s="291" t="s">
        <v>58</v>
      </c>
      <c r="N2364" s="291">
        <v>361</v>
      </c>
      <c r="O2364" s="291">
        <v>6452230.2239999752</v>
      </c>
      <c r="P2364" s="321" t="s">
        <v>3172</v>
      </c>
      <c r="Q2364" s="321">
        <v>20100000</v>
      </c>
      <c r="R2364" s="321">
        <v>32.510452999999998</v>
      </c>
      <c r="S2364" s="321">
        <v>52.540310169999998</v>
      </c>
      <c r="T2364" s="321">
        <v>123.30787642705047</v>
      </c>
      <c r="U2364" s="321" t="s">
        <v>150</v>
      </c>
      <c r="V2364" s="321">
        <v>0.2437433168239114</v>
      </c>
      <c r="W2364" s="321">
        <v>1.33586139759419</v>
      </c>
      <c r="X2364" s="321">
        <v>2.6501716760387399</v>
      </c>
      <c r="Y2364" s="321">
        <v>41.899748670636797</v>
      </c>
      <c r="Z2364" s="321">
        <v>0.41800999999999999</v>
      </c>
      <c r="AA2364" s="321">
        <v>141.09487300000001</v>
      </c>
      <c r="AB2364" s="321">
        <v>1.7961040779999999</v>
      </c>
      <c r="AC2364" s="322">
        <v>0.59518882524182481</v>
      </c>
      <c r="AD2364" s="323">
        <v>201000</v>
      </c>
      <c r="AE2364" s="322">
        <v>32.100647880596895</v>
      </c>
      <c r="AF2364" s="324">
        <v>79.297830401478123</v>
      </c>
      <c r="AG2364" s="324">
        <v>12.52788516402823</v>
      </c>
      <c r="AH2364" s="324">
        <v>0.23628204409584203</v>
      </c>
      <c r="AI2364" s="324">
        <v>0.15798521977966637</v>
      </c>
      <c r="AJ2364" s="324">
        <v>0.12053670838377531</v>
      </c>
      <c r="AK2364" s="324">
        <v>161.61733814620825</v>
      </c>
      <c r="AL2364" s="324">
        <v>122.22419209019981</v>
      </c>
      <c r="AM2364" s="324">
        <v>201.01048420221673</v>
      </c>
    </row>
    <row r="2365" spans="1:39">
      <c r="A2365" s="291" t="s">
        <v>2516</v>
      </c>
      <c r="B2365" s="291">
        <v>4</v>
      </c>
      <c r="C2365" s="291" t="s">
        <v>4543</v>
      </c>
      <c r="D2365" s="291" t="s">
        <v>3178</v>
      </c>
      <c r="E2365" s="291" t="s">
        <v>3160</v>
      </c>
      <c r="F2365" s="291" t="s">
        <v>3161</v>
      </c>
      <c r="G2365" s="291" t="s">
        <v>3162</v>
      </c>
      <c r="H2365" s="291" t="s">
        <v>3163</v>
      </c>
      <c r="I2365" s="291" t="s">
        <v>3164</v>
      </c>
      <c r="J2365" s="291" t="s">
        <v>63</v>
      </c>
      <c r="K2365" s="291">
        <v>6</v>
      </c>
      <c r="L2365" s="291">
        <v>24440266</v>
      </c>
      <c r="M2365" s="291" t="s">
        <v>58</v>
      </c>
      <c r="N2365" s="291">
        <v>362</v>
      </c>
      <c r="O2365" s="291">
        <v>6470153.0857333085</v>
      </c>
      <c r="P2365" s="321" t="s">
        <v>3172</v>
      </c>
      <c r="Q2365" s="321">
        <v>20100000</v>
      </c>
      <c r="R2365" s="321">
        <v>32.510452999999998</v>
      </c>
      <c r="S2365" s="321">
        <v>52.540310169999998</v>
      </c>
      <c r="T2365" s="321">
        <v>123.30787642705047</v>
      </c>
      <c r="U2365" s="321" t="s">
        <v>150</v>
      </c>
      <c r="V2365" s="321">
        <v>0.2437433168239114</v>
      </c>
      <c r="W2365" s="321">
        <v>1.33586139759419</v>
      </c>
      <c r="X2365" s="321">
        <v>2.6501716760387399</v>
      </c>
      <c r="Y2365" s="321">
        <v>41.899748670636797</v>
      </c>
      <c r="Z2365" s="321">
        <v>0.41800999999999999</v>
      </c>
      <c r="AA2365" s="321">
        <v>141.09487300000001</v>
      </c>
      <c r="AB2365" s="321">
        <v>1.7961040779999999</v>
      </c>
      <c r="AC2365" s="322">
        <v>0.59518882524182481</v>
      </c>
      <c r="AD2365" s="323">
        <v>201000</v>
      </c>
      <c r="AE2365" s="322">
        <v>32.189816346931885</v>
      </c>
      <c r="AF2365" s="324">
        <v>79.518102152593329</v>
      </c>
      <c r="AG2365" s="324">
        <v>12.579954278739581</v>
      </c>
      <c r="AH2365" s="324">
        <v>0.23638580275379009</v>
      </c>
      <c r="AI2365" s="324">
        <v>0.15820239590978857</v>
      </c>
      <c r="AJ2365" s="324">
        <v>0.12053670838377531</v>
      </c>
      <c r="AK2365" s="324">
        <v>161.83950720802429</v>
      </c>
      <c r="AL2365" s="324">
        <v>122.39220892799314</v>
      </c>
      <c r="AM2365" s="324">
        <v>201.28680548805542</v>
      </c>
    </row>
    <row r="2366" spans="1:39">
      <c r="A2366" s="291" t="s">
        <v>2517</v>
      </c>
      <c r="B2366" s="291">
        <v>4</v>
      </c>
      <c r="C2366" s="291" t="s">
        <v>4544</v>
      </c>
      <c r="D2366" s="291" t="s">
        <v>3178</v>
      </c>
      <c r="E2366" s="291" t="s">
        <v>3160</v>
      </c>
      <c r="F2366" s="291" t="s">
        <v>3161</v>
      </c>
      <c r="G2366" s="291" t="s">
        <v>3162</v>
      </c>
      <c r="H2366" s="291" t="s">
        <v>3163</v>
      </c>
      <c r="I2366" s="291" t="s">
        <v>3164</v>
      </c>
      <c r="J2366" s="291" t="s">
        <v>63</v>
      </c>
      <c r="K2366" s="291">
        <v>6</v>
      </c>
      <c r="L2366" s="291">
        <v>24440266</v>
      </c>
      <c r="M2366" s="291" t="s">
        <v>58</v>
      </c>
      <c r="N2366" s="291">
        <v>363</v>
      </c>
      <c r="O2366" s="291">
        <v>6488075.9474666417</v>
      </c>
      <c r="P2366" s="321" t="s">
        <v>3172</v>
      </c>
      <c r="Q2366" s="321">
        <v>20100000</v>
      </c>
      <c r="R2366" s="321">
        <v>32.510452999999998</v>
      </c>
      <c r="S2366" s="321">
        <v>52.540310169999998</v>
      </c>
      <c r="T2366" s="321">
        <v>123.30787642705047</v>
      </c>
      <c r="U2366" s="321" t="s">
        <v>150</v>
      </c>
      <c r="V2366" s="321">
        <v>0.2437433168239114</v>
      </c>
      <c r="W2366" s="321">
        <v>1.33586139759419</v>
      </c>
      <c r="X2366" s="321">
        <v>2.6501716760387399</v>
      </c>
      <c r="Y2366" s="321">
        <v>41.899748670636797</v>
      </c>
      <c r="Z2366" s="321">
        <v>0.41800999999999999</v>
      </c>
      <c r="AA2366" s="321">
        <v>141.09487300000001</v>
      </c>
      <c r="AB2366" s="321">
        <v>1.7961040779999999</v>
      </c>
      <c r="AC2366" s="322">
        <v>0.59518882524182481</v>
      </c>
      <c r="AD2366" s="323">
        <v>201000</v>
      </c>
      <c r="AE2366" s="322">
        <v>32.278984813266874</v>
      </c>
      <c r="AF2366" s="324">
        <v>79.738373903708535</v>
      </c>
      <c r="AG2366" s="324">
        <v>12.632045735374946</v>
      </c>
      <c r="AH2366" s="324">
        <v>0.23648723166558128</v>
      </c>
      <c r="AI2366" s="324">
        <v>0.15841865236215263</v>
      </c>
      <c r="AJ2366" s="324">
        <v>0.12053670838377531</v>
      </c>
      <c r="AK2366" s="324">
        <v>162.06073544846834</v>
      </c>
      <c r="AL2366" s="324">
        <v>122.55951426333623</v>
      </c>
      <c r="AM2366" s="324">
        <v>201.56195663360043</v>
      </c>
    </row>
    <row r="2367" spans="1:39">
      <c r="A2367" s="291" t="s">
        <v>2518</v>
      </c>
      <c r="B2367" s="291">
        <v>4</v>
      </c>
      <c r="C2367" s="291" t="s">
        <v>4545</v>
      </c>
      <c r="D2367" s="291" t="s">
        <v>3178</v>
      </c>
      <c r="E2367" s="291" t="s">
        <v>3160</v>
      </c>
      <c r="F2367" s="291" t="s">
        <v>3161</v>
      </c>
      <c r="G2367" s="291" t="s">
        <v>3162</v>
      </c>
      <c r="H2367" s="291" t="s">
        <v>3163</v>
      </c>
      <c r="I2367" s="291" t="s">
        <v>3164</v>
      </c>
      <c r="J2367" s="291" t="s">
        <v>63</v>
      </c>
      <c r="K2367" s="291">
        <v>6</v>
      </c>
      <c r="L2367" s="291">
        <v>24440266</v>
      </c>
      <c r="M2367" s="291" t="s">
        <v>58</v>
      </c>
      <c r="N2367" s="291">
        <v>364</v>
      </c>
      <c r="O2367" s="291">
        <v>6505998.8091999749</v>
      </c>
      <c r="P2367" s="321" t="s">
        <v>3172</v>
      </c>
      <c r="Q2367" s="321">
        <v>20100000</v>
      </c>
      <c r="R2367" s="321">
        <v>32.510452999999998</v>
      </c>
      <c r="S2367" s="321">
        <v>52.540310169999998</v>
      </c>
      <c r="T2367" s="321">
        <v>123.30787642705047</v>
      </c>
      <c r="U2367" s="321" t="s">
        <v>150</v>
      </c>
      <c r="V2367" s="321">
        <v>0.2437433168239114</v>
      </c>
      <c r="W2367" s="321">
        <v>1.33586139759419</v>
      </c>
      <c r="X2367" s="321">
        <v>2.6501716760387399</v>
      </c>
      <c r="Y2367" s="321">
        <v>41.899748670636797</v>
      </c>
      <c r="Z2367" s="321">
        <v>0.41800999999999999</v>
      </c>
      <c r="AA2367" s="321">
        <v>141.09487300000001</v>
      </c>
      <c r="AB2367" s="321">
        <v>1.7961040779999999</v>
      </c>
      <c r="AC2367" s="322">
        <v>0.59518882524182481</v>
      </c>
      <c r="AD2367" s="323">
        <v>201000</v>
      </c>
      <c r="AE2367" s="322">
        <v>32.368153279601863</v>
      </c>
      <c r="AF2367" s="324">
        <v>79.958645654823755</v>
      </c>
      <c r="AG2367" s="324">
        <v>12.684159021967</v>
      </c>
      <c r="AH2367" s="324">
        <v>0.2365863363241435</v>
      </c>
      <c r="AI2367" s="324">
        <v>0.15863399033449974</v>
      </c>
      <c r="AJ2367" s="324">
        <v>0.12053670838377531</v>
      </c>
      <c r="AK2367" s="324">
        <v>162.28102409281794</v>
      </c>
      <c r="AL2367" s="324">
        <v>122.72610902285344</v>
      </c>
      <c r="AM2367" s="324">
        <v>201.83593916278247</v>
      </c>
    </row>
    <row r="2368" spans="1:39">
      <c r="A2368" s="291" t="s">
        <v>2519</v>
      </c>
      <c r="B2368" s="291">
        <v>4</v>
      </c>
      <c r="C2368" s="291" t="s">
        <v>4546</v>
      </c>
      <c r="D2368" s="291" t="s">
        <v>3178</v>
      </c>
      <c r="E2368" s="291" t="s">
        <v>3160</v>
      </c>
      <c r="F2368" s="291" t="s">
        <v>3161</v>
      </c>
      <c r="G2368" s="291" t="s">
        <v>3162</v>
      </c>
      <c r="H2368" s="291" t="s">
        <v>3163</v>
      </c>
      <c r="I2368" s="291" t="s">
        <v>3164</v>
      </c>
      <c r="J2368" s="291" t="s">
        <v>63</v>
      </c>
      <c r="K2368" s="291">
        <v>6</v>
      </c>
      <c r="L2368" s="291">
        <v>24440266</v>
      </c>
      <c r="M2368" s="291" t="s">
        <v>58</v>
      </c>
      <c r="N2368" s="291">
        <v>365</v>
      </c>
      <c r="O2368" s="291">
        <v>6523921.6709333081</v>
      </c>
      <c r="P2368" s="321" t="s">
        <v>3172</v>
      </c>
      <c r="Q2368" s="321">
        <v>20100000</v>
      </c>
      <c r="R2368" s="321">
        <v>32.510452999999998</v>
      </c>
      <c r="S2368" s="321">
        <v>52.540310169999998</v>
      </c>
      <c r="T2368" s="321">
        <v>123.30787642705047</v>
      </c>
      <c r="U2368" s="321" t="s">
        <v>150</v>
      </c>
      <c r="V2368" s="321">
        <v>0.2437433168239114</v>
      </c>
      <c r="W2368" s="321">
        <v>1.33586139759419</v>
      </c>
      <c r="X2368" s="321">
        <v>2.6501716760387399</v>
      </c>
      <c r="Y2368" s="321">
        <v>41.899748670636797</v>
      </c>
      <c r="Z2368" s="321">
        <v>0.41800999999999999</v>
      </c>
      <c r="AA2368" s="321">
        <v>141.09487300000001</v>
      </c>
      <c r="AB2368" s="321">
        <v>1.7961040779999999</v>
      </c>
      <c r="AC2368" s="322">
        <v>0.59518882524182481</v>
      </c>
      <c r="AD2368" s="323">
        <v>201000</v>
      </c>
      <c r="AE2368" s="322">
        <v>32.457321745936859</v>
      </c>
      <c r="AF2368" s="324">
        <v>80.178917405938975</v>
      </c>
      <c r="AG2368" s="324">
        <v>12.736293627761652</v>
      </c>
      <c r="AH2368" s="324">
        <v>0.23668312223741159</v>
      </c>
      <c r="AI2368" s="324">
        <v>0.15884841102654068</v>
      </c>
      <c r="AJ2368" s="324">
        <v>0.12053670838377531</v>
      </c>
      <c r="AK2368" s="324">
        <v>162.50037436836561</v>
      </c>
      <c r="AL2368" s="324">
        <v>122.89199413469287</v>
      </c>
      <c r="AM2368" s="324">
        <v>202.10875460203835</v>
      </c>
    </row>
    <row r="2369" spans="1:39">
      <c r="A2369" s="291" t="s">
        <v>2520</v>
      </c>
      <c r="B2369" s="291">
        <v>4</v>
      </c>
      <c r="C2369" s="291" t="s">
        <v>4547</v>
      </c>
      <c r="D2369" s="291" t="s">
        <v>3178</v>
      </c>
      <c r="E2369" s="291" t="s">
        <v>3160</v>
      </c>
      <c r="F2369" s="291" t="s">
        <v>3161</v>
      </c>
      <c r="G2369" s="291" t="s">
        <v>3162</v>
      </c>
      <c r="H2369" s="291" t="s">
        <v>3163</v>
      </c>
      <c r="I2369" s="291" t="s">
        <v>3164</v>
      </c>
      <c r="J2369" s="291" t="s">
        <v>63</v>
      </c>
      <c r="K2369" s="291">
        <v>6</v>
      </c>
      <c r="L2369" s="291">
        <v>24440266</v>
      </c>
      <c r="M2369" s="291" t="s">
        <v>58</v>
      </c>
      <c r="N2369" s="291">
        <v>366</v>
      </c>
      <c r="O2369" s="291">
        <v>6541844.5326666413</v>
      </c>
      <c r="P2369" s="321" t="s">
        <v>3172</v>
      </c>
      <c r="Q2369" s="321">
        <v>20100000</v>
      </c>
      <c r="R2369" s="321">
        <v>32.510452999999998</v>
      </c>
      <c r="S2369" s="321">
        <v>52.540310169999998</v>
      </c>
      <c r="T2369" s="321">
        <v>123.30787642705047</v>
      </c>
      <c r="U2369" s="321" t="s">
        <v>150</v>
      </c>
      <c r="V2369" s="321">
        <v>0.2437433168239114</v>
      </c>
      <c r="W2369" s="321">
        <v>1.33586139759419</v>
      </c>
      <c r="X2369" s="321">
        <v>2.6501716760387399</v>
      </c>
      <c r="Y2369" s="321">
        <v>41.899748670636797</v>
      </c>
      <c r="Z2369" s="321">
        <v>0.41800999999999999</v>
      </c>
      <c r="AA2369" s="321">
        <v>141.09487300000001</v>
      </c>
      <c r="AB2369" s="321">
        <v>1.7961040779999999</v>
      </c>
      <c r="AC2369" s="322">
        <v>0.59518882524182481</v>
      </c>
      <c r="AD2369" s="323">
        <v>201000</v>
      </c>
      <c r="AE2369" s="322">
        <v>32.546490212271848</v>
      </c>
      <c r="AF2369" s="324">
        <v>80.399189157054195</v>
      </c>
      <c r="AG2369" s="324">
        <v>12.788449043221355</v>
      </c>
      <c r="AH2369" s="324">
        <v>0.23677759492828243</v>
      </c>
      <c r="AI2369" s="324">
        <v>0.15906191563997013</v>
      </c>
      <c r="AJ2369" s="324">
        <v>0.12053670838377531</v>
      </c>
      <c r="AK2369" s="324">
        <v>162.71878750443318</v>
      </c>
      <c r="AL2369" s="324">
        <v>123.05717052853741</v>
      </c>
      <c r="AM2369" s="324">
        <v>202.38040448032893</v>
      </c>
    </row>
    <row r="2370" spans="1:39">
      <c r="A2370" s="291" t="s">
        <v>2521</v>
      </c>
      <c r="B2370" s="291">
        <v>4</v>
      </c>
      <c r="C2370" s="291" t="s">
        <v>4548</v>
      </c>
      <c r="D2370" s="291" t="s">
        <v>3178</v>
      </c>
      <c r="E2370" s="291" t="s">
        <v>3160</v>
      </c>
      <c r="F2370" s="291" t="s">
        <v>3161</v>
      </c>
      <c r="G2370" s="291" t="s">
        <v>3162</v>
      </c>
      <c r="H2370" s="291" t="s">
        <v>3163</v>
      </c>
      <c r="I2370" s="291" t="s">
        <v>3164</v>
      </c>
      <c r="J2370" s="291" t="s">
        <v>63</v>
      </c>
      <c r="K2370" s="291">
        <v>6</v>
      </c>
      <c r="L2370" s="291">
        <v>24440266</v>
      </c>
      <c r="M2370" s="291" t="s">
        <v>58</v>
      </c>
      <c r="N2370" s="291">
        <v>367</v>
      </c>
      <c r="O2370" s="291">
        <v>6559767.3943999745</v>
      </c>
      <c r="P2370" s="321" t="s">
        <v>3172</v>
      </c>
      <c r="Q2370" s="321">
        <v>20100000</v>
      </c>
      <c r="R2370" s="321">
        <v>32.510452999999998</v>
      </c>
      <c r="S2370" s="321">
        <v>52.540310169999998</v>
      </c>
      <c r="T2370" s="321">
        <v>123.30787642705047</v>
      </c>
      <c r="U2370" s="321" t="s">
        <v>150</v>
      </c>
      <c r="V2370" s="321">
        <v>0.2437433168239114</v>
      </c>
      <c r="W2370" s="321">
        <v>1.33586139759419</v>
      </c>
      <c r="X2370" s="321">
        <v>2.6501716760387399</v>
      </c>
      <c r="Y2370" s="321">
        <v>41.899748670636797</v>
      </c>
      <c r="Z2370" s="321">
        <v>0.41800999999999999</v>
      </c>
      <c r="AA2370" s="321">
        <v>141.09487300000001</v>
      </c>
      <c r="AB2370" s="321">
        <v>1.7961040779999999</v>
      </c>
      <c r="AC2370" s="322">
        <v>0.59518882524182481</v>
      </c>
      <c r="AD2370" s="323">
        <v>201000</v>
      </c>
      <c r="AE2370" s="322">
        <v>32.635658678606838</v>
      </c>
      <c r="AF2370" s="324">
        <v>80.619460908169401</v>
      </c>
      <c r="AG2370" s="324">
        <v>12.840624760028357</v>
      </c>
      <c r="AH2370" s="324">
        <v>0.2368697599344575</v>
      </c>
      <c r="AI2370" s="324">
        <v>0.15927450537847965</v>
      </c>
      <c r="AJ2370" s="324">
        <v>0.12053670838377531</v>
      </c>
      <c r="AK2370" s="324">
        <v>162.93626473238541</v>
      </c>
      <c r="AL2370" s="324">
        <v>123.22163913561491</v>
      </c>
      <c r="AM2370" s="324">
        <v>202.65089032915591</v>
      </c>
    </row>
    <row r="2371" spans="1:39">
      <c r="A2371" s="291" t="s">
        <v>2522</v>
      </c>
      <c r="B2371" s="291">
        <v>4</v>
      </c>
      <c r="C2371" s="291" t="s">
        <v>4549</v>
      </c>
      <c r="D2371" s="291" t="s">
        <v>3178</v>
      </c>
      <c r="E2371" s="291" t="s">
        <v>3160</v>
      </c>
      <c r="F2371" s="291" t="s">
        <v>3161</v>
      </c>
      <c r="G2371" s="291" t="s">
        <v>3162</v>
      </c>
      <c r="H2371" s="291" t="s">
        <v>3163</v>
      </c>
      <c r="I2371" s="291" t="s">
        <v>3164</v>
      </c>
      <c r="J2371" s="291" t="s">
        <v>63</v>
      </c>
      <c r="K2371" s="291">
        <v>6</v>
      </c>
      <c r="L2371" s="291">
        <v>24440266</v>
      </c>
      <c r="M2371" s="291" t="s">
        <v>58</v>
      </c>
      <c r="N2371" s="291">
        <v>368</v>
      </c>
      <c r="O2371" s="291">
        <v>6577690.2561333077</v>
      </c>
      <c r="P2371" s="321" t="s">
        <v>3172</v>
      </c>
      <c r="Q2371" s="321">
        <v>20100000</v>
      </c>
      <c r="R2371" s="321">
        <v>32.510452999999998</v>
      </c>
      <c r="S2371" s="321">
        <v>52.540310169999998</v>
      </c>
      <c r="T2371" s="321">
        <v>123.30787642705047</v>
      </c>
      <c r="U2371" s="321" t="s">
        <v>150</v>
      </c>
      <c r="V2371" s="321">
        <v>0.2437433168239114</v>
      </c>
      <c r="W2371" s="321">
        <v>1.33586139759419</v>
      </c>
      <c r="X2371" s="321">
        <v>2.6501716760387399</v>
      </c>
      <c r="Y2371" s="321">
        <v>41.899748670636797</v>
      </c>
      <c r="Z2371" s="321">
        <v>0.41800999999999999</v>
      </c>
      <c r="AA2371" s="321">
        <v>141.09487300000001</v>
      </c>
      <c r="AB2371" s="321">
        <v>1.7961040779999999</v>
      </c>
      <c r="AC2371" s="322">
        <v>0.59518882524182481</v>
      </c>
      <c r="AD2371" s="323">
        <v>201000</v>
      </c>
      <c r="AE2371" s="322">
        <v>32.724827144941827</v>
      </c>
      <c r="AF2371" s="324">
        <v>80.839732659284621</v>
      </c>
      <c r="AG2371" s="324">
        <v>12.89282027108799</v>
      </c>
      <c r="AH2371" s="324">
        <v>0.23695962280851224</v>
      </c>
      <c r="AI2371" s="324">
        <v>0.1594861814477713</v>
      </c>
      <c r="AJ2371" s="324">
        <v>0.12053670838377531</v>
      </c>
      <c r="AK2371" s="324">
        <v>163.15280728564375</v>
      </c>
      <c r="AL2371" s="324">
        <v>123.38540088870853</v>
      </c>
      <c r="AM2371" s="324">
        <v>202.92021368257898</v>
      </c>
    </row>
    <row r="2372" spans="1:39">
      <c r="A2372" s="291" t="s">
        <v>2523</v>
      </c>
      <c r="B2372" s="291">
        <v>4</v>
      </c>
      <c r="C2372" s="291" t="s">
        <v>4550</v>
      </c>
      <c r="D2372" s="291" t="s">
        <v>3178</v>
      </c>
      <c r="E2372" s="291" t="s">
        <v>3160</v>
      </c>
      <c r="F2372" s="291" t="s">
        <v>3161</v>
      </c>
      <c r="G2372" s="291" t="s">
        <v>3162</v>
      </c>
      <c r="H2372" s="291" t="s">
        <v>3163</v>
      </c>
      <c r="I2372" s="291" t="s">
        <v>3164</v>
      </c>
      <c r="J2372" s="291" t="s">
        <v>63</v>
      </c>
      <c r="K2372" s="291">
        <v>6</v>
      </c>
      <c r="L2372" s="291">
        <v>24440266</v>
      </c>
      <c r="M2372" s="291" t="s">
        <v>58</v>
      </c>
      <c r="N2372" s="291">
        <v>369</v>
      </c>
      <c r="O2372" s="291">
        <v>6595613.1178666409</v>
      </c>
      <c r="P2372" s="321" t="s">
        <v>3172</v>
      </c>
      <c r="Q2372" s="321">
        <v>20100000</v>
      </c>
      <c r="R2372" s="321">
        <v>32.510452999999998</v>
      </c>
      <c r="S2372" s="321">
        <v>52.540310169999998</v>
      </c>
      <c r="T2372" s="321">
        <v>123.30787642705047</v>
      </c>
      <c r="U2372" s="321" t="s">
        <v>150</v>
      </c>
      <c r="V2372" s="321">
        <v>0.2437433168239114</v>
      </c>
      <c r="W2372" s="321">
        <v>1.33586139759419</v>
      </c>
      <c r="X2372" s="321">
        <v>2.6501716760387399</v>
      </c>
      <c r="Y2372" s="321">
        <v>41.899748670636797</v>
      </c>
      <c r="Z2372" s="321">
        <v>0.41800999999999999</v>
      </c>
      <c r="AA2372" s="321">
        <v>141.09487300000001</v>
      </c>
      <c r="AB2372" s="321">
        <v>1.7961040779999999</v>
      </c>
      <c r="AC2372" s="322">
        <v>0.59518882524182481</v>
      </c>
      <c r="AD2372" s="323">
        <v>201000</v>
      </c>
      <c r="AE2372" s="322">
        <v>32.813995611276823</v>
      </c>
      <c r="AF2372" s="324">
        <v>81.060004410399841</v>
      </c>
      <c r="AG2372" s="324">
        <v>12.945035070531855</v>
      </c>
      <c r="AH2372" s="324">
        <v>0.23704718911755726</v>
      </c>
      <c r="AI2372" s="324">
        <v>0.15969694505556961</v>
      </c>
      <c r="AJ2372" s="324">
        <v>0.12053670838377531</v>
      </c>
      <c r="AK2372" s="324">
        <v>163.36841639969862</v>
      </c>
      <c r="AL2372" s="324">
        <v>123.54845672216619</v>
      </c>
      <c r="AM2372" s="324">
        <v>203.18837607723103</v>
      </c>
    </row>
    <row r="2373" spans="1:39">
      <c r="A2373" s="291" t="s">
        <v>2524</v>
      </c>
      <c r="B2373" s="291">
        <v>4</v>
      </c>
      <c r="C2373" s="291" t="s">
        <v>4551</v>
      </c>
      <c r="D2373" s="291" t="s">
        <v>3178</v>
      </c>
      <c r="E2373" s="291" t="s">
        <v>3160</v>
      </c>
      <c r="F2373" s="291" t="s">
        <v>3161</v>
      </c>
      <c r="G2373" s="291" t="s">
        <v>3162</v>
      </c>
      <c r="H2373" s="291" t="s">
        <v>3163</v>
      </c>
      <c r="I2373" s="291" t="s">
        <v>3164</v>
      </c>
      <c r="J2373" s="291" t="s">
        <v>63</v>
      </c>
      <c r="K2373" s="291">
        <v>6</v>
      </c>
      <c r="L2373" s="291">
        <v>24440266</v>
      </c>
      <c r="M2373" s="291" t="s">
        <v>58</v>
      </c>
      <c r="N2373" s="291">
        <v>370</v>
      </c>
      <c r="O2373" s="291">
        <v>6613535.9795999741</v>
      </c>
      <c r="P2373" s="321" t="s">
        <v>3172</v>
      </c>
      <c r="Q2373" s="321">
        <v>20100000</v>
      </c>
      <c r="R2373" s="321">
        <v>32.510452999999998</v>
      </c>
      <c r="S2373" s="321">
        <v>52.540310169999998</v>
      </c>
      <c r="T2373" s="321">
        <v>123.30787642705047</v>
      </c>
      <c r="U2373" s="321" t="s">
        <v>150</v>
      </c>
      <c r="V2373" s="321">
        <v>0.2437433168239114</v>
      </c>
      <c r="W2373" s="321">
        <v>1.33586139759419</v>
      </c>
      <c r="X2373" s="321">
        <v>2.6501716760387399</v>
      </c>
      <c r="Y2373" s="321">
        <v>41.899748670636797</v>
      </c>
      <c r="Z2373" s="321">
        <v>0.41800999999999999</v>
      </c>
      <c r="AA2373" s="321">
        <v>141.09487300000001</v>
      </c>
      <c r="AB2373" s="321">
        <v>1.7961040779999999</v>
      </c>
      <c r="AC2373" s="322">
        <v>0.59518882524182481</v>
      </c>
      <c r="AD2373" s="323">
        <v>201000</v>
      </c>
      <c r="AE2373" s="322">
        <v>32.903164077611812</v>
      </c>
      <c r="AF2373" s="324">
        <v>81.280276161515062</v>
      </c>
      <c r="AG2373" s="324">
        <v>12.997268653721074</v>
      </c>
      <c r="AH2373" s="324">
        <v>0.23713246444341587</v>
      </c>
      <c r="AI2373" s="324">
        <v>0.15990679741163424</v>
      </c>
      <c r="AJ2373" s="324">
        <v>0.12053670838377531</v>
      </c>
      <c r="AK2373" s="324">
        <v>163.58309331212229</v>
      </c>
      <c r="AL2373" s="324">
        <v>123.71080757191021</v>
      </c>
      <c r="AM2373" s="324">
        <v>203.45537905233437</v>
      </c>
    </row>
    <row r="2374" spans="1:39">
      <c r="A2374" s="291" t="s">
        <v>2525</v>
      </c>
      <c r="B2374" s="291">
        <v>4</v>
      </c>
      <c r="C2374" s="291" t="s">
        <v>4552</v>
      </c>
      <c r="D2374" s="291" t="s">
        <v>3178</v>
      </c>
      <c r="E2374" s="291" t="s">
        <v>3160</v>
      </c>
      <c r="F2374" s="291" t="s">
        <v>3161</v>
      </c>
      <c r="G2374" s="291" t="s">
        <v>3162</v>
      </c>
      <c r="H2374" s="291" t="s">
        <v>3163</v>
      </c>
      <c r="I2374" s="291" t="s">
        <v>3164</v>
      </c>
      <c r="J2374" s="291" t="s">
        <v>63</v>
      </c>
      <c r="K2374" s="291">
        <v>6</v>
      </c>
      <c r="L2374" s="291">
        <v>24440266</v>
      </c>
      <c r="M2374" s="291" t="s">
        <v>58</v>
      </c>
      <c r="N2374" s="291">
        <v>371</v>
      </c>
      <c r="O2374" s="291">
        <v>6631458.8413333073</v>
      </c>
      <c r="P2374" s="321" t="s">
        <v>3172</v>
      </c>
      <c r="Q2374" s="321">
        <v>20100000</v>
      </c>
      <c r="R2374" s="321">
        <v>32.510452999999998</v>
      </c>
      <c r="S2374" s="321">
        <v>52.540310169999998</v>
      </c>
      <c r="T2374" s="321">
        <v>123.30787642705047</v>
      </c>
      <c r="U2374" s="321" t="s">
        <v>150</v>
      </c>
      <c r="V2374" s="321">
        <v>0.2437433168239114</v>
      </c>
      <c r="W2374" s="321">
        <v>1.33586139759419</v>
      </c>
      <c r="X2374" s="321">
        <v>2.6501716760387399</v>
      </c>
      <c r="Y2374" s="321">
        <v>41.899748670636797</v>
      </c>
      <c r="Z2374" s="321">
        <v>0.41800999999999999</v>
      </c>
      <c r="AA2374" s="321">
        <v>141.09487300000001</v>
      </c>
      <c r="AB2374" s="321">
        <v>1.7961040779999999</v>
      </c>
      <c r="AC2374" s="322">
        <v>0.59518882524182481</v>
      </c>
      <c r="AD2374" s="323">
        <v>201000</v>
      </c>
      <c r="AE2374" s="322">
        <v>32.992332543946802</v>
      </c>
      <c r="AF2374" s="324">
        <v>81.500547912630267</v>
      </c>
      <c r="AG2374" s="324">
        <v>13.04952051724946</v>
      </c>
      <c r="AH2374" s="324">
        <v>0.23721545438233702</v>
      </c>
      <c r="AI2374" s="324">
        <v>0.16011573972777127</v>
      </c>
      <c r="AJ2374" s="324">
        <v>0.12053670838377531</v>
      </c>
      <c r="AK2374" s="324">
        <v>163.79683926258059</v>
      </c>
      <c r="AL2374" s="324">
        <v>123.87245437544614</v>
      </c>
      <c r="AM2374" s="324">
        <v>203.72122414971506</v>
      </c>
    </row>
    <row r="2375" spans="1:39">
      <c r="A2375" s="291" t="s">
        <v>2526</v>
      </c>
      <c r="B2375" s="291">
        <v>4</v>
      </c>
      <c r="C2375" s="291" t="s">
        <v>4553</v>
      </c>
      <c r="D2375" s="291" t="s">
        <v>3178</v>
      </c>
      <c r="E2375" s="291" t="s">
        <v>3160</v>
      </c>
      <c r="F2375" s="291" t="s">
        <v>3161</v>
      </c>
      <c r="G2375" s="291" t="s">
        <v>3162</v>
      </c>
      <c r="H2375" s="291" t="s">
        <v>3163</v>
      </c>
      <c r="I2375" s="291" t="s">
        <v>3164</v>
      </c>
      <c r="J2375" s="291" t="s">
        <v>63</v>
      </c>
      <c r="K2375" s="291">
        <v>6</v>
      </c>
      <c r="L2375" s="291">
        <v>24440266</v>
      </c>
      <c r="M2375" s="291" t="s">
        <v>58</v>
      </c>
      <c r="N2375" s="291">
        <v>372</v>
      </c>
      <c r="O2375" s="291">
        <v>6649381.7030666405</v>
      </c>
      <c r="P2375" s="321" t="s">
        <v>3172</v>
      </c>
      <c r="Q2375" s="321">
        <v>20100000</v>
      </c>
      <c r="R2375" s="321">
        <v>32.510452999999998</v>
      </c>
      <c r="S2375" s="321">
        <v>52.540310169999998</v>
      </c>
      <c r="T2375" s="321">
        <v>123.30787642705047</v>
      </c>
      <c r="U2375" s="321" t="s">
        <v>150</v>
      </c>
      <c r="V2375" s="321">
        <v>0.2437433168239114</v>
      </c>
      <c r="W2375" s="321">
        <v>1.33586139759419</v>
      </c>
      <c r="X2375" s="321">
        <v>2.6501716760387399</v>
      </c>
      <c r="Y2375" s="321">
        <v>41.899748670636797</v>
      </c>
      <c r="Z2375" s="321">
        <v>0.41800999999999999</v>
      </c>
      <c r="AA2375" s="321">
        <v>141.09487300000001</v>
      </c>
      <c r="AB2375" s="321">
        <v>1.7961040779999999</v>
      </c>
      <c r="AC2375" s="322">
        <v>0.59518882524182481</v>
      </c>
      <c r="AD2375" s="323">
        <v>201000</v>
      </c>
      <c r="AE2375" s="322">
        <v>33.081501010281791</v>
      </c>
      <c r="AF2375" s="324">
        <v>81.720819663745488</v>
      </c>
      <c r="AG2375" s="324">
        <v>13.101790158946722</v>
      </c>
      <c r="AH2375" s="324">
        <v>0.23729616454504035</v>
      </c>
      <c r="AI2375" s="324">
        <v>0.16032377321784477</v>
      </c>
      <c r="AJ2375" s="324">
        <v>0.12053670838377531</v>
      </c>
      <c r="AK2375" s="324">
        <v>164.00965549284464</v>
      </c>
      <c r="AL2375" s="324">
        <v>124.03339807187166</v>
      </c>
      <c r="AM2375" s="324">
        <v>203.98591291381763</v>
      </c>
    </row>
    <row r="2376" spans="1:39">
      <c r="A2376" s="291" t="s">
        <v>2527</v>
      </c>
      <c r="B2376" s="291">
        <v>4</v>
      </c>
      <c r="C2376" s="291" t="s">
        <v>4554</v>
      </c>
      <c r="D2376" s="291" t="s">
        <v>3178</v>
      </c>
      <c r="E2376" s="291" t="s">
        <v>3160</v>
      </c>
      <c r="F2376" s="291" t="s">
        <v>3161</v>
      </c>
      <c r="G2376" s="291" t="s">
        <v>3162</v>
      </c>
      <c r="H2376" s="291" t="s">
        <v>3163</v>
      </c>
      <c r="I2376" s="291" t="s">
        <v>3164</v>
      </c>
      <c r="J2376" s="291" t="s">
        <v>63</v>
      </c>
      <c r="K2376" s="291">
        <v>6</v>
      </c>
      <c r="L2376" s="291">
        <v>24440266</v>
      </c>
      <c r="M2376" s="291" t="s">
        <v>58</v>
      </c>
      <c r="N2376" s="291">
        <v>373</v>
      </c>
      <c r="O2376" s="291">
        <v>6667304.5647999737</v>
      </c>
      <c r="P2376" s="321" t="s">
        <v>3172</v>
      </c>
      <c r="Q2376" s="321">
        <v>20100000</v>
      </c>
      <c r="R2376" s="321">
        <v>32.510452999999998</v>
      </c>
      <c r="S2376" s="321">
        <v>52.540310169999998</v>
      </c>
      <c r="T2376" s="321">
        <v>123.30787642705047</v>
      </c>
      <c r="U2376" s="321" t="s">
        <v>150</v>
      </c>
      <c r="V2376" s="321">
        <v>0.2437433168239114</v>
      </c>
      <c r="W2376" s="321">
        <v>1.33586139759419</v>
      </c>
      <c r="X2376" s="321">
        <v>2.6501716760387399</v>
      </c>
      <c r="Y2376" s="321">
        <v>41.899748670636797</v>
      </c>
      <c r="Z2376" s="321">
        <v>0.41800999999999999</v>
      </c>
      <c r="AA2376" s="321">
        <v>141.09487300000001</v>
      </c>
      <c r="AB2376" s="321">
        <v>1.7961040779999999</v>
      </c>
      <c r="AC2376" s="322">
        <v>0.59518882524182481</v>
      </c>
      <c r="AD2376" s="323">
        <v>201000</v>
      </c>
      <c r="AE2376" s="322">
        <v>33.170669476616787</v>
      </c>
      <c r="AF2376" s="324">
        <v>81.941091414860708</v>
      </c>
      <c r="AG2376" s="324">
        <v>13.154077077881563</v>
      </c>
      <c r="AH2376" s="324">
        <v>0.23737460055643395</v>
      </c>
      <c r="AI2376" s="324">
        <v>0.16053089909778723</v>
      </c>
      <c r="AJ2376" s="324">
        <v>0.12053670838377531</v>
      </c>
      <c r="AK2376" s="324">
        <v>164.22154324680147</v>
      </c>
      <c r="AL2376" s="324">
        <v>124.19363960188468</v>
      </c>
      <c r="AM2376" s="324">
        <v>204.24944689171826</v>
      </c>
    </row>
    <row r="2377" spans="1:39">
      <c r="A2377" s="291" t="s">
        <v>2528</v>
      </c>
      <c r="B2377" s="291">
        <v>4</v>
      </c>
      <c r="C2377" s="291" t="s">
        <v>4555</v>
      </c>
      <c r="D2377" s="291" t="s">
        <v>3178</v>
      </c>
      <c r="E2377" s="291" t="s">
        <v>3160</v>
      </c>
      <c r="F2377" s="291" t="s">
        <v>3161</v>
      </c>
      <c r="G2377" s="291" t="s">
        <v>3162</v>
      </c>
      <c r="H2377" s="291" t="s">
        <v>3163</v>
      </c>
      <c r="I2377" s="291" t="s">
        <v>3164</v>
      </c>
      <c r="J2377" s="291" t="s">
        <v>63</v>
      </c>
      <c r="K2377" s="291">
        <v>6</v>
      </c>
      <c r="L2377" s="291">
        <v>24440266</v>
      </c>
      <c r="M2377" s="291" t="s">
        <v>58</v>
      </c>
      <c r="N2377" s="291">
        <v>374</v>
      </c>
      <c r="O2377" s="291">
        <v>6685227.4265333069</v>
      </c>
      <c r="P2377" s="321" t="s">
        <v>3172</v>
      </c>
      <c r="Q2377" s="321">
        <v>20100000</v>
      </c>
      <c r="R2377" s="321">
        <v>32.510452999999998</v>
      </c>
      <c r="S2377" s="321">
        <v>52.540310169999998</v>
      </c>
      <c r="T2377" s="321">
        <v>123.30787642705047</v>
      </c>
      <c r="U2377" s="321" t="s">
        <v>150</v>
      </c>
      <c r="V2377" s="321">
        <v>0.2437433168239114</v>
      </c>
      <c r="W2377" s="321">
        <v>1.33586139759419</v>
      </c>
      <c r="X2377" s="321">
        <v>2.6501716760387399</v>
      </c>
      <c r="Y2377" s="321">
        <v>41.899748670636797</v>
      </c>
      <c r="Z2377" s="321">
        <v>0.41800999999999999</v>
      </c>
      <c r="AA2377" s="321">
        <v>141.09487300000001</v>
      </c>
      <c r="AB2377" s="321">
        <v>1.7961040779999999</v>
      </c>
      <c r="AC2377" s="322">
        <v>0.59518882524182481</v>
      </c>
      <c r="AD2377" s="323">
        <v>201000</v>
      </c>
      <c r="AE2377" s="322">
        <v>33.259837942951776</v>
      </c>
      <c r="AF2377" s="324">
        <v>82.161363165975928</v>
      </c>
      <c r="AG2377" s="324">
        <v>13.206380774364865</v>
      </c>
      <c r="AH2377" s="324">
        <v>0.23745076805578377</v>
      </c>
      <c r="AI2377" s="324">
        <v>0.16073711858561027</v>
      </c>
      <c r="AJ2377" s="324">
        <v>0.12053670838377531</v>
      </c>
      <c r="AK2377" s="324">
        <v>164.43250377046513</v>
      </c>
      <c r="AL2377" s="324">
        <v>124.35317990779164</v>
      </c>
      <c r="AM2377" s="324">
        <v>204.51182763313861</v>
      </c>
    </row>
    <row r="2378" spans="1:39">
      <c r="A2378" s="291" t="s">
        <v>2529</v>
      </c>
      <c r="B2378" s="291">
        <v>4</v>
      </c>
      <c r="C2378" s="291" t="s">
        <v>4556</v>
      </c>
      <c r="D2378" s="291" t="s">
        <v>3178</v>
      </c>
      <c r="E2378" s="291" t="s">
        <v>3160</v>
      </c>
      <c r="F2378" s="291" t="s">
        <v>3161</v>
      </c>
      <c r="G2378" s="291" t="s">
        <v>3162</v>
      </c>
      <c r="H2378" s="291" t="s">
        <v>3163</v>
      </c>
      <c r="I2378" s="291" t="s">
        <v>3164</v>
      </c>
      <c r="J2378" s="291" t="s">
        <v>63</v>
      </c>
      <c r="K2378" s="291">
        <v>6</v>
      </c>
      <c r="L2378" s="291">
        <v>24440266</v>
      </c>
      <c r="M2378" s="291" t="s">
        <v>58</v>
      </c>
      <c r="N2378" s="291">
        <v>375</v>
      </c>
      <c r="O2378" s="291">
        <v>6703150.2882666402</v>
      </c>
      <c r="P2378" s="321" t="s">
        <v>3172</v>
      </c>
      <c r="Q2378" s="321">
        <v>20100000</v>
      </c>
      <c r="R2378" s="321">
        <v>32.510452999999998</v>
      </c>
      <c r="S2378" s="321">
        <v>52.540310169999998</v>
      </c>
      <c r="T2378" s="321">
        <v>123.30787642705047</v>
      </c>
      <c r="U2378" s="321" t="s">
        <v>150</v>
      </c>
      <c r="V2378" s="321">
        <v>0.2437433168239114</v>
      </c>
      <c r="W2378" s="321">
        <v>1.33586139759419</v>
      </c>
      <c r="X2378" s="321">
        <v>2.6501716760387399</v>
      </c>
      <c r="Y2378" s="321">
        <v>41.899748670636797</v>
      </c>
      <c r="Z2378" s="321">
        <v>0.41800999999999999</v>
      </c>
      <c r="AA2378" s="321">
        <v>141.09487300000001</v>
      </c>
      <c r="AB2378" s="321">
        <v>1.7961040779999999</v>
      </c>
      <c r="AC2378" s="322">
        <v>0.59518882524182481</v>
      </c>
      <c r="AD2378" s="323">
        <v>201000</v>
      </c>
      <c r="AE2378" s="322">
        <v>33.349006409286766</v>
      </c>
      <c r="AF2378" s="324">
        <v>82.381634917091134</v>
      </c>
      <c r="AG2378" s="324">
        <v>13.258700749952762</v>
      </c>
      <c r="AH2378" s="324">
        <v>0.23752467269637817</v>
      </c>
      <c r="AI2378" s="324">
        <v>0.16094243290141447</v>
      </c>
      <c r="AJ2378" s="324">
        <v>0.12053670838377531</v>
      </c>
      <c r="AK2378" s="324">
        <v>164.64253831198656</v>
      </c>
      <c r="AL2378" s="324">
        <v>124.51201993351505</v>
      </c>
      <c r="AM2378" s="324">
        <v>204.77305669045805</v>
      </c>
    </row>
    <row r="2379" spans="1:39">
      <c r="A2379" s="291" t="s">
        <v>2530</v>
      </c>
      <c r="B2379" s="291">
        <v>4</v>
      </c>
      <c r="C2379" s="291" t="s">
        <v>4557</v>
      </c>
      <c r="D2379" s="291" t="s">
        <v>3178</v>
      </c>
      <c r="E2379" s="291" t="s">
        <v>3160</v>
      </c>
      <c r="F2379" s="291" t="s">
        <v>3161</v>
      </c>
      <c r="G2379" s="291" t="s">
        <v>3162</v>
      </c>
      <c r="H2379" s="291" t="s">
        <v>3163</v>
      </c>
      <c r="I2379" s="291" t="s">
        <v>3164</v>
      </c>
      <c r="J2379" s="291" t="s">
        <v>63</v>
      </c>
      <c r="K2379" s="291">
        <v>6</v>
      </c>
      <c r="L2379" s="291">
        <v>24440266</v>
      </c>
      <c r="M2379" s="291" t="s">
        <v>58</v>
      </c>
      <c r="N2379" s="291">
        <v>376</v>
      </c>
      <c r="O2379" s="291">
        <v>6721073.1499999734</v>
      </c>
      <c r="P2379" s="321" t="s">
        <v>3172</v>
      </c>
      <c r="Q2379" s="321">
        <v>20100000</v>
      </c>
      <c r="R2379" s="321">
        <v>32.510452999999998</v>
      </c>
      <c r="S2379" s="321">
        <v>52.540310169999998</v>
      </c>
      <c r="T2379" s="321">
        <v>123.30787642705047</v>
      </c>
      <c r="U2379" s="321" t="s">
        <v>150</v>
      </c>
      <c r="V2379" s="321">
        <v>0.2437433168239114</v>
      </c>
      <c r="W2379" s="321">
        <v>1.33586139759419</v>
      </c>
      <c r="X2379" s="321">
        <v>2.6501716760387399</v>
      </c>
      <c r="Y2379" s="321">
        <v>41.899748670636797</v>
      </c>
      <c r="Z2379" s="321">
        <v>0.41800999999999999</v>
      </c>
      <c r="AA2379" s="321">
        <v>141.09487300000001</v>
      </c>
      <c r="AB2379" s="321">
        <v>1.7961040779999999</v>
      </c>
      <c r="AC2379" s="322">
        <v>0.59518882524182481</v>
      </c>
      <c r="AD2379" s="323">
        <v>201000</v>
      </c>
      <c r="AE2379" s="322">
        <v>33.438174875621755</v>
      </c>
      <c r="AF2379" s="324">
        <v>82.60190666820634</v>
      </c>
      <c r="AG2379" s="324">
        <v>13.311036507449765</v>
      </c>
      <c r="AH2379" s="324">
        <v>0.23759632014561249</v>
      </c>
      <c r="AI2379" s="324">
        <v>0.16114684326739898</v>
      </c>
      <c r="AJ2379" s="324">
        <v>0.12053670838377531</v>
      </c>
      <c r="AK2379" s="324">
        <v>164.85164812166357</v>
      </c>
      <c r="AL2379" s="324">
        <v>124.67016062460098</v>
      </c>
      <c r="AM2379" s="324">
        <v>205.03313561872616</v>
      </c>
    </row>
    <row r="2380" spans="1:39">
      <c r="A2380" s="291" t="s">
        <v>2531</v>
      </c>
      <c r="B2380" s="291">
        <v>4</v>
      </c>
      <c r="C2380" s="291" t="s">
        <v>4558</v>
      </c>
      <c r="D2380" s="291" t="s">
        <v>3178</v>
      </c>
      <c r="E2380" s="291" t="s">
        <v>3160</v>
      </c>
      <c r="F2380" s="291" t="s">
        <v>3161</v>
      </c>
      <c r="G2380" s="291" t="s">
        <v>3162</v>
      </c>
      <c r="H2380" s="291" t="s">
        <v>3163</v>
      </c>
      <c r="I2380" s="291" t="s">
        <v>3164</v>
      </c>
      <c r="J2380" s="291" t="s">
        <v>63</v>
      </c>
      <c r="K2380" s="291">
        <v>6</v>
      </c>
      <c r="L2380" s="291">
        <v>24440266</v>
      </c>
      <c r="M2380" s="291" t="s">
        <v>58</v>
      </c>
      <c r="N2380" s="291">
        <v>377</v>
      </c>
      <c r="O2380" s="291">
        <v>6738996.0117333066</v>
      </c>
      <c r="P2380" s="321" t="s">
        <v>3172</v>
      </c>
      <c r="Q2380" s="321">
        <v>20100000</v>
      </c>
      <c r="R2380" s="321">
        <v>32.510452999999998</v>
      </c>
      <c r="S2380" s="321">
        <v>52.540310169999998</v>
      </c>
      <c r="T2380" s="321">
        <v>123.30787642705047</v>
      </c>
      <c r="U2380" s="321" t="s">
        <v>150</v>
      </c>
      <c r="V2380" s="321">
        <v>0.2437433168239114</v>
      </c>
      <c r="W2380" s="321">
        <v>1.33586139759419</v>
      </c>
      <c r="X2380" s="321">
        <v>2.6501716760387399</v>
      </c>
      <c r="Y2380" s="321">
        <v>41.899748670636797</v>
      </c>
      <c r="Z2380" s="321">
        <v>0.41800999999999999</v>
      </c>
      <c r="AA2380" s="321">
        <v>141.09487300000001</v>
      </c>
      <c r="AB2380" s="321">
        <v>1.7961040779999999</v>
      </c>
      <c r="AC2380" s="322">
        <v>0.59518882524182481</v>
      </c>
      <c r="AD2380" s="323">
        <v>201000</v>
      </c>
      <c r="AE2380" s="322">
        <v>33.527343341956751</v>
      </c>
      <c r="AF2380" s="324">
        <v>82.822178419321574</v>
      </c>
      <c r="AG2380" s="324">
        <v>13.363387550911815</v>
      </c>
      <c r="AH2380" s="324">
        <v>0.23766571608477621</v>
      </c>
      <c r="AI2380" s="324">
        <v>0.16135035090787075</v>
      </c>
      <c r="AJ2380" s="324">
        <v>0.12053670838377531</v>
      </c>
      <c r="AK2380" s="324">
        <v>165.05983445195025</v>
      </c>
      <c r="AL2380" s="324">
        <v>124.8276029282262</v>
      </c>
      <c r="AM2380" s="324">
        <v>205.29206597567435</v>
      </c>
    </row>
    <row r="2381" spans="1:39">
      <c r="A2381" s="291" t="s">
        <v>2532</v>
      </c>
      <c r="B2381" s="291">
        <v>4</v>
      </c>
      <c r="C2381" s="291" t="s">
        <v>4559</v>
      </c>
      <c r="D2381" s="291" t="s">
        <v>3178</v>
      </c>
      <c r="E2381" s="291" t="s">
        <v>3160</v>
      </c>
      <c r="F2381" s="291" t="s">
        <v>3161</v>
      </c>
      <c r="G2381" s="291" t="s">
        <v>3162</v>
      </c>
      <c r="H2381" s="291" t="s">
        <v>3163</v>
      </c>
      <c r="I2381" s="291" t="s">
        <v>3164</v>
      </c>
      <c r="J2381" s="291" t="s">
        <v>63</v>
      </c>
      <c r="K2381" s="291">
        <v>6</v>
      </c>
      <c r="L2381" s="291">
        <v>24440266</v>
      </c>
      <c r="M2381" s="291" t="s">
        <v>58</v>
      </c>
      <c r="N2381" s="291">
        <v>378</v>
      </c>
      <c r="O2381" s="291">
        <v>6756918.8734666398</v>
      </c>
      <c r="P2381" s="321" t="s">
        <v>3172</v>
      </c>
      <c r="Q2381" s="321">
        <v>20100000</v>
      </c>
      <c r="R2381" s="321">
        <v>32.510452999999998</v>
      </c>
      <c r="S2381" s="321">
        <v>52.540310169999998</v>
      </c>
      <c r="T2381" s="321">
        <v>123.30787642705047</v>
      </c>
      <c r="U2381" s="321" t="s">
        <v>150</v>
      </c>
      <c r="V2381" s="321">
        <v>0.2437433168239114</v>
      </c>
      <c r="W2381" s="321">
        <v>1.33586139759419</v>
      </c>
      <c r="X2381" s="321">
        <v>2.6501716760387399</v>
      </c>
      <c r="Y2381" s="321">
        <v>41.899748670636797</v>
      </c>
      <c r="Z2381" s="321">
        <v>0.41800999999999999</v>
      </c>
      <c r="AA2381" s="321">
        <v>141.09487300000001</v>
      </c>
      <c r="AB2381" s="321">
        <v>1.7961040779999999</v>
      </c>
      <c r="AC2381" s="322">
        <v>0.59518882524182481</v>
      </c>
      <c r="AD2381" s="323">
        <v>201000</v>
      </c>
      <c r="AE2381" s="322">
        <v>33.61651180829174</v>
      </c>
      <c r="AF2381" s="324">
        <v>83.04245017043678</v>
      </c>
      <c r="AG2381" s="324">
        <v>13.415753385649293</v>
      </c>
      <c r="AH2381" s="324">
        <v>0.2377328662089272</v>
      </c>
      <c r="AI2381" s="324">
        <v>0.16155295704925285</v>
      </c>
      <c r="AJ2381" s="324">
        <v>0.12053670838377531</v>
      </c>
      <c r="AK2381" s="324">
        <v>165.26709855746543</v>
      </c>
      <c r="AL2381" s="324">
        <v>124.98434779320455</v>
      </c>
      <c r="AM2381" s="324">
        <v>205.5498493217263</v>
      </c>
    </row>
    <row r="2382" spans="1:39">
      <c r="A2382" s="291" t="s">
        <v>2533</v>
      </c>
      <c r="B2382" s="291">
        <v>4</v>
      </c>
      <c r="C2382" s="291" t="s">
        <v>4560</v>
      </c>
      <c r="D2382" s="291" t="s">
        <v>3178</v>
      </c>
      <c r="E2382" s="291" t="s">
        <v>3160</v>
      </c>
      <c r="F2382" s="291" t="s">
        <v>3161</v>
      </c>
      <c r="G2382" s="291" t="s">
        <v>3162</v>
      </c>
      <c r="H2382" s="291" t="s">
        <v>3163</v>
      </c>
      <c r="I2382" s="291" t="s">
        <v>3164</v>
      </c>
      <c r="J2382" s="291" t="s">
        <v>63</v>
      </c>
      <c r="K2382" s="291">
        <v>6</v>
      </c>
      <c r="L2382" s="291">
        <v>24440266</v>
      </c>
      <c r="M2382" s="291" t="s">
        <v>58</v>
      </c>
      <c r="N2382" s="291">
        <v>379</v>
      </c>
      <c r="O2382" s="291">
        <v>6774841.735199973</v>
      </c>
      <c r="P2382" s="321" t="s">
        <v>3172</v>
      </c>
      <c r="Q2382" s="321">
        <v>20100000</v>
      </c>
      <c r="R2382" s="321">
        <v>32.510452999999998</v>
      </c>
      <c r="S2382" s="321">
        <v>52.540310169999998</v>
      </c>
      <c r="T2382" s="321">
        <v>123.30787642705047</v>
      </c>
      <c r="U2382" s="321" t="s">
        <v>150</v>
      </c>
      <c r="V2382" s="321">
        <v>0.2437433168239114</v>
      </c>
      <c r="W2382" s="321">
        <v>1.33586139759419</v>
      </c>
      <c r="X2382" s="321">
        <v>2.6501716760387399</v>
      </c>
      <c r="Y2382" s="321">
        <v>41.899748670636797</v>
      </c>
      <c r="Z2382" s="321">
        <v>0.41800999999999999</v>
      </c>
      <c r="AA2382" s="321">
        <v>141.09487300000001</v>
      </c>
      <c r="AB2382" s="321">
        <v>1.7961040779999999</v>
      </c>
      <c r="AC2382" s="322">
        <v>0.59518882524182481</v>
      </c>
      <c r="AD2382" s="323">
        <v>201000</v>
      </c>
      <c r="AE2382" s="322">
        <v>33.705680274626729</v>
      </c>
      <c r="AF2382" s="324">
        <v>83.262721921552</v>
      </c>
      <c r="AG2382" s="324">
        <v>13.468133518230124</v>
      </c>
      <c r="AH2382" s="324">
        <v>0.23779777622702053</v>
      </c>
      <c r="AI2382" s="324">
        <v>0.16175466292009349</v>
      </c>
      <c r="AJ2382" s="324">
        <v>0.12053670838377531</v>
      </c>
      <c r="AK2382" s="324">
        <v>165.47344169500192</v>
      </c>
      <c r="AL2382" s="324">
        <v>125.14039616999403</v>
      </c>
      <c r="AM2382" s="324">
        <v>205.80648722000979</v>
      </c>
    </row>
    <row r="2383" spans="1:39">
      <c r="A2383" s="291" t="s">
        <v>2534</v>
      </c>
      <c r="B2383" s="291">
        <v>4</v>
      </c>
      <c r="C2383" s="291" t="s">
        <v>4561</v>
      </c>
      <c r="D2383" s="291" t="s">
        <v>3178</v>
      </c>
      <c r="E2383" s="291" t="s">
        <v>3160</v>
      </c>
      <c r="F2383" s="291" t="s">
        <v>3161</v>
      </c>
      <c r="G2383" s="291" t="s">
        <v>3162</v>
      </c>
      <c r="H2383" s="291" t="s">
        <v>3163</v>
      </c>
      <c r="I2383" s="291" t="s">
        <v>3164</v>
      </c>
      <c r="J2383" s="291" t="s">
        <v>63</v>
      </c>
      <c r="K2383" s="291">
        <v>6</v>
      </c>
      <c r="L2383" s="291">
        <v>24440266</v>
      </c>
      <c r="M2383" s="291" t="s">
        <v>58</v>
      </c>
      <c r="N2383" s="291">
        <v>380</v>
      </c>
      <c r="O2383" s="291">
        <v>6792764.5969333062</v>
      </c>
      <c r="P2383" s="321" t="s">
        <v>3172</v>
      </c>
      <c r="Q2383" s="321">
        <v>20100000</v>
      </c>
      <c r="R2383" s="321">
        <v>32.510452999999998</v>
      </c>
      <c r="S2383" s="321">
        <v>52.540310169999998</v>
      </c>
      <c r="T2383" s="321">
        <v>123.30787642705047</v>
      </c>
      <c r="U2383" s="321" t="s">
        <v>150</v>
      </c>
      <c r="V2383" s="321">
        <v>0.2437433168239114</v>
      </c>
      <c r="W2383" s="321">
        <v>1.33586139759419</v>
      </c>
      <c r="X2383" s="321">
        <v>2.6501716760387399</v>
      </c>
      <c r="Y2383" s="321">
        <v>41.899748670636797</v>
      </c>
      <c r="Z2383" s="321">
        <v>0.41800999999999999</v>
      </c>
      <c r="AA2383" s="321">
        <v>141.09487300000001</v>
      </c>
      <c r="AB2383" s="321">
        <v>1.7961040779999999</v>
      </c>
      <c r="AC2383" s="322">
        <v>0.59518882524182481</v>
      </c>
      <c r="AD2383" s="323">
        <v>201000</v>
      </c>
      <c r="AE2383" s="322">
        <v>33.794848740961726</v>
      </c>
      <c r="AF2383" s="324">
        <v>83.48299367266722</v>
      </c>
      <c r="AG2383" s="324">
        <v>13.52052745648272</v>
      </c>
      <c r="AH2383" s="324">
        <v>0.23786045186152655</v>
      </c>
      <c r="AI2383" s="324">
        <v>0.16195546975107353</v>
      </c>
      <c r="AJ2383" s="324">
        <v>0.12053670838377531</v>
      </c>
      <c r="AK2383" s="324">
        <v>165.67886512353422</v>
      </c>
      <c r="AL2383" s="324">
        <v>125.29574901070254</v>
      </c>
      <c r="AM2383" s="324">
        <v>206.06198123636588</v>
      </c>
    </row>
    <row r="2384" spans="1:39">
      <c r="A2384" s="291" t="s">
        <v>2535</v>
      </c>
      <c r="B2384" s="291">
        <v>4</v>
      </c>
      <c r="C2384" s="291" t="s">
        <v>4562</v>
      </c>
      <c r="D2384" s="291" t="s">
        <v>3178</v>
      </c>
      <c r="E2384" s="291" t="s">
        <v>3160</v>
      </c>
      <c r="F2384" s="291" t="s">
        <v>3161</v>
      </c>
      <c r="G2384" s="291" t="s">
        <v>3162</v>
      </c>
      <c r="H2384" s="291" t="s">
        <v>3163</v>
      </c>
      <c r="I2384" s="291" t="s">
        <v>3164</v>
      </c>
      <c r="J2384" s="291" t="s">
        <v>63</v>
      </c>
      <c r="K2384" s="291">
        <v>6</v>
      </c>
      <c r="L2384" s="291">
        <v>24440266</v>
      </c>
      <c r="M2384" s="291" t="s">
        <v>58</v>
      </c>
      <c r="N2384" s="291">
        <v>381</v>
      </c>
      <c r="O2384" s="291">
        <v>6810687.4586666394</v>
      </c>
      <c r="P2384" s="321" t="s">
        <v>3172</v>
      </c>
      <c r="Q2384" s="321">
        <v>20100000</v>
      </c>
      <c r="R2384" s="321">
        <v>32.510452999999998</v>
      </c>
      <c r="S2384" s="321">
        <v>52.540310169999998</v>
      </c>
      <c r="T2384" s="321">
        <v>123.30787642705047</v>
      </c>
      <c r="U2384" s="321" t="s">
        <v>150</v>
      </c>
      <c r="V2384" s="321">
        <v>0.2437433168239114</v>
      </c>
      <c r="W2384" s="321">
        <v>1.33586139759419</v>
      </c>
      <c r="X2384" s="321">
        <v>2.6501716760387399</v>
      </c>
      <c r="Y2384" s="321">
        <v>41.899748670636797</v>
      </c>
      <c r="Z2384" s="321">
        <v>0.41800999999999999</v>
      </c>
      <c r="AA2384" s="321">
        <v>141.09487300000001</v>
      </c>
      <c r="AB2384" s="321">
        <v>1.7961040779999999</v>
      </c>
      <c r="AC2384" s="322">
        <v>0.59518882524182481</v>
      </c>
      <c r="AD2384" s="323">
        <v>201000</v>
      </c>
      <c r="AE2384" s="322">
        <v>33.884017207296715</v>
      </c>
      <c r="AF2384" s="324">
        <v>83.70326542378244</v>
      </c>
      <c r="AG2384" s="324">
        <v>13.572934709498989</v>
      </c>
      <c r="AH2384" s="324">
        <v>0.23792089884851611</v>
      </c>
      <c r="AI2384" s="324">
        <v>0.16215537877501418</v>
      </c>
      <c r="AJ2384" s="324">
        <v>0.12053670838377531</v>
      </c>
      <c r="AK2384" s="324">
        <v>165.88337010422643</v>
      </c>
      <c r="AL2384" s="324">
        <v>125.45040726909382</v>
      </c>
      <c r="AM2384" s="324">
        <v>206.31633293935903</v>
      </c>
    </row>
    <row r="2385" spans="1:39">
      <c r="A2385" s="291" t="s">
        <v>2536</v>
      </c>
      <c r="B2385" s="291">
        <v>4</v>
      </c>
      <c r="C2385" s="291" t="s">
        <v>4563</v>
      </c>
      <c r="D2385" s="291" t="s">
        <v>3178</v>
      </c>
      <c r="E2385" s="291" t="s">
        <v>3160</v>
      </c>
      <c r="F2385" s="291" t="s">
        <v>3161</v>
      </c>
      <c r="G2385" s="291" t="s">
        <v>3162</v>
      </c>
      <c r="H2385" s="291" t="s">
        <v>3163</v>
      </c>
      <c r="I2385" s="291" t="s">
        <v>3164</v>
      </c>
      <c r="J2385" s="291" t="s">
        <v>63</v>
      </c>
      <c r="K2385" s="291">
        <v>6</v>
      </c>
      <c r="L2385" s="291">
        <v>24440266</v>
      </c>
      <c r="M2385" s="291" t="s">
        <v>58</v>
      </c>
      <c r="N2385" s="291">
        <v>382</v>
      </c>
      <c r="O2385" s="291">
        <v>6828610.3203999726</v>
      </c>
      <c r="P2385" s="321" t="s">
        <v>3172</v>
      </c>
      <c r="Q2385" s="321">
        <v>20100000</v>
      </c>
      <c r="R2385" s="321">
        <v>32.510452999999998</v>
      </c>
      <c r="S2385" s="321">
        <v>52.540310169999998</v>
      </c>
      <c r="T2385" s="321">
        <v>123.30787642705047</v>
      </c>
      <c r="U2385" s="321" t="s">
        <v>150</v>
      </c>
      <c r="V2385" s="321">
        <v>0.2437433168239114</v>
      </c>
      <c r="W2385" s="321">
        <v>1.33586139759419</v>
      </c>
      <c r="X2385" s="321">
        <v>2.6501716760387399</v>
      </c>
      <c r="Y2385" s="321">
        <v>41.899748670636797</v>
      </c>
      <c r="Z2385" s="321">
        <v>0.41800999999999999</v>
      </c>
      <c r="AA2385" s="321">
        <v>141.09487300000001</v>
      </c>
      <c r="AB2385" s="321">
        <v>1.7961040779999999</v>
      </c>
      <c r="AC2385" s="322">
        <v>0.59518882524182481</v>
      </c>
      <c r="AD2385" s="323">
        <v>201000</v>
      </c>
      <c r="AE2385" s="322">
        <v>33.973185673631704</v>
      </c>
      <c r="AF2385" s="324">
        <v>83.923537174897646</v>
      </c>
      <c r="AG2385" s="324">
        <v>13.625354787637288</v>
      </c>
      <c r="AH2385" s="324">
        <v>0.23797912293747769</v>
      </c>
      <c r="AI2385" s="324">
        <v>0.16235439122688416</v>
      </c>
      <c r="AJ2385" s="324">
        <v>0.12053670838377531</v>
      </c>
      <c r="AK2385" s="324">
        <v>166.08695790043947</v>
      </c>
      <c r="AL2385" s="324">
        <v>125.60437190059304</v>
      </c>
      <c r="AM2385" s="324">
        <v>206.56954390028594</v>
      </c>
    </row>
    <row r="2386" spans="1:39">
      <c r="A2386" s="291" t="s">
        <v>2537</v>
      </c>
      <c r="B2386" s="291">
        <v>4</v>
      </c>
      <c r="C2386" s="291" t="s">
        <v>4564</v>
      </c>
      <c r="D2386" s="291" t="s">
        <v>3178</v>
      </c>
      <c r="E2386" s="291" t="s">
        <v>3160</v>
      </c>
      <c r="F2386" s="291" t="s">
        <v>3161</v>
      </c>
      <c r="G2386" s="291" t="s">
        <v>3162</v>
      </c>
      <c r="H2386" s="291" t="s">
        <v>3163</v>
      </c>
      <c r="I2386" s="291" t="s">
        <v>3164</v>
      </c>
      <c r="J2386" s="291" t="s">
        <v>63</v>
      </c>
      <c r="K2386" s="291">
        <v>6</v>
      </c>
      <c r="L2386" s="291">
        <v>24440266</v>
      </c>
      <c r="M2386" s="291" t="s">
        <v>58</v>
      </c>
      <c r="N2386" s="291">
        <v>383</v>
      </c>
      <c r="O2386" s="291">
        <v>6846533.1821333058</v>
      </c>
      <c r="P2386" s="321" t="s">
        <v>3172</v>
      </c>
      <c r="Q2386" s="321">
        <v>20100000</v>
      </c>
      <c r="R2386" s="321">
        <v>32.510452999999998</v>
      </c>
      <c r="S2386" s="321">
        <v>52.540310169999998</v>
      </c>
      <c r="T2386" s="321">
        <v>123.30787642705047</v>
      </c>
      <c r="U2386" s="321" t="s">
        <v>150</v>
      </c>
      <c r="V2386" s="321">
        <v>0.2437433168239114</v>
      </c>
      <c r="W2386" s="321">
        <v>1.33586139759419</v>
      </c>
      <c r="X2386" s="321">
        <v>2.6501716760387399</v>
      </c>
      <c r="Y2386" s="321">
        <v>41.899748670636797</v>
      </c>
      <c r="Z2386" s="321">
        <v>0.41800999999999999</v>
      </c>
      <c r="AA2386" s="321">
        <v>141.09487300000001</v>
      </c>
      <c r="AB2386" s="321">
        <v>1.7961040779999999</v>
      </c>
      <c r="AC2386" s="322">
        <v>0.59518882524182481</v>
      </c>
      <c r="AD2386" s="323">
        <v>201000</v>
      </c>
      <c r="AE2386" s="322">
        <v>34.062354139966693</v>
      </c>
      <c r="AF2386" s="324">
        <v>84.143808926012866</v>
      </c>
      <c r="AG2386" s="324">
        <v>13.677787202525382</v>
      </c>
      <c r="AH2386" s="324">
        <v>0.23803512989128964</v>
      </c>
      <c r="AI2386" s="324">
        <v>0.16255250834380669</v>
      </c>
      <c r="AJ2386" s="324">
        <v>0.12053670838377531</v>
      </c>
      <c r="AK2386" s="324">
        <v>166.28962977773836</v>
      </c>
      <c r="AL2386" s="324">
        <v>125.75764386229214</v>
      </c>
      <c r="AM2386" s="324">
        <v>206.82161569318455</v>
      </c>
    </row>
    <row r="2387" spans="1:39">
      <c r="A2387" s="291" t="s">
        <v>2538</v>
      </c>
      <c r="B2387" s="291">
        <v>4</v>
      </c>
      <c r="C2387" s="291" t="s">
        <v>4565</v>
      </c>
      <c r="D2387" s="291" t="s">
        <v>3178</v>
      </c>
      <c r="E2387" s="291" t="s">
        <v>3160</v>
      </c>
      <c r="F2387" s="291" t="s">
        <v>3161</v>
      </c>
      <c r="G2387" s="291" t="s">
        <v>3162</v>
      </c>
      <c r="H2387" s="291" t="s">
        <v>3163</v>
      </c>
      <c r="I2387" s="291" t="s">
        <v>3164</v>
      </c>
      <c r="J2387" s="291" t="s">
        <v>63</v>
      </c>
      <c r="K2387" s="291">
        <v>6</v>
      </c>
      <c r="L2387" s="291">
        <v>24440266</v>
      </c>
      <c r="M2387" s="291" t="s">
        <v>58</v>
      </c>
      <c r="N2387" s="291">
        <v>384</v>
      </c>
      <c r="O2387" s="291">
        <v>6864456.043866639</v>
      </c>
      <c r="P2387" s="321" t="s">
        <v>3172</v>
      </c>
      <c r="Q2387" s="321">
        <v>20100000</v>
      </c>
      <c r="R2387" s="321">
        <v>32.510452999999998</v>
      </c>
      <c r="S2387" s="321">
        <v>52.540310169999998</v>
      </c>
      <c r="T2387" s="321">
        <v>123.30787642705047</v>
      </c>
      <c r="U2387" s="321" t="s">
        <v>150</v>
      </c>
      <c r="V2387" s="321">
        <v>0.2437433168239114</v>
      </c>
      <c r="W2387" s="321">
        <v>1.33586139759419</v>
      </c>
      <c r="X2387" s="321">
        <v>2.6501716760387399</v>
      </c>
      <c r="Y2387" s="321">
        <v>41.899748670636797</v>
      </c>
      <c r="Z2387" s="321">
        <v>0.41800999999999999</v>
      </c>
      <c r="AA2387" s="321">
        <v>141.09487300000001</v>
      </c>
      <c r="AB2387" s="321">
        <v>1.7961040779999999</v>
      </c>
      <c r="AC2387" s="322">
        <v>0.59518882524182481</v>
      </c>
      <c r="AD2387" s="323">
        <v>201000</v>
      </c>
      <c r="AE2387" s="322">
        <v>34.15152260630169</v>
      </c>
      <c r="AF2387" s="324">
        <v>84.364080677128086</v>
      </c>
      <c r="AG2387" s="324">
        <v>13.730231467063346</v>
      </c>
      <c r="AH2387" s="324">
        <v>0.23808892548609978</v>
      </c>
      <c r="AI2387" s="324">
        <v>0.16274973136506593</v>
      </c>
      <c r="AJ2387" s="324">
        <v>0.12053670838377531</v>
      </c>
      <c r="AK2387" s="324">
        <v>166.49138700389867</v>
      </c>
      <c r="AL2387" s="324">
        <v>125.91022411295495</v>
      </c>
      <c r="AM2387" s="324">
        <v>207.07254989484235</v>
      </c>
    </row>
    <row r="2388" spans="1:39">
      <c r="A2388" s="291" t="s">
        <v>2539</v>
      </c>
      <c r="B2388" s="291">
        <v>4</v>
      </c>
      <c r="C2388" s="291" t="s">
        <v>4566</v>
      </c>
      <c r="D2388" s="291" t="s">
        <v>3178</v>
      </c>
      <c r="E2388" s="291" t="s">
        <v>3160</v>
      </c>
      <c r="F2388" s="291" t="s">
        <v>3161</v>
      </c>
      <c r="G2388" s="291" t="s">
        <v>3162</v>
      </c>
      <c r="H2388" s="291" t="s">
        <v>3163</v>
      </c>
      <c r="I2388" s="291" t="s">
        <v>3164</v>
      </c>
      <c r="J2388" s="291" t="s">
        <v>63</v>
      </c>
      <c r="K2388" s="291">
        <v>6</v>
      </c>
      <c r="L2388" s="291">
        <v>24440266</v>
      </c>
      <c r="M2388" s="291" t="s">
        <v>58</v>
      </c>
      <c r="N2388" s="291">
        <v>385</v>
      </c>
      <c r="O2388" s="291">
        <v>6882378.9055999722</v>
      </c>
      <c r="P2388" s="321" t="s">
        <v>3172</v>
      </c>
      <c r="Q2388" s="321">
        <v>20100000</v>
      </c>
      <c r="R2388" s="321">
        <v>32.510452999999998</v>
      </c>
      <c r="S2388" s="321">
        <v>52.540310169999998</v>
      </c>
      <c r="T2388" s="321">
        <v>123.30787642705047</v>
      </c>
      <c r="U2388" s="321" t="s">
        <v>150</v>
      </c>
      <c r="V2388" s="321">
        <v>0.2437433168239114</v>
      </c>
      <c r="W2388" s="321">
        <v>1.33586139759419</v>
      </c>
      <c r="X2388" s="321">
        <v>2.6501716760387399</v>
      </c>
      <c r="Y2388" s="321">
        <v>41.899748670636797</v>
      </c>
      <c r="Z2388" s="321">
        <v>0.41800999999999999</v>
      </c>
      <c r="AA2388" s="321">
        <v>141.09487300000001</v>
      </c>
      <c r="AB2388" s="321">
        <v>1.7961040779999999</v>
      </c>
      <c r="AC2388" s="322">
        <v>0.59518882524182481</v>
      </c>
      <c r="AD2388" s="323">
        <v>201000</v>
      </c>
      <c r="AE2388" s="322">
        <v>34.240691072636679</v>
      </c>
      <c r="AF2388" s="324">
        <v>84.584352428243307</v>
      </c>
      <c r="AG2388" s="324">
        <v>13.782687095426455</v>
      </c>
      <c r="AH2388" s="324">
        <v>0.23814051551109094</v>
      </c>
      <c r="AI2388" s="324">
        <v>0.16294606153211288</v>
      </c>
      <c r="AJ2388" s="324">
        <v>0.12053670838377531</v>
      </c>
      <c r="AK2388" s="324">
        <v>166.69223084891266</v>
      </c>
      <c r="AL2388" s="324">
        <v>126.06211361302157</v>
      </c>
      <c r="AM2388" s="324">
        <v>207.32234808480374</v>
      </c>
    </row>
    <row r="2389" spans="1:39">
      <c r="A2389" s="291" t="s">
        <v>2540</v>
      </c>
      <c r="B2389" s="291">
        <v>4</v>
      </c>
      <c r="C2389" s="291" t="s">
        <v>4567</v>
      </c>
      <c r="D2389" s="291" t="s">
        <v>3178</v>
      </c>
      <c r="E2389" s="291" t="s">
        <v>3160</v>
      </c>
      <c r="F2389" s="291" t="s">
        <v>3161</v>
      </c>
      <c r="G2389" s="291" t="s">
        <v>3162</v>
      </c>
      <c r="H2389" s="291" t="s">
        <v>3163</v>
      </c>
      <c r="I2389" s="291" t="s">
        <v>3164</v>
      </c>
      <c r="J2389" s="291" t="s">
        <v>63</v>
      </c>
      <c r="K2389" s="291">
        <v>6</v>
      </c>
      <c r="L2389" s="291">
        <v>24440266</v>
      </c>
      <c r="M2389" s="291" t="s">
        <v>58</v>
      </c>
      <c r="N2389" s="291">
        <v>386</v>
      </c>
      <c r="O2389" s="291">
        <v>6900301.7673333054</v>
      </c>
      <c r="P2389" s="321" t="s">
        <v>3172</v>
      </c>
      <c r="Q2389" s="321">
        <v>20100000</v>
      </c>
      <c r="R2389" s="321">
        <v>32.510452999999998</v>
      </c>
      <c r="S2389" s="321">
        <v>52.540310169999998</v>
      </c>
      <c r="T2389" s="321">
        <v>123.30787642705047</v>
      </c>
      <c r="U2389" s="321" t="s">
        <v>150</v>
      </c>
      <c r="V2389" s="321">
        <v>0.2437433168239114</v>
      </c>
      <c r="W2389" s="321">
        <v>1.33586139759419</v>
      </c>
      <c r="X2389" s="321">
        <v>2.6501716760387399</v>
      </c>
      <c r="Y2389" s="321">
        <v>41.899748670636797</v>
      </c>
      <c r="Z2389" s="321">
        <v>0.41800999999999999</v>
      </c>
      <c r="AA2389" s="321">
        <v>141.09487300000001</v>
      </c>
      <c r="AB2389" s="321">
        <v>1.7961040779999999</v>
      </c>
      <c r="AC2389" s="322">
        <v>0.59518882524182481</v>
      </c>
      <c r="AD2389" s="323">
        <v>201000</v>
      </c>
      <c r="AE2389" s="322">
        <v>34.329859538971668</v>
      </c>
      <c r="AF2389" s="324">
        <v>84.804624179358512</v>
      </c>
      <c r="AG2389" s="324">
        <v>13.835153603068072</v>
      </c>
      <c r="AH2389" s="324">
        <v>0.2381899057686056</v>
      </c>
      <c r="AI2389" s="324">
        <v>0.16314150008857128</v>
      </c>
      <c r="AJ2389" s="324">
        <v>0.12053670838377531</v>
      </c>
      <c r="AK2389" s="324">
        <v>166.89216258499528</v>
      </c>
      <c r="AL2389" s="324">
        <v>126.21331332461304</v>
      </c>
      <c r="AM2389" s="324">
        <v>207.57101184537751</v>
      </c>
    </row>
    <row r="2390" spans="1:39">
      <c r="A2390" s="291" t="s">
        <v>2541</v>
      </c>
      <c r="B2390" s="291">
        <v>4</v>
      </c>
      <c r="C2390" s="291" t="s">
        <v>4568</v>
      </c>
      <c r="D2390" s="291" t="s">
        <v>3178</v>
      </c>
      <c r="E2390" s="291" t="s">
        <v>3160</v>
      </c>
      <c r="F2390" s="291" t="s">
        <v>3161</v>
      </c>
      <c r="G2390" s="291" t="s">
        <v>3162</v>
      </c>
      <c r="H2390" s="291" t="s">
        <v>3163</v>
      </c>
      <c r="I2390" s="291" t="s">
        <v>3164</v>
      </c>
      <c r="J2390" s="291" t="s">
        <v>63</v>
      </c>
      <c r="K2390" s="291">
        <v>6</v>
      </c>
      <c r="L2390" s="291">
        <v>24440266</v>
      </c>
      <c r="M2390" s="291" t="s">
        <v>58</v>
      </c>
      <c r="N2390" s="291">
        <v>387</v>
      </c>
      <c r="O2390" s="291">
        <v>6918224.6290666386</v>
      </c>
      <c r="P2390" s="321" t="s">
        <v>3172</v>
      </c>
      <c r="Q2390" s="321">
        <v>20100000</v>
      </c>
      <c r="R2390" s="321">
        <v>32.510452999999998</v>
      </c>
      <c r="S2390" s="321">
        <v>52.540310169999998</v>
      </c>
      <c r="T2390" s="321">
        <v>123.30787642705047</v>
      </c>
      <c r="U2390" s="321" t="s">
        <v>150</v>
      </c>
      <c r="V2390" s="321">
        <v>0.2437433168239114</v>
      </c>
      <c r="W2390" s="321">
        <v>1.33586139759419</v>
      </c>
      <c r="X2390" s="321">
        <v>2.6501716760387399</v>
      </c>
      <c r="Y2390" s="321">
        <v>41.899748670636797</v>
      </c>
      <c r="Z2390" s="321">
        <v>0.41800999999999999</v>
      </c>
      <c r="AA2390" s="321">
        <v>141.09487300000001</v>
      </c>
      <c r="AB2390" s="321">
        <v>1.7961040779999999</v>
      </c>
      <c r="AC2390" s="322">
        <v>0.59518882524182481</v>
      </c>
      <c r="AD2390" s="323">
        <v>201000</v>
      </c>
      <c r="AE2390" s="322">
        <v>34.419028005306657</v>
      </c>
      <c r="AF2390" s="324">
        <v>85.024895930473718</v>
      </c>
      <c r="AG2390" s="324">
        <v>13.887630506722498</v>
      </c>
      <c r="AH2390" s="324">
        <v>0.23823710207388346</v>
      </c>
      <c r="AI2390" s="324">
        <v>0.16333604828024306</v>
      </c>
      <c r="AJ2390" s="324">
        <v>0.12053670838377531</v>
      </c>
      <c r="AK2390" s="324">
        <v>167.09118348658976</v>
      </c>
      <c r="AL2390" s="324">
        <v>126.3638242115356</v>
      </c>
      <c r="AM2390" s="324">
        <v>207.8185427616439</v>
      </c>
    </row>
    <row r="2391" spans="1:39">
      <c r="A2391" s="291" t="s">
        <v>2542</v>
      </c>
      <c r="B2391" s="291">
        <v>4</v>
      </c>
      <c r="C2391" s="291" t="s">
        <v>4569</v>
      </c>
      <c r="D2391" s="291" t="s">
        <v>3178</v>
      </c>
      <c r="E2391" s="291" t="s">
        <v>3160</v>
      </c>
      <c r="F2391" s="291" t="s">
        <v>3161</v>
      </c>
      <c r="G2391" s="291" t="s">
        <v>3162</v>
      </c>
      <c r="H2391" s="291" t="s">
        <v>3163</v>
      </c>
      <c r="I2391" s="291" t="s">
        <v>3164</v>
      </c>
      <c r="J2391" s="291" t="s">
        <v>63</v>
      </c>
      <c r="K2391" s="291">
        <v>6</v>
      </c>
      <c r="L2391" s="291">
        <v>24440266</v>
      </c>
      <c r="M2391" s="291" t="s">
        <v>58</v>
      </c>
      <c r="N2391" s="291">
        <v>388</v>
      </c>
      <c r="O2391" s="291">
        <v>6936147.4907999719</v>
      </c>
      <c r="P2391" s="321" t="s">
        <v>3172</v>
      </c>
      <c r="Q2391" s="321">
        <v>20100000</v>
      </c>
      <c r="R2391" s="321">
        <v>32.510452999999998</v>
      </c>
      <c r="S2391" s="321">
        <v>52.540310169999998</v>
      </c>
      <c r="T2391" s="321">
        <v>123.30787642705047</v>
      </c>
      <c r="U2391" s="321" t="s">
        <v>150</v>
      </c>
      <c r="V2391" s="321">
        <v>0.2437433168239114</v>
      </c>
      <c r="W2391" s="321">
        <v>1.33586139759419</v>
      </c>
      <c r="X2391" s="321">
        <v>2.6501716760387399</v>
      </c>
      <c r="Y2391" s="321">
        <v>41.899748670636797</v>
      </c>
      <c r="Z2391" s="321">
        <v>0.41800999999999999</v>
      </c>
      <c r="AA2391" s="321">
        <v>141.09487300000001</v>
      </c>
      <c r="AB2391" s="321">
        <v>1.7961040779999999</v>
      </c>
      <c r="AC2391" s="322">
        <v>0.59518882524182481</v>
      </c>
      <c r="AD2391" s="323">
        <v>201000</v>
      </c>
      <c r="AE2391" s="322">
        <v>34.508196471641654</v>
      </c>
      <c r="AF2391" s="324">
        <v>85.245167681588953</v>
      </c>
      <c r="AG2391" s="324">
        <v>13.940117324407806</v>
      </c>
      <c r="AH2391" s="324">
        <v>0.23828211025502613</v>
      </c>
      <c r="AI2391" s="324">
        <v>0.16352970735511332</v>
      </c>
      <c r="AJ2391" s="324">
        <v>0.12053670838377531</v>
      </c>
      <c r="AK2391" s="324">
        <v>167.28929483037265</v>
      </c>
      <c r="AL2391" s="324">
        <v>126.51364723928442</v>
      </c>
      <c r="AM2391" s="324">
        <v>208.0649424214609</v>
      </c>
    </row>
    <row r="2392" spans="1:39">
      <c r="A2392" s="291" t="s">
        <v>2543</v>
      </c>
      <c r="B2392" s="291">
        <v>4</v>
      </c>
      <c r="C2392" s="291" t="s">
        <v>4570</v>
      </c>
      <c r="D2392" s="291" t="s">
        <v>3178</v>
      </c>
      <c r="E2392" s="291" t="s">
        <v>3160</v>
      </c>
      <c r="F2392" s="291" t="s">
        <v>3161</v>
      </c>
      <c r="G2392" s="291" t="s">
        <v>3162</v>
      </c>
      <c r="H2392" s="291" t="s">
        <v>3163</v>
      </c>
      <c r="I2392" s="291" t="s">
        <v>3164</v>
      </c>
      <c r="J2392" s="291" t="s">
        <v>63</v>
      </c>
      <c r="K2392" s="291">
        <v>6</v>
      </c>
      <c r="L2392" s="291">
        <v>24440266</v>
      </c>
      <c r="M2392" s="291" t="s">
        <v>58</v>
      </c>
      <c r="N2392" s="291">
        <v>389</v>
      </c>
      <c r="O2392" s="291">
        <v>6954070.3525333051</v>
      </c>
      <c r="P2392" s="321" t="s">
        <v>3172</v>
      </c>
      <c r="Q2392" s="321">
        <v>20100000</v>
      </c>
      <c r="R2392" s="321">
        <v>32.510452999999998</v>
      </c>
      <c r="S2392" s="321">
        <v>52.540310169999998</v>
      </c>
      <c r="T2392" s="321">
        <v>123.30787642705047</v>
      </c>
      <c r="U2392" s="321" t="s">
        <v>150</v>
      </c>
      <c r="V2392" s="321">
        <v>0.2437433168239114</v>
      </c>
      <c r="W2392" s="321">
        <v>1.33586139759419</v>
      </c>
      <c r="X2392" s="321">
        <v>2.6501716760387399</v>
      </c>
      <c r="Y2392" s="321">
        <v>41.899748670636797</v>
      </c>
      <c r="Z2392" s="321">
        <v>0.41800999999999999</v>
      </c>
      <c r="AA2392" s="321">
        <v>141.09487300000001</v>
      </c>
      <c r="AB2392" s="321">
        <v>1.7961040779999999</v>
      </c>
      <c r="AC2392" s="322">
        <v>0.59518882524182481</v>
      </c>
      <c r="AD2392" s="323">
        <v>201000</v>
      </c>
      <c r="AE2392" s="322">
        <v>34.597364937976643</v>
      </c>
      <c r="AF2392" s="324">
        <v>85.465439432704173</v>
      </c>
      <c r="AG2392" s="324">
        <v>13.992613575428637</v>
      </c>
      <c r="AH2392" s="324">
        <v>0.2383249361529369</v>
      </c>
      <c r="AI2392" s="324">
        <v>0.16372247856335514</v>
      </c>
      <c r="AJ2392" s="324">
        <v>0.12053670838377531</v>
      </c>
      <c r="AK2392" s="324">
        <v>167.48649789525888</v>
      </c>
      <c r="AL2392" s="324">
        <v>126.66278337504743</v>
      </c>
      <c r="AM2392" s="324">
        <v>208.31021241547032</v>
      </c>
    </row>
    <row r="2393" spans="1:39">
      <c r="A2393" s="291" t="s">
        <v>2544</v>
      </c>
      <c r="B2393" s="291">
        <v>4</v>
      </c>
      <c r="C2393" s="291" t="s">
        <v>4571</v>
      </c>
      <c r="D2393" s="291" t="s">
        <v>3178</v>
      </c>
      <c r="E2393" s="291" t="s">
        <v>3160</v>
      </c>
      <c r="F2393" s="291" t="s">
        <v>3161</v>
      </c>
      <c r="G2393" s="291" t="s">
        <v>3162</v>
      </c>
      <c r="H2393" s="291" t="s">
        <v>3163</v>
      </c>
      <c r="I2393" s="291" t="s">
        <v>3164</v>
      </c>
      <c r="J2393" s="291" t="s">
        <v>63</v>
      </c>
      <c r="K2393" s="291">
        <v>6</v>
      </c>
      <c r="L2393" s="291">
        <v>24440266</v>
      </c>
      <c r="M2393" s="291" t="s">
        <v>58</v>
      </c>
      <c r="N2393" s="291">
        <v>390</v>
      </c>
      <c r="O2393" s="291">
        <v>6971993.2142666383</v>
      </c>
      <c r="P2393" s="321" t="s">
        <v>3172</v>
      </c>
      <c r="Q2393" s="321">
        <v>20100000</v>
      </c>
      <c r="R2393" s="321">
        <v>32.510452999999998</v>
      </c>
      <c r="S2393" s="321">
        <v>52.540310169999998</v>
      </c>
      <c r="T2393" s="321">
        <v>123.30787642705047</v>
      </c>
      <c r="U2393" s="321" t="s">
        <v>150</v>
      </c>
      <c r="V2393" s="321">
        <v>0.2437433168239114</v>
      </c>
      <c r="W2393" s="321">
        <v>1.33586139759419</v>
      </c>
      <c r="X2393" s="321">
        <v>2.6501716760387399</v>
      </c>
      <c r="Y2393" s="321">
        <v>41.899748670636797</v>
      </c>
      <c r="Z2393" s="321">
        <v>0.41800999999999999</v>
      </c>
      <c r="AA2393" s="321">
        <v>141.09487300000001</v>
      </c>
      <c r="AB2393" s="321">
        <v>1.7961040779999999</v>
      </c>
      <c r="AC2393" s="322">
        <v>0.59518882524182481</v>
      </c>
      <c r="AD2393" s="323">
        <v>201000</v>
      </c>
      <c r="AE2393" s="322">
        <v>34.686533404311632</v>
      </c>
      <c r="AF2393" s="324">
        <v>85.685711183819379</v>
      </c>
      <c r="AG2393" s="324">
        <v>14.04511878037898</v>
      </c>
      <c r="AH2393" s="324">
        <v>0.23836558562101692</v>
      </c>
      <c r="AI2393" s="324">
        <v>0.16391436315733371</v>
      </c>
      <c r="AJ2393" s="324">
        <v>0.12053670838377531</v>
      </c>
      <c r="AK2393" s="324">
        <v>167.68279396240575</v>
      </c>
      <c r="AL2393" s="324">
        <v>126.81123358770843</v>
      </c>
      <c r="AM2393" s="324">
        <v>208.55435433710306</v>
      </c>
    </row>
    <row r="2394" spans="1:39">
      <c r="A2394" s="291" t="s">
        <v>2545</v>
      </c>
      <c r="B2394" s="291">
        <v>4</v>
      </c>
      <c r="C2394" s="291" t="s">
        <v>4572</v>
      </c>
      <c r="D2394" s="291" t="s">
        <v>3178</v>
      </c>
      <c r="E2394" s="291" t="s">
        <v>3160</v>
      </c>
      <c r="F2394" s="291" t="s">
        <v>3161</v>
      </c>
      <c r="G2394" s="291" t="s">
        <v>3162</v>
      </c>
      <c r="H2394" s="291" t="s">
        <v>3163</v>
      </c>
      <c r="I2394" s="291" t="s">
        <v>3164</v>
      </c>
      <c r="J2394" s="291" t="s">
        <v>63</v>
      </c>
      <c r="K2394" s="291">
        <v>6</v>
      </c>
      <c r="L2394" s="291">
        <v>24440266</v>
      </c>
      <c r="M2394" s="291" t="s">
        <v>58</v>
      </c>
      <c r="N2394" s="291">
        <v>391</v>
      </c>
      <c r="O2394" s="291">
        <v>6989916.0759999715</v>
      </c>
      <c r="P2394" s="321" t="s">
        <v>3172</v>
      </c>
      <c r="Q2394" s="321">
        <v>20100000</v>
      </c>
      <c r="R2394" s="321">
        <v>32.510452999999998</v>
      </c>
      <c r="S2394" s="321">
        <v>52.540310169999998</v>
      </c>
      <c r="T2394" s="321">
        <v>123.30787642705047</v>
      </c>
      <c r="U2394" s="321" t="s">
        <v>150</v>
      </c>
      <c r="V2394" s="321">
        <v>0.2437433168239114</v>
      </c>
      <c r="W2394" s="321">
        <v>1.33586139759419</v>
      </c>
      <c r="X2394" s="321">
        <v>2.6501716760387399</v>
      </c>
      <c r="Y2394" s="321">
        <v>41.899748670636797</v>
      </c>
      <c r="Z2394" s="321">
        <v>0.41800999999999999</v>
      </c>
      <c r="AA2394" s="321">
        <v>141.09487300000001</v>
      </c>
      <c r="AB2394" s="321">
        <v>1.7961040779999999</v>
      </c>
      <c r="AC2394" s="322">
        <v>0.59518882524182481</v>
      </c>
      <c r="AD2394" s="323">
        <v>201000</v>
      </c>
      <c r="AE2394" s="322">
        <v>34.775701870646621</v>
      </c>
      <c r="AF2394" s="324">
        <v>85.905982934934585</v>
      </c>
      <c r="AG2394" s="324">
        <v>14.097632461144958</v>
      </c>
      <c r="AH2394" s="324">
        <v>0.23840406452533491</v>
      </c>
      <c r="AI2394" s="324">
        <v>0.16410536239161061</v>
      </c>
      <c r="AJ2394" s="324">
        <v>0.12053670838377531</v>
      </c>
      <c r="AK2394" s="324">
        <v>167.87818431521754</v>
      </c>
      <c r="AL2394" s="324">
        <v>126.95899884785048</v>
      </c>
      <c r="AM2394" s="324">
        <v>208.79736978258458</v>
      </c>
    </row>
    <row r="2395" spans="1:39">
      <c r="A2395" s="291" t="s">
        <v>2546</v>
      </c>
      <c r="B2395" s="291">
        <v>4</v>
      </c>
      <c r="C2395" s="291" t="s">
        <v>4573</v>
      </c>
      <c r="D2395" s="291" t="s">
        <v>3178</v>
      </c>
      <c r="E2395" s="291" t="s">
        <v>3160</v>
      </c>
      <c r="F2395" s="291" t="s">
        <v>3161</v>
      </c>
      <c r="G2395" s="291" t="s">
        <v>3162</v>
      </c>
      <c r="H2395" s="291" t="s">
        <v>3163</v>
      </c>
      <c r="I2395" s="291" t="s">
        <v>3164</v>
      </c>
      <c r="J2395" s="291" t="s">
        <v>63</v>
      </c>
      <c r="K2395" s="291">
        <v>6</v>
      </c>
      <c r="L2395" s="291">
        <v>24440266</v>
      </c>
      <c r="M2395" s="291" t="s">
        <v>58</v>
      </c>
      <c r="N2395" s="291">
        <v>392</v>
      </c>
      <c r="O2395" s="291">
        <v>7007838.9377333047</v>
      </c>
      <c r="P2395" s="321" t="s">
        <v>3172</v>
      </c>
      <c r="Q2395" s="321">
        <v>20100000</v>
      </c>
      <c r="R2395" s="321">
        <v>32.510452999999998</v>
      </c>
      <c r="S2395" s="321">
        <v>52.540310169999998</v>
      </c>
      <c r="T2395" s="321">
        <v>123.30787642705047</v>
      </c>
      <c r="U2395" s="321" t="s">
        <v>150</v>
      </c>
      <c r="V2395" s="321">
        <v>0.2437433168239114</v>
      </c>
      <c r="W2395" s="321">
        <v>1.33586139759419</v>
      </c>
      <c r="X2395" s="321">
        <v>2.6501716760387399</v>
      </c>
      <c r="Y2395" s="321">
        <v>41.899748670636797</v>
      </c>
      <c r="Z2395" s="321">
        <v>0.41800999999999999</v>
      </c>
      <c r="AA2395" s="321">
        <v>141.09487300000001</v>
      </c>
      <c r="AB2395" s="321">
        <v>1.7961040779999999</v>
      </c>
      <c r="AC2395" s="322">
        <v>0.59518882524182481</v>
      </c>
      <c r="AD2395" s="323">
        <v>201000</v>
      </c>
      <c r="AE2395" s="322">
        <v>34.864870336981618</v>
      </c>
      <c r="AF2395" s="324">
        <v>86.126254686049819</v>
      </c>
      <c r="AG2395" s="324">
        <v>14.150154140907562</v>
      </c>
      <c r="AH2395" s="324">
        <v>0.23844037874437882</v>
      </c>
      <c r="AI2395" s="324">
        <v>0.16429547752294762</v>
      </c>
      <c r="AJ2395" s="324">
        <v>0.12053670838377531</v>
      </c>
      <c r="AK2395" s="324">
        <v>168.07267023934926</v>
      </c>
      <c r="AL2395" s="324">
        <v>127.10608012775879</v>
      </c>
      <c r="AM2395" s="324">
        <v>209.03926035093977</v>
      </c>
    </row>
    <row r="2396" spans="1:39">
      <c r="A2396" s="291" t="s">
        <v>2547</v>
      </c>
      <c r="B2396" s="291">
        <v>4</v>
      </c>
      <c r="C2396" s="291" t="s">
        <v>4574</v>
      </c>
      <c r="D2396" s="291" t="s">
        <v>3178</v>
      </c>
      <c r="E2396" s="291" t="s">
        <v>3160</v>
      </c>
      <c r="F2396" s="291" t="s">
        <v>3161</v>
      </c>
      <c r="G2396" s="291" t="s">
        <v>3162</v>
      </c>
      <c r="H2396" s="291" t="s">
        <v>3163</v>
      </c>
      <c r="I2396" s="291" t="s">
        <v>3164</v>
      </c>
      <c r="J2396" s="291" t="s">
        <v>63</v>
      </c>
      <c r="K2396" s="291">
        <v>6</v>
      </c>
      <c r="L2396" s="291">
        <v>24440266</v>
      </c>
      <c r="M2396" s="291" t="s">
        <v>58</v>
      </c>
      <c r="N2396" s="291">
        <v>393</v>
      </c>
      <c r="O2396" s="291">
        <v>7025761.7994666379</v>
      </c>
      <c r="P2396" s="321" t="s">
        <v>3172</v>
      </c>
      <c r="Q2396" s="321">
        <v>20100000</v>
      </c>
      <c r="R2396" s="321">
        <v>32.510452999999998</v>
      </c>
      <c r="S2396" s="321">
        <v>52.540310169999998</v>
      </c>
      <c r="T2396" s="321">
        <v>123.30787642705047</v>
      </c>
      <c r="U2396" s="321" t="s">
        <v>150</v>
      </c>
      <c r="V2396" s="321">
        <v>0.2437433168239114</v>
      </c>
      <c r="W2396" s="321">
        <v>1.33586139759419</v>
      </c>
      <c r="X2396" s="321">
        <v>2.6501716760387399</v>
      </c>
      <c r="Y2396" s="321">
        <v>41.899748670636797</v>
      </c>
      <c r="Z2396" s="321">
        <v>0.41800999999999999</v>
      </c>
      <c r="AA2396" s="321">
        <v>141.09487300000001</v>
      </c>
      <c r="AB2396" s="321">
        <v>1.7961040779999999</v>
      </c>
      <c r="AC2396" s="322">
        <v>0.59518882524182481</v>
      </c>
      <c r="AD2396" s="323">
        <v>201000</v>
      </c>
      <c r="AE2396" s="322">
        <v>34.954038803316607</v>
      </c>
      <c r="AF2396" s="324">
        <v>86.346526437165025</v>
      </c>
      <c r="AG2396" s="324">
        <v>14.202683344145333</v>
      </c>
      <c r="AH2396" s="324">
        <v>0.23847453416892142</v>
      </c>
      <c r="AI2396" s="324">
        <v>0.1644847098103098</v>
      </c>
      <c r="AJ2396" s="324">
        <v>0.12053670838377531</v>
      </c>
      <c r="AK2396" s="324">
        <v>168.26625302270992</v>
      </c>
      <c r="AL2396" s="324">
        <v>127.2524784014231</v>
      </c>
      <c r="AM2396" s="324">
        <v>209.28002764399673</v>
      </c>
    </row>
    <row r="2397" spans="1:39">
      <c r="A2397" s="291" t="s">
        <v>2548</v>
      </c>
      <c r="B2397" s="291">
        <v>4</v>
      </c>
      <c r="C2397" s="291" t="s">
        <v>4575</v>
      </c>
      <c r="D2397" s="291" t="s">
        <v>3178</v>
      </c>
      <c r="E2397" s="291" t="s">
        <v>3160</v>
      </c>
      <c r="F2397" s="291" t="s">
        <v>3161</v>
      </c>
      <c r="G2397" s="291" t="s">
        <v>3162</v>
      </c>
      <c r="H2397" s="291" t="s">
        <v>3163</v>
      </c>
      <c r="I2397" s="291" t="s">
        <v>3164</v>
      </c>
      <c r="J2397" s="291" t="s">
        <v>63</v>
      </c>
      <c r="K2397" s="291">
        <v>6</v>
      </c>
      <c r="L2397" s="291">
        <v>24440266</v>
      </c>
      <c r="M2397" s="291" t="s">
        <v>58</v>
      </c>
      <c r="N2397" s="291">
        <v>394</v>
      </c>
      <c r="O2397" s="291">
        <v>7043684.6611999711</v>
      </c>
      <c r="P2397" s="321" t="s">
        <v>3172</v>
      </c>
      <c r="Q2397" s="321">
        <v>20100000</v>
      </c>
      <c r="R2397" s="321">
        <v>32.510452999999998</v>
      </c>
      <c r="S2397" s="321">
        <v>52.540310169999998</v>
      </c>
      <c r="T2397" s="321">
        <v>123.30787642705047</v>
      </c>
      <c r="U2397" s="321" t="s">
        <v>150</v>
      </c>
      <c r="V2397" s="321">
        <v>0.2437433168239114</v>
      </c>
      <c r="W2397" s="321">
        <v>1.33586139759419</v>
      </c>
      <c r="X2397" s="321">
        <v>2.6501716760387399</v>
      </c>
      <c r="Y2397" s="321">
        <v>41.899748670636797</v>
      </c>
      <c r="Z2397" s="321">
        <v>0.41800999999999999</v>
      </c>
      <c r="AA2397" s="321">
        <v>141.09487300000001</v>
      </c>
      <c r="AB2397" s="321">
        <v>1.7961040779999999</v>
      </c>
      <c r="AC2397" s="322">
        <v>0.59518882524182481</v>
      </c>
      <c r="AD2397" s="323">
        <v>201000</v>
      </c>
      <c r="AE2397" s="322">
        <v>35.043207269651596</v>
      </c>
      <c r="AF2397" s="324">
        <v>86.566798188280245</v>
      </c>
      <c r="AG2397" s="324">
        <v>14.255219596637108</v>
      </c>
      <c r="AH2397" s="324">
        <v>0.23850653670199501</v>
      </c>
      <c r="AI2397" s="324">
        <v>0.1646730605148688</v>
      </c>
      <c r="AJ2397" s="324">
        <v>0.12053670838377531</v>
      </c>
      <c r="AK2397" s="324">
        <v>168.4589339554658</v>
      </c>
      <c r="AL2397" s="324">
        <v>127.39819464454034</v>
      </c>
      <c r="AM2397" s="324">
        <v>209.51967326639127</v>
      </c>
    </row>
    <row r="2398" spans="1:39">
      <c r="A2398" s="291" t="s">
        <v>2549</v>
      </c>
      <c r="B2398" s="291">
        <v>4</v>
      </c>
      <c r="C2398" s="291" t="s">
        <v>4576</v>
      </c>
      <c r="D2398" s="291" t="s">
        <v>3178</v>
      </c>
      <c r="E2398" s="291" t="s">
        <v>3160</v>
      </c>
      <c r="F2398" s="291" t="s">
        <v>3161</v>
      </c>
      <c r="G2398" s="291" t="s">
        <v>3162</v>
      </c>
      <c r="H2398" s="291" t="s">
        <v>3163</v>
      </c>
      <c r="I2398" s="291" t="s">
        <v>3164</v>
      </c>
      <c r="J2398" s="291" t="s">
        <v>63</v>
      </c>
      <c r="K2398" s="291">
        <v>6</v>
      </c>
      <c r="L2398" s="291">
        <v>24440266</v>
      </c>
      <c r="M2398" s="291" t="s">
        <v>58</v>
      </c>
      <c r="N2398" s="291">
        <v>395</v>
      </c>
      <c r="O2398" s="291">
        <v>7061607.5229333043</v>
      </c>
      <c r="P2398" s="321" t="s">
        <v>3172</v>
      </c>
      <c r="Q2398" s="321">
        <v>20100000</v>
      </c>
      <c r="R2398" s="321">
        <v>32.510452999999998</v>
      </c>
      <c r="S2398" s="321">
        <v>52.540310169999998</v>
      </c>
      <c r="T2398" s="321">
        <v>123.30787642705047</v>
      </c>
      <c r="U2398" s="321" t="s">
        <v>150</v>
      </c>
      <c r="V2398" s="321">
        <v>0.2437433168239114</v>
      </c>
      <c r="W2398" s="321">
        <v>1.33586139759419</v>
      </c>
      <c r="X2398" s="321">
        <v>2.6501716760387399</v>
      </c>
      <c r="Y2398" s="321">
        <v>41.899748670636797</v>
      </c>
      <c r="Z2398" s="321">
        <v>0.41800999999999999</v>
      </c>
      <c r="AA2398" s="321">
        <v>141.09487300000001</v>
      </c>
      <c r="AB2398" s="321">
        <v>1.7961040779999999</v>
      </c>
      <c r="AC2398" s="322">
        <v>0.59518882524182481</v>
      </c>
      <c r="AD2398" s="323">
        <v>201000</v>
      </c>
      <c r="AE2398" s="322">
        <v>35.132375735986585</v>
      </c>
      <c r="AF2398" s="324">
        <v>86.787069939395451</v>
      </c>
      <c r="AG2398" s="324">
        <v>14.30776242546464</v>
      </c>
      <c r="AH2398" s="324">
        <v>0.23853639225871956</v>
      </c>
      <c r="AI2398" s="324">
        <v>0.16486053090000546</v>
      </c>
      <c r="AJ2398" s="324">
        <v>0.12053670838377531</v>
      </c>
      <c r="AK2398" s="324">
        <v>168.65071433004317</v>
      </c>
      <c r="AL2398" s="324">
        <v>127.5432298345165</v>
      </c>
      <c r="AM2398" s="324">
        <v>209.75819882556985</v>
      </c>
    </row>
    <row r="2399" spans="1:39">
      <c r="A2399" s="291" t="s">
        <v>2550</v>
      </c>
      <c r="B2399" s="291">
        <v>4</v>
      </c>
      <c r="C2399" s="291" t="s">
        <v>4577</v>
      </c>
      <c r="D2399" s="291" t="s">
        <v>3178</v>
      </c>
      <c r="E2399" s="291" t="s">
        <v>3160</v>
      </c>
      <c r="F2399" s="291" t="s">
        <v>3161</v>
      </c>
      <c r="G2399" s="291" t="s">
        <v>3162</v>
      </c>
      <c r="H2399" s="291" t="s">
        <v>3163</v>
      </c>
      <c r="I2399" s="291" t="s">
        <v>3164</v>
      </c>
      <c r="J2399" s="291" t="s">
        <v>63</v>
      </c>
      <c r="K2399" s="291">
        <v>6</v>
      </c>
      <c r="L2399" s="291">
        <v>24440266</v>
      </c>
      <c r="M2399" s="291" t="s">
        <v>58</v>
      </c>
      <c r="N2399" s="291">
        <v>396</v>
      </c>
      <c r="O2399" s="291">
        <v>7079530.3846666375</v>
      </c>
      <c r="P2399" s="321" t="s">
        <v>3172</v>
      </c>
      <c r="Q2399" s="321">
        <v>20100000</v>
      </c>
      <c r="R2399" s="321">
        <v>32.510452999999998</v>
      </c>
      <c r="S2399" s="321">
        <v>52.540310169999998</v>
      </c>
      <c r="T2399" s="321">
        <v>123.30787642705047</v>
      </c>
      <c r="U2399" s="321" t="s">
        <v>150</v>
      </c>
      <c r="V2399" s="321">
        <v>0.2437433168239114</v>
      </c>
      <c r="W2399" s="321">
        <v>1.33586139759419</v>
      </c>
      <c r="X2399" s="321">
        <v>2.6501716760387399</v>
      </c>
      <c r="Y2399" s="321">
        <v>41.899748670636797</v>
      </c>
      <c r="Z2399" s="321">
        <v>0.41800999999999999</v>
      </c>
      <c r="AA2399" s="321">
        <v>141.09487300000001</v>
      </c>
      <c r="AB2399" s="321">
        <v>1.7961040779999999</v>
      </c>
      <c r="AC2399" s="322">
        <v>0.59518882524182481</v>
      </c>
      <c r="AD2399" s="323">
        <v>201000</v>
      </c>
      <c r="AE2399" s="322">
        <v>35.221544202321581</v>
      </c>
      <c r="AF2399" s="324">
        <v>87.007341690510685</v>
      </c>
      <c r="AG2399" s="324">
        <v>14.360311359015304</v>
      </c>
      <c r="AH2399" s="324">
        <v>0.23856410676634321</v>
      </c>
      <c r="AI2399" s="324">
        <v>0.16504712223131268</v>
      </c>
      <c r="AJ2399" s="324">
        <v>0.12053670838377531</v>
      </c>
      <c r="AK2399" s="324">
        <v>168.8415954411312</v>
      </c>
      <c r="AL2399" s="324">
        <v>127.6875849504689</v>
      </c>
      <c r="AM2399" s="324">
        <v>209.99560593179351</v>
      </c>
    </row>
    <row r="2400" spans="1:39">
      <c r="A2400" s="291" t="s">
        <v>2551</v>
      </c>
      <c r="B2400" s="291">
        <v>4</v>
      </c>
      <c r="C2400" s="291" t="s">
        <v>4578</v>
      </c>
      <c r="D2400" s="291" t="s">
        <v>3178</v>
      </c>
      <c r="E2400" s="291" t="s">
        <v>3160</v>
      </c>
      <c r="F2400" s="291" t="s">
        <v>3161</v>
      </c>
      <c r="G2400" s="291" t="s">
        <v>3162</v>
      </c>
      <c r="H2400" s="291" t="s">
        <v>3163</v>
      </c>
      <c r="I2400" s="291" t="s">
        <v>3164</v>
      </c>
      <c r="J2400" s="291" t="s">
        <v>63</v>
      </c>
      <c r="K2400" s="291">
        <v>6</v>
      </c>
      <c r="L2400" s="291">
        <v>24440266</v>
      </c>
      <c r="M2400" s="291" t="s">
        <v>58</v>
      </c>
      <c r="N2400" s="291">
        <v>397</v>
      </c>
      <c r="O2400" s="291">
        <v>7097453.2463999707</v>
      </c>
      <c r="P2400" s="321" t="s">
        <v>3172</v>
      </c>
      <c r="Q2400" s="321">
        <v>20100000</v>
      </c>
      <c r="R2400" s="321">
        <v>32.510452999999998</v>
      </c>
      <c r="S2400" s="321">
        <v>52.540310169999998</v>
      </c>
      <c r="T2400" s="321">
        <v>123.30787642705047</v>
      </c>
      <c r="U2400" s="321" t="s">
        <v>150</v>
      </c>
      <c r="V2400" s="321">
        <v>0.2437433168239114</v>
      </c>
      <c r="W2400" s="321">
        <v>1.33586139759419</v>
      </c>
      <c r="X2400" s="321">
        <v>2.6501716760387399</v>
      </c>
      <c r="Y2400" s="321">
        <v>41.899748670636797</v>
      </c>
      <c r="Z2400" s="321">
        <v>0.41800999999999999</v>
      </c>
      <c r="AA2400" s="321">
        <v>141.09487300000001</v>
      </c>
      <c r="AB2400" s="321">
        <v>1.7961040779999999</v>
      </c>
      <c r="AC2400" s="322">
        <v>0.59518882524182481</v>
      </c>
      <c r="AD2400" s="323">
        <v>201000</v>
      </c>
      <c r="AE2400" s="322">
        <v>35.310712668656571</v>
      </c>
      <c r="AF2400" s="324">
        <v>87.227613441625891</v>
      </c>
      <c r="AG2400" s="324">
        <v>14.412865926984647</v>
      </c>
      <c r="AH2400" s="324">
        <v>0.23858968616387119</v>
      </c>
      <c r="AI2400" s="324">
        <v>0.16523283577659689</v>
      </c>
      <c r="AJ2400" s="324">
        <v>0.12053670838377531</v>
      </c>
      <c r="AK2400" s="324">
        <v>169.03157858568352</v>
      </c>
      <c r="AL2400" s="324">
        <v>127.8312609732274</v>
      </c>
      <c r="AM2400" s="324">
        <v>210.23189619813965</v>
      </c>
    </row>
    <row r="2401" spans="1:39">
      <c r="A2401" s="291" t="s">
        <v>2552</v>
      </c>
      <c r="B2401" s="291">
        <v>4</v>
      </c>
      <c r="C2401" s="291" t="s">
        <v>4579</v>
      </c>
      <c r="D2401" s="291" t="s">
        <v>3178</v>
      </c>
      <c r="E2401" s="291" t="s">
        <v>3160</v>
      </c>
      <c r="F2401" s="291" t="s">
        <v>3161</v>
      </c>
      <c r="G2401" s="291" t="s">
        <v>3162</v>
      </c>
      <c r="H2401" s="291" t="s">
        <v>3163</v>
      </c>
      <c r="I2401" s="291" t="s">
        <v>3164</v>
      </c>
      <c r="J2401" s="291" t="s">
        <v>63</v>
      </c>
      <c r="K2401" s="291">
        <v>6</v>
      </c>
      <c r="L2401" s="291">
        <v>24440266</v>
      </c>
      <c r="M2401" s="291" t="s">
        <v>58</v>
      </c>
      <c r="N2401" s="291">
        <v>398</v>
      </c>
      <c r="O2401" s="291">
        <v>7115376.1081333039</v>
      </c>
      <c r="P2401" s="321" t="s">
        <v>3172</v>
      </c>
      <c r="Q2401" s="321">
        <v>20100000</v>
      </c>
      <c r="R2401" s="321">
        <v>32.510452999999998</v>
      </c>
      <c r="S2401" s="321">
        <v>52.540310169999998</v>
      </c>
      <c r="T2401" s="321">
        <v>123.30787642705047</v>
      </c>
      <c r="U2401" s="321" t="s">
        <v>150</v>
      </c>
      <c r="V2401" s="321">
        <v>0.2437433168239114</v>
      </c>
      <c r="W2401" s="321">
        <v>1.33586139759419</v>
      </c>
      <c r="X2401" s="321">
        <v>2.6501716760387399</v>
      </c>
      <c r="Y2401" s="321">
        <v>41.899748670636797</v>
      </c>
      <c r="Z2401" s="321">
        <v>0.41800999999999999</v>
      </c>
      <c r="AA2401" s="321">
        <v>141.09487300000001</v>
      </c>
      <c r="AB2401" s="321">
        <v>1.7961040779999999</v>
      </c>
      <c r="AC2401" s="322">
        <v>0.59518882524182481</v>
      </c>
      <c r="AD2401" s="323">
        <v>201000</v>
      </c>
      <c r="AE2401" s="322">
        <v>35.39988113499156</v>
      </c>
      <c r="AF2401" s="324">
        <v>87.447885192741111</v>
      </c>
      <c r="AG2401" s="324">
        <v>14.465425660379061</v>
      </c>
      <c r="AH2401" s="324">
        <v>0.23861313640223014</v>
      </c>
      <c r="AI2401" s="324">
        <v>0.16541767280588063</v>
      </c>
      <c r="AJ2401" s="324">
        <v>0.12053670838377531</v>
      </c>
      <c r="AK2401" s="324">
        <v>169.22066506292077</v>
      </c>
      <c r="AL2401" s="324">
        <v>127.97425888533628</v>
      </c>
      <c r="AM2401" s="324">
        <v>210.46707124050525</v>
      </c>
    </row>
    <row r="2402" spans="1:39">
      <c r="A2402" s="291" t="s">
        <v>2553</v>
      </c>
      <c r="B2402" s="291">
        <v>4</v>
      </c>
      <c r="C2402" s="291" t="s">
        <v>4580</v>
      </c>
      <c r="D2402" s="291" t="s">
        <v>3178</v>
      </c>
      <c r="E2402" s="291" t="s">
        <v>3160</v>
      </c>
      <c r="F2402" s="291" t="s">
        <v>3161</v>
      </c>
      <c r="G2402" s="291" t="s">
        <v>3162</v>
      </c>
      <c r="H2402" s="291" t="s">
        <v>3163</v>
      </c>
      <c r="I2402" s="291" t="s">
        <v>3164</v>
      </c>
      <c r="J2402" s="291" t="s">
        <v>63</v>
      </c>
      <c r="K2402" s="291">
        <v>6</v>
      </c>
      <c r="L2402" s="291">
        <v>24440266</v>
      </c>
      <c r="M2402" s="291" t="s">
        <v>58</v>
      </c>
      <c r="N2402" s="291">
        <v>399</v>
      </c>
      <c r="O2402" s="291">
        <v>7133298.9698666371</v>
      </c>
      <c r="P2402" s="321" t="s">
        <v>3172</v>
      </c>
      <c r="Q2402" s="321">
        <v>20100000</v>
      </c>
      <c r="R2402" s="321">
        <v>32.510452999999998</v>
      </c>
      <c r="S2402" s="321">
        <v>52.540310169999998</v>
      </c>
      <c r="T2402" s="321">
        <v>123.30787642705047</v>
      </c>
      <c r="U2402" s="321" t="s">
        <v>150</v>
      </c>
      <c r="V2402" s="321">
        <v>0.2437433168239114</v>
      </c>
      <c r="W2402" s="321">
        <v>1.33586139759419</v>
      </c>
      <c r="X2402" s="321">
        <v>2.6501716760387399</v>
      </c>
      <c r="Y2402" s="321">
        <v>41.899748670636797</v>
      </c>
      <c r="Z2402" s="321">
        <v>0.41800999999999999</v>
      </c>
      <c r="AA2402" s="321">
        <v>141.09487300000001</v>
      </c>
      <c r="AB2402" s="321">
        <v>1.7961040779999999</v>
      </c>
      <c r="AC2402" s="322">
        <v>0.59518882524182481</v>
      </c>
      <c r="AD2402" s="323">
        <v>201000</v>
      </c>
      <c r="AE2402" s="322">
        <v>35.489049601326556</v>
      </c>
      <c r="AF2402" s="324">
        <v>87.668156943856332</v>
      </c>
      <c r="AG2402" s="324">
        <v>14.517990091518309</v>
      </c>
      <c r="AH2402" s="324">
        <v>0.23863446344398359</v>
      </c>
      <c r="AI2402" s="324">
        <v>0.16560163459140348</v>
      </c>
      <c r="AJ2402" s="324">
        <v>0.12053670838377531</v>
      </c>
      <c r="AK2402" s="324">
        <v>169.40885617433165</v>
      </c>
      <c r="AL2402" s="324">
        <v>128.11657967105509</v>
      </c>
      <c r="AM2402" s="324">
        <v>210.7011326776082</v>
      </c>
    </row>
    <row r="2403" spans="1:39">
      <c r="A2403" s="291" t="s">
        <v>2554</v>
      </c>
      <c r="B2403" s="291">
        <v>4</v>
      </c>
      <c r="C2403" s="291" t="s">
        <v>4581</v>
      </c>
      <c r="D2403" s="291" t="s">
        <v>3178</v>
      </c>
      <c r="E2403" s="291" t="s">
        <v>3160</v>
      </c>
      <c r="F2403" s="291" t="s">
        <v>3161</v>
      </c>
      <c r="G2403" s="291" t="s">
        <v>3162</v>
      </c>
      <c r="H2403" s="291" t="s">
        <v>3163</v>
      </c>
      <c r="I2403" s="291" t="s">
        <v>3164</v>
      </c>
      <c r="J2403" s="291" t="s">
        <v>63</v>
      </c>
      <c r="K2403" s="291">
        <v>6</v>
      </c>
      <c r="L2403" s="291">
        <v>24440266</v>
      </c>
      <c r="M2403" s="291" t="s">
        <v>58</v>
      </c>
      <c r="N2403" s="291">
        <v>400</v>
      </c>
      <c r="O2403" s="291">
        <v>7151221.8315999703</v>
      </c>
      <c r="P2403" s="321" t="s">
        <v>3172</v>
      </c>
      <c r="Q2403" s="321">
        <v>20100000</v>
      </c>
      <c r="R2403" s="321">
        <v>32.510452999999998</v>
      </c>
      <c r="S2403" s="321">
        <v>52.540310169999998</v>
      </c>
      <c r="T2403" s="321">
        <v>123.30787642705047</v>
      </c>
      <c r="U2403" s="321" t="s">
        <v>150</v>
      </c>
      <c r="V2403" s="321">
        <v>0.2437433168239114</v>
      </c>
      <c r="W2403" s="321">
        <v>1.33586139759419</v>
      </c>
      <c r="X2403" s="321">
        <v>2.6501716760387399</v>
      </c>
      <c r="Y2403" s="321">
        <v>41.899748670636797</v>
      </c>
      <c r="Z2403" s="321">
        <v>0.41800999999999999</v>
      </c>
      <c r="AA2403" s="321">
        <v>141.09487300000001</v>
      </c>
      <c r="AB2403" s="321">
        <v>1.7961040779999999</v>
      </c>
      <c r="AC2403" s="322">
        <v>0.59518882524182481</v>
      </c>
      <c r="AD2403" s="323">
        <v>201000</v>
      </c>
      <c r="AE2403" s="322">
        <v>35.578218067661545</v>
      </c>
      <c r="AF2403" s="324">
        <v>87.888428694971552</v>
      </c>
      <c r="AG2403" s="324">
        <v>14.5705587540381</v>
      </c>
      <c r="AH2403" s="324">
        <v>0.23865367326331949</v>
      </c>
      <c r="AI2403" s="324">
        <v>0.16578472240762382</v>
      </c>
      <c r="AJ2403" s="324">
        <v>0.12053670838377531</v>
      </c>
      <c r="AK2403" s="324">
        <v>169.59615322367463</v>
      </c>
      <c r="AL2403" s="324">
        <v>128.2582243163599</v>
      </c>
      <c r="AM2403" s="324">
        <v>210.93408213098937</v>
      </c>
    </row>
    <row r="2404" spans="1:39">
      <c r="A2404" s="291" t="s">
        <v>2555</v>
      </c>
      <c r="B2404" s="291">
        <v>4</v>
      </c>
      <c r="C2404" s="291" t="s">
        <v>4582</v>
      </c>
      <c r="D2404" s="291" t="s">
        <v>3178</v>
      </c>
      <c r="E2404" s="291" t="s">
        <v>3160</v>
      </c>
      <c r="F2404" s="291" t="s">
        <v>3161</v>
      </c>
      <c r="G2404" s="291" t="s">
        <v>3162</v>
      </c>
      <c r="H2404" s="291" t="s">
        <v>3163</v>
      </c>
      <c r="I2404" s="291" t="s">
        <v>3164</v>
      </c>
      <c r="J2404" s="291" t="s">
        <v>63</v>
      </c>
      <c r="K2404" s="291">
        <v>6</v>
      </c>
      <c r="L2404" s="291">
        <v>24440266</v>
      </c>
      <c r="M2404" s="291" t="s">
        <v>58</v>
      </c>
      <c r="N2404" s="291">
        <v>401</v>
      </c>
      <c r="O2404" s="291">
        <v>7169144.6933333036</v>
      </c>
      <c r="P2404" s="321" t="s">
        <v>3172</v>
      </c>
      <c r="Q2404" s="321">
        <v>20100000</v>
      </c>
      <c r="R2404" s="321">
        <v>32.510452999999998</v>
      </c>
      <c r="S2404" s="321">
        <v>52.540310169999998</v>
      </c>
      <c r="T2404" s="321">
        <v>123.30787642705047</v>
      </c>
      <c r="U2404" s="321" t="s">
        <v>150</v>
      </c>
      <c r="V2404" s="321">
        <v>0.2437433168239114</v>
      </c>
      <c r="W2404" s="321">
        <v>1.33586139759419</v>
      </c>
      <c r="X2404" s="321">
        <v>2.6501716760387399</v>
      </c>
      <c r="Y2404" s="321">
        <v>41.899748670636797</v>
      </c>
      <c r="Z2404" s="321">
        <v>0.41800999999999999</v>
      </c>
      <c r="AA2404" s="321">
        <v>141.09487300000001</v>
      </c>
      <c r="AB2404" s="321">
        <v>1.7961040779999999</v>
      </c>
      <c r="AC2404" s="322">
        <v>0.59518882524182481</v>
      </c>
      <c r="AD2404" s="323">
        <v>201000</v>
      </c>
      <c r="AE2404" s="322">
        <v>35.667386533996535</v>
      </c>
      <c r="AF2404" s="324">
        <v>88.108700446086758</v>
      </c>
      <c r="AG2404" s="324">
        <v>14.623131182892624</v>
      </c>
      <c r="AH2404" s="324">
        <v>0.23867077184594843</v>
      </c>
      <c r="AI2404" s="324">
        <v>0.16596693753121963</v>
      </c>
      <c r="AJ2404" s="324">
        <v>0.12053670838377531</v>
      </c>
      <c r="AK2404" s="324">
        <v>169.78255751697884</v>
      </c>
      <c r="AL2404" s="324">
        <v>128.39919380894392</v>
      </c>
      <c r="AM2404" s="324">
        <v>211.16592122501376</v>
      </c>
    </row>
    <row r="2405" spans="1:39">
      <c r="A2405" s="291" t="s">
        <v>2556</v>
      </c>
      <c r="B2405" s="291">
        <v>4</v>
      </c>
      <c r="C2405" s="291" t="s">
        <v>4583</v>
      </c>
      <c r="D2405" s="291" t="s">
        <v>3178</v>
      </c>
      <c r="E2405" s="291" t="s">
        <v>3160</v>
      </c>
      <c r="F2405" s="291" t="s">
        <v>3161</v>
      </c>
      <c r="G2405" s="291" t="s">
        <v>3162</v>
      </c>
      <c r="H2405" s="291" t="s">
        <v>3163</v>
      </c>
      <c r="I2405" s="291" t="s">
        <v>3164</v>
      </c>
      <c r="J2405" s="291" t="s">
        <v>63</v>
      </c>
      <c r="K2405" s="291">
        <v>6</v>
      </c>
      <c r="L2405" s="291">
        <v>24440266</v>
      </c>
      <c r="M2405" s="291" t="s">
        <v>58</v>
      </c>
      <c r="N2405" s="291">
        <v>402</v>
      </c>
      <c r="O2405" s="291">
        <v>7187067.5550666368</v>
      </c>
      <c r="P2405" s="321" t="s">
        <v>3172</v>
      </c>
      <c r="Q2405" s="321">
        <v>20100000</v>
      </c>
      <c r="R2405" s="321">
        <v>32.510452999999998</v>
      </c>
      <c r="S2405" s="321">
        <v>52.540310169999998</v>
      </c>
      <c r="T2405" s="321">
        <v>123.30787642705047</v>
      </c>
      <c r="U2405" s="321" t="s">
        <v>150</v>
      </c>
      <c r="V2405" s="321">
        <v>0.2437433168239114</v>
      </c>
      <c r="W2405" s="321">
        <v>1.33586139759419</v>
      </c>
      <c r="X2405" s="321">
        <v>2.6501716760387399</v>
      </c>
      <c r="Y2405" s="321">
        <v>41.899748670636797</v>
      </c>
      <c r="Z2405" s="321">
        <v>0.41800999999999999</v>
      </c>
      <c r="AA2405" s="321">
        <v>141.09487300000001</v>
      </c>
      <c r="AB2405" s="321">
        <v>1.7961040779999999</v>
      </c>
      <c r="AC2405" s="322">
        <v>0.59518882524182481</v>
      </c>
      <c r="AD2405" s="323">
        <v>201000</v>
      </c>
      <c r="AE2405" s="322">
        <v>35.756555000331524</v>
      </c>
      <c r="AF2405" s="324">
        <v>88.328972197201963</v>
      </c>
      <c r="AG2405" s="324">
        <v>14.675706914357052</v>
      </c>
      <c r="AH2405" s="324">
        <v>0.23868576518888127</v>
      </c>
      <c r="AI2405" s="324">
        <v>0.1661482812410891</v>
      </c>
      <c r="AJ2405" s="324">
        <v>0.12053670838377531</v>
      </c>
      <c r="AK2405" s="324">
        <v>169.96807036254461</v>
      </c>
      <c r="AL2405" s="324">
        <v>128.53948913821804</v>
      </c>
      <c r="AM2405" s="324">
        <v>211.39665158687117</v>
      </c>
    </row>
    <row r="2406" spans="1:39">
      <c r="A2406" s="291" t="s">
        <v>2557</v>
      </c>
      <c r="B2406" s="291">
        <v>4</v>
      </c>
      <c r="C2406" s="291" t="s">
        <v>4584</v>
      </c>
      <c r="D2406" s="291" t="s">
        <v>3178</v>
      </c>
      <c r="E2406" s="291" t="s">
        <v>3160</v>
      </c>
      <c r="F2406" s="291" t="s">
        <v>3161</v>
      </c>
      <c r="G2406" s="291" t="s">
        <v>3162</v>
      </c>
      <c r="H2406" s="291" t="s">
        <v>3163</v>
      </c>
      <c r="I2406" s="291" t="s">
        <v>3164</v>
      </c>
      <c r="J2406" s="291" t="s">
        <v>63</v>
      </c>
      <c r="K2406" s="291">
        <v>6</v>
      </c>
      <c r="L2406" s="291">
        <v>24440266</v>
      </c>
      <c r="M2406" s="291" t="s">
        <v>58</v>
      </c>
      <c r="N2406" s="291">
        <v>403</v>
      </c>
      <c r="O2406" s="291">
        <v>7204990.41679997</v>
      </c>
      <c r="P2406" s="321" t="s">
        <v>3172</v>
      </c>
      <c r="Q2406" s="321">
        <v>20100000</v>
      </c>
      <c r="R2406" s="321">
        <v>32.510452999999998</v>
      </c>
      <c r="S2406" s="321">
        <v>52.540310169999998</v>
      </c>
      <c r="T2406" s="321">
        <v>123.30787642705047</v>
      </c>
      <c r="U2406" s="321" t="s">
        <v>150</v>
      </c>
      <c r="V2406" s="321">
        <v>0.2437433168239114</v>
      </c>
      <c r="W2406" s="321">
        <v>1.33586139759419</v>
      </c>
      <c r="X2406" s="321">
        <v>2.6501716760387399</v>
      </c>
      <c r="Y2406" s="321">
        <v>41.899748670636797</v>
      </c>
      <c r="Z2406" s="321">
        <v>0.41800999999999999</v>
      </c>
      <c r="AA2406" s="321">
        <v>141.09487300000001</v>
      </c>
      <c r="AB2406" s="321">
        <v>1.7961040779999999</v>
      </c>
      <c r="AC2406" s="322">
        <v>0.59518882524182481</v>
      </c>
      <c r="AD2406" s="323">
        <v>201000</v>
      </c>
      <c r="AE2406" s="322">
        <v>35.84572346666652</v>
      </c>
      <c r="AF2406" s="324">
        <v>88.549243948317198</v>
      </c>
      <c r="AG2406" s="324">
        <v>14.728285486030028</v>
      </c>
      <c r="AH2406" s="324">
        <v>0.2386986593004829</v>
      </c>
      <c r="AI2406" s="324">
        <v>0.1663287548183513</v>
      </c>
      <c r="AJ2406" s="324">
        <v>0.12053670838377531</v>
      </c>
      <c r="AK2406" s="324">
        <v>170.15269307094428</v>
      </c>
      <c r="AL2406" s="324">
        <v>128.67911129531137</v>
      </c>
      <c r="AM2406" s="324">
        <v>211.62627484657722</v>
      </c>
    </row>
    <row r="2407" spans="1:39">
      <c r="A2407" s="291" t="s">
        <v>2558</v>
      </c>
      <c r="B2407" s="291">
        <v>4</v>
      </c>
      <c r="C2407" s="291" t="s">
        <v>4585</v>
      </c>
      <c r="D2407" s="291" t="s">
        <v>3178</v>
      </c>
      <c r="E2407" s="291" t="s">
        <v>3160</v>
      </c>
      <c r="F2407" s="291" t="s">
        <v>3161</v>
      </c>
      <c r="G2407" s="291" t="s">
        <v>3162</v>
      </c>
      <c r="H2407" s="291" t="s">
        <v>3163</v>
      </c>
      <c r="I2407" s="291" t="s">
        <v>3164</v>
      </c>
      <c r="J2407" s="291" t="s">
        <v>63</v>
      </c>
      <c r="K2407" s="291">
        <v>6</v>
      </c>
      <c r="L2407" s="291">
        <v>24440266</v>
      </c>
      <c r="M2407" s="291" t="s">
        <v>58</v>
      </c>
      <c r="N2407" s="291">
        <v>404</v>
      </c>
      <c r="O2407" s="291">
        <v>7222913.2785333032</v>
      </c>
      <c r="P2407" s="321" t="s">
        <v>3172</v>
      </c>
      <c r="Q2407" s="321">
        <v>20100000</v>
      </c>
      <c r="R2407" s="321">
        <v>32.510452999999998</v>
      </c>
      <c r="S2407" s="321">
        <v>52.540310169999998</v>
      </c>
      <c r="T2407" s="321">
        <v>123.30787642705047</v>
      </c>
      <c r="U2407" s="321" t="s">
        <v>150</v>
      </c>
      <c r="V2407" s="321">
        <v>0.2437433168239114</v>
      </c>
      <c r="W2407" s="321">
        <v>1.33586139759419</v>
      </c>
      <c r="X2407" s="321">
        <v>2.6501716760387399</v>
      </c>
      <c r="Y2407" s="321">
        <v>41.899748670636797</v>
      </c>
      <c r="Z2407" s="321">
        <v>0.41800999999999999</v>
      </c>
      <c r="AA2407" s="321">
        <v>141.09487300000001</v>
      </c>
      <c r="AB2407" s="321">
        <v>1.7961040779999999</v>
      </c>
      <c r="AC2407" s="322">
        <v>0.59518882524182481</v>
      </c>
      <c r="AD2407" s="323">
        <v>201000</v>
      </c>
      <c r="AE2407" s="322">
        <v>35.934891933001509</v>
      </c>
      <c r="AF2407" s="324">
        <v>88.769515699432404</v>
      </c>
      <c r="AG2407" s="324">
        <v>14.780866436836089</v>
      </c>
      <c r="AH2407" s="324">
        <v>0.23870946020018544</v>
      </c>
      <c r="AI2407" s="324">
        <v>0.16650835954634591</v>
      </c>
      <c r="AJ2407" s="324">
        <v>0.12053670838377531</v>
      </c>
      <c r="AK2407" s="324">
        <v>170.33642695502184</v>
      </c>
      <c r="AL2407" s="324">
        <v>128.81806127307092</v>
      </c>
      <c r="AM2407" s="324">
        <v>211.85479263697275</v>
      </c>
    </row>
    <row r="2408" spans="1:39">
      <c r="A2408" s="291" t="s">
        <v>2559</v>
      </c>
      <c r="B2408" s="291">
        <v>4</v>
      </c>
      <c r="C2408" s="291" t="s">
        <v>4586</v>
      </c>
      <c r="D2408" s="291" t="s">
        <v>3178</v>
      </c>
      <c r="E2408" s="291" t="s">
        <v>3160</v>
      </c>
      <c r="F2408" s="291" t="s">
        <v>3161</v>
      </c>
      <c r="G2408" s="291" t="s">
        <v>3162</v>
      </c>
      <c r="H2408" s="291" t="s">
        <v>3163</v>
      </c>
      <c r="I2408" s="291" t="s">
        <v>3164</v>
      </c>
      <c r="J2408" s="291" t="s">
        <v>63</v>
      </c>
      <c r="K2408" s="291">
        <v>6</v>
      </c>
      <c r="L2408" s="291">
        <v>24440266</v>
      </c>
      <c r="M2408" s="291" t="s">
        <v>58</v>
      </c>
      <c r="N2408" s="291">
        <v>405</v>
      </c>
      <c r="O2408" s="291">
        <v>7240836.1402666364</v>
      </c>
      <c r="P2408" s="321" t="s">
        <v>3172</v>
      </c>
      <c r="Q2408" s="321">
        <v>20100000</v>
      </c>
      <c r="R2408" s="321">
        <v>32.510452999999998</v>
      </c>
      <c r="S2408" s="321">
        <v>52.540310169999998</v>
      </c>
      <c r="T2408" s="321">
        <v>123.30787642705047</v>
      </c>
      <c r="U2408" s="321" t="s">
        <v>150</v>
      </c>
      <c r="V2408" s="321">
        <v>0.2437433168239114</v>
      </c>
      <c r="W2408" s="321">
        <v>1.33586139759419</v>
      </c>
      <c r="X2408" s="321">
        <v>2.6501716760387399</v>
      </c>
      <c r="Y2408" s="321">
        <v>41.899748670636797</v>
      </c>
      <c r="Z2408" s="321">
        <v>0.41800999999999999</v>
      </c>
      <c r="AA2408" s="321">
        <v>141.09487300000001</v>
      </c>
      <c r="AB2408" s="321">
        <v>1.7961040779999999</v>
      </c>
      <c r="AC2408" s="322">
        <v>0.59518882524182481</v>
      </c>
      <c r="AD2408" s="323">
        <v>201000</v>
      </c>
      <c r="AE2408" s="322">
        <v>36.024060399336499</v>
      </c>
      <c r="AF2408" s="324">
        <v>88.989787450547624</v>
      </c>
      <c r="AG2408" s="324">
        <v>14.833449307028156</v>
      </c>
      <c r="AH2408" s="324">
        <v>0.23871817391855135</v>
      </c>
      <c r="AI2408" s="324">
        <v>0.16668709671063356</v>
      </c>
      <c r="AJ2408" s="324">
        <v>0.12053670838377531</v>
      </c>
      <c r="AK2408" s="324">
        <v>170.51927332989322</v>
      </c>
      <c r="AL2408" s="324">
        <v>128.95634006606193</v>
      </c>
      <c r="AM2408" s="324">
        <v>212.08220659372452</v>
      </c>
    </row>
    <row r="2409" spans="1:39">
      <c r="A2409" s="291" t="s">
        <v>2560</v>
      </c>
      <c r="B2409" s="291">
        <v>4</v>
      </c>
      <c r="C2409" s="291" t="s">
        <v>4587</v>
      </c>
      <c r="D2409" s="291" t="s">
        <v>3178</v>
      </c>
      <c r="E2409" s="291" t="s">
        <v>3160</v>
      </c>
      <c r="F2409" s="291" t="s">
        <v>3161</v>
      </c>
      <c r="G2409" s="291" t="s">
        <v>3162</v>
      </c>
      <c r="H2409" s="291" t="s">
        <v>3163</v>
      </c>
      <c r="I2409" s="291" t="s">
        <v>3164</v>
      </c>
      <c r="J2409" s="291" t="s">
        <v>63</v>
      </c>
      <c r="K2409" s="291">
        <v>6</v>
      </c>
      <c r="L2409" s="291">
        <v>24440266</v>
      </c>
      <c r="M2409" s="291" t="s">
        <v>58</v>
      </c>
      <c r="N2409" s="291">
        <v>406</v>
      </c>
      <c r="O2409" s="291">
        <v>7258759.0019999696</v>
      </c>
      <c r="P2409" s="321" t="s">
        <v>3172</v>
      </c>
      <c r="Q2409" s="321">
        <v>20100000</v>
      </c>
      <c r="R2409" s="321">
        <v>32.510452999999998</v>
      </c>
      <c r="S2409" s="321">
        <v>52.540310169999998</v>
      </c>
      <c r="T2409" s="321">
        <v>123.30787642705047</v>
      </c>
      <c r="U2409" s="321" t="s">
        <v>150</v>
      </c>
      <c r="V2409" s="321">
        <v>0.2437433168239114</v>
      </c>
      <c r="W2409" s="321">
        <v>1.33586139759419</v>
      </c>
      <c r="X2409" s="321">
        <v>2.6501716760387399</v>
      </c>
      <c r="Y2409" s="321">
        <v>41.899748670636797</v>
      </c>
      <c r="Z2409" s="321">
        <v>0.41800999999999999</v>
      </c>
      <c r="AA2409" s="321">
        <v>141.09487300000001</v>
      </c>
      <c r="AB2409" s="321">
        <v>1.7961040779999999</v>
      </c>
      <c r="AC2409" s="322">
        <v>0.59518882524182481</v>
      </c>
      <c r="AD2409" s="323">
        <v>201000</v>
      </c>
      <c r="AE2409" s="322">
        <v>36.113228865671488</v>
      </c>
      <c r="AF2409" s="324">
        <v>89.21005920166283</v>
      </c>
      <c r="AG2409" s="324">
        <v>14.886033638189918</v>
      </c>
      <c r="AH2409" s="324">
        <v>0.23872480649713412</v>
      </c>
      <c r="AI2409" s="324">
        <v>0.16686496759899527</v>
      </c>
      <c r="AJ2409" s="324">
        <v>0.12053670838377531</v>
      </c>
      <c r="AK2409" s="324">
        <v>170.70123351294589</v>
      </c>
      <c r="AL2409" s="324">
        <v>129.09394867056744</v>
      </c>
      <c r="AM2409" s="324">
        <v>212.30851835532431</v>
      </c>
    </row>
    <row r="2410" spans="1:39">
      <c r="A2410" s="291" t="s">
        <v>2561</v>
      </c>
      <c r="B2410" s="291">
        <v>4</v>
      </c>
      <c r="C2410" s="291" t="s">
        <v>4588</v>
      </c>
      <c r="D2410" s="291" t="s">
        <v>3178</v>
      </c>
      <c r="E2410" s="291" t="s">
        <v>3160</v>
      </c>
      <c r="F2410" s="291" t="s">
        <v>3161</v>
      </c>
      <c r="G2410" s="291" t="s">
        <v>3162</v>
      </c>
      <c r="H2410" s="291" t="s">
        <v>3163</v>
      </c>
      <c r="I2410" s="291" t="s">
        <v>3164</v>
      </c>
      <c r="J2410" s="291" t="s">
        <v>63</v>
      </c>
      <c r="K2410" s="291">
        <v>6</v>
      </c>
      <c r="L2410" s="291">
        <v>24440266</v>
      </c>
      <c r="M2410" s="291" t="s">
        <v>58</v>
      </c>
      <c r="N2410" s="291">
        <v>407</v>
      </c>
      <c r="O2410" s="291">
        <v>7276681.8637333028</v>
      </c>
      <c r="P2410" s="321" t="s">
        <v>3172</v>
      </c>
      <c r="Q2410" s="321">
        <v>20100000</v>
      </c>
      <c r="R2410" s="321">
        <v>32.510452999999998</v>
      </c>
      <c r="S2410" s="321">
        <v>52.540310169999998</v>
      </c>
      <c r="T2410" s="321">
        <v>123.30787642705047</v>
      </c>
      <c r="U2410" s="321" t="s">
        <v>150</v>
      </c>
      <c r="V2410" s="321">
        <v>0.2437433168239114</v>
      </c>
      <c r="W2410" s="321">
        <v>1.33586139759419</v>
      </c>
      <c r="X2410" s="321">
        <v>2.6501716760387399</v>
      </c>
      <c r="Y2410" s="321">
        <v>41.899748670636797</v>
      </c>
      <c r="Z2410" s="321">
        <v>0.41800999999999999</v>
      </c>
      <c r="AA2410" s="321">
        <v>141.09487300000001</v>
      </c>
      <c r="AB2410" s="321">
        <v>1.7961040779999999</v>
      </c>
      <c r="AC2410" s="322">
        <v>0.59518882524182481</v>
      </c>
      <c r="AD2410" s="323">
        <v>201000</v>
      </c>
      <c r="AE2410" s="322">
        <v>36.202397332006484</v>
      </c>
      <c r="AF2410" s="324">
        <v>89.430330952778064</v>
      </c>
      <c r="AG2410" s="324">
        <v>14.938618973238228</v>
      </c>
      <c r="AH2410" s="324">
        <v>0.23872936398821212</v>
      </c>
      <c r="AI2410" s="324">
        <v>0.16704197350143177</v>
      </c>
      <c r="AJ2410" s="324">
        <v>0.12053670838377531</v>
      </c>
      <c r="AK2410" s="324">
        <v>170.88230882383795</v>
      </c>
      <c r="AL2410" s="324">
        <v>129.23088808458775</v>
      </c>
      <c r="AM2410" s="324">
        <v>212.53372956308814</v>
      </c>
    </row>
    <row r="2411" spans="1:39">
      <c r="A2411" s="291" t="s">
        <v>2562</v>
      </c>
      <c r="B2411" s="291">
        <v>4</v>
      </c>
      <c r="C2411" s="291" t="s">
        <v>4589</v>
      </c>
      <c r="D2411" s="291" t="s">
        <v>3178</v>
      </c>
      <c r="E2411" s="291" t="s">
        <v>3160</v>
      </c>
      <c r="F2411" s="291" t="s">
        <v>3161</v>
      </c>
      <c r="G2411" s="291" t="s">
        <v>3162</v>
      </c>
      <c r="H2411" s="291" t="s">
        <v>3163</v>
      </c>
      <c r="I2411" s="291" t="s">
        <v>3164</v>
      </c>
      <c r="J2411" s="291" t="s">
        <v>63</v>
      </c>
      <c r="K2411" s="291">
        <v>6</v>
      </c>
      <c r="L2411" s="291">
        <v>24440266</v>
      </c>
      <c r="M2411" s="291" t="s">
        <v>58</v>
      </c>
      <c r="N2411" s="291">
        <v>408</v>
      </c>
      <c r="O2411" s="291">
        <v>7294604.725466636</v>
      </c>
      <c r="P2411" s="321" t="s">
        <v>3172</v>
      </c>
      <c r="Q2411" s="321">
        <v>20100000</v>
      </c>
      <c r="R2411" s="321">
        <v>32.510452999999998</v>
      </c>
      <c r="S2411" s="321">
        <v>52.540310169999998</v>
      </c>
      <c r="T2411" s="321">
        <v>123.30787642705047</v>
      </c>
      <c r="U2411" s="321" t="s">
        <v>150</v>
      </c>
      <c r="V2411" s="321">
        <v>0.2437433168239114</v>
      </c>
      <c r="W2411" s="321">
        <v>1.33586139759419</v>
      </c>
      <c r="X2411" s="321">
        <v>2.6501716760387399</v>
      </c>
      <c r="Y2411" s="321">
        <v>41.899748670636797</v>
      </c>
      <c r="Z2411" s="321">
        <v>0.41800999999999999</v>
      </c>
      <c r="AA2411" s="321">
        <v>141.09487300000001</v>
      </c>
      <c r="AB2411" s="321">
        <v>1.7961040779999999</v>
      </c>
      <c r="AC2411" s="322">
        <v>0.59518882524182481</v>
      </c>
      <c r="AD2411" s="323">
        <v>201000</v>
      </c>
      <c r="AE2411" s="322">
        <v>36.291565798341473</v>
      </c>
      <c r="AF2411" s="324">
        <v>89.65060270389327</v>
      </c>
      <c r="AG2411" s="324">
        <v>14.991204856425437</v>
      </c>
      <c r="AH2411" s="324">
        <v>0.2387318524548612</v>
      </c>
      <c r="AI2411" s="324">
        <v>0.16721811571016257</v>
      </c>
      <c r="AJ2411" s="324">
        <v>0.12053670838377531</v>
      </c>
      <c r="AK2411" s="324">
        <v>171.06250058449737</v>
      </c>
      <c r="AL2411" s="324">
        <v>129.3671593078397</v>
      </c>
      <c r="AM2411" s="324">
        <v>212.75784186115504</v>
      </c>
    </row>
    <row r="2412" spans="1:39">
      <c r="A2412" s="291" t="s">
        <v>2563</v>
      </c>
      <c r="B2412" s="291">
        <v>4</v>
      </c>
      <c r="C2412" s="291" t="s">
        <v>4590</v>
      </c>
      <c r="D2412" s="291" t="s">
        <v>3178</v>
      </c>
      <c r="E2412" s="291" t="s">
        <v>3160</v>
      </c>
      <c r="F2412" s="291" t="s">
        <v>3161</v>
      </c>
      <c r="G2412" s="291" t="s">
        <v>3162</v>
      </c>
      <c r="H2412" s="291" t="s">
        <v>3163</v>
      </c>
      <c r="I2412" s="291" t="s">
        <v>3164</v>
      </c>
      <c r="J2412" s="291" t="s">
        <v>63</v>
      </c>
      <c r="K2412" s="291">
        <v>6</v>
      </c>
      <c r="L2412" s="291">
        <v>24440266</v>
      </c>
      <c r="M2412" s="291" t="s">
        <v>58</v>
      </c>
      <c r="N2412" s="291">
        <v>409</v>
      </c>
      <c r="O2412" s="291">
        <v>7312527.5871999692</v>
      </c>
      <c r="P2412" s="321" t="s">
        <v>3172</v>
      </c>
      <c r="Q2412" s="321">
        <v>20100000</v>
      </c>
      <c r="R2412" s="321">
        <v>32.510452999999998</v>
      </c>
      <c r="S2412" s="321">
        <v>52.540310169999998</v>
      </c>
      <c r="T2412" s="321">
        <v>123.30787642705047</v>
      </c>
      <c r="U2412" s="321" t="s">
        <v>150</v>
      </c>
      <c r="V2412" s="321">
        <v>0.2437433168239114</v>
      </c>
      <c r="W2412" s="321">
        <v>1.33586139759419</v>
      </c>
      <c r="X2412" s="321">
        <v>2.6501716760387399</v>
      </c>
      <c r="Y2412" s="321">
        <v>41.899748670636797</v>
      </c>
      <c r="Z2412" s="321">
        <v>0.41800999999999999</v>
      </c>
      <c r="AA2412" s="321">
        <v>141.09487300000001</v>
      </c>
      <c r="AB2412" s="321">
        <v>1.7961040779999999</v>
      </c>
      <c r="AC2412" s="322">
        <v>0.59518882524182481</v>
      </c>
      <c r="AD2412" s="323">
        <v>201000</v>
      </c>
      <c r="AE2412" s="322">
        <v>36.380734264676462</v>
      </c>
      <c r="AF2412" s="324">
        <v>89.87087445500849</v>
      </c>
      <c r="AG2412" s="324">
        <v>15.043790833341776</v>
      </c>
      <c r="AH2412" s="324">
        <v>0.23873227797073185</v>
      </c>
      <c r="AI2412" s="324">
        <v>0.16739339551962473</v>
      </c>
      <c r="AJ2412" s="324">
        <v>0.12053670838377531</v>
      </c>
      <c r="AK2412" s="324">
        <v>171.24181011912066</v>
      </c>
      <c r="AL2412" s="324">
        <v>129.50276334175575</v>
      </c>
      <c r="AM2412" s="324">
        <v>212.98085689648556</v>
      </c>
    </row>
    <row r="2413" spans="1:39">
      <c r="A2413" s="291" t="s">
        <v>2564</v>
      </c>
      <c r="B2413" s="291">
        <v>4</v>
      </c>
      <c r="C2413" s="291" t="s">
        <v>4591</v>
      </c>
      <c r="D2413" s="291" t="s">
        <v>3178</v>
      </c>
      <c r="E2413" s="291" t="s">
        <v>3160</v>
      </c>
      <c r="F2413" s="291" t="s">
        <v>3161</v>
      </c>
      <c r="G2413" s="291" t="s">
        <v>3162</v>
      </c>
      <c r="H2413" s="291" t="s">
        <v>3163</v>
      </c>
      <c r="I2413" s="291" t="s">
        <v>3164</v>
      </c>
      <c r="J2413" s="291" t="s">
        <v>63</v>
      </c>
      <c r="K2413" s="291">
        <v>6</v>
      </c>
      <c r="L2413" s="291">
        <v>24440266</v>
      </c>
      <c r="M2413" s="291" t="s">
        <v>58</v>
      </c>
      <c r="N2413" s="291">
        <v>410</v>
      </c>
      <c r="O2413" s="291">
        <v>7330450.4489333024</v>
      </c>
      <c r="P2413" s="321" t="s">
        <v>3172</v>
      </c>
      <c r="Q2413" s="321">
        <v>20100000</v>
      </c>
      <c r="R2413" s="321">
        <v>32.510452999999998</v>
      </c>
      <c r="S2413" s="321">
        <v>52.540310169999998</v>
      </c>
      <c r="T2413" s="321">
        <v>123.30787642705047</v>
      </c>
      <c r="U2413" s="321" t="s">
        <v>150</v>
      </c>
      <c r="V2413" s="321">
        <v>0.2437433168239114</v>
      </c>
      <c r="W2413" s="321">
        <v>1.33586139759419</v>
      </c>
      <c r="X2413" s="321">
        <v>2.6501716760387399</v>
      </c>
      <c r="Y2413" s="321">
        <v>41.899748670636797</v>
      </c>
      <c r="Z2413" s="321">
        <v>0.41800999999999999</v>
      </c>
      <c r="AA2413" s="321">
        <v>141.09487300000001</v>
      </c>
      <c r="AB2413" s="321">
        <v>1.7961040779999999</v>
      </c>
      <c r="AC2413" s="322">
        <v>0.59518882524182481</v>
      </c>
      <c r="AD2413" s="323">
        <v>201000</v>
      </c>
      <c r="AE2413" s="322">
        <v>36.469902731011452</v>
      </c>
      <c r="AF2413" s="324">
        <v>90.091146206123696</v>
      </c>
      <c r="AG2413" s="324">
        <v>15.096376450917644</v>
      </c>
      <c r="AH2413" s="324">
        <v>0.23873064662007043</v>
      </c>
      <c r="AI2413" s="324">
        <v>0.1675678142264718</v>
      </c>
      <c r="AJ2413" s="324">
        <v>0.12053670838377531</v>
      </c>
      <c r="AK2413" s="324">
        <v>171.42023875417172</v>
      </c>
      <c r="AL2413" s="324">
        <v>129.6377011894831</v>
      </c>
      <c r="AM2413" s="324">
        <v>213.20277631886032</v>
      </c>
    </row>
    <row r="2414" spans="1:39">
      <c r="A2414" s="291" t="s">
        <v>2565</v>
      </c>
      <c r="B2414" s="291">
        <v>4</v>
      </c>
      <c r="C2414" s="291" t="s">
        <v>4592</v>
      </c>
      <c r="D2414" s="291" t="s">
        <v>3178</v>
      </c>
      <c r="E2414" s="291" t="s">
        <v>3160</v>
      </c>
      <c r="F2414" s="291" t="s">
        <v>3161</v>
      </c>
      <c r="G2414" s="291" t="s">
        <v>3162</v>
      </c>
      <c r="H2414" s="291" t="s">
        <v>3163</v>
      </c>
      <c r="I2414" s="291" t="s">
        <v>3164</v>
      </c>
      <c r="J2414" s="291" t="s">
        <v>63</v>
      </c>
      <c r="K2414" s="291">
        <v>6</v>
      </c>
      <c r="L2414" s="291">
        <v>24440266</v>
      </c>
      <c r="M2414" s="291" t="s">
        <v>58</v>
      </c>
      <c r="N2414" s="291">
        <v>411</v>
      </c>
      <c r="O2414" s="291">
        <v>7348373.3106666356</v>
      </c>
      <c r="P2414" s="321" t="s">
        <v>3172</v>
      </c>
      <c r="Q2414" s="321">
        <v>20100000</v>
      </c>
      <c r="R2414" s="321">
        <v>32.510452999999998</v>
      </c>
      <c r="S2414" s="321">
        <v>52.540310169999998</v>
      </c>
      <c r="T2414" s="321">
        <v>123.30787642705047</v>
      </c>
      <c r="U2414" s="321" t="s">
        <v>150</v>
      </c>
      <c r="V2414" s="321">
        <v>0.2437433168239114</v>
      </c>
      <c r="W2414" s="321">
        <v>1.33586139759419</v>
      </c>
      <c r="X2414" s="321">
        <v>2.6501716760387399</v>
      </c>
      <c r="Y2414" s="321">
        <v>41.899748670636797</v>
      </c>
      <c r="Z2414" s="321">
        <v>0.41800999999999999</v>
      </c>
      <c r="AA2414" s="321">
        <v>141.09487300000001</v>
      </c>
      <c r="AB2414" s="321">
        <v>1.7961040779999999</v>
      </c>
      <c r="AC2414" s="322">
        <v>0.59518882524182481</v>
      </c>
      <c r="AD2414" s="323">
        <v>201000</v>
      </c>
      <c r="AE2414" s="322">
        <v>36.559071197346448</v>
      </c>
      <c r="AF2414" s="324">
        <v>90.31141795723893</v>
      </c>
      <c r="AG2414" s="324">
        <v>15.148961257425912</v>
      </c>
      <c r="AH2414" s="324">
        <v>0.2387269644974046</v>
      </c>
      <c r="AI2414" s="324">
        <v>0.16774137312957163</v>
      </c>
      <c r="AJ2414" s="324">
        <v>0.12053670838377531</v>
      </c>
      <c r="AK2414" s="324">
        <v>171.59778781837969</v>
      </c>
      <c r="AL2414" s="324">
        <v>129.77197385588204</v>
      </c>
      <c r="AM2414" s="324">
        <v>213.42360178087733</v>
      </c>
    </row>
    <row r="2415" spans="1:39">
      <c r="A2415" s="291" t="s">
        <v>2566</v>
      </c>
      <c r="B2415" s="291">
        <v>4</v>
      </c>
      <c r="C2415" s="291" t="s">
        <v>4593</v>
      </c>
      <c r="D2415" s="291" t="s">
        <v>3178</v>
      </c>
      <c r="E2415" s="291" t="s">
        <v>3160</v>
      </c>
      <c r="F2415" s="291" t="s">
        <v>3161</v>
      </c>
      <c r="G2415" s="291" t="s">
        <v>3162</v>
      </c>
      <c r="H2415" s="291" t="s">
        <v>3163</v>
      </c>
      <c r="I2415" s="291" t="s">
        <v>3164</v>
      </c>
      <c r="J2415" s="291" t="s">
        <v>63</v>
      </c>
      <c r="K2415" s="291">
        <v>6</v>
      </c>
      <c r="L2415" s="291">
        <v>24440266</v>
      </c>
      <c r="M2415" s="291" t="s">
        <v>58</v>
      </c>
      <c r="N2415" s="291">
        <v>412</v>
      </c>
      <c r="O2415" s="291">
        <v>7366296.1723999688</v>
      </c>
      <c r="P2415" s="321" t="s">
        <v>3172</v>
      </c>
      <c r="Q2415" s="321">
        <v>20100000</v>
      </c>
      <c r="R2415" s="321">
        <v>32.510452999999998</v>
      </c>
      <c r="S2415" s="321">
        <v>52.540310169999998</v>
      </c>
      <c r="T2415" s="321">
        <v>123.30787642705047</v>
      </c>
      <c r="U2415" s="321" t="s">
        <v>150</v>
      </c>
      <c r="V2415" s="321">
        <v>0.2437433168239114</v>
      </c>
      <c r="W2415" s="321">
        <v>1.33586139759419</v>
      </c>
      <c r="X2415" s="321">
        <v>2.6501716760387399</v>
      </c>
      <c r="Y2415" s="321">
        <v>41.899748670636797</v>
      </c>
      <c r="Z2415" s="321">
        <v>0.41800999999999999</v>
      </c>
      <c r="AA2415" s="321">
        <v>141.09487300000001</v>
      </c>
      <c r="AB2415" s="321">
        <v>1.7961040779999999</v>
      </c>
      <c r="AC2415" s="322">
        <v>0.59518882524182481</v>
      </c>
      <c r="AD2415" s="323">
        <v>201000</v>
      </c>
      <c r="AE2415" s="322">
        <v>36.648239663681437</v>
      </c>
      <c r="AF2415" s="324">
        <v>90.531689708354136</v>
      </c>
      <c r="AG2415" s="324">
        <v>15.201544802484172</v>
      </c>
      <c r="AH2415" s="324">
        <v>0.23872123770768058</v>
      </c>
      <c r="AI2415" s="324">
        <v>0.16791407353000498</v>
      </c>
      <c r="AJ2415" s="324">
        <v>0.12053670838377531</v>
      </c>
      <c r="AK2415" s="324">
        <v>171.7744586427375</v>
      </c>
      <c r="AL2415" s="324">
        <v>129.90558234752487</v>
      </c>
      <c r="AM2415" s="324">
        <v>213.6433349379501</v>
      </c>
    </row>
    <row r="2416" spans="1:39">
      <c r="A2416" s="291" t="s">
        <v>2567</v>
      </c>
      <c r="B2416" s="291">
        <v>4</v>
      </c>
      <c r="C2416" s="291" t="s">
        <v>4594</v>
      </c>
      <c r="D2416" s="291" t="s">
        <v>3178</v>
      </c>
      <c r="E2416" s="291" t="s">
        <v>3160</v>
      </c>
      <c r="F2416" s="291" t="s">
        <v>3161</v>
      </c>
      <c r="G2416" s="291" t="s">
        <v>3162</v>
      </c>
      <c r="H2416" s="291" t="s">
        <v>3163</v>
      </c>
      <c r="I2416" s="291" t="s">
        <v>3164</v>
      </c>
      <c r="J2416" s="291" t="s">
        <v>63</v>
      </c>
      <c r="K2416" s="291">
        <v>6</v>
      </c>
      <c r="L2416" s="291">
        <v>24440266</v>
      </c>
      <c r="M2416" s="291" t="s">
        <v>58</v>
      </c>
      <c r="N2416" s="291">
        <v>413</v>
      </c>
      <c r="O2416" s="291">
        <v>7384219.034133302</v>
      </c>
      <c r="P2416" s="321" t="s">
        <v>3172</v>
      </c>
      <c r="Q2416" s="321">
        <v>20100000</v>
      </c>
      <c r="R2416" s="321">
        <v>32.510452999999998</v>
      </c>
      <c r="S2416" s="321">
        <v>52.540310169999998</v>
      </c>
      <c r="T2416" s="321">
        <v>123.30787642705047</v>
      </c>
      <c r="U2416" s="321" t="s">
        <v>150</v>
      </c>
      <c r="V2416" s="321">
        <v>0.2437433168239114</v>
      </c>
      <c r="W2416" s="321">
        <v>1.33586139759419</v>
      </c>
      <c r="X2416" s="321">
        <v>2.6501716760387399</v>
      </c>
      <c r="Y2416" s="321">
        <v>41.899748670636797</v>
      </c>
      <c r="Z2416" s="321">
        <v>0.41800999999999999</v>
      </c>
      <c r="AA2416" s="321">
        <v>141.09487300000001</v>
      </c>
      <c r="AB2416" s="321">
        <v>1.7961040779999999</v>
      </c>
      <c r="AC2416" s="322">
        <v>0.59518882524182481</v>
      </c>
      <c r="AD2416" s="323">
        <v>201000</v>
      </c>
      <c r="AE2416" s="322">
        <v>36.737408130016426</v>
      </c>
      <c r="AF2416" s="324">
        <v>90.751961459469356</v>
      </c>
      <c r="AG2416" s="324">
        <v>15.254126637057</v>
      </c>
      <c r="AH2416" s="324">
        <v>0.23871347236588689</v>
      </c>
      <c r="AI2416" s="324">
        <v>0.16808591673106296</v>
      </c>
      <c r="AJ2416" s="324">
        <v>0.12053670838377531</v>
      </c>
      <c r="AK2416" s="324">
        <v>171.95025256049922</v>
      </c>
      <c r="AL2416" s="324">
        <v>130.03852767269387</v>
      </c>
      <c r="AM2416" s="324">
        <v>213.86197744830454</v>
      </c>
    </row>
    <row r="2417" spans="1:39">
      <c r="A2417" s="291" t="s">
        <v>2568</v>
      </c>
      <c r="B2417" s="291">
        <v>4</v>
      </c>
      <c r="C2417" s="291" t="s">
        <v>4595</v>
      </c>
      <c r="D2417" s="291" t="s">
        <v>3178</v>
      </c>
      <c r="E2417" s="291" t="s">
        <v>3160</v>
      </c>
      <c r="F2417" s="291" t="s">
        <v>3161</v>
      </c>
      <c r="G2417" s="291" t="s">
        <v>3162</v>
      </c>
      <c r="H2417" s="291" t="s">
        <v>3163</v>
      </c>
      <c r="I2417" s="291" t="s">
        <v>3164</v>
      </c>
      <c r="J2417" s="291" t="s">
        <v>63</v>
      </c>
      <c r="K2417" s="291">
        <v>6</v>
      </c>
      <c r="L2417" s="291">
        <v>24440266</v>
      </c>
      <c r="M2417" s="291" t="s">
        <v>58</v>
      </c>
      <c r="N2417" s="291">
        <v>414</v>
      </c>
      <c r="O2417" s="291">
        <v>7402141.8958666353</v>
      </c>
      <c r="P2417" s="321" t="s">
        <v>3172</v>
      </c>
      <c r="Q2417" s="321">
        <v>20100000</v>
      </c>
      <c r="R2417" s="321">
        <v>32.510452999999998</v>
      </c>
      <c r="S2417" s="321">
        <v>52.540310169999998</v>
      </c>
      <c r="T2417" s="321">
        <v>123.30787642705047</v>
      </c>
      <c r="U2417" s="321" t="s">
        <v>150</v>
      </c>
      <c r="V2417" s="321">
        <v>0.2437433168239114</v>
      </c>
      <c r="W2417" s="321">
        <v>1.33586139759419</v>
      </c>
      <c r="X2417" s="321">
        <v>2.6501716760387399</v>
      </c>
      <c r="Y2417" s="321">
        <v>41.899748670636797</v>
      </c>
      <c r="Z2417" s="321">
        <v>0.41800999999999999</v>
      </c>
      <c r="AA2417" s="321">
        <v>141.09487300000001</v>
      </c>
      <c r="AB2417" s="321">
        <v>1.7961040779999999</v>
      </c>
      <c r="AC2417" s="322">
        <v>0.59518882524182481</v>
      </c>
      <c r="AD2417" s="323">
        <v>201000</v>
      </c>
      <c r="AE2417" s="322">
        <v>36.826576596351423</v>
      </c>
      <c r="AF2417" s="324">
        <v>90.972233210584577</v>
      </c>
      <c r="AG2417" s="324">
        <v>15.306706313458175</v>
      </c>
      <c r="AH2417" s="324">
        <v>0.23870367459725378</v>
      </c>
      <c r="AI2417" s="324">
        <v>0.168256904038245</v>
      </c>
      <c r="AJ2417" s="324">
        <v>0.12053670838377531</v>
      </c>
      <c r="AK2417" s="324">
        <v>172.12517090717805</v>
      </c>
      <c r="AL2417" s="324">
        <v>130.17081084137985</v>
      </c>
      <c r="AM2417" s="324">
        <v>214.07953097297622</v>
      </c>
    </row>
    <row r="2418" spans="1:39">
      <c r="A2418" s="291" t="s">
        <v>2569</v>
      </c>
      <c r="B2418" s="291">
        <v>4</v>
      </c>
      <c r="C2418" s="291" t="s">
        <v>4596</v>
      </c>
      <c r="D2418" s="291" t="s">
        <v>3178</v>
      </c>
      <c r="E2418" s="291" t="s">
        <v>3160</v>
      </c>
      <c r="F2418" s="291" t="s">
        <v>3161</v>
      </c>
      <c r="G2418" s="291" t="s">
        <v>3162</v>
      </c>
      <c r="H2418" s="291" t="s">
        <v>3163</v>
      </c>
      <c r="I2418" s="291" t="s">
        <v>3164</v>
      </c>
      <c r="J2418" s="291" t="s">
        <v>63</v>
      </c>
      <c r="K2418" s="291">
        <v>6</v>
      </c>
      <c r="L2418" s="291">
        <v>24440266</v>
      </c>
      <c r="M2418" s="291" t="s">
        <v>58</v>
      </c>
      <c r="N2418" s="291">
        <v>415</v>
      </c>
      <c r="O2418" s="291">
        <v>7420064.7575999685</v>
      </c>
      <c r="P2418" s="321" t="s">
        <v>3172</v>
      </c>
      <c r="Q2418" s="321">
        <v>20100000</v>
      </c>
      <c r="R2418" s="321">
        <v>32.510452999999998</v>
      </c>
      <c r="S2418" s="321">
        <v>52.540310169999998</v>
      </c>
      <c r="T2418" s="321">
        <v>123.30787642705047</v>
      </c>
      <c r="U2418" s="321" t="s">
        <v>150</v>
      </c>
      <c r="V2418" s="321">
        <v>0.2437433168239114</v>
      </c>
      <c r="W2418" s="321">
        <v>1.33586139759419</v>
      </c>
      <c r="X2418" s="321">
        <v>2.6501716760387399</v>
      </c>
      <c r="Y2418" s="321">
        <v>41.899748670636797</v>
      </c>
      <c r="Z2418" s="321">
        <v>0.41800999999999999</v>
      </c>
      <c r="AA2418" s="321">
        <v>141.09487300000001</v>
      </c>
      <c r="AB2418" s="321">
        <v>1.7961040779999999</v>
      </c>
      <c r="AC2418" s="322">
        <v>0.59518882524182481</v>
      </c>
      <c r="AD2418" s="323">
        <v>201000</v>
      </c>
      <c r="AE2418" s="322">
        <v>36.915745062686412</v>
      </c>
      <c r="AF2418" s="324">
        <v>91.192504961699797</v>
      </c>
      <c r="AG2418" s="324">
        <v>15.359283385352839</v>
      </c>
      <c r="AH2418" s="324">
        <v>0.23869185053675707</v>
      </c>
      <c r="AI2418" s="324">
        <v>0.16842703675925591</v>
      </c>
      <c r="AJ2418" s="324">
        <v>0.12053670838377531</v>
      </c>
      <c r="AK2418" s="324">
        <v>172.29921502054322</v>
      </c>
      <c r="AL2418" s="324">
        <v>130.30243286527971</v>
      </c>
      <c r="AM2418" s="324">
        <v>214.29599717580669</v>
      </c>
    </row>
    <row r="2419" spans="1:39">
      <c r="A2419" s="291" t="s">
        <v>2570</v>
      </c>
      <c r="B2419" s="291">
        <v>4</v>
      </c>
      <c r="C2419" s="291" t="s">
        <v>4597</v>
      </c>
      <c r="D2419" s="291" t="s">
        <v>3178</v>
      </c>
      <c r="E2419" s="291" t="s">
        <v>3160</v>
      </c>
      <c r="F2419" s="291" t="s">
        <v>3161</v>
      </c>
      <c r="G2419" s="291" t="s">
        <v>3162</v>
      </c>
      <c r="H2419" s="291" t="s">
        <v>3163</v>
      </c>
      <c r="I2419" s="291" t="s">
        <v>3164</v>
      </c>
      <c r="J2419" s="291" t="s">
        <v>63</v>
      </c>
      <c r="K2419" s="291">
        <v>6</v>
      </c>
      <c r="L2419" s="291">
        <v>24440266</v>
      </c>
      <c r="M2419" s="291" t="s">
        <v>58</v>
      </c>
      <c r="N2419" s="291">
        <v>416</v>
      </c>
      <c r="O2419" s="291">
        <v>7437987.6193333017</v>
      </c>
      <c r="P2419" s="321" t="s">
        <v>3172</v>
      </c>
      <c r="Q2419" s="321">
        <v>20100000</v>
      </c>
      <c r="R2419" s="321">
        <v>32.510452999999998</v>
      </c>
      <c r="S2419" s="321">
        <v>52.540310169999998</v>
      </c>
      <c r="T2419" s="321">
        <v>123.30787642705047</v>
      </c>
      <c r="U2419" s="321" t="s">
        <v>150</v>
      </c>
      <c r="V2419" s="321">
        <v>0.2437433168239114</v>
      </c>
      <c r="W2419" s="321">
        <v>1.33586139759419</v>
      </c>
      <c r="X2419" s="321">
        <v>2.6501716760387399</v>
      </c>
      <c r="Y2419" s="321">
        <v>41.899748670636797</v>
      </c>
      <c r="Z2419" s="321">
        <v>0.41800999999999999</v>
      </c>
      <c r="AA2419" s="321">
        <v>141.09487300000001</v>
      </c>
      <c r="AB2419" s="321">
        <v>1.7961040779999999</v>
      </c>
      <c r="AC2419" s="322">
        <v>0.59518882524182481</v>
      </c>
      <c r="AD2419" s="323">
        <v>201000</v>
      </c>
      <c r="AE2419" s="322">
        <v>37.004913529021401</v>
      </c>
      <c r="AF2419" s="324">
        <v>91.412776712815003</v>
      </c>
      <c r="AG2419" s="324">
        <v>15.411857407759701</v>
      </c>
      <c r="AH2419" s="324">
        <v>0.23867800632939501</v>
      </c>
      <c r="AI2419" s="324">
        <v>0.16859631620400323</v>
      </c>
      <c r="AJ2419" s="324">
        <v>0.12053670838377531</v>
      </c>
      <c r="AK2419" s="324">
        <v>172.47238624061737</v>
      </c>
      <c r="AL2419" s="324">
        <v>130.43339475779456</v>
      </c>
      <c r="AM2419" s="324">
        <v>214.51137772344018</v>
      </c>
    </row>
    <row r="2420" spans="1:39">
      <c r="A2420" s="291" t="s">
        <v>2571</v>
      </c>
      <c r="B2420" s="291">
        <v>4</v>
      </c>
      <c r="C2420" s="291" t="s">
        <v>4598</v>
      </c>
      <c r="D2420" s="291" t="s">
        <v>3178</v>
      </c>
      <c r="E2420" s="291" t="s">
        <v>3160</v>
      </c>
      <c r="F2420" s="291" t="s">
        <v>3161</v>
      </c>
      <c r="G2420" s="291" t="s">
        <v>3162</v>
      </c>
      <c r="H2420" s="291" t="s">
        <v>3163</v>
      </c>
      <c r="I2420" s="291" t="s">
        <v>3164</v>
      </c>
      <c r="J2420" s="291" t="s">
        <v>63</v>
      </c>
      <c r="K2420" s="291">
        <v>6</v>
      </c>
      <c r="L2420" s="291">
        <v>24440266</v>
      </c>
      <c r="M2420" s="291" t="s">
        <v>58</v>
      </c>
      <c r="N2420" s="291">
        <v>417</v>
      </c>
      <c r="O2420" s="291">
        <v>7455910.4810666349</v>
      </c>
      <c r="P2420" s="321" t="s">
        <v>3172</v>
      </c>
      <c r="Q2420" s="321">
        <v>20100000</v>
      </c>
      <c r="R2420" s="321">
        <v>32.510452999999998</v>
      </c>
      <c r="S2420" s="321">
        <v>52.540310169999998</v>
      </c>
      <c r="T2420" s="321">
        <v>123.30787642705047</v>
      </c>
      <c r="U2420" s="321" t="s">
        <v>150</v>
      </c>
      <c r="V2420" s="321">
        <v>0.2437433168239114</v>
      </c>
      <c r="W2420" s="321">
        <v>1.33586139759419</v>
      </c>
      <c r="X2420" s="321">
        <v>2.6501716760387399</v>
      </c>
      <c r="Y2420" s="321">
        <v>41.899748670636797</v>
      </c>
      <c r="Z2420" s="321">
        <v>0.41800999999999999</v>
      </c>
      <c r="AA2420" s="321">
        <v>141.09487300000001</v>
      </c>
      <c r="AB2420" s="321">
        <v>1.7961040779999999</v>
      </c>
      <c r="AC2420" s="322">
        <v>0.59518882524182481</v>
      </c>
      <c r="AD2420" s="323">
        <v>201000</v>
      </c>
      <c r="AE2420" s="322">
        <v>37.09408199535639</v>
      </c>
      <c r="AF2420" s="324">
        <v>91.633048463930209</v>
      </c>
      <c r="AG2420" s="324">
        <v>15.464427937053172</v>
      </c>
      <c r="AH2420" s="324">
        <v>0.23866214812981318</v>
      </c>
      <c r="AI2420" s="324">
        <v>0.1687647436845941</v>
      </c>
      <c r="AJ2420" s="324">
        <v>0.12053670838377531</v>
      </c>
      <c r="AK2420" s="324">
        <v>172.64468590967331</v>
      </c>
      <c r="AL2420" s="324">
        <v>130.56369753402717</v>
      </c>
      <c r="AM2420" s="324">
        <v>214.72567428531949</v>
      </c>
    </row>
    <row r="2421" spans="1:39">
      <c r="A2421" s="291" t="s">
        <v>2572</v>
      </c>
      <c r="B2421" s="291">
        <v>4</v>
      </c>
      <c r="C2421" s="291" t="s">
        <v>4599</v>
      </c>
      <c r="D2421" s="291" t="s">
        <v>3178</v>
      </c>
      <c r="E2421" s="291" t="s">
        <v>3160</v>
      </c>
      <c r="F2421" s="291" t="s">
        <v>3161</v>
      </c>
      <c r="G2421" s="291" t="s">
        <v>3162</v>
      </c>
      <c r="H2421" s="291" t="s">
        <v>3163</v>
      </c>
      <c r="I2421" s="291" t="s">
        <v>3164</v>
      </c>
      <c r="J2421" s="291" t="s">
        <v>63</v>
      </c>
      <c r="K2421" s="291">
        <v>6</v>
      </c>
      <c r="L2421" s="291">
        <v>24440266</v>
      </c>
      <c r="M2421" s="291" t="s">
        <v>58</v>
      </c>
      <c r="N2421" s="291">
        <v>418</v>
      </c>
      <c r="O2421" s="291">
        <v>7473833.3427999681</v>
      </c>
      <c r="P2421" s="321" t="s">
        <v>3172</v>
      </c>
      <c r="Q2421" s="321">
        <v>20100000</v>
      </c>
      <c r="R2421" s="321">
        <v>32.510452999999998</v>
      </c>
      <c r="S2421" s="321">
        <v>52.540310169999998</v>
      </c>
      <c r="T2421" s="321">
        <v>123.30787642705047</v>
      </c>
      <c r="U2421" s="321" t="s">
        <v>150</v>
      </c>
      <c r="V2421" s="321">
        <v>0.2437433168239114</v>
      </c>
      <c r="W2421" s="321">
        <v>1.33586139759419</v>
      </c>
      <c r="X2421" s="321">
        <v>2.6501716760387399</v>
      </c>
      <c r="Y2421" s="321">
        <v>41.899748670636797</v>
      </c>
      <c r="Z2421" s="321">
        <v>0.41800999999999999</v>
      </c>
      <c r="AA2421" s="321">
        <v>141.09487300000001</v>
      </c>
      <c r="AB2421" s="321">
        <v>1.7961040779999999</v>
      </c>
      <c r="AC2421" s="322">
        <v>0.59518882524182481</v>
      </c>
      <c r="AD2421" s="323">
        <v>201000</v>
      </c>
      <c r="AE2421" s="322">
        <v>37.183250461691387</v>
      </c>
      <c r="AF2421" s="324">
        <v>91.853320215045443</v>
      </c>
      <c r="AG2421" s="324">
        <v>15.516994530965487</v>
      </c>
      <c r="AH2421" s="324">
        <v>0.23864428210231745</v>
      </c>
      <c r="AI2421" s="324">
        <v>0.16893232051533208</v>
      </c>
      <c r="AJ2421" s="324">
        <v>0.12053670838377531</v>
      </c>
      <c r="AK2421" s="324">
        <v>172.8161153722308</v>
      </c>
      <c r="AL2421" s="324">
        <v>130.69334221077952</v>
      </c>
      <c r="AM2421" s="324">
        <v>214.93888853368205</v>
      </c>
    </row>
    <row r="2422" spans="1:39">
      <c r="A2422" s="291" t="s">
        <v>2573</v>
      </c>
      <c r="B2422" s="291">
        <v>4</v>
      </c>
      <c r="C2422" s="291" t="s">
        <v>4600</v>
      </c>
      <c r="D2422" s="291" t="s">
        <v>3178</v>
      </c>
      <c r="E2422" s="291" t="s">
        <v>3160</v>
      </c>
      <c r="F2422" s="291" t="s">
        <v>3161</v>
      </c>
      <c r="G2422" s="291" t="s">
        <v>3162</v>
      </c>
      <c r="H2422" s="291" t="s">
        <v>3163</v>
      </c>
      <c r="I2422" s="291" t="s">
        <v>3164</v>
      </c>
      <c r="J2422" s="291" t="s">
        <v>63</v>
      </c>
      <c r="K2422" s="291">
        <v>6</v>
      </c>
      <c r="L2422" s="291">
        <v>24440266</v>
      </c>
      <c r="M2422" s="291" t="s">
        <v>58</v>
      </c>
      <c r="N2422" s="291">
        <v>419</v>
      </c>
      <c r="O2422" s="291">
        <v>7491756.2045333013</v>
      </c>
      <c r="P2422" s="321" t="s">
        <v>3172</v>
      </c>
      <c r="Q2422" s="321">
        <v>20100000</v>
      </c>
      <c r="R2422" s="321">
        <v>32.510452999999998</v>
      </c>
      <c r="S2422" s="321">
        <v>52.540310169999998</v>
      </c>
      <c r="T2422" s="321">
        <v>123.30787642705047</v>
      </c>
      <c r="U2422" s="321" t="s">
        <v>150</v>
      </c>
      <c r="V2422" s="321">
        <v>0.2437433168239114</v>
      </c>
      <c r="W2422" s="321">
        <v>1.33586139759419</v>
      </c>
      <c r="X2422" s="321">
        <v>2.6501716760387399</v>
      </c>
      <c r="Y2422" s="321">
        <v>41.899748670636797</v>
      </c>
      <c r="Z2422" s="321">
        <v>0.41800999999999999</v>
      </c>
      <c r="AA2422" s="321">
        <v>141.09487300000001</v>
      </c>
      <c r="AB2422" s="321">
        <v>1.7961040779999999</v>
      </c>
      <c r="AC2422" s="322">
        <v>0.59518882524182481</v>
      </c>
      <c r="AD2422" s="323">
        <v>201000</v>
      </c>
      <c r="AE2422" s="322">
        <v>37.272418928026376</v>
      </c>
      <c r="AF2422" s="324">
        <v>92.073591966160649</v>
      </c>
      <c r="AG2422" s="324">
        <v>15.569556748588765</v>
      </c>
      <c r="AH2422" s="324">
        <v>0.23862441442065205</v>
      </c>
      <c r="AI2422" s="324">
        <v>0.16909904801271322</v>
      </c>
      <c r="AJ2422" s="324">
        <v>0.12053670838377531</v>
      </c>
      <c r="AK2422" s="324">
        <v>172.98667597505235</v>
      </c>
      <c r="AL2422" s="324">
        <v>130.82232980654987</v>
      </c>
      <c r="AM2422" s="324">
        <v>215.15102214355485</v>
      </c>
    </row>
    <row r="2423" spans="1:39">
      <c r="A2423" s="291" t="s">
        <v>2574</v>
      </c>
      <c r="B2423" s="291">
        <v>4</v>
      </c>
      <c r="C2423" s="291" t="s">
        <v>4601</v>
      </c>
      <c r="D2423" s="291" t="s">
        <v>3178</v>
      </c>
      <c r="E2423" s="291" t="s">
        <v>3160</v>
      </c>
      <c r="F2423" s="291" t="s">
        <v>3161</v>
      </c>
      <c r="G2423" s="291" t="s">
        <v>3162</v>
      </c>
      <c r="H2423" s="291" t="s">
        <v>3163</v>
      </c>
      <c r="I2423" s="291" t="s">
        <v>3164</v>
      </c>
      <c r="J2423" s="291" t="s">
        <v>63</v>
      </c>
      <c r="K2423" s="291">
        <v>6</v>
      </c>
      <c r="L2423" s="291">
        <v>24440266</v>
      </c>
      <c r="M2423" s="291" t="s">
        <v>58</v>
      </c>
      <c r="N2423" s="291">
        <v>420</v>
      </c>
      <c r="O2423" s="291">
        <v>7509679.0662666345</v>
      </c>
      <c r="P2423" s="321" t="s">
        <v>3172</v>
      </c>
      <c r="Q2423" s="321">
        <v>20100000</v>
      </c>
      <c r="R2423" s="321">
        <v>32.510452999999998</v>
      </c>
      <c r="S2423" s="321">
        <v>52.540310169999998</v>
      </c>
      <c r="T2423" s="321">
        <v>123.30787642705047</v>
      </c>
      <c r="U2423" s="321" t="s">
        <v>150</v>
      </c>
      <c r="V2423" s="321">
        <v>0.2437433168239114</v>
      </c>
      <c r="W2423" s="321">
        <v>1.33586139759419</v>
      </c>
      <c r="X2423" s="321">
        <v>2.6501716760387399</v>
      </c>
      <c r="Y2423" s="321">
        <v>41.899748670636797</v>
      </c>
      <c r="Z2423" s="321">
        <v>0.41800999999999999</v>
      </c>
      <c r="AA2423" s="321">
        <v>141.09487300000001</v>
      </c>
      <c r="AB2423" s="321">
        <v>1.7961040779999999</v>
      </c>
      <c r="AC2423" s="322">
        <v>0.59518882524182481</v>
      </c>
      <c r="AD2423" s="323">
        <v>201000</v>
      </c>
      <c r="AE2423" s="322">
        <v>37.361587394361365</v>
      </c>
      <c r="AF2423" s="324">
        <v>92.293863717275869</v>
      </c>
      <c r="AG2423" s="324">
        <v>15.622114150377147</v>
      </c>
      <c r="AH2423" s="324">
        <v>0.23860255126809471</v>
      </c>
      <c r="AI2423" s="324">
        <v>0.16926492749542296</v>
      </c>
      <c r="AJ2423" s="324">
        <v>0.12053670838377531</v>
      </c>
      <c r="AK2423" s="324">
        <v>173.15636906714039</v>
      </c>
      <c r="AL2423" s="324">
        <v>130.95066134153026</v>
      </c>
      <c r="AM2423" s="324">
        <v>215.36207679275051</v>
      </c>
    </row>
    <row r="2424" spans="1:39">
      <c r="A2424" s="291" t="s">
        <v>2575</v>
      </c>
      <c r="B2424" s="291">
        <v>4</v>
      </c>
      <c r="C2424" s="291" t="s">
        <v>4602</v>
      </c>
      <c r="D2424" s="291" t="s">
        <v>3178</v>
      </c>
      <c r="E2424" s="291" t="s">
        <v>3160</v>
      </c>
      <c r="F2424" s="291" t="s">
        <v>3161</v>
      </c>
      <c r="G2424" s="291" t="s">
        <v>3162</v>
      </c>
      <c r="H2424" s="291" t="s">
        <v>3163</v>
      </c>
      <c r="I2424" s="291" t="s">
        <v>3164</v>
      </c>
      <c r="J2424" s="291" t="s">
        <v>63</v>
      </c>
      <c r="K2424" s="291">
        <v>6</v>
      </c>
      <c r="L2424" s="291">
        <v>24440266</v>
      </c>
      <c r="M2424" s="291" t="s">
        <v>58</v>
      </c>
      <c r="N2424" s="291">
        <v>421</v>
      </c>
      <c r="O2424" s="291">
        <v>7527601.9279999677</v>
      </c>
      <c r="P2424" s="321" t="s">
        <v>3172</v>
      </c>
      <c r="Q2424" s="321">
        <v>20100000</v>
      </c>
      <c r="R2424" s="321">
        <v>32.510452999999998</v>
      </c>
      <c r="S2424" s="321">
        <v>52.540310169999998</v>
      </c>
      <c r="T2424" s="321">
        <v>123.30787642705047</v>
      </c>
      <c r="U2424" s="321" t="s">
        <v>150</v>
      </c>
      <c r="V2424" s="321">
        <v>0.2437433168239114</v>
      </c>
      <c r="W2424" s="321">
        <v>1.33586139759419</v>
      </c>
      <c r="X2424" s="321">
        <v>2.6501716760387399</v>
      </c>
      <c r="Y2424" s="321">
        <v>41.899748670636797</v>
      </c>
      <c r="Z2424" s="321">
        <v>0.41800999999999999</v>
      </c>
      <c r="AA2424" s="321">
        <v>141.09487300000001</v>
      </c>
      <c r="AB2424" s="321">
        <v>1.7961040779999999</v>
      </c>
      <c r="AC2424" s="322">
        <v>0.59518882524182481</v>
      </c>
      <c r="AD2424" s="323">
        <v>201000</v>
      </c>
      <c r="AE2424" s="322">
        <v>37.450755860696354</v>
      </c>
      <c r="AF2424" s="324">
        <v>92.514135468391075</v>
      </c>
      <c r="AG2424" s="324">
        <v>15.674666298148773</v>
      </c>
      <c r="AH2424" s="324">
        <v>0.23857869883705943</v>
      </c>
      <c r="AI2424" s="324">
        <v>0.1694299602843316</v>
      </c>
      <c r="AJ2424" s="324">
        <v>0.12053670838377531</v>
      </c>
      <c r="AK2424" s="324">
        <v>173.3251959997323</v>
      </c>
      <c r="AL2424" s="324">
        <v>131.07833783760302</v>
      </c>
      <c r="AM2424" s="324">
        <v>215.57205416186159</v>
      </c>
    </row>
    <row r="2425" spans="1:39">
      <c r="A2425" s="291" t="s">
        <v>2576</v>
      </c>
      <c r="B2425" s="291">
        <v>4</v>
      </c>
      <c r="C2425" s="291" t="s">
        <v>4603</v>
      </c>
      <c r="D2425" s="291" t="s">
        <v>3178</v>
      </c>
      <c r="E2425" s="291" t="s">
        <v>3160</v>
      </c>
      <c r="F2425" s="291" t="s">
        <v>3161</v>
      </c>
      <c r="G2425" s="291" t="s">
        <v>3162</v>
      </c>
      <c r="H2425" s="291" t="s">
        <v>3163</v>
      </c>
      <c r="I2425" s="291" t="s">
        <v>3164</v>
      </c>
      <c r="J2425" s="291" t="s">
        <v>63</v>
      </c>
      <c r="K2425" s="291">
        <v>6</v>
      </c>
      <c r="L2425" s="291">
        <v>24440266</v>
      </c>
      <c r="M2425" s="291" t="s">
        <v>58</v>
      </c>
      <c r="N2425" s="291">
        <v>422</v>
      </c>
      <c r="O2425" s="291">
        <v>7545524.7897333009</v>
      </c>
      <c r="P2425" s="321" t="s">
        <v>3172</v>
      </c>
      <c r="Q2425" s="321">
        <v>20100000</v>
      </c>
      <c r="R2425" s="321">
        <v>32.510452999999998</v>
      </c>
      <c r="S2425" s="321">
        <v>52.540310169999998</v>
      </c>
      <c r="T2425" s="321">
        <v>123.30787642705047</v>
      </c>
      <c r="U2425" s="321" t="s">
        <v>150</v>
      </c>
      <c r="V2425" s="321">
        <v>0.2437433168239114</v>
      </c>
      <c r="W2425" s="321">
        <v>1.33586139759419</v>
      </c>
      <c r="X2425" s="321">
        <v>2.6501716760387399</v>
      </c>
      <c r="Y2425" s="321">
        <v>41.899748670636797</v>
      </c>
      <c r="Z2425" s="321">
        <v>0.41800999999999999</v>
      </c>
      <c r="AA2425" s="321">
        <v>141.09487300000001</v>
      </c>
      <c r="AB2425" s="321">
        <v>1.7961040779999999</v>
      </c>
      <c r="AC2425" s="322">
        <v>0.59518882524182481</v>
      </c>
      <c r="AD2425" s="323">
        <v>201000</v>
      </c>
      <c r="AE2425" s="322">
        <v>37.539924327031351</v>
      </c>
      <c r="AF2425" s="324">
        <v>92.734407219506309</v>
      </c>
      <c r="AG2425" s="324">
        <v>15.727212755087859</v>
      </c>
      <c r="AH2425" s="324">
        <v>0.23855286332924161</v>
      </c>
      <c r="AI2425" s="324">
        <v>0.16959414770249054</v>
      </c>
      <c r="AJ2425" s="324">
        <v>0.12053670838377531</v>
      </c>
      <c r="AK2425" s="324">
        <v>173.49315812629675</v>
      </c>
      <c r="AL2425" s="324">
        <v>131.20536031833785</v>
      </c>
      <c r="AM2425" s="324">
        <v>215.78095593425564</v>
      </c>
    </row>
    <row r="2426" spans="1:39">
      <c r="A2426" s="291" t="s">
        <v>2577</v>
      </c>
      <c r="B2426" s="291">
        <v>4</v>
      </c>
      <c r="C2426" s="291" t="s">
        <v>4604</v>
      </c>
      <c r="D2426" s="291" t="s">
        <v>3178</v>
      </c>
      <c r="E2426" s="291" t="s">
        <v>3160</v>
      </c>
      <c r="F2426" s="291" t="s">
        <v>3161</v>
      </c>
      <c r="G2426" s="291" t="s">
        <v>3162</v>
      </c>
      <c r="H2426" s="291" t="s">
        <v>3163</v>
      </c>
      <c r="I2426" s="291" t="s">
        <v>3164</v>
      </c>
      <c r="J2426" s="291" t="s">
        <v>63</v>
      </c>
      <c r="K2426" s="291">
        <v>6</v>
      </c>
      <c r="L2426" s="291">
        <v>24440266</v>
      </c>
      <c r="M2426" s="291" t="s">
        <v>58</v>
      </c>
      <c r="N2426" s="291">
        <v>423</v>
      </c>
      <c r="O2426" s="291">
        <v>7563447.6514666341</v>
      </c>
      <c r="P2426" s="321" t="s">
        <v>3172</v>
      </c>
      <c r="Q2426" s="321">
        <v>20100000</v>
      </c>
      <c r="R2426" s="321">
        <v>32.510452999999998</v>
      </c>
      <c r="S2426" s="321">
        <v>52.540310169999998</v>
      </c>
      <c r="T2426" s="321">
        <v>123.30787642705047</v>
      </c>
      <c r="U2426" s="321" t="s">
        <v>150</v>
      </c>
      <c r="V2426" s="321">
        <v>0.2437433168239114</v>
      </c>
      <c r="W2426" s="321">
        <v>1.33586139759419</v>
      </c>
      <c r="X2426" s="321">
        <v>2.6501716760387399</v>
      </c>
      <c r="Y2426" s="321">
        <v>41.899748670636797</v>
      </c>
      <c r="Z2426" s="321">
        <v>0.41800999999999999</v>
      </c>
      <c r="AA2426" s="321">
        <v>141.09487300000001</v>
      </c>
      <c r="AB2426" s="321">
        <v>1.7961040779999999</v>
      </c>
      <c r="AC2426" s="322">
        <v>0.59518882524182481</v>
      </c>
      <c r="AD2426" s="323">
        <v>201000</v>
      </c>
      <c r="AE2426" s="322">
        <v>37.62909279336634</v>
      </c>
      <c r="AF2426" s="324">
        <v>92.954678970621515</v>
      </c>
      <c r="AG2426" s="324">
        <v>15.779753085746638</v>
      </c>
      <c r="AH2426" s="324">
        <v>0.23852505095535179</v>
      </c>
      <c r="AI2426" s="324">
        <v>0.16975749107512764</v>
      </c>
      <c r="AJ2426" s="324">
        <v>0.12053670838377531</v>
      </c>
      <c r="AK2426" s="324">
        <v>173.66025680252892</v>
      </c>
      <c r="AL2426" s="324">
        <v>131.33172980898831</v>
      </c>
      <c r="AM2426" s="324">
        <v>215.98878379606955</v>
      </c>
    </row>
    <row r="2427" spans="1:39">
      <c r="A2427" s="291" t="s">
        <v>2578</v>
      </c>
      <c r="B2427" s="291">
        <v>4</v>
      </c>
      <c r="C2427" s="291" t="s">
        <v>4605</v>
      </c>
      <c r="D2427" s="291" t="s">
        <v>3178</v>
      </c>
      <c r="E2427" s="291" t="s">
        <v>3160</v>
      </c>
      <c r="F2427" s="291" t="s">
        <v>3161</v>
      </c>
      <c r="G2427" s="291" t="s">
        <v>3162</v>
      </c>
      <c r="H2427" s="291" t="s">
        <v>3163</v>
      </c>
      <c r="I2427" s="291" t="s">
        <v>3164</v>
      </c>
      <c r="J2427" s="291" t="s">
        <v>63</v>
      </c>
      <c r="K2427" s="291">
        <v>6</v>
      </c>
      <c r="L2427" s="291">
        <v>24440266</v>
      </c>
      <c r="M2427" s="291" t="s">
        <v>58</v>
      </c>
      <c r="N2427" s="291">
        <v>424</v>
      </c>
      <c r="O2427" s="291">
        <v>7581370.5131999673</v>
      </c>
      <c r="P2427" s="321" t="s">
        <v>3172</v>
      </c>
      <c r="Q2427" s="321">
        <v>20100000</v>
      </c>
      <c r="R2427" s="321">
        <v>32.510452999999998</v>
      </c>
      <c r="S2427" s="321">
        <v>52.540310169999998</v>
      </c>
      <c r="T2427" s="321">
        <v>123.30787642705047</v>
      </c>
      <c r="U2427" s="321" t="s">
        <v>150</v>
      </c>
      <c r="V2427" s="321">
        <v>0.2437433168239114</v>
      </c>
      <c r="W2427" s="321">
        <v>1.33586139759419</v>
      </c>
      <c r="X2427" s="321">
        <v>2.6501716760387399</v>
      </c>
      <c r="Y2427" s="321">
        <v>41.899748670636797</v>
      </c>
      <c r="Z2427" s="321">
        <v>0.41800999999999999</v>
      </c>
      <c r="AA2427" s="321">
        <v>141.09487300000001</v>
      </c>
      <c r="AB2427" s="321">
        <v>1.7961040779999999</v>
      </c>
      <c r="AC2427" s="322">
        <v>0.59518882524182481</v>
      </c>
      <c r="AD2427" s="323">
        <v>201000</v>
      </c>
      <c r="AE2427" s="322">
        <v>37.718261259701329</v>
      </c>
      <c r="AF2427" s="324">
        <v>93.174950721736735</v>
      </c>
      <c r="AG2427" s="324">
        <v>15.832286856047386</v>
      </c>
      <c r="AH2427" s="324">
        <v>0.23849526793505429</v>
      </c>
      <c r="AI2427" s="324">
        <v>0.16991999172964284</v>
      </c>
      <c r="AJ2427" s="324">
        <v>0.12053670838377531</v>
      </c>
      <c r="AK2427" s="324">
        <v>173.82649338634602</v>
      </c>
      <c r="AL2427" s="324">
        <v>131.45744733648834</v>
      </c>
      <c r="AM2427" s="324">
        <v>216.19553943620369</v>
      </c>
    </row>
    <row r="2428" spans="1:39">
      <c r="A2428" s="291" t="s">
        <v>2579</v>
      </c>
      <c r="B2428" s="291">
        <v>4</v>
      </c>
      <c r="C2428" s="291" t="s">
        <v>4606</v>
      </c>
      <c r="D2428" s="291" t="s">
        <v>3178</v>
      </c>
      <c r="E2428" s="291" t="s">
        <v>3160</v>
      </c>
      <c r="F2428" s="291" t="s">
        <v>3161</v>
      </c>
      <c r="G2428" s="291" t="s">
        <v>3162</v>
      </c>
      <c r="H2428" s="291" t="s">
        <v>3163</v>
      </c>
      <c r="I2428" s="291" t="s">
        <v>3164</v>
      </c>
      <c r="J2428" s="291" t="s">
        <v>63</v>
      </c>
      <c r="K2428" s="291">
        <v>6</v>
      </c>
      <c r="L2428" s="291">
        <v>24440266</v>
      </c>
      <c r="M2428" s="291" t="s">
        <v>58</v>
      </c>
      <c r="N2428" s="291">
        <v>425</v>
      </c>
      <c r="O2428" s="291">
        <v>7599293.3749333005</v>
      </c>
      <c r="P2428" s="321" t="s">
        <v>3172</v>
      </c>
      <c r="Q2428" s="321">
        <v>20100000</v>
      </c>
      <c r="R2428" s="321">
        <v>32.510452999999998</v>
      </c>
      <c r="S2428" s="321">
        <v>52.540310169999998</v>
      </c>
      <c r="T2428" s="321">
        <v>123.30787642705047</v>
      </c>
      <c r="U2428" s="321" t="s">
        <v>150</v>
      </c>
      <c r="V2428" s="321">
        <v>0.2437433168239114</v>
      </c>
      <c r="W2428" s="321">
        <v>1.33586139759419</v>
      </c>
      <c r="X2428" s="321">
        <v>2.6501716760387399</v>
      </c>
      <c r="Y2428" s="321">
        <v>41.899748670636797</v>
      </c>
      <c r="Z2428" s="321">
        <v>0.41800999999999999</v>
      </c>
      <c r="AA2428" s="321">
        <v>141.09487300000001</v>
      </c>
      <c r="AB2428" s="321">
        <v>1.7961040779999999</v>
      </c>
      <c r="AC2428" s="322">
        <v>0.59518882524182481</v>
      </c>
      <c r="AD2428" s="323">
        <v>201000</v>
      </c>
      <c r="AE2428" s="322">
        <v>37.807429726036318</v>
      </c>
      <c r="AF2428" s="324">
        <v>93.395222472851941</v>
      </c>
      <c r="AG2428" s="324">
        <v>15.884813633284327</v>
      </c>
      <c r="AH2428" s="324">
        <v>0.23846352049686734</v>
      </c>
      <c r="AI2428" s="324">
        <v>0.17008165099560327</v>
      </c>
      <c r="AJ2428" s="324">
        <v>0.12053670838377531</v>
      </c>
      <c r="AK2428" s="324">
        <v>173.99186923788221</v>
      </c>
      <c r="AL2428" s="324">
        <v>131.58251392944854</v>
      </c>
      <c r="AM2428" s="324">
        <v>216.40122454631589</v>
      </c>
    </row>
    <row r="2429" spans="1:39">
      <c r="A2429" s="291" t="s">
        <v>2580</v>
      </c>
      <c r="B2429" s="291">
        <v>4</v>
      </c>
      <c r="C2429" s="291" t="s">
        <v>4607</v>
      </c>
      <c r="D2429" s="291" t="s">
        <v>3178</v>
      </c>
      <c r="E2429" s="291" t="s">
        <v>3160</v>
      </c>
      <c r="F2429" s="291" t="s">
        <v>3161</v>
      </c>
      <c r="G2429" s="291" t="s">
        <v>3162</v>
      </c>
      <c r="H2429" s="291" t="s">
        <v>3163</v>
      </c>
      <c r="I2429" s="291" t="s">
        <v>3164</v>
      </c>
      <c r="J2429" s="291" t="s">
        <v>63</v>
      </c>
      <c r="K2429" s="291">
        <v>6</v>
      </c>
      <c r="L2429" s="291">
        <v>24440266</v>
      </c>
      <c r="M2429" s="291" t="s">
        <v>58</v>
      </c>
      <c r="N2429" s="291">
        <v>426</v>
      </c>
      <c r="O2429" s="291">
        <v>7617216.2366666337</v>
      </c>
      <c r="P2429" s="321" t="s">
        <v>3172</v>
      </c>
      <c r="Q2429" s="321">
        <v>20100000</v>
      </c>
      <c r="R2429" s="321">
        <v>32.510452999999998</v>
      </c>
      <c r="S2429" s="321">
        <v>52.540310169999998</v>
      </c>
      <c r="T2429" s="321">
        <v>123.30787642705047</v>
      </c>
      <c r="U2429" s="321" t="s">
        <v>150</v>
      </c>
      <c r="V2429" s="321">
        <v>0.2437433168239114</v>
      </c>
      <c r="W2429" s="321">
        <v>1.33586139759419</v>
      </c>
      <c r="X2429" s="321">
        <v>2.6501716760387399</v>
      </c>
      <c r="Y2429" s="321">
        <v>41.899748670636797</v>
      </c>
      <c r="Z2429" s="321">
        <v>0.41800999999999999</v>
      </c>
      <c r="AA2429" s="321">
        <v>141.09487300000001</v>
      </c>
      <c r="AB2429" s="321">
        <v>1.7961040779999999</v>
      </c>
      <c r="AC2429" s="322">
        <v>0.59518882524182481</v>
      </c>
      <c r="AD2429" s="323">
        <v>201000</v>
      </c>
      <c r="AE2429" s="322">
        <v>37.896598192371314</v>
      </c>
      <c r="AF2429" s="324">
        <v>93.615494223967175</v>
      </c>
      <c r="AG2429" s="324">
        <v>15.93733298612557</v>
      </c>
      <c r="AH2429" s="324">
        <v>0.23842981487792936</v>
      </c>
      <c r="AI2429" s="324">
        <v>0.17024247020473818</v>
      </c>
      <c r="AJ2429" s="324">
        <v>0.12053670838377531</v>
      </c>
      <c r="AK2429" s="324">
        <v>174.15638571948352</v>
      </c>
      <c r="AL2429" s="324">
        <v>131.70693061815214</v>
      </c>
      <c r="AM2429" s="324">
        <v>216.6058408208149</v>
      </c>
    </row>
    <row r="2430" spans="1:39">
      <c r="A2430" s="291" t="s">
        <v>2581</v>
      </c>
      <c r="B2430" s="291">
        <v>4</v>
      </c>
      <c r="C2430" s="291" t="s">
        <v>4608</v>
      </c>
      <c r="D2430" s="291" t="s">
        <v>3178</v>
      </c>
      <c r="E2430" s="291" t="s">
        <v>3160</v>
      </c>
      <c r="F2430" s="291" t="s">
        <v>3161</v>
      </c>
      <c r="G2430" s="291" t="s">
        <v>3162</v>
      </c>
      <c r="H2430" s="291" t="s">
        <v>3163</v>
      </c>
      <c r="I2430" s="291" t="s">
        <v>3164</v>
      </c>
      <c r="J2430" s="291" t="s">
        <v>63</v>
      </c>
      <c r="K2430" s="291">
        <v>6</v>
      </c>
      <c r="L2430" s="291">
        <v>24440266</v>
      </c>
      <c r="M2430" s="291" t="s">
        <v>58</v>
      </c>
      <c r="N2430" s="291">
        <v>427</v>
      </c>
      <c r="O2430" s="291">
        <v>7635139.098399967</v>
      </c>
      <c r="P2430" s="321" t="s">
        <v>3172</v>
      </c>
      <c r="Q2430" s="321">
        <v>20100000</v>
      </c>
      <c r="R2430" s="321">
        <v>32.510452999999998</v>
      </c>
      <c r="S2430" s="321">
        <v>52.540310169999998</v>
      </c>
      <c r="T2430" s="321">
        <v>123.30787642705047</v>
      </c>
      <c r="U2430" s="321" t="s">
        <v>150</v>
      </c>
      <c r="V2430" s="321">
        <v>0.2437433168239114</v>
      </c>
      <c r="W2430" s="321">
        <v>1.33586139759419</v>
      </c>
      <c r="X2430" s="321">
        <v>2.6501716760387399</v>
      </c>
      <c r="Y2430" s="321">
        <v>41.899748670636797</v>
      </c>
      <c r="Z2430" s="321">
        <v>0.41800999999999999</v>
      </c>
      <c r="AA2430" s="321">
        <v>141.09487300000001</v>
      </c>
      <c r="AB2430" s="321">
        <v>1.7961040779999999</v>
      </c>
      <c r="AC2430" s="322">
        <v>0.59518882524182481</v>
      </c>
      <c r="AD2430" s="323">
        <v>201000</v>
      </c>
      <c r="AE2430" s="322">
        <v>37.985766658706304</v>
      </c>
      <c r="AF2430" s="324">
        <v>93.835765975082381</v>
      </c>
      <c r="AG2430" s="324">
        <v>15.989844484615009</v>
      </c>
      <c r="AH2430" s="324">
        <v>0.23839415732421637</v>
      </c>
      <c r="AI2430" s="324">
        <v>0.17040245069093413</v>
      </c>
      <c r="AJ2430" s="324">
        <v>0.12053670838377531</v>
      </c>
      <c r="AK2430" s="324">
        <v>174.32004419570293</v>
      </c>
      <c r="AL2430" s="324">
        <v>131.83069843455146</v>
      </c>
      <c r="AM2430" s="324">
        <v>216.80938995685437</v>
      </c>
    </row>
    <row r="2431" spans="1:39">
      <c r="A2431" s="291" t="s">
        <v>2582</v>
      </c>
      <c r="B2431" s="291">
        <v>4</v>
      </c>
      <c r="C2431" s="291" t="s">
        <v>4609</v>
      </c>
      <c r="D2431" s="291" t="s">
        <v>3178</v>
      </c>
      <c r="E2431" s="291" t="s">
        <v>3160</v>
      </c>
      <c r="F2431" s="291" t="s">
        <v>3161</v>
      </c>
      <c r="G2431" s="291" t="s">
        <v>3162</v>
      </c>
      <c r="H2431" s="291" t="s">
        <v>3163</v>
      </c>
      <c r="I2431" s="291" t="s">
        <v>3164</v>
      </c>
      <c r="J2431" s="291" t="s">
        <v>63</v>
      </c>
      <c r="K2431" s="291">
        <v>6</v>
      </c>
      <c r="L2431" s="291">
        <v>24440266</v>
      </c>
      <c r="M2431" s="291" t="s">
        <v>58</v>
      </c>
      <c r="N2431" s="291">
        <v>428</v>
      </c>
      <c r="O2431" s="291">
        <v>7653061.9601333002</v>
      </c>
      <c r="P2431" s="321" t="s">
        <v>3172</v>
      </c>
      <c r="Q2431" s="321">
        <v>20100000</v>
      </c>
      <c r="R2431" s="321">
        <v>32.510452999999998</v>
      </c>
      <c r="S2431" s="321">
        <v>52.540310169999998</v>
      </c>
      <c r="T2431" s="321">
        <v>123.30787642705047</v>
      </c>
      <c r="U2431" s="321" t="s">
        <v>150</v>
      </c>
      <c r="V2431" s="321">
        <v>0.2437433168239114</v>
      </c>
      <c r="W2431" s="321">
        <v>1.33586139759419</v>
      </c>
      <c r="X2431" s="321">
        <v>2.6501716760387399</v>
      </c>
      <c r="Y2431" s="321">
        <v>41.899748670636797</v>
      </c>
      <c r="Z2431" s="321">
        <v>0.41800999999999999</v>
      </c>
      <c r="AA2431" s="321">
        <v>141.09487300000001</v>
      </c>
      <c r="AB2431" s="321">
        <v>1.7961040779999999</v>
      </c>
      <c r="AC2431" s="322">
        <v>0.59518882524182481</v>
      </c>
      <c r="AD2431" s="323">
        <v>201000</v>
      </c>
      <c r="AE2431" s="322">
        <v>38.074935125041293</v>
      </c>
      <c r="AF2431" s="324">
        <v>94.056037726197602</v>
      </c>
      <c r="AG2431" s="324">
        <v>16.042347700174187</v>
      </c>
      <c r="AH2431" s="324">
        <v>0.23835655408992454</v>
      </c>
      <c r="AI2431" s="324">
        <v>0.17056159379022917</v>
      </c>
      <c r="AJ2431" s="324">
        <v>0.12053670838377531</v>
      </c>
      <c r="AK2431" s="324">
        <v>174.48284603329427</v>
      </c>
      <c r="AL2431" s="324">
        <v>131.95381841226327</v>
      </c>
      <c r="AM2431" s="324">
        <v>217.01187365432526</v>
      </c>
    </row>
    <row r="2432" spans="1:39">
      <c r="A2432" s="291" t="s">
        <v>2583</v>
      </c>
      <c r="B2432" s="291">
        <v>4</v>
      </c>
      <c r="C2432" s="291" t="s">
        <v>4610</v>
      </c>
      <c r="D2432" s="291" t="s">
        <v>3178</v>
      </c>
      <c r="E2432" s="291" t="s">
        <v>3160</v>
      </c>
      <c r="F2432" s="291" t="s">
        <v>3161</v>
      </c>
      <c r="G2432" s="291" t="s">
        <v>3162</v>
      </c>
      <c r="H2432" s="291" t="s">
        <v>3163</v>
      </c>
      <c r="I2432" s="291" t="s">
        <v>3164</v>
      </c>
      <c r="J2432" s="291" t="s">
        <v>63</v>
      </c>
      <c r="K2432" s="291">
        <v>6</v>
      </c>
      <c r="L2432" s="291">
        <v>24440266</v>
      </c>
      <c r="M2432" s="291" t="s">
        <v>58</v>
      </c>
      <c r="N2432" s="291">
        <v>429</v>
      </c>
      <c r="O2432" s="291">
        <v>7670984.8218666334</v>
      </c>
      <c r="P2432" s="321" t="s">
        <v>3172</v>
      </c>
      <c r="Q2432" s="321">
        <v>20100000</v>
      </c>
      <c r="R2432" s="321">
        <v>32.510452999999998</v>
      </c>
      <c r="S2432" s="321">
        <v>52.540310169999998</v>
      </c>
      <c r="T2432" s="321">
        <v>123.30787642705047</v>
      </c>
      <c r="U2432" s="321" t="s">
        <v>150</v>
      </c>
      <c r="V2432" s="321">
        <v>0.2437433168239114</v>
      </c>
      <c r="W2432" s="321">
        <v>1.33586139759419</v>
      </c>
      <c r="X2432" s="321">
        <v>2.6501716760387399</v>
      </c>
      <c r="Y2432" s="321">
        <v>41.899748670636797</v>
      </c>
      <c r="Z2432" s="321">
        <v>0.41800999999999999</v>
      </c>
      <c r="AA2432" s="321">
        <v>141.09487300000001</v>
      </c>
      <c r="AB2432" s="321">
        <v>1.7961040779999999</v>
      </c>
      <c r="AC2432" s="322">
        <v>0.59518882524182481</v>
      </c>
      <c r="AD2432" s="323">
        <v>201000</v>
      </c>
      <c r="AE2432" s="322">
        <v>38.164103591376282</v>
      </c>
      <c r="AF2432" s="324">
        <v>94.276309477312807</v>
      </c>
      <c r="AG2432" s="324">
        <v>16.094842205604145</v>
      </c>
      <c r="AH2432" s="324">
        <v>0.23831701143785372</v>
      </c>
      <c r="AI2432" s="324">
        <v>0.17071990084080774</v>
      </c>
      <c r="AJ2432" s="324">
        <v>0.12053670838377531</v>
      </c>
      <c r="AK2432" s="324">
        <v>174.6447926012072</v>
      </c>
      <c r="AL2432" s="324">
        <v>132.07629158656485</v>
      </c>
      <c r="AM2432" s="324">
        <v>217.21329361584952</v>
      </c>
    </row>
    <row r="2433" spans="1:39">
      <c r="A2433" s="291" t="s">
        <v>2584</v>
      </c>
      <c r="B2433" s="291">
        <v>4</v>
      </c>
      <c r="C2433" s="291" t="s">
        <v>4611</v>
      </c>
      <c r="D2433" s="291" t="s">
        <v>3178</v>
      </c>
      <c r="E2433" s="291" t="s">
        <v>3160</v>
      </c>
      <c r="F2433" s="291" t="s">
        <v>3161</v>
      </c>
      <c r="G2433" s="291" t="s">
        <v>3162</v>
      </c>
      <c r="H2433" s="291" t="s">
        <v>3163</v>
      </c>
      <c r="I2433" s="291" t="s">
        <v>3164</v>
      </c>
      <c r="J2433" s="291" t="s">
        <v>63</v>
      </c>
      <c r="K2433" s="291">
        <v>6</v>
      </c>
      <c r="L2433" s="291">
        <v>24440266</v>
      </c>
      <c r="M2433" s="291" t="s">
        <v>58</v>
      </c>
      <c r="N2433" s="291">
        <v>430</v>
      </c>
      <c r="O2433" s="291">
        <v>7688907.6835999666</v>
      </c>
      <c r="P2433" s="321" t="s">
        <v>3172</v>
      </c>
      <c r="Q2433" s="321">
        <v>20100000</v>
      </c>
      <c r="R2433" s="321">
        <v>32.510452999999998</v>
      </c>
      <c r="S2433" s="321">
        <v>52.540310169999998</v>
      </c>
      <c r="T2433" s="321">
        <v>123.30787642705047</v>
      </c>
      <c r="U2433" s="321" t="s">
        <v>150</v>
      </c>
      <c r="V2433" s="321">
        <v>0.2437433168239114</v>
      </c>
      <c r="W2433" s="321">
        <v>1.33586139759419</v>
      </c>
      <c r="X2433" s="321">
        <v>2.6501716760387399</v>
      </c>
      <c r="Y2433" s="321">
        <v>41.899748670636797</v>
      </c>
      <c r="Z2433" s="321">
        <v>0.41800999999999999</v>
      </c>
      <c r="AA2433" s="321">
        <v>141.09487300000001</v>
      </c>
      <c r="AB2433" s="321">
        <v>1.7961040779999999</v>
      </c>
      <c r="AC2433" s="322">
        <v>0.59518882524182481</v>
      </c>
      <c r="AD2433" s="323">
        <v>201000</v>
      </c>
      <c r="AE2433" s="322">
        <v>38.253272057711278</v>
      </c>
      <c r="AF2433" s="324">
        <v>94.496581228428042</v>
      </c>
      <c r="AG2433" s="324">
        <v>16.147327575087253</v>
      </c>
      <c r="AH2433" s="324">
        <v>0.23827553563893211</v>
      </c>
      <c r="AI2433" s="324">
        <v>0.17087737318299451</v>
      </c>
      <c r="AJ2433" s="324">
        <v>0.12053670838377531</v>
      </c>
      <c r="AK2433" s="324">
        <v>174.80588527058075</v>
      </c>
      <c r="AL2433" s="324">
        <v>132.19811899438929</v>
      </c>
      <c r="AM2433" s="324">
        <v>217.4136515467722</v>
      </c>
    </row>
    <row r="2434" spans="1:39">
      <c r="A2434" s="291" t="s">
        <v>2585</v>
      </c>
      <c r="B2434" s="291">
        <v>4</v>
      </c>
      <c r="C2434" s="291" t="s">
        <v>4612</v>
      </c>
      <c r="D2434" s="291" t="s">
        <v>3178</v>
      </c>
      <c r="E2434" s="291" t="s">
        <v>3160</v>
      </c>
      <c r="F2434" s="291" t="s">
        <v>3161</v>
      </c>
      <c r="G2434" s="291" t="s">
        <v>3162</v>
      </c>
      <c r="H2434" s="291" t="s">
        <v>3163</v>
      </c>
      <c r="I2434" s="291" t="s">
        <v>3164</v>
      </c>
      <c r="J2434" s="291" t="s">
        <v>63</v>
      </c>
      <c r="K2434" s="291">
        <v>6</v>
      </c>
      <c r="L2434" s="291">
        <v>24440266</v>
      </c>
      <c r="M2434" s="291" t="s">
        <v>58</v>
      </c>
      <c r="N2434" s="291">
        <v>431</v>
      </c>
      <c r="O2434" s="291">
        <v>7706830.5453332998</v>
      </c>
      <c r="P2434" s="321" t="s">
        <v>3172</v>
      </c>
      <c r="Q2434" s="321">
        <v>20100000</v>
      </c>
      <c r="R2434" s="321">
        <v>32.510452999999998</v>
      </c>
      <c r="S2434" s="321">
        <v>52.540310169999998</v>
      </c>
      <c r="T2434" s="321">
        <v>123.30787642705047</v>
      </c>
      <c r="U2434" s="321" t="s">
        <v>150</v>
      </c>
      <c r="V2434" s="321">
        <v>0.2437433168239114</v>
      </c>
      <c r="W2434" s="321">
        <v>1.33586139759419</v>
      </c>
      <c r="X2434" s="321">
        <v>2.6501716760387399</v>
      </c>
      <c r="Y2434" s="321">
        <v>41.899748670636797</v>
      </c>
      <c r="Z2434" s="321">
        <v>0.41800999999999999</v>
      </c>
      <c r="AA2434" s="321">
        <v>141.09487300000001</v>
      </c>
      <c r="AB2434" s="321">
        <v>1.7961040779999999</v>
      </c>
      <c r="AC2434" s="322">
        <v>0.59518882524182481</v>
      </c>
      <c r="AD2434" s="323">
        <v>201000</v>
      </c>
      <c r="AE2434" s="322">
        <v>38.342440524046268</v>
      </c>
      <c r="AF2434" s="324">
        <v>94.716852979543248</v>
      </c>
      <c r="AG2434" s="324">
        <v>16.199803384188968</v>
      </c>
      <c r="AH2434" s="324">
        <v>0.23823213297228038</v>
      </c>
      <c r="AI2434" s="324">
        <v>0.17103401215924866</v>
      </c>
      <c r="AJ2434" s="324">
        <v>0.12053670838377531</v>
      </c>
      <c r="AK2434" s="324">
        <v>174.96612541473758</v>
      </c>
      <c r="AL2434" s="324">
        <v>132.319301674321</v>
      </c>
      <c r="AM2434" s="324">
        <v>217.61294915515415</v>
      </c>
    </row>
    <row r="2435" spans="1:39">
      <c r="A2435" s="291" t="s">
        <v>2586</v>
      </c>
      <c r="B2435" s="291">
        <v>4</v>
      </c>
      <c r="C2435" s="291" t="s">
        <v>4613</v>
      </c>
      <c r="D2435" s="291" t="s">
        <v>3178</v>
      </c>
      <c r="E2435" s="291" t="s">
        <v>3160</v>
      </c>
      <c r="F2435" s="291" t="s">
        <v>3161</v>
      </c>
      <c r="G2435" s="291" t="s">
        <v>3162</v>
      </c>
      <c r="H2435" s="291" t="s">
        <v>3163</v>
      </c>
      <c r="I2435" s="291" t="s">
        <v>3164</v>
      </c>
      <c r="J2435" s="291" t="s">
        <v>63</v>
      </c>
      <c r="K2435" s="291">
        <v>6</v>
      </c>
      <c r="L2435" s="291">
        <v>24440266</v>
      </c>
      <c r="M2435" s="291" t="s">
        <v>58</v>
      </c>
      <c r="N2435" s="291">
        <v>432</v>
      </c>
      <c r="O2435" s="291">
        <v>7724753.407066633</v>
      </c>
      <c r="P2435" s="321" t="s">
        <v>3172</v>
      </c>
      <c r="Q2435" s="321">
        <v>20100000</v>
      </c>
      <c r="R2435" s="321">
        <v>32.510452999999998</v>
      </c>
      <c r="S2435" s="321">
        <v>52.540310169999998</v>
      </c>
      <c r="T2435" s="321">
        <v>123.30787642705047</v>
      </c>
      <c r="U2435" s="321" t="s">
        <v>150</v>
      </c>
      <c r="V2435" s="321">
        <v>0.2437433168239114</v>
      </c>
      <c r="W2435" s="321">
        <v>1.33586139759419</v>
      </c>
      <c r="X2435" s="321">
        <v>2.6501716760387399</v>
      </c>
      <c r="Y2435" s="321">
        <v>41.899748670636797</v>
      </c>
      <c r="Z2435" s="321">
        <v>0.41800999999999999</v>
      </c>
      <c r="AA2435" s="321">
        <v>141.09487300000001</v>
      </c>
      <c r="AB2435" s="321">
        <v>1.7961040779999999</v>
      </c>
      <c r="AC2435" s="322">
        <v>0.59518882524182481</v>
      </c>
      <c r="AD2435" s="323">
        <v>201000</v>
      </c>
      <c r="AE2435" s="322">
        <v>38.431608990381257</v>
      </c>
      <c r="AF2435" s="324">
        <v>94.937124730658454</v>
      </c>
      <c r="AG2435" s="324">
        <v>16.252269209859666</v>
      </c>
      <c r="AH2435" s="324">
        <v>0.23818680972512571</v>
      </c>
      <c r="AI2435" s="324">
        <v>0.17118981911415787</v>
      </c>
      <c r="AJ2435" s="324">
        <v>0.12053670838377531</v>
      </c>
      <c r="AK2435" s="324">
        <v>175.12551440917778</v>
      </c>
      <c r="AL2435" s="324">
        <v>132.4398406665911</v>
      </c>
      <c r="AM2435" s="324">
        <v>217.81118815176444</v>
      </c>
    </row>
    <row r="2436" spans="1:39">
      <c r="A2436" s="291" t="s">
        <v>2587</v>
      </c>
      <c r="B2436" s="291">
        <v>4</v>
      </c>
      <c r="C2436" s="291" t="s">
        <v>4614</v>
      </c>
      <c r="D2436" s="291" t="s">
        <v>3178</v>
      </c>
      <c r="E2436" s="291" t="s">
        <v>3160</v>
      </c>
      <c r="F2436" s="291" t="s">
        <v>3161</v>
      </c>
      <c r="G2436" s="291" t="s">
        <v>3162</v>
      </c>
      <c r="H2436" s="291" t="s">
        <v>3163</v>
      </c>
      <c r="I2436" s="291" t="s">
        <v>3164</v>
      </c>
      <c r="J2436" s="291" t="s">
        <v>63</v>
      </c>
      <c r="K2436" s="291">
        <v>6</v>
      </c>
      <c r="L2436" s="291">
        <v>24440266</v>
      </c>
      <c r="M2436" s="291" t="s">
        <v>58</v>
      </c>
      <c r="N2436" s="291">
        <v>433</v>
      </c>
      <c r="O2436" s="291">
        <v>7742676.2687999662</v>
      </c>
      <c r="P2436" s="321" t="s">
        <v>3172</v>
      </c>
      <c r="Q2436" s="321">
        <v>20100000</v>
      </c>
      <c r="R2436" s="321">
        <v>32.510452999999998</v>
      </c>
      <c r="S2436" s="321">
        <v>52.540310169999998</v>
      </c>
      <c r="T2436" s="321">
        <v>123.30787642705047</v>
      </c>
      <c r="U2436" s="321" t="s">
        <v>150</v>
      </c>
      <c r="V2436" s="321">
        <v>0.2437433168239114</v>
      </c>
      <c r="W2436" s="321">
        <v>1.33586139759419</v>
      </c>
      <c r="X2436" s="321">
        <v>2.6501716760387399</v>
      </c>
      <c r="Y2436" s="321">
        <v>41.899748670636797</v>
      </c>
      <c r="Z2436" s="321">
        <v>0.41800999999999999</v>
      </c>
      <c r="AA2436" s="321">
        <v>141.09487300000001</v>
      </c>
      <c r="AB2436" s="321">
        <v>1.7961040779999999</v>
      </c>
      <c r="AC2436" s="322">
        <v>0.59518882524182481</v>
      </c>
      <c r="AD2436" s="323">
        <v>201000</v>
      </c>
      <c r="AE2436" s="322">
        <v>38.520777456716253</v>
      </c>
      <c r="AF2436" s="324">
        <v>95.157396481773688</v>
      </c>
      <c r="AG2436" s="324">
        <v>16.304724630436336</v>
      </c>
      <c r="AH2436" s="324">
        <v>0.23813957219248083</v>
      </c>
      <c r="AI2436" s="324">
        <v>0.17134479539443179</v>
      </c>
      <c r="AJ2436" s="324">
        <v>0.12053670838377531</v>
      </c>
      <c r="AK2436" s="324">
        <v>175.28405363157214</v>
      </c>
      <c r="AL2436" s="324">
        <v>132.55973701307238</v>
      </c>
      <c r="AM2436" s="324">
        <v>218.00837025007189</v>
      </c>
    </row>
    <row r="2437" spans="1:39">
      <c r="A2437" s="291" t="s">
        <v>2588</v>
      </c>
      <c r="B2437" s="291">
        <v>4</v>
      </c>
      <c r="C2437" s="291" t="s">
        <v>4615</v>
      </c>
      <c r="D2437" s="291" t="s">
        <v>3178</v>
      </c>
      <c r="E2437" s="291" t="s">
        <v>3160</v>
      </c>
      <c r="F2437" s="291" t="s">
        <v>3161</v>
      </c>
      <c r="G2437" s="291" t="s">
        <v>3162</v>
      </c>
      <c r="H2437" s="291" t="s">
        <v>3163</v>
      </c>
      <c r="I2437" s="291" t="s">
        <v>3164</v>
      </c>
      <c r="J2437" s="291" t="s">
        <v>63</v>
      </c>
      <c r="K2437" s="291">
        <v>6</v>
      </c>
      <c r="L2437" s="291">
        <v>24440266</v>
      </c>
      <c r="M2437" s="291" t="s">
        <v>58</v>
      </c>
      <c r="N2437" s="291">
        <v>434</v>
      </c>
      <c r="O2437" s="291">
        <v>7760599.1305332994</v>
      </c>
      <c r="P2437" s="321" t="s">
        <v>3172</v>
      </c>
      <c r="Q2437" s="321">
        <v>20100000</v>
      </c>
      <c r="R2437" s="321">
        <v>32.510452999999998</v>
      </c>
      <c r="S2437" s="321">
        <v>52.540310169999998</v>
      </c>
      <c r="T2437" s="321">
        <v>123.30787642705047</v>
      </c>
      <c r="U2437" s="321" t="s">
        <v>150</v>
      </c>
      <c r="V2437" s="321">
        <v>0.2437433168239114</v>
      </c>
      <c r="W2437" s="321">
        <v>1.33586139759419</v>
      </c>
      <c r="X2437" s="321">
        <v>2.6501716760387399</v>
      </c>
      <c r="Y2437" s="321">
        <v>41.899748670636797</v>
      </c>
      <c r="Z2437" s="321">
        <v>0.41800999999999999</v>
      </c>
      <c r="AA2437" s="321">
        <v>141.09487300000001</v>
      </c>
      <c r="AB2437" s="321">
        <v>1.7961040779999999</v>
      </c>
      <c r="AC2437" s="322">
        <v>0.59518882524182481</v>
      </c>
      <c r="AD2437" s="323">
        <v>201000</v>
      </c>
      <c r="AE2437" s="322">
        <v>38.609945923051242</v>
      </c>
      <c r="AF2437" s="324">
        <v>95.377668232888894</v>
      </c>
      <c r="AG2437" s="324">
        <v>16.357169225644316</v>
      </c>
      <c r="AH2437" s="324">
        <v>0.23809042667732161</v>
      </c>
      <c r="AI2437" s="324">
        <v>0.17149894234889573</v>
      </c>
      <c r="AJ2437" s="324">
        <v>0.12053670838377531</v>
      </c>
      <c r="AK2437" s="324">
        <v>175.44174446175583</v>
      </c>
      <c r="AL2437" s="324">
        <v>132.67899175727439</v>
      </c>
      <c r="AM2437" s="324">
        <v>218.20449716623727</v>
      </c>
    </row>
    <row r="2438" spans="1:39">
      <c r="A2438" s="291" t="s">
        <v>2589</v>
      </c>
      <c r="B2438" s="291">
        <v>4</v>
      </c>
      <c r="C2438" s="291" t="s">
        <v>4616</v>
      </c>
      <c r="D2438" s="291" t="s">
        <v>3178</v>
      </c>
      <c r="E2438" s="291" t="s">
        <v>3160</v>
      </c>
      <c r="F2438" s="291" t="s">
        <v>3161</v>
      </c>
      <c r="G2438" s="291" t="s">
        <v>3162</v>
      </c>
      <c r="H2438" s="291" t="s">
        <v>3163</v>
      </c>
      <c r="I2438" s="291" t="s">
        <v>3164</v>
      </c>
      <c r="J2438" s="291" t="s">
        <v>63</v>
      </c>
      <c r="K2438" s="291">
        <v>6</v>
      </c>
      <c r="L2438" s="291">
        <v>24440266</v>
      </c>
      <c r="M2438" s="291" t="s">
        <v>58</v>
      </c>
      <c r="N2438" s="291">
        <v>435</v>
      </c>
      <c r="O2438" s="291">
        <v>7778521.9922666326</v>
      </c>
      <c r="P2438" s="321" t="s">
        <v>3172</v>
      </c>
      <c r="Q2438" s="321">
        <v>20100000</v>
      </c>
      <c r="R2438" s="321">
        <v>32.510452999999998</v>
      </c>
      <c r="S2438" s="321">
        <v>52.540310169999998</v>
      </c>
      <c r="T2438" s="321">
        <v>123.30787642705047</v>
      </c>
      <c r="U2438" s="321" t="s">
        <v>150</v>
      </c>
      <c r="V2438" s="321">
        <v>0.2437433168239114</v>
      </c>
      <c r="W2438" s="321">
        <v>1.33586139759419</v>
      </c>
      <c r="X2438" s="321">
        <v>2.6501716760387399</v>
      </c>
      <c r="Y2438" s="321">
        <v>41.899748670636797</v>
      </c>
      <c r="Z2438" s="321">
        <v>0.41800999999999999</v>
      </c>
      <c r="AA2438" s="321">
        <v>141.09487300000001</v>
      </c>
      <c r="AB2438" s="321">
        <v>1.7961040779999999</v>
      </c>
      <c r="AC2438" s="322">
        <v>0.59518882524182481</v>
      </c>
      <c r="AD2438" s="323">
        <v>201000</v>
      </c>
      <c r="AE2438" s="322">
        <v>38.699114389386231</v>
      </c>
      <c r="AF2438" s="324">
        <v>95.597939984004114</v>
      </c>
      <c r="AG2438" s="324">
        <v>16.409602576599013</v>
      </c>
      <c r="AH2438" s="324">
        <v>0.23803937949024659</v>
      </c>
      <c r="AI2438" s="324">
        <v>0.1716522613284841</v>
      </c>
      <c r="AJ2438" s="324">
        <v>0.12053670838377531</v>
      </c>
      <c r="AK2438" s="324">
        <v>175.59858828172153</v>
      </c>
      <c r="AL2438" s="324">
        <v>132.7976059443383</v>
      </c>
      <c r="AM2438" s="324">
        <v>218.39957061910474</v>
      </c>
    </row>
    <row r="2439" spans="1:39">
      <c r="A2439" s="291" t="s">
        <v>2590</v>
      </c>
      <c r="B2439" s="291">
        <v>4</v>
      </c>
      <c r="C2439" s="291" t="s">
        <v>4617</v>
      </c>
      <c r="D2439" s="291" t="s">
        <v>3178</v>
      </c>
      <c r="E2439" s="291" t="s">
        <v>3160</v>
      </c>
      <c r="F2439" s="291" t="s">
        <v>3161</v>
      </c>
      <c r="G2439" s="291" t="s">
        <v>3162</v>
      </c>
      <c r="H2439" s="291" t="s">
        <v>3163</v>
      </c>
      <c r="I2439" s="291" t="s">
        <v>3164</v>
      </c>
      <c r="J2439" s="291" t="s">
        <v>63</v>
      </c>
      <c r="K2439" s="291">
        <v>6</v>
      </c>
      <c r="L2439" s="291">
        <v>24440266</v>
      </c>
      <c r="M2439" s="291" t="s">
        <v>58</v>
      </c>
      <c r="N2439" s="291">
        <v>436</v>
      </c>
      <c r="O2439" s="291">
        <v>7796444.8539999658</v>
      </c>
      <c r="P2439" s="321" t="s">
        <v>3172</v>
      </c>
      <c r="Q2439" s="321">
        <v>20100000</v>
      </c>
      <c r="R2439" s="321">
        <v>32.510452999999998</v>
      </c>
      <c r="S2439" s="321">
        <v>52.540310169999998</v>
      </c>
      <c r="T2439" s="321">
        <v>123.30787642705047</v>
      </c>
      <c r="U2439" s="321" t="s">
        <v>150</v>
      </c>
      <c r="V2439" s="321">
        <v>0.2437433168239114</v>
      </c>
      <c r="W2439" s="321">
        <v>1.33586139759419</v>
      </c>
      <c r="X2439" s="321">
        <v>2.6501716760387399</v>
      </c>
      <c r="Y2439" s="321">
        <v>41.899748670636797</v>
      </c>
      <c r="Z2439" s="321">
        <v>0.41800999999999999</v>
      </c>
      <c r="AA2439" s="321">
        <v>141.09487300000001</v>
      </c>
      <c r="AB2439" s="321">
        <v>1.7961040779999999</v>
      </c>
      <c r="AC2439" s="322">
        <v>0.59518882524182481</v>
      </c>
      <c r="AD2439" s="323">
        <v>201000</v>
      </c>
      <c r="AE2439" s="322">
        <v>38.788282855721221</v>
      </c>
      <c r="AF2439" s="324">
        <v>95.81821173511932</v>
      </c>
      <c r="AG2439" s="324">
        <v>16.462024265807525</v>
      </c>
      <c r="AH2439" s="324">
        <v>0.23798643694939339</v>
      </c>
      <c r="AI2439" s="324">
        <v>0.17180475368623332</v>
      </c>
      <c r="AJ2439" s="324">
        <v>0.12053670838377531</v>
      </c>
      <c r="AK2439" s="324">
        <v>175.75458647561234</v>
      </c>
      <c r="AL2439" s="324">
        <v>132.91558062103164</v>
      </c>
      <c r="AM2439" s="324">
        <v>218.59359233019302</v>
      </c>
    </row>
    <row r="2440" spans="1:39">
      <c r="A2440" s="291" t="s">
        <v>2591</v>
      </c>
      <c r="B2440" s="291">
        <v>4</v>
      </c>
      <c r="C2440" s="291" t="s">
        <v>4618</v>
      </c>
      <c r="D2440" s="291" t="s">
        <v>3178</v>
      </c>
      <c r="E2440" s="291" t="s">
        <v>3160</v>
      </c>
      <c r="F2440" s="291" t="s">
        <v>3161</v>
      </c>
      <c r="G2440" s="291" t="s">
        <v>3162</v>
      </c>
      <c r="H2440" s="291" t="s">
        <v>3163</v>
      </c>
      <c r="I2440" s="291" t="s">
        <v>3164</v>
      </c>
      <c r="J2440" s="291" t="s">
        <v>63</v>
      </c>
      <c r="K2440" s="291">
        <v>6</v>
      </c>
      <c r="L2440" s="291">
        <v>24440266</v>
      </c>
      <c r="M2440" s="291" t="s">
        <v>58</v>
      </c>
      <c r="N2440" s="291">
        <v>437</v>
      </c>
      <c r="O2440" s="291">
        <v>7814367.715733299</v>
      </c>
      <c r="P2440" s="321" t="s">
        <v>3172</v>
      </c>
      <c r="Q2440" s="321">
        <v>20100000</v>
      </c>
      <c r="R2440" s="321">
        <v>32.510452999999998</v>
      </c>
      <c r="S2440" s="321">
        <v>52.540310169999998</v>
      </c>
      <c r="T2440" s="321">
        <v>123.30787642705047</v>
      </c>
      <c r="U2440" s="321" t="s">
        <v>150</v>
      </c>
      <c r="V2440" s="321">
        <v>0.2437433168239114</v>
      </c>
      <c r="W2440" s="321">
        <v>1.33586139759419</v>
      </c>
      <c r="X2440" s="321">
        <v>2.6501716760387399</v>
      </c>
      <c r="Y2440" s="321">
        <v>41.899748670636797</v>
      </c>
      <c r="Z2440" s="321">
        <v>0.41800999999999999</v>
      </c>
      <c r="AA2440" s="321">
        <v>141.09487300000001</v>
      </c>
      <c r="AB2440" s="321">
        <v>1.7961040779999999</v>
      </c>
      <c r="AC2440" s="322">
        <v>0.59518882524182481</v>
      </c>
      <c r="AD2440" s="323">
        <v>201000</v>
      </c>
      <c r="AE2440" s="322">
        <v>38.877451322056217</v>
      </c>
      <c r="AF2440" s="324">
        <v>96.038483486234554</v>
      </c>
      <c r="AG2440" s="324">
        <v>16.514433877170344</v>
      </c>
      <c r="AH2440" s="324">
        <v>0.23793160538048783</v>
      </c>
      <c r="AI2440" s="324">
        <v>0.17195642077727519</v>
      </c>
      <c r="AJ2440" s="324">
        <v>0.12053670838377531</v>
      </c>
      <c r="AK2440" s="324">
        <v>175.90974042971482</v>
      </c>
      <c r="AL2440" s="324">
        <v>133.03291683574281</v>
      </c>
      <c r="AM2440" s="324">
        <v>218.78656402368679</v>
      </c>
    </row>
    <row r="2441" spans="1:39">
      <c r="A2441" s="291" t="s">
        <v>2592</v>
      </c>
      <c r="B2441" s="291">
        <v>4</v>
      </c>
      <c r="C2441" s="291" t="s">
        <v>4619</v>
      </c>
      <c r="D2441" s="291" t="s">
        <v>3178</v>
      </c>
      <c r="E2441" s="291" t="s">
        <v>3160</v>
      </c>
      <c r="F2441" s="291" t="s">
        <v>3161</v>
      </c>
      <c r="G2441" s="291" t="s">
        <v>3162</v>
      </c>
      <c r="H2441" s="291" t="s">
        <v>3163</v>
      </c>
      <c r="I2441" s="291" t="s">
        <v>3164</v>
      </c>
      <c r="J2441" s="291" t="s">
        <v>63</v>
      </c>
      <c r="K2441" s="291">
        <v>6</v>
      </c>
      <c r="L2441" s="291">
        <v>24440266</v>
      </c>
      <c r="M2441" s="291" t="s">
        <v>58</v>
      </c>
      <c r="N2441" s="291">
        <v>438</v>
      </c>
      <c r="O2441" s="291">
        <v>7832290.5774666322</v>
      </c>
      <c r="P2441" s="321" t="s">
        <v>3172</v>
      </c>
      <c r="Q2441" s="321">
        <v>20100000</v>
      </c>
      <c r="R2441" s="321">
        <v>32.510452999999998</v>
      </c>
      <c r="S2441" s="321">
        <v>52.540310169999998</v>
      </c>
      <c r="T2441" s="321">
        <v>123.30787642705047</v>
      </c>
      <c r="U2441" s="321" t="s">
        <v>150</v>
      </c>
      <c r="V2441" s="321">
        <v>0.2437433168239114</v>
      </c>
      <c r="W2441" s="321">
        <v>1.33586139759419</v>
      </c>
      <c r="X2441" s="321">
        <v>2.6501716760387399</v>
      </c>
      <c r="Y2441" s="321">
        <v>41.899748670636797</v>
      </c>
      <c r="Z2441" s="321">
        <v>0.41800999999999999</v>
      </c>
      <c r="AA2441" s="321">
        <v>141.09487300000001</v>
      </c>
      <c r="AB2441" s="321">
        <v>1.7961040779999999</v>
      </c>
      <c r="AC2441" s="322">
        <v>0.59518882524182481</v>
      </c>
      <c r="AD2441" s="323">
        <v>201000</v>
      </c>
      <c r="AE2441" s="322">
        <v>38.966619788391206</v>
      </c>
      <c r="AF2441" s="324">
        <v>96.25875523734976</v>
      </c>
      <c r="AG2441" s="324">
        <v>16.566830995982915</v>
      </c>
      <c r="AH2441" s="324">
        <v>0.23787489111650439</v>
      </c>
      <c r="AI2441" s="324">
        <v>0.17210726395882947</v>
      </c>
      <c r="AJ2441" s="324">
        <v>0.12053670838377531</v>
      </c>
      <c r="AK2441" s="324">
        <v>176.06405153245157</v>
      </c>
      <c r="AL2441" s="324">
        <v>133.14961563847575</v>
      </c>
      <c r="AM2441" s="324">
        <v>218.97848742642736</v>
      </c>
    </row>
    <row r="2442" spans="1:39">
      <c r="A2442" s="291" t="s">
        <v>2593</v>
      </c>
      <c r="B2442" s="291">
        <v>4</v>
      </c>
      <c r="C2442" s="291" t="s">
        <v>4620</v>
      </c>
      <c r="D2442" s="291" t="s">
        <v>3178</v>
      </c>
      <c r="E2442" s="291" t="s">
        <v>3160</v>
      </c>
      <c r="F2442" s="291" t="s">
        <v>3161</v>
      </c>
      <c r="G2442" s="291" t="s">
        <v>3162</v>
      </c>
      <c r="H2442" s="291" t="s">
        <v>3163</v>
      </c>
      <c r="I2442" s="291" t="s">
        <v>3164</v>
      </c>
      <c r="J2442" s="291" t="s">
        <v>63</v>
      </c>
      <c r="K2442" s="291">
        <v>6</v>
      </c>
      <c r="L2442" s="291">
        <v>24440266</v>
      </c>
      <c r="M2442" s="291" t="s">
        <v>58</v>
      </c>
      <c r="N2442" s="291">
        <v>439</v>
      </c>
      <c r="O2442" s="291">
        <v>7850213.4391999654</v>
      </c>
      <c r="P2442" s="321" t="s">
        <v>3172</v>
      </c>
      <c r="Q2442" s="321">
        <v>20100000</v>
      </c>
      <c r="R2442" s="321">
        <v>32.510452999999998</v>
      </c>
      <c r="S2442" s="321">
        <v>52.540310169999998</v>
      </c>
      <c r="T2442" s="321">
        <v>123.30787642705047</v>
      </c>
      <c r="U2442" s="321" t="s">
        <v>150</v>
      </c>
      <c r="V2442" s="321">
        <v>0.2437433168239114</v>
      </c>
      <c r="W2442" s="321">
        <v>1.33586139759419</v>
      </c>
      <c r="X2442" s="321">
        <v>2.6501716760387399</v>
      </c>
      <c r="Y2442" s="321">
        <v>41.899748670636797</v>
      </c>
      <c r="Z2442" s="321">
        <v>0.41800999999999999</v>
      </c>
      <c r="AA2442" s="321">
        <v>141.09487300000001</v>
      </c>
      <c r="AB2442" s="321">
        <v>1.7961040779999999</v>
      </c>
      <c r="AC2442" s="322">
        <v>0.59518882524182481</v>
      </c>
      <c r="AD2442" s="323">
        <v>201000</v>
      </c>
      <c r="AE2442" s="322">
        <v>39.055788254726195</v>
      </c>
      <c r="AF2442" s="324">
        <v>96.47902698846498</v>
      </c>
      <c r="AG2442" s="324">
        <v>16.619215208937284</v>
      </c>
      <c r="AH2442" s="324">
        <v>0.23781630049768646</v>
      </c>
      <c r="AI2442" s="324">
        <v>0.17225728459019674</v>
      </c>
      <c r="AJ2442" s="324">
        <v>0.12053670838377531</v>
      </c>
      <c r="AK2442" s="324">
        <v>176.21752117437379</v>
      </c>
      <c r="AL2442" s="324">
        <v>133.26567808084408</v>
      </c>
      <c r="AM2442" s="324">
        <v>219.16936426790349</v>
      </c>
    </row>
    <row r="2443" spans="1:39">
      <c r="A2443" s="291" t="s">
        <v>2594</v>
      </c>
      <c r="B2443" s="291">
        <v>4</v>
      </c>
      <c r="C2443" s="291" t="s">
        <v>4621</v>
      </c>
      <c r="D2443" s="291" t="s">
        <v>3178</v>
      </c>
      <c r="E2443" s="291" t="s">
        <v>3160</v>
      </c>
      <c r="F2443" s="291" t="s">
        <v>3161</v>
      </c>
      <c r="G2443" s="291" t="s">
        <v>3162</v>
      </c>
      <c r="H2443" s="291" t="s">
        <v>3163</v>
      </c>
      <c r="I2443" s="291" t="s">
        <v>3164</v>
      </c>
      <c r="J2443" s="291" t="s">
        <v>63</v>
      </c>
      <c r="K2443" s="291">
        <v>6</v>
      </c>
      <c r="L2443" s="291">
        <v>24440266</v>
      </c>
      <c r="M2443" s="291" t="s">
        <v>58</v>
      </c>
      <c r="N2443" s="291">
        <v>440</v>
      </c>
      <c r="O2443" s="291">
        <v>7868136.3009332987</v>
      </c>
      <c r="P2443" s="321" t="s">
        <v>3172</v>
      </c>
      <c r="Q2443" s="321">
        <v>20100000</v>
      </c>
      <c r="R2443" s="321">
        <v>32.510452999999998</v>
      </c>
      <c r="S2443" s="321">
        <v>52.540310169999998</v>
      </c>
      <c r="T2443" s="321">
        <v>123.30787642705047</v>
      </c>
      <c r="U2443" s="321" t="s">
        <v>150</v>
      </c>
      <c r="V2443" s="321">
        <v>0.2437433168239114</v>
      </c>
      <c r="W2443" s="321">
        <v>1.33586139759419</v>
      </c>
      <c r="X2443" s="321">
        <v>2.6501716760387399</v>
      </c>
      <c r="Y2443" s="321">
        <v>41.899748670636797</v>
      </c>
      <c r="Z2443" s="321">
        <v>0.41800999999999999</v>
      </c>
      <c r="AA2443" s="321">
        <v>141.09487300000001</v>
      </c>
      <c r="AB2443" s="321">
        <v>1.7961040779999999</v>
      </c>
      <c r="AC2443" s="322">
        <v>0.59518882524182481</v>
      </c>
      <c r="AD2443" s="323">
        <v>201000</v>
      </c>
      <c r="AE2443" s="322">
        <v>39.144956721061185</v>
      </c>
      <c r="AF2443" s="324">
        <v>96.699298739580186</v>
      </c>
      <c r="AG2443" s="324">
        <v>16.671586104123634</v>
      </c>
      <c r="AH2443" s="324">
        <v>0.23775583987144527</v>
      </c>
      <c r="AI2443" s="324">
        <v>0.17240648403275083</v>
      </c>
      <c r="AJ2443" s="324">
        <v>0.12053670838377531</v>
      </c>
      <c r="AK2443" s="324">
        <v>176.37015074815366</v>
      </c>
      <c r="AL2443" s="324">
        <v>133.38110521606544</v>
      </c>
      <c r="AM2443" s="324">
        <v>219.35919628024189</v>
      </c>
    </row>
    <row r="2444" spans="1:39">
      <c r="A2444" s="291" t="s">
        <v>2595</v>
      </c>
      <c r="B2444" s="291">
        <v>4</v>
      </c>
      <c r="C2444" s="291" t="s">
        <v>4622</v>
      </c>
      <c r="D2444" s="291" t="s">
        <v>3178</v>
      </c>
      <c r="E2444" s="291" t="s">
        <v>3160</v>
      </c>
      <c r="F2444" s="291" t="s">
        <v>3161</v>
      </c>
      <c r="G2444" s="291" t="s">
        <v>3162</v>
      </c>
      <c r="H2444" s="291" t="s">
        <v>3163</v>
      </c>
      <c r="I2444" s="291" t="s">
        <v>3164</v>
      </c>
      <c r="J2444" s="291" t="s">
        <v>63</v>
      </c>
      <c r="K2444" s="291">
        <v>6</v>
      </c>
      <c r="L2444" s="291">
        <v>24440266</v>
      </c>
      <c r="M2444" s="291" t="s">
        <v>58</v>
      </c>
      <c r="N2444" s="291">
        <v>441</v>
      </c>
      <c r="O2444" s="291">
        <v>7886059.1626666319</v>
      </c>
      <c r="P2444" s="321" t="s">
        <v>3172</v>
      </c>
      <c r="Q2444" s="321">
        <v>20100000</v>
      </c>
      <c r="R2444" s="321">
        <v>32.510452999999998</v>
      </c>
      <c r="S2444" s="321">
        <v>52.540310169999998</v>
      </c>
      <c r="T2444" s="321">
        <v>123.30787642705047</v>
      </c>
      <c r="U2444" s="321" t="s">
        <v>150</v>
      </c>
      <c r="V2444" s="321">
        <v>0.2437433168239114</v>
      </c>
      <c r="W2444" s="321">
        <v>1.33586139759419</v>
      </c>
      <c r="X2444" s="321">
        <v>2.6501716760387399</v>
      </c>
      <c r="Y2444" s="321">
        <v>41.899748670636797</v>
      </c>
      <c r="Z2444" s="321">
        <v>0.41800999999999999</v>
      </c>
      <c r="AA2444" s="321">
        <v>141.09487300000001</v>
      </c>
      <c r="AB2444" s="321">
        <v>1.7961040779999999</v>
      </c>
      <c r="AC2444" s="322">
        <v>0.59518882524182481</v>
      </c>
      <c r="AD2444" s="323">
        <v>201000</v>
      </c>
      <c r="AE2444" s="322">
        <v>39.234125187396181</v>
      </c>
      <c r="AF2444" s="324">
        <v>96.919570490695421</v>
      </c>
      <c r="AG2444" s="324">
        <v>16.72394327103185</v>
      </c>
      <c r="AH2444" s="324">
        <v>0.23769351559213531</v>
      </c>
      <c r="AI2444" s="324">
        <v>0.17255486364993125</v>
      </c>
      <c r="AJ2444" s="324">
        <v>0.12053670838377531</v>
      </c>
      <c r="AK2444" s="324">
        <v>176.5219416485765</v>
      </c>
      <c r="AL2444" s="324">
        <v>133.49589809895554</v>
      </c>
      <c r="AM2444" s="324">
        <v>219.54798519819747</v>
      </c>
    </row>
    <row r="2445" spans="1:39">
      <c r="A2445" s="291" t="s">
        <v>2596</v>
      </c>
      <c r="B2445" s="291">
        <v>4</v>
      </c>
      <c r="C2445" s="291" t="s">
        <v>4623</v>
      </c>
      <c r="D2445" s="291" t="s">
        <v>3178</v>
      </c>
      <c r="E2445" s="291" t="s">
        <v>3160</v>
      </c>
      <c r="F2445" s="291" t="s">
        <v>3161</v>
      </c>
      <c r="G2445" s="291" t="s">
        <v>3162</v>
      </c>
      <c r="H2445" s="291" t="s">
        <v>3163</v>
      </c>
      <c r="I2445" s="291" t="s">
        <v>3164</v>
      </c>
      <c r="J2445" s="291" t="s">
        <v>63</v>
      </c>
      <c r="K2445" s="291">
        <v>6</v>
      </c>
      <c r="L2445" s="291">
        <v>24440266</v>
      </c>
      <c r="M2445" s="291" t="s">
        <v>58</v>
      </c>
      <c r="N2445" s="291">
        <v>442</v>
      </c>
      <c r="O2445" s="291">
        <v>7903982.0243999651</v>
      </c>
      <c r="P2445" s="321" t="s">
        <v>3172</v>
      </c>
      <c r="Q2445" s="321">
        <v>20100000</v>
      </c>
      <c r="R2445" s="321">
        <v>32.510452999999998</v>
      </c>
      <c r="S2445" s="321">
        <v>52.540310169999998</v>
      </c>
      <c r="T2445" s="321">
        <v>123.30787642705047</v>
      </c>
      <c r="U2445" s="321" t="s">
        <v>150</v>
      </c>
      <c r="V2445" s="321">
        <v>0.2437433168239114</v>
      </c>
      <c r="W2445" s="321">
        <v>1.33586139759419</v>
      </c>
      <c r="X2445" s="321">
        <v>2.6501716760387399</v>
      </c>
      <c r="Y2445" s="321">
        <v>41.899748670636797</v>
      </c>
      <c r="Z2445" s="321">
        <v>0.41800999999999999</v>
      </c>
      <c r="AA2445" s="321">
        <v>141.09487300000001</v>
      </c>
      <c r="AB2445" s="321">
        <v>1.7961040779999999</v>
      </c>
      <c r="AC2445" s="322">
        <v>0.59518882524182481</v>
      </c>
      <c r="AD2445" s="323">
        <v>201000</v>
      </c>
      <c r="AE2445" s="322">
        <v>39.32329365373117</v>
      </c>
      <c r="AF2445" s="324">
        <v>97.139842241810626</v>
      </c>
      <c r="AG2445" s="324">
        <v>16.776286300553014</v>
      </c>
      <c r="AH2445" s="324">
        <v>0.23762933402108538</v>
      </c>
      <c r="AI2445" s="324">
        <v>0.17270242480723547</v>
      </c>
      <c r="AJ2445" s="324">
        <v>0.12053670838377531</v>
      </c>
      <c r="AK2445" s="324">
        <v>176.67289527253286</v>
      </c>
      <c r="AL2445" s="324">
        <v>133.61005778592215</v>
      </c>
      <c r="AM2445" s="324">
        <v>219.73573275914353</v>
      </c>
    </row>
    <row r="2446" spans="1:39">
      <c r="A2446" s="291" t="s">
        <v>2597</v>
      </c>
      <c r="B2446" s="291">
        <v>4</v>
      </c>
      <c r="C2446" s="291" t="s">
        <v>4624</v>
      </c>
      <c r="D2446" s="291" t="s">
        <v>3178</v>
      </c>
      <c r="E2446" s="291" t="s">
        <v>3160</v>
      </c>
      <c r="F2446" s="291" t="s">
        <v>3161</v>
      </c>
      <c r="G2446" s="291" t="s">
        <v>3162</v>
      </c>
      <c r="H2446" s="291" t="s">
        <v>3163</v>
      </c>
      <c r="I2446" s="291" t="s">
        <v>3164</v>
      </c>
      <c r="J2446" s="291" t="s">
        <v>63</v>
      </c>
      <c r="K2446" s="291">
        <v>6</v>
      </c>
      <c r="L2446" s="291">
        <v>24440266</v>
      </c>
      <c r="M2446" s="291" t="s">
        <v>58</v>
      </c>
      <c r="N2446" s="291">
        <v>443</v>
      </c>
      <c r="O2446" s="291">
        <v>7921904.8861332983</v>
      </c>
      <c r="P2446" s="321" t="s">
        <v>3172</v>
      </c>
      <c r="Q2446" s="321">
        <v>20100000</v>
      </c>
      <c r="R2446" s="321">
        <v>32.510452999999998</v>
      </c>
      <c r="S2446" s="321">
        <v>52.540310169999998</v>
      </c>
      <c r="T2446" s="321">
        <v>123.30787642705047</v>
      </c>
      <c r="U2446" s="321" t="s">
        <v>150</v>
      </c>
      <c r="V2446" s="321">
        <v>0.2437433168239114</v>
      </c>
      <c r="W2446" s="321">
        <v>1.33586139759419</v>
      </c>
      <c r="X2446" s="321">
        <v>2.6501716760387399</v>
      </c>
      <c r="Y2446" s="321">
        <v>41.899748670636797</v>
      </c>
      <c r="Z2446" s="321">
        <v>0.41800999999999999</v>
      </c>
      <c r="AA2446" s="321">
        <v>141.09487300000001</v>
      </c>
      <c r="AB2446" s="321">
        <v>1.7961040779999999</v>
      </c>
      <c r="AC2446" s="322">
        <v>0.59518882524182481</v>
      </c>
      <c r="AD2446" s="323">
        <v>201000</v>
      </c>
      <c r="AE2446" s="322">
        <v>39.412462120066159</v>
      </c>
      <c r="AF2446" s="324">
        <v>97.360113992925847</v>
      </c>
      <c r="AG2446" s="324">
        <v>16.828614784980921</v>
      </c>
      <c r="AH2446" s="324">
        <v>0.23756330152628038</v>
      </c>
      <c r="AI2446" s="324">
        <v>0.17284916887221066</v>
      </c>
      <c r="AJ2446" s="324">
        <v>0.12053670838377531</v>
      </c>
      <c r="AK2446" s="324">
        <v>176.82301301901015</v>
      </c>
      <c r="AL2446" s="324">
        <v>133.72358533495895</v>
      </c>
      <c r="AM2446" s="324">
        <v>219.92244070306134</v>
      </c>
    </row>
    <row r="2447" spans="1:39">
      <c r="A2447" s="291" t="s">
        <v>2598</v>
      </c>
      <c r="B2447" s="291">
        <v>4</v>
      </c>
      <c r="C2447" s="291" t="s">
        <v>4625</v>
      </c>
      <c r="D2447" s="291" t="s">
        <v>3178</v>
      </c>
      <c r="E2447" s="291" t="s">
        <v>3160</v>
      </c>
      <c r="F2447" s="291" t="s">
        <v>3161</v>
      </c>
      <c r="G2447" s="291" t="s">
        <v>3162</v>
      </c>
      <c r="H2447" s="291" t="s">
        <v>3163</v>
      </c>
      <c r="I2447" s="291" t="s">
        <v>3164</v>
      </c>
      <c r="J2447" s="291" t="s">
        <v>63</v>
      </c>
      <c r="K2447" s="291">
        <v>6</v>
      </c>
      <c r="L2447" s="291">
        <v>24440266</v>
      </c>
      <c r="M2447" s="291" t="s">
        <v>58</v>
      </c>
      <c r="N2447" s="291">
        <v>444</v>
      </c>
      <c r="O2447" s="291">
        <v>7939827.7478666315</v>
      </c>
      <c r="P2447" s="321" t="s">
        <v>3172</v>
      </c>
      <c r="Q2447" s="321">
        <v>20100000</v>
      </c>
      <c r="R2447" s="321">
        <v>32.510452999999998</v>
      </c>
      <c r="S2447" s="321">
        <v>52.540310169999998</v>
      </c>
      <c r="T2447" s="321">
        <v>123.30787642705047</v>
      </c>
      <c r="U2447" s="321" t="s">
        <v>150</v>
      </c>
      <c r="V2447" s="321">
        <v>0.2437433168239114</v>
      </c>
      <c r="W2447" s="321">
        <v>1.33586139759419</v>
      </c>
      <c r="X2447" s="321">
        <v>2.6501716760387399</v>
      </c>
      <c r="Y2447" s="321">
        <v>41.899748670636797</v>
      </c>
      <c r="Z2447" s="321">
        <v>0.41800999999999999</v>
      </c>
      <c r="AA2447" s="321">
        <v>141.09487300000001</v>
      </c>
      <c r="AB2447" s="321">
        <v>1.7961040779999999</v>
      </c>
      <c r="AC2447" s="322">
        <v>0.59518882524182481</v>
      </c>
      <c r="AD2447" s="323">
        <v>201000</v>
      </c>
      <c r="AE2447" s="322">
        <v>39.501630586401149</v>
      </c>
      <c r="AF2447" s="324">
        <v>97.580385744041052</v>
      </c>
      <c r="AG2447" s="324">
        <v>16.880928318013538</v>
      </c>
      <c r="AH2447" s="324">
        <v>0.23749542448253436</v>
      </c>
      <c r="AI2447" s="324">
        <v>0.17299509721444617</v>
      </c>
      <c r="AJ2447" s="324">
        <v>0.12053670838377531</v>
      </c>
      <c r="AK2447" s="324">
        <v>176.97229628908494</v>
      </c>
      <c r="AL2447" s="324">
        <v>133.83648180563938</v>
      </c>
      <c r="AM2447" s="324">
        <v>220.10811077253047</v>
      </c>
    </row>
    <row r="2448" spans="1:39">
      <c r="A2448" s="291" t="s">
        <v>2599</v>
      </c>
      <c r="B2448" s="291">
        <v>4</v>
      </c>
      <c r="C2448" s="291" t="s">
        <v>4626</v>
      </c>
      <c r="D2448" s="291" t="s">
        <v>3178</v>
      </c>
      <c r="E2448" s="291" t="s">
        <v>3160</v>
      </c>
      <c r="F2448" s="291" t="s">
        <v>3161</v>
      </c>
      <c r="G2448" s="291" t="s">
        <v>3162</v>
      </c>
      <c r="H2448" s="291" t="s">
        <v>3163</v>
      </c>
      <c r="I2448" s="291" t="s">
        <v>3164</v>
      </c>
      <c r="J2448" s="291" t="s">
        <v>63</v>
      </c>
      <c r="K2448" s="291">
        <v>6</v>
      </c>
      <c r="L2448" s="291">
        <v>24440266</v>
      </c>
      <c r="M2448" s="291" t="s">
        <v>58</v>
      </c>
      <c r="N2448" s="291">
        <v>445</v>
      </c>
      <c r="O2448" s="291">
        <v>7957750.6095999647</v>
      </c>
      <c r="P2448" s="321" t="s">
        <v>3172</v>
      </c>
      <c r="Q2448" s="321">
        <v>20100000</v>
      </c>
      <c r="R2448" s="321">
        <v>32.510452999999998</v>
      </c>
      <c r="S2448" s="321">
        <v>52.540310169999998</v>
      </c>
      <c r="T2448" s="321">
        <v>123.30787642705047</v>
      </c>
      <c r="U2448" s="321" t="s">
        <v>150</v>
      </c>
      <c r="V2448" s="321">
        <v>0.2437433168239114</v>
      </c>
      <c r="W2448" s="321">
        <v>1.33586139759419</v>
      </c>
      <c r="X2448" s="321">
        <v>2.6501716760387399</v>
      </c>
      <c r="Y2448" s="321">
        <v>41.899748670636797</v>
      </c>
      <c r="Z2448" s="321">
        <v>0.41800999999999999</v>
      </c>
      <c r="AA2448" s="321">
        <v>141.09487300000001</v>
      </c>
      <c r="AB2448" s="321">
        <v>1.7961040779999999</v>
      </c>
      <c r="AC2448" s="322">
        <v>0.59518882524182481</v>
      </c>
      <c r="AD2448" s="323">
        <v>201000</v>
      </c>
      <c r="AE2448" s="322">
        <v>39.590799052736145</v>
      </c>
      <c r="AF2448" s="324">
        <v>97.800657495156287</v>
      </c>
      <c r="AG2448" s="324">
        <v>16.933226494754468</v>
      </c>
      <c r="AH2448" s="324">
        <v>0.23742570927113688</v>
      </c>
      <c r="AI2448" s="324">
        <v>0.17314021120556483</v>
      </c>
      <c r="AJ2448" s="324">
        <v>0.12053670838377531</v>
      </c>
      <c r="AK2448" s="324">
        <v>177.12074648591397</v>
      </c>
      <c r="AL2448" s="324">
        <v>133.94874825911015</v>
      </c>
      <c r="AM2448" s="324">
        <v>220.29274471271779</v>
      </c>
    </row>
    <row r="2449" spans="1:39">
      <c r="A2449" s="291" t="s">
        <v>2600</v>
      </c>
      <c r="B2449" s="291">
        <v>4</v>
      </c>
      <c r="C2449" s="291" t="s">
        <v>4627</v>
      </c>
      <c r="D2449" s="291" t="s">
        <v>3178</v>
      </c>
      <c r="E2449" s="291" t="s">
        <v>3160</v>
      </c>
      <c r="F2449" s="291" t="s">
        <v>3161</v>
      </c>
      <c r="G2449" s="291" t="s">
        <v>3162</v>
      </c>
      <c r="H2449" s="291" t="s">
        <v>3163</v>
      </c>
      <c r="I2449" s="291" t="s">
        <v>3164</v>
      </c>
      <c r="J2449" s="291" t="s">
        <v>63</v>
      </c>
      <c r="K2449" s="291">
        <v>6</v>
      </c>
      <c r="L2449" s="291">
        <v>24440266</v>
      </c>
      <c r="M2449" s="291" t="s">
        <v>58</v>
      </c>
      <c r="N2449" s="291">
        <v>446</v>
      </c>
      <c r="O2449" s="291">
        <v>7975673.4713332979</v>
      </c>
      <c r="P2449" s="321" t="s">
        <v>3172</v>
      </c>
      <c r="Q2449" s="321">
        <v>20100000</v>
      </c>
      <c r="R2449" s="321">
        <v>32.510452999999998</v>
      </c>
      <c r="S2449" s="321">
        <v>52.540310169999998</v>
      </c>
      <c r="T2449" s="321">
        <v>123.30787642705047</v>
      </c>
      <c r="U2449" s="321" t="s">
        <v>150</v>
      </c>
      <c r="V2449" s="321">
        <v>0.2437433168239114</v>
      </c>
      <c r="W2449" s="321">
        <v>1.33586139759419</v>
      </c>
      <c r="X2449" s="321">
        <v>2.6501716760387399</v>
      </c>
      <c r="Y2449" s="321">
        <v>41.899748670636797</v>
      </c>
      <c r="Z2449" s="321">
        <v>0.41800999999999999</v>
      </c>
      <c r="AA2449" s="321">
        <v>141.09487300000001</v>
      </c>
      <c r="AB2449" s="321">
        <v>1.7961040779999999</v>
      </c>
      <c r="AC2449" s="322">
        <v>0.59518882524182481</v>
      </c>
      <c r="AD2449" s="323">
        <v>201000</v>
      </c>
      <c r="AE2449" s="322">
        <v>39.679967519071134</v>
      </c>
      <c r="AF2449" s="324">
        <v>98.020929246271493</v>
      </c>
      <c r="AG2449" s="324">
        <v>16.985508911714302</v>
      </c>
      <c r="AH2449" s="324">
        <v>0.23735416227970652</v>
      </c>
      <c r="AI2449" s="324">
        <v>0.17328451221921459</v>
      </c>
      <c r="AJ2449" s="324">
        <v>0.12053670838377531</v>
      </c>
      <c r="AK2449" s="324">
        <v>177.2683650147257</v>
      </c>
      <c r="AL2449" s="324">
        <v>134.06038575808466</v>
      </c>
      <c r="AM2449" s="324">
        <v>220.47634427136677</v>
      </c>
    </row>
    <row r="2450" spans="1:39">
      <c r="A2450" s="291" t="s">
        <v>2601</v>
      </c>
      <c r="B2450" s="291">
        <v>4</v>
      </c>
      <c r="C2450" s="291" t="s">
        <v>4628</v>
      </c>
      <c r="D2450" s="291" t="s">
        <v>3178</v>
      </c>
      <c r="E2450" s="291" t="s">
        <v>3160</v>
      </c>
      <c r="F2450" s="291" t="s">
        <v>3161</v>
      </c>
      <c r="G2450" s="291" t="s">
        <v>3162</v>
      </c>
      <c r="H2450" s="291" t="s">
        <v>3163</v>
      </c>
      <c r="I2450" s="291" t="s">
        <v>3164</v>
      </c>
      <c r="J2450" s="291" t="s">
        <v>63</v>
      </c>
      <c r="K2450" s="291">
        <v>6</v>
      </c>
      <c r="L2450" s="291">
        <v>24440266</v>
      </c>
      <c r="M2450" s="291" t="s">
        <v>58</v>
      </c>
      <c r="N2450" s="291">
        <v>447</v>
      </c>
      <c r="O2450" s="291">
        <v>7993596.3330666311</v>
      </c>
      <c r="P2450" s="321" t="s">
        <v>3172</v>
      </c>
      <c r="Q2450" s="321">
        <v>20100000</v>
      </c>
      <c r="R2450" s="321">
        <v>32.510452999999998</v>
      </c>
      <c r="S2450" s="321">
        <v>52.540310169999998</v>
      </c>
      <c r="T2450" s="321">
        <v>123.30787642705047</v>
      </c>
      <c r="U2450" s="321" t="s">
        <v>150</v>
      </c>
      <c r="V2450" s="321">
        <v>0.2437433168239114</v>
      </c>
      <c r="W2450" s="321">
        <v>1.33586139759419</v>
      </c>
      <c r="X2450" s="321">
        <v>2.6501716760387399</v>
      </c>
      <c r="Y2450" s="321">
        <v>41.899748670636797</v>
      </c>
      <c r="Z2450" s="321">
        <v>0.41800999999999999</v>
      </c>
      <c r="AA2450" s="321">
        <v>141.09487300000001</v>
      </c>
      <c r="AB2450" s="321">
        <v>1.7961040779999999</v>
      </c>
      <c r="AC2450" s="322">
        <v>0.59518882524182481</v>
      </c>
      <c r="AD2450" s="323">
        <v>201000</v>
      </c>
      <c r="AE2450" s="322">
        <v>39.769135985406123</v>
      </c>
      <c r="AF2450" s="324">
        <v>98.241200997386699</v>
      </c>
      <c r="AG2450" s="324">
        <v>17.0377751668121</v>
      </c>
      <c r="AH2450" s="324">
        <v>0.23728078990238841</v>
      </c>
      <c r="AI2450" s="324">
        <v>0.17342800163106026</v>
      </c>
      <c r="AJ2450" s="324">
        <v>0.12053670838377531</v>
      </c>
      <c r="AK2450" s="324">
        <v>177.41515328281184</v>
      </c>
      <c r="AL2450" s="324">
        <v>134.17139536683663</v>
      </c>
      <c r="AM2450" s="324">
        <v>220.65891119878702</v>
      </c>
    </row>
    <row r="2451" spans="1:39">
      <c r="A2451" s="291" t="s">
        <v>2602</v>
      </c>
      <c r="B2451" s="291">
        <v>4</v>
      </c>
      <c r="C2451" s="291" t="s">
        <v>4629</v>
      </c>
      <c r="D2451" s="291" t="s">
        <v>3178</v>
      </c>
      <c r="E2451" s="291" t="s">
        <v>3160</v>
      </c>
      <c r="F2451" s="291" t="s">
        <v>3161</v>
      </c>
      <c r="G2451" s="291" t="s">
        <v>3162</v>
      </c>
      <c r="H2451" s="291" t="s">
        <v>3163</v>
      </c>
      <c r="I2451" s="291" t="s">
        <v>3164</v>
      </c>
      <c r="J2451" s="291" t="s">
        <v>63</v>
      </c>
      <c r="K2451" s="291">
        <v>6</v>
      </c>
      <c r="L2451" s="291">
        <v>24440266</v>
      </c>
      <c r="M2451" s="291" t="s">
        <v>58</v>
      </c>
      <c r="N2451" s="291">
        <v>448</v>
      </c>
      <c r="O2451" s="291">
        <v>8011519.1947999643</v>
      </c>
      <c r="P2451" s="321" t="s">
        <v>3172</v>
      </c>
      <c r="Q2451" s="321">
        <v>20100000</v>
      </c>
      <c r="R2451" s="321">
        <v>32.510452999999998</v>
      </c>
      <c r="S2451" s="321">
        <v>52.540310169999998</v>
      </c>
      <c r="T2451" s="321">
        <v>123.30787642705047</v>
      </c>
      <c r="U2451" s="321" t="s">
        <v>150</v>
      </c>
      <c r="V2451" s="321">
        <v>0.2437433168239114</v>
      </c>
      <c r="W2451" s="321">
        <v>1.33586139759419</v>
      </c>
      <c r="X2451" s="321">
        <v>2.6501716760387399</v>
      </c>
      <c r="Y2451" s="321">
        <v>41.899748670636797</v>
      </c>
      <c r="Z2451" s="321">
        <v>0.41800999999999999</v>
      </c>
      <c r="AA2451" s="321">
        <v>141.09487300000001</v>
      </c>
      <c r="AB2451" s="321">
        <v>1.7961040779999999</v>
      </c>
      <c r="AC2451" s="322">
        <v>0.59518882524182481</v>
      </c>
      <c r="AD2451" s="323">
        <v>201000</v>
      </c>
      <c r="AE2451" s="322">
        <v>39.858304451741112</v>
      </c>
      <c r="AF2451" s="324">
        <v>98.461472748501919</v>
      </c>
      <c r="AG2451" s="324">
        <v>17.090024859376705</v>
      </c>
      <c r="AH2451" s="324">
        <v>0.23720559853938641</v>
      </c>
      <c r="AI2451" s="324">
        <v>0.17357068081877464</v>
      </c>
      <c r="AJ2451" s="324">
        <v>0.12053670838377531</v>
      </c>
      <c r="AK2451" s="324">
        <v>177.56111269951816</v>
      </c>
      <c r="AL2451" s="324">
        <v>134.28177815119327</v>
      </c>
      <c r="AM2451" s="324">
        <v>220.84044724784303</v>
      </c>
    </row>
    <row r="2452" spans="1:39">
      <c r="A2452" s="291" t="s">
        <v>2603</v>
      </c>
      <c r="B2452" s="291">
        <v>4</v>
      </c>
      <c r="C2452" s="291" t="s">
        <v>4630</v>
      </c>
      <c r="D2452" s="291" t="s">
        <v>3178</v>
      </c>
      <c r="E2452" s="291" t="s">
        <v>3160</v>
      </c>
      <c r="F2452" s="291" t="s">
        <v>3161</v>
      </c>
      <c r="G2452" s="291" t="s">
        <v>3162</v>
      </c>
      <c r="H2452" s="291" t="s">
        <v>3163</v>
      </c>
      <c r="I2452" s="291" t="s">
        <v>3164</v>
      </c>
      <c r="J2452" s="291" t="s">
        <v>63</v>
      </c>
      <c r="K2452" s="291">
        <v>6</v>
      </c>
      <c r="L2452" s="291">
        <v>24440266</v>
      </c>
      <c r="M2452" s="291" t="s">
        <v>58</v>
      </c>
      <c r="N2452" s="291">
        <v>449</v>
      </c>
      <c r="O2452" s="291">
        <v>8029442.0565332975</v>
      </c>
      <c r="P2452" s="321" t="s">
        <v>3172</v>
      </c>
      <c r="Q2452" s="321">
        <v>20100000</v>
      </c>
      <c r="R2452" s="321">
        <v>32.510452999999998</v>
      </c>
      <c r="S2452" s="321">
        <v>52.540310169999998</v>
      </c>
      <c r="T2452" s="321">
        <v>123.30787642705047</v>
      </c>
      <c r="U2452" s="321" t="s">
        <v>150</v>
      </c>
      <c r="V2452" s="321">
        <v>0.2437433168239114</v>
      </c>
      <c r="W2452" s="321">
        <v>1.33586139759419</v>
      </c>
      <c r="X2452" s="321">
        <v>2.6501716760387399</v>
      </c>
      <c r="Y2452" s="321">
        <v>41.899748670636797</v>
      </c>
      <c r="Z2452" s="321">
        <v>0.41800999999999999</v>
      </c>
      <c r="AA2452" s="321">
        <v>141.09487300000001</v>
      </c>
      <c r="AB2452" s="321">
        <v>1.7961040779999999</v>
      </c>
      <c r="AC2452" s="322">
        <v>0.59518882524182481</v>
      </c>
      <c r="AD2452" s="323">
        <v>201000</v>
      </c>
      <c r="AE2452" s="322">
        <v>39.947472918076109</v>
      </c>
      <c r="AF2452" s="324">
        <v>98.681744499617139</v>
      </c>
      <c r="AG2452" s="324">
        <v>17.142257590148088</v>
      </c>
      <c r="AH2452" s="324">
        <v>0.23712859459704858</v>
      </c>
      <c r="AI2452" s="324">
        <v>0.17371255116202972</v>
      </c>
      <c r="AJ2452" s="324">
        <v>0.12053670838377531</v>
      </c>
      <c r="AK2452" s="324">
        <v>177.70624467623568</v>
      </c>
      <c r="AL2452" s="324">
        <v>134.39153517852844</v>
      </c>
      <c r="AM2452" s="324">
        <v>221.0209541739429</v>
      </c>
    </row>
    <row r="2453" spans="1:39">
      <c r="A2453" s="291" t="s">
        <v>2604</v>
      </c>
      <c r="B2453" s="291">
        <v>4</v>
      </c>
      <c r="C2453" s="291" t="s">
        <v>4631</v>
      </c>
      <c r="D2453" s="291" t="s">
        <v>3178</v>
      </c>
      <c r="E2453" s="291" t="s">
        <v>3160</v>
      </c>
      <c r="F2453" s="291" t="s">
        <v>3161</v>
      </c>
      <c r="G2453" s="291" t="s">
        <v>3162</v>
      </c>
      <c r="H2453" s="291" t="s">
        <v>3163</v>
      </c>
      <c r="I2453" s="291" t="s">
        <v>3164</v>
      </c>
      <c r="J2453" s="291" t="s">
        <v>63</v>
      </c>
      <c r="K2453" s="291">
        <v>6</v>
      </c>
      <c r="L2453" s="291">
        <v>24440266</v>
      </c>
      <c r="M2453" s="291" t="s">
        <v>58</v>
      </c>
      <c r="N2453" s="291">
        <v>450</v>
      </c>
      <c r="O2453" s="291">
        <v>8047364.9182666307</v>
      </c>
      <c r="P2453" s="321" t="s">
        <v>3172</v>
      </c>
      <c r="Q2453" s="321">
        <v>20100000</v>
      </c>
      <c r="R2453" s="321">
        <v>32.510452999999998</v>
      </c>
      <c r="S2453" s="321">
        <v>52.540310169999998</v>
      </c>
      <c r="T2453" s="321">
        <v>123.30787642705047</v>
      </c>
      <c r="U2453" s="321" t="s">
        <v>150</v>
      </c>
      <c r="V2453" s="321">
        <v>0.2437433168239114</v>
      </c>
      <c r="W2453" s="321">
        <v>1.33586139759419</v>
      </c>
      <c r="X2453" s="321">
        <v>2.6501716760387399</v>
      </c>
      <c r="Y2453" s="321">
        <v>41.899748670636797</v>
      </c>
      <c r="Z2453" s="321">
        <v>0.41800999999999999</v>
      </c>
      <c r="AA2453" s="321">
        <v>141.09487300000001</v>
      </c>
      <c r="AB2453" s="321">
        <v>1.7961040779999999</v>
      </c>
      <c r="AC2453" s="322">
        <v>0.59518882524182481</v>
      </c>
      <c r="AD2453" s="323">
        <v>201000</v>
      </c>
      <c r="AE2453" s="322">
        <v>40.036641384411098</v>
      </c>
      <c r="AF2453" s="324">
        <v>98.902016250732359</v>
      </c>
      <c r="AG2453" s="324">
        <v>17.194472961278684</v>
      </c>
      <c r="AH2453" s="324">
        <v>0.23704978448772543</v>
      </c>
      <c r="AI2453" s="324">
        <v>0.17385361404248784</v>
      </c>
      <c r="AJ2453" s="324">
        <v>0.12053670838377531</v>
      </c>
      <c r="AK2453" s="324">
        <v>177.85055062639148</v>
      </c>
      <c r="AL2453" s="324">
        <v>134.50066751775586</v>
      </c>
      <c r="AM2453" s="324">
        <v>221.2004337350271</v>
      </c>
    </row>
    <row r="2454" spans="1:39">
      <c r="A2454" s="291" t="s">
        <v>2605</v>
      </c>
      <c r="B2454" s="291">
        <v>4</v>
      </c>
      <c r="C2454" s="291" t="s">
        <v>4632</v>
      </c>
      <c r="D2454" s="291" t="s">
        <v>3178</v>
      </c>
      <c r="E2454" s="291" t="s">
        <v>3160</v>
      </c>
      <c r="F2454" s="291" t="s">
        <v>3161</v>
      </c>
      <c r="G2454" s="291" t="s">
        <v>3162</v>
      </c>
      <c r="H2454" s="291" t="s">
        <v>3163</v>
      </c>
      <c r="I2454" s="291" t="s">
        <v>3164</v>
      </c>
      <c r="J2454" s="291" t="s">
        <v>63</v>
      </c>
      <c r="K2454" s="291">
        <v>6</v>
      </c>
      <c r="L2454" s="291">
        <v>24440266</v>
      </c>
      <c r="M2454" s="291" t="s">
        <v>58</v>
      </c>
      <c r="N2454" s="291">
        <v>451</v>
      </c>
      <c r="O2454" s="291">
        <v>8065287.7799999639</v>
      </c>
      <c r="P2454" s="321" t="s">
        <v>3172</v>
      </c>
      <c r="Q2454" s="321">
        <v>20100000</v>
      </c>
      <c r="R2454" s="321">
        <v>32.510452999999998</v>
      </c>
      <c r="S2454" s="321">
        <v>52.540310169999998</v>
      </c>
      <c r="T2454" s="321">
        <v>123.30787642705047</v>
      </c>
      <c r="U2454" s="321" t="s">
        <v>150</v>
      </c>
      <c r="V2454" s="321">
        <v>0.2437433168239114</v>
      </c>
      <c r="W2454" s="321">
        <v>1.33586139759419</v>
      </c>
      <c r="X2454" s="321">
        <v>2.6501716760387399</v>
      </c>
      <c r="Y2454" s="321">
        <v>41.899748670636797</v>
      </c>
      <c r="Z2454" s="321">
        <v>0.41800999999999999</v>
      </c>
      <c r="AA2454" s="321">
        <v>141.09487300000001</v>
      </c>
      <c r="AB2454" s="321">
        <v>1.7961040779999999</v>
      </c>
      <c r="AC2454" s="322">
        <v>0.59518882524182481</v>
      </c>
      <c r="AD2454" s="323">
        <v>201000</v>
      </c>
      <c r="AE2454" s="322">
        <v>40.125809850746087</v>
      </c>
      <c r="AF2454" s="324">
        <v>99.122288001847565</v>
      </c>
      <c r="AG2454" s="324">
        <v>17.246670576334658</v>
      </c>
      <c r="AH2454" s="324">
        <v>0.23696917462953979</v>
      </c>
      <c r="AI2454" s="324">
        <v>0.17399387084379239</v>
      </c>
      <c r="AJ2454" s="324">
        <v>0.12053670838377531</v>
      </c>
      <c r="AK2454" s="324">
        <v>177.99403196543926</v>
      </c>
      <c r="AL2454" s="324">
        <v>134.60917623932178</v>
      </c>
      <c r="AM2454" s="324">
        <v>221.37888769155671</v>
      </c>
    </row>
    <row r="2455" spans="1:39">
      <c r="A2455" s="291" t="s">
        <v>2606</v>
      </c>
      <c r="B2455" s="291">
        <v>4</v>
      </c>
      <c r="C2455" s="291" t="s">
        <v>4633</v>
      </c>
      <c r="D2455" s="291" t="s">
        <v>3178</v>
      </c>
      <c r="E2455" s="291" t="s">
        <v>3160</v>
      </c>
      <c r="F2455" s="291" t="s">
        <v>3161</v>
      </c>
      <c r="G2455" s="291" t="s">
        <v>3162</v>
      </c>
      <c r="H2455" s="291" t="s">
        <v>3163</v>
      </c>
      <c r="I2455" s="291" t="s">
        <v>3164</v>
      </c>
      <c r="J2455" s="291" t="s">
        <v>63</v>
      </c>
      <c r="K2455" s="291">
        <v>6</v>
      </c>
      <c r="L2455" s="291">
        <v>24440266</v>
      </c>
      <c r="M2455" s="291" t="s">
        <v>58</v>
      </c>
      <c r="N2455" s="291">
        <v>452</v>
      </c>
      <c r="O2455" s="291">
        <v>8083210.6417332971</v>
      </c>
      <c r="P2455" s="321" t="s">
        <v>3172</v>
      </c>
      <c r="Q2455" s="321">
        <v>20100000</v>
      </c>
      <c r="R2455" s="321">
        <v>32.510452999999998</v>
      </c>
      <c r="S2455" s="321">
        <v>52.540310169999998</v>
      </c>
      <c r="T2455" s="321">
        <v>123.30787642705047</v>
      </c>
      <c r="U2455" s="321" t="s">
        <v>150</v>
      </c>
      <c r="V2455" s="321">
        <v>0.2437433168239114</v>
      </c>
      <c r="W2455" s="321">
        <v>1.33586139759419</v>
      </c>
      <c r="X2455" s="321">
        <v>2.6501716760387399</v>
      </c>
      <c r="Y2455" s="321">
        <v>41.899748670636797</v>
      </c>
      <c r="Z2455" s="321">
        <v>0.41800999999999999</v>
      </c>
      <c r="AA2455" s="321">
        <v>141.09487300000001</v>
      </c>
      <c r="AB2455" s="321">
        <v>1.7961040779999999</v>
      </c>
      <c r="AC2455" s="322">
        <v>0.59518882524182481</v>
      </c>
      <c r="AD2455" s="323">
        <v>201000</v>
      </c>
      <c r="AE2455" s="322">
        <v>40.214978317081084</v>
      </c>
      <c r="AF2455" s="324">
        <v>99.342559752962799</v>
      </c>
      <c r="AG2455" s="324">
        <v>17.298850040297211</v>
      </c>
      <c r="AH2455" s="324">
        <v>0.23688677144648967</v>
      </c>
      <c r="AI2455" s="324">
        <v>0.17413332295155892</v>
      </c>
      <c r="AJ2455" s="324">
        <v>0.12053670838377531</v>
      </c>
      <c r="AK2455" s="324">
        <v>178.1366901108502</v>
      </c>
      <c r="AL2455" s="324">
        <v>134.71706241519831</v>
      </c>
      <c r="AM2455" s="324">
        <v>221.55631780650205</v>
      </c>
    </row>
    <row r="2456" spans="1:39">
      <c r="A2456" s="291" t="s">
        <v>2607</v>
      </c>
      <c r="B2456" s="291">
        <v>4</v>
      </c>
      <c r="C2456" s="291" t="s">
        <v>4634</v>
      </c>
      <c r="D2456" s="291" t="s">
        <v>3178</v>
      </c>
      <c r="E2456" s="291" t="s">
        <v>3160</v>
      </c>
      <c r="F2456" s="291" t="s">
        <v>3161</v>
      </c>
      <c r="G2456" s="291" t="s">
        <v>3162</v>
      </c>
      <c r="H2456" s="291" t="s">
        <v>3163</v>
      </c>
      <c r="I2456" s="291" t="s">
        <v>3164</v>
      </c>
      <c r="J2456" s="291" t="s">
        <v>63</v>
      </c>
      <c r="K2456" s="291">
        <v>6</v>
      </c>
      <c r="L2456" s="291">
        <v>24440266</v>
      </c>
      <c r="M2456" s="291" t="s">
        <v>58</v>
      </c>
      <c r="N2456" s="291">
        <v>453</v>
      </c>
      <c r="O2456" s="291">
        <v>8101133.5034666304</v>
      </c>
      <c r="P2456" s="321" t="s">
        <v>3172</v>
      </c>
      <c r="Q2456" s="321">
        <v>20100000</v>
      </c>
      <c r="R2456" s="321">
        <v>32.510452999999998</v>
      </c>
      <c r="S2456" s="321">
        <v>52.540310169999998</v>
      </c>
      <c r="T2456" s="321">
        <v>123.30787642705047</v>
      </c>
      <c r="U2456" s="321" t="s">
        <v>150</v>
      </c>
      <c r="V2456" s="321">
        <v>0.2437433168239114</v>
      </c>
      <c r="W2456" s="321">
        <v>1.33586139759419</v>
      </c>
      <c r="X2456" s="321">
        <v>2.6501716760387399</v>
      </c>
      <c r="Y2456" s="321">
        <v>41.899748670636797</v>
      </c>
      <c r="Z2456" s="321">
        <v>0.41800999999999999</v>
      </c>
      <c r="AA2456" s="321">
        <v>141.09487300000001</v>
      </c>
      <c r="AB2456" s="321">
        <v>1.7961040779999999</v>
      </c>
      <c r="AC2456" s="322">
        <v>0.59518882524182481</v>
      </c>
      <c r="AD2456" s="323">
        <v>201000</v>
      </c>
      <c r="AE2456" s="322">
        <v>40.304146783416073</v>
      </c>
      <c r="AF2456" s="324">
        <v>99.562831504078005</v>
      </c>
      <c r="AG2456" s="324">
        <v>17.351010959563762</v>
      </c>
      <c r="AH2456" s="324">
        <v>0.23680258136809595</v>
      </c>
      <c r="AI2456" s="324">
        <v>0.17427197175336542</v>
      </c>
      <c r="AJ2456" s="324">
        <v>0.12053670838377531</v>
      </c>
      <c r="AK2456" s="324">
        <v>178.27852648210302</v>
      </c>
      <c r="AL2456" s="324">
        <v>134.82432711887571</v>
      </c>
      <c r="AM2456" s="324">
        <v>221.73272584533032</v>
      </c>
    </row>
    <row r="2457" spans="1:39">
      <c r="A2457" s="291" t="s">
        <v>2608</v>
      </c>
      <c r="B2457" s="291">
        <v>4</v>
      </c>
      <c r="C2457" s="291" t="s">
        <v>4635</v>
      </c>
      <c r="D2457" s="291" t="s">
        <v>3178</v>
      </c>
      <c r="E2457" s="291" t="s">
        <v>3160</v>
      </c>
      <c r="F2457" s="291" t="s">
        <v>3161</v>
      </c>
      <c r="G2457" s="291" t="s">
        <v>3162</v>
      </c>
      <c r="H2457" s="291" t="s">
        <v>3163</v>
      </c>
      <c r="I2457" s="291" t="s">
        <v>3164</v>
      </c>
      <c r="J2457" s="291" t="s">
        <v>63</v>
      </c>
      <c r="K2457" s="291">
        <v>6</v>
      </c>
      <c r="L2457" s="291">
        <v>24440266</v>
      </c>
      <c r="M2457" s="291" t="s">
        <v>58</v>
      </c>
      <c r="N2457" s="291">
        <v>454</v>
      </c>
      <c r="O2457" s="291">
        <v>8119056.3651999636</v>
      </c>
      <c r="P2457" s="321" t="s">
        <v>3172</v>
      </c>
      <c r="Q2457" s="321">
        <v>20100000</v>
      </c>
      <c r="R2457" s="321">
        <v>32.510452999999998</v>
      </c>
      <c r="S2457" s="321">
        <v>52.540310169999998</v>
      </c>
      <c r="T2457" s="321">
        <v>123.30787642705047</v>
      </c>
      <c r="U2457" s="321" t="s">
        <v>150</v>
      </c>
      <c r="V2457" s="321">
        <v>0.2437433168239114</v>
      </c>
      <c r="W2457" s="321">
        <v>1.33586139759419</v>
      </c>
      <c r="X2457" s="321">
        <v>2.6501716760387399</v>
      </c>
      <c r="Y2457" s="321">
        <v>41.899748670636797</v>
      </c>
      <c r="Z2457" s="321">
        <v>0.41800999999999999</v>
      </c>
      <c r="AA2457" s="321">
        <v>141.09487300000001</v>
      </c>
      <c r="AB2457" s="321">
        <v>1.7961040779999999</v>
      </c>
      <c r="AC2457" s="322">
        <v>0.59518882524182481</v>
      </c>
      <c r="AD2457" s="323">
        <v>201000</v>
      </c>
      <c r="AE2457" s="322">
        <v>40.393315249751062</v>
      </c>
      <c r="AF2457" s="324">
        <v>99.783103255193225</v>
      </c>
      <c r="AG2457" s="324">
        <v>17.403152941949223</v>
      </c>
      <c r="AH2457" s="324">
        <v>0.23671661082943965</v>
      </c>
      <c r="AI2457" s="324">
        <v>0.17440981863874305</v>
      </c>
      <c r="AJ2457" s="324">
        <v>0.12053670838377531</v>
      </c>
      <c r="AK2457" s="324">
        <v>178.41954250067454</v>
      </c>
      <c r="AL2457" s="324">
        <v>134.93097142535532</v>
      </c>
      <c r="AM2457" s="324">
        <v>221.90811357599378</v>
      </c>
    </row>
    <row r="2458" spans="1:39">
      <c r="A2458" s="291" t="s">
        <v>2609</v>
      </c>
      <c r="B2458" s="291">
        <v>4</v>
      </c>
      <c r="C2458" s="291" t="s">
        <v>4636</v>
      </c>
      <c r="D2458" s="291" t="s">
        <v>3178</v>
      </c>
      <c r="E2458" s="291" t="s">
        <v>3160</v>
      </c>
      <c r="F2458" s="291" t="s">
        <v>3161</v>
      </c>
      <c r="G2458" s="291" t="s">
        <v>3162</v>
      </c>
      <c r="H2458" s="291" t="s">
        <v>3163</v>
      </c>
      <c r="I2458" s="291" t="s">
        <v>3164</v>
      </c>
      <c r="J2458" s="291" t="s">
        <v>63</v>
      </c>
      <c r="K2458" s="291">
        <v>6</v>
      </c>
      <c r="L2458" s="291">
        <v>24440266</v>
      </c>
      <c r="M2458" s="291" t="s">
        <v>58</v>
      </c>
      <c r="N2458" s="291">
        <v>455</v>
      </c>
      <c r="O2458" s="291">
        <v>8136979.2269332968</v>
      </c>
      <c r="P2458" s="321" t="s">
        <v>3172</v>
      </c>
      <c r="Q2458" s="321">
        <v>20100000</v>
      </c>
      <c r="R2458" s="321">
        <v>32.510452999999998</v>
      </c>
      <c r="S2458" s="321">
        <v>52.540310169999998</v>
      </c>
      <c r="T2458" s="321">
        <v>123.30787642705047</v>
      </c>
      <c r="U2458" s="321" t="s">
        <v>150</v>
      </c>
      <c r="V2458" s="321">
        <v>0.2437433168239114</v>
      </c>
      <c r="W2458" s="321">
        <v>1.33586139759419</v>
      </c>
      <c r="X2458" s="321">
        <v>2.6501716760387399</v>
      </c>
      <c r="Y2458" s="321">
        <v>41.899748670636797</v>
      </c>
      <c r="Z2458" s="321">
        <v>0.41800999999999999</v>
      </c>
      <c r="AA2458" s="321">
        <v>141.09487300000001</v>
      </c>
      <c r="AB2458" s="321">
        <v>1.7961040779999999</v>
      </c>
      <c r="AC2458" s="322">
        <v>0.59518882524182481</v>
      </c>
      <c r="AD2458" s="323">
        <v>201000</v>
      </c>
      <c r="AE2458" s="322">
        <v>40.482483716086051</v>
      </c>
      <c r="AF2458" s="324">
        <v>100.00337500630843</v>
      </c>
      <c r="AG2458" s="324">
        <v>17.455275596687144</v>
      </c>
      <c r="AH2458" s="324">
        <v>0.23662886627101082</v>
      </c>
      <c r="AI2458" s="324">
        <v>0.17454686499916655</v>
      </c>
      <c r="AJ2458" s="324">
        <v>0.12053670838377531</v>
      </c>
      <c r="AK2458" s="324">
        <v>178.55973959002989</v>
      </c>
      <c r="AL2458" s="324">
        <v>135.03699641114213</v>
      </c>
      <c r="AM2458" s="324">
        <v>222.08248276891763</v>
      </c>
    </row>
    <row r="2459" spans="1:39">
      <c r="A2459" s="291" t="s">
        <v>2610</v>
      </c>
      <c r="B2459" s="291">
        <v>4</v>
      </c>
      <c r="C2459" s="291" t="s">
        <v>4637</v>
      </c>
      <c r="D2459" s="291" t="s">
        <v>3178</v>
      </c>
      <c r="E2459" s="291" t="s">
        <v>3160</v>
      </c>
      <c r="F2459" s="291" t="s">
        <v>3161</v>
      </c>
      <c r="G2459" s="291" t="s">
        <v>3162</v>
      </c>
      <c r="H2459" s="291" t="s">
        <v>3163</v>
      </c>
      <c r="I2459" s="291" t="s">
        <v>3164</v>
      </c>
      <c r="J2459" s="291" t="s">
        <v>63</v>
      </c>
      <c r="K2459" s="291">
        <v>6</v>
      </c>
      <c r="L2459" s="291">
        <v>24440266</v>
      </c>
      <c r="M2459" s="291" t="s">
        <v>58</v>
      </c>
      <c r="N2459" s="291">
        <v>456</v>
      </c>
      <c r="O2459" s="291">
        <v>8154902.08866663</v>
      </c>
      <c r="P2459" s="321" t="s">
        <v>3172</v>
      </c>
      <c r="Q2459" s="321">
        <v>20100000</v>
      </c>
      <c r="R2459" s="321">
        <v>32.510452999999998</v>
      </c>
      <c r="S2459" s="321">
        <v>52.540310169999998</v>
      </c>
      <c r="T2459" s="321">
        <v>123.30787642705047</v>
      </c>
      <c r="U2459" s="321" t="s">
        <v>150</v>
      </c>
      <c r="V2459" s="321">
        <v>0.2437433168239114</v>
      </c>
      <c r="W2459" s="321">
        <v>1.33586139759419</v>
      </c>
      <c r="X2459" s="321">
        <v>2.6501716760387399</v>
      </c>
      <c r="Y2459" s="321">
        <v>41.899748670636797</v>
      </c>
      <c r="Z2459" s="321">
        <v>0.41800999999999999</v>
      </c>
      <c r="AA2459" s="321">
        <v>141.09487300000001</v>
      </c>
      <c r="AB2459" s="321">
        <v>1.7961040779999999</v>
      </c>
      <c r="AC2459" s="322">
        <v>0.59518882524182481</v>
      </c>
      <c r="AD2459" s="323">
        <v>201000</v>
      </c>
      <c r="AE2459" s="322">
        <v>40.571652182421047</v>
      </c>
      <c r="AF2459" s="324">
        <v>100.22364675742367</v>
      </c>
      <c r="AG2459" s="324">
        <v>17.507378534430927</v>
      </c>
      <c r="AH2459" s="324">
        <v>0.23653935413863061</v>
      </c>
      <c r="AI2459" s="324">
        <v>0.1746831122280445</v>
      </c>
      <c r="AJ2459" s="324">
        <v>0.12053670838377531</v>
      </c>
      <c r="AK2459" s="324">
        <v>178.6991191756124</v>
      </c>
      <c r="AL2459" s="324">
        <v>135.1424031542372</v>
      </c>
      <c r="AM2459" s="324">
        <v>222.25583519698756</v>
      </c>
    </row>
    <row r="2460" spans="1:39">
      <c r="A2460" s="291" t="s">
        <v>2611</v>
      </c>
      <c r="B2460" s="291">
        <v>4</v>
      </c>
      <c r="C2460" s="291" t="s">
        <v>4638</v>
      </c>
      <c r="D2460" s="291" t="s">
        <v>3178</v>
      </c>
      <c r="E2460" s="291" t="s">
        <v>3160</v>
      </c>
      <c r="F2460" s="291" t="s">
        <v>3161</v>
      </c>
      <c r="G2460" s="291" t="s">
        <v>3162</v>
      </c>
      <c r="H2460" s="291" t="s">
        <v>3163</v>
      </c>
      <c r="I2460" s="291" t="s">
        <v>3164</v>
      </c>
      <c r="J2460" s="291" t="s">
        <v>63</v>
      </c>
      <c r="K2460" s="291">
        <v>6</v>
      </c>
      <c r="L2460" s="291">
        <v>24440266</v>
      </c>
      <c r="M2460" s="291" t="s">
        <v>58</v>
      </c>
      <c r="N2460" s="291">
        <v>457</v>
      </c>
      <c r="O2460" s="291">
        <v>8172824.9503999632</v>
      </c>
      <c r="P2460" s="321" t="s">
        <v>3172</v>
      </c>
      <c r="Q2460" s="321">
        <v>20100000</v>
      </c>
      <c r="R2460" s="321">
        <v>32.510452999999998</v>
      </c>
      <c r="S2460" s="321">
        <v>52.540310169999998</v>
      </c>
      <c r="T2460" s="321">
        <v>123.30787642705047</v>
      </c>
      <c r="U2460" s="321" t="s">
        <v>150</v>
      </c>
      <c r="V2460" s="321">
        <v>0.2437433168239114</v>
      </c>
      <c r="W2460" s="321">
        <v>1.33586139759419</v>
      </c>
      <c r="X2460" s="321">
        <v>2.6501716760387399</v>
      </c>
      <c r="Y2460" s="321">
        <v>41.899748670636797</v>
      </c>
      <c r="Z2460" s="321">
        <v>0.41800999999999999</v>
      </c>
      <c r="AA2460" s="321">
        <v>141.09487300000001</v>
      </c>
      <c r="AB2460" s="321">
        <v>1.7961040779999999</v>
      </c>
      <c r="AC2460" s="322">
        <v>0.59518882524182481</v>
      </c>
      <c r="AD2460" s="323">
        <v>201000</v>
      </c>
      <c r="AE2460" s="322">
        <v>40.660820648756037</v>
      </c>
      <c r="AF2460" s="324">
        <v>100.44391850853887</v>
      </c>
      <c r="AG2460" s="324">
        <v>17.559461367254901</v>
      </c>
      <c r="AH2460" s="324">
        <v>0.23644808088320654</v>
      </c>
      <c r="AI2460" s="324">
        <v>0.17481856172070934</v>
      </c>
      <c r="AJ2460" s="324">
        <v>0.12053670838377531</v>
      </c>
      <c r="AK2460" s="324">
        <v>178.83768268483354</v>
      </c>
      <c r="AL2460" s="324">
        <v>135.24719273413004</v>
      </c>
      <c r="AM2460" s="324">
        <v>222.42817263553704</v>
      </c>
    </row>
    <row r="2461" spans="1:39">
      <c r="A2461" s="291" t="s">
        <v>2612</v>
      </c>
      <c r="B2461" s="291">
        <v>4</v>
      </c>
      <c r="C2461" s="291" t="s">
        <v>4639</v>
      </c>
      <c r="D2461" s="291" t="s">
        <v>3178</v>
      </c>
      <c r="E2461" s="291" t="s">
        <v>3160</v>
      </c>
      <c r="F2461" s="291" t="s">
        <v>3161</v>
      </c>
      <c r="G2461" s="291" t="s">
        <v>3162</v>
      </c>
      <c r="H2461" s="291" t="s">
        <v>3163</v>
      </c>
      <c r="I2461" s="291" t="s">
        <v>3164</v>
      </c>
      <c r="J2461" s="291" t="s">
        <v>63</v>
      </c>
      <c r="K2461" s="291">
        <v>6</v>
      </c>
      <c r="L2461" s="291">
        <v>24440266</v>
      </c>
      <c r="M2461" s="291" t="s">
        <v>58</v>
      </c>
      <c r="N2461" s="291">
        <v>458</v>
      </c>
      <c r="O2461" s="291">
        <v>8190747.8121332964</v>
      </c>
      <c r="P2461" s="321" t="s">
        <v>3172</v>
      </c>
      <c r="Q2461" s="321">
        <v>20100000</v>
      </c>
      <c r="R2461" s="321">
        <v>32.510452999999998</v>
      </c>
      <c r="S2461" s="321">
        <v>52.540310169999998</v>
      </c>
      <c r="T2461" s="321">
        <v>123.30787642705047</v>
      </c>
      <c r="U2461" s="321" t="s">
        <v>150</v>
      </c>
      <c r="V2461" s="321">
        <v>0.2437433168239114</v>
      </c>
      <c r="W2461" s="321">
        <v>1.33586139759419</v>
      </c>
      <c r="X2461" s="321">
        <v>2.6501716760387399</v>
      </c>
      <c r="Y2461" s="321">
        <v>41.899748670636797</v>
      </c>
      <c r="Z2461" s="321">
        <v>0.41800999999999999</v>
      </c>
      <c r="AA2461" s="321">
        <v>141.09487300000001</v>
      </c>
      <c r="AB2461" s="321">
        <v>1.7961040779999999</v>
      </c>
      <c r="AC2461" s="322">
        <v>0.59518882524182481</v>
      </c>
      <c r="AD2461" s="323">
        <v>201000</v>
      </c>
      <c r="AE2461" s="322">
        <v>40.749989115091026</v>
      </c>
      <c r="AF2461" s="324">
        <v>100.66419025965408</v>
      </c>
      <c r="AG2461" s="324">
        <v>17.611523708655486</v>
      </c>
      <c r="AH2461" s="324">
        <v>0.23635505296072173</v>
      </c>
      <c r="AI2461" s="324">
        <v>0.17495321487440738</v>
      </c>
      <c r="AJ2461" s="324">
        <v>0.12053670838377531</v>
      </c>
      <c r="AK2461" s="324">
        <v>178.97543154706267</v>
      </c>
      <c r="AL2461" s="324">
        <v>135.35136623179071</v>
      </c>
      <c r="AM2461" s="324">
        <v>222.59949686233463</v>
      </c>
    </row>
    <row r="2462" spans="1:39">
      <c r="A2462" s="291" t="s">
        <v>2613</v>
      </c>
      <c r="B2462" s="291">
        <v>4</v>
      </c>
      <c r="C2462" s="291" t="s">
        <v>4640</v>
      </c>
      <c r="D2462" s="291" t="s">
        <v>3178</v>
      </c>
      <c r="E2462" s="291" t="s">
        <v>3160</v>
      </c>
      <c r="F2462" s="291" t="s">
        <v>3161</v>
      </c>
      <c r="G2462" s="291" t="s">
        <v>3162</v>
      </c>
      <c r="H2462" s="291" t="s">
        <v>3163</v>
      </c>
      <c r="I2462" s="291" t="s">
        <v>3164</v>
      </c>
      <c r="J2462" s="291" t="s">
        <v>63</v>
      </c>
      <c r="K2462" s="291">
        <v>6</v>
      </c>
      <c r="L2462" s="291">
        <v>24440266</v>
      </c>
      <c r="M2462" s="291" t="s">
        <v>58</v>
      </c>
      <c r="N2462" s="291">
        <v>459</v>
      </c>
      <c r="O2462" s="291">
        <v>8208670.6738666296</v>
      </c>
      <c r="P2462" s="321" t="s">
        <v>3172</v>
      </c>
      <c r="Q2462" s="321">
        <v>20100000</v>
      </c>
      <c r="R2462" s="321">
        <v>32.510452999999998</v>
      </c>
      <c r="S2462" s="321">
        <v>52.540310169999998</v>
      </c>
      <c r="T2462" s="321">
        <v>123.30787642705047</v>
      </c>
      <c r="U2462" s="321" t="s">
        <v>150</v>
      </c>
      <c r="V2462" s="321">
        <v>0.2437433168239114</v>
      </c>
      <c r="W2462" s="321">
        <v>1.33586139759419</v>
      </c>
      <c r="X2462" s="321">
        <v>2.6501716760387399</v>
      </c>
      <c r="Y2462" s="321">
        <v>41.899748670636797</v>
      </c>
      <c r="Z2462" s="321">
        <v>0.41800999999999999</v>
      </c>
      <c r="AA2462" s="321">
        <v>141.09487300000001</v>
      </c>
      <c r="AB2462" s="321">
        <v>1.7961040779999999</v>
      </c>
      <c r="AC2462" s="322">
        <v>0.59518882524182481</v>
      </c>
      <c r="AD2462" s="323">
        <v>201000</v>
      </c>
      <c r="AE2462" s="322">
        <v>40.839157581426015</v>
      </c>
      <c r="AF2462" s="324">
        <v>100.8844620107693</v>
      </c>
      <c r="AG2462" s="324">
        <v>17.663565173552271</v>
      </c>
      <c r="AH2462" s="324">
        <v>0.23626027683215325</v>
      </c>
      <c r="AI2462" s="324">
        <v>0.17508707308828891</v>
      </c>
      <c r="AJ2462" s="324">
        <v>0.12053670838377531</v>
      </c>
      <c r="AK2462" s="324">
        <v>179.1123671936169</v>
      </c>
      <c r="AL2462" s="324">
        <v>135.45492472966239</v>
      </c>
      <c r="AM2462" s="324">
        <v>222.76980965757141</v>
      </c>
    </row>
    <row r="2463" spans="1:39">
      <c r="A2463" s="291" t="s">
        <v>2614</v>
      </c>
      <c r="B2463" s="291">
        <v>4</v>
      </c>
      <c r="C2463" s="291" t="s">
        <v>4641</v>
      </c>
      <c r="D2463" s="291" t="s">
        <v>3178</v>
      </c>
      <c r="E2463" s="291" t="s">
        <v>3160</v>
      </c>
      <c r="F2463" s="291" t="s">
        <v>3161</v>
      </c>
      <c r="G2463" s="291" t="s">
        <v>3162</v>
      </c>
      <c r="H2463" s="291" t="s">
        <v>3163</v>
      </c>
      <c r="I2463" s="291" t="s">
        <v>3164</v>
      </c>
      <c r="J2463" s="291" t="s">
        <v>63</v>
      </c>
      <c r="K2463" s="291">
        <v>6</v>
      </c>
      <c r="L2463" s="291">
        <v>24440266</v>
      </c>
      <c r="M2463" s="291" t="s">
        <v>58</v>
      </c>
      <c r="N2463" s="291">
        <v>460</v>
      </c>
      <c r="O2463" s="291">
        <v>8226593.5355999628</v>
      </c>
      <c r="P2463" s="321" t="s">
        <v>3172</v>
      </c>
      <c r="Q2463" s="321">
        <v>20100000</v>
      </c>
      <c r="R2463" s="321">
        <v>32.510452999999998</v>
      </c>
      <c r="S2463" s="321">
        <v>52.540310169999998</v>
      </c>
      <c r="T2463" s="321">
        <v>123.30787642705047</v>
      </c>
      <c r="U2463" s="321" t="s">
        <v>150</v>
      </c>
      <c r="V2463" s="321">
        <v>0.2437433168239114</v>
      </c>
      <c r="W2463" s="321">
        <v>1.33586139759419</v>
      </c>
      <c r="X2463" s="321">
        <v>2.6501716760387399</v>
      </c>
      <c r="Y2463" s="321">
        <v>41.899748670636797</v>
      </c>
      <c r="Z2463" s="321">
        <v>0.41800999999999999</v>
      </c>
      <c r="AA2463" s="321">
        <v>141.09487300000001</v>
      </c>
      <c r="AB2463" s="321">
        <v>1.7961040779999999</v>
      </c>
      <c r="AC2463" s="322">
        <v>0.59518882524182481</v>
      </c>
      <c r="AD2463" s="323">
        <v>201000</v>
      </c>
      <c r="AE2463" s="322">
        <v>40.928326047761011</v>
      </c>
      <c r="AF2463" s="324">
        <v>101.10473376188453</v>
      </c>
      <c r="AG2463" s="324">
        <v>17.715585378289074</v>
      </c>
      <c r="AH2463" s="324">
        <v>0.23616375896330066</v>
      </c>
      <c r="AI2463" s="324">
        <v>0.1752201377633979</v>
      </c>
      <c r="AJ2463" s="324">
        <v>0.12053670838377531</v>
      </c>
      <c r="AK2463" s="324">
        <v>179.2484910577505</v>
      </c>
      <c r="AL2463" s="324">
        <v>135.55786931165318</v>
      </c>
      <c r="AM2463" s="324">
        <v>222.93911280384782</v>
      </c>
    </row>
    <row r="2464" spans="1:39">
      <c r="A2464" s="291" t="s">
        <v>2615</v>
      </c>
      <c r="B2464" s="291">
        <v>4</v>
      </c>
      <c r="C2464" s="291" t="s">
        <v>4642</v>
      </c>
      <c r="D2464" s="291" t="s">
        <v>3178</v>
      </c>
      <c r="E2464" s="291" t="s">
        <v>3160</v>
      </c>
      <c r="F2464" s="291" t="s">
        <v>3161</v>
      </c>
      <c r="G2464" s="291" t="s">
        <v>3162</v>
      </c>
      <c r="H2464" s="291" t="s">
        <v>3163</v>
      </c>
      <c r="I2464" s="291" t="s">
        <v>3164</v>
      </c>
      <c r="J2464" s="291" t="s">
        <v>63</v>
      </c>
      <c r="K2464" s="291">
        <v>6</v>
      </c>
      <c r="L2464" s="291">
        <v>24440266</v>
      </c>
      <c r="M2464" s="291" t="s">
        <v>58</v>
      </c>
      <c r="N2464" s="291">
        <v>461</v>
      </c>
      <c r="O2464" s="291">
        <v>8244516.397333296</v>
      </c>
      <c r="P2464" s="321" t="s">
        <v>3172</v>
      </c>
      <c r="Q2464" s="321">
        <v>20100000</v>
      </c>
      <c r="R2464" s="321">
        <v>32.510452999999998</v>
      </c>
      <c r="S2464" s="321">
        <v>52.540310169999998</v>
      </c>
      <c r="T2464" s="321">
        <v>123.30787642705047</v>
      </c>
      <c r="U2464" s="321" t="s">
        <v>150</v>
      </c>
      <c r="V2464" s="321">
        <v>0.2437433168239114</v>
      </c>
      <c r="W2464" s="321">
        <v>1.33586139759419</v>
      </c>
      <c r="X2464" s="321">
        <v>2.6501716760387399</v>
      </c>
      <c r="Y2464" s="321">
        <v>41.899748670636797</v>
      </c>
      <c r="Z2464" s="321">
        <v>0.41800999999999999</v>
      </c>
      <c r="AA2464" s="321">
        <v>141.09487300000001</v>
      </c>
      <c r="AB2464" s="321">
        <v>1.7961040779999999</v>
      </c>
      <c r="AC2464" s="322">
        <v>0.59518882524182481</v>
      </c>
      <c r="AD2464" s="323">
        <v>201000</v>
      </c>
      <c r="AE2464" s="322">
        <v>41.017494514096001</v>
      </c>
      <c r="AF2464" s="324">
        <v>101.32500551299974</v>
      </c>
      <c r="AG2464" s="324">
        <v>17.767583940634982</v>
      </c>
      <c r="AH2464" s="324">
        <v>0.23606550582471961</v>
      </c>
      <c r="AI2464" s="324">
        <v>0.17535241030266163</v>
      </c>
      <c r="AJ2464" s="324">
        <v>0.12053670838377531</v>
      </c>
      <c r="AK2464" s="324">
        <v>179.38380457464442</v>
      </c>
      <c r="AL2464" s="324">
        <v>135.66020106312826</v>
      </c>
      <c r="AM2464" s="324">
        <v>223.10740808616058</v>
      </c>
    </row>
    <row r="2465" spans="1:39">
      <c r="A2465" s="291" t="s">
        <v>2616</v>
      </c>
      <c r="B2465" s="291">
        <v>4</v>
      </c>
      <c r="C2465" s="291" t="s">
        <v>4643</v>
      </c>
      <c r="D2465" s="291" t="s">
        <v>3178</v>
      </c>
      <c r="E2465" s="291" t="s">
        <v>3160</v>
      </c>
      <c r="F2465" s="291" t="s">
        <v>3161</v>
      </c>
      <c r="G2465" s="291" t="s">
        <v>3162</v>
      </c>
      <c r="H2465" s="291" t="s">
        <v>3163</v>
      </c>
      <c r="I2465" s="291" t="s">
        <v>3164</v>
      </c>
      <c r="J2465" s="291" t="s">
        <v>63</v>
      </c>
      <c r="K2465" s="291">
        <v>6</v>
      </c>
      <c r="L2465" s="291">
        <v>24440266</v>
      </c>
      <c r="M2465" s="291" t="s">
        <v>58</v>
      </c>
      <c r="N2465" s="291">
        <v>462</v>
      </c>
      <c r="O2465" s="291">
        <v>8262439.2590666292</v>
      </c>
      <c r="P2465" s="321" t="s">
        <v>3172</v>
      </c>
      <c r="Q2465" s="321">
        <v>20100000</v>
      </c>
      <c r="R2465" s="321">
        <v>32.510452999999998</v>
      </c>
      <c r="S2465" s="321">
        <v>52.540310169999998</v>
      </c>
      <c r="T2465" s="321">
        <v>123.30787642705047</v>
      </c>
      <c r="U2465" s="321" t="s">
        <v>150</v>
      </c>
      <c r="V2465" s="321">
        <v>0.2437433168239114</v>
      </c>
      <c r="W2465" s="321">
        <v>1.33586139759419</v>
      </c>
      <c r="X2465" s="321">
        <v>2.6501716760387399</v>
      </c>
      <c r="Y2465" s="321">
        <v>41.899748670636797</v>
      </c>
      <c r="Z2465" s="321">
        <v>0.41800999999999999</v>
      </c>
      <c r="AA2465" s="321">
        <v>141.09487300000001</v>
      </c>
      <c r="AB2465" s="321">
        <v>1.7961040779999999</v>
      </c>
      <c r="AC2465" s="322">
        <v>0.59518882524182481</v>
      </c>
      <c r="AD2465" s="323">
        <v>201000</v>
      </c>
      <c r="AE2465" s="322">
        <v>41.10666298043099</v>
      </c>
      <c r="AF2465" s="324">
        <v>101.54527726411494</v>
      </c>
      <c r="AG2465" s="324">
        <v>17.819560479785352</v>
      </c>
      <c r="AH2465" s="324">
        <v>0.23596552389137609</v>
      </c>
      <c r="AI2465" s="324">
        <v>0.17548389211088009</v>
      </c>
      <c r="AJ2465" s="324">
        <v>0.12053670838377531</v>
      </c>
      <c r="AK2465" s="324">
        <v>179.5183091813953</v>
      </c>
      <c r="AL2465" s="324">
        <v>135.76192107090159</v>
      </c>
      <c r="AM2465" s="324">
        <v>223.274697291889</v>
      </c>
    </row>
    <row r="2466" spans="1:39">
      <c r="A2466" s="291" t="s">
        <v>2617</v>
      </c>
      <c r="B2466" s="291">
        <v>4</v>
      </c>
      <c r="C2466" s="291" t="s">
        <v>4644</v>
      </c>
      <c r="D2466" s="291" t="s">
        <v>3178</v>
      </c>
      <c r="E2466" s="291" t="s">
        <v>3160</v>
      </c>
      <c r="F2466" s="291" t="s">
        <v>3161</v>
      </c>
      <c r="G2466" s="291" t="s">
        <v>3162</v>
      </c>
      <c r="H2466" s="291" t="s">
        <v>3163</v>
      </c>
      <c r="I2466" s="291" t="s">
        <v>3164</v>
      </c>
      <c r="J2466" s="291" t="s">
        <v>63</v>
      </c>
      <c r="K2466" s="291">
        <v>6</v>
      </c>
      <c r="L2466" s="291">
        <v>24440266</v>
      </c>
      <c r="M2466" s="291" t="s">
        <v>58</v>
      </c>
      <c r="N2466" s="291">
        <v>463</v>
      </c>
      <c r="O2466" s="291">
        <v>8280362.1207999624</v>
      </c>
      <c r="P2466" s="321" t="s">
        <v>3172</v>
      </c>
      <c r="Q2466" s="321">
        <v>20100000</v>
      </c>
      <c r="R2466" s="321">
        <v>32.510452999999998</v>
      </c>
      <c r="S2466" s="321">
        <v>52.540310169999998</v>
      </c>
      <c r="T2466" s="321">
        <v>123.30787642705047</v>
      </c>
      <c r="U2466" s="321" t="s">
        <v>150</v>
      </c>
      <c r="V2466" s="321">
        <v>0.2437433168239114</v>
      </c>
      <c r="W2466" s="321">
        <v>1.33586139759419</v>
      </c>
      <c r="X2466" s="321">
        <v>2.6501716760387399</v>
      </c>
      <c r="Y2466" s="321">
        <v>41.899748670636797</v>
      </c>
      <c r="Z2466" s="321">
        <v>0.41800999999999999</v>
      </c>
      <c r="AA2466" s="321">
        <v>141.09487300000001</v>
      </c>
      <c r="AB2466" s="321">
        <v>1.7961040779999999</v>
      </c>
      <c r="AC2466" s="322">
        <v>0.59518882524182481</v>
      </c>
      <c r="AD2466" s="323">
        <v>201000</v>
      </c>
      <c r="AE2466" s="322">
        <v>41.195831446765979</v>
      </c>
      <c r="AF2466" s="324">
        <v>101.76554901523016</v>
      </c>
      <c r="AG2466" s="324">
        <v>17.871514616362823</v>
      </c>
      <c r="AH2466" s="324">
        <v>0.2358638196429243</v>
      </c>
      <c r="AI2466" s="324">
        <v>0.17561458459471568</v>
      </c>
      <c r="AJ2466" s="324">
        <v>0.12053670838377531</v>
      </c>
      <c r="AK2466" s="324">
        <v>179.65200631700509</v>
      </c>
      <c r="AL2466" s="324">
        <v>135.863030423228</v>
      </c>
      <c r="AM2466" s="324">
        <v>223.44098221078221</v>
      </c>
    </row>
    <row r="2467" spans="1:39">
      <c r="A2467" s="291" t="s">
        <v>2618</v>
      </c>
      <c r="B2467" s="291">
        <v>4</v>
      </c>
      <c r="C2467" s="291" t="s">
        <v>4645</v>
      </c>
      <c r="D2467" s="291" t="s">
        <v>3178</v>
      </c>
      <c r="E2467" s="291" t="s">
        <v>3160</v>
      </c>
      <c r="F2467" s="291" t="s">
        <v>3161</v>
      </c>
      <c r="G2467" s="291" t="s">
        <v>3162</v>
      </c>
      <c r="H2467" s="291" t="s">
        <v>3163</v>
      </c>
      <c r="I2467" s="291" t="s">
        <v>3164</v>
      </c>
      <c r="J2467" s="291" t="s">
        <v>63</v>
      </c>
      <c r="K2467" s="291">
        <v>6</v>
      </c>
      <c r="L2467" s="291">
        <v>24440266</v>
      </c>
      <c r="M2467" s="291" t="s">
        <v>58</v>
      </c>
      <c r="N2467" s="291">
        <v>464</v>
      </c>
      <c r="O2467" s="291">
        <v>8298284.9825332956</v>
      </c>
      <c r="P2467" s="321" t="s">
        <v>3172</v>
      </c>
      <c r="Q2467" s="321">
        <v>20100000</v>
      </c>
      <c r="R2467" s="321">
        <v>32.510452999999998</v>
      </c>
      <c r="S2467" s="321">
        <v>52.540310169999998</v>
      </c>
      <c r="T2467" s="321">
        <v>123.30787642705047</v>
      </c>
      <c r="U2467" s="321" t="s">
        <v>150</v>
      </c>
      <c r="V2467" s="321">
        <v>0.2437433168239114</v>
      </c>
      <c r="W2467" s="321">
        <v>1.33586139759419</v>
      </c>
      <c r="X2467" s="321">
        <v>2.6501716760387399</v>
      </c>
      <c r="Y2467" s="321">
        <v>41.899748670636797</v>
      </c>
      <c r="Z2467" s="321">
        <v>0.41800999999999999</v>
      </c>
      <c r="AA2467" s="321">
        <v>141.09487300000001</v>
      </c>
      <c r="AB2467" s="321">
        <v>1.7961040779999999</v>
      </c>
      <c r="AC2467" s="322">
        <v>0.59518882524182481</v>
      </c>
      <c r="AD2467" s="323">
        <v>201000</v>
      </c>
      <c r="AE2467" s="322">
        <v>41.284999913100975</v>
      </c>
      <c r="AF2467" s="324">
        <v>101.98582076634538</v>
      </c>
      <c r="AG2467" s="324">
        <v>17.923445972418282</v>
      </c>
      <c r="AH2467" s="324">
        <v>0.23576039956342054</v>
      </c>
      <c r="AI2467" s="324">
        <v>0.17574448916268265</v>
      </c>
      <c r="AJ2467" s="324">
        <v>0.12053670838377531</v>
      </c>
      <c r="AK2467" s="324">
        <v>179.78489742237011</v>
      </c>
      <c r="AL2467" s="324">
        <v>135.96353020979495</v>
      </c>
      <c r="AM2467" s="324">
        <v>223.60626463494526</v>
      </c>
    </row>
    <row r="2468" spans="1:39">
      <c r="A2468" s="291" t="s">
        <v>2619</v>
      </c>
      <c r="B2468" s="291">
        <v>4</v>
      </c>
      <c r="C2468" s="291" t="s">
        <v>4646</v>
      </c>
      <c r="D2468" s="291" t="s">
        <v>3178</v>
      </c>
      <c r="E2468" s="291" t="s">
        <v>3160</v>
      </c>
      <c r="F2468" s="291" t="s">
        <v>3161</v>
      </c>
      <c r="G2468" s="291" t="s">
        <v>3162</v>
      </c>
      <c r="H2468" s="291" t="s">
        <v>3163</v>
      </c>
      <c r="I2468" s="291" t="s">
        <v>3164</v>
      </c>
      <c r="J2468" s="291" t="s">
        <v>63</v>
      </c>
      <c r="K2468" s="291">
        <v>6</v>
      </c>
      <c r="L2468" s="291">
        <v>24440266</v>
      </c>
      <c r="M2468" s="291" t="s">
        <v>58</v>
      </c>
      <c r="N2468" s="291">
        <v>465</v>
      </c>
      <c r="O2468" s="291">
        <v>8316207.8442666288</v>
      </c>
      <c r="P2468" s="321" t="s">
        <v>3172</v>
      </c>
      <c r="Q2468" s="321">
        <v>20100000</v>
      </c>
      <c r="R2468" s="321">
        <v>32.510452999999998</v>
      </c>
      <c r="S2468" s="321">
        <v>52.540310169999998</v>
      </c>
      <c r="T2468" s="321">
        <v>123.30787642705047</v>
      </c>
      <c r="U2468" s="321" t="s">
        <v>150</v>
      </c>
      <c r="V2468" s="321">
        <v>0.2437433168239114</v>
      </c>
      <c r="W2468" s="321">
        <v>1.33586139759419</v>
      </c>
      <c r="X2468" s="321">
        <v>2.6501716760387399</v>
      </c>
      <c r="Y2468" s="321">
        <v>41.899748670636797</v>
      </c>
      <c r="Z2468" s="321">
        <v>0.41800999999999999</v>
      </c>
      <c r="AA2468" s="321">
        <v>141.09487300000001</v>
      </c>
      <c r="AB2468" s="321">
        <v>1.7961040779999999</v>
      </c>
      <c r="AC2468" s="322">
        <v>0.59518882524182481</v>
      </c>
      <c r="AD2468" s="323">
        <v>201000</v>
      </c>
      <c r="AE2468" s="322">
        <v>41.374168379435964</v>
      </c>
      <c r="AF2468" s="324">
        <v>102.2060925174606</v>
      </c>
      <c r="AG2468" s="324">
        <v>17.975354171431746</v>
      </c>
      <c r="AH2468" s="324">
        <v>0.2356552701408916</v>
      </c>
      <c r="AI2468" s="324">
        <v>0.1758736072251357</v>
      </c>
      <c r="AJ2468" s="324">
        <v>0.12053670838377531</v>
      </c>
      <c r="AK2468" s="324">
        <v>179.91698394026946</v>
      </c>
      <c r="AL2468" s="324">
        <v>136.06342152171379</v>
      </c>
      <c r="AM2468" s="324">
        <v>223.77054635882513</v>
      </c>
    </row>
    <row r="2469" spans="1:39">
      <c r="A2469" s="291" t="s">
        <v>2620</v>
      </c>
      <c r="B2469" s="291">
        <v>4</v>
      </c>
      <c r="C2469" s="291" t="s">
        <v>4647</v>
      </c>
      <c r="D2469" s="291" t="s">
        <v>3178</v>
      </c>
      <c r="E2469" s="291" t="s">
        <v>3160</v>
      </c>
      <c r="F2469" s="291" t="s">
        <v>3161</v>
      </c>
      <c r="G2469" s="291" t="s">
        <v>3162</v>
      </c>
      <c r="H2469" s="291" t="s">
        <v>3163</v>
      </c>
      <c r="I2469" s="291" t="s">
        <v>3164</v>
      </c>
      <c r="J2469" s="291" t="s">
        <v>63</v>
      </c>
      <c r="K2469" s="291">
        <v>6</v>
      </c>
      <c r="L2469" s="291">
        <v>24440266</v>
      </c>
      <c r="M2469" s="291" t="s">
        <v>58</v>
      </c>
      <c r="N2469" s="291">
        <v>466</v>
      </c>
      <c r="O2469" s="291">
        <v>8334130.7059999621</v>
      </c>
      <c r="P2469" s="321" t="s">
        <v>3172</v>
      </c>
      <c r="Q2469" s="321">
        <v>20100000</v>
      </c>
      <c r="R2469" s="321">
        <v>32.510452999999998</v>
      </c>
      <c r="S2469" s="321">
        <v>52.540310169999998</v>
      </c>
      <c r="T2469" s="321">
        <v>123.30787642705047</v>
      </c>
      <c r="U2469" s="321" t="s">
        <v>150</v>
      </c>
      <c r="V2469" s="321">
        <v>0.2437433168239114</v>
      </c>
      <c r="W2469" s="321">
        <v>1.33586139759419</v>
      </c>
      <c r="X2469" s="321">
        <v>2.6501716760387399</v>
      </c>
      <c r="Y2469" s="321">
        <v>41.899748670636797</v>
      </c>
      <c r="Z2469" s="321">
        <v>0.41800999999999999</v>
      </c>
      <c r="AA2469" s="321">
        <v>141.09487300000001</v>
      </c>
      <c r="AB2469" s="321">
        <v>1.7961040779999999</v>
      </c>
      <c r="AC2469" s="322">
        <v>0.59518882524182481</v>
      </c>
      <c r="AD2469" s="323">
        <v>201000</v>
      </c>
      <c r="AE2469" s="322">
        <v>41.463336845770954</v>
      </c>
      <c r="AF2469" s="324">
        <v>102.42636426857581</v>
      </c>
      <c r="AG2469" s="324">
        <v>18.027238838313355</v>
      </c>
      <c r="AH2469" s="324">
        <v>0.23554843786787844</v>
      </c>
      <c r="AI2469" s="324">
        <v>0.17600194019425985</v>
      </c>
      <c r="AJ2469" s="324">
        <v>0.12053670838377531</v>
      </c>
      <c r="AK2469" s="324">
        <v>180.04826731535462</v>
      </c>
      <c r="AL2469" s="324">
        <v>136.16270545151184</v>
      </c>
      <c r="AM2469" s="324">
        <v>223.93382917919737</v>
      </c>
    </row>
    <row r="2470" spans="1:39">
      <c r="A2470" s="291" t="s">
        <v>2621</v>
      </c>
      <c r="B2470" s="291">
        <v>4</v>
      </c>
      <c r="C2470" s="291" t="s">
        <v>4648</v>
      </c>
      <c r="D2470" s="291" t="s">
        <v>3178</v>
      </c>
      <c r="E2470" s="291" t="s">
        <v>3160</v>
      </c>
      <c r="F2470" s="291" t="s">
        <v>3161</v>
      </c>
      <c r="G2470" s="291" t="s">
        <v>3162</v>
      </c>
      <c r="H2470" s="291" t="s">
        <v>3163</v>
      </c>
      <c r="I2470" s="291" t="s">
        <v>3164</v>
      </c>
      <c r="J2470" s="291" t="s">
        <v>63</v>
      </c>
      <c r="K2470" s="291">
        <v>6</v>
      </c>
      <c r="L2470" s="291">
        <v>24440266</v>
      </c>
      <c r="M2470" s="291" t="s">
        <v>58</v>
      </c>
      <c r="N2470" s="291">
        <v>467</v>
      </c>
      <c r="O2470" s="291">
        <v>8352053.5677332953</v>
      </c>
      <c r="P2470" s="321" t="s">
        <v>3172</v>
      </c>
      <c r="Q2470" s="321">
        <v>20100000</v>
      </c>
      <c r="R2470" s="321">
        <v>32.510452999999998</v>
      </c>
      <c r="S2470" s="321">
        <v>52.540310169999998</v>
      </c>
      <c r="T2470" s="321">
        <v>123.30787642705047</v>
      </c>
      <c r="U2470" s="321" t="s">
        <v>150</v>
      </c>
      <c r="V2470" s="321">
        <v>0.2437433168239114</v>
      </c>
      <c r="W2470" s="321">
        <v>1.33586139759419</v>
      </c>
      <c r="X2470" s="321">
        <v>2.6501716760387399</v>
      </c>
      <c r="Y2470" s="321">
        <v>41.899748670636797</v>
      </c>
      <c r="Z2470" s="321">
        <v>0.41800999999999999</v>
      </c>
      <c r="AA2470" s="321">
        <v>141.09487300000001</v>
      </c>
      <c r="AB2470" s="321">
        <v>1.7961040779999999</v>
      </c>
      <c r="AC2470" s="322">
        <v>0.59518882524182481</v>
      </c>
      <c r="AD2470" s="323">
        <v>201000</v>
      </c>
      <c r="AE2470" s="322">
        <v>41.55250531210595</v>
      </c>
      <c r="AF2470" s="324">
        <v>102.64663601969104</v>
      </c>
      <c r="AG2470" s="324">
        <v>18.079099599404216</v>
      </c>
      <c r="AH2470" s="324">
        <v>0.23543990924070085</v>
      </c>
      <c r="AI2470" s="324">
        <v>0.1761294894840591</v>
      </c>
      <c r="AJ2470" s="324">
        <v>0.12053670838377531</v>
      </c>
      <c r="AK2470" s="324">
        <v>180.17874899413786</v>
      </c>
      <c r="AL2470" s="324">
        <v>136.26138309312373</v>
      </c>
      <c r="AM2470" s="324">
        <v>224.09611489515203</v>
      </c>
    </row>
    <row r="2471" spans="1:39">
      <c r="A2471" s="291" t="s">
        <v>2622</v>
      </c>
      <c r="B2471" s="291">
        <v>4</v>
      </c>
      <c r="C2471" s="291" t="s">
        <v>4649</v>
      </c>
      <c r="D2471" s="291" t="s">
        <v>3178</v>
      </c>
      <c r="E2471" s="291" t="s">
        <v>3160</v>
      </c>
      <c r="F2471" s="291" t="s">
        <v>3161</v>
      </c>
      <c r="G2471" s="291" t="s">
        <v>3162</v>
      </c>
      <c r="H2471" s="291" t="s">
        <v>3163</v>
      </c>
      <c r="I2471" s="291" t="s">
        <v>3164</v>
      </c>
      <c r="J2471" s="291" t="s">
        <v>63</v>
      </c>
      <c r="K2471" s="291">
        <v>6</v>
      </c>
      <c r="L2471" s="291">
        <v>24440266</v>
      </c>
      <c r="M2471" s="291" t="s">
        <v>58</v>
      </c>
      <c r="N2471" s="291">
        <v>468</v>
      </c>
      <c r="O2471" s="291">
        <v>8369976.4294666285</v>
      </c>
      <c r="P2471" s="321" t="s">
        <v>3172</v>
      </c>
      <c r="Q2471" s="321">
        <v>20100000</v>
      </c>
      <c r="R2471" s="321">
        <v>32.510452999999998</v>
      </c>
      <c r="S2471" s="321">
        <v>52.540310169999998</v>
      </c>
      <c r="T2471" s="321">
        <v>123.30787642705047</v>
      </c>
      <c r="U2471" s="321" t="s">
        <v>150</v>
      </c>
      <c r="V2471" s="321">
        <v>0.2437433168239114</v>
      </c>
      <c r="W2471" s="321">
        <v>1.33586139759419</v>
      </c>
      <c r="X2471" s="321">
        <v>2.6501716760387399</v>
      </c>
      <c r="Y2471" s="321">
        <v>41.899748670636797</v>
      </c>
      <c r="Z2471" s="321">
        <v>0.41800999999999999</v>
      </c>
      <c r="AA2471" s="321">
        <v>141.09487300000001</v>
      </c>
      <c r="AB2471" s="321">
        <v>1.7961040779999999</v>
      </c>
      <c r="AC2471" s="322">
        <v>0.59518882524182481</v>
      </c>
      <c r="AD2471" s="323">
        <v>201000</v>
      </c>
      <c r="AE2471" s="322">
        <v>41.641673778440939</v>
      </c>
      <c r="AF2471" s="324">
        <v>102.86690777080625</v>
      </c>
      <c r="AG2471" s="324">
        <v>18.130936082477248</v>
      </c>
      <c r="AH2471" s="324">
        <v>0.23532969075966823</v>
      </c>
      <c r="AI2471" s="324">
        <v>0.17625625651034521</v>
      </c>
      <c r="AJ2471" s="324">
        <v>0.12053670838377531</v>
      </c>
      <c r="AK2471" s="324">
        <v>180.30843042498086</v>
      </c>
      <c r="AL2471" s="324">
        <v>136.35945554188257</v>
      </c>
      <c r="AM2471" s="324">
        <v>224.25740530807914</v>
      </c>
    </row>
    <row r="2472" spans="1:39">
      <c r="A2472" s="291" t="s">
        <v>2623</v>
      </c>
      <c r="B2472" s="291">
        <v>4</v>
      </c>
      <c r="C2472" s="291" t="s">
        <v>4650</v>
      </c>
      <c r="D2472" s="291" t="s">
        <v>3178</v>
      </c>
      <c r="E2472" s="291" t="s">
        <v>3160</v>
      </c>
      <c r="F2472" s="291" t="s">
        <v>3161</v>
      </c>
      <c r="G2472" s="291" t="s">
        <v>3162</v>
      </c>
      <c r="H2472" s="291" t="s">
        <v>3163</v>
      </c>
      <c r="I2472" s="291" t="s">
        <v>3164</v>
      </c>
      <c r="J2472" s="291" t="s">
        <v>63</v>
      </c>
      <c r="K2472" s="291">
        <v>6</v>
      </c>
      <c r="L2472" s="291">
        <v>24440266</v>
      </c>
      <c r="M2472" s="291" t="s">
        <v>58</v>
      </c>
      <c r="N2472" s="291">
        <v>469</v>
      </c>
      <c r="O2472" s="291">
        <v>8387899.2911999617</v>
      </c>
      <c r="P2472" s="321" t="s">
        <v>3172</v>
      </c>
      <c r="Q2472" s="321">
        <v>20100000</v>
      </c>
      <c r="R2472" s="321">
        <v>32.510452999999998</v>
      </c>
      <c r="S2472" s="321">
        <v>52.540310169999998</v>
      </c>
      <c r="T2472" s="321">
        <v>123.30787642705047</v>
      </c>
      <c r="U2472" s="321" t="s">
        <v>150</v>
      </c>
      <c r="V2472" s="321">
        <v>0.2437433168239114</v>
      </c>
      <c r="W2472" s="321">
        <v>1.33586139759419</v>
      </c>
      <c r="X2472" s="321">
        <v>2.6501716760387399</v>
      </c>
      <c r="Y2472" s="321">
        <v>41.899748670636797</v>
      </c>
      <c r="Z2472" s="321">
        <v>0.41800999999999999</v>
      </c>
      <c r="AA2472" s="321">
        <v>141.09487300000001</v>
      </c>
      <c r="AB2472" s="321">
        <v>1.7961040779999999</v>
      </c>
      <c r="AC2472" s="322">
        <v>0.59518882524182481</v>
      </c>
      <c r="AD2472" s="323">
        <v>201000</v>
      </c>
      <c r="AE2472" s="322">
        <v>41.730842244775928</v>
      </c>
      <c r="AF2472" s="324">
        <v>103.08717952192147</v>
      </c>
      <c r="AG2472" s="324">
        <v>18.182747916738066</v>
      </c>
      <c r="AH2472" s="324">
        <v>0.23521778892889342</v>
      </c>
      <c r="AI2472" s="324">
        <v>0.17638224269072672</v>
      </c>
      <c r="AJ2472" s="324">
        <v>0.12053670838377531</v>
      </c>
      <c r="AK2472" s="324">
        <v>180.43731305808328</v>
      </c>
      <c r="AL2472" s="324">
        <v>136.45692389451162</v>
      </c>
      <c r="AM2472" s="324">
        <v>224.41770222165496</v>
      </c>
    </row>
    <row r="2473" spans="1:39">
      <c r="A2473" s="291" t="s">
        <v>2624</v>
      </c>
      <c r="B2473" s="291">
        <v>4</v>
      </c>
      <c r="C2473" s="291" t="s">
        <v>4651</v>
      </c>
      <c r="D2473" s="291" t="s">
        <v>3178</v>
      </c>
      <c r="E2473" s="291" t="s">
        <v>3160</v>
      </c>
      <c r="F2473" s="291" t="s">
        <v>3161</v>
      </c>
      <c r="G2473" s="291" t="s">
        <v>3162</v>
      </c>
      <c r="H2473" s="291" t="s">
        <v>3163</v>
      </c>
      <c r="I2473" s="291" t="s">
        <v>3164</v>
      </c>
      <c r="J2473" s="291" t="s">
        <v>63</v>
      </c>
      <c r="K2473" s="291">
        <v>6</v>
      </c>
      <c r="L2473" s="291">
        <v>24440266</v>
      </c>
      <c r="M2473" s="291" t="s">
        <v>58</v>
      </c>
      <c r="N2473" s="291">
        <v>470</v>
      </c>
      <c r="O2473" s="291">
        <v>8405822.1529332958</v>
      </c>
      <c r="P2473" s="321" t="s">
        <v>3172</v>
      </c>
      <c r="Q2473" s="321">
        <v>20100000</v>
      </c>
      <c r="R2473" s="321">
        <v>32.510452999999998</v>
      </c>
      <c r="S2473" s="321">
        <v>52.540310169999998</v>
      </c>
      <c r="T2473" s="321">
        <v>123.30787642705047</v>
      </c>
      <c r="U2473" s="321" t="s">
        <v>150</v>
      </c>
      <c r="V2473" s="321">
        <v>0.2437433168239114</v>
      </c>
      <c r="W2473" s="321">
        <v>1.33586139759419</v>
      </c>
      <c r="X2473" s="321">
        <v>2.6501716760387399</v>
      </c>
      <c r="Y2473" s="321">
        <v>41.899748670636797</v>
      </c>
      <c r="Z2473" s="321">
        <v>0.41800999999999999</v>
      </c>
      <c r="AA2473" s="321">
        <v>141.09487300000001</v>
      </c>
      <c r="AB2473" s="321">
        <v>1.7961040779999999</v>
      </c>
      <c r="AC2473" s="322">
        <v>0.59518882524182481</v>
      </c>
      <c r="AD2473" s="323">
        <v>201000</v>
      </c>
      <c r="AE2473" s="322">
        <v>41.820010711110925</v>
      </c>
      <c r="AF2473" s="324">
        <v>103.30745127303669</v>
      </c>
      <c r="AG2473" s="324">
        <v>18.234534732825765</v>
      </c>
      <c r="AH2473" s="324">
        <v>0.23510421025622075</v>
      </c>
      <c r="AI2473" s="324">
        <v>0.1765074494445977</v>
      </c>
      <c r="AJ2473" s="324">
        <v>0.12053670838377531</v>
      </c>
      <c r="AK2473" s="324">
        <v>180.56539834547141</v>
      </c>
      <c r="AL2473" s="324">
        <v>136.55378924911543</v>
      </c>
      <c r="AM2473" s="324">
        <v>224.57700744182742</v>
      </c>
    </row>
    <row r="2474" spans="1:39">
      <c r="A2474" s="291" t="s">
        <v>2625</v>
      </c>
      <c r="B2474" s="291">
        <v>4</v>
      </c>
      <c r="C2474" s="291" t="s">
        <v>4652</v>
      </c>
      <c r="D2474" s="291" t="s">
        <v>3178</v>
      </c>
      <c r="E2474" s="291" t="s">
        <v>3160</v>
      </c>
      <c r="F2474" s="291" t="s">
        <v>3161</v>
      </c>
      <c r="G2474" s="291" t="s">
        <v>3162</v>
      </c>
      <c r="H2474" s="291" t="s">
        <v>3163</v>
      </c>
      <c r="I2474" s="291" t="s">
        <v>3164</v>
      </c>
      <c r="J2474" s="291" t="s">
        <v>63</v>
      </c>
      <c r="K2474" s="291">
        <v>6</v>
      </c>
      <c r="L2474" s="291">
        <v>24440266</v>
      </c>
      <c r="M2474" s="291" t="s">
        <v>58</v>
      </c>
      <c r="N2474" s="291">
        <v>471</v>
      </c>
      <c r="O2474" s="291">
        <v>8423745.01466663</v>
      </c>
      <c r="P2474" s="321" t="s">
        <v>3172</v>
      </c>
      <c r="Q2474" s="321">
        <v>20100000</v>
      </c>
      <c r="R2474" s="321">
        <v>32.510452999999998</v>
      </c>
      <c r="S2474" s="321">
        <v>52.540310169999998</v>
      </c>
      <c r="T2474" s="321">
        <v>123.30787642705047</v>
      </c>
      <c r="U2474" s="321" t="s">
        <v>150</v>
      </c>
      <c r="V2474" s="321">
        <v>0.2437433168239114</v>
      </c>
      <c r="W2474" s="321">
        <v>1.33586139759419</v>
      </c>
      <c r="X2474" s="321">
        <v>2.6501716760387399</v>
      </c>
      <c r="Y2474" s="321">
        <v>41.899748670636797</v>
      </c>
      <c r="Z2474" s="321">
        <v>0.41800999999999999</v>
      </c>
      <c r="AA2474" s="321">
        <v>141.09487300000001</v>
      </c>
      <c r="AB2474" s="321">
        <v>1.7961040779999999</v>
      </c>
      <c r="AC2474" s="322">
        <v>0.59518882524182481</v>
      </c>
      <c r="AD2474" s="323">
        <v>201000</v>
      </c>
      <c r="AE2474" s="322">
        <v>41.909179177445921</v>
      </c>
      <c r="AF2474" s="324">
        <v>103.52772302415192</v>
      </c>
      <c r="AG2474" s="324">
        <v>18.28629616281372</v>
      </c>
      <c r="AH2474" s="324">
        <v>0.23498896125303245</v>
      </c>
      <c r="AI2474" s="324">
        <v>0.17663187819312631</v>
      </c>
      <c r="AJ2474" s="324">
        <v>0.12053670838377531</v>
      </c>
      <c r="AK2474" s="324">
        <v>180.6926877409864</v>
      </c>
      <c r="AL2474" s="324">
        <v>136.65005270517108</v>
      </c>
      <c r="AM2474" s="324">
        <v>224.73532277680175</v>
      </c>
    </row>
    <row r="2475" spans="1:39">
      <c r="A2475" s="291" t="s">
        <v>2626</v>
      </c>
      <c r="B2475" s="291">
        <v>4</v>
      </c>
      <c r="C2475" s="291" t="s">
        <v>4653</v>
      </c>
      <c r="D2475" s="291" t="s">
        <v>3178</v>
      </c>
      <c r="E2475" s="291" t="s">
        <v>3160</v>
      </c>
      <c r="F2475" s="291" t="s">
        <v>3161</v>
      </c>
      <c r="G2475" s="291" t="s">
        <v>3162</v>
      </c>
      <c r="H2475" s="291" t="s">
        <v>3163</v>
      </c>
      <c r="I2475" s="291" t="s">
        <v>3164</v>
      </c>
      <c r="J2475" s="291" t="s">
        <v>63</v>
      </c>
      <c r="K2475" s="291">
        <v>6</v>
      </c>
      <c r="L2475" s="291">
        <v>24440266</v>
      </c>
      <c r="M2475" s="291" t="s">
        <v>58</v>
      </c>
      <c r="N2475" s="291">
        <v>472</v>
      </c>
      <c r="O2475" s="291">
        <v>8441667.8763999641</v>
      </c>
      <c r="P2475" s="321" t="s">
        <v>3172</v>
      </c>
      <c r="Q2475" s="321">
        <v>20100000</v>
      </c>
      <c r="R2475" s="321">
        <v>32.510452999999998</v>
      </c>
      <c r="S2475" s="321">
        <v>52.540310169999998</v>
      </c>
      <c r="T2475" s="321">
        <v>123.30787642705047</v>
      </c>
      <c r="U2475" s="321" t="s">
        <v>150</v>
      </c>
      <c r="V2475" s="321">
        <v>0.2437433168239114</v>
      </c>
      <c r="W2475" s="321">
        <v>1.33586139759419</v>
      </c>
      <c r="X2475" s="321">
        <v>2.6501716760387399</v>
      </c>
      <c r="Y2475" s="321">
        <v>41.899748670636797</v>
      </c>
      <c r="Z2475" s="321">
        <v>0.41800999999999999</v>
      </c>
      <c r="AA2475" s="321">
        <v>141.09487300000001</v>
      </c>
      <c r="AB2475" s="321">
        <v>1.7961040779999999</v>
      </c>
      <c r="AC2475" s="322">
        <v>0.59518882524182481</v>
      </c>
      <c r="AD2475" s="323">
        <v>201000</v>
      </c>
      <c r="AE2475" s="322">
        <v>41.998347643780917</v>
      </c>
      <c r="AF2475" s="324">
        <v>103.74799477526716</v>
      </c>
      <c r="AG2475" s="324">
        <v>18.338031840210324</v>
      </c>
      <c r="AH2475" s="324">
        <v>0.23487204843411008</v>
      </c>
      <c r="AI2475" s="324">
        <v>0.17675553035924305</v>
      </c>
      <c r="AJ2475" s="324">
        <v>0.12053670838377531</v>
      </c>
      <c r="AK2475" s="324">
        <v>180.81918270027228</v>
      </c>
      <c r="AL2475" s="324">
        <v>136.74571536351911</v>
      </c>
      <c r="AM2475" s="324">
        <v>224.89265003702548</v>
      </c>
    </row>
    <row r="2476" spans="1:39">
      <c r="A2476" s="291" t="s">
        <v>2627</v>
      </c>
      <c r="B2476" s="291">
        <v>4</v>
      </c>
      <c r="C2476" s="291" t="s">
        <v>4654</v>
      </c>
      <c r="D2476" s="291" t="s">
        <v>3178</v>
      </c>
      <c r="E2476" s="291" t="s">
        <v>3160</v>
      </c>
      <c r="F2476" s="291" t="s">
        <v>3161</v>
      </c>
      <c r="G2476" s="291" t="s">
        <v>3162</v>
      </c>
      <c r="H2476" s="291" t="s">
        <v>3163</v>
      </c>
      <c r="I2476" s="291" t="s">
        <v>3164</v>
      </c>
      <c r="J2476" s="291" t="s">
        <v>63</v>
      </c>
      <c r="K2476" s="291">
        <v>6</v>
      </c>
      <c r="L2476" s="291">
        <v>24440266</v>
      </c>
      <c r="M2476" s="291" t="s">
        <v>58</v>
      </c>
      <c r="N2476" s="291">
        <v>473</v>
      </c>
      <c r="O2476" s="291">
        <v>8459590.7381332982</v>
      </c>
      <c r="P2476" s="321" t="s">
        <v>3172</v>
      </c>
      <c r="Q2476" s="321">
        <v>20100000</v>
      </c>
      <c r="R2476" s="321">
        <v>32.510452999999998</v>
      </c>
      <c r="S2476" s="321">
        <v>52.540310169999998</v>
      </c>
      <c r="T2476" s="321">
        <v>123.30787642705047</v>
      </c>
      <c r="U2476" s="321" t="s">
        <v>150</v>
      </c>
      <c r="V2476" s="321">
        <v>0.2437433168239114</v>
      </c>
      <c r="W2476" s="321">
        <v>1.33586139759419</v>
      </c>
      <c r="X2476" s="321">
        <v>2.6501716760387399</v>
      </c>
      <c r="Y2476" s="321">
        <v>41.899748670636797</v>
      </c>
      <c r="Z2476" s="321">
        <v>0.41800999999999999</v>
      </c>
      <c r="AA2476" s="321">
        <v>141.09487300000001</v>
      </c>
      <c r="AB2476" s="321">
        <v>1.7961040779999999</v>
      </c>
      <c r="AC2476" s="322">
        <v>0.59518882524182481</v>
      </c>
      <c r="AD2476" s="323">
        <v>201000</v>
      </c>
      <c r="AE2476" s="322">
        <v>42.087516110115914</v>
      </c>
      <c r="AF2476" s="324">
        <v>103.96826652638238</v>
      </c>
      <c r="AG2476" s="324">
        <v>18.389741399959757</v>
      </c>
      <c r="AH2476" s="324">
        <v>0.23475347831772095</v>
      </c>
      <c r="AI2476" s="324">
        <v>0.17687840736762966</v>
      </c>
      <c r="AJ2476" s="324">
        <v>0.12053670838377531</v>
      </c>
      <c r="AK2476" s="324">
        <v>180.94488468076457</v>
      </c>
      <c r="AL2476" s="324">
        <v>136.84077832635487</v>
      </c>
      <c r="AM2476" s="324">
        <v>225.04899103517428</v>
      </c>
    </row>
    <row r="2477" spans="1:39">
      <c r="A2477" s="291" t="s">
        <v>2628</v>
      </c>
      <c r="B2477" s="291">
        <v>4</v>
      </c>
      <c r="C2477" s="291" t="s">
        <v>4655</v>
      </c>
      <c r="D2477" s="291" t="s">
        <v>3178</v>
      </c>
      <c r="E2477" s="291" t="s">
        <v>3160</v>
      </c>
      <c r="F2477" s="291" t="s">
        <v>3161</v>
      </c>
      <c r="G2477" s="291" t="s">
        <v>3162</v>
      </c>
      <c r="H2477" s="291" t="s">
        <v>3163</v>
      </c>
      <c r="I2477" s="291" t="s">
        <v>3164</v>
      </c>
      <c r="J2477" s="291" t="s">
        <v>63</v>
      </c>
      <c r="K2477" s="291">
        <v>6</v>
      </c>
      <c r="L2477" s="291">
        <v>24440266</v>
      </c>
      <c r="M2477" s="291" t="s">
        <v>58</v>
      </c>
      <c r="N2477" s="291">
        <v>474</v>
      </c>
      <c r="O2477" s="291">
        <v>8477513.5998666324</v>
      </c>
      <c r="P2477" s="321" t="s">
        <v>3172</v>
      </c>
      <c r="Q2477" s="321">
        <v>20100000</v>
      </c>
      <c r="R2477" s="321">
        <v>32.510452999999998</v>
      </c>
      <c r="S2477" s="321">
        <v>52.540310169999998</v>
      </c>
      <c r="T2477" s="321">
        <v>123.30787642705047</v>
      </c>
      <c r="U2477" s="321" t="s">
        <v>150</v>
      </c>
      <c r="V2477" s="321">
        <v>0.2437433168239114</v>
      </c>
      <c r="W2477" s="321">
        <v>1.33586139759419</v>
      </c>
      <c r="X2477" s="321">
        <v>2.6501716760387399</v>
      </c>
      <c r="Y2477" s="321">
        <v>41.899748670636797</v>
      </c>
      <c r="Z2477" s="321">
        <v>0.41800999999999999</v>
      </c>
      <c r="AA2477" s="321">
        <v>141.09487300000001</v>
      </c>
      <c r="AB2477" s="321">
        <v>1.7961040779999999</v>
      </c>
      <c r="AC2477" s="322">
        <v>0.59518882524182481</v>
      </c>
      <c r="AD2477" s="323">
        <v>201000</v>
      </c>
      <c r="AE2477" s="322">
        <v>42.17668457645091</v>
      </c>
      <c r="AF2477" s="324">
        <v>104.18853827749761</v>
      </c>
      <c r="AG2477" s="324">
        <v>18.441424478442684</v>
      </c>
      <c r="AH2477" s="324">
        <v>0.234633257425232</v>
      </c>
      <c r="AI2477" s="324">
        <v>0.17700051064470704</v>
      </c>
      <c r="AJ2477" s="324">
        <v>0.12053670838377531</v>
      </c>
      <c r="AK2477" s="324">
        <v>181.06979514167793</v>
      </c>
      <c r="AL2477" s="324">
        <v>136.93524269721919</v>
      </c>
      <c r="AM2477" s="324">
        <v>225.20434758613666</v>
      </c>
    </row>
    <row r="2478" spans="1:39">
      <c r="A2478" s="291" t="s">
        <v>2629</v>
      </c>
      <c r="B2478" s="291">
        <v>4</v>
      </c>
      <c r="C2478" s="291" t="s">
        <v>4656</v>
      </c>
      <c r="D2478" s="291" t="s">
        <v>3178</v>
      </c>
      <c r="E2478" s="291" t="s">
        <v>3160</v>
      </c>
      <c r="F2478" s="291" t="s">
        <v>3161</v>
      </c>
      <c r="G2478" s="291" t="s">
        <v>3162</v>
      </c>
      <c r="H2478" s="291" t="s">
        <v>3163</v>
      </c>
      <c r="I2478" s="291" t="s">
        <v>3164</v>
      </c>
      <c r="J2478" s="291" t="s">
        <v>63</v>
      </c>
      <c r="K2478" s="291">
        <v>6</v>
      </c>
      <c r="L2478" s="291">
        <v>24440266</v>
      </c>
      <c r="M2478" s="291" t="s">
        <v>58</v>
      </c>
      <c r="N2478" s="291">
        <v>475</v>
      </c>
      <c r="O2478" s="291">
        <v>8495436.4615999665</v>
      </c>
      <c r="P2478" s="321" t="s">
        <v>3172</v>
      </c>
      <c r="Q2478" s="321">
        <v>20100000</v>
      </c>
      <c r="R2478" s="321">
        <v>32.510452999999998</v>
      </c>
      <c r="S2478" s="321">
        <v>52.540310169999998</v>
      </c>
      <c r="T2478" s="321">
        <v>123.30787642705047</v>
      </c>
      <c r="U2478" s="321" t="s">
        <v>150</v>
      </c>
      <c r="V2478" s="321">
        <v>0.2437433168239114</v>
      </c>
      <c r="W2478" s="321">
        <v>1.33586139759419</v>
      </c>
      <c r="X2478" s="321">
        <v>2.6501716760387399</v>
      </c>
      <c r="Y2478" s="321">
        <v>41.899748670636797</v>
      </c>
      <c r="Z2478" s="321">
        <v>0.41800999999999999</v>
      </c>
      <c r="AA2478" s="321">
        <v>141.09487300000001</v>
      </c>
      <c r="AB2478" s="321">
        <v>1.7961040779999999</v>
      </c>
      <c r="AC2478" s="322">
        <v>0.59518882524182481</v>
      </c>
      <c r="AD2478" s="323">
        <v>201000</v>
      </c>
      <c r="AE2478" s="322">
        <v>42.265853042785906</v>
      </c>
      <c r="AF2478" s="324">
        <v>104.40881002861283</v>
      </c>
      <c r="AG2478" s="324">
        <v>18.493080713476939</v>
      </c>
      <c r="AH2478" s="324">
        <v>0.23451139228122908</v>
      </c>
      <c r="AI2478" s="324">
        <v>0.17712184161862377</v>
      </c>
      <c r="AJ2478" s="324">
        <v>0.12053670838377531</v>
      </c>
      <c r="AK2478" s="324">
        <v>181.19391554399439</v>
      </c>
      <c r="AL2478" s="324">
        <v>137.02910958098954</v>
      </c>
      <c r="AM2478" s="324">
        <v>225.35872150699927</v>
      </c>
    </row>
    <row r="2479" spans="1:39">
      <c r="A2479" s="291" t="s">
        <v>2630</v>
      </c>
      <c r="B2479" s="291">
        <v>4</v>
      </c>
      <c r="C2479" s="291" t="s">
        <v>4657</v>
      </c>
      <c r="D2479" s="291" t="s">
        <v>3178</v>
      </c>
      <c r="E2479" s="291" t="s">
        <v>3160</v>
      </c>
      <c r="F2479" s="291" t="s">
        <v>3161</v>
      </c>
      <c r="G2479" s="291" t="s">
        <v>3162</v>
      </c>
      <c r="H2479" s="291" t="s">
        <v>3163</v>
      </c>
      <c r="I2479" s="291" t="s">
        <v>3164</v>
      </c>
      <c r="J2479" s="291" t="s">
        <v>63</v>
      </c>
      <c r="K2479" s="291">
        <v>6</v>
      </c>
      <c r="L2479" s="291">
        <v>24440266</v>
      </c>
      <c r="M2479" s="291" t="s">
        <v>58</v>
      </c>
      <c r="N2479" s="291">
        <v>476</v>
      </c>
      <c r="O2479" s="291">
        <v>8513359.3233333007</v>
      </c>
      <c r="P2479" s="321" t="s">
        <v>3172</v>
      </c>
      <c r="Q2479" s="321">
        <v>20100000</v>
      </c>
      <c r="R2479" s="321">
        <v>32.510452999999998</v>
      </c>
      <c r="S2479" s="321">
        <v>52.540310169999998</v>
      </c>
      <c r="T2479" s="321">
        <v>123.30787642705047</v>
      </c>
      <c r="U2479" s="321" t="s">
        <v>150</v>
      </c>
      <c r="V2479" s="321">
        <v>0.2437433168239114</v>
      </c>
      <c r="W2479" s="321">
        <v>1.33586139759419</v>
      </c>
      <c r="X2479" s="321">
        <v>2.6501716760387399</v>
      </c>
      <c r="Y2479" s="321">
        <v>41.899748670636797</v>
      </c>
      <c r="Z2479" s="321">
        <v>0.41800999999999999</v>
      </c>
      <c r="AA2479" s="321">
        <v>141.09487300000001</v>
      </c>
      <c r="AB2479" s="321">
        <v>1.7961040779999999</v>
      </c>
      <c r="AC2479" s="322">
        <v>0.59518882524182481</v>
      </c>
      <c r="AD2479" s="323">
        <v>201000</v>
      </c>
      <c r="AE2479" s="322">
        <v>42.355021509120895</v>
      </c>
      <c r="AF2479" s="324">
        <v>104.62908177972805</v>
      </c>
      <c r="AG2479" s="324">
        <v>18.544709744318194</v>
      </c>
      <c r="AH2479" s="324">
        <v>0.2343878894132404</v>
      </c>
      <c r="AI2479" s="324">
        <v>0.17724240171924402</v>
      </c>
      <c r="AJ2479" s="324">
        <v>0.12053670838377531</v>
      </c>
      <c r="AK2479" s="324">
        <v>181.31724735045108</v>
      </c>
      <c r="AL2479" s="324">
        <v>137.12238008387058</v>
      </c>
      <c r="AM2479" s="324">
        <v>225.51211461703159</v>
      </c>
    </row>
    <row r="2480" spans="1:39">
      <c r="A2480" s="291" t="s">
        <v>2631</v>
      </c>
      <c r="B2480" s="291">
        <v>4</v>
      </c>
      <c r="C2480" s="291" t="s">
        <v>4658</v>
      </c>
      <c r="D2480" s="291" t="s">
        <v>3178</v>
      </c>
      <c r="E2480" s="291" t="s">
        <v>3160</v>
      </c>
      <c r="F2480" s="291" t="s">
        <v>3161</v>
      </c>
      <c r="G2480" s="291" t="s">
        <v>3162</v>
      </c>
      <c r="H2480" s="291" t="s">
        <v>3163</v>
      </c>
      <c r="I2480" s="291" t="s">
        <v>3164</v>
      </c>
      <c r="J2480" s="291" t="s">
        <v>63</v>
      </c>
      <c r="K2480" s="291">
        <v>6</v>
      </c>
      <c r="L2480" s="291">
        <v>24440266</v>
      </c>
      <c r="M2480" s="291" t="s">
        <v>58</v>
      </c>
      <c r="N2480" s="291">
        <v>477</v>
      </c>
      <c r="O2480" s="291">
        <v>8531282.1850666348</v>
      </c>
      <c r="P2480" s="321" t="s">
        <v>3172</v>
      </c>
      <c r="Q2480" s="321">
        <v>20100000</v>
      </c>
      <c r="R2480" s="321">
        <v>32.510452999999998</v>
      </c>
      <c r="S2480" s="321">
        <v>52.540310169999998</v>
      </c>
      <c r="T2480" s="321">
        <v>123.30787642705047</v>
      </c>
      <c r="U2480" s="321" t="s">
        <v>150</v>
      </c>
      <c r="V2480" s="321">
        <v>0.2437433168239114</v>
      </c>
      <c r="W2480" s="321">
        <v>1.33586139759419</v>
      </c>
      <c r="X2480" s="321">
        <v>2.6501716760387399</v>
      </c>
      <c r="Y2480" s="321">
        <v>41.899748670636797</v>
      </c>
      <c r="Z2480" s="321">
        <v>0.41800999999999999</v>
      </c>
      <c r="AA2480" s="321">
        <v>141.09487300000001</v>
      </c>
      <c r="AB2480" s="321">
        <v>1.7961040779999999</v>
      </c>
      <c r="AC2480" s="322">
        <v>0.59518882524182481</v>
      </c>
      <c r="AD2480" s="323">
        <v>201000</v>
      </c>
      <c r="AE2480" s="322">
        <v>42.444189975455892</v>
      </c>
      <c r="AF2480" s="324">
        <v>104.84935353084327</v>
      </c>
      <c r="AG2480" s="324">
        <v>18.596311211660609</v>
      </c>
      <c r="AH2480" s="324">
        <v>0.23426275535179014</v>
      </c>
      <c r="AI2480" s="324">
        <v>0.17736219237813591</v>
      </c>
      <c r="AJ2480" s="324">
        <v>0.12053670838377531</v>
      </c>
      <c r="AK2480" s="324">
        <v>181.43979202552822</v>
      </c>
      <c r="AL2480" s="324">
        <v>137.21505531338531</v>
      </c>
      <c r="AM2480" s="324">
        <v>225.66452873767113</v>
      </c>
    </row>
    <row r="2481" spans="1:39">
      <c r="A2481" s="291" t="s">
        <v>2632</v>
      </c>
      <c r="B2481" s="291">
        <v>4</v>
      </c>
      <c r="C2481" s="291" t="s">
        <v>4659</v>
      </c>
      <c r="D2481" s="291" t="s">
        <v>3178</v>
      </c>
      <c r="E2481" s="291" t="s">
        <v>3160</v>
      </c>
      <c r="F2481" s="291" t="s">
        <v>3161</v>
      </c>
      <c r="G2481" s="291" t="s">
        <v>3162</v>
      </c>
      <c r="H2481" s="291" t="s">
        <v>3163</v>
      </c>
      <c r="I2481" s="291" t="s">
        <v>3164</v>
      </c>
      <c r="J2481" s="291" t="s">
        <v>63</v>
      </c>
      <c r="K2481" s="291">
        <v>6</v>
      </c>
      <c r="L2481" s="291">
        <v>24440266</v>
      </c>
      <c r="M2481" s="291" t="s">
        <v>58</v>
      </c>
      <c r="N2481" s="291">
        <v>478</v>
      </c>
      <c r="O2481" s="291">
        <v>8549205.0467999689</v>
      </c>
      <c r="P2481" s="321" t="s">
        <v>3172</v>
      </c>
      <c r="Q2481" s="321">
        <v>20100000</v>
      </c>
      <c r="R2481" s="321">
        <v>32.510452999999998</v>
      </c>
      <c r="S2481" s="321">
        <v>52.540310169999998</v>
      </c>
      <c r="T2481" s="321">
        <v>123.30787642705047</v>
      </c>
      <c r="U2481" s="321" t="s">
        <v>150</v>
      </c>
      <c r="V2481" s="321">
        <v>0.2437433168239114</v>
      </c>
      <c r="W2481" s="321">
        <v>1.33586139759419</v>
      </c>
      <c r="X2481" s="321">
        <v>2.6501716760387399</v>
      </c>
      <c r="Y2481" s="321">
        <v>41.899748670636797</v>
      </c>
      <c r="Z2481" s="321">
        <v>0.41800999999999999</v>
      </c>
      <c r="AA2481" s="321">
        <v>141.09487300000001</v>
      </c>
      <c r="AB2481" s="321">
        <v>1.7961040779999999</v>
      </c>
      <c r="AC2481" s="322">
        <v>0.59518882524182481</v>
      </c>
      <c r="AD2481" s="323">
        <v>201000</v>
      </c>
      <c r="AE2481" s="322">
        <v>42.533358441790888</v>
      </c>
      <c r="AF2481" s="324">
        <v>105.06962528195851</v>
      </c>
      <c r="AG2481" s="324">
        <v>18.647884757637414</v>
      </c>
      <c r="AH2481" s="324">
        <v>0.23413599663001733</v>
      </c>
      <c r="AI2481" s="324">
        <v>0.17748121502855915</v>
      </c>
      <c r="AJ2481" s="324">
        <v>0.12053670838377531</v>
      </c>
      <c r="AK2481" s="324">
        <v>181.56155103543648</v>
      </c>
      <c r="AL2481" s="324">
        <v>137.30713637836533</v>
      </c>
      <c r="AM2481" s="324">
        <v>225.81596569250763</v>
      </c>
    </row>
    <row r="2482" spans="1:39">
      <c r="A2482" s="291" t="s">
        <v>2633</v>
      </c>
      <c r="B2482" s="291">
        <v>4</v>
      </c>
      <c r="C2482" s="291" t="s">
        <v>4660</v>
      </c>
      <c r="D2482" s="291" t="s">
        <v>3178</v>
      </c>
      <c r="E2482" s="291" t="s">
        <v>3160</v>
      </c>
      <c r="F2482" s="291" t="s">
        <v>3161</v>
      </c>
      <c r="G2482" s="291" t="s">
        <v>3162</v>
      </c>
      <c r="H2482" s="291" t="s">
        <v>3163</v>
      </c>
      <c r="I2482" s="291" t="s">
        <v>3164</v>
      </c>
      <c r="J2482" s="291" t="s">
        <v>63</v>
      </c>
      <c r="K2482" s="291">
        <v>6</v>
      </c>
      <c r="L2482" s="291">
        <v>24440266</v>
      </c>
      <c r="M2482" s="291" t="s">
        <v>58</v>
      </c>
      <c r="N2482" s="291">
        <v>479</v>
      </c>
      <c r="O2482" s="291">
        <v>8567127.9085333031</v>
      </c>
      <c r="P2482" s="321" t="s">
        <v>3172</v>
      </c>
      <c r="Q2482" s="321">
        <v>20100000</v>
      </c>
      <c r="R2482" s="321">
        <v>32.510452999999998</v>
      </c>
      <c r="S2482" s="321">
        <v>52.540310169999998</v>
      </c>
      <c r="T2482" s="321">
        <v>123.30787642705047</v>
      </c>
      <c r="U2482" s="321" t="s">
        <v>150</v>
      </c>
      <c r="V2482" s="321">
        <v>0.2437433168239114</v>
      </c>
      <c r="W2482" s="321">
        <v>1.33586139759419</v>
      </c>
      <c r="X2482" s="321">
        <v>2.6501716760387399</v>
      </c>
      <c r="Y2482" s="321">
        <v>41.899748670636797</v>
      </c>
      <c r="Z2482" s="321">
        <v>0.41800999999999999</v>
      </c>
      <c r="AA2482" s="321">
        <v>141.09487300000001</v>
      </c>
      <c r="AB2482" s="321">
        <v>1.7961040779999999</v>
      </c>
      <c r="AC2482" s="322">
        <v>0.59518882524182481</v>
      </c>
      <c r="AD2482" s="323">
        <v>201000</v>
      </c>
      <c r="AE2482" s="322">
        <v>42.622526908125884</v>
      </c>
      <c r="AF2482" s="324">
        <v>105.28989703307374</v>
      </c>
      <c r="AG2482" s="324">
        <v>18.699430025821531</v>
      </c>
      <c r="AH2482" s="324">
        <v>0.23400761978394505</v>
      </c>
      <c r="AI2482" s="324">
        <v>0.17759947110545327</v>
      </c>
      <c r="AJ2482" s="324">
        <v>0.12053670838377531</v>
      </c>
      <c r="AK2482" s="324">
        <v>181.682525848105</v>
      </c>
      <c r="AL2482" s="324">
        <v>137.39862438894187</v>
      </c>
      <c r="AM2482" s="324">
        <v>225.96642730726813</v>
      </c>
    </row>
    <row r="2483" spans="1:39">
      <c r="A2483" s="291" t="s">
        <v>2634</v>
      </c>
      <c r="B2483" s="291">
        <v>4</v>
      </c>
      <c r="C2483" s="291" t="s">
        <v>4661</v>
      </c>
      <c r="D2483" s="291" t="s">
        <v>3178</v>
      </c>
      <c r="E2483" s="291" t="s">
        <v>3160</v>
      </c>
      <c r="F2483" s="291" t="s">
        <v>3161</v>
      </c>
      <c r="G2483" s="291" t="s">
        <v>3162</v>
      </c>
      <c r="H2483" s="291" t="s">
        <v>3163</v>
      </c>
      <c r="I2483" s="291" t="s">
        <v>3164</v>
      </c>
      <c r="J2483" s="291" t="s">
        <v>63</v>
      </c>
      <c r="K2483" s="291">
        <v>6</v>
      </c>
      <c r="L2483" s="291">
        <v>24440266</v>
      </c>
      <c r="M2483" s="291" t="s">
        <v>58</v>
      </c>
      <c r="N2483" s="291">
        <v>480</v>
      </c>
      <c r="O2483" s="291">
        <v>8585050.7702666372</v>
      </c>
      <c r="P2483" s="321" t="s">
        <v>3172</v>
      </c>
      <c r="Q2483" s="321">
        <v>20100000</v>
      </c>
      <c r="R2483" s="321">
        <v>32.510452999999998</v>
      </c>
      <c r="S2483" s="321">
        <v>52.540310169999998</v>
      </c>
      <c r="T2483" s="321">
        <v>123.30787642705047</v>
      </c>
      <c r="U2483" s="321" t="s">
        <v>150</v>
      </c>
      <c r="V2483" s="321">
        <v>0.2437433168239114</v>
      </c>
      <c r="W2483" s="321">
        <v>1.33586139759419</v>
      </c>
      <c r="X2483" s="321">
        <v>2.6501716760387399</v>
      </c>
      <c r="Y2483" s="321">
        <v>41.899748670636797</v>
      </c>
      <c r="Z2483" s="321">
        <v>0.41800999999999999</v>
      </c>
      <c r="AA2483" s="321">
        <v>141.09487300000001</v>
      </c>
      <c r="AB2483" s="321">
        <v>1.7961040779999999</v>
      </c>
      <c r="AC2483" s="322">
        <v>0.59518882524182481</v>
      </c>
      <c r="AD2483" s="323">
        <v>201000</v>
      </c>
      <c r="AE2483" s="322">
        <v>42.711695374460881</v>
      </c>
      <c r="AF2483" s="324">
        <v>105.51016878418896</v>
      </c>
      <c r="AG2483" s="324">
        <v>18.750946661226106</v>
      </c>
      <c r="AH2483" s="324">
        <v>0.23387763135195316</v>
      </c>
      <c r="AI2483" s="324">
        <v>0.17771696204542509</v>
      </c>
      <c r="AJ2483" s="324">
        <v>0.12053670838377531</v>
      </c>
      <c r="AK2483" s="324">
        <v>181.80271793316857</v>
      </c>
      <c r="AL2483" s="324">
        <v>137.48952045653607</v>
      </c>
      <c r="AM2483" s="324">
        <v>226.11591540980103</v>
      </c>
    </row>
    <row r="2484" spans="1:39">
      <c r="A2484" s="291" t="s">
        <v>2635</v>
      </c>
      <c r="B2484" s="291">
        <v>4</v>
      </c>
      <c r="C2484" s="291" t="s">
        <v>4662</v>
      </c>
      <c r="D2484" s="291" t="s">
        <v>3178</v>
      </c>
      <c r="E2484" s="291" t="s">
        <v>3160</v>
      </c>
      <c r="F2484" s="291" t="s">
        <v>3161</v>
      </c>
      <c r="G2484" s="291" t="s">
        <v>3162</v>
      </c>
      <c r="H2484" s="291" t="s">
        <v>3163</v>
      </c>
      <c r="I2484" s="291" t="s">
        <v>3164</v>
      </c>
      <c r="J2484" s="291" t="s">
        <v>63</v>
      </c>
      <c r="K2484" s="291">
        <v>6</v>
      </c>
      <c r="L2484" s="291">
        <v>24440266</v>
      </c>
      <c r="M2484" s="291" t="s">
        <v>58</v>
      </c>
      <c r="N2484" s="291">
        <v>481</v>
      </c>
      <c r="O2484" s="291">
        <v>8602973.6319999713</v>
      </c>
      <c r="P2484" s="321" t="s">
        <v>3172</v>
      </c>
      <c r="Q2484" s="321">
        <v>20100000</v>
      </c>
      <c r="R2484" s="321">
        <v>32.510452999999998</v>
      </c>
      <c r="S2484" s="321">
        <v>52.540310169999998</v>
      </c>
      <c r="T2484" s="321">
        <v>123.30787642705047</v>
      </c>
      <c r="U2484" s="321" t="s">
        <v>150</v>
      </c>
      <c r="V2484" s="321">
        <v>0.2437433168239114</v>
      </c>
      <c r="W2484" s="321">
        <v>1.33586139759419</v>
      </c>
      <c r="X2484" s="321">
        <v>2.6501716760387399</v>
      </c>
      <c r="Y2484" s="321">
        <v>41.899748670636797</v>
      </c>
      <c r="Z2484" s="321">
        <v>0.41800999999999999</v>
      </c>
      <c r="AA2484" s="321">
        <v>141.09487300000001</v>
      </c>
      <c r="AB2484" s="321">
        <v>1.7961040779999999</v>
      </c>
      <c r="AC2484" s="322">
        <v>0.59518882524182481</v>
      </c>
      <c r="AD2484" s="323">
        <v>201000</v>
      </c>
      <c r="AE2484" s="322">
        <v>42.800863840795877</v>
      </c>
      <c r="AF2484" s="324">
        <v>105.7304405353042</v>
      </c>
      <c r="AG2484" s="324">
        <v>18.802434310305081</v>
      </c>
      <c r="AH2484" s="324">
        <v>0.23374603787500525</v>
      </c>
      <c r="AI2484" s="324">
        <v>0.17783368928673673</v>
      </c>
      <c r="AJ2484" s="324">
        <v>0.12053670838377531</v>
      </c>
      <c r="AK2484" s="324">
        <v>181.92212876195526</v>
      </c>
      <c r="AL2484" s="324">
        <v>137.57982569384959</v>
      </c>
      <c r="AM2484" s="324">
        <v>226.26443183006091</v>
      </c>
    </row>
    <row r="2485" spans="1:39">
      <c r="A2485" s="291" t="s">
        <v>2636</v>
      </c>
      <c r="B2485" s="291">
        <v>4</v>
      </c>
      <c r="C2485" s="291" t="s">
        <v>4663</v>
      </c>
      <c r="D2485" s="291" t="s">
        <v>3178</v>
      </c>
      <c r="E2485" s="291" t="s">
        <v>3160</v>
      </c>
      <c r="F2485" s="291" t="s">
        <v>3161</v>
      </c>
      <c r="G2485" s="291" t="s">
        <v>3162</v>
      </c>
      <c r="H2485" s="291" t="s">
        <v>3163</v>
      </c>
      <c r="I2485" s="291" t="s">
        <v>3164</v>
      </c>
      <c r="J2485" s="291" t="s">
        <v>63</v>
      </c>
      <c r="K2485" s="291">
        <v>6</v>
      </c>
      <c r="L2485" s="291">
        <v>24440266</v>
      </c>
      <c r="M2485" s="291" t="s">
        <v>58</v>
      </c>
      <c r="N2485" s="291">
        <v>482</v>
      </c>
      <c r="O2485" s="291">
        <v>8620896.4937333055</v>
      </c>
      <c r="P2485" s="321" t="s">
        <v>3172</v>
      </c>
      <c r="Q2485" s="321">
        <v>20100000</v>
      </c>
      <c r="R2485" s="321">
        <v>32.510452999999998</v>
      </c>
      <c r="S2485" s="321">
        <v>52.540310169999998</v>
      </c>
      <c r="T2485" s="321">
        <v>123.30787642705047</v>
      </c>
      <c r="U2485" s="321" t="s">
        <v>150</v>
      </c>
      <c r="V2485" s="321">
        <v>0.2437433168239114</v>
      </c>
      <c r="W2485" s="321">
        <v>1.33586139759419</v>
      </c>
      <c r="X2485" s="321">
        <v>2.6501716760387399</v>
      </c>
      <c r="Y2485" s="321">
        <v>41.899748670636797</v>
      </c>
      <c r="Z2485" s="321">
        <v>0.41800999999999999</v>
      </c>
      <c r="AA2485" s="321">
        <v>141.09487300000001</v>
      </c>
      <c r="AB2485" s="321">
        <v>1.7961040779999999</v>
      </c>
      <c r="AC2485" s="322">
        <v>0.59518882524182481</v>
      </c>
      <c r="AD2485" s="323">
        <v>201000</v>
      </c>
      <c r="AE2485" s="322">
        <v>42.890032307130873</v>
      </c>
      <c r="AF2485" s="324">
        <v>105.95071228641943</v>
      </c>
      <c r="AG2485" s="324">
        <v>18.853892620953676</v>
      </c>
      <c r="AH2485" s="324">
        <v>0.23361284589631673</v>
      </c>
      <c r="AI2485" s="324">
        <v>0.17794965426929304</v>
      </c>
      <c r="AJ2485" s="324">
        <v>0.12053670838377531</v>
      </c>
      <c r="AK2485" s="324">
        <v>182.04075980747371</v>
      </c>
      <c r="AL2485" s="324">
        <v>137.66954121485509</v>
      </c>
      <c r="AM2485" s="324">
        <v>226.41197840009229</v>
      </c>
    </row>
    <row r="2486" spans="1:39">
      <c r="A2486" s="291" t="s">
        <v>2637</v>
      </c>
      <c r="B2486" s="291">
        <v>4</v>
      </c>
      <c r="C2486" s="291" t="s">
        <v>4664</v>
      </c>
      <c r="D2486" s="291" t="s">
        <v>3178</v>
      </c>
      <c r="E2486" s="291" t="s">
        <v>3160</v>
      </c>
      <c r="F2486" s="291" t="s">
        <v>3161</v>
      </c>
      <c r="G2486" s="291" t="s">
        <v>3162</v>
      </c>
      <c r="H2486" s="291" t="s">
        <v>3163</v>
      </c>
      <c r="I2486" s="291" t="s">
        <v>3164</v>
      </c>
      <c r="J2486" s="291" t="s">
        <v>63</v>
      </c>
      <c r="K2486" s="291">
        <v>6</v>
      </c>
      <c r="L2486" s="291">
        <v>24440266</v>
      </c>
      <c r="M2486" s="291" t="s">
        <v>58</v>
      </c>
      <c r="N2486" s="291">
        <v>483</v>
      </c>
      <c r="O2486" s="291">
        <v>8638819.3554666396</v>
      </c>
      <c r="P2486" s="321" t="s">
        <v>3172</v>
      </c>
      <c r="Q2486" s="321">
        <v>20100000</v>
      </c>
      <c r="R2486" s="321">
        <v>32.510452999999998</v>
      </c>
      <c r="S2486" s="321">
        <v>52.540310169999998</v>
      </c>
      <c r="T2486" s="321">
        <v>123.30787642705047</v>
      </c>
      <c r="U2486" s="321" t="s">
        <v>150</v>
      </c>
      <c r="V2486" s="321">
        <v>0.2437433168239114</v>
      </c>
      <c r="W2486" s="321">
        <v>1.33586139759419</v>
      </c>
      <c r="X2486" s="321">
        <v>2.6501716760387399</v>
      </c>
      <c r="Y2486" s="321">
        <v>41.899748670636797</v>
      </c>
      <c r="Z2486" s="321">
        <v>0.41800999999999999</v>
      </c>
      <c r="AA2486" s="321">
        <v>141.09487300000001</v>
      </c>
      <c r="AB2486" s="321">
        <v>1.7961040779999999</v>
      </c>
      <c r="AC2486" s="322">
        <v>0.59518882524182481</v>
      </c>
      <c r="AD2486" s="323">
        <v>201000</v>
      </c>
      <c r="AE2486" s="322">
        <v>42.97920077346587</v>
      </c>
      <c r="AF2486" s="324">
        <v>106.17098403753465</v>
      </c>
      <c r="AG2486" s="324">
        <v>18.905321242508908</v>
      </c>
      <c r="AH2486" s="324">
        <v>0.23347806196142865</v>
      </c>
      <c r="AI2486" s="324">
        <v>0.17806485843462944</v>
      </c>
      <c r="AJ2486" s="324">
        <v>0.12053670838377531</v>
      </c>
      <c r="AK2486" s="324">
        <v>182.15861254440054</v>
      </c>
      <c r="AL2486" s="324">
        <v>137.7586681347866</v>
      </c>
      <c r="AM2486" s="324">
        <v>226.55855695401448</v>
      </c>
    </row>
    <row r="2487" spans="1:39">
      <c r="A2487" s="291" t="s">
        <v>2638</v>
      </c>
      <c r="B2487" s="291">
        <v>4</v>
      </c>
      <c r="C2487" s="291" t="s">
        <v>4665</v>
      </c>
      <c r="D2487" s="291" t="s">
        <v>3178</v>
      </c>
      <c r="E2487" s="291" t="s">
        <v>3160</v>
      </c>
      <c r="F2487" s="291" t="s">
        <v>3161</v>
      </c>
      <c r="G2487" s="291" t="s">
        <v>3162</v>
      </c>
      <c r="H2487" s="291" t="s">
        <v>3163</v>
      </c>
      <c r="I2487" s="291" t="s">
        <v>3164</v>
      </c>
      <c r="J2487" s="291" t="s">
        <v>63</v>
      </c>
      <c r="K2487" s="291">
        <v>6</v>
      </c>
      <c r="L2487" s="291">
        <v>24440266</v>
      </c>
      <c r="M2487" s="291" t="s">
        <v>58</v>
      </c>
      <c r="N2487" s="291">
        <v>484</v>
      </c>
      <c r="O2487" s="291">
        <v>8656742.2171999738</v>
      </c>
      <c r="P2487" s="321" t="s">
        <v>3172</v>
      </c>
      <c r="Q2487" s="321">
        <v>20100000</v>
      </c>
      <c r="R2487" s="321">
        <v>32.510452999999998</v>
      </c>
      <c r="S2487" s="321">
        <v>52.540310169999998</v>
      </c>
      <c r="T2487" s="321">
        <v>123.30787642705047</v>
      </c>
      <c r="U2487" s="321" t="s">
        <v>150</v>
      </c>
      <c r="V2487" s="321">
        <v>0.2437433168239114</v>
      </c>
      <c r="W2487" s="321">
        <v>1.33586139759419</v>
      </c>
      <c r="X2487" s="321">
        <v>2.6501716760387399</v>
      </c>
      <c r="Y2487" s="321">
        <v>41.899748670636797</v>
      </c>
      <c r="Z2487" s="321">
        <v>0.41800999999999999</v>
      </c>
      <c r="AA2487" s="321">
        <v>141.09487300000001</v>
      </c>
      <c r="AB2487" s="321">
        <v>1.7961040779999999</v>
      </c>
      <c r="AC2487" s="322">
        <v>0.59518882524182481</v>
      </c>
      <c r="AD2487" s="323">
        <v>201000</v>
      </c>
      <c r="AE2487" s="322">
        <v>43.068369239800866</v>
      </c>
      <c r="AF2487" s="324">
        <v>106.39125578864989</v>
      </c>
      <c r="AG2487" s="324">
        <v>18.956719825750028</v>
      </c>
      <c r="AH2487" s="324">
        <v>0.23334169261782073</v>
      </c>
      <c r="AI2487" s="324">
        <v>0.17817930322589898</v>
      </c>
      <c r="AJ2487" s="324">
        <v>0.12053670838377531</v>
      </c>
      <c r="AK2487" s="324">
        <v>182.2756884490673</v>
      </c>
      <c r="AL2487" s="324">
        <v>137.84720757012974</v>
      </c>
      <c r="AM2487" s="324">
        <v>226.70416932800487</v>
      </c>
    </row>
    <row r="2488" spans="1:39">
      <c r="A2488" s="291" t="s">
        <v>2639</v>
      </c>
      <c r="B2488" s="291">
        <v>4</v>
      </c>
      <c r="C2488" s="291" t="s">
        <v>4666</v>
      </c>
      <c r="D2488" s="291" t="s">
        <v>3178</v>
      </c>
      <c r="E2488" s="291" t="s">
        <v>3160</v>
      </c>
      <c r="F2488" s="291" t="s">
        <v>3161</v>
      </c>
      <c r="G2488" s="291" t="s">
        <v>3162</v>
      </c>
      <c r="H2488" s="291" t="s">
        <v>3163</v>
      </c>
      <c r="I2488" s="291" t="s">
        <v>3164</v>
      </c>
      <c r="J2488" s="291" t="s">
        <v>63</v>
      </c>
      <c r="K2488" s="291">
        <v>6</v>
      </c>
      <c r="L2488" s="291">
        <v>24440266</v>
      </c>
      <c r="M2488" s="291" t="s">
        <v>58</v>
      </c>
      <c r="N2488" s="291">
        <v>485</v>
      </c>
      <c r="O2488" s="291">
        <v>8674665.0789333079</v>
      </c>
      <c r="P2488" s="321" t="s">
        <v>3172</v>
      </c>
      <c r="Q2488" s="321">
        <v>20100000</v>
      </c>
      <c r="R2488" s="321">
        <v>32.510452999999998</v>
      </c>
      <c r="S2488" s="321">
        <v>52.540310169999998</v>
      </c>
      <c r="T2488" s="321">
        <v>123.30787642705047</v>
      </c>
      <c r="U2488" s="321" t="s">
        <v>150</v>
      </c>
      <c r="V2488" s="321">
        <v>0.2437433168239114</v>
      </c>
      <c r="W2488" s="321">
        <v>1.33586139759419</v>
      </c>
      <c r="X2488" s="321">
        <v>2.6501716760387399</v>
      </c>
      <c r="Y2488" s="321">
        <v>41.899748670636797</v>
      </c>
      <c r="Z2488" s="321">
        <v>0.41800999999999999</v>
      </c>
      <c r="AA2488" s="321">
        <v>141.09487300000001</v>
      </c>
      <c r="AB2488" s="321">
        <v>1.7961040779999999</v>
      </c>
      <c r="AC2488" s="322">
        <v>0.59518882524182481</v>
      </c>
      <c r="AD2488" s="323">
        <v>201000</v>
      </c>
      <c r="AE2488" s="322">
        <v>43.157537706135862</v>
      </c>
      <c r="AF2488" s="324">
        <v>106.61152753976512</v>
      </c>
      <c r="AG2488" s="324">
        <v>19.008088022898995</v>
      </c>
      <c r="AH2488" s="324">
        <v>0.23320374441520816</v>
      </c>
      <c r="AI2488" s="324">
        <v>0.17829299008786037</v>
      </c>
      <c r="AJ2488" s="324">
        <v>0.12053670838377531</v>
      </c>
      <c r="AK2488" s="324">
        <v>182.39198899944802</v>
      </c>
      <c r="AL2488" s="324">
        <v>137.93516063861222</v>
      </c>
      <c r="AM2488" s="324">
        <v>226.84881736028385</v>
      </c>
    </row>
    <row r="2489" spans="1:39">
      <c r="A2489" s="291" t="s">
        <v>2640</v>
      </c>
      <c r="B2489" s="291">
        <v>4</v>
      </c>
      <c r="C2489" s="291" t="s">
        <v>4667</v>
      </c>
      <c r="D2489" s="291" t="s">
        <v>3178</v>
      </c>
      <c r="E2489" s="291" t="s">
        <v>3160</v>
      </c>
      <c r="F2489" s="291" t="s">
        <v>3161</v>
      </c>
      <c r="G2489" s="291" t="s">
        <v>3162</v>
      </c>
      <c r="H2489" s="291" t="s">
        <v>3163</v>
      </c>
      <c r="I2489" s="291" t="s">
        <v>3164</v>
      </c>
      <c r="J2489" s="291" t="s">
        <v>63</v>
      </c>
      <c r="K2489" s="291">
        <v>6</v>
      </c>
      <c r="L2489" s="291">
        <v>24440266</v>
      </c>
      <c r="M2489" s="291" t="s">
        <v>58</v>
      </c>
      <c r="N2489" s="291">
        <v>486</v>
      </c>
      <c r="O2489" s="291">
        <v>8692587.940666642</v>
      </c>
      <c r="P2489" s="321" t="s">
        <v>3172</v>
      </c>
      <c r="Q2489" s="321">
        <v>20100000</v>
      </c>
      <c r="R2489" s="321">
        <v>32.510452999999998</v>
      </c>
      <c r="S2489" s="321">
        <v>52.540310169999998</v>
      </c>
      <c r="T2489" s="321">
        <v>123.30787642705047</v>
      </c>
      <c r="U2489" s="321" t="s">
        <v>150</v>
      </c>
      <c r="V2489" s="321">
        <v>0.2437433168239114</v>
      </c>
      <c r="W2489" s="321">
        <v>1.33586139759419</v>
      </c>
      <c r="X2489" s="321">
        <v>2.6501716760387399</v>
      </c>
      <c r="Y2489" s="321">
        <v>41.899748670636797</v>
      </c>
      <c r="Z2489" s="321">
        <v>0.41800999999999999</v>
      </c>
      <c r="AA2489" s="321">
        <v>141.09487300000001</v>
      </c>
      <c r="AB2489" s="321">
        <v>1.7961040779999999</v>
      </c>
      <c r="AC2489" s="322">
        <v>0.59518882524182481</v>
      </c>
      <c r="AD2489" s="323">
        <v>201000</v>
      </c>
      <c r="AE2489" s="322">
        <v>43.246706172470859</v>
      </c>
      <c r="AF2489" s="324">
        <v>106.83179929088034</v>
      </c>
      <c r="AG2489" s="324">
        <v>19.059425487620842</v>
      </c>
      <c r="AH2489" s="324">
        <v>0.23306422390492224</v>
      </c>
      <c r="AI2489" s="324">
        <v>0.17840592046686463</v>
      </c>
      <c r="AJ2489" s="324">
        <v>0.12053670838377531</v>
      </c>
      <c r="AK2489" s="324">
        <v>182.5075156751457</v>
      </c>
      <c r="AL2489" s="324">
        <v>138.02252845919369</v>
      </c>
      <c r="AM2489" s="324">
        <v>226.9925028910977</v>
      </c>
    </row>
    <row r="2490" spans="1:39">
      <c r="A2490" s="291" t="s">
        <v>2641</v>
      </c>
      <c r="B2490" s="291">
        <v>4</v>
      </c>
      <c r="C2490" s="291" t="s">
        <v>4668</v>
      </c>
      <c r="D2490" s="291" t="s">
        <v>3178</v>
      </c>
      <c r="E2490" s="291" t="s">
        <v>3160</v>
      </c>
      <c r="F2490" s="291" t="s">
        <v>3161</v>
      </c>
      <c r="G2490" s="291" t="s">
        <v>3162</v>
      </c>
      <c r="H2490" s="291" t="s">
        <v>3163</v>
      </c>
      <c r="I2490" s="291" t="s">
        <v>3164</v>
      </c>
      <c r="J2490" s="291" t="s">
        <v>63</v>
      </c>
      <c r="K2490" s="291">
        <v>6</v>
      </c>
      <c r="L2490" s="291">
        <v>24440266</v>
      </c>
      <c r="M2490" s="291" t="s">
        <v>58</v>
      </c>
      <c r="N2490" s="291">
        <v>487</v>
      </c>
      <c r="O2490" s="291">
        <v>8710510.8023999762</v>
      </c>
      <c r="P2490" s="321" t="s">
        <v>3172</v>
      </c>
      <c r="Q2490" s="321">
        <v>20100000</v>
      </c>
      <c r="R2490" s="321">
        <v>32.510452999999998</v>
      </c>
      <c r="S2490" s="321">
        <v>52.540310169999998</v>
      </c>
      <c r="T2490" s="321">
        <v>123.30787642705047</v>
      </c>
      <c r="U2490" s="321" t="s">
        <v>150</v>
      </c>
      <c r="V2490" s="321">
        <v>0.2437433168239114</v>
      </c>
      <c r="W2490" s="321">
        <v>1.33586139759419</v>
      </c>
      <c r="X2490" s="321">
        <v>2.6501716760387399</v>
      </c>
      <c r="Y2490" s="321">
        <v>41.899748670636797</v>
      </c>
      <c r="Z2490" s="321">
        <v>0.41800999999999999</v>
      </c>
      <c r="AA2490" s="321">
        <v>141.09487300000001</v>
      </c>
      <c r="AB2490" s="321">
        <v>1.7961040779999999</v>
      </c>
      <c r="AC2490" s="322">
        <v>0.59518882524182481</v>
      </c>
      <c r="AD2490" s="323">
        <v>201000</v>
      </c>
      <c r="AE2490" s="322">
        <v>43.335874638805855</v>
      </c>
      <c r="AF2490" s="324">
        <v>107.05207104199557</v>
      </c>
      <c r="AG2490" s="324">
        <v>19.110731875024133</v>
      </c>
      <c r="AH2490" s="324">
        <v>0.23292313764032976</v>
      </c>
      <c r="AI2490" s="324">
        <v>0.17851809581084296</v>
      </c>
      <c r="AJ2490" s="324">
        <v>0.12053670838377531</v>
      </c>
      <c r="AK2490" s="324">
        <v>182.62226995737981</v>
      </c>
      <c r="AL2490" s="324">
        <v>138.1093121520563</v>
      </c>
      <c r="AM2490" s="324">
        <v>227.13522776270329</v>
      </c>
    </row>
    <row r="2491" spans="1:39">
      <c r="A2491" s="291" t="s">
        <v>2642</v>
      </c>
      <c r="B2491" s="291">
        <v>4</v>
      </c>
      <c r="C2491" s="291" t="s">
        <v>4669</v>
      </c>
      <c r="D2491" s="291" t="s">
        <v>3178</v>
      </c>
      <c r="E2491" s="291" t="s">
        <v>3160</v>
      </c>
      <c r="F2491" s="291" t="s">
        <v>3161</v>
      </c>
      <c r="G2491" s="291" t="s">
        <v>3162</v>
      </c>
      <c r="H2491" s="291" t="s">
        <v>3163</v>
      </c>
      <c r="I2491" s="291" t="s">
        <v>3164</v>
      </c>
      <c r="J2491" s="291" t="s">
        <v>63</v>
      </c>
      <c r="K2491" s="291">
        <v>6</v>
      </c>
      <c r="L2491" s="291">
        <v>24440266</v>
      </c>
      <c r="M2491" s="291" t="s">
        <v>58</v>
      </c>
      <c r="N2491" s="291">
        <v>488</v>
      </c>
      <c r="O2491" s="291">
        <v>8728433.6641333103</v>
      </c>
      <c r="P2491" s="321" t="s">
        <v>3172</v>
      </c>
      <c r="Q2491" s="321">
        <v>20100000</v>
      </c>
      <c r="R2491" s="321">
        <v>32.510452999999998</v>
      </c>
      <c r="S2491" s="321">
        <v>52.540310169999998</v>
      </c>
      <c r="T2491" s="321">
        <v>123.30787642705047</v>
      </c>
      <c r="U2491" s="321" t="s">
        <v>150</v>
      </c>
      <c r="V2491" s="321">
        <v>0.2437433168239114</v>
      </c>
      <c r="W2491" s="321">
        <v>1.33586139759419</v>
      </c>
      <c r="X2491" s="321">
        <v>2.6501716760387399</v>
      </c>
      <c r="Y2491" s="321">
        <v>41.899748670636797</v>
      </c>
      <c r="Z2491" s="321">
        <v>0.41800999999999999</v>
      </c>
      <c r="AA2491" s="321">
        <v>141.09487300000001</v>
      </c>
      <c r="AB2491" s="321">
        <v>1.7961040779999999</v>
      </c>
      <c r="AC2491" s="322">
        <v>0.59518882524182481</v>
      </c>
      <c r="AD2491" s="323">
        <v>201000</v>
      </c>
      <c r="AE2491" s="322">
        <v>43.425043105140844</v>
      </c>
      <c r="AF2491" s="324">
        <v>107.27234279311078</v>
      </c>
      <c r="AG2491" s="324">
        <v>19.162006841661256</v>
      </c>
      <c r="AH2491" s="324">
        <v>0.23278049217625646</v>
      </c>
      <c r="AI2491" s="324">
        <v>0.17862951756929349</v>
      </c>
      <c r="AJ2491" s="324">
        <v>0.12053670838377531</v>
      </c>
      <c r="AK2491" s="324">
        <v>182.73625332897279</v>
      </c>
      <c r="AL2491" s="324">
        <v>138.19551283859445</v>
      </c>
      <c r="AM2491" s="324">
        <v>227.27699381935113</v>
      </c>
    </row>
    <row r="2492" spans="1:39">
      <c r="A2492" s="291" t="s">
        <v>2643</v>
      </c>
      <c r="B2492" s="291">
        <v>4</v>
      </c>
      <c r="C2492" s="291" t="s">
        <v>4670</v>
      </c>
      <c r="D2492" s="291" t="s">
        <v>3178</v>
      </c>
      <c r="E2492" s="291" t="s">
        <v>3160</v>
      </c>
      <c r="F2492" s="291" t="s">
        <v>3161</v>
      </c>
      <c r="G2492" s="291" t="s">
        <v>3162</v>
      </c>
      <c r="H2492" s="291" t="s">
        <v>3163</v>
      </c>
      <c r="I2492" s="291" t="s">
        <v>3164</v>
      </c>
      <c r="J2492" s="291" t="s">
        <v>63</v>
      </c>
      <c r="K2492" s="291">
        <v>6</v>
      </c>
      <c r="L2492" s="291">
        <v>24440266</v>
      </c>
      <c r="M2492" s="291" t="s">
        <v>58</v>
      </c>
      <c r="N2492" s="291">
        <v>489</v>
      </c>
      <c r="O2492" s="291">
        <v>8746356.5258666445</v>
      </c>
      <c r="P2492" s="321" t="s">
        <v>3172</v>
      </c>
      <c r="Q2492" s="321">
        <v>20100000</v>
      </c>
      <c r="R2492" s="321">
        <v>32.510452999999998</v>
      </c>
      <c r="S2492" s="321">
        <v>52.540310169999998</v>
      </c>
      <c r="T2492" s="321">
        <v>123.30787642705047</v>
      </c>
      <c r="U2492" s="321" t="s">
        <v>150</v>
      </c>
      <c r="V2492" s="321">
        <v>0.2437433168239114</v>
      </c>
      <c r="W2492" s="321">
        <v>1.33586139759419</v>
      </c>
      <c r="X2492" s="321">
        <v>2.6501716760387399</v>
      </c>
      <c r="Y2492" s="321">
        <v>41.899748670636797</v>
      </c>
      <c r="Z2492" s="321">
        <v>0.41800999999999999</v>
      </c>
      <c r="AA2492" s="321">
        <v>141.09487300000001</v>
      </c>
      <c r="AB2492" s="321">
        <v>1.7961040779999999</v>
      </c>
      <c r="AC2492" s="322">
        <v>0.59518882524182481</v>
      </c>
      <c r="AD2492" s="323">
        <v>201000</v>
      </c>
      <c r="AE2492" s="322">
        <v>43.51421157147584</v>
      </c>
      <c r="AF2492" s="324">
        <v>107.49261454422602</v>
      </c>
      <c r="AG2492" s="324">
        <v>19.213250045528838</v>
      </c>
      <c r="AH2492" s="324">
        <v>0.23263629406920258</v>
      </c>
      <c r="AI2492" s="324">
        <v>0.17874018719326873</v>
      </c>
      <c r="AJ2492" s="324">
        <v>0.12053670838377531</v>
      </c>
      <c r="AK2492" s="324">
        <v>182.8494672743372</v>
      </c>
      <c r="AL2492" s="324">
        <v>138.28113164140501</v>
      </c>
      <c r="AM2492" s="324">
        <v>227.41780290726939</v>
      </c>
    </row>
    <row r="2493" spans="1:39">
      <c r="A2493" s="291" t="s">
        <v>2644</v>
      </c>
      <c r="B2493" s="291">
        <v>4</v>
      </c>
      <c r="C2493" s="291" t="s">
        <v>4671</v>
      </c>
      <c r="D2493" s="291" t="s">
        <v>3178</v>
      </c>
      <c r="E2493" s="291" t="s">
        <v>3160</v>
      </c>
      <c r="F2493" s="291" t="s">
        <v>3161</v>
      </c>
      <c r="G2493" s="291" t="s">
        <v>3162</v>
      </c>
      <c r="H2493" s="291" t="s">
        <v>3163</v>
      </c>
      <c r="I2493" s="291" t="s">
        <v>3164</v>
      </c>
      <c r="J2493" s="291" t="s">
        <v>63</v>
      </c>
      <c r="K2493" s="291">
        <v>6</v>
      </c>
      <c r="L2493" s="291">
        <v>24440266</v>
      </c>
      <c r="M2493" s="291" t="s">
        <v>58</v>
      </c>
      <c r="N2493" s="291">
        <v>490</v>
      </c>
      <c r="O2493" s="291">
        <v>8764279.3875999786</v>
      </c>
      <c r="P2493" s="321" t="s">
        <v>3172</v>
      </c>
      <c r="Q2493" s="321">
        <v>20100000</v>
      </c>
      <c r="R2493" s="321">
        <v>32.510452999999998</v>
      </c>
      <c r="S2493" s="321">
        <v>52.540310169999998</v>
      </c>
      <c r="T2493" s="321">
        <v>123.30787642705047</v>
      </c>
      <c r="U2493" s="321" t="s">
        <v>150</v>
      </c>
      <c r="V2493" s="321">
        <v>0.2437433168239114</v>
      </c>
      <c r="W2493" s="321">
        <v>1.33586139759419</v>
      </c>
      <c r="X2493" s="321">
        <v>2.6501716760387399</v>
      </c>
      <c r="Y2493" s="321">
        <v>41.899748670636797</v>
      </c>
      <c r="Z2493" s="321">
        <v>0.41800999999999999</v>
      </c>
      <c r="AA2493" s="321">
        <v>141.09487300000001</v>
      </c>
      <c r="AB2493" s="321">
        <v>1.7961040779999999</v>
      </c>
      <c r="AC2493" s="322">
        <v>0.59518882524182481</v>
      </c>
      <c r="AD2493" s="323">
        <v>201000</v>
      </c>
      <c r="AE2493" s="322">
        <v>43.603380037810837</v>
      </c>
      <c r="AF2493" s="324">
        <v>107.71288629534125</v>
      </c>
      <c r="AG2493" s="324">
        <v>19.264461146068012</v>
      </c>
      <c r="AH2493" s="324">
        <v>0.23249054987710555</v>
      </c>
      <c r="AI2493" s="324">
        <v>0.17885010613536248</v>
      </c>
      <c r="AJ2493" s="324">
        <v>0.12053670838377531</v>
      </c>
      <c r="AK2493" s="324">
        <v>182.96191327946232</v>
      </c>
      <c r="AL2493" s="324">
        <v>138.36616968427734</v>
      </c>
      <c r="AM2493" s="324">
        <v>227.55765687464731</v>
      </c>
    </row>
    <row r="2494" spans="1:39">
      <c r="A2494" s="291" t="s">
        <v>2645</v>
      </c>
      <c r="B2494" s="291">
        <v>4</v>
      </c>
      <c r="C2494" s="291" t="s">
        <v>4672</v>
      </c>
      <c r="D2494" s="291" t="s">
        <v>3178</v>
      </c>
      <c r="E2494" s="291" t="s">
        <v>3160</v>
      </c>
      <c r="F2494" s="291" t="s">
        <v>3161</v>
      </c>
      <c r="G2494" s="291" t="s">
        <v>3162</v>
      </c>
      <c r="H2494" s="291" t="s">
        <v>3163</v>
      </c>
      <c r="I2494" s="291" t="s">
        <v>3164</v>
      </c>
      <c r="J2494" s="291" t="s">
        <v>63</v>
      </c>
      <c r="K2494" s="291">
        <v>6</v>
      </c>
      <c r="L2494" s="291">
        <v>24440266</v>
      </c>
      <c r="M2494" s="291" t="s">
        <v>58</v>
      </c>
      <c r="N2494" s="291">
        <v>491</v>
      </c>
      <c r="O2494" s="291">
        <v>8782202.2493333127</v>
      </c>
      <c r="P2494" s="321" t="s">
        <v>3172</v>
      </c>
      <c r="Q2494" s="321">
        <v>20100000</v>
      </c>
      <c r="R2494" s="321">
        <v>32.510452999999998</v>
      </c>
      <c r="S2494" s="321">
        <v>52.540310169999998</v>
      </c>
      <c r="T2494" s="321">
        <v>123.30787642705047</v>
      </c>
      <c r="U2494" s="321" t="s">
        <v>150</v>
      </c>
      <c r="V2494" s="321">
        <v>0.2437433168239114</v>
      </c>
      <c r="W2494" s="321">
        <v>1.33586139759419</v>
      </c>
      <c r="X2494" s="321">
        <v>2.6501716760387399</v>
      </c>
      <c r="Y2494" s="321">
        <v>41.899748670636797</v>
      </c>
      <c r="Z2494" s="321">
        <v>0.41800999999999999</v>
      </c>
      <c r="AA2494" s="321">
        <v>141.09487300000001</v>
      </c>
      <c r="AB2494" s="321">
        <v>1.7961040779999999</v>
      </c>
      <c r="AC2494" s="322">
        <v>0.59518882524182481</v>
      </c>
      <c r="AD2494" s="323">
        <v>201000</v>
      </c>
      <c r="AE2494" s="322">
        <v>43.692548504145833</v>
      </c>
      <c r="AF2494" s="324">
        <v>107.93315804645647</v>
      </c>
      <c r="AG2494" s="324">
        <v>19.315639804164714</v>
      </c>
      <c r="AH2494" s="324">
        <v>0.23234326615913636</v>
      </c>
      <c r="AI2494" s="324">
        <v>0.1789592758496967</v>
      </c>
      <c r="AJ2494" s="324">
        <v>0.12053670838377531</v>
      </c>
      <c r="AK2494" s="324">
        <v>183.07359283190075</v>
      </c>
      <c r="AL2494" s="324">
        <v>138.45062809218302</v>
      </c>
      <c r="AM2494" s="324">
        <v>227.69655757161848</v>
      </c>
    </row>
    <row r="2495" spans="1:39">
      <c r="A2495" s="291" t="s">
        <v>2646</v>
      </c>
      <c r="B2495" s="291">
        <v>4</v>
      </c>
      <c r="C2495" s="291" t="s">
        <v>4673</v>
      </c>
      <c r="D2495" s="291" t="s">
        <v>3178</v>
      </c>
      <c r="E2495" s="291" t="s">
        <v>3160</v>
      </c>
      <c r="F2495" s="291" t="s">
        <v>3161</v>
      </c>
      <c r="G2495" s="291" t="s">
        <v>3162</v>
      </c>
      <c r="H2495" s="291" t="s">
        <v>3163</v>
      </c>
      <c r="I2495" s="291" t="s">
        <v>3164</v>
      </c>
      <c r="J2495" s="291" t="s">
        <v>63</v>
      </c>
      <c r="K2495" s="291">
        <v>6</v>
      </c>
      <c r="L2495" s="291">
        <v>24440266</v>
      </c>
      <c r="M2495" s="291" t="s">
        <v>58</v>
      </c>
      <c r="N2495" s="291">
        <v>492</v>
      </c>
      <c r="O2495" s="291">
        <v>8800125.1110666469</v>
      </c>
      <c r="P2495" s="321" t="s">
        <v>3172</v>
      </c>
      <c r="Q2495" s="321">
        <v>20100000</v>
      </c>
      <c r="R2495" s="321">
        <v>32.510452999999998</v>
      </c>
      <c r="S2495" s="321">
        <v>52.540310169999998</v>
      </c>
      <c r="T2495" s="321">
        <v>123.30787642705047</v>
      </c>
      <c r="U2495" s="321" t="s">
        <v>150</v>
      </c>
      <c r="V2495" s="321">
        <v>0.2437433168239114</v>
      </c>
      <c r="W2495" s="321">
        <v>1.33586139759419</v>
      </c>
      <c r="X2495" s="321">
        <v>2.6501716760387399</v>
      </c>
      <c r="Y2495" s="321">
        <v>41.899748670636797</v>
      </c>
      <c r="Z2495" s="321">
        <v>0.41800999999999999</v>
      </c>
      <c r="AA2495" s="321">
        <v>141.09487300000001</v>
      </c>
      <c r="AB2495" s="321">
        <v>1.7961040779999999</v>
      </c>
      <c r="AC2495" s="322">
        <v>0.59518882524182481</v>
      </c>
      <c r="AD2495" s="323">
        <v>201000</v>
      </c>
      <c r="AE2495" s="322">
        <v>43.781716970480829</v>
      </c>
      <c r="AF2495" s="324">
        <v>108.1534297975717</v>
      </c>
      <c r="AG2495" s="324">
        <v>19.366785682149999</v>
      </c>
      <c r="AH2495" s="324">
        <v>0.23219444947585538</v>
      </c>
      <c r="AI2495" s="324">
        <v>0.17906769779190884</v>
      </c>
      <c r="AJ2495" s="324">
        <v>0.12053670838377531</v>
      </c>
      <c r="AK2495" s="324">
        <v>183.18450742075538</v>
      </c>
      <c r="AL2495" s="324">
        <v>138.53450799126605</v>
      </c>
      <c r="AM2495" s="324">
        <v>227.83450685024468</v>
      </c>
    </row>
    <row r="2496" spans="1:39">
      <c r="A2496" s="291" t="s">
        <v>2647</v>
      </c>
      <c r="B2496" s="291">
        <v>4</v>
      </c>
      <c r="C2496" s="291" t="s">
        <v>4674</v>
      </c>
      <c r="D2496" s="291" t="s">
        <v>3178</v>
      </c>
      <c r="E2496" s="291" t="s">
        <v>3160</v>
      </c>
      <c r="F2496" s="291" t="s">
        <v>3161</v>
      </c>
      <c r="G2496" s="291" t="s">
        <v>3162</v>
      </c>
      <c r="H2496" s="291" t="s">
        <v>3163</v>
      </c>
      <c r="I2496" s="291" t="s">
        <v>3164</v>
      </c>
      <c r="J2496" s="291" t="s">
        <v>63</v>
      </c>
      <c r="K2496" s="291">
        <v>6</v>
      </c>
      <c r="L2496" s="291">
        <v>24440266</v>
      </c>
      <c r="M2496" s="291" t="s">
        <v>58</v>
      </c>
      <c r="N2496" s="291">
        <v>493</v>
      </c>
      <c r="O2496" s="291">
        <v>8818047.972799981</v>
      </c>
      <c r="P2496" s="321" t="s">
        <v>3172</v>
      </c>
      <c r="Q2496" s="321">
        <v>20100000</v>
      </c>
      <c r="R2496" s="321">
        <v>32.510452999999998</v>
      </c>
      <c r="S2496" s="321">
        <v>52.540310169999998</v>
      </c>
      <c r="T2496" s="321">
        <v>123.30787642705047</v>
      </c>
      <c r="U2496" s="321" t="s">
        <v>150</v>
      </c>
      <c r="V2496" s="321">
        <v>0.2437433168239114</v>
      </c>
      <c r="W2496" s="321">
        <v>1.33586139759419</v>
      </c>
      <c r="X2496" s="321">
        <v>2.6501716760387399</v>
      </c>
      <c r="Y2496" s="321">
        <v>41.899748670636797</v>
      </c>
      <c r="Z2496" s="321">
        <v>0.41800999999999999</v>
      </c>
      <c r="AA2496" s="321">
        <v>141.09487300000001</v>
      </c>
      <c r="AB2496" s="321">
        <v>1.7961040779999999</v>
      </c>
      <c r="AC2496" s="322">
        <v>0.59518882524182481</v>
      </c>
      <c r="AD2496" s="323">
        <v>201000</v>
      </c>
      <c r="AE2496" s="322">
        <v>43.870885436815826</v>
      </c>
      <c r="AF2496" s="324">
        <v>108.37370154868692</v>
      </c>
      <c r="AG2496" s="324">
        <v>19.417898443800215</v>
      </c>
      <c r="AH2496" s="324">
        <v>0.23204410638875045</v>
      </c>
      <c r="AI2496" s="324">
        <v>0.1791753734191382</v>
      </c>
      <c r="AJ2496" s="324">
        <v>0.12053670838377531</v>
      </c>
      <c r="AK2496" s="324">
        <v>183.29465853666545</v>
      </c>
      <c r="AL2496" s="324">
        <v>138.61781050883238</v>
      </c>
      <c r="AM2496" s="324">
        <v>227.97150656449855</v>
      </c>
    </row>
    <row r="2497" spans="1:39">
      <c r="A2497" s="291" t="s">
        <v>2648</v>
      </c>
      <c r="B2497" s="291">
        <v>4</v>
      </c>
      <c r="C2497" s="291" t="s">
        <v>4675</v>
      </c>
      <c r="D2497" s="291" t="s">
        <v>3178</v>
      </c>
      <c r="E2497" s="291" t="s">
        <v>3160</v>
      </c>
      <c r="F2497" s="291" t="s">
        <v>3161</v>
      </c>
      <c r="G2497" s="291" t="s">
        <v>3162</v>
      </c>
      <c r="H2497" s="291" t="s">
        <v>3163</v>
      </c>
      <c r="I2497" s="291" t="s">
        <v>3164</v>
      </c>
      <c r="J2497" s="291" t="s">
        <v>63</v>
      </c>
      <c r="K2497" s="291">
        <v>6</v>
      </c>
      <c r="L2497" s="291">
        <v>24440266</v>
      </c>
      <c r="M2497" s="291" t="s">
        <v>58</v>
      </c>
      <c r="N2497" s="291">
        <v>494</v>
      </c>
      <c r="O2497" s="291">
        <v>8835970.8345333152</v>
      </c>
      <c r="P2497" s="321" t="s">
        <v>3172</v>
      </c>
      <c r="Q2497" s="321">
        <v>20100000</v>
      </c>
      <c r="R2497" s="321">
        <v>32.510452999999998</v>
      </c>
      <c r="S2497" s="321">
        <v>52.540310169999998</v>
      </c>
      <c r="T2497" s="321">
        <v>123.30787642705047</v>
      </c>
      <c r="U2497" s="321" t="s">
        <v>150</v>
      </c>
      <c r="V2497" s="321">
        <v>0.2437433168239114</v>
      </c>
      <c r="W2497" s="321">
        <v>1.33586139759419</v>
      </c>
      <c r="X2497" s="321">
        <v>2.6501716760387399</v>
      </c>
      <c r="Y2497" s="321">
        <v>41.899748670636797</v>
      </c>
      <c r="Z2497" s="321">
        <v>0.41800999999999999</v>
      </c>
      <c r="AA2497" s="321">
        <v>141.09487300000001</v>
      </c>
      <c r="AB2497" s="321">
        <v>1.7961040779999999</v>
      </c>
      <c r="AC2497" s="322">
        <v>0.59518882524182481</v>
      </c>
      <c r="AD2497" s="323">
        <v>201000</v>
      </c>
      <c r="AE2497" s="322">
        <v>43.960053903150822</v>
      </c>
      <c r="AF2497" s="324">
        <v>108.59397329980216</v>
      </c>
      <c r="AG2497" s="324">
        <v>19.468977754337288</v>
      </c>
      <c r="AH2497" s="324">
        <v>0.23189224346044759</v>
      </c>
      <c r="AI2497" s="324">
        <v>0.17928230419001306</v>
      </c>
      <c r="AJ2497" s="324">
        <v>0.12053670838377531</v>
      </c>
      <c r="AK2497" s="324">
        <v>183.40404767179356</v>
      </c>
      <c r="AL2497" s="324">
        <v>138.70053677333985</v>
      </c>
      <c r="AM2497" s="324">
        <v>228.10755857024728</v>
      </c>
    </row>
    <row r="2498" spans="1:39">
      <c r="A2498" s="291" t="s">
        <v>2649</v>
      </c>
      <c r="B2498" s="291">
        <v>4</v>
      </c>
      <c r="C2498" s="291" t="s">
        <v>4676</v>
      </c>
      <c r="D2498" s="291" t="s">
        <v>3178</v>
      </c>
      <c r="E2498" s="291" t="s">
        <v>3160</v>
      </c>
      <c r="F2498" s="291" t="s">
        <v>3161</v>
      </c>
      <c r="G2498" s="291" t="s">
        <v>3162</v>
      </c>
      <c r="H2498" s="291" t="s">
        <v>3163</v>
      </c>
      <c r="I2498" s="291" t="s">
        <v>3164</v>
      </c>
      <c r="J2498" s="291" t="s">
        <v>63</v>
      </c>
      <c r="K2498" s="291">
        <v>6</v>
      </c>
      <c r="L2498" s="291">
        <v>24440266</v>
      </c>
      <c r="M2498" s="291" t="s">
        <v>58</v>
      </c>
      <c r="N2498" s="291">
        <v>495</v>
      </c>
      <c r="O2498" s="291">
        <v>8853893.6962666493</v>
      </c>
      <c r="P2498" s="321" t="s">
        <v>3172</v>
      </c>
      <c r="Q2498" s="321">
        <v>20100000</v>
      </c>
      <c r="R2498" s="321">
        <v>32.510452999999998</v>
      </c>
      <c r="S2498" s="321">
        <v>52.540310169999998</v>
      </c>
      <c r="T2498" s="321">
        <v>123.30787642705047</v>
      </c>
      <c r="U2498" s="321" t="s">
        <v>150</v>
      </c>
      <c r="V2498" s="321">
        <v>0.2437433168239114</v>
      </c>
      <c r="W2498" s="321">
        <v>1.33586139759419</v>
      </c>
      <c r="X2498" s="321">
        <v>2.6501716760387399</v>
      </c>
      <c r="Y2498" s="321">
        <v>41.899748670636797</v>
      </c>
      <c r="Z2498" s="321">
        <v>0.41800999999999999</v>
      </c>
      <c r="AA2498" s="321">
        <v>141.09487300000001</v>
      </c>
      <c r="AB2498" s="321">
        <v>1.7961040779999999</v>
      </c>
      <c r="AC2498" s="322">
        <v>0.59518882524182481</v>
      </c>
      <c r="AD2498" s="323">
        <v>201000</v>
      </c>
      <c r="AE2498" s="322">
        <v>44.049222369485818</v>
      </c>
      <c r="AF2498" s="324">
        <v>108.81424505091739</v>
      </c>
      <c r="AG2498" s="324">
        <v>19.520023280428873</v>
      </c>
      <c r="AH2498" s="324">
        <v>0.23173886725438739</v>
      </c>
      <c r="AI2498" s="324">
        <v>0.17938849156463732</v>
      </c>
      <c r="AJ2498" s="324">
        <v>0.12053670838377531</v>
      </c>
      <c r="AK2498" s="324">
        <v>183.51267631981165</v>
      </c>
      <c r="AL2498" s="324">
        <v>138.78268791438791</v>
      </c>
      <c r="AM2498" s="324">
        <v>228.24266472523539</v>
      </c>
    </row>
    <row r="2499" spans="1:39">
      <c r="A2499" s="291" t="s">
        <v>2650</v>
      </c>
      <c r="B2499" s="291">
        <v>4</v>
      </c>
      <c r="C2499" s="291" t="s">
        <v>4677</v>
      </c>
      <c r="D2499" s="291" t="s">
        <v>3178</v>
      </c>
      <c r="E2499" s="291" t="s">
        <v>3160</v>
      </c>
      <c r="F2499" s="291" t="s">
        <v>3161</v>
      </c>
      <c r="G2499" s="291" t="s">
        <v>3162</v>
      </c>
      <c r="H2499" s="291" t="s">
        <v>3163</v>
      </c>
      <c r="I2499" s="291" t="s">
        <v>3164</v>
      </c>
      <c r="J2499" s="291" t="s">
        <v>63</v>
      </c>
      <c r="K2499" s="291">
        <v>6</v>
      </c>
      <c r="L2499" s="291">
        <v>24440266</v>
      </c>
      <c r="M2499" s="291" t="s">
        <v>58</v>
      </c>
      <c r="N2499" s="291">
        <v>496</v>
      </c>
      <c r="O2499" s="291">
        <v>8871816.5579999834</v>
      </c>
      <c r="P2499" s="321" t="s">
        <v>3172</v>
      </c>
      <c r="Q2499" s="321">
        <v>20100000</v>
      </c>
      <c r="R2499" s="321">
        <v>32.510452999999998</v>
      </c>
      <c r="S2499" s="321">
        <v>52.540310169999998</v>
      </c>
      <c r="T2499" s="321">
        <v>123.30787642705047</v>
      </c>
      <c r="U2499" s="321" t="s">
        <v>150</v>
      </c>
      <c r="V2499" s="321">
        <v>0.2437433168239114</v>
      </c>
      <c r="W2499" s="321">
        <v>1.33586139759419</v>
      </c>
      <c r="X2499" s="321">
        <v>2.6501716760387399</v>
      </c>
      <c r="Y2499" s="321">
        <v>41.899748670636797</v>
      </c>
      <c r="Z2499" s="321">
        <v>0.41800999999999999</v>
      </c>
      <c r="AA2499" s="321">
        <v>141.09487300000001</v>
      </c>
      <c r="AB2499" s="321">
        <v>1.7961040779999999</v>
      </c>
      <c r="AC2499" s="322">
        <v>0.59518882524182481</v>
      </c>
      <c r="AD2499" s="323">
        <v>201000</v>
      </c>
      <c r="AE2499" s="322">
        <v>44.138390835820815</v>
      </c>
      <c r="AF2499" s="324">
        <v>109.03451680203261</v>
      </c>
      <c r="AG2499" s="324">
        <v>19.571034690188554</v>
      </c>
      <c r="AH2499" s="324">
        <v>0.2315839843348686</v>
      </c>
      <c r="AI2499" s="324">
        <v>0.17949393700457719</v>
      </c>
      <c r="AJ2499" s="324">
        <v>0.12053670838377531</v>
      </c>
      <c r="AK2499" s="324">
        <v>183.62054597588772</v>
      </c>
      <c r="AL2499" s="324">
        <v>138.86426506270735</v>
      </c>
      <c r="AM2499" s="324">
        <v>228.37682688906813</v>
      </c>
    </row>
    <row r="2500" spans="1:39">
      <c r="A2500" s="291" t="s">
        <v>2651</v>
      </c>
      <c r="B2500" s="291">
        <v>4</v>
      </c>
      <c r="C2500" s="291" t="s">
        <v>4678</v>
      </c>
      <c r="D2500" s="291" t="s">
        <v>3178</v>
      </c>
      <c r="E2500" s="291" t="s">
        <v>3160</v>
      </c>
      <c r="F2500" s="291" t="s">
        <v>3161</v>
      </c>
      <c r="G2500" s="291" t="s">
        <v>3162</v>
      </c>
      <c r="H2500" s="291" t="s">
        <v>3163</v>
      </c>
      <c r="I2500" s="291" t="s">
        <v>3164</v>
      </c>
      <c r="J2500" s="291" t="s">
        <v>63</v>
      </c>
      <c r="K2500" s="291">
        <v>6</v>
      </c>
      <c r="L2500" s="291">
        <v>24440266</v>
      </c>
      <c r="M2500" s="291" t="s">
        <v>58</v>
      </c>
      <c r="N2500" s="291">
        <v>497</v>
      </c>
      <c r="O2500" s="291">
        <v>8889739.4197333176</v>
      </c>
      <c r="P2500" s="321" t="s">
        <v>3172</v>
      </c>
      <c r="Q2500" s="321">
        <v>20100000</v>
      </c>
      <c r="R2500" s="321">
        <v>32.510452999999998</v>
      </c>
      <c r="S2500" s="321">
        <v>52.540310169999998</v>
      </c>
      <c r="T2500" s="321">
        <v>123.30787642705047</v>
      </c>
      <c r="U2500" s="321" t="s">
        <v>150</v>
      </c>
      <c r="V2500" s="321">
        <v>0.2437433168239114</v>
      </c>
      <c r="W2500" s="321">
        <v>1.33586139759419</v>
      </c>
      <c r="X2500" s="321">
        <v>2.6501716760387399</v>
      </c>
      <c r="Y2500" s="321">
        <v>41.899748670636797</v>
      </c>
      <c r="Z2500" s="321">
        <v>0.41800999999999999</v>
      </c>
      <c r="AA2500" s="321">
        <v>141.09487300000001</v>
      </c>
      <c r="AB2500" s="321">
        <v>1.7961040779999999</v>
      </c>
      <c r="AC2500" s="322">
        <v>0.59518882524182481</v>
      </c>
      <c r="AD2500" s="323">
        <v>201000</v>
      </c>
      <c r="AE2500" s="322">
        <v>44.227559302155811</v>
      </c>
      <c r="AF2500" s="324">
        <v>109.25478855314785</v>
      </c>
      <c r="AG2500" s="324">
        <v>19.622011653175988</v>
      </c>
      <c r="AH2500" s="324">
        <v>0.23142760126679041</v>
      </c>
      <c r="AI2500" s="324">
        <v>0.17959864197284778</v>
      </c>
      <c r="AJ2500" s="324">
        <v>0.12053670838377531</v>
      </c>
      <c r="AK2500" s="324">
        <v>183.72765813667198</v>
      </c>
      <c r="AL2500" s="324">
        <v>138.94526935014989</v>
      </c>
      <c r="AM2500" s="324">
        <v>228.5100469231941</v>
      </c>
    </row>
    <row r="2501" spans="1:39">
      <c r="A2501" s="291" t="s">
        <v>2652</v>
      </c>
      <c r="B2501" s="291">
        <v>4</v>
      </c>
      <c r="C2501" s="291" t="s">
        <v>4679</v>
      </c>
      <c r="D2501" s="291" t="s">
        <v>3178</v>
      </c>
      <c r="E2501" s="291" t="s">
        <v>3160</v>
      </c>
      <c r="F2501" s="291" t="s">
        <v>3161</v>
      </c>
      <c r="G2501" s="291" t="s">
        <v>3162</v>
      </c>
      <c r="H2501" s="291" t="s">
        <v>3163</v>
      </c>
      <c r="I2501" s="291" t="s">
        <v>3164</v>
      </c>
      <c r="J2501" s="291" t="s">
        <v>63</v>
      </c>
      <c r="K2501" s="291">
        <v>6</v>
      </c>
      <c r="L2501" s="291">
        <v>24440266</v>
      </c>
      <c r="M2501" s="291" t="s">
        <v>58</v>
      </c>
      <c r="N2501" s="291">
        <v>498</v>
      </c>
      <c r="O2501" s="291">
        <v>8907662.2814666517</v>
      </c>
      <c r="P2501" s="321" t="s">
        <v>3172</v>
      </c>
      <c r="Q2501" s="321">
        <v>20100000</v>
      </c>
      <c r="R2501" s="321">
        <v>32.510452999999998</v>
      </c>
      <c r="S2501" s="321">
        <v>52.540310169999998</v>
      </c>
      <c r="T2501" s="321">
        <v>123.30787642705047</v>
      </c>
      <c r="U2501" s="321" t="s">
        <v>150</v>
      </c>
      <c r="V2501" s="321">
        <v>0.2437433168239114</v>
      </c>
      <c r="W2501" s="321">
        <v>1.33586139759419</v>
      </c>
      <c r="X2501" s="321">
        <v>2.6501716760387399</v>
      </c>
      <c r="Y2501" s="321">
        <v>41.899748670636797</v>
      </c>
      <c r="Z2501" s="321">
        <v>0.41800999999999999</v>
      </c>
      <c r="AA2501" s="321">
        <v>141.09487300000001</v>
      </c>
      <c r="AB2501" s="321">
        <v>1.7961040779999999</v>
      </c>
      <c r="AC2501" s="322">
        <v>0.59518882524182481</v>
      </c>
      <c r="AD2501" s="323">
        <v>201000</v>
      </c>
      <c r="AE2501" s="322">
        <v>44.316727768490807</v>
      </c>
      <c r="AF2501" s="324">
        <v>109.47506030426308</v>
      </c>
      <c r="AG2501" s="324">
        <v>19.672953840397017</v>
      </c>
      <c r="AH2501" s="324">
        <v>0.23126972461565773</v>
      </c>
      <c r="AI2501" s="324">
        <v>0.17970260793389972</v>
      </c>
      <c r="AJ2501" s="324">
        <v>0.12053670838377531</v>
      </c>
      <c r="AK2501" s="324">
        <v>183.83401430028312</v>
      </c>
      <c r="AL2501" s="324">
        <v>139.02570190967776</v>
      </c>
      <c r="AM2501" s="324">
        <v>228.6423266908885</v>
      </c>
    </row>
    <row r="2502" spans="1:39">
      <c r="A2502" s="291" t="s">
        <v>2653</v>
      </c>
      <c r="B2502" s="291">
        <v>4</v>
      </c>
      <c r="C2502" s="291" t="s">
        <v>4680</v>
      </c>
      <c r="D2502" s="291" t="s">
        <v>3178</v>
      </c>
      <c r="E2502" s="291" t="s">
        <v>3160</v>
      </c>
      <c r="F2502" s="291" t="s">
        <v>3161</v>
      </c>
      <c r="G2502" s="291" t="s">
        <v>3162</v>
      </c>
      <c r="H2502" s="291" t="s">
        <v>3163</v>
      </c>
      <c r="I2502" s="291" t="s">
        <v>3164</v>
      </c>
      <c r="J2502" s="291" t="s">
        <v>63</v>
      </c>
      <c r="K2502" s="291">
        <v>6</v>
      </c>
      <c r="L2502" s="291">
        <v>24440266</v>
      </c>
      <c r="M2502" s="291" t="s">
        <v>58</v>
      </c>
      <c r="N2502" s="291">
        <v>499</v>
      </c>
      <c r="O2502" s="291">
        <v>8925585.1431999858</v>
      </c>
      <c r="P2502" s="321" t="s">
        <v>3172</v>
      </c>
      <c r="Q2502" s="321">
        <v>20100000</v>
      </c>
      <c r="R2502" s="321">
        <v>32.510452999999998</v>
      </c>
      <c r="S2502" s="321">
        <v>52.540310169999998</v>
      </c>
      <c r="T2502" s="321">
        <v>123.30787642705047</v>
      </c>
      <c r="U2502" s="321" t="s">
        <v>150</v>
      </c>
      <c r="V2502" s="321">
        <v>0.2437433168239114</v>
      </c>
      <c r="W2502" s="321">
        <v>1.33586139759419</v>
      </c>
      <c r="X2502" s="321">
        <v>2.6501716760387399</v>
      </c>
      <c r="Y2502" s="321">
        <v>41.899748670636797</v>
      </c>
      <c r="Z2502" s="321">
        <v>0.41800999999999999</v>
      </c>
      <c r="AA2502" s="321">
        <v>141.09487300000001</v>
      </c>
      <c r="AB2502" s="321">
        <v>1.7961040779999999</v>
      </c>
      <c r="AC2502" s="322">
        <v>0.59518882524182481</v>
      </c>
      <c r="AD2502" s="323">
        <v>201000</v>
      </c>
      <c r="AE2502" s="322">
        <v>44.405896234825804</v>
      </c>
      <c r="AF2502" s="324">
        <v>109.6953320553783</v>
      </c>
      <c r="AG2502" s="324">
        <v>19.723860924303764</v>
      </c>
      <c r="AH2502" s="324">
        <v>0.23111036094736612</v>
      </c>
      <c r="AI2502" s="324">
        <v>0.17980583635360547</v>
      </c>
      <c r="AJ2502" s="324">
        <v>0.12053670838377531</v>
      </c>
      <c r="AK2502" s="324">
        <v>183.93961596629435</v>
      </c>
      <c r="AL2502" s="324">
        <v>139.10556387535328</v>
      </c>
      <c r="AM2502" s="324">
        <v>228.77366805723543</v>
      </c>
    </row>
    <row r="2503" spans="1:39">
      <c r="A2503" s="291" t="s">
        <v>2654</v>
      </c>
      <c r="B2503" s="291">
        <v>4</v>
      </c>
      <c r="C2503" s="291" t="s">
        <v>4681</v>
      </c>
      <c r="D2503" s="291" t="s">
        <v>3178</v>
      </c>
      <c r="E2503" s="291" t="s">
        <v>3160</v>
      </c>
      <c r="F2503" s="291" t="s">
        <v>3161</v>
      </c>
      <c r="G2503" s="291" t="s">
        <v>3162</v>
      </c>
      <c r="H2503" s="291" t="s">
        <v>3163</v>
      </c>
      <c r="I2503" s="291" t="s">
        <v>3164</v>
      </c>
      <c r="J2503" s="291" t="s">
        <v>63</v>
      </c>
      <c r="K2503" s="291">
        <v>6</v>
      </c>
      <c r="L2503" s="291">
        <v>24440266</v>
      </c>
      <c r="M2503" s="291" t="s">
        <v>58</v>
      </c>
      <c r="N2503" s="291">
        <v>500</v>
      </c>
      <c r="O2503" s="291">
        <v>8943508.00493332</v>
      </c>
      <c r="P2503" s="321" t="s">
        <v>3172</v>
      </c>
      <c r="Q2503" s="321">
        <v>20100000</v>
      </c>
      <c r="R2503" s="321">
        <v>32.510452999999998</v>
      </c>
      <c r="S2503" s="321">
        <v>52.540310169999998</v>
      </c>
      <c r="T2503" s="321">
        <v>123.30787642705047</v>
      </c>
      <c r="U2503" s="321" t="s">
        <v>150</v>
      </c>
      <c r="V2503" s="321">
        <v>0.2437433168239114</v>
      </c>
      <c r="W2503" s="321">
        <v>1.33586139759419</v>
      </c>
      <c r="X2503" s="321">
        <v>2.6501716760387399</v>
      </c>
      <c r="Y2503" s="321">
        <v>41.899748670636797</v>
      </c>
      <c r="Z2503" s="321">
        <v>0.41800999999999999</v>
      </c>
      <c r="AA2503" s="321">
        <v>141.09487300000001</v>
      </c>
      <c r="AB2503" s="321">
        <v>1.7961040779999999</v>
      </c>
      <c r="AC2503" s="322">
        <v>0.59518882524182481</v>
      </c>
      <c r="AD2503" s="323">
        <v>201000</v>
      </c>
      <c r="AE2503" s="322">
        <v>44.495064701160793</v>
      </c>
      <c r="AF2503" s="324">
        <v>109.91560380649352</v>
      </c>
      <c r="AG2503" s="324">
        <v>19.774732578794751</v>
      </c>
      <c r="AH2503" s="324">
        <v>0.23094951682831358</v>
      </c>
      <c r="AI2503" s="324">
        <v>0.17990832869924617</v>
      </c>
      <c r="AJ2503" s="324">
        <v>0.12053670838377531</v>
      </c>
      <c r="AK2503" s="324">
        <v>184.04446463571995</v>
      </c>
      <c r="AL2503" s="324">
        <v>139.18485638232852</v>
      </c>
      <c r="AM2503" s="324">
        <v>228.9040728891114</v>
      </c>
    </row>
    <row r="2504" spans="1:39">
      <c r="A2504" s="291" t="s">
        <v>2655</v>
      </c>
      <c r="B2504" s="291">
        <v>4</v>
      </c>
      <c r="C2504" s="291" t="s">
        <v>4682</v>
      </c>
      <c r="D2504" s="291" t="s">
        <v>3178</v>
      </c>
      <c r="E2504" s="291" t="s">
        <v>3160</v>
      </c>
      <c r="F2504" s="291" t="s">
        <v>3161</v>
      </c>
      <c r="G2504" s="291" t="s">
        <v>3162</v>
      </c>
      <c r="H2504" s="291" t="s">
        <v>3163</v>
      </c>
      <c r="I2504" s="291" t="s">
        <v>3164</v>
      </c>
      <c r="J2504" s="291" t="s">
        <v>63</v>
      </c>
      <c r="K2504" s="291">
        <v>6</v>
      </c>
      <c r="L2504" s="291">
        <v>24440266</v>
      </c>
      <c r="M2504" s="291" t="s">
        <v>58</v>
      </c>
      <c r="N2504" s="291">
        <v>501</v>
      </c>
      <c r="O2504" s="291">
        <v>8961430.8666666541</v>
      </c>
      <c r="P2504" s="321" t="s">
        <v>3172</v>
      </c>
      <c r="Q2504" s="321">
        <v>20100000</v>
      </c>
      <c r="R2504" s="321">
        <v>32.510452999999998</v>
      </c>
      <c r="S2504" s="321">
        <v>52.540310169999998</v>
      </c>
      <c r="T2504" s="321">
        <v>123.30787642705047</v>
      </c>
      <c r="U2504" s="321" t="s">
        <v>150</v>
      </c>
      <c r="V2504" s="321">
        <v>0.2437433168239114</v>
      </c>
      <c r="W2504" s="321">
        <v>1.33586139759419</v>
      </c>
      <c r="X2504" s="321">
        <v>2.6501716760387399</v>
      </c>
      <c r="Y2504" s="321">
        <v>41.899748670636797</v>
      </c>
      <c r="Z2504" s="321">
        <v>0.41800999999999999</v>
      </c>
      <c r="AA2504" s="321">
        <v>141.09487300000001</v>
      </c>
      <c r="AB2504" s="321">
        <v>1.7961040779999999</v>
      </c>
      <c r="AC2504" s="322">
        <v>0.59518882524182481</v>
      </c>
      <c r="AD2504" s="323">
        <v>201000</v>
      </c>
      <c r="AE2504" s="322">
        <v>44.584233167495789</v>
      </c>
      <c r="AF2504" s="324">
        <v>110.13587555760874</v>
      </c>
      <c r="AG2504" s="324">
        <v>19.825568479214898</v>
      </c>
      <c r="AH2504" s="324">
        <v>0.23078719882494284</v>
      </c>
      <c r="AI2504" s="324">
        <v>0.18001008643949756</v>
      </c>
      <c r="AJ2504" s="324">
        <v>0.12053670838377531</v>
      </c>
      <c r="AK2504" s="324">
        <v>184.14856181100092</v>
      </c>
      <c r="AL2504" s="324">
        <v>139.26358056683449</v>
      </c>
      <c r="AM2504" s="324">
        <v>229.03354305516734</v>
      </c>
    </row>
    <row r="2505" spans="1:39">
      <c r="A2505" s="291" t="s">
        <v>2656</v>
      </c>
      <c r="B2505" s="291">
        <v>4</v>
      </c>
      <c r="C2505" s="291" t="s">
        <v>4683</v>
      </c>
      <c r="D2505" s="291" t="s">
        <v>3178</v>
      </c>
      <c r="E2505" s="291" t="s">
        <v>3160</v>
      </c>
      <c r="F2505" s="291" t="s">
        <v>3161</v>
      </c>
      <c r="G2505" s="291" t="s">
        <v>3162</v>
      </c>
      <c r="H2505" s="291" t="s">
        <v>3163</v>
      </c>
      <c r="I2505" s="291" t="s">
        <v>3164</v>
      </c>
      <c r="J2505" s="291" t="s">
        <v>63</v>
      </c>
      <c r="K2505" s="291">
        <v>6</v>
      </c>
      <c r="L2505" s="291">
        <v>24440266</v>
      </c>
      <c r="M2505" s="291" t="s">
        <v>58</v>
      </c>
      <c r="N2505" s="291">
        <v>502</v>
      </c>
      <c r="O2505" s="291">
        <v>8979353.7283999883</v>
      </c>
      <c r="P2505" s="321" t="s">
        <v>3172</v>
      </c>
      <c r="Q2505" s="321">
        <v>20100000</v>
      </c>
      <c r="R2505" s="321">
        <v>32.510452999999998</v>
      </c>
      <c r="S2505" s="321">
        <v>52.540310169999998</v>
      </c>
      <c r="T2505" s="321">
        <v>123.30787642705047</v>
      </c>
      <c r="U2505" s="321" t="s">
        <v>150</v>
      </c>
      <c r="V2505" s="321">
        <v>0.2437433168239114</v>
      </c>
      <c r="W2505" s="321">
        <v>1.33586139759419</v>
      </c>
      <c r="X2505" s="321">
        <v>2.6501716760387399</v>
      </c>
      <c r="Y2505" s="321">
        <v>41.899748670636797</v>
      </c>
      <c r="Z2505" s="321">
        <v>0.41800999999999999</v>
      </c>
      <c r="AA2505" s="321">
        <v>141.09487300000001</v>
      </c>
      <c r="AB2505" s="321">
        <v>1.7961040779999999</v>
      </c>
      <c r="AC2505" s="322">
        <v>0.59518882524182481</v>
      </c>
      <c r="AD2505" s="323">
        <v>201000</v>
      </c>
      <c r="AE2505" s="322">
        <v>44.673401633830785</v>
      </c>
      <c r="AF2505" s="324">
        <v>110.35614730872398</v>
      </c>
      <c r="AG2505" s="324">
        <v>19.87636830235558</v>
      </c>
      <c r="AH2505" s="324">
        <v>0.2306234135039249</v>
      </c>
      <c r="AI2505" s="324">
        <v>0.1801111110444166</v>
      </c>
      <c r="AJ2505" s="324">
        <v>0.12053670838377531</v>
      </c>
      <c r="AK2505" s="324">
        <v>184.25190899599113</v>
      </c>
      <c r="AL2505" s="324">
        <v>139.34173756617076</v>
      </c>
      <c r="AM2505" s="324">
        <v>229.16208042581147</v>
      </c>
    </row>
    <row r="2506" spans="1:39">
      <c r="A2506" s="291" t="s">
        <v>2657</v>
      </c>
      <c r="B2506" s="291">
        <v>4</v>
      </c>
      <c r="C2506" s="291" t="s">
        <v>4684</v>
      </c>
      <c r="D2506" s="291" t="s">
        <v>3178</v>
      </c>
      <c r="E2506" s="291" t="s">
        <v>3160</v>
      </c>
      <c r="F2506" s="291" t="s">
        <v>3161</v>
      </c>
      <c r="G2506" s="291" t="s">
        <v>3162</v>
      </c>
      <c r="H2506" s="291" t="s">
        <v>3163</v>
      </c>
      <c r="I2506" s="291" t="s">
        <v>3164</v>
      </c>
      <c r="J2506" s="291" t="s">
        <v>63</v>
      </c>
      <c r="K2506" s="291">
        <v>6</v>
      </c>
      <c r="L2506" s="291">
        <v>24440266</v>
      </c>
      <c r="M2506" s="291" t="s">
        <v>58</v>
      </c>
      <c r="N2506" s="291">
        <v>503</v>
      </c>
      <c r="O2506" s="291">
        <v>8997276.5901333224</v>
      </c>
      <c r="P2506" s="321" t="s">
        <v>3172</v>
      </c>
      <c r="Q2506" s="321">
        <v>20100000</v>
      </c>
      <c r="R2506" s="321">
        <v>32.510452999999998</v>
      </c>
      <c r="S2506" s="321">
        <v>52.540310169999998</v>
      </c>
      <c r="T2506" s="321">
        <v>123.30787642705047</v>
      </c>
      <c r="U2506" s="321" t="s">
        <v>150</v>
      </c>
      <c r="V2506" s="321">
        <v>0.2437433168239114</v>
      </c>
      <c r="W2506" s="321">
        <v>1.33586139759419</v>
      </c>
      <c r="X2506" s="321">
        <v>2.6501716760387399</v>
      </c>
      <c r="Y2506" s="321">
        <v>41.899748670636797</v>
      </c>
      <c r="Z2506" s="321">
        <v>0.41800999999999999</v>
      </c>
      <c r="AA2506" s="321">
        <v>141.09487300000001</v>
      </c>
      <c r="AB2506" s="321">
        <v>1.7961040779999999</v>
      </c>
      <c r="AC2506" s="322">
        <v>0.59518882524182481</v>
      </c>
      <c r="AD2506" s="323">
        <v>201000</v>
      </c>
      <c r="AE2506" s="322">
        <v>44.762570100165782</v>
      </c>
      <c r="AF2506" s="324">
        <v>110.57641905983921</v>
      </c>
      <c r="AG2506" s="324">
        <v>19.92713172645464</v>
      </c>
      <c r="AH2506" s="324">
        <v>0.23045816743202385</v>
      </c>
      <c r="AI2506" s="324">
        <v>0.18021140398542779</v>
      </c>
      <c r="AJ2506" s="324">
        <v>0.12053670838377531</v>
      </c>
      <c r="AK2506" s="324">
        <v>184.35450769594348</v>
      </c>
      <c r="AL2506" s="324">
        <v>139.41932851869493</v>
      </c>
      <c r="AM2506" s="324">
        <v>229.28968687319204</v>
      </c>
    </row>
    <row r="2507" spans="1:39">
      <c r="A2507" s="291" t="s">
        <v>2658</v>
      </c>
      <c r="B2507" s="291">
        <v>4</v>
      </c>
      <c r="C2507" s="291" t="s">
        <v>4685</v>
      </c>
      <c r="D2507" s="291" t="s">
        <v>3178</v>
      </c>
      <c r="E2507" s="291" t="s">
        <v>3160</v>
      </c>
      <c r="F2507" s="291" t="s">
        <v>3161</v>
      </c>
      <c r="G2507" s="291" t="s">
        <v>3162</v>
      </c>
      <c r="H2507" s="291" t="s">
        <v>3163</v>
      </c>
      <c r="I2507" s="291" t="s">
        <v>3164</v>
      </c>
      <c r="J2507" s="291" t="s">
        <v>63</v>
      </c>
      <c r="K2507" s="291">
        <v>6</v>
      </c>
      <c r="L2507" s="291">
        <v>24440266</v>
      </c>
      <c r="M2507" s="291" t="s">
        <v>58</v>
      </c>
      <c r="N2507" s="291">
        <v>504</v>
      </c>
      <c r="O2507" s="291">
        <v>9015199.4518666565</v>
      </c>
      <c r="P2507" s="321" t="s">
        <v>3172</v>
      </c>
      <c r="Q2507" s="321">
        <v>20100000</v>
      </c>
      <c r="R2507" s="321">
        <v>32.510452999999998</v>
      </c>
      <c r="S2507" s="321">
        <v>52.540310169999998</v>
      </c>
      <c r="T2507" s="321">
        <v>123.30787642705047</v>
      </c>
      <c r="U2507" s="321" t="s">
        <v>150</v>
      </c>
      <c r="V2507" s="321">
        <v>0.2437433168239114</v>
      </c>
      <c r="W2507" s="321">
        <v>1.33586139759419</v>
      </c>
      <c r="X2507" s="321">
        <v>2.6501716760387399</v>
      </c>
      <c r="Y2507" s="321">
        <v>41.899748670636797</v>
      </c>
      <c r="Z2507" s="321">
        <v>0.41800999999999999</v>
      </c>
      <c r="AA2507" s="321">
        <v>141.09487300000001</v>
      </c>
      <c r="AB2507" s="321">
        <v>1.7961040779999999</v>
      </c>
      <c r="AC2507" s="322">
        <v>0.59518882524182481</v>
      </c>
      <c r="AD2507" s="323">
        <v>201000</v>
      </c>
      <c r="AE2507" s="322">
        <v>44.851738566500778</v>
      </c>
      <c r="AF2507" s="324">
        <v>110.79669081095443</v>
      </c>
      <c r="AG2507" s="324">
        <v>19.977858431196339</v>
      </c>
      <c r="AH2507" s="324">
        <v>0.23029146717576424</v>
      </c>
      <c r="AI2507" s="324">
        <v>0.18031096673530916</v>
      </c>
      <c r="AJ2507" s="324">
        <v>0.12053670838377531</v>
      </c>
      <c r="AK2507" s="324">
        <v>184.45635941749558</v>
      </c>
      <c r="AL2507" s="324">
        <v>139.49635456381168</v>
      </c>
      <c r="AM2507" s="324">
        <v>229.41636427117948</v>
      </c>
    </row>
    <row r="2508" spans="1:39">
      <c r="A2508" s="291" t="s">
        <v>2659</v>
      </c>
      <c r="B2508" s="291">
        <v>4</v>
      </c>
      <c r="C2508" s="291" t="s">
        <v>4686</v>
      </c>
      <c r="D2508" s="291" t="s">
        <v>3178</v>
      </c>
      <c r="E2508" s="291" t="s">
        <v>3160</v>
      </c>
      <c r="F2508" s="291" t="s">
        <v>3161</v>
      </c>
      <c r="G2508" s="291" t="s">
        <v>3162</v>
      </c>
      <c r="H2508" s="291" t="s">
        <v>3163</v>
      </c>
      <c r="I2508" s="291" t="s">
        <v>3164</v>
      </c>
      <c r="J2508" s="291" t="s">
        <v>63</v>
      </c>
      <c r="K2508" s="291">
        <v>6</v>
      </c>
      <c r="L2508" s="291">
        <v>24440266</v>
      </c>
      <c r="M2508" s="291" t="s">
        <v>58</v>
      </c>
      <c r="N2508" s="291">
        <v>505</v>
      </c>
      <c r="O2508" s="291">
        <v>9033122.3135999907</v>
      </c>
      <c r="P2508" s="321" t="s">
        <v>3172</v>
      </c>
      <c r="Q2508" s="321">
        <v>20100000</v>
      </c>
      <c r="R2508" s="321">
        <v>32.510452999999998</v>
      </c>
      <c r="S2508" s="321">
        <v>52.540310169999998</v>
      </c>
      <c r="T2508" s="321">
        <v>123.30787642705047</v>
      </c>
      <c r="U2508" s="321" t="s">
        <v>150</v>
      </c>
      <c r="V2508" s="321">
        <v>0.2437433168239114</v>
      </c>
      <c r="W2508" s="321">
        <v>1.33586139759419</v>
      </c>
      <c r="X2508" s="321">
        <v>2.6501716760387399</v>
      </c>
      <c r="Y2508" s="321">
        <v>41.899748670636797</v>
      </c>
      <c r="Z2508" s="321">
        <v>0.41800999999999999</v>
      </c>
      <c r="AA2508" s="321">
        <v>141.09487300000001</v>
      </c>
      <c r="AB2508" s="321">
        <v>1.7961040779999999</v>
      </c>
      <c r="AC2508" s="322">
        <v>0.59518882524182481</v>
      </c>
      <c r="AD2508" s="323">
        <v>201000</v>
      </c>
      <c r="AE2508" s="322">
        <v>44.940907032835774</v>
      </c>
      <c r="AF2508" s="324">
        <v>111.01696256206966</v>
      </c>
      <c r="AG2508" s="324">
        <v>20.028548097711347</v>
      </c>
      <c r="AH2508" s="324">
        <v>0.2301233193015777</v>
      </c>
      <c r="AI2508" s="324">
        <v>0.18040980076817875</v>
      </c>
      <c r="AJ2508" s="324">
        <v>0.12053670838377531</v>
      </c>
      <c r="AK2508" s="324">
        <v>184.55746566865574</v>
      </c>
      <c r="AL2508" s="324">
        <v>139.57281684196244</v>
      </c>
      <c r="AM2508" s="324">
        <v>229.54211449534904</v>
      </c>
    </row>
    <row r="2509" spans="1:39">
      <c r="A2509" s="291" t="s">
        <v>2660</v>
      </c>
      <c r="B2509" s="291">
        <v>4</v>
      </c>
      <c r="C2509" s="291" t="s">
        <v>4687</v>
      </c>
      <c r="D2509" s="291" t="s">
        <v>3178</v>
      </c>
      <c r="E2509" s="291" t="s">
        <v>3160</v>
      </c>
      <c r="F2509" s="291" t="s">
        <v>3161</v>
      </c>
      <c r="G2509" s="291" t="s">
        <v>3162</v>
      </c>
      <c r="H2509" s="291" t="s">
        <v>3163</v>
      </c>
      <c r="I2509" s="291" t="s">
        <v>3164</v>
      </c>
      <c r="J2509" s="291" t="s">
        <v>63</v>
      </c>
      <c r="K2509" s="291">
        <v>6</v>
      </c>
      <c r="L2509" s="291">
        <v>24440266</v>
      </c>
      <c r="M2509" s="291" t="s">
        <v>58</v>
      </c>
      <c r="N2509" s="291">
        <v>506</v>
      </c>
      <c r="O2509" s="291">
        <v>9051045.1753333248</v>
      </c>
      <c r="P2509" s="321" t="s">
        <v>3172</v>
      </c>
      <c r="Q2509" s="321">
        <v>20100000</v>
      </c>
      <c r="R2509" s="321">
        <v>32.510452999999998</v>
      </c>
      <c r="S2509" s="321">
        <v>52.540310169999998</v>
      </c>
      <c r="T2509" s="321">
        <v>123.30787642705047</v>
      </c>
      <c r="U2509" s="321" t="s">
        <v>150</v>
      </c>
      <c r="V2509" s="321">
        <v>0.2437433168239114</v>
      </c>
      <c r="W2509" s="321">
        <v>1.33586139759419</v>
      </c>
      <c r="X2509" s="321">
        <v>2.6501716760387399</v>
      </c>
      <c r="Y2509" s="321">
        <v>41.899748670636797</v>
      </c>
      <c r="Z2509" s="321">
        <v>0.41800999999999999</v>
      </c>
      <c r="AA2509" s="321">
        <v>141.09487300000001</v>
      </c>
      <c r="AB2509" s="321">
        <v>1.7961040779999999</v>
      </c>
      <c r="AC2509" s="322">
        <v>0.59518882524182481</v>
      </c>
      <c r="AD2509" s="323">
        <v>201000</v>
      </c>
      <c r="AE2509" s="322">
        <v>45.030075499170771</v>
      </c>
      <c r="AF2509" s="324">
        <v>111.23723431318489</v>
      </c>
      <c r="AG2509" s="324">
        <v>20.079200408576643</v>
      </c>
      <c r="AH2509" s="324">
        <v>0.22995373037553213</v>
      </c>
      <c r="AI2509" s="324">
        <v>0.18050790755948043</v>
      </c>
      <c r="AJ2509" s="324">
        <v>0.12053670838377531</v>
      </c>
      <c r="AK2509" s="324">
        <v>184.65782795878869</v>
      </c>
      <c r="AL2509" s="324">
        <v>139.64871649461435</v>
      </c>
      <c r="AM2509" s="324">
        <v>229.66693942296303</v>
      </c>
    </row>
    <row r="2510" spans="1:39">
      <c r="A2510" s="291" t="s">
        <v>2661</v>
      </c>
      <c r="B2510" s="291">
        <v>4</v>
      </c>
      <c r="C2510" s="291" t="s">
        <v>4688</v>
      </c>
      <c r="D2510" s="291" t="s">
        <v>3178</v>
      </c>
      <c r="E2510" s="291" t="s">
        <v>3160</v>
      </c>
      <c r="F2510" s="291" t="s">
        <v>3161</v>
      </c>
      <c r="G2510" s="291" t="s">
        <v>3162</v>
      </c>
      <c r="H2510" s="291" t="s">
        <v>3163</v>
      </c>
      <c r="I2510" s="291" t="s">
        <v>3164</v>
      </c>
      <c r="J2510" s="291" t="s">
        <v>63</v>
      </c>
      <c r="K2510" s="291">
        <v>6</v>
      </c>
      <c r="L2510" s="291">
        <v>24440266</v>
      </c>
      <c r="M2510" s="291" t="s">
        <v>58</v>
      </c>
      <c r="N2510" s="291">
        <v>507</v>
      </c>
      <c r="O2510" s="291">
        <v>9068968.037066659</v>
      </c>
      <c r="P2510" s="321" t="s">
        <v>3172</v>
      </c>
      <c r="Q2510" s="321">
        <v>20100000</v>
      </c>
      <c r="R2510" s="321">
        <v>32.510452999999998</v>
      </c>
      <c r="S2510" s="321">
        <v>52.540310169999998</v>
      </c>
      <c r="T2510" s="321">
        <v>123.30787642705047</v>
      </c>
      <c r="U2510" s="321" t="s">
        <v>150</v>
      </c>
      <c r="V2510" s="321">
        <v>0.2437433168239114</v>
      </c>
      <c r="W2510" s="321">
        <v>1.33586139759419</v>
      </c>
      <c r="X2510" s="321">
        <v>2.6501716760387399</v>
      </c>
      <c r="Y2510" s="321">
        <v>41.899748670636797</v>
      </c>
      <c r="Z2510" s="321">
        <v>0.41800999999999999</v>
      </c>
      <c r="AA2510" s="321">
        <v>141.09487300000001</v>
      </c>
      <c r="AB2510" s="321">
        <v>1.7961040779999999</v>
      </c>
      <c r="AC2510" s="322">
        <v>0.59518882524182481</v>
      </c>
      <c r="AD2510" s="323">
        <v>201000</v>
      </c>
      <c r="AE2510" s="322">
        <v>45.119243965505767</v>
      </c>
      <c r="AF2510" s="324">
        <v>111.45750606430012</v>
      </c>
      <c r="AG2510" s="324">
        <v>20.129815047815466</v>
      </c>
      <c r="AH2510" s="324">
        <v>0.2297827069633831</v>
      </c>
      <c r="AI2510" s="324">
        <v>0.18060528858597039</v>
      </c>
      <c r="AJ2510" s="324">
        <v>0.12053670838377531</v>
      </c>
      <c r="AK2510" s="324">
        <v>184.75744779860156</v>
      </c>
      <c r="AL2510" s="324">
        <v>139.72405466424976</v>
      </c>
      <c r="AM2510" s="324">
        <v>229.79084093295336</v>
      </c>
    </row>
    <row r="2511" spans="1:39">
      <c r="A2511" s="291" t="s">
        <v>2662</v>
      </c>
      <c r="B2511" s="291">
        <v>4</v>
      </c>
      <c r="C2511" s="291" t="s">
        <v>4689</v>
      </c>
      <c r="D2511" s="291" t="s">
        <v>3178</v>
      </c>
      <c r="E2511" s="291" t="s">
        <v>3160</v>
      </c>
      <c r="F2511" s="291" t="s">
        <v>3161</v>
      </c>
      <c r="G2511" s="291" t="s">
        <v>3162</v>
      </c>
      <c r="H2511" s="291" t="s">
        <v>3163</v>
      </c>
      <c r="I2511" s="291" t="s">
        <v>3164</v>
      </c>
      <c r="J2511" s="291" t="s">
        <v>63</v>
      </c>
      <c r="K2511" s="291">
        <v>6</v>
      </c>
      <c r="L2511" s="291">
        <v>24440266</v>
      </c>
      <c r="M2511" s="291" t="s">
        <v>58</v>
      </c>
      <c r="N2511" s="291">
        <v>508</v>
      </c>
      <c r="O2511" s="291">
        <v>9086890.8987999931</v>
      </c>
      <c r="P2511" s="321" t="s">
        <v>3172</v>
      </c>
      <c r="Q2511" s="321">
        <v>20100000</v>
      </c>
      <c r="R2511" s="321">
        <v>32.510452999999998</v>
      </c>
      <c r="S2511" s="321">
        <v>52.540310169999998</v>
      </c>
      <c r="T2511" s="321">
        <v>123.30787642705047</v>
      </c>
      <c r="U2511" s="321" t="s">
        <v>150</v>
      </c>
      <c r="V2511" s="321">
        <v>0.2437433168239114</v>
      </c>
      <c r="W2511" s="321">
        <v>1.33586139759419</v>
      </c>
      <c r="X2511" s="321">
        <v>2.6501716760387399</v>
      </c>
      <c r="Y2511" s="321">
        <v>41.899748670636797</v>
      </c>
      <c r="Z2511" s="321">
        <v>0.41800999999999999</v>
      </c>
      <c r="AA2511" s="321">
        <v>141.09487300000001</v>
      </c>
      <c r="AB2511" s="321">
        <v>1.7961040779999999</v>
      </c>
      <c r="AC2511" s="322">
        <v>0.59518882524182481</v>
      </c>
      <c r="AD2511" s="323">
        <v>201000</v>
      </c>
      <c r="AE2511" s="322">
        <v>45.208412431840763</v>
      </c>
      <c r="AF2511" s="324">
        <v>111.67777781541535</v>
      </c>
      <c r="AG2511" s="324">
        <v>20.180391700897168</v>
      </c>
      <c r="AH2511" s="324">
        <v>0.22961025563029649</v>
      </c>
      <c r="AI2511" s="324">
        <v>0.18070194532570277</v>
      </c>
      <c r="AJ2511" s="324">
        <v>0.12053670838377531</v>
      </c>
      <c r="AK2511" s="324">
        <v>184.85632670012936</v>
      </c>
      <c r="AL2511" s="324">
        <v>139.79883249435525</v>
      </c>
      <c r="AM2511" s="324">
        <v>229.91382090590344</v>
      </c>
    </row>
    <row r="2512" spans="1:39">
      <c r="A2512" s="291" t="s">
        <v>2663</v>
      </c>
      <c r="B2512" s="291">
        <v>4</v>
      </c>
      <c r="C2512" s="291" t="s">
        <v>4690</v>
      </c>
      <c r="D2512" s="291" t="s">
        <v>3178</v>
      </c>
      <c r="E2512" s="291" t="s">
        <v>3160</v>
      </c>
      <c r="F2512" s="291" t="s">
        <v>3161</v>
      </c>
      <c r="G2512" s="291" t="s">
        <v>3162</v>
      </c>
      <c r="H2512" s="291" t="s">
        <v>3163</v>
      </c>
      <c r="I2512" s="291" t="s">
        <v>3164</v>
      </c>
      <c r="J2512" s="291" t="s">
        <v>63</v>
      </c>
      <c r="K2512" s="291">
        <v>6</v>
      </c>
      <c r="L2512" s="291">
        <v>24440266</v>
      </c>
      <c r="M2512" s="291" t="s">
        <v>58</v>
      </c>
      <c r="N2512" s="291">
        <v>509</v>
      </c>
      <c r="O2512" s="291">
        <v>9104813.7605333272</v>
      </c>
      <c r="P2512" s="321" t="s">
        <v>3172</v>
      </c>
      <c r="Q2512" s="321">
        <v>20100000</v>
      </c>
      <c r="R2512" s="321">
        <v>32.510452999999998</v>
      </c>
      <c r="S2512" s="321">
        <v>52.540310169999998</v>
      </c>
      <c r="T2512" s="321">
        <v>123.30787642705047</v>
      </c>
      <c r="U2512" s="321" t="s">
        <v>150</v>
      </c>
      <c r="V2512" s="321">
        <v>0.2437433168239114</v>
      </c>
      <c r="W2512" s="321">
        <v>1.33586139759419</v>
      </c>
      <c r="X2512" s="321">
        <v>2.6501716760387399</v>
      </c>
      <c r="Y2512" s="321">
        <v>41.899748670636797</v>
      </c>
      <c r="Z2512" s="321">
        <v>0.41800999999999999</v>
      </c>
      <c r="AA2512" s="321">
        <v>141.09487300000001</v>
      </c>
      <c r="AB2512" s="321">
        <v>1.7961040779999999</v>
      </c>
      <c r="AC2512" s="322">
        <v>0.59518882524182481</v>
      </c>
      <c r="AD2512" s="323">
        <v>201000</v>
      </c>
      <c r="AE2512" s="322">
        <v>45.29758089817576</v>
      </c>
      <c r="AF2512" s="324">
        <v>111.89804956653057</v>
      </c>
      <c r="AG2512" s="324">
        <v>20.230930054737087</v>
      </c>
      <c r="AH2512" s="324">
        <v>0.22943638294082921</v>
      </c>
      <c r="AI2512" s="324">
        <v>0.18079787925801602</v>
      </c>
      <c r="AJ2512" s="324">
        <v>0.12053670838377531</v>
      </c>
      <c r="AK2512" s="324">
        <v>184.95446617672081</v>
      </c>
      <c r="AL2512" s="324">
        <v>139.87305112941095</v>
      </c>
      <c r="AM2512" s="324">
        <v>230.03588122403067</v>
      </c>
    </row>
    <row r="2513" spans="1:39">
      <c r="A2513" s="291" t="s">
        <v>2664</v>
      </c>
      <c r="B2513" s="291">
        <v>4</v>
      </c>
      <c r="C2513" s="291" t="s">
        <v>4691</v>
      </c>
      <c r="D2513" s="291" t="s">
        <v>3178</v>
      </c>
      <c r="E2513" s="291" t="s">
        <v>3160</v>
      </c>
      <c r="F2513" s="291" t="s">
        <v>3161</v>
      </c>
      <c r="G2513" s="291" t="s">
        <v>3162</v>
      </c>
      <c r="H2513" s="291" t="s">
        <v>3163</v>
      </c>
      <c r="I2513" s="291" t="s">
        <v>3164</v>
      </c>
      <c r="J2513" s="291" t="s">
        <v>63</v>
      </c>
      <c r="K2513" s="291">
        <v>6</v>
      </c>
      <c r="L2513" s="291">
        <v>24440266</v>
      </c>
      <c r="M2513" s="291" t="s">
        <v>58</v>
      </c>
      <c r="N2513" s="291">
        <v>510</v>
      </c>
      <c r="O2513" s="291">
        <v>9122736.6222666614</v>
      </c>
      <c r="P2513" s="321" t="s">
        <v>3172</v>
      </c>
      <c r="Q2513" s="321">
        <v>20100000</v>
      </c>
      <c r="R2513" s="321">
        <v>32.510452999999998</v>
      </c>
      <c r="S2513" s="321">
        <v>52.540310169999998</v>
      </c>
      <c r="T2513" s="321">
        <v>123.30787642705047</v>
      </c>
      <c r="U2513" s="321" t="s">
        <v>150</v>
      </c>
      <c r="V2513" s="321">
        <v>0.2437433168239114</v>
      </c>
      <c r="W2513" s="321">
        <v>1.33586139759419</v>
      </c>
      <c r="X2513" s="321">
        <v>2.6501716760387399</v>
      </c>
      <c r="Y2513" s="321">
        <v>41.899748670636797</v>
      </c>
      <c r="Z2513" s="321">
        <v>0.41800999999999999</v>
      </c>
      <c r="AA2513" s="321">
        <v>141.09487300000001</v>
      </c>
      <c r="AB2513" s="321">
        <v>1.7961040779999999</v>
      </c>
      <c r="AC2513" s="322">
        <v>0.59518882524182481</v>
      </c>
      <c r="AD2513" s="323">
        <v>201000</v>
      </c>
      <c r="AE2513" s="322">
        <v>45.386749364510756</v>
      </c>
      <c r="AF2513" s="324">
        <v>112.11832131764581</v>
      </c>
      <c r="AG2513" s="324">
        <v>20.281429797696397</v>
      </c>
      <c r="AH2513" s="324">
        <v>0.22926109545881632</v>
      </c>
      <c r="AI2513" s="324">
        <v>0.1808930918635186</v>
      </c>
      <c r="AJ2513" s="324">
        <v>0.12053670838377531</v>
      </c>
      <c r="AK2513" s="324">
        <v>185.05186774302399</v>
      </c>
      <c r="AL2513" s="324">
        <v>139.94671171487957</v>
      </c>
      <c r="AM2513" s="324">
        <v>230.15702377116844</v>
      </c>
    </row>
    <row r="2514" spans="1:39">
      <c r="A2514" s="291" t="s">
        <v>2665</v>
      </c>
      <c r="B2514" s="291">
        <v>4</v>
      </c>
      <c r="C2514" s="291" t="s">
        <v>4692</v>
      </c>
      <c r="D2514" s="291" t="s">
        <v>3178</v>
      </c>
      <c r="E2514" s="291" t="s">
        <v>3160</v>
      </c>
      <c r="F2514" s="291" t="s">
        <v>3161</v>
      </c>
      <c r="G2514" s="291" t="s">
        <v>3162</v>
      </c>
      <c r="H2514" s="291" t="s">
        <v>3163</v>
      </c>
      <c r="I2514" s="291" t="s">
        <v>3164</v>
      </c>
      <c r="J2514" s="291" t="s">
        <v>63</v>
      </c>
      <c r="K2514" s="291">
        <v>6</v>
      </c>
      <c r="L2514" s="291">
        <v>24440266</v>
      </c>
      <c r="M2514" s="291" t="s">
        <v>58</v>
      </c>
      <c r="N2514" s="291">
        <v>511</v>
      </c>
      <c r="O2514" s="291">
        <v>9140659.4839999955</v>
      </c>
      <c r="P2514" s="321" t="s">
        <v>3172</v>
      </c>
      <c r="Q2514" s="321">
        <v>20100000</v>
      </c>
      <c r="R2514" s="321">
        <v>32.510452999999998</v>
      </c>
      <c r="S2514" s="321">
        <v>52.540310169999998</v>
      </c>
      <c r="T2514" s="321">
        <v>123.30787642705047</v>
      </c>
      <c r="U2514" s="321" t="s">
        <v>150</v>
      </c>
      <c r="V2514" s="321">
        <v>0.2437433168239114</v>
      </c>
      <c r="W2514" s="321">
        <v>1.33586139759419</v>
      </c>
      <c r="X2514" s="321">
        <v>2.6501716760387399</v>
      </c>
      <c r="Y2514" s="321">
        <v>41.899748670636797</v>
      </c>
      <c r="Z2514" s="321">
        <v>0.41800999999999999</v>
      </c>
      <c r="AA2514" s="321">
        <v>141.09487300000001</v>
      </c>
      <c r="AB2514" s="321">
        <v>1.7961040779999999</v>
      </c>
      <c r="AC2514" s="322">
        <v>0.59518882524182481</v>
      </c>
      <c r="AD2514" s="323">
        <v>201000</v>
      </c>
      <c r="AE2514" s="322">
        <v>45.475917830845752</v>
      </c>
      <c r="AF2514" s="324">
        <v>112.33859306876104</v>
      </c>
      <c r="AG2514" s="324">
        <v>20.331890619581912</v>
      </c>
      <c r="AH2514" s="324">
        <v>0.22908439974727846</v>
      </c>
      <c r="AI2514" s="324">
        <v>0.18098758462407499</v>
      </c>
      <c r="AJ2514" s="324">
        <v>0.12053670838377531</v>
      </c>
      <c r="AK2514" s="324">
        <v>185.14853291497178</v>
      </c>
      <c r="AL2514" s="324">
        <v>140.01981539719546</v>
      </c>
      <c r="AM2514" s="324">
        <v>230.27725043274813</v>
      </c>
    </row>
    <row r="2515" spans="1:39">
      <c r="A2515" s="291" t="s">
        <v>2666</v>
      </c>
      <c r="B2515" s="291">
        <v>4</v>
      </c>
      <c r="C2515" s="291" t="s">
        <v>4693</v>
      </c>
      <c r="D2515" s="291" t="s">
        <v>3178</v>
      </c>
      <c r="E2515" s="291" t="s">
        <v>3160</v>
      </c>
      <c r="F2515" s="291" t="s">
        <v>3161</v>
      </c>
      <c r="G2515" s="291" t="s">
        <v>3162</v>
      </c>
      <c r="H2515" s="291" t="s">
        <v>3163</v>
      </c>
      <c r="I2515" s="291" t="s">
        <v>3164</v>
      </c>
      <c r="J2515" s="291" t="s">
        <v>63</v>
      </c>
      <c r="K2515" s="291">
        <v>6</v>
      </c>
      <c r="L2515" s="291">
        <v>24440266</v>
      </c>
      <c r="M2515" s="291" t="s">
        <v>58</v>
      </c>
      <c r="N2515" s="291">
        <v>512</v>
      </c>
      <c r="O2515" s="291">
        <v>9158582.3457333297</v>
      </c>
      <c r="P2515" s="321" t="s">
        <v>3172</v>
      </c>
      <c r="Q2515" s="321">
        <v>20100000</v>
      </c>
      <c r="R2515" s="321">
        <v>32.510452999999998</v>
      </c>
      <c r="S2515" s="321">
        <v>52.540310169999998</v>
      </c>
      <c r="T2515" s="321">
        <v>123.30787642705047</v>
      </c>
      <c r="U2515" s="321" t="s">
        <v>150</v>
      </c>
      <c r="V2515" s="321">
        <v>0.2437433168239114</v>
      </c>
      <c r="W2515" s="321">
        <v>1.33586139759419</v>
      </c>
      <c r="X2515" s="321">
        <v>2.6501716760387399</v>
      </c>
      <c r="Y2515" s="321">
        <v>41.899748670636797</v>
      </c>
      <c r="Z2515" s="321">
        <v>0.41800999999999999</v>
      </c>
      <c r="AA2515" s="321">
        <v>141.09487300000001</v>
      </c>
      <c r="AB2515" s="321">
        <v>1.7961040779999999</v>
      </c>
      <c r="AC2515" s="322">
        <v>0.59518882524182481</v>
      </c>
      <c r="AD2515" s="323">
        <v>201000</v>
      </c>
      <c r="AE2515" s="322">
        <v>45.565086297180741</v>
      </c>
      <c r="AF2515" s="324">
        <v>112.55886481987625</v>
      </c>
      <c r="AG2515" s="324">
        <v>20.382312211645868</v>
      </c>
      <c r="AH2515" s="324">
        <v>0.22890630236822282</v>
      </c>
      <c r="AI2515" s="324">
        <v>0.18108135902279152</v>
      </c>
      <c r="AJ2515" s="324">
        <v>0.12053670838377531</v>
      </c>
      <c r="AK2515" s="324">
        <v>185.24446320976747</v>
      </c>
      <c r="AL2515" s="324">
        <v>140.09236332375374</v>
      </c>
      <c r="AM2515" s="324">
        <v>230.39656309578123</v>
      </c>
    </row>
    <row r="2516" spans="1:39">
      <c r="A2516" s="291" t="s">
        <v>2667</v>
      </c>
      <c r="B2516" s="291">
        <v>4</v>
      </c>
      <c r="C2516" s="291" t="s">
        <v>4694</v>
      </c>
      <c r="D2516" s="291" t="s">
        <v>3178</v>
      </c>
      <c r="E2516" s="291" t="s">
        <v>3160</v>
      </c>
      <c r="F2516" s="291" t="s">
        <v>3161</v>
      </c>
      <c r="G2516" s="291" t="s">
        <v>3162</v>
      </c>
      <c r="H2516" s="291" t="s">
        <v>3163</v>
      </c>
      <c r="I2516" s="291" t="s">
        <v>3164</v>
      </c>
      <c r="J2516" s="291" t="s">
        <v>63</v>
      </c>
      <c r="K2516" s="291">
        <v>6</v>
      </c>
      <c r="L2516" s="291">
        <v>24440266</v>
      </c>
      <c r="M2516" s="291" t="s">
        <v>58</v>
      </c>
      <c r="N2516" s="291">
        <v>513</v>
      </c>
      <c r="O2516" s="291">
        <v>9176505.2074666638</v>
      </c>
      <c r="P2516" s="321" t="s">
        <v>3172</v>
      </c>
      <c r="Q2516" s="321">
        <v>20100000</v>
      </c>
      <c r="R2516" s="321">
        <v>32.510452999999998</v>
      </c>
      <c r="S2516" s="321">
        <v>52.540310169999998</v>
      </c>
      <c r="T2516" s="321">
        <v>123.30787642705047</v>
      </c>
      <c r="U2516" s="321" t="s">
        <v>150</v>
      </c>
      <c r="V2516" s="321">
        <v>0.2437433168239114</v>
      </c>
      <c r="W2516" s="321">
        <v>1.33586139759419</v>
      </c>
      <c r="X2516" s="321">
        <v>2.6501716760387399</v>
      </c>
      <c r="Y2516" s="321">
        <v>41.899748670636797</v>
      </c>
      <c r="Z2516" s="321">
        <v>0.41800999999999999</v>
      </c>
      <c r="AA2516" s="321">
        <v>141.09487300000001</v>
      </c>
      <c r="AB2516" s="321">
        <v>1.7961040779999999</v>
      </c>
      <c r="AC2516" s="322">
        <v>0.59518882524182481</v>
      </c>
      <c r="AD2516" s="323">
        <v>201000</v>
      </c>
      <c r="AE2516" s="322">
        <v>45.654254763515738</v>
      </c>
      <c r="AF2516" s="324">
        <v>112.77913657099148</v>
      </c>
      <c r="AG2516" s="324">
        <v>20.432694266585742</v>
      </c>
      <c r="AH2516" s="324">
        <v>0.22872680988274674</v>
      </c>
      <c r="AI2516" s="324">
        <v>0.18117441654400238</v>
      </c>
      <c r="AJ2516" s="324">
        <v>0.12053670838377531</v>
      </c>
      <c r="AK2516" s="324">
        <v>185.33966014587048</v>
      </c>
      <c r="AL2516" s="324">
        <v>140.16435664289952</v>
      </c>
      <c r="AM2516" s="324">
        <v>230.51496364884144</v>
      </c>
    </row>
    <row r="2517" spans="1:39">
      <c r="A2517" s="291" t="s">
        <v>2668</v>
      </c>
      <c r="B2517" s="291">
        <v>4</v>
      </c>
      <c r="C2517" s="291" t="s">
        <v>4695</v>
      </c>
      <c r="D2517" s="291" t="s">
        <v>3178</v>
      </c>
      <c r="E2517" s="291" t="s">
        <v>3160</v>
      </c>
      <c r="F2517" s="291" t="s">
        <v>3161</v>
      </c>
      <c r="G2517" s="291" t="s">
        <v>3162</v>
      </c>
      <c r="H2517" s="291" t="s">
        <v>3163</v>
      </c>
      <c r="I2517" s="291" t="s">
        <v>3164</v>
      </c>
      <c r="J2517" s="291" t="s">
        <v>63</v>
      </c>
      <c r="K2517" s="291">
        <v>6</v>
      </c>
      <c r="L2517" s="291">
        <v>24440266</v>
      </c>
      <c r="M2517" s="291" t="s">
        <v>58</v>
      </c>
      <c r="N2517" s="291">
        <v>514</v>
      </c>
      <c r="O2517" s="291">
        <v>9194428.0691999979</v>
      </c>
      <c r="P2517" s="321" t="s">
        <v>3172</v>
      </c>
      <c r="Q2517" s="321">
        <v>20100000</v>
      </c>
      <c r="R2517" s="321">
        <v>32.510452999999998</v>
      </c>
      <c r="S2517" s="321">
        <v>52.540310169999998</v>
      </c>
      <c r="T2517" s="321">
        <v>123.30787642705047</v>
      </c>
      <c r="U2517" s="321" t="s">
        <v>150</v>
      </c>
      <c r="V2517" s="321">
        <v>0.2437433168239114</v>
      </c>
      <c r="W2517" s="321">
        <v>1.33586139759419</v>
      </c>
      <c r="X2517" s="321">
        <v>2.6501716760387399</v>
      </c>
      <c r="Y2517" s="321">
        <v>41.899748670636797</v>
      </c>
      <c r="Z2517" s="321">
        <v>0.41800999999999999</v>
      </c>
      <c r="AA2517" s="321">
        <v>141.09487300000001</v>
      </c>
      <c r="AB2517" s="321">
        <v>1.7961040779999999</v>
      </c>
      <c r="AC2517" s="322">
        <v>0.59518882524182481</v>
      </c>
      <c r="AD2517" s="323">
        <v>201000</v>
      </c>
      <c r="AE2517" s="322">
        <v>45.743423229850734</v>
      </c>
      <c r="AF2517" s="324">
        <v>112.9994083221067</v>
      </c>
      <c r="AG2517" s="324">
        <v>20.483036478543923</v>
      </c>
      <c r="AH2517" s="324">
        <v>0.22854592885062347</v>
      </c>
      <c r="AI2517" s="324">
        <v>0.18126675867325504</v>
      </c>
      <c r="AJ2517" s="324">
        <v>0.12053670838377531</v>
      </c>
      <c r="AK2517" s="324">
        <v>185.43412524298137</v>
      </c>
      <c r="AL2517" s="324">
        <v>140.2357965039165</v>
      </c>
      <c r="AM2517" s="324">
        <v>230.63245398204623</v>
      </c>
    </row>
    <row r="2518" spans="1:39">
      <c r="A2518" s="291" t="s">
        <v>2669</v>
      </c>
      <c r="B2518" s="291">
        <v>4</v>
      </c>
      <c r="C2518" s="291" t="s">
        <v>4696</v>
      </c>
      <c r="D2518" s="291" t="s">
        <v>3178</v>
      </c>
      <c r="E2518" s="291" t="s">
        <v>3160</v>
      </c>
      <c r="F2518" s="291" t="s">
        <v>3161</v>
      </c>
      <c r="G2518" s="291" t="s">
        <v>3162</v>
      </c>
      <c r="H2518" s="291" t="s">
        <v>3163</v>
      </c>
      <c r="I2518" s="291" t="s">
        <v>3164</v>
      </c>
      <c r="J2518" s="291" t="s">
        <v>63</v>
      </c>
      <c r="K2518" s="291">
        <v>6</v>
      </c>
      <c r="L2518" s="291">
        <v>24440266</v>
      </c>
      <c r="M2518" s="291" t="s">
        <v>58</v>
      </c>
      <c r="N2518" s="291">
        <v>515</v>
      </c>
      <c r="O2518" s="291">
        <v>9212350.9309333321</v>
      </c>
      <c r="P2518" s="321" t="s">
        <v>3172</v>
      </c>
      <c r="Q2518" s="321">
        <v>20100000</v>
      </c>
      <c r="R2518" s="321">
        <v>32.510452999999998</v>
      </c>
      <c r="S2518" s="321">
        <v>52.540310169999998</v>
      </c>
      <c r="T2518" s="321">
        <v>123.30787642705047</v>
      </c>
      <c r="U2518" s="321" t="s">
        <v>150</v>
      </c>
      <c r="V2518" s="321">
        <v>0.2437433168239114</v>
      </c>
      <c r="W2518" s="321">
        <v>1.33586139759419</v>
      </c>
      <c r="X2518" s="321">
        <v>2.6501716760387399</v>
      </c>
      <c r="Y2518" s="321">
        <v>41.899748670636797</v>
      </c>
      <c r="Z2518" s="321">
        <v>0.41800999999999999</v>
      </c>
      <c r="AA2518" s="321">
        <v>141.09487300000001</v>
      </c>
      <c r="AB2518" s="321">
        <v>1.7961040779999999</v>
      </c>
      <c r="AC2518" s="322">
        <v>0.59518882524182481</v>
      </c>
      <c r="AD2518" s="323">
        <v>201000</v>
      </c>
      <c r="AE2518" s="322">
        <v>45.83259169618573</v>
      </c>
      <c r="AF2518" s="324">
        <v>113.21968007322194</v>
      </c>
      <c r="AG2518" s="324">
        <v>20.533338543107529</v>
      </c>
      <c r="AH2518" s="324">
        <v>0.22836366583062651</v>
      </c>
      <c r="AI2518" s="324">
        <v>0.18135838689729664</v>
      </c>
      <c r="AJ2518" s="324">
        <v>0.12053670838377531</v>
      </c>
      <c r="AK2518" s="324">
        <v>185.52786002202791</v>
      </c>
      <c r="AL2518" s="324">
        <v>140.30668405701647</v>
      </c>
      <c r="AM2518" s="324">
        <v>230.74903598703932</v>
      </c>
    </row>
    <row r="2519" spans="1:39">
      <c r="A2519" s="291" t="s">
        <v>2670</v>
      </c>
      <c r="B2519" s="291">
        <v>4</v>
      </c>
      <c r="C2519" s="291" t="s">
        <v>4697</v>
      </c>
      <c r="D2519" s="291" t="s">
        <v>3178</v>
      </c>
      <c r="E2519" s="291" t="s">
        <v>3160</v>
      </c>
      <c r="F2519" s="291" t="s">
        <v>3161</v>
      </c>
      <c r="G2519" s="291" t="s">
        <v>3162</v>
      </c>
      <c r="H2519" s="291" t="s">
        <v>3163</v>
      </c>
      <c r="I2519" s="291" t="s">
        <v>3164</v>
      </c>
      <c r="J2519" s="291" t="s">
        <v>63</v>
      </c>
      <c r="K2519" s="291">
        <v>6</v>
      </c>
      <c r="L2519" s="291">
        <v>24440266</v>
      </c>
      <c r="M2519" s="291" t="s">
        <v>58</v>
      </c>
      <c r="N2519" s="291">
        <v>516</v>
      </c>
      <c r="O2519" s="291">
        <v>9230273.7926666662</v>
      </c>
      <c r="P2519" s="321" t="s">
        <v>3172</v>
      </c>
      <c r="Q2519" s="321">
        <v>20100000</v>
      </c>
      <c r="R2519" s="321">
        <v>32.510452999999998</v>
      </c>
      <c r="S2519" s="321">
        <v>52.540310169999998</v>
      </c>
      <c r="T2519" s="321">
        <v>123.30787642705047</v>
      </c>
      <c r="U2519" s="321" t="s">
        <v>150</v>
      </c>
      <c r="V2519" s="321">
        <v>0.2437433168239114</v>
      </c>
      <c r="W2519" s="321">
        <v>1.33586139759419</v>
      </c>
      <c r="X2519" s="321">
        <v>2.6501716760387399</v>
      </c>
      <c r="Y2519" s="321">
        <v>41.899748670636797</v>
      </c>
      <c r="Z2519" s="321">
        <v>0.41800999999999999</v>
      </c>
      <c r="AA2519" s="321">
        <v>141.09487300000001</v>
      </c>
      <c r="AB2519" s="321">
        <v>1.7961040779999999</v>
      </c>
      <c r="AC2519" s="322">
        <v>0.59518882524182481</v>
      </c>
      <c r="AD2519" s="323">
        <v>201000</v>
      </c>
      <c r="AE2519" s="322">
        <v>45.921760162520727</v>
      </c>
      <c r="AF2519" s="324">
        <v>113.43995182433717</v>
      </c>
      <c r="AG2519" s="324">
        <v>20.583600157308002</v>
      </c>
      <c r="AH2519" s="324">
        <v>0.22818002737980878</v>
      </c>
      <c r="AI2519" s="324">
        <v>0.18144930270405879</v>
      </c>
      <c r="AJ2519" s="324">
        <v>0.12053670838377531</v>
      </c>
      <c r="AK2519" s="324">
        <v>185.62086600514965</v>
      </c>
      <c r="AL2519" s="324">
        <v>140.37702045332767</v>
      </c>
      <c r="AM2519" s="324">
        <v>230.86471155697166</v>
      </c>
    </row>
    <row r="2520" spans="1:39">
      <c r="A2520" s="291" t="s">
        <v>2671</v>
      </c>
      <c r="B2520" s="291">
        <v>4</v>
      </c>
      <c r="C2520" s="291" t="s">
        <v>4698</v>
      </c>
      <c r="D2520" s="291" t="s">
        <v>3178</v>
      </c>
      <c r="E2520" s="291" t="s">
        <v>3160</v>
      </c>
      <c r="F2520" s="291" t="s">
        <v>3161</v>
      </c>
      <c r="G2520" s="291" t="s">
        <v>3162</v>
      </c>
      <c r="H2520" s="291" t="s">
        <v>3163</v>
      </c>
      <c r="I2520" s="291" t="s">
        <v>3164</v>
      </c>
      <c r="J2520" s="291" t="s">
        <v>63</v>
      </c>
      <c r="K2520" s="291">
        <v>6</v>
      </c>
      <c r="L2520" s="291">
        <v>24440266</v>
      </c>
      <c r="M2520" s="291" t="s">
        <v>58</v>
      </c>
      <c r="N2520" s="291">
        <v>517</v>
      </c>
      <c r="O2520" s="291">
        <v>9248196.6544000003</v>
      </c>
      <c r="P2520" s="321" t="s">
        <v>3172</v>
      </c>
      <c r="Q2520" s="321">
        <v>20100000</v>
      </c>
      <c r="R2520" s="321">
        <v>32.510452999999998</v>
      </c>
      <c r="S2520" s="321">
        <v>52.540310169999998</v>
      </c>
      <c r="T2520" s="321">
        <v>123.30787642705047</v>
      </c>
      <c r="U2520" s="321" t="s">
        <v>150</v>
      </c>
      <c r="V2520" s="321">
        <v>0.2437433168239114</v>
      </c>
      <c r="W2520" s="321">
        <v>1.33586139759419</v>
      </c>
      <c r="X2520" s="321">
        <v>2.6501716760387399</v>
      </c>
      <c r="Y2520" s="321">
        <v>41.899748670636797</v>
      </c>
      <c r="Z2520" s="321">
        <v>0.41800999999999999</v>
      </c>
      <c r="AA2520" s="321">
        <v>141.09487300000001</v>
      </c>
      <c r="AB2520" s="321">
        <v>1.7961040779999999</v>
      </c>
      <c r="AC2520" s="322">
        <v>0.59518882524182481</v>
      </c>
      <c r="AD2520" s="323">
        <v>201000</v>
      </c>
      <c r="AE2520" s="322">
        <v>46.010928628855723</v>
      </c>
      <c r="AF2520" s="324">
        <v>113.66022357545239</v>
      </c>
      <c r="AG2520" s="324">
        <v>20.633821019620878</v>
      </c>
      <c r="AH2520" s="324">
        <v>0.22799502005414654</v>
      </c>
      <c r="AI2520" s="324">
        <v>0.18153950758264423</v>
      </c>
      <c r="AJ2520" s="324">
        <v>0.12053670838377531</v>
      </c>
      <c r="AK2520" s="324">
        <v>185.71314471568419</v>
      </c>
      <c r="AL2520" s="324">
        <v>140.44680684488426</v>
      </c>
      <c r="AM2520" s="324">
        <v>230.9794825864841</v>
      </c>
    </row>
    <row r="2521" spans="1:39">
      <c r="A2521" s="291" t="s">
        <v>2672</v>
      </c>
      <c r="B2521" s="291">
        <v>4</v>
      </c>
      <c r="C2521" s="291" t="s">
        <v>4699</v>
      </c>
      <c r="D2521" s="291" t="s">
        <v>3178</v>
      </c>
      <c r="E2521" s="291" t="s">
        <v>3160</v>
      </c>
      <c r="F2521" s="291" t="s">
        <v>3161</v>
      </c>
      <c r="G2521" s="291" t="s">
        <v>3162</v>
      </c>
      <c r="H2521" s="291" t="s">
        <v>3163</v>
      </c>
      <c r="I2521" s="291" t="s">
        <v>3164</v>
      </c>
      <c r="J2521" s="291" t="s">
        <v>63</v>
      </c>
      <c r="K2521" s="291">
        <v>6</v>
      </c>
      <c r="L2521" s="291">
        <v>24440266</v>
      </c>
      <c r="M2521" s="291" t="s">
        <v>58</v>
      </c>
      <c r="N2521" s="291">
        <v>518</v>
      </c>
      <c r="O2521" s="291">
        <v>9266119.5161333345</v>
      </c>
      <c r="P2521" s="321" t="s">
        <v>3172</v>
      </c>
      <c r="Q2521" s="321">
        <v>20100000</v>
      </c>
      <c r="R2521" s="321">
        <v>32.510452999999998</v>
      </c>
      <c r="S2521" s="321">
        <v>52.540310169999998</v>
      </c>
      <c r="T2521" s="321">
        <v>123.30787642705047</v>
      </c>
      <c r="U2521" s="321" t="s">
        <v>150</v>
      </c>
      <c r="V2521" s="321">
        <v>0.2437433168239114</v>
      </c>
      <c r="W2521" s="321">
        <v>1.33586139759419</v>
      </c>
      <c r="X2521" s="321">
        <v>2.6501716760387399</v>
      </c>
      <c r="Y2521" s="321">
        <v>41.899748670636797</v>
      </c>
      <c r="Z2521" s="321">
        <v>0.41800999999999999</v>
      </c>
      <c r="AA2521" s="321">
        <v>141.09487300000001</v>
      </c>
      <c r="AB2521" s="321">
        <v>1.7961040779999999</v>
      </c>
      <c r="AC2521" s="322">
        <v>0.59518882524182481</v>
      </c>
      <c r="AD2521" s="323">
        <v>201000</v>
      </c>
      <c r="AE2521" s="322">
        <v>46.100097095190719</v>
      </c>
      <c r="AF2521" s="324">
        <v>113.88049532656763</v>
      </c>
      <c r="AG2521" s="324">
        <v>20.684000829965377</v>
      </c>
      <c r="AH2521" s="324">
        <v>0.22780865040768505</v>
      </c>
      <c r="AI2521" s="324">
        <v>0.18162900302331164</v>
      </c>
      <c r="AJ2521" s="324">
        <v>0.12053670838377531</v>
      </c>
      <c r="AK2521" s="324">
        <v>185.80469767815157</v>
      </c>
      <c r="AL2521" s="324">
        <v>140.51604438461482</v>
      </c>
      <c r="AM2521" s="324">
        <v>231.09335097168832</v>
      </c>
    </row>
    <row r="2522" spans="1:39">
      <c r="A2522" s="291" t="s">
        <v>2673</v>
      </c>
      <c r="B2522" s="291">
        <v>4</v>
      </c>
      <c r="C2522" s="291" t="s">
        <v>4700</v>
      </c>
      <c r="D2522" s="291" t="s">
        <v>3178</v>
      </c>
      <c r="E2522" s="291" t="s">
        <v>3160</v>
      </c>
      <c r="F2522" s="291" t="s">
        <v>3161</v>
      </c>
      <c r="G2522" s="291" t="s">
        <v>3162</v>
      </c>
      <c r="H2522" s="291" t="s">
        <v>3163</v>
      </c>
      <c r="I2522" s="291" t="s">
        <v>3164</v>
      </c>
      <c r="J2522" s="291" t="s">
        <v>63</v>
      </c>
      <c r="K2522" s="291">
        <v>6</v>
      </c>
      <c r="L2522" s="291">
        <v>24440266</v>
      </c>
      <c r="M2522" s="291" t="s">
        <v>58</v>
      </c>
      <c r="N2522" s="291">
        <v>519</v>
      </c>
      <c r="O2522" s="291">
        <v>9284042.3778666686</v>
      </c>
      <c r="P2522" s="321" t="s">
        <v>3172</v>
      </c>
      <c r="Q2522" s="321">
        <v>20100000</v>
      </c>
      <c r="R2522" s="321">
        <v>32.510452999999998</v>
      </c>
      <c r="S2522" s="321">
        <v>52.540310169999998</v>
      </c>
      <c r="T2522" s="321">
        <v>123.30787642705047</v>
      </c>
      <c r="U2522" s="321" t="s">
        <v>150</v>
      </c>
      <c r="V2522" s="321">
        <v>0.2437433168239114</v>
      </c>
      <c r="W2522" s="321">
        <v>1.33586139759419</v>
      </c>
      <c r="X2522" s="321">
        <v>2.6501716760387399</v>
      </c>
      <c r="Y2522" s="321">
        <v>41.899748670636797</v>
      </c>
      <c r="Z2522" s="321">
        <v>0.41800999999999999</v>
      </c>
      <c r="AA2522" s="321">
        <v>141.09487300000001</v>
      </c>
      <c r="AB2522" s="321">
        <v>1.7961040779999999</v>
      </c>
      <c r="AC2522" s="322">
        <v>0.59518882524182481</v>
      </c>
      <c r="AD2522" s="323">
        <v>201000</v>
      </c>
      <c r="AE2522" s="322">
        <v>46.189265561525715</v>
      </c>
      <c r="AF2522" s="324">
        <v>114.10076707768286</v>
      </c>
      <c r="AG2522" s="324">
        <v>20.734139289704085</v>
      </c>
      <c r="AH2522" s="324">
        <v>0.22762092499313841</v>
      </c>
      <c r="AI2522" s="324">
        <v>0.18171779051746187</v>
      </c>
      <c r="AJ2522" s="324">
        <v>0.12053670838377531</v>
      </c>
      <c r="AK2522" s="324">
        <v>185.89552641824031</v>
      </c>
      <c r="AL2522" s="324">
        <v>140.58473422633139</v>
      </c>
      <c r="AM2522" s="324">
        <v>231.20631861014925</v>
      </c>
    </row>
    <row r="2523" spans="1:39">
      <c r="A2523" s="291" t="s">
        <v>2674</v>
      </c>
      <c r="B2523" s="291">
        <v>4</v>
      </c>
      <c r="C2523" s="291" t="s">
        <v>4701</v>
      </c>
      <c r="D2523" s="291" t="s">
        <v>3178</v>
      </c>
      <c r="E2523" s="291" t="s">
        <v>3160</v>
      </c>
      <c r="F2523" s="291" t="s">
        <v>3161</v>
      </c>
      <c r="G2523" s="291" t="s">
        <v>3162</v>
      </c>
      <c r="H2523" s="291" t="s">
        <v>3163</v>
      </c>
      <c r="I2523" s="291" t="s">
        <v>3164</v>
      </c>
      <c r="J2523" s="291" t="s">
        <v>63</v>
      </c>
      <c r="K2523" s="291">
        <v>6</v>
      </c>
      <c r="L2523" s="291">
        <v>24440266</v>
      </c>
      <c r="M2523" s="291" t="s">
        <v>58</v>
      </c>
      <c r="N2523" s="291">
        <v>520</v>
      </c>
      <c r="O2523" s="291">
        <v>9301965.2396000028</v>
      </c>
      <c r="P2523" s="321" t="s">
        <v>3172</v>
      </c>
      <c r="Q2523" s="321">
        <v>20100000</v>
      </c>
      <c r="R2523" s="321">
        <v>32.510452999999998</v>
      </c>
      <c r="S2523" s="321">
        <v>52.540310169999998</v>
      </c>
      <c r="T2523" s="321">
        <v>123.30787642705047</v>
      </c>
      <c r="U2523" s="321" t="s">
        <v>150</v>
      </c>
      <c r="V2523" s="321">
        <v>0.2437433168239114</v>
      </c>
      <c r="W2523" s="321">
        <v>1.33586139759419</v>
      </c>
      <c r="X2523" s="321">
        <v>2.6501716760387399</v>
      </c>
      <c r="Y2523" s="321">
        <v>41.899748670636797</v>
      </c>
      <c r="Z2523" s="321">
        <v>0.41800999999999999</v>
      </c>
      <c r="AA2523" s="321">
        <v>141.09487300000001</v>
      </c>
      <c r="AB2523" s="321">
        <v>1.7961040779999999</v>
      </c>
      <c r="AC2523" s="322">
        <v>0.59518882524182481</v>
      </c>
      <c r="AD2523" s="323">
        <v>201000</v>
      </c>
      <c r="AE2523" s="322">
        <v>46.278434027860712</v>
      </c>
      <c r="AF2523" s="324">
        <v>114.32103882879808</v>
      </c>
      <c r="AG2523" s="324">
        <v>20.784236101642509</v>
      </c>
      <c r="AH2523" s="324">
        <v>0.22743185036114433</v>
      </c>
      <c r="AI2523" s="324">
        <v>0.18180587155762312</v>
      </c>
      <c r="AJ2523" s="324">
        <v>0.12053670838377531</v>
      </c>
      <c r="AK2523" s="324">
        <v>185.98563246279224</v>
      </c>
      <c r="AL2523" s="324">
        <v>140.65287752471835</v>
      </c>
      <c r="AM2523" s="324">
        <v>231.31838740086613</v>
      </c>
    </row>
    <row r="2524" spans="1:39">
      <c r="A2524" s="291" t="s">
        <v>2675</v>
      </c>
      <c r="B2524" s="291">
        <v>4</v>
      </c>
      <c r="C2524" s="291" t="s">
        <v>4702</v>
      </c>
      <c r="D2524" s="291" t="s">
        <v>3178</v>
      </c>
      <c r="E2524" s="291" t="s">
        <v>3160</v>
      </c>
      <c r="F2524" s="291" t="s">
        <v>3161</v>
      </c>
      <c r="G2524" s="291" t="s">
        <v>3162</v>
      </c>
      <c r="H2524" s="291" t="s">
        <v>3163</v>
      </c>
      <c r="I2524" s="291" t="s">
        <v>3164</v>
      </c>
      <c r="J2524" s="291" t="s">
        <v>63</v>
      </c>
      <c r="K2524" s="291">
        <v>6</v>
      </c>
      <c r="L2524" s="291">
        <v>24440266</v>
      </c>
      <c r="M2524" s="291" t="s">
        <v>58</v>
      </c>
      <c r="N2524" s="291">
        <v>521</v>
      </c>
      <c r="O2524" s="291">
        <v>9319888.1013333369</v>
      </c>
      <c r="P2524" s="321" t="s">
        <v>3172</v>
      </c>
      <c r="Q2524" s="321">
        <v>20100000</v>
      </c>
      <c r="R2524" s="321">
        <v>32.510452999999998</v>
      </c>
      <c r="S2524" s="321">
        <v>52.540310169999998</v>
      </c>
      <c r="T2524" s="321">
        <v>123.30787642705047</v>
      </c>
      <c r="U2524" s="321" t="s">
        <v>150</v>
      </c>
      <c r="V2524" s="321">
        <v>0.2437433168239114</v>
      </c>
      <c r="W2524" s="321">
        <v>1.33586139759419</v>
      </c>
      <c r="X2524" s="321">
        <v>2.6501716760387399</v>
      </c>
      <c r="Y2524" s="321">
        <v>41.899748670636797</v>
      </c>
      <c r="Z2524" s="321">
        <v>0.41800999999999999</v>
      </c>
      <c r="AA2524" s="321">
        <v>141.09487300000001</v>
      </c>
      <c r="AB2524" s="321">
        <v>1.7961040779999999</v>
      </c>
      <c r="AC2524" s="322">
        <v>0.59518882524182481</v>
      </c>
      <c r="AD2524" s="323">
        <v>201000</v>
      </c>
      <c r="AE2524" s="322">
        <v>46.367602494195708</v>
      </c>
      <c r="AF2524" s="324">
        <v>114.54131057991331</v>
      </c>
      <c r="AG2524" s="324">
        <v>20.834290970028729</v>
      </c>
      <c r="AH2524" s="324">
        <v>0.2272414330607159</v>
      </c>
      <c r="AI2524" s="324">
        <v>0.18189324763743678</v>
      </c>
      <c r="AJ2524" s="324">
        <v>0.12053670838377531</v>
      </c>
      <c r="AK2524" s="324">
        <v>186.07501733978788</v>
      </c>
      <c r="AL2524" s="324">
        <v>140.72047543532116</v>
      </c>
      <c r="AM2524" s="324">
        <v>231.42955924425459</v>
      </c>
    </row>
    <row r="2525" spans="1:39">
      <c r="A2525" s="291" t="s">
        <v>2676</v>
      </c>
      <c r="B2525" s="291">
        <v>4</v>
      </c>
      <c r="C2525" s="291" t="s">
        <v>4703</v>
      </c>
      <c r="D2525" s="291" t="s">
        <v>3178</v>
      </c>
      <c r="E2525" s="291" t="s">
        <v>3160</v>
      </c>
      <c r="F2525" s="291" t="s">
        <v>3161</v>
      </c>
      <c r="G2525" s="291" t="s">
        <v>3162</v>
      </c>
      <c r="H2525" s="291" t="s">
        <v>3163</v>
      </c>
      <c r="I2525" s="291" t="s">
        <v>3164</v>
      </c>
      <c r="J2525" s="291" t="s">
        <v>63</v>
      </c>
      <c r="K2525" s="291">
        <v>6</v>
      </c>
      <c r="L2525" s="291">
        <v>24440266</v>
      </c>
      <c r="M2525" s="291" t="s">
        <v>58</v>
      </c>
      <c r="N2525" s="291">
        <v>522</v>
      </c>
      <c r="O2525" s="291">
        <v>9337810.963066671</v>
      </c>
      <c r="P2525" s="321" t="s">
        <v>3172</v>
      </c>
      <c r="Q2525" s="321">
        <v>20100000</v>
      </c>
      <c r="R2525" s="321">
        <v>32.510452999999998</v>
      </c>
      <c r="S2525" s="321">
        <v>52.540310169999998</v>
      </c>
      <c r="T2525" s="321">
        <v>123.30787642705047</v>
      </c>
      <c r="U2525" s="321" t="s">
        <v>150</v>
      </c>
      <c r="V2525" s="321">
        <v>0.2437433168239114</v>
      </c>
      <c r="W2525" s="321">
        <v>1.33586139759419</v>
      </c>
      <c r="X2525" s="321">
        <v>2.6501716760387399</v>
      </c>
      <c r="Y2525" s="321">
        <v>41.899748670636797</v>
      </c>
      <c r="Z2525" s="321">
        <v>0.41800999999999999</v>
      </c>
      <c r="AA2525" s="321">
        <v>141.09487300000001</v>
      </c>
      <c r="AB2525" s="321">
        <v>1.7961040779999999</v>
      </c>
      <c r="AC2525" s="322">
        <v>0.59518882524182481</v>
      </c>
      <c r="AD2525" s="323">
        <v>201000</v>
      </c>
      <c r="AE2525" s="322">
        <v>46.456770960530704</v>
      </c>
      <c r="AF2525" s="324">
        <v>114.76158233102854</v>
      </c>
      <c r="AG2525" s="324">
        <v>20.884303600552887</v>
      </c>
      <c r="AH2525" s="324">
        <v>0.22704967963866254</v>
      </c>
      <c r="AI2525" s="324">
        <v>0.18197992025164259</v>
      </c>
      <c r="AJ2525" s="324">
        <v>0.12053670838377531</v>
      </c>
      <c r="AK2525" s="324">
        <v>186.16368257833139</v>
      </c>
      <c r="AL2525" s="324">
        <v>140.78752911453509</v>
      </c>
      <c r="AM2525" s="324">
        <v>231.53983604212769</v>
      </c>
    </row>
    <row r="2526" spans="1:39">
      <c r="A2526" s="291" t="s">
        <v>2677</v>
      </c>
      <c r="B2526" s="291">
        <v>4</v>
      </c>
      <c r="C2526" s="291" t="s">
        <v>4704</v>
      </c>
      <c r="D2526" s="291" t="s">
        <v>3178</v>
      </c>
      <c r="E2526" s="291" t="s">
        <v>3160</v>
      </c>
      <c r="F2526" s="291" t="s">
        <v>3161</v>
      </c>
      <c r="G2526" s="291" t="s">
        <v>3162</v>
      </c>
      <c r="H2526" s="291" t="s">
        <v>3163</v>
      </c>
      <c r="I2526" s="291" t="s">
        <v>3164</v>
      </c>
      <c r="J2526" s="291" t="s">
        <v>63</v>
      </c>
      <c r="K2526" s="291">
        <v>6</v>
      </c>
      <c r="L2526" s="291">
        <v>24440266</v>
      </c>
      <c r="M2526" s="291" t="s">
        <v>58</v>
      </c>
      <c r="N2526" s="291">
        <v>523</v>
      </c>
      <c r="O2526" s="291">
        <v>9355733.8248000052</v>
      </c>
      <c r="P2526" s="321" t="s">
        <v>3172</v>
      </c>
      <c r="Q2526" s="321">
        <v>20100000</v>
      </c>
      <c r="R2526" s="321">
        <v>32.510452999999998</v>
      </c>
      <c r="S2526" s="321">
        <v>52.540310169999998</v>
      </c>
      <c r="T2526" s="321">
        <v>123.30787642705047</v>
      </c>
      <c r="U2526" s="321" t="s">
        <v>150</v>
      </c>
      <c r="V2526" s="321">
        <v>0.2437433168239114</v>
      </c>
      <c r="W2526" s="321">
        <v>1.33586139759419</v>
      </c>
      <c r="X2526" s="321">
        <v>2.6501716760387399</v>
      </c>
      <c r="Y2526" s="321">
        <v>41.899748670636797</v>
      </c>
      <c r="Z2526" s="321">
        <v>0.41800999999999999</v>
      </c>
      <c r="AA2526" s="321">
        <v>141.09487300000001</v>
      </c>
      <c r="AB2526" s="321">
        <v>1.7961040779999999</v>
      </c>
      <c r="AC2526" s="322">
        <v>0.59518882524182481</v>
      </c>
      <c r="AD2526" s="323">
        <v>201000</v>
      </c>
      <c r="AE2526" s="322">
        <v>46.545939426865701</v>
      </c>
      <c r="AF2526" s="324">
        <v>114.98185408214377</v>
      </c>
      <c r="AG2526" s="324">
        <v>20.934273700346804</v>
      </c>
      <c r="AH2526" s="324">
        <v>0.22685659663991833</v>
      </c>
      <c r="AI2526" s="324">
        <v>0.18206589089606456</v>
      </c>
      <c r="AJ2526" s="324">
        <v>0.12053670838377531</v>
      </c>
      <c r="AK2526" s="324">
        <v>186.25162970863619</v>
      </c>
      <c r="AL2526" s="324">
        <v>140.85403971959425</v>
      </c>
      <c r="AM2526" s="324">
        <v>231.64921969767812</v>
      </c>
    </row>
    <row r="2527" spans="1:39">
      <c r="A2527" s="291" t="s">
        <v>2678</v>
      </c>
      <c r="B2527" s="291">
        <v>4</v>
      </c>
      <c r="C2527" s="291" t="s">
        <v>4705</v>
      </c>
      <c r="D2527" s="291" t="s">
        <v>3178</v>
      </c>
      <c r="E2527" s="291" t="s">
        <v>3160</v>
      </c>
      <c r="F2527" s="291" t="s">
        <v>3161</v>
      </c>
      <c r="G2527" s="291" t="s">
        <v>3162</v>
      </c>
      <c r="H2527" s="291" t="s">
        <v>3163</v>
      </c>
      <c r="I2527" s="291" t="s">
        <v>3164</v>
      </c>
      <c r="J2527" s="291" t="s">
        <v>63</v>
      </c>
      <c r="K2527" s="291">
        <v>6</v>
      </c>
      <c r="L2527" s="291">
        <v>24440266</v>
      </c>
      <c r="M2527" s="291" t="s">
        <v>58</v>
      </c>
      <c r="N2527" s="291">
        <v>524</v>
      </c>
      <c r="O2527" s="291">
        <v>9373656.6865333393</v>
      </c>
      <c r="P2527" s="321" t="s">
        <v>3172</v>
      </c>
      <c r="Q2527" s="321">
        <v>20100000</v>
      </c>
      <c r="R2527" s="321">
        <v>32.510452999999998</v>
      </c>
      <c r="S2527" s="321">
        <v>52.540310169999998</v>
      </c>
      <c r="T2527" s="321">
        <v>123.30787642705047</v>
      </c>
      <c r="U2527" s="321" t="s">
        <v>150</v>
      </c>
      <c r="V2527" s="321">
        <v>0.2437433168239114</v>
      </c>
      <c r="W2527" s="321">
        <v>1.33586139759419</v>
      </c>
      <c r="X2527" s="321">
        <v>2.6501716760387399</v>
      </c>
      <c r="Y2527" s="321">
        <v>41.899748670636797</v>
      </c>
      <c r="Z2527" s="321">
        <v>0.41800999999999999</v>
      </c>
      <c r="AA2527" s="321">
        <v>141.09487300000001</v>
      </c>
      <c r="AB2527" s="321">
        <v>1.7961040779999999</v>
      </c>
      <c r="AC2527" s="322">
        <v>0.59518882524182481</v>
      </c>
      <c r="AD2527" s="323">
        <v>201000</v>
      </c>
      <c r="AE2527" s="322">
        <v>46.63510789320069</v>
      </c>
      <c r="AF2527" s="324">
        <v>115.20212583325898</v>
      </c>
      <c r="AG2527" s="324">
        <v>20.984200977983424</v>
      </c>
      <c r="AH2527" s="324">
        <v>0.22666219060703305</v>
      </c>
      <c r="AI2527" s="324">
        <v>0.18215116106759605</v>
      </c>
      <c r="AJ2527" s="324">
        <v>0.12053670838377531</v>
      </c>
      <c r="AK2527" s="324">
        <v>186.33886026200955</v>
      </c>
      <c r="AL2527" s="324">
        <v>140.92000840855999</v>
      </c>
      <c r="AM2527" s="324">
        <v>231.75771211545907</v>
      </c>
    </row>
    <row r="2528" spans="1:39">
      <c r="A2528" s="291" t="s">
        <v>2679</v>
      </c>
      <c r="B2528" s="291">
        <v>4</v>
      </c>
      <c r="C2528" s="291" t="s">
        <v>4706</v>
      </c>
      <c r="D2528" s="291" t="s">
        <v>3178</v>
      </c>
      <c r="E2528" s="291" t="s">
        <v>3160</v>
      </c>
      <c r="F2528" s="291" t="s">
        <v>3161</v>
      </c>
      <c r="G2528" s="291" t="s">
        <v>3162</v>
      </c>
      <c r="H2528" s="291" t="s">
        <v>3163</v>
      </c>
      <c r="I2528" s="291" t="s">
        <v>3164</v>
      </c>
      <c r="J2528" s="291" t="s">
        <v>63</v>
      </c>
      <c r="K2528" s="291">
        <v>6</v>
      </c>
      <c r="L2528" s="291">
        <v>24440266</v>
      </c>
      <c r="M2528" s="291" t="s">
        <v>58</v>
      </c>
      <c r="N2528" s="291">
        <v>525</v>
      </c>
      <c r="O2528" s="291">
        <v>9391579.5482666735</v>
      </c>
      <c r="P2528" s="321" t="s">
        <v>3172</v>
      </c>
      <c r="Q2528" s="321">
        <v>20100000</v>
      </c>
      <c r="R2528" s="321">
        <v>32.510452999999998</v>
      </c>
      <c r="S2528" s="321">
        <v>52.540310169999998</v>
      </c>
      <c r="T2528" s="321">
        <v>123.30787642705047</v>
      </c>
      <c r="U2528" s="321" t="s">
        <v>150</v>
      </c>
      <c r="V2528" s="321">
        <v>0.2437433168239114</v>
      </c>
      <c r="W2528" s="321">
        <v>1.33586139759419</v>
      </c>
      <c r="X2528" s="321">
        <v>2.6501716760387399</v>
      </c>
      <c r="Y2528" s="321">
        <v>41.899748670636797</v>
      </c>
      <c r="Z2528" s="321">
        <v>0.41800999999999999</v>
      </c>
      <c r="AA2528" s="321">
        <v>141.09487300000001</v>
      </c>
      <c r="AB2528" s="321">
        <v>1.7961040779999999</v>
      </c>
      <c r="AC2528" s="322">
        <v>0.59518882524182481</v>
      </c>
      <c r="AD2528" s="323">
        <v>201000</v>
      </c>
      <c r="AE2528" s="322">
        <v>46.724276359535686</v>
      </c>
      <c r="AF2528" s="324">
        <v>115.42239758437421</v>
      </c>
      <c r="AG2528" s="324">
        <v>21.034085143476375</v>
      </c>
      <c r="AH2528" s="324">
        <v>0.22646646808039705</v>
      </c>
      <c r="AI2528" s="324">
        <v>0.18223573226418538</v>
      </c>
      <c r="AJ2528" s="324">
        <v>0.12053670838377531</v>
      </c>
      <c r="AK2528" s="324">
        <v>186.42537577083795</v>
      </c>
      <c r="AL2528" s="324">
        <v>140.98543634030986</v>
      </c>
      <c r="AM2528" s="324">
        <v>231.86531520136603</v>
      </c>
    </row>
    <row r="2529" spans="1:39">
      <c r="A2529" s="291" t="s">
        <v>2680</v>
      </c>
      <c r="B2529" s="291">
        <v>4</v>
      </c>
      <c r="C2529" s="291" t="s">
        <v>4707</v>
      </c>
      <c r="D2529" s="291" t="s">
        <v>3178</v>
      </c>
      <c r="E2529" s="291" t="s">
        <v>3160</v>
      </c>
      <c r="F2529" s="291" t="s">
        <v>3161</v>
      </c>
      <c r="G2529" s="291" t="s">
        <v>3162</v>
      </c>
      <c r="H2529" s="291" t="s">
        <v>3163</v>
      </c>
      <c r="I2529" s="291" t="s">
        <v>3164</v>
      </c>
      <c r="J2529" s="291" t="s">
        <v>63</v>
      </c>
      <c r="K2529" s="291">
        <v>6</v>
      </c>
      <c r="L2529" s="291">
        <v>24440266</v>
      </c>
      <c r="M2529" s="291" t="s">
        <v>58</v>
      </c>
      <c r="N2529" s="291">
        <v>526</v>
      </c>
      <c r="O2529" s="291">
        <v>9409502.4100000076</v>
      </c>
      <c r="P2529" s="321" t="s">
        <v>3172</v>
      </c>
      <c r="Q2529" s="321">
        <v>20100000</v>
      </c>
      <c r="R2529" s="321">
        <v>32.510452999999998</v>
      </c>
      <c r="S2529" s="321">
        <v>52.540310169999998</v>
      </c>
      <c r="T2529" s="321">
        <v>123.30787642705047</v>
      </c>
      <c r="U2529" s="321" t="s">
        <v>150</v>
      </c>
      <c r="V2529" s="321">
        <v>0.2437433168239114</v>
      </c>
      <c r="W2529" s="321">
        <v>1.33586139759419</v>
      </c>
      <c r="X2529" s="321">
        <v>2.6501716760387399</v>
      </c>
      <c r="Y2529" s="321">
        <v>41.899748670636797</v>
      </c>
      <c r="Z2529" s="321">
        <v>0.41800999999999999</v>
      </c>
      <c r="AA2529" s="321">
        <v>141.09487300000001</v>
      </c>
      <c r="AB2529" s="321">
        <v>1.7961040779999999</v>
      </c>
      <c r="AC2529" s="322">
        <v>0.59518882524182481</v>
      </c>
      <c r="AD2529" s="323">
        <v>201000</v>
      </c>
      <c r="AE2529" s="322">
        <v>46.813444825870683</v>
      </c>
      <c r="AF2529" s="324">
        <v>115.64266933548944</v>
      </c>
      <c r="AG2529" s="324">
        <v>21.083925908279387</v>
      </c>
      <c r="AH2529" s="324">
        <v>0.22626943559792961</v>
      </c>
      <c r="AI2529" s="324">
        <v>0.18231960598482108</v>
      </c>
      <c r="AJ2529" s="324">
        <v>0.12053670838377531</v>
      </c>
      <c r="AK2529" s="324">
        <v>186.51117776857208</v>
      </c>
      <c r="AL2529" s="324">
        <v>141.05032467452617</v>
      </c>
      <c r="AM2529" s="324">
        <v>231.972030862618</v>
      </c>
    </row>
    <row r="2530" spans="1:39">
      <c r="A2530" s="291" t="s">
        <v>2681</v>
      </c>
      <c r="B2530" s="291">
        <v>4</v>
      </c>
      <c r="C2530" s="291" t="s">
        <v>4708</v>
      </c>
      <c r="D2530" s="291" t="s">
        <v>3178</v>
      </c>
      <c r="E2530" s="291" t="s">
        <v>3160</v>
      </c>
      <c r="F2530" s="291" t="s">
        <v>3161</v>
      </c>
      <c r="G2530" s="291" t="s">
        <v>3162</v>
      </c>
      <c r="H2530" s="291" t="s">
        <v>3163</v>
      </c>
      <c r="I2530" s="291" t="s">
        <v>3164</v>
      </c>
      <c r="J2530" s="291" t="s">
        <v>63</v>
      </c>
      <c r="K2530" s="291">
        <v>6</v>
      </c>
      <c r="L2530" s="291">
        <v>24440266</v>
      </c>
      <c r="M2530" s="291" t="s">
        <v>58</v>
      </c>
      <c r="N2530" s="291">
        <v>527</v>
      </c>
      <c r="O2530" s="291">
        <v>9427425.2717333417</v>
      </c>
      <c r="P2530" s="321" t="s">
        <v>3172</v>
      </c>
      <c r="Q2530" s="321">
        <v>20100000</v>
      </c>
      <c r="R2530" s="321">
        <v>32.510452999999998</v>
      </c>
      <c r="S2530" s="321">
        <v>52.540310169999998</v>
      </c>
      <c r="T2530" s="321">
        <v>123.30787642705047</v>
      </c>
      <c r="U2530" s="321" t="s">
        <v>150</v>
      </c>
      <c r="V2530" s="321">
        <v>0.2437433168239114</v>
      </c>
      <c r="W2530" s="321">
        <v>1.33586139759419</v>
      </c>
      <c r="X2530" s="321">
        <v>2.6501716760387399</v>
      </c>
      <c r="Y2530" s="321">
        <v>41.899748670636797</v>
      </c>
      <c r="Z2530" s="321">
        <v>0.41800999999999999</v>
      </c>
      <c r="AA2530" s="321">
        <v>141.09487300000001</v>
      </c>
      <c r="AB2530" s="321">
        <v>1.7961040779999999</v>
      </c>
      <c r="AC2530" s="322">
        <v>0.59518882524182481</v>
      </c>
      <c r="AD2530" s="323">
        <v>201000</v>
      </c>
      <c r="AE2530" s="322">
        <v>46.902613292205679</v>
      </c>
      <c r="AF2530" s="324">
        <v>115.86294108660466</v>
      </c>
      <c r="AG2530" s="324">
        <v>21.133722985285797</v>
      </c>
      <c r="AH2530" s="324">
        <v>0.22607109969522177</v>
      </c>
      <c r="AI2530" s="324">
        <v>0.18240278372951765</v>
      </c>
      <c r="AJ2530" s="324">
        <v>0.12053670838377531</v>
      </c>
      <c r="AK2530" s="324">
        <v>186.59626778971213</v>
      </c>
      <c r="AL2530" s="324">
        <v>141.1146745716849</v>
      </c>
      <c r="AM2530" s="324">
        <v>232.07786100773933</v>
      </c>
    </row>
    <row r="2531" spans="1:39">
      <c r="A2531" s="291" t="s">
        <v>2682</v>
      </c>
      <c r="B2531" s="291">
        <v>4</v>
      </c>
      <c r="C2531" s="291" t="s">
        <v>4709</v>
      </c>
      <c r="D2531" s="291" t="s">
        <v>3178</v>
      </c>
      <c r="E2531" s="291" t="s">
        <v>3160</v>
      </c>
      <c r="F2531" s="291" t="s">
        <v>3161</v>
      </c>
      <c r="G2531" s="291" t="s">
        <v>3162</v>
      </c>
      <c r="H2531" s="291" t="s">
        <v>3163</v>
      </c>
      <c r="I2531" s="291" t="s">
        <v>3164</v>
      </c>
      <c r="J2531" s="291" t="s">
        <v>63</v>
      </c>
      <c r="K2531" s="291">
        <v>6</v>
      </c>
      <c r="L2531" s="291">
        <v>24440266</v>
      </c>
      <c r="M2531" s="291" t="s">
        <v>58</v>
      </c>
      <c r="N2531" s="291">
        <v>528</v>
      </c>
      <c r="O2531" s="291">
        <v>9445348.1334666759</v>
      </c>
      <c r="P2531" s="321" t="s">
        <v>3172</v>
      </c>
      <c r="Q2531" s="321">
        <v>20100000</v>
      </c>
      <c r="R2531" s="321">
        <v>32.510452999999998</v>
      </c>
      <c r="S2531" s="321">
        <v>52.540310169999998</v>
      </c>
      <c r="T2531" s="321">
        <v>123.30787642705047</v>
      </c>
      <c r="U2531" s="321" t="s">
        <v>150</v>
      </c>
      <c r="V2531" s="321">
        <v>0.2437433168239114</v>
      </c>
      <c r="W2531" s="321">
        <v>1.33586139759419</v>
      </c>
      <c r="X2531" s="321">
        <v>2.6501716760387399</v>
      </c>
      <c r="Y2531" s="321">
        <v>41.899748670636797</v>
      </c>
      <c r="Z2531" s="321">
        <v>0.41800999999999999</v>
      </c>
      <c r="AA2531" s="321">
        <v>141.09487300000001</v>
      </c>
      <c r="AB2531" s="321">
        <v>1.7961040779999999</v>
      </c>
      <c r="AC2531" s="322">
        <v>0.59518882524182481</v>
      </c>
      <c r="AD2531" s="323">
        <v>201000</v>
      </c>
      <c r="AE2531" s="322">
        <v>46.991781758540675</v>
      </c>
      <c r="AF2531" s="324">
        <v>116.0832128377199</v>
      </c>
      <c r="AG2531" s="324">
        <v>21.18347608882792</v>
      </c>
      <c r="AH2531" s="324">
        <v>0.22587146690496462</v>
      </c>
      <c r="AI2531" s="324">
        <v>0.18248526699930029</v>
      </c>
      <c r="AJ2531" s="324">
        <v>0.12053670838377531</v>
      </c>
      <c r="AK2531" s="324">
        <v>186.68064736979218</v>
      </c>
      <c r="AL2531" s="324">
        <v>141.17848719304405</v>
      </c>
      <c r="AM2531" s="324">
        <v>232.18280754654032</v>
      </c>
    </row>
    <row r="2532" spans="1:39">
      <c r="A2532" s="291" t="s">
        <v>2683</v>
      </c>
      <c r="B2532" s="291">
        <v>4</v>
      </c>
      <c r="C2532" s="291" t="s">
        <v>4710</v>
      </c>
      <c r="D2532" s="291" t="s">
        <v>3178</v>
      </c>
      <c r="E2532" s="291" t="s">
        <v>3160</v>
      </c>
      <c r="F2532" s="291" t="s">
        <v>3161</v>
      </c>
      <c r="G2532" s="291" t="s">
        <v>3162</v>
      </c>
      <c r="H2532" s="291" t="s">
        <v>3163</v>
      </c>
      <c r="I2532" s="291" t="s">
        <v>3164</v>
      </c>
      <c r="J2532" s="291" t="s">
        <v>63</v>
      </c>
      <c r="K2532" s="291">
        <v>6</v>
      </c>
      <c r="L2532" s="291">
        <v>24440266</v>
      </c>
      <c r="M2532" s="291" t="s">
        <v>58</v>
      </c>
      <c r="N2532" s="291">
        <v>529</v>
      </c>
      <c r="O2532" s="291">
        <v>9463270.99520001</v>
      </c>
      <c r="P2532" s="321" t="s">
        <v>3172</v>
      </c>
      <c r="Q2532" s="321">
        <v>20100000</v>
      </c>
      <c r="R2532" s="321">
        <v>32.510452999999998</v>
      </c>
      <c r="S2532" s="321">
        <v>52.540310169999998</v>
      </c>
      <c r="T2532" s="321">
        <v>123.30787642705047</v>
      </c>
      <c r="U2532" s="321" t="s">
        <v>150</v>
      </c>
      <c r="V2532" s="321">
        <v>0.2437433168239114</v>
      </c>
      <c r="W2532" s="321">
        <v>1.33586139759419</v>
      </c>
      <c r="X2532" s="321">
        <v>2.6501716760387399</v>
      </c>
      <c r="Y2532" s="321">
        <v>41.899748670636797</v>
      </c>
      <c r="Z2532" s="321">
        <v>0.41800999999999999</v>
      </c>
      <c r="AA2532" s="321">
        <v>141.09487300000001</v>
      </c>
      <c r="AB2532" s="321">
        <v>1.7961040779999999</v>
      </c>
      <c r="AC2532" s="322">
        <v>0.59518882524182481</v>
      </c>
      <c r="AD2532" s="323">
        <v>201000</v>
      </c>
      <c r="AE2532" s="322">
        <v>47.080950224875671</v>
      </c>
      <c r="AF2532" s="324">
        <v>116.30348458883513</v>
      </c>
      <c r="AG2532" s="324">
        <v>21.233184934676515</v>
      </c>
      <c r="AH2532" s="324">
        <v>0.22567054375751741</v>
      </c>
      <c r="AI2532" s="324">
        <v>0.18256705729619088</v>
      </c>
      <c r="AJ2532" s="324">
        <v>0.12053670838377531</v>
      </c>
      <c r="AK2532" s="324">
        <v>186.76431804536602</v>
      </c>
      <c r="AL2532" s="324">
        <v>141.24176370063262</v>
      </c>
      <c r="AM2532" s="324">
        <v>232.2868723900994</v>
      </c>
    </row>
    <row r="2533" spans="1:39">
      <c r="A2533" s="291" t="s">
        <v>2684</v>
      </c>
      <c r="B2533" s="291">
        <v>4</v>
      </c>
      <c r="C2533" s="291" t="s">
        <v>4711</v>
      </c>
      <c r="D2533" s="291" t="s">
        <v>3178</v>
      </c>
      <c r="E2533" s="291" t="s">
        <v>3160</v>
      </c>
      <c r="F2533" s="291" t="s">
        <v>3161</v>
      </c>
      <c r="G2533" s="291" t="s">
        <v>3162</v>
      </c>
      <c r="H2533" s="291" t="s">
        <v>3163</v>
      </c>
      <c r="I2533" s="291" t="s">
        <v>3164</v>
      </c>
      <c r="J2533" s="291" t="s">
        <v>63</v>
      </c>
      <c r="K2533" s="291">
        <v>6</v>
      </c>
      <c r="L2533" s="291">
        <v>24440266</v>
      </c>
      <c r="M2533" s="291" t="s">
        <v>58</v>
      </c>
      <c r="N2533" s="291">
        <v>530</v>
      </c>
      <c r="O2533" s="291">
        <v>9481193.8569333442</v>
      </c>
      <c r="P2533" s="321" t="s">
        <v>3172</v>
      </c>
      <c r="Q2533" s="321">
        <v>20100000</v>
      </c>
      <c r="R2533" s="321">
        <v>32.510452999999998</v>
      </c>
      <c r="S2533" s="321">
        <v>52.540310169999998</v>
      </c>
      <c r="T2533" s="321">
        <v>123.30787642705047</v>
      </c>
      <c r="U2533" s="321" t="s">
        <v>150</v>
      </c>
      <c r="V2533" s="321">
        <v>0.2437433168239114</v>
      </c>
      <c r="W2533" s="321">
        <v>1.33586139759419</v>
      </c>
      <c r="X2533" s="321">
        <v>2.6501716760387399</v>
      </c>
      <c r="Y2533" s="321">
        <v>41.899748670636797</v>
      </c>
      <c r="Z2533" s="321">
        <v>0.41800999999999999</v>
      </c>
      <c r="AA2533" s="321">
        <v>141.09487300000001</v>
      </c>
      <c r="AB2533" s="321">
        <v>1.7961040779999999</v>
      </c>
      <c r="AC2533" s="322">
        <v>0.59518882524182481</v>
      </c>
      <c r="AD2533" s="323">
        <v>201000</v>
      </c>
      <c r="AE2533" s="322">
        <v>47.170118691210668</v>
      </c>
      <c r="AF2533" s="324">
        <v>116.52375633995035</v>
      </c>
      <c r="AG2533" s="324">
        <v>21.282849240040097</v>
      </c>
      <c r="AH2533" s="324">
        <v>0.22546833678006661</v>
      </c>
      <c r="AI2533" s="324">
        <v>0.18264815612319252</v>
      </c>
      <c r="AJ2533" s="324">
        <v>0.12053670838377531</v>
      </c>
      <c r="AK2533" s="324">
        <v>186.84728135399112</v>
      </c>
      <c r="AL2533" s="324">
        <v>141.30450525723876</v>
      </c>
      <c r="AM2533" s="324">
        <v>232.39005745074348</v>
      </c>
    </row>
    <row r="2534" spans="1:39">
      <c r="A2534" s="291" t="s">
        <v>2685</v>
      </c>
      <c r="B2534" s="291">
        <v>4</v>
      </c>
      <c r="C2534" s="291" t="s">
        <v>4712</v>
      </c>
      <c r="D2534" s="291" t="s">
        <v>3178</v>
      </c>
      <c r="E2534" s="291" t="s">
        <v>3160</v>
      </c>
      <c r="F2534" s="291" t="s">
        <v>3161</v>
      </c>
      <c r="G2534" s="291" t="s">
        <v>3162</v>
      </c>
      <c r="H2534" s="291" t="s">
        <v>3163</v>
      </c>
      <c r="I2534" s="291" t="s">
        <v>3164</v>
      </c>
      <c r="J2534" s="291" t="s">
        <v>63</v>
      </c>
      <c r="K2534" s="291">
        <v>6</v>
      </c>
      <c r="L2534" s="291">
        <v>24440266</v>
      </c>
      <c r="M2534" s="291" t="s">
        <v>58</v>
      </c>
      <c r="N2534" s="291">
        <v>531</v>
      </c>
      <c r="O2534" s="291">
        <v>9499116.7186666783</v>
      </c>
      <c r="P2534" s="321" t="s">
        <v>3172</v>
      </c>
      <c r="Q2534" s="321">
        <v>20100000</v>
      </c>
      <c r="R2534" s="321">
        <v>32.510452999999998</v>
      </c>
      <c r="S2534" s="321">
        <v>52.540310169999998</v>
      </c>
      <c r="T2534" s="321">
        <v>123.30787642705047</v>
      </c>
      <c r="U2534" s="321" t="s">
        <v>150</v>
      </c>
      <c r="V2534" s="321">
        <v>0.2437433168239114</v>
      </c>
      <c r="W2534" s="321">
        <v>1.33586139759419</v>
      </c>
      <c r="X2534" s="321">
        <v>2.6501716760387399</v>
      </c>
      <c r="Y2534" s="321">
        <v>41.899748670636797</v>
      </c>
      <c r="Z2534" s="321">
        <v>0.41800999999999999</v>
      </c>
      <c r="AA2534" s="321">
        <v>141.09487300000001</v>
      </c>
      <c r="AB2534" s="321">
        <v>1.7961040779999999</v>
      </c>
      <c r="AC2534" s="322">
        <v>0.59518882524182481</v>
      </c>
      <c r="AD2534" s="323">
        <v>201000</v>
      </c>
      <c r="AE2534" s="322">
        <v>47.259287157545664</v>
      </c>
      <c r="AF2534" s="324">
        <v>116.74402809106559</v>
      </c>
      <c r="AG2534" s="324">
        <v>21.332468723564393</v>
      </c>
      <c r="AH2534" s="324">
        <v>0.22526485249730352</v>
      </c>
      <c r="AI2534" s="324">
        <v>0.18272856498427575</v>
      </c>
      <c r="AJ2534" s="324">
        <v>0.12053670838377531</v>
      </c>
      <c r="AK2534" s="324">
        <v>186.92953883421467</v>
      </c>
      <c r="AL2534" s="324">
        <v>141.36671302639905</v>
      </c>
      <c r="AM2534" s="324">
        <v>232.49236464203031</v>
      </c>
    </row>
    <row r="2535" spans="1:39">
      <c r="A2535" s="291" t="s">
        <v>2686</v>
      </c>
      <c r="B2535" s="291">
        <v>4</v>
      </c>
      <c r="C2535" s="291" t="s">
        <v>4713</v>
      </c>
      <c r="D2535" s="291" t="s">
        <v>3178</v>
      </c>
      <c r="E2535" s="291" t="s">
        <v>3160</v>
      </c>
      <c r="F2535" s="291" t="s">
        <v>3161</v>
      </c>
      <c r="G2535" s="291" t="s">
        <v>3162</v>
      </c>
      <c r="H2535" s="291" t="s">
        <v>3163</v>
      </c>
      <c r="I2535" s="291" t="s">
        <v>3164</v>
      </c>
      <c r="J2535" s="291" t="s">
        <v>63</v>
      </c>
      <c r="K2535" s="291">
        <v>6</v>
      </c>
      <c r="L2535" s="291">
        <v>24440266</v>
      </c>
      <c r="M2535" s="291" t="s">
        <v>58</v>
      </c>
      <c r="N2535" s="291">
        <v>532</v>
      </c>
      <c r="O2535" s="291">
        <v>9517039.5804000124</v>
      </c>
      <c r="P2535" s="321" t="s">
        <v>3172</v>
      </c>
      <c r="Q2535" s="321">
        <v>20100000</v>
      </c>
      <c r="R2535" s="321">
        <v>32.510452999999998</v>
      </c>
      <c r="S2535" s="321">
        <v>52.540310169999998</v>
      </c>
      <c r="T2535" s="321">
        <v>123.30787642705047</v>
      </c>
      <c r="U2535" s="321" t="s">
        <v>150</v>
      </c>
      <c r="V2535" s="321">
        <v>0.2437433168239114</v>
      </c>
      <c r="W2535" s="321">
        <v>1.33586139759419</v>
      </c>
      <c r="X2535" s="321">
        <v>2.6501716760387399</v>
      </c>
      <c r="Y2535" s="321">
        <v>41.899748670636797</v>
      </c>
      <c r="Z2535" s="321">
        <v>0.41800999999999999</v>
      </c>
      <c r="AA2535" s="321">
        <v>141.09487300000001</v>
      </c>
      <c r="AB2535" s="321">
        <v>1.7961040779999999</v>
      </c>
      <c r="AC2535" s="322">
        <v>0.59518882524182481</v>
      </c>
      <c r="AD2535" s="323">
        <v>201000</v>
      </c>
      <c r="AE2535" s="322">
        <v>47.34845562388066</v>
      </c>
      <c r="AF2535" s="324">
        <v>116.96429984218082</v>
      </c>
      <c r="AG2535" s="324">
        <v>21.382043105331583</v>
      </c>
      <c r="AH2535" s="324">
        <v>0.22506009743053906</v>
      </c>
      <c r="AI2535" s="324">
        <v>0.18280828538436289</v>
      </c>
      <c r="AJ2535" s="324">
        <v>0.12053670838377531</v>
      </c>
      <c r="AK2535" s="324">
        <v>187.01109202555753</v>
      </c>
      <c r="AL2535" s="324">
        <v>141.42838817238643</v>
      </c>
      <c r="AM2535" s="324">
        <v>232.59379587872866</v>
      </c>
    </row>
    <row r="2536" spans="1:39">
      <c r="A2536" s="291" t="s">
        <v>2687</v>
      </c>
      <c r="B2536" s="291">
        <v>4</v>
      </c>
      <c r="C2536" s="291" t="s">
        <v>4714</v>
      </c>
      <c r="D2536" s="291" t="s">
        <v>3178</v>
      </c>
      <c r="E2536" s="291" t="s">
        <v>3160</v>
      </c>
      <c r="F2536" s="291" t="s">
        <v>3161</v>
      </c>
      <c r="G2536" s="291" t="s">
        <v>3162</v>
      </c>
      <c r="H2536" s="291" t="s">
        <v>3163</v>
      </c>
      <c r="I2536" s="291" t="s">
        <v>3164</v>
      </c>
      <c r="J2536" s="291" t="s">
        <v>63</v>
      </c>
      <c r="K2536" s="291">
        <v>6</v>
      </c>
      <c r="L2536" s="291">
        <v>24440266</v>
      </c>
      <c r="M2536" s="291" t="s">
        <v>58</v>
      </c>
      <c r="N2536" s="291">
        <v>533</v>
      </c>
      <c r="O2536" s="291">
        <v>9534962.4421333466</v>
      </c>
      <c r="P2536" s="321" t="s">
        <v>3172</v>
      </c>
      <c r="Q2536" s="321">
        <v>20100000</v>
      </c>
      <c r="R2536" s="321">
        <v>32.510452999999998</v>
      </c>
      <c r="S2536" s="321">
        <v>52.540310169999998</v>
      </c>
      <c r="T2536" s="321">
        <v>123.30787642705047</v>
      </c>
      <c r="U2536" s="321" t="s">
        <v>150</v>
      </c>
      <c r="V2536" s="321">
        <v>0.2437433168239114</v>
      </c>
      <c r="W2536" s="321">
        <v>1.33586139759419</v>
      </c>
      <c r="X2536" s="321">
        <v>2.6501716760387399</v>
      </c>
      <c r="Y2536" s="321">
        <v>41.899748670636797</v>
      </c>
      <c r="Z2536" s="321">
        <v>0.41800999999999999</v>
      </c>
      <c r="AA2536" s="321">
        <v>141.09487300000001</v>
      </c>
      <c r="AB2536" s="321">
        <v>1.7961040779999999</v>
      </c>
      <c r="AC2536" s="322">
        <v>0.59518882524182481</v>
      </c>
      <c r="AD2536" s="323">
        <v>201000</v>
      </c>
      <c r="AE2536" s="322">
        <v>47.437624090215657</v>
      </c>
      <c r="AF2536" s="324">
        <v>117.18457159329604</v>
      </c>
      <c r="AG2536" s="324">
        <v>21.431572106859697</v>
      </c>
      <c r="AH2536" s="324">
        <v>0.22485407809831467</v>
      </c>
      <c r="AI2536" s="324">
        <v>0.18288731882931392</v>
      </c>
      <c r="AJ2536" s="324">
        <v>0.12053670838377531</v>
      </c>
      <c r="AK2536" s="324">
        <v>187.09194246849975</v>
      </c>
      <c r="AL2536" s="324">
        <v>141.48953186019921</v>
      </c>
      <c r="AM2536" s="324">
        <v>232.69435307680027</v>
      </c>
    </row>
    <row r="2537" spans="1:39">
      <c r="A2537" s="291" t="s">
        <v>2688</v>
      </c>
      <c r="B2537" s="291">
        <v>4</v>
      </c>
      <c r="C2537" s="291" t="s">
        <v>4715</v>
      </c>
      <c r="D2537" s="291" t="s">
        <v>3178</v>
      </c>
      <c r="E2537" s="291" t="s">
        <v>3160</v>
      </c>
      <c r="F2537" s="291" t="s">
        <v>3161</v>
      </c>
      <c r="G2537" s="291" t="s">
        <v>3162</v>
      </c>
      <c r="H2537" s="291" t="s">
        <v>3163</v>
      </c>
      <c r="I2537" s="291" t="s">
        <v>3164</v>
      </c>
      <c r="J2537" s="291" t="s">
        <v>63</v>
      </c>
      <c r="K2537" s="291">
        <v>6</v>
      </c>
      <c r="L2537" s="291">
        <v>24440266</v>
      </c>
      <c r="M2537" s="291" t="s">
        <v>58</v>
      </c>
      <c r="N2537" s="291">
        <v>534</v>
      </c>
      <c r="O2537" s="291">
        <v>9552885.3038666807</v>
      </c>
      <c r="P2537" s="321" t="s">
        <v>3172</v>
      </c>
      <c r="Q2537" s="321">
        <v>20100000</v>
      </c>
      <c r="R2537" s="321">
        <v>32.510452999999998</v>
      </c>
      <c r="S2537" s="321">
        <v>52.540310169999998</v>
      </c>
      <c r="T2537" s="321">
        <v>123.30787642705047</v>
      </c>
      <c r="U2537" s="321" t="s">
        <v>150</v>
      </c>
      <c r="V2537" s="321">
        <v>0.2437433168239114</v>
      </c>
      <c r="W2537" s="321">
        <v>1.33586139759419</v>
      </c>
      <c r="X2537" s="321">
        <v>2.6501716760387399</v>
      </c>
      <c r="Y2537" s="321">
        <v>41.899748670636797</v>
      </c>
      <c r="Z2537" s="321">
        <v>0.41800999999999999</v>
      </c>
      <c r="AA2537" s="321">
        <v>141.09487300000001</v>
      </c>
      <c r="AB2537" s="321">
        <v>1.7961040779999999</v>
      </c>
      <c r="AC2537" s="322">
        <v>0.59518882524182481</v>
      </c>
      <c r="AD2537" s="323">
        <v>201000</v>
      </c>
      <c r="AE2537" s="322">
        <v>47.526792556550653</v>
      </c>
      <c r="AF2537" s="324">
        <v>117.40484334441128</v>
      </c>
      <c r="AG2537" s="324">
        <v>21.48105545110187</v>
      </c>
      <c r="AH2537" s="324">
        <v>0.22464680101574128</v>
      </c>
      <c r="AI2537" s="324">
        <v>0.18296566682591137</v>
      </c>
      <c r="AJ2537" s="324">
        <v>0.12053670838377531</v>
      </c>
      <c r="AK2537" s="324">
        <v>187.17209170446517</v>
      </c>
      <c r="AL2537" s="324">
        <v>141.55014525554952</v>
      </c>
      <c r="AM2537" s="324">
        <v>232.7940381533808</v>
      </c>
    </row>
    <row r="2538" spans="1:39">
      <c r="A2538" s="291" t="s">
        <v>2689</v>
      </c>
      <c r="B2538" s="291">
        <v>4</v>
      </c>
      <c r="C2538" s="291" t="s">
        <v>4716</v>
      </c>
      <c r="D2538" s="291" t="s">
        <v>3178</v>
      </c>
      <c r="E2538" s="291" t="s">
        <v>3160</v>
      </c>
      <c r="F2538" s="291" t="s">
        <v>3161</v>
      </c>
      <c r="G2538" s="291" t="s">
        <v>3162</v>
      </c>
      <c r="H2538" s="291" t="s">
        <v>3163</v>
      </c>
      <c r="I2538" s="291" t="s">
        <v>3164</v>
      </c>
      <c r="J2538" s="291" t="s">
        <v>63</v>
      </c>
      <c r="K2538" s="291">
        <v>6</v>
      </c>
      <c r="L2538" s="291">
        <v>24440266</v>
      </c>
      <c r="M2538" s="291" t="s">
        <v>58</v>
      </c>
      <c r="N2538" s="291">
        <v>535</v>
      </c>
      <c r="O2538" s="291">
        <v>9570808.1656000149</v>
      </c>
      <c r="P2538" s="321" t="s">
        <v>3172</v>
      </c>
      <c r="Q2538" s="321">
        <v>20100000</v>
      </c>
      <c r="R2538" s="321">
        <v>32.510452999999998</v>
      </c>
      <c r="S2538" s="321">
        <v>52.540310169999998</v>
      </c>
      <c r="T2538" s="321">
        <v>123.30787642705047</v>
      </c>
      <c r="U2538" s="321" t="s">
        <v>150</v>
      </c>
      <c r="V2538" s="321">
        <v>0.2437433168239114</v>
      </c>
      <c r="W2538" s="321">
        <v>1.33586139759419</v>
      </c>
      <c r="X2538" s="321">
        <v>2.6501716760387399</v>
      </c>
      <c r="Y2538" s="321">
        <v>41.899748670636797</v>
      </c>
      <c r="Z2538" s="321">
        <v>0.41800999999999999</v>
      </c>
      <c r="AA2538" s="321">
        <v>141.09487300000001</v>
      </c>
      <c r="AB2538" s="321">
        <v>1.7961040779999999</v>
      </c>
      <c r="AC2538" s="322">
        <v>0.59518882524182481</v>
      </c>
      <c r="AD2538" s="323">
        <v>201000</v>
      </c>
      <c r="AE2538" s="322">
        <v>47.615961022885649</v>
      </c>
      <c r="AF2538" s="324">
        <v>117.62511509552651</v>
      </c>
      <c r="AG2538" s="324">
        <v>21.530492862445623</v>
      </c>
      <c r="AH2538" s="324">
        <v>0.22443827269475883</v>
      </c>
      <c r="AI2538" s="324">
        <v>0.18304333088184555</v>
      </c>
      <c r="AJ2538" s="324">
        <v>0.12053670838377531</v>
      </c>
      <c r="AK2538" s="324">
        <v>187.25154127580623</v>
      </c>
      <c r="AL2538" s="324">
        <v>141.61022952485169</v>
      </c>
      <c r="AM2538" s="324">
        <v>232.8928530267608</v>
      </c>
    </row>
    <row r="2539" spans="1:39">
      <c r="A2539" s="291" t="s">
        <v>2690</v>
      </c>
      <c r="B2539" s="291">
        <v>4</v>
      </c>
      <c r="C2539" s="291" t="s">
        <v>4717</v>
      </c>
      <c r="D2539" s="291" t="s">
        <v>3178</v>
      </c>
      <c r="E2539" s="291" t="s">
        <v>3160</v>
      </c>
      <c r="F2539" s="291" t="s">
        <v>3161</v>
      </c>
      <c r="G2539" s="291" t="s">
        <v>3162</v>
      </c>
      <c r="H2539" s="291" t="s">
        <v>3163</v>
      </c>
      <c r="I2539" s="291" t="s">
        <v>3164</v>
      </c>
      <c r="J2539" s="291" t="s">
        <v>63</v>
      </c>
      <c r="K2539" s="291">
        <v>6</v>
      </c>
      <c r="L2539" s="291">
        <v>24440266</v>
      </c>
      <c r="M2539" s="291" t="s">
        <v>58</v>
      </c>
      <c r="N2539" s="291">
        <v>536</v>
      </c>
      <c r="O2539" s="291">
        <v>9588731.027333349</v>
      </c>
      <c r="P2539" s="321" t="s">
        <v>3172</v>
      </c>
      <c r="Q2539" s="321">
        <v>20100000</v>
      </c>
      <c r="R2539" s="321">
        <v>32.510452999999998</v>
      </c>
      <c r="S2539" s="321">
        <v>52.540310169999998</v>
      </c>
      <c r="T2539" s="321">
        <v>123.30787642705047</v>
      </c>
      <c r="U2539" s="321" t="s">
        <v>150</v>
      </c>
      <c r="V2539" s="321">
        <v>0.2437433168239114</v>
      </c>
      <c r="W2539" s="321">
        <v>1.33586139759419</v>
      </c>
      <c r="X2539" s="321">
        <v>2.6501716760387399</v>
      </c>
      <c r="Y2539" s="321">
        <v>41.899748670636797</v>
      </c>
      <c r="Z2539" s="321">
        <v>0.41800999999999999</v>
      </c>
      <c r="AA2539" s="321">
        <v>141.09487300000001</v>
      </c>
      <c r="AB2539" s="321">
        <v>1.7961040779999999</v>
      </c>
      <c r="AC2539" s="322">
        <v>0.59518882524182481</v>
      </c>
      <c r="AD2539" s="323">
        <v>201000</v>
      </c>
      <c r="AE2539" s="322">
        <v>47.705129489220639</v>
      </c>
      <c r="AF2539" s="324">
        <v>117.84538684664172</v>
      </c>
      <c r="AG2539" s="324">
        <v>21.579884066712097</v>
      </c>
      <c r="AH2539" s="324">
        <v>0.2242284996437944</v>
      </c>
      <c r="AI2539" s="324">
        <v>0.18312031250569963</v>
      </c>
      <c r="AJ2539" s="324">
        <v>0.12053670838377531</v>
      </c>
      <c r="AK2539" s="324">
        <v>187.33029272578884</v>
      </c>
      <c r="AL2539" s="324">
        <v>141.66978583521083</v>
      </c>
      <c r="AM2539" s="324">
        <v>232.99079961636684</v>
      </c>
    </row>
    <row r="2540" spans="1:39">
      <c r="A2540" s="291" t="s">
        <v>2691</v>
      </c>
      <c r="B2540" s="291">
        <v>4</v>
      </c>
      <c r="C2540" s="291" t="s">
        <v>4718</v>
      </c>
      <c r="D2540" s="291" t="s">
        <v>3178</v>
      </c>
      <c r="E2540" s="291" t="s">
        <v>3160</v>
      </c>
      <c r="F2540" s="291" t="s">
        <v>3161</v>
      </c>
      <c r="G2540" s="291" t="s">
        <v>3162</v>
      </c>
      <c r="H2540" s="291" t="s">
        <v>3163</v>
      </c>
      <c r="I2540" s="291" t="s">
        <v>3164</v>
      </c>
      <c r="J2540" s="291" t="s">
        <v>63</v>
      </c>
      <c r="K2540" s="291">
        <v>6</v>
      </c>
      <c r="L2540" s="291">
        <v>24440266</v>
      </c>
      <c r="M2540" s="291" t="s">
        <v>58</v>
      </c>
      <c r="N2540" s="291">
        <v>537</v>
      </c>
      <c r="O2540" s="291">
        <v>9606653.8890666831</v>
      </c>
      <c r="P2540" s="321" t="s">
        <v>3172</v>
      </c>
      <c r="Q2540" s="321">
        <v>20100000</v>
      </c>
      <c r="R2540" s="321">
        <v>32.510452999999998</v>
      </c>
      <c r="S2540" s="321">
        <v>52.540310169999998</v>
      </c>
      <c r="T2540" s="321">
        <v>123.30787642705047</v>
      </c>
      <c r="U2540" s="321" t="s">
        <v>150</v>
      </c>
      <c r="V2540" s="321">
        <v>0.2437433168239114</v>
      </c>
      <c r="W2540" s="321">
        <v>1.33586139759419</v>
      </c>
      <c r="X2540" s="321">
        <v>2.6501716760387399</v>
      </c>
      <c r="Y2540" s="321">
        <v>41.899748670636797</v>
      </c>
      <c r="Z2540" s="321">
        <v>0.41800999999999999</v>
      </c>
      <c r="AA2540" s="321">
        <v>141.09487300000001</v>
      </c>
      <c r="AB2540" s="321">
        <v>1.7961040779999999</v>
      </c>
      <c r="AC2540" s="322">
        <v>0.59518882524182481</v>
      </c>
      <c r="AD2540" s="323">
        <v>201000</v>
      </c>
      <c r="AE2540" s="322">
        <v>47.794297955555635</v>
      </c>
      <c r="AF2540" s="324">
        <v>118.06565859775695</v>
      </c>
      <c r="AG2540" s="324">
        <v>21.629228791155352</v>
      </c>
      <c r="AH2540" s="324">
        <v>0.22401748836799645</v>
      </c>
      <c r="AI2540" s="324">
        <v>0.18319661320693528</v>
      </c>
      <c r="AJ2540" s="324">
        <v>0.12053670838377531</v>
      </c>
      <c r="AK2540" s="324">
        <v>187.40834759857754</v>
      </c>
      <c r="AL2540" s="324">
        <v>141.72881535441175</v>
      </c>
      <c r="AM2540" s="324">
        <v>233.08787984274332</v>
      </c>
    </row>
    <row r="2541" spans="1:39">
      <c r="A2541" s="291" t="s">
        <v>2692</v>
      </c>
      <c r="B2541" s="291">
        <v>4</v>
      </c>
      <c r="C2541" s="291" t="s">
        <v>4719</v>
      </c>
      <c r="D2541" s="291" t="s">
        <v>3178</v>
      </c>
      <c r="E2541" s="291" t="s">
        <v>3160</v>
      </c>
      <c r="F2541" s="291" t="s">
        <v>3161</v>
      </c>
      <c r="G2541" s="291" t="s">
        <v>3162</v>
      </c>
      <c r="H2541" s="291" t="s">
        <v>3163</v>
      </c>
      <c r="I2541" s="291" t="s">
        <v>3164</v>
      </c>
      <c r="J2541" s="291" t="s">
        <v>63</v>
      </c>
      <c r="K2541" s="291">
        <v>6</v>
      </c>
      <c r="L2541" s="291">
        <v>24440266</v>
      </c>
      <c r="M2541" s="291" t="s">
        <v>58</v>
      </c>
      <c r="N2541" s="291">
        <v>538</v>
      </c>
      <c r="O2541" s="291">
        <v>9624576.7508000173</v>
      </c>
      <c r="P2541" s="321" t="s">
        <v>3172</v>
      </c>
      <c r="Q2541" s="321">
        <v>20100000</v>
      </c>
      <c r="R2541" s="321">
        <v>32.510452999999998</v>
      </c>
      <c r="S2541" s="321">
        <v>52.540310169999998</v>
      </c>
      <c r="T2541" s="321">
        <v>123.30787642705047</v>
      </c>
      <c r="U2541" s="321" t="s">
        <v>150</v>
      </c>
      <c r="V2541" s="321">
        <v>0.2437433168239114</v>
      </c>
      <c r="W2541" s="321">
        <v>1.33586139759419</v>
      </c>
      <c r="X2541" s="321">
        <v>2.6501716760387399</v>
      </c>
      <c r="Y2541" s="321">
        <v>41.899748670636797</v>
      </c>
      <c r="Z2541" s="321">
        <v>0.41800999999999999</v>
      </c>
      <c r="AA2541" s="321">
        <v>141.09487300000001</v>
      </c>
      <c r="AB2541" s="321">
        <v>1.7961040779999999</v>
      </c>
      <c r="AC2541" s="322">
        <v>0.59518882524182481</v>
      </c>
      <c r="AD2541" s="323">
        <v>201000</v>
      </c>
      <c r="AE2541" s="322">
        <v>47.883466421890631</v>
      </c>
      <c r="AF2541" s="324">
        <v>118.28593034887217</v>
      </c>
      <c r="AG2541" s="324">
        <v>21.678526764461495</v>
      </c>
      <c r="AH2541" s="324">
        <v>0.22380524536873375</v>
      </c>
      <c r="AI2541" s="324">
        <v>0.18327223449587718</v>
      </c>
      <c r="AJ2541" s="324">
        <v>0.12053670838377531</v>
      </c>
      <c r="AK2541" s="324">
        <v>187.48570743921971</v>
      </c>
      <c r="AL2541" s="324">
        <v>141.78731925090682</v>
      </c>
      <c r="AM2541" s="324">
        <v>233.1840956275326</v>
      </c>
    </row>
    <row r="2542" spans="1:39">
      <c r="A2542" s="291" t="s">
        <v>2693</v>
      </c>
      <c r="B2542" s="291">
        <v>4</v>
      </c>
      <c r="C2542" s="291" t="s">
        <v>4720</v>
      </c>
      <c r="D2542" s="291" t="s">
        <v>3178</v>
      </c>
      <c r="E2542" s="291" t="s">
        <v>3160</v>
      </c>
      <c r="F2542" s="291" t="s">
        <v>3161</v>
      </c>
      <c r="G2542" s="291" t="s">
        <v>3162</v>
      </c>
      <c r="H2542" s="291" t="s">
        <v>3163</v>
      </c>
      <c r="I2542" s="291" t="s">
        <v>3164</v>
      </c>
      <c r="J2542" s="291" t="s">
        <v>63</v>
      </c>
      <c r="K2542" s="291">
        <v>6</v>
      </c>
      <c r="L2542" s="291">
        <v>24440266</v>
      </c>
      <c r="M2542" s="291" t="s">
        <v>58</v>
      </c>
      <c r="N2542" s="291">
        <v>539</v>
      </c>
      <c r="O2542" s="291">
        <v>9642499.6125333514</v>
      </c>
      <c r="P2542" s="321" t="s">
        <v>3172</v>
      </c>
      <c r="Q2542" s="321">
        <v>20100000</v>
      </c>
      <c r="R2542" s="321">
        <v>32.510452999999998</v>
      </c>
      <c r="S2542" s="321">
        <v>52.540310169999998</v>
      </c>
      <c r="T2542" s="321">
        <v>123.30787642705047</v>
      </c>
      <c r="U2542" s="321" t="s">
        <v>150</v>
      </c>
      <c r="V2542" s="321">
        <v>0.2437433168239114</v>
      </c>
      <c r="W2542" s="321">
        <v>1.33586139759419</v>
      </c>
      <c r="X2542" s="321">
        <v>2.6501716760387399</v>
      </c>
      <c r="Y2542" s="321">
        <v>41.899748670636797</v>
      </c>
      <c r="Z2542" s="321">
        <v>0.41800999999999999</v>
      </c>
      <c r="AA2542" s="321">
        <v>141.09487300000001</v>
      </c>
      <c r="AB2542" s="321">
        <v>1.7961040779999999</v>
      </c>
      <c r="AC2542" s="322">
        <v>0.59518882524182481</v>
      </c>
      <c r="AD2542" s="323">
        <v>201000</v>
      </c>
      <c r="AE2542" s="322">
        <v>47.972634888225627</v>
      </c>
      <c r="AF2542" s="324">
        <v>118.50620209998741</v>
      </c>
      <c r="AG2542" s="324">
        <v>21.727777716747905</v>
      </c>
      <c r="AH2542" s="324">
        <v>0.22359177714370174</v>
      </c>
      <c r="AI2542" s="324">
        <v>0.18334717788369842</v>
      </c>
      <c r="AJ2542" s="324">
        <v>0.12053670838377531</v>
      </c>
      <c r="AK2542" s="324">
        <v>187.56237379363071</v>
      </c>
      <c r="AL2542" s="324">
        <v>141.84529869380489</v>
      </c>
      <c r="AM2542" s="324">
        <v>233.27944889345653</v>
      </c>
    </row>
    <row r="2543" spans="1:39">
      <c r="A2543" s="291" t="s">
        <v>2694</v>
      </c>
      <c r="B2543" s="291">
        <v>4</v>
      </c>
      <c r="C2543" s="291" t="s">
        <v>4721</v>
      </c>
      <c r="D2543" s="291" t="s">
        <v>3178</v>
      </c>
      <c r="E2543" s="291" t="s">
        <v>3160</v>
      </c>
      <c r="F2543" s="291" t="s">
        <v>3161</v>
      </c>
      <c r="G2543" s="291" t="s">
        <v>3162</v>
      </c>
      <c r="H2543" s="291" t="s">
        <v>3163</v>
      </c>
      <c r="I2543" s="291" t="s">
        <v>3164</v>
      </c>
      <c r="J2543" s="291" t="s">
        <v>63</v>
      </c>
      <c r="K2543" s="291">
        <v>6</v>
      </c>
      <c r="L2543" s="291">
        <v>24440266</v>
      </c>
      <c r="M2543" s="291" t="s">
        <v>58</v>
      </c>
      <c r="N2543" s="291">
        <v>540</v>
      </c>
      <c r="O2543" s="291">
        <v>9660422.4742666855</v>
      </c>
      <c r="P2543" s="321" t="s">
        <v>3172</v>
      </c>
      <c r="Q2543" s="321">
        <v>20100000</v>
      </c>
      <c r="R2543" s="321">
        <v>32.510452999999998</v>
      </c>
      <c r="S2543" s="321">
        <v>52.540310169999998</v>
      </c>
      <c r="T2543" s="321">
        <v>123.30787642705047</v>
      </c>
      <c r="U2543" s="321" t="s">
        <v>150</v>
      </c>
      <c r="V2543" s="321">
        <v>0.2437433168239114</v>
      </c>
      <c r="W2543" s="321">
        <v>1.33586139759419</v>
      </c>
      <c r="X2543" s="321">
        <v>2.6501716760387399</v>
      </c>
      <c r="Y2543" s="321">
        <v>41.899748670636797</v>
      </c>
      <c r="Z2543" s="321">
        <v>0.41800999999999999</v>
      </c>
      <c r="AA2543" s="321">
        <v>141.09487300000001</v>
      </c>
      <c r="AB2543" s="321">
        <v>1.7961040779999999</v>
      </c>
      <c r="AC2543" s="322">
        <v>0.59518882524182481</v>
      </c>
      <c r="AD2543" s="323">
        <v>201000</v>
      </c>
      <c r="AE2543" s="322">
        <v>48.061803354560624</v>
      </c>
      <c r="AF2543" s="324">
        <v>118.72647385110263</v>
      </c>
      <c r="AG2543" s="324">
        <v>21.776981379562393</v>
      </c>
      <c r="AH2543" s="324">
        <v>0.22337709018688706</v>
      </c>
      <c r="AI2543" s="324">
        <v>0.18342144488240564</v>
      </c>
      <c r="AJ2543" s="324">
        <v>0.12053670838377531</v>
      </c>
      <c r="AK2543" s="324">
        <v>187.63834820857858</v>
      </c>
      <c r="AL2543" s="324">
        <v>141.9027548528596</v>
      </c>
      <c r="AM2543" s="324">
        <v>233.37394156429755</v>
      </c>
    </row>
    <row r="2544" spans="1:39">
      <c r="A2544" s="291" t="s">
        <v>2695</v>
      </c>
      <c r="B2544" s="291">
        <v>4</v>
      </c>
      <c r="C2544" s="291" t="s">
        <v>4722</v>
      </c>
      <c r="D2544" s="291" t="s">
        <v>3178</v>
      </c>
      <c r="E2544" s="291" t="s">
        <v>3160</v>
      </c>
      <c r="F2544" s="291" t="s">
        <v>3161</v>
      </c>
      <c r="G2544" s="291" t="s">
        <v>3162</v>
      </c>
      <c r="H2544" s="291" t="s">
        <v>3163</v>
      </c>
      <c r="I2544" s="291" t="s">
        <v>3164</v>
      </c>
      <c r="J2544" s="291" t="s">
        <v>63</v>
      </c>
      <c r="K2544" s="291">
        <v>6</v>
      </c>
      <c r="L2544" s="291">
        <v>24440266</v>
      </c>
      <c r="M2544" s="291" t="s">
        <v>58</v>
      </c>
      <c r="N2544" s="291">
        <v>541</v>
      </c>
      <c r="O2544" s="291">
        <v>9678345.3360000197</v>
      </c>
      <c r="P2544" s="321" t="s">
        <v>3172</v>
      </c>
      <c r="Q2544" s="321">
        <v>20100000</v>
      </c>
      <c r="R2544" s="321">
        <v>32.510452999999998</v>
      </c>
      <c r="S2544" s="321">
        <v>52.540310169999998</v>
      </c>
      <c r="T2544" s="321">
        <v>123.30787642705047</v>
      </c>
      <c r="U2544" s="321" t="s">
        <v>150</v>
      </c>
      <c r="V2544" s="321">
        <v>0.2437433168239114</v>
      </c>
      <c r="W2544" s="321">
        <v>1.33586139759419</v>
      </c>
      <c r="X2544" s="321">
        <v>2.6501716760387399</v>
      </c>
      <c r="Y2544" s="321">
        <v>41.899748670636797</v>
      </c>
      <c r="Z2544" s="321">
        <v>0.41800999999999999</v>
      </c>
      <c r="AA2544" s="321">
        <v>141.09487300000001</v>
      </c>
      <c r="AB2544" s="321">
        <v>1.7961040779999999</v>
      </c>
      <c r="AC2544" s="322">
        <v>0.59518882524182481</v>
      </c>
      <c r="AD2544" s="323">
        <v>201000</v>
      </c>
      <c r="AE2544" s="322">
        <v>48.15097182089562</v>
      </c>
      <c r="AF2544" s="324">
        <v>118.94674560221786</v>
      </c>
      <c r="AG2544" s="324">
        <v>21.826137485882384</v>
      </c>
      <c r="AH2544" s="324">
        <v>0.22316119098846759</v>
      </c>
      <c r="AI2544" s="324">
        <v>0.18349503700482428</v>
      </c>
      <c r="AJ2544" s="324">
        <v>0.12053670838377531</v>
      </c>
      <c r="AK2544" s="324">
        <v>187.71363223166895</v>
      </c>
      <c r="AL2544" s="324">
        <v>141.9596888984581</v>
      </c>
      <c r="AM2544" s="324">
        <v>233.46757556487981</v>
      </c>
    </row>
    <row r="2545" spans="1:39">
      <c r="A2545" s="291" t="s">
        <v>2696</v>
      </c>
      <c r="B2545" s="291">
        <v>4</v>
      </c>
      <c r="C2545" s="291" t="s">
        <v>4723</v>
      </c>
      <c r="D2545" s="291" t="s">
        <v>3178</v>
      </c>
      <c r="E2545" s="291" t="s">
        <v>3160</v>
      </c>
      <c r="F2545" s="291" t="s">
        <v>3161</v>
      </c>
      <c r="G2545" s="291" t="s">
        <v>3162</v>
      </c>
      <c r="H2545" s="291" t="s">
        <v>3163</v>
      </c>
      <c r="I2545" s="291" t="s">
        <v>3164</v>
      </c>
      <c r="J2545" s="291" t="s">
        <v>63</v>
      </c>
      <c r="K2545" s="291">
        <v>6</v>
      </c>
      <c r="L2545" s="291">
        <v>24440266</v>
      </c>
      <c r="M2545" s="291" t="s">
        <v>58</v>
      </c>
      <c r="N2545" s="291">
        <v>542</v>
      </c>
      <c r="O2545" s="291">
        <v>9696268.1977333538</v>
      </c>
      <c r="P2545" s="321" t="s">
        <v>3172</v>
      </c>
      <c r="Q2545" s="321">
        <v>20100000</v>
      </c>
      <c r="R2545" s="321">
        <v>32.510452999999998</v>
      </c>
      <c r="S2545" s="321">
        <v>52.540310169999998</v>
      </c>
      <c r="T2545" s="321">
        <v>123.30787642705047</v>
      </c>
      <c r="U2545" s="321" t="s">
        <v>150</v>
      </c>
      <c r="V2545" s="321">
        <v>0.2437433168239114</v>
      </c>
      <c r="W2545" s="321">
        <v>1.33586139759419</v>
      </c>
      <c r="X2545" s="321">
        <v>2.6501716760387399</v>
      </c>
      <c r="Y2545" s="321">
        <v>41.899748670636797</v>
      </c>
      <c r="Z2545" s="321">
        <v>0.41800999999999999</v>
      </c>
      <c r="AA2545" s="321">
        <v>141.09487300000001</v>
      </c>
      <c r="AB2545" s="321">
        <v>1.7961040779999999</v>
      </c>
      <c r="AC2545" s="322">
        <v>0.59518882524182481</v>
      </c>
      <c r="AD2545" s="323">
        <v>201000</v>
      </c>
      <c r="AE2545" s="322">
        <v>48.240140287230616</v>
      </c>
      <c r="AF2545" s="324">
        <v>119.16701735333309</v>
      </c>
      <c r="AG2545" s="324">
        <v>21.87524577011397</v>
      </c>
      <c r="AH2545" s="324">
        <v>0.22294408603441565</v>
      </c>
      <c r="AI2545" s="324">
        <v>0.18356795576458321</v>
      </c>
      <c r="AJ2545" s="324">
        <v>0.12053670838377531</v>
      </c>
      <c r="AK2545" s="324">
        <v>187.78822741132942</v>
      </c>
      <c r="AL2545" s="324">
        <v>142.01610200160903</v>
      </c>
      <c r="AM2545" s="324">
        <v>233.56035282104978</v>
      </c>
    </row>
    <row r="2546" spans="1:39">
      <c r="A2546" s="291" t="s">
        <v>2697</v>
      </c>
      <c r="B2546" s="291">
        <v>4</v>
      </c>
      <c r="C2546" s="291" t="s">
        <v>4724</v>
      </c>
      <c r="D2546" s="291" t="s">
        <v>3178</v>
      </c>
      <c r="E2546" s="291" t="s">
        <v>3160</v>
      </c>
      <c r="F2546" s="291" t="s">
        <v>3161</v>
      </c>
      <c r="G2546" s="291" t="s">
        <v>3162</v>
      </c>
      <c r="H2546" s="291" t="s">
        <v>3163</v>
      </c>
      <c r="I2546" s="291" t="s">
        <v>3164</v>
      </c>
      <c r="J2546" s="291" t="s">
        <v>63</v>
      </c>
      <c r="K2546" s="291">
        <v>6</v>
      </c>
      <c r="L2546" s="291">
        <v>24440266</v>
      </c>
      <c r="M2546" s="291" t="s">
        <v>58</v>
      </c>
      <c r="N2546" s="291">
        <v>543</v>
      </c>
      <c r="O2546" s="291">
        <v>9714191.059466688</v>
      </c>
      <c r="P2546" s="321" t="s">
        <v>3172</v>
      </c>
      <c r="Q2546" s="321">
        <v>20100000</v>
      </c>
      <c r="R2546" s="321">
        <v>32.510452999999998</v>
      </c>
      <c r="S2546" s="321">
        <v>52.540310169999998</v>
      </c>
      <c r="T2546" s="321">
        <v>123.30787642705047</v>
      </c>
      <c r="U2546" s="321" t="s">
        <v>150</v>
      </c>
      <c r="V2546" s="321">
        <v>0.2437433168239114</v>
      </c>
      <c r="W2546" s="321">
        <v>1.33586139759419</v>
      </c>
      <c r="X2546" s="321">
        <v>2.6501716760387399</v>
      </c>
      <c r="Y2546" s="321">
        <v>41.899748670636797</v>
      </c>
      <c r="Z2546" s="321">
        <v>0.41800999999999999</v>
      </c>
      <c r="AA2546" s="321">
        <v>141.09487300000001</v>
      </c>
      <c r="AB2546" s="321">
        <v>1.7961040779999999</v>
      </c>
      <c r="AC2546" s="322">
        <v>0.59518882524182481</v>
      </c>
      <c r="AD2546" s="323">
        <v>201000</v>
      </c>
      <c r="AE2546" s="322">
        <v>48.329308753565613</v>
      </c>
      <c r="AF2546" s="324">
        <v>119.38728910444831</v>
      </c>
      <c r="AG2546" s="324">
        <v>21.924305968091051</v>
      </c>
      <c r="AH2546" s="324">
        <v>0.22272578180675714</v>
      </c>
      <c r="AI2546" s="324">
        <v>0.18364020267610015</v>
      </c>
      <c r="AJ2546" s="324">
        <v>0.12053670838377531</v>
      </c>
      <c r="AK2546" s="324">
        <v>187.86213529679449</v>
      </c>
      <c r="AL2546" s="324">
        <v>142.07199533393143</v>
      </c>
      <c r="AM2546" s="324">
        <v>233.65227525965759</v>
      </c>
    </row>
    <row r="2547" spans="1:39">
      <c r="A2547" s="291" t="s">
        <v>2698</v>
      </c>
      <c r="B2547" s="291">
        <v>4</v>
      </c>
      <c r="C2547" s="291" t="s">
        <v>4725</v>
      </c>
      <c r="D2547" s="291" t="s">
        <v>3178</v>
      </c>
      <c r="E2547" s="291" t="s">
        <v>3160</v>
      </c>
      <c r="F2547" s="291" t="s">
        <v>3161</v>
      </c>
      <c r="G2547" s="291" t="s">
        <v>3162</v>
      </c>
      <c r="H2547" s="291" t="s">
        <v>3163</v>
      </c>
      <c r="I2547" s="291" t="s">
        <v>3164</v>
      </c>
      <c r="J2547" s="291" t="s">
        <v>63</v>
      </c>
      <c r="K2547" s="291">
        <v>6</v>
      </c>
      <c r="L2547" s="291">
        <v>24440266</v>
      </c>
      <c r="M2547" s="291" t="s">
        <v>58</v>
      </c>
      <c r="N2547" s="291">
        <v>544</v>
      </c>
      <c r="O2547" s="291">
        <v>9732113.9212000221</v>
      </c>
      <c r="P2547" s="321" t="s">
        <v>3172</v>
      </c>
      <c r="Q2547" s="321">
        <v>20100000</v>
      </c>
      <c r="R2547" s="321">
        <v>32.510452999999998</v>
      </c>
      <c r="S2547" s="321">
        <v>52.540310169999998</v>
      </c>
      <c r="T2547" s="321">
        <v>123.30787642705047</v>
      </c>
      <c r="U2547" s="321" t="s">
        <v>150</v>
      </c>
      <c r="V2547" s="321">
        <v>0.2437433168239114</v>
      </c>
      <c r="W2547" s="321">
        <v>1.33586139759419</v>
      </c>
      <c r="X2547" s="321">
        <v>2.6501716760387399</v>
      </c>
      <c r="Y2547" s="321">
        <v>41.899748670636797</v>
      </c>
      <c r="Z2547" s="321">
        <v>0.41800999999999999</v>
      </c>
      <c r="AA2547" s="321">
        <v>141.09487300000001</v>
      </c>
      <c r="AB2547" s="321">
        <v>1.7961040779999999</v>
      </c>
      <c r="AC2547" s="322">
        <v>0.59518882524182481</v>
      </c>
      <c r="AD2547" s="323">
        <v>201000</v>
      </c>
      <c r="AE2547" s="322">
        <v>48.418477219900609</v>
      </c>
      <c r="AF2547" s="324">
        <v>119.60756085556355</v>
      </c>
      <c r="AG2547" s="324">
        <v>21.973317817074431</v>
      </c>
      <c r="AH2547" s="324">
        <v>0.22250628478337819</v>
      </c>
      <c r="AI2547" s="324">
        <v>0.18371177925456658</v>
      </c>
      <c r="AJ2547" s="324">
        <v>0.12053670838377531</v>
      </c>
      <c r="AK2547" s="324">
        <v>187.93535743809031</v>
      </c>
      <c r="AL2547" s="324">
        <v>142.12737006764286</v>
      </c>
      <c r="AM2547" s="324">
        <v>233.74334480853778</v>
      </c>
    </row>
    <row r="2548" spans="1:39">
      <c r="A2548" s="291" t="s">
        <v>2699</v>
      </c>
      <c r="B2548" s="291">
        <v>4</v>
      </c>
      <c r="C2548" s="291" t="s">
        <v>4726</v>
      </c>
      <c r="D2548" s="291" t="s">
        <v>3178</v>
      </c>
      <c r="E2548" s="291" t="s">
        <v>3160</v>
      </c>
      <c r="F2548" s="291" t="s">
        <v>3161</v>
      </c>
      <c r="G2548" s="291" t="s">
        <v>3162</v>
      </c>
      <c r="H2548" s="291" t="s">
        <v>3163</v>
      </c>
      <c r="I2548" s="291" t="s">
        <v>3164</v>
      </c>
      <c r="J2548" s="291" t="s">
        <v>63</v>
      </c>
      <c r="K2548" s="291">
        <v>6</v>
      </c>
      <c r="L2548" s="291">
        <v>24440266</v>
      </c>
      <c r="M2548" s="291" t="s">
        <v>58</v>
      </c>
      <c r="N2548" s="291">
        <v>545</v>
      </c>
      <c r="O2548" s="291">
        <v>9750036.7829333562</v>
      </c>
      <c r="P2548" s="321" t="s">
        <v>3172</v>
      </c>
      <c r="Q2548" s="321">
        <v>20100000</v>
      </c>
      <c r="R2548" s="321">
        <v>32.510452999999998</v>
      </c>
      <c r="S2548" s="321">
        <v>52.540310169999998</v>
      </c>
      <c r="T2548" s="321">
        <v>123.30787642705047</v>
      </c>
      <c r="U2548" s="321" t="s">
        <v>150</v>
      </c>
      <c r="V2548" s="321">
        <v>0.2437433168239114</v>
      </c>
      <c r="W2548" s="321">
        <v>1.33586139759419</v>
      </c>
      <c r="X2548" s="321">
        <v>2.6501716760387399</v>
      </c>
      <c r="Y2548" s="321">
        <v>41.899748670636797</v>
      </c>
      <c r="Z2548" s="321">
        <v>0.41800999999999999</v>
      </c>
      <c r="AA2548" s="321">
        <v>141.09487300000001</v>
      </c>
      <c r="AB2548" s="321">
        <v>1.7961040779999999</v>
      </c>
      <c r="AC2548" s="322">
        <v>0.59518882524182481</v>
      </c>
      <c r="AD2548" s="323">
        <v>201000</v>
      </c>
      <c r="AE2548" s="322">
        <v>48.507645686235605</v>
      </c>
      <c r="AF2548" s="324">
        <v>119.82783260667878</v>
      </c>
      <c r="AG2548" s="324">
        <v>22.022281055750852</v>
      </c>
      <c r="AH2548" s="324">
        <v>0.22228560143786413</v>
      </c>
      <c r="AI2548" s="324">
        <v>0.18378268701593295</v>
      </c>
      <c r="AJ2548" s="324">
        <v>0.12053670838377531</v>
      </c>
      <c r="AK2548" s="324">
        <v>188.00789538601938</v>
      </c>
      <c r="AL2548" s="324">
        <v>142.18222737554808</v>
      </c>
      <c r="AM2548" s="324">
        <v>233.83356339649069</v>
      </c>
    </row>
    <row r="2549" spans="1:39">
      <c r="A2549" s="291" t="s">
        <v>2700</v>
      </c>
      <c r="B2549" s="291">
        <v>4</v>
      </c>
      <c r="C2549" s="291" t="s">
        <v>4727</v>
      </c>
      <c r="D2549" s="291" t="s">
        <v>3178</v>
      </c>
      <c r="E2549" s="291" t="s">
        <v>3160</v>
      </c>
      <c r="F2549" s="291" t="s">
        <v>3161</v>
      </c>
      <c r="G2549" s="291" t="s">
        <v>3162</v>
      </c>
      <c r="H2549" s="291" t="s">
        <v>3163</v>
      </c>
      <c r="I2549" s="291" t="s">
        <v>3164</v>
      </c>
      <c r="J2549" s="291" t="s">
        <v>63</v>
      </c>
      <c r="K2549" s="291">
        <v>6</v>
      </c>
      <c r="L2549" s="291">
        <v>24440266</v>
      </c>
      <c r="M2549" s="291" t="s">
        <v>58</v>
      </c>
      <c r="N2549" s="291">
        <v>546</v>
      </c>
      <c r="O2549" s="291">
        <v>9767959.6446666904</v>
      </c>
      <c r="P2549" s="321" t="s">
        <v>3172</v>
      </c>
      <c r="Q2549" s="321">
        <v>20100000</v>
      </c>
      <c r="R2549" s="321">
        <v>32.510452999999998</v>
      </c>
      <c r="S2549" s="321">
        <v>52.540310169999998</v>
      </c>
      <c r="T2549" s="321">
        <v>123.30787642705047</v>
      </c>
      <c r="U2549" s="321" t="s">
        <v>150</v>
      </c>
      <c r="V2549" s="321">
        <v>0.2437433168239114</v>
      </c>
      <c r="W2549" s="321">
        <v>1.33586139759419</v>
      </c>
      <c r="X2549" s="321">
        <v>2.6501716760387399</v>
      </c>
      <c r="Y2549" s="321">
        <v>41.899748670636797</v>
      </c>
      <c r="Z2549" s="321">
        <v>0.41800999999999999</v>
      </c>
      <c r="AA2549" s="321">
        <v>141.09487300000001</v>
      </c>
      <c r="AB2549" s="321">
        <v>1.7961040779999999</v>
      </c>
      <c r="AC2549" s="322">
        <v>0.59518882524182481</v>
      </c>
      <c r="AD2549" s="323">
        <v>201000</v>
      </c>
      <c r="AE2549" s="322">
        <v>48.596814152570602</v>
      </c>
      <c r="AF2549" s="324">
        <v>120.048104357794</v>
      </c>
      <c r="AG2549" s="324">
        <v>22.071195424232045</v>
      </c>
      <c r="AH2549" s="324">
        <v>0.22206373823943459</v>
      </c>
      <c r="AI2549" s="324">
        <v>0.1838529274768935</v>
      </c>
      <c r="AJ2549" s="324">
        <v>0.12053670838377531</v>
      </c>
      <c r="AK2549" s="324">
        <v>188.0797506921451</v>
      </c>
      <c r="AL2549" s="324">
        <v>142.23656843102731</v>
      </c>
      <c r="AM2549" s="324">
        <v>233.92293295326289</v>
      </c>
    </row>
    <row r="2550" spans="1:39">
      <c r="A2550" s="291" t="s">
        <v>2701</v>
      </c>
      <c r="B2550" s="291">
        <v>4</v>
      </c>
      <c r="C2550" s="291" t="s">
        <v>4728</v>
      </c>
      <c r="D2550" s="291" t="s">
        <v>3178</v>
      </c>
      <c r="E2550" s="291" t="s">
        <v>3160</v>
      </c>
      <c r="F2550" s="291" t="s">
        <v>3161</v>
      </c>
      <c r="G2550" s="291" t="s">
        <v>3162</v>
      </c>
      <c r="H2550" s="291" t="s">
        <v>3163</v>
      </c>
      <c r="I2550" s="291" t="s">
        <v>3164</v>
      </c>
      <c r="J2550" s="291" t="s">
        <v>63</v>
      </c>
      <c r="K2550" s="291">
        <v>6</v>
      </c>
      <c r="L2550" s="291">
        <v>24440266</v>
      </c>
      <c r="M2550" s="291" t="s">
        <v>58</v>
      </c>
      <c r="N2550" s="291">
        <v>547</v>
      </c>
      <c r="O2550" s="291">
        <v>9785882.5064000245</v>
      </c>
      <c r="P2550" s="321" t="s">
        <v>3172</v>
      </c>
      <c r="Q2550" s="321">
        <v>20100000</v>
      </c>
      <c r="R2550" s="321">
        <v>32.510452999999998</v>
      </c>
      <c r="S2550" s="321">
        <v>52.540310169999998</v>
      </c>
      <c r="T2550" s="321">
        <v>123.30787642705047</v>
      </c>
      <c r="U2550" s="321" t="s">
        <v>150</v>
      </c>
      <c r="V2550" s="321">
        <v>0.2437433168239114</v>
      </c>
      <c r="W2550" s="321">
        <v>1.33586139759419</v>
      </c>
      <c r="X2550" s="321">
        <v>2.6501716760387399</v>
      </c>
      <c r="Y2550" s="321">
        <v>41.899748670636797</v>
      </c>
      <c r="Z2550" s="321">
        <v>0.41800999999999999</v>
      </c>
      <c r="AA2550" s="321">
        <v>141.09487300000001</v>
      </c>
      <c r="AB2550" s="321">
        <v>1.7961040779999999</v>
      </c>
      <c r="AC2550" s="322">
        <v>0.59518882524182481</v>
      </c>
      <c r="AD2550" s="323">
        <v>201000</v>
      </c>
      <c r="AE2550" s="322">
        <v>48.685982618905598</v>
      </c>
      <c r="AF2550" s="324">
        <v>120.26837610890924</v>
      </c>
      <c r="AG2550" s="324">
        <v>22.120060664053742</v>
      </c>
      <c r="AH2550" s="324">
        <v>0.22184070165281478</v>
      </c>
      <c r="AI2550" s="324">
        <v>0.18392250215487138</v>
      </c>
      <c r="AJ2550" s="324">
        <v>0.12053670838377531</v>
      </c>
      <c r="AK2550" s="324">
        <v>188.15092490877655</v>
      </c>
      <c r="AL2550" s="324">
        <v>142.29039440802467</v>
      </c>
      <c r="AM2550" s="324">
        <v>234.01145540952842</v>
      </c>
    </row>
    <row r="2551" spans="1:39">
      <c r="A2551" s="291" t="s">
        <v>2702</v>
      </c>
      <c r="B2551" s="291">
        <v>4</v>
      </c>
      <c r="C2551" s="291" t="s">
        <v>4729</v>
      </c>
      <c r="D2551" s="291" t="s">
        <v>3178</v>
      </c>
      <c r="E2551" s="291" t="s">
        <v>3160</v>
      </c>
      <c r="F2551" s="291" t="s">
        <v>3161</v>
      </c>
      <c r="G2551" s="291" t="s">
        <v>3162</v>
      </c>
      <c r="H2551" s="291" t="s">
        <v>3163</v>
      </c>
      <c r="I2551" s="291" t="s">
        <v>3164</v>
      </c>
      <c r="J2551" s="291" t="s">
        <v>63</v>
      </c>
      <c r="K2551" s="291">
        <v>6</v>
      </c>
      <c r="L2551" s="291">
        <v>24440266</v>
      </c>
      <c r="M2551" s="291" t="s">
        <v>58</v>
      </c>
      <c r="N2551" s="291">
        <v>548</v>
      </c>
      <c r="O2551" s="291">
        <v>9803805.3681333587</v>
      </c>
      <c r="P2551" s="321" t="s">
        <v>3172</v>
      </c>
      <c r="Q2551" s="321">
        <v>20100000</v>
      </c>
      <c r="R2551" s="321">
        <v>32.510452999999998</v>
      </c>
      <c r="S2551" s="321">
        <v>52.540310169999998</v>
      </c>
      <c r="T2551" s="321">
        <v>123.30787642705047</v>
      </c>
      <c r="U2551" s="321" t="s">
        <v>150</v>
      </c>
      <c r="V2551" s="321">
        <v>0.2437433168239114</v>
      </c>
      <c r="W2551" s="321">
        <v>1.33586139759419</v>
      </c>
      <c r="X2551" s="321">
        <v>2.6501716760387399</v>
      </c>
      <c r="Y2551" s="321">
        <v>41.899748670636797</v>
      </c>
      <c r="Z2551" s="321">
        <v>0.41800999999999999</v>
      </c>
      <c r="AA2551" s="321">
        <v>141.09487300000001</v>
      </c>
      <c r="AB2551" s="321">
        <v>1.7961040779999999</v>
      </c>
      <c r="AC2551" s="322">
        <v>0.59518882524182481</v>
      </c>
      <c r="AD2551" s="323">
        <v>201000</v>
      </c>
      <c r="AE2551" s="322">
        <v>48.775151085240587</v>
      </c>
      <c r="AF2551" s="324">
        <v>120.48864786002444</v>
      </c>
      <c r="AG2551" s="324">
        <v>22.168876518174674</v>
      </c>
      <c r="AH2551" s="324">
        <v>0.22161649813824769</v>
      </c>
      <c r="AI2551" s="324">
        <v>0.18399141256800369</v>
      </c>
      <c r="AJ2551" s="324">
        <v>0.12053670838377531</v>
      </c>
      <c r="AK2551" s="324">
        <v>188.22141958895315</v>
      </c>
      <c r="AL2551" s="324">
        <v>142.34370648103661</v>
      </c>
      <c r="AM2551" s="324">
        <v>234.09913269686973</v>
      </c>
    </row>
    <row r="2552" spans="1:39">
      <c r="A2552" s="291" t="s">
        <v>2703</v>
      </c>
      <c r="B2552" s="291">
        <v>4</v>
      </c>
      <c r="C2552" s="291" t="s">
        <v>4730</v>
      </c>
      <c r="D2552" s="291" t="s">
        <v>3178</v>
      </c>
      <c r="E2552" s="291" t="s">
        <v>3160</v>
      </c>
      <c r="F2552" s="291" t="s">
        <v>3161</v>
      </c>
      <c r="G2552" s="291" t="s">
        <v>3162</v>
      </c>
      <c r="H2552" s="291" t="s">
        <v>3163</v>
      </c>
      <c r="I2552" s="291" t="s">
        <v>3164</v>
      </c>
      <c r="J2552" s="291" t="s">
        <v>63</v>
      </c>
      <c r="K2552" s="291">
        <v>6</v>
      </c>
      <c r="L2552" s="291">
        <v>24440266</v>
      </c>
      <c r="M2552" s="291" t="s">
        <v>58</v>
      </c>
      <c r="N2552" s="291">
        <v>549</v>
      </c>
      <c r="O2552" s="291">
        <v>9821728.2298666928</v>
      </c>
      <c r="P2552" s="321" t="s">
        <v>3172</v>
      </c>
      <c r="Q2552" s="321">
        <v>20100000</v>
      </c>
      <c r="R2552" s="321">
        <v>32.510452999999998</v>
      </c>
      <c r="S2552" s="321">
        <v>52.540310169999998</v>
      </c>
      <c r="T2552" s="321">
        <v>123.30787642705047</v>
      </c>
      <c r="U2552" s="321" t="s">
        <v>150</v>
      </c>
      <c r="V2552" s="321">
        <v>0.2437433168239114</v>
      </c>
      <c r="W2552" s="321">
        <v>1.33586139759419</v>
      </c>
      <c r="X2552" s="321">
        <v>2.6501716760387399</v>
      </c>
      <c r="Y2552" s="321">
        <v>41.899748670636797</v>
      </c>
      <c r="Z2552" s="321">
        <v>0.41800999999999999</v>
      </c>
      <c r="AA2552" s="321">
        <v>141.09487300000001</v>
      </c>
      <c r="AB2552" s="321">
        <v>1.7961040779999999</v>
      </c>
      <c r="AC2552" s="322">
        <v>0.59518882524182481</v>
      </c>
      <c r="AD2552" s="323">
        <v>201000</v>
      </c>
      <c r="AE2552" s="322">
        <v>48.864319551575583</v>
      </c>
      <c r="AF2552" s="324">
        <v>120.70891961113968</v>
      </c>
      <c r="AG2552" s="324">
        <v>22.217642730975573</v>
      </c>
      <c r="AH2552" s="324">
        <v>0.22139113415132089</v>
      </c>
      <c r="AI2552" s="324">
        <v>0.18405966023512654</v>
      </c>
      <c r="AJ2552" s="324">
        <v>0.12053670838377531</v>
      </c>
      <c r="AK2552" s="324">
        <v>188.29123628642947</v>
      </c>
      <c r="AL2552" s="324">
        <v>142.39650582510032</v>
      </c>
      <c r="AM2552" s="324">
        <v>234.18596674775858</v>
      </c>
    </row>
    <row r="2553" spans="1:39">
      <c r="A2553" s="291" t="s">
        <v>2704</v>
      </c>
      <c r="B2553" s="291">
        <v>4</v>
      </c>
      <c r="C2553" s="291" t="s">
        <v>4731</v>
      </c>
      <c r="D2553" s="291" t="s">
        <v>3178</v>
      </c>
      <c r="E2553" s="291" t="s">
        <v>3160</v>
      </c>
      <c r="F2553" s="291" t="s">
        <v>3161</v>
      </c>
      <c r="G2553" s="291" t="s">
        <v>3162</v>
      </c>
      <c r="H2553" s="291" t="s">
        <v>3163</v>
      </c>
      <c r="I2553" s="291" t="s">
        <v>3164</v>
      </c>
      <c r="J2553" s="291" t="s">
        <v>63</v>
      </c>
      <c r="K2553" s="291">
        <v>6</v>
      </c>
      <c r="L2553" s="291">
        <v>24440266</v>
      </c>
      <c r="M2553" s="291" t="s">
        <v>58</v>
      </c>
      <c r="N2553" s="291">
        <v>550</v>
      </c>
      <c r="O2553" s="291">
        <v>9839651.0916000269</v>
      </c>
      <c r="P2553" s="321" t="s">
        <v>3172</v>
      </c>
      <c r="Q2553" s="321">
        <v>20100000</v>
      </c>
      <c r="R2553" s="321">
        <v>32.510452999999998</v>
      </c>
      <c r="S2553" s="321">
        <v>52.540310169999998</v>
      </c>
      <c r="T2553" s="321">
        <v>123.30787642705047</v>
      </c>
      <c r="U2553" s="321" t="s">
        <v>150</v>
      </c>
      <c r="V2553" s="321">
        <v>0.2437433168239114</v>
      </c>
      <c r="W2553" s="321">
        <v>1.33586139759419</v>
      </c>
      <c r="X2553" s="321">
        <v>2.6501716760387399</v>
      </c>
      <c r="Y2553" s="321">
        <v>41.899748670636797</v>
      </c>
      <c r="Z2553" s="321">
        <v>0.41800999999999999</v>
      </c>
      <c r="AA2553" s="321">
        <v>141.09487300000001</v>
      </c>
      <c r="AB2553" s="321">
        <v>1.7961040779999999</v>
      </c>
      <c r="AC2553" s="322">
        <v>0.59518882524182481</v>
      </c>
      <c r="AD2553" s="323">
        <v>201000</v>
      </c>
      <c r="AE2553" s="322">
        <v>48.95348801791058</v>
      </c>
      <c r="AF2553" s="324">
        <v>120.92919136225491</v>
      </c>
      <c r="AG2553" s="324">
        <v>22.266359048258064</v>
      </c>
      <c r="AH2553" s="324">
        <v>0.22116461614274338</v>
      </c>
      <c r="AI2553" s="324">
        <v>0.18412724667575975</v>
      </c>
      <c r="AJ2553" s="324">
        <v>0.12053670838377531</v>
      </c>
      <c r="AK2553" s="324">
        <v>188.3603765556594</v>
      </c>
      <c r="AL2553" s="324">
        <v>142.44879361578205</v>
      </c>
      <c r="AM2553" s="324">
        <v>234.27195949553672</v>
      </c>
    </row>
    <row r="2554" spans="1:39">
      <c r="A2554" s="291" t="s">
        <v>2705</v>
      </c>
      <c r="B2554" s="291">
        <v>4</v>
      </c>
      <c r="C2554" s="291" t="s">
        <v>4732</v>
      </c>
      <c r="D2554" s="291" t="s">
        <v>3178</v>
      </c>
      <c r="E2554" s="291" t="s">
        <v>3160</v>
      </c>
      <c r="F2554" s="291" t="s">
        <v>3161</v>
      </c>
      <c r="G2554" s="291" t="s">
        <v>3162</v>
      </c>
      <c r="H2554" s="291" t="s">
        <v>3163</v>
      </c>
      <c r="I2554" s="291" t="s">
        <v>3164</v>
      </c>
      <c r="J2554" s="291" t="s">
        <v>63</v>
      </c>
      <c r="K2554" s="291">
        <v>6</v>
      </c>
      <c r="L2554" s="291">
        <v>24440266</v>
      </c>
      <c r="M2554" s="291" t="s">
        <v>58</v>
      </c>
      <c r="N2554" s="291">
        <v>551</v>
      </c>
      <c r="O2554" s="291">
        <v>9857573.9533333611</v>
      </c>
      <c r="P2554" s="321" t="s">
        <v>3172</v>
      </c>
      <c r="Q2554" s="321">
        <v>20100000</v>
      </c>
      <c r="R2554" s="321">
        <v>32.510452999999998</v>
      </c>
      <c r="S2554" s="321">
        <v>52.540310169999998</v>
      </c>
      <c r="T2554" s="321">
        <v>123.30787642705047</v>
      </c>
      <c r="U2554" s="321" t="s">
        <v>150</v>
      </c>
      <c r="V2554" s="321">
        <v>0.2437433168239114</v>
      </c>
      <c r="W2554" s="321">
        <v>1.33586139759419</v>
      </c>
      <c r="X2554" s="321">
        <v>2.6501716760387399</v>
      </c>
      <c r="Y2554" s="321">
        <v>41.899748670636797</v>
      </c>
      <c r="Z2554" s="321">
        <v>0.41800999999999999</v>
      </c>
      <c r="AA2554" s="321">
        <v>141.09487300000001</v>
      </c>
      <c r="AB2554" s="321">
        <v>1.7961040779999999</v>
      </c>
      <c r="AC2554" s="322">
        <v>0.59518882524182481</v>
      </c>
      <c r="AD2554" s="323">
        <v>201000</v>
      </c>
      <c r="AE2554" s="322">
        <v>49.042656484245576</v>
      </c>
      <c r="AF2554" s="324">
        <v>121.14946311337013</v>
      </c>
      <c r="AG2554" s="324">
        <v>22.315025217243672</v>
      </c>
      <c r="AH2554" s="324">
        <v>0.22093695055864021</v>
      </c>
      <c r="AI2554" s="324">
        <v>0.18419417341009225</v>
      </c>
      <c r="AJ2554" s="324">
        <v>0.12053670838377531</v>
      </c>
      <c r="AK2554" s="324">
        <v>188.42884195178141</v>
      </c>
      <c r="AL2554" s="324">
        <v>142.50057102916563</v>
      </c>
      <c r="AM2554" s="324">
        <v>234.35711287439716</v>
      </c>
    </row>
    <row r="2555" spans="1:39">
      <c r="A2555" s="291" t="s">
        <v>2706</v>
      </c>
      <c r="B2555" s="291">
        <v>4</v>
      </c>
      <c r="C2555" s="291" t="s">
        <v>4733</v>
      </c>
      <c r="D2555" s="291" t="s">
        <v>3178</v>
      </c>
      <c r="E2555" s="291" t="s">
        <v>3160</v>
      </c>
      <c r="F2555" s="291" t="s">
        <v>3161</v>
      </c>
      <c r="G2555" s="291" t="s">
        <v>3162</v>
      </c>
      <c r="H2555" s="291" t="s">
        <v>3163</v>
      </c>
      <c r="I2555" s="291" t="s">
        <v>3164</v>
      </c>
      <c r="J2555" s="291" t="s">
        <v>63</v>
      </c>
      <c r="K2555" s="291">
        <v>6</v>
      </c>
      <c r="L2555" s="291">
        <v>24440266</v>
      </c>
      <c r="M2555" s="291" t="s">
        <v>58</v>
      </c>
      <c r="N2555" s="291">
        <v>552</v>
      </c>
      <c r="O2555" s="291">
        <v>9875496.8150666952</v>
      </c>
      <c r="P2555" s="321" t="s">
        <v>3172</v>
      </c>
      <c r="Q2555" s="321">
        <v>20100000</v>
      </c>
      <c r="R2555" s="321">
        <v>32.510452999999998</v>
      </c>
      <c r="S2555" s="321">
        <v>52.540310169999998</v>
      </c>
      <c r="T2555" s="321">
        <v>123.30787642705047</v>
      </c>
      <c r="U2555" s="321" t="s">
        <v>150</v>
      </c>
      <c r="V2555" s="321">
        <v>0.2437433168239114</v>
      </c>
      <c r="W2555" s="321">
        <v>1.33586139759419</v>
      </c>
      <c r="X2555" s="321">
        <v>2.6501716760387399</v>
      </c>
      <c r="Y2555" s="321">
        <v>41.899748670636797</v>
      </c>
      <c r="Z2555" s="321">
        <v>0.41800999999999999</v>
      </c>
      <c r="AA2555" s="321">
        <v>141.09487300000001</v>
      </c>
      <c r="AB2555" s="321">
        <v>1.7961040779999999</v>
      </c>
      <c r="AC2555" s="322">
        <v>0.59518882524182481</v>
      </c>
      <c r="AD2555" s="323">
        <v>201000</v>
      </c>
      <c r="AE2555" s="322">
        <v>49.131824950580572</v>
      </c>
      <c r="AF2555" s="324">
        <v>121.36973486448537</v>
      </c>
      <c r="AG2555" s="324">
        <v>22.363640986572708</v>
      </c>
      <c r="AH2555" s="324">
        <v>0.22070814384002754</v>
      </c>
      <c r="AI2555" s="324">
        <v>0.1842604419589669</v>
      </c>
      <c r="AJ2555" s="324">
        <v>0.12053670838377531</v>
      </c>
      <c r="AK2555" s="324">
        <v>188.49663403060288</v>
      </c>
      <c r="AL2555" s="324">
        <v>142.55183924184078</v>
      </c>
      <c r="AM2555" s="324">
        <v>234.441428819365</v>
      </c>
    </row>
    <row r="2556" spans="1:39">
      <c r="A2556" s="291" t="s">
        <v>2707</v>
      </c>
      <c r="B2556" s="291">
        <v>4</v>
      </c>
      <c r="C2556" s="291" t="s">
        <v>4734</v>
      </c>
      <c r="D2556" s="291" t="s">
        <v>3178</v>
      </c>
      <c r="E2556" s="291" t="s">
        <v>3160</v>
      </c>
      <c r="F2556" s="291" t="s">
        <v>3161</v>
      </c>
      <c r="G2556" s="291" t="s">
        <v>3162</v>
      </c>
      <c r="H2556" s="291" t="s">
        <v>3163</v>
      </c>
      <c r="I2556" s="291" t="s">
        <v>3164</v>
      </c>
      <c r="J2556" s="291" t="s">
        <v>63</v>
      </c>
      <c r="K2556" s="291">
        <v>6</v>
      </c>
      <c r="L2556" s="291">
        <v>24440266</v>
      </c>
      <c r="M2556" s="291" t="s">
        <v>58</v>
      </c>
      <c r="N2556" s="291">
        <v>553</v>
      </c>
      <c r="O2556" s="291">
        <v>9893419.6768000294</v>
      </c>
      <c r="P2556" s="321" t="s">
        <v>3172</v>
      </c>
      <c r="Q2556" s="321">
        <v>20100000</v>
      </c>
      <c r="R2556" s="321">
        <v>32.510452999999998</v>
      </c>
      <c r="S2556" s="321">
        <v>52.540310169999998</v>
      </c>
      <c r="T2556" s="321">
        <v>123.30787642705047</v>
      </c>
      <c r="U2556" s="321" t="s">
        <v>150</v>
      </c>
      <c r="V2556" s="321">
        <v>0.2437433168239114</v>
      </c>
      <c r="W2556" s="321">
        <v>1.33586139759419</v>
      </c>
      <c r="X2556" s="321">
        <v>2.6501716760387399</v>
      </c>
      <c r="Y2556" s="321">
        <v>41.899748670636797</v>
      </c>
      <c r="Z2556" s="321">
        <v>0.41800999999999999</v>
      </c>
      <c r="AA2556" s="321">
        <v>141.09487300000001</v>
      </c>
      <c r="AB2556" s="321">
        <v>1.7961040779999999</v>
      </c>
      <c r="AC2556" s="322">
        <v>0.59518882524182481</v>
      </c>
      <c r="AD2556" s="323">
        <v>201000</v>
      </c>
      <c r="AE2556" s="322">
        <v>49.220993416915569</v>
      </c>
      <c r="AF2556" s="324">
        <v>121.5900066156006</v>
      </c>
      <c r="AG2556" s="324">
        <v>22.412206106303131</v>
      </c>
      <c r="AH2556" s="324">
        <v>0.22047820242286184</v>
      </c>
      <c r="AI2556" s="324">
        <v>0.18432605384386527</v>
      </c>
      <c r="AJ2556" s="324">
        <v>0.12053670838377531</v>
      </c>
      <c r="AK2556" s="324">
        <v>188.56375434858464</v>
      </c>
      <c r="AL2556" s="324">
        <v>142.60259943089139</v>
      </c>
      <c r="AM2556" s="324">
        <v>234.52490926627792</v>
      </c>
    </row>
    <row r="2557" spans="1:39">
      <c r="A2557" s="291" t="s">
        <v>2708</v>
      </c>
      <c r="B2557" s="291">
        <v>4</v>
      </c>
      <c r="C2557" s="291" t="s">
        <v>4735</v>
      </c>
      <c r="D2557" s="291" t="s">
        <v>3178</v>
      </c>
      <c r="E2557" s="291" t="s">
        <v>3160</v>
      </c>
      <c r="F2557" s="291" t="s">
        <v>3161</v>
      </c>
      <c r="G2557" s="291" t="s">
        <v>3162</v>
      </c>
      <c r="H2557" s="291" t="s">
        <v>3163</v>
      </c>
      <c r="I2557" s="291" t="s">
        <v>3164</v>
      </c>
      <c r="J2557" s="291" t="s">
        <v>63</v>
      </c>
      <c r="K2557" s="291">
        <v>6</v>
      </c>
      <c r="L2557" s="291">
        <v>24440266</v>
      </c>
      <c r="M2557" s="291" t="s">
        <v>58</v>
      </c>
      <c r="N2557" s="291">
        <v>554</v>
      </c>
      <c r="O2557" s="291">
        <v>9911342.5385333635</v>
      </c>
      <c r="P2557" s="321" t="s">
        <v>3172</v>
      </c>
      <c r="Q2557" s="321">
        <v>20100000</v>
      </c>
      <c r="R2557" s="321">
        <v>32.510452999999998</v>
      </c>
      <c r="S2557" s="321">
        <v>52.540310169999998</v>
      </c>
      <c r="T2557" s="321">
        <v>123.30787642705047</v>
      </c>
      <c r="U2557" s="321" t="s">
        <v>150</v>
      </c>
      <c r="V2557" s="321">
        <v>0.2437433168239114</v>
      </c>
      <c r="W2557" s="321">
        <v>1.33586139759419</v>
      </c>
      <c r="X2557" s="321">
        <v>2.6501716760387399</v>
      </c>
      <c r="Y2557" s="321">
        <v>41.899748670636797</v>
      </c>
      <c r="Z2557" s="321">
        <v>0.41800999999999999</v>
      </c>
      <c r="AA2557" s="321">
        <v>141.09487300000001</v>
      </c>
      <c r="AB2557" s="321">
        <v>1.7961040779999999</v>
      </c>
      <c r="AC2557" s="322">
        <v>0.59518882524182481</v>
      </c>
      <c r="AD2557" s="323">
        <v>201000</v>
      </c>
      <c r="AE2557" s="322">
        <v>49.310161883250565</v>
      </c>
      <c r="AF2557" s="324">
        <v>121.81027836671582</v>
      </c>
      <c r="AG2557" s="324">
        <v>22.46072032790947</v>
      </c>
      <c r="AH2557" s="324">
        <v>0.22024713273815372</v>
      </c>
      <c r="AI2557" s="324">
        <v>0.18439101058689292</v>
      </c>
      <c r="AJ2557" s="324">
        <v>0.12053670838377531</v>
      </c>
      <c r="AK2557" s="324">
        <v>188.63020446282582</v>
      </c>
      <c r="AL2557" s="324">
        <v>142.65285277388409</v>
      </c>
      <c r="AM2557" s="324">
        <v>234.60755615176754</v>
      </c>
    </row>
    <row r="2558" spans="1:39">
      <c r="A2558" s="291" t="s">
        <v>2709</v>
      </c>
      <c r="B2558" s="291">
        <v>4</v>
      </c>
      <c r="C2558" s="291" t="s">
        <v>4736</v>
      </c>
      <c r="D2558" s="291" t="s">
        <v>3178</v>
      </c>
      <c r="E2558" s="291" t="s">
        <v>3160</v>
      </c>
      <c r="F2558" s="291" t="s">
        <v>3161</v>
      </c>
      <c r="G2558" s="291" t="s">
        <v>3162</v>
      </c>
      <c r="H2558" s="291" t="s">
        <v>3163</v>
      </c>
      <c r="I2558" s="291" t="s">
        <v>3164</v>
      </c>
      <c r="J2558" s="291" t="s">
        <v>63</v>
      </c>
      <c r="K2558" s="291">
        <v>6</v>
      </c>
      <c r="L2558" s="291">
        <v>24440266</v>
      </c>
      <c r="M2558" s="291" t="s">
        <v>58</v>
      </c>
      <c r="N2558" s="291">
        <v>555</v>
      </c>
      <c r="O2558" s="291">
        <v>9929265.4002666976</v>
      </c>
      <c r="P2558" s="321" t="s">
        <v>3172</v>
      </c>
      <c r="Q2558" s="321">
        <v>20100000</v>
      </c>
      <c r="R2558" s="321">
        <v>32.510452999999998</v>
      </c>
      <c r="S2558" s="321">
        <v>52.540310169999998</v>
      </c>
      <c r="T2558" s="321">
        <v>123.30787642705047</v>
      </c>
      <c r="U2558" s="321" t="s">
        <v>150</v>
      </c>
      <c r="V2558" s="321">
        <v>0.2437433168239114</v>
      </c>
      <c r="W2558" s="321">
        <v>1.33586139759419</v>
      </c>
      <c r="X2558" s="321">
        <v>2.6501716760387399</v>
      </c>
      <c r="Y2558" s="321">
        <v>41.899748670636797</v>
      </c>
      <c r="Z2558" s="321">
        <v>0.41800999999999999</v>
      </c>
      <c r="AA2558" s="321">
        <v>141.09487300000001</v>
      </c>
      <c r="AB2558" s="321">
        <v>1.7961040779999999</v>
      </c>
      <c r="AC2558" s="322">
        <v>0.59518882524182481</v>
      </c>
      <c r="AD2558" s="323">
        <v>201000</v>
      </c>
      <c r="AE2558" s="322">
        <v>49.399330349585561</v>
      </c>
      <c r="AF2558" s="324">
        <v>122.03055011783105</v>
      </c>
      <c r="AG2558" s="324">
        <v>22.509183404281671</v>
      </c>
      <c r="AH2558" s="324">
        <v>0.22001494121162934</v>
      </c>
      <c r="AI2558" s="324">
        <v>0.18445531371076429</v>
      </c>
      <c r="AJ2558" s="324">
        <v>0.12053670838377531</v>
      </c>
      <c r="AK2558" s="324">
        <v>188.69598593104843</v>
      </c>
      <c r="AL2558" s="324">
        <v>142.70260044885657</v>
      </c>
      <c r="AM2558" s="324">
        <v>234.68937141324028</v>
      </c>
    </row>
    <row r="2559" spans="1:39">
      <c r="A2559" s="291" t="s">
        <v>2710</v>
      </c>
      <c r="B2559" s="291">
        <v>4</v>
      </c>
      <c r="C2559" s="291" t="s">
        <v>4737</v>
      </c>
      <c r="D2559" s="291" t="s">
        <v>3178</v>
      </c>
      <c r="E2559" s="291" t="s">
        <v>3160</v>
      </c>
      <c r="F2559" s="291" t="s">
        <v>3161</v>
      </c>
      <c r="G2559" s="291" t="s">
        <v>3162</v>
      </c>
      <c r="H2559" s="291" t="s">
        <v>3163</v>
      </c>
      <c r="I2559" s="291" t="s">
        <v>3164</v>
      </c>
      <c r="J2559" s="291" t="s">
        <v>63</v>
      </c>
      <c r="K2559" s="291">
        <v>6</v>
      </c>
      <c r="L2559" s="291">
        <v>24440266</v>
      </c>
      <c r="M2559" s="291" t="s">
        <v>58</v>
      </c>
      <c r="N2559" s="291">
        <v>556</v>
      </c>
      <c r="O2559" s="291">
        <v>9947188.2620000318</v>
      </c>
      <c r="P2559" s="321" t="s">
        <v>3172</v>
      </c>
      <c r="Q2559" s="321">
        <v>20100000</v>
      </c>
      <c r="R2559" s="321">
        <v>32.510452999999998</v>
      </c>
      <c r="S2559" s="321">
        <v>52.540310169999998</v>
      </c>
      <c r="T2559" s="321">
        <v>123.30787642705047</v>
      </c>
      <c r="U2559" s="321" t="s">
        <v>150</v>
      </c>
      <c r="V2559" s="321">
        <v>0.2437433168239114</v>
      </c>
      <c r="W2559" s="321">
        <v>1.33586139759419</v>
      </c>
      <c r="X2559" s="321">
        <v>2.6501716760387399</v>
      </c>
      <c r="Y2559" s="321">
        <v>41.899748670636797</v>
      </c>
      <c r="Z2559" s="321">
        <v>0.41800999999999999</v>
      </c>
      <c r="AA2559" s="321">
        <v>141.09487300000001</v>
      </c>
      <c r="AB2559" s="321">
        <v>1.7961040779999999</v>
      </c>
      <c r="AC2559" s="322">
        <v>0.59518882524182481</v>
      </c>
      <c r="AD2559" s="323">
        <v>201000</v>
      </c>
      <c r="AE2559" s="322">
        <v>49.488498815920558</v>
      </c>
      <c r="AF2559" s="324">
        <v>122.25082186894628</v>
      </c>
      <c r="AG2559" s="324">
        <v>22.557595089723883</v>
      </c>
      <c r="AH2559" s="324">
        <v>0.21978163426361433</v>
      </c>
      <c r="AI2559" s="324">
        <v>0.18451896473878746</v>
      </c>
      <c r="AJ2559" s="324">
        <v>0.12053670838377531</v>
      </c>
      <c r="AK2559" s="324">
        <v>188.76110031158174</v>
      </c>
      <c r="AL2559" s="324">
        <v>142.75184363430577</v>
      </c>
      <c r="AM2559" s="324">
        <v>234.77035698885771</v>
      </c>
    </row>
    <row r="2560" spans="1:39">
      <c r="A2560" s="291" t="s">
        <v>2711</v>
      </c>
      <c r="B2560" s="291">
        <v>4</v>
      </c>
      <c r="C2560" s="291" t="s">
        <v>4738</v>
      </c>
      <c r="D2560" s="291" t="s">
        <v>3178</v>
      </c>
      <c r="E2560" s="291" t="s">
        <v>3160</v>
      </c>
      <c r="F2560" s="291" t="s">
        <v>3161</v>
      </c>
      <c r="G2560" s="291" t="s">
        <v>3162</v>
      </c>
      <c r="H2560" s="291" t="s">
        <v>3163</v>
      </c>
      <c r="I2560" s="291" t="s">
        <v>3164</v>
      </c>
      <c r="J2560" s="291" t="s">
        <v>63</v>
      </c>
      <c r="K2560" s="291">
        <v>6</v>
      </c>
      <c r="L2560" s="291">
        <v>24440266</v>
      </c>
      <c r="M2560" s="291" t="s">
        <v>58</v>
      </c>
      <c r="N2560" s="291">
        <v>557</v>
      </c>
      <c r="O2560" s="291">
        <v>9965111.1237333659</v>
      </c>
      <c r="P2560" s="321" t="s">
        <v>3172</v>
      </c>
      <c r="Q2560" s="321">
        <v>20100000</v>
      </c>
      <c r="R2560" s="321">
        <v>32.510452999999998</v>
      </c>
      <c r="S2560" s="321">
        <v>52.540310169999998</v>
      </c>
      <c r="T2560" s="321">
        <v>123.30787642705047</v>
      </c>
      <c r="U2560" s="321" t="s">
        <v>150</v>
      </c>
      <c r="V2560" s="321">
        <v>0.2437433168239114</v>
      </c>
      <c r="W2560" s="321">
        <v>1.33586139759419</v>
      </c>
      <c r="X2560" s="321">
        <v>2.6501716760387399</v>
      </c>
      <c r="Y2560" s="321">
        <v>41.899748670636797</v>
      </c>
      <c r="Z2560" s="321">
        <v>0.41800999999999999</v>
      </c>
      <c r="AA2560" s="321">
        <v>141.09487300000001</v>
      </c>
      <c r="AB2560" s="321">
        <v>1.7961040779999999</v>
      </c>
      <c r="AC2560" s="322">
        <v>0.59518882524182481</v>
      </c>
      <c r="AD2560" s="323">
        <v>201000</v>
      </c>
      <c r="AE2560" s="322">
        <v>49.577667282255554</v>
      </c>
      <c r="AF2560" s="324">
        <v>122.47109362006151</v>
      </c>
      <c r="AG2560" s="324">
        <v>22.605955139953338</v>
      </c>
      <c r="AH2560" s="324">
        <v>0.21954721830924029</v>
      </c>
      <c r="AI2560" s="324">
        <v>0.1845819651948494</v>
      </c>
      <c r="AJ2560" s="324">
        <v>0.12053670838377531</v>
      </c>
      <c r="AK2560" s="324">
        <v>188.82554916334729</v>
      </c>
      <c r="AL2560" s="324">
        <v>142.80058350917648</v>
      </c>
      <c r="AM2560" s="324">
        <v>234.8505148175181</v>
      </c>
    </row>
    <row r="2561" spans="1:39">
      <c r="A2561" s="291" t="s">
        <v>2712</v>
      </c>
      <c r="B2561" s="291">
        <v>4</v>
      </c>
      <c r="C2561" s="291" t="s">
        <v>4739</v>
      </c>
      <c r="D2561" s="291" t="s">
        <v>3178</v>
      </c>
      <c r="E2561" s="291" t="s">
        <v>3160</v>
      </c>
      <c r="F2561" s="291" t="s">
        <v>3161</v>
      </c>
      <c r="G2561" s="291" t="s">
        <v>3162</v>
      </c>
      <c r="H2561" s="291" t="s">
        <v>3163</v>
      </c>
      <c r="I2561" s="291" t="s">
        <v>3164</v>
      </c>
      <c r="J2561" s="291" t="s">
        <v>63</v>
      </c>
      <c r="K2561" s="291">
        <v>6</v>
      </c>
      <c r="L2561" s="291">
        <v>24440266</v>
      </c>
      <c r="M2561" s="291" t="s">
        <v>58</v>
      </c>
      <c r="N2561" s="291">
        <v>558</v>
      </c>
      <c r="O2561" s="291">
        <v>9983033.9854667</v>
      </c>
      <c r="P2561" s="321" t="s">
        <v>3172</v>
      </c>
      <c r="Q2561" s="321">
        <v>20100000</v>
      </c>
      <c r="R2561" s="321">
        <v>32.510452999999998</v>
      </c>
      <c r="S2561" s="321">
        <v>52.540310169999998</v>
      </c>
      <c r="T2561" s="321">
        <v>123.30787642705047</v>
      </c>
      <c r="U2561" s="321" t="s">
        <v>150</v>
      </c>
      <c r="V2561" s="321">
        <v>0.2437433168239114</v>
      </c>
      <c r="W2561" s="321">
        <v>1.33586139759419</v>
      </c>
      <c r="X2561" s="321">
        <v>2.6501716760387399</v>
      </c>
      <c r="Y2561" s="321">
        <v>41.899748670636797</v>
      </c>
      <c r="Z2561" s="321">
        <v>0.41800999999999999</v>
      </c>
      <c r="AA2561" s="321">
        <v>141.09487300000001</v>
      </c>
      <c r="AB2561" s="321">
        <v>1.7961040779999999</v>
      </c>
      <c r="AC2561" s="322">
        <v>0.59518882524182481</v>
      </c>
      <c r="AD2561" s="323">
        <v>201000</v>
      </c>
      <c r="AE2561" s="322">
        <v>49.66683574859055</v>
      </c>
      <c r="AF2561" s="324">
        <v>122.69136537117674</v>
      </c>
      <c r="AG2561" s="324">
        <v>22.654263312099097</v>
      </c>
      <c r="AH2561" s="324">
        <v>0.21931169975802844</v>
      </c>
      <c r="AI2561" s="324">
        <v>0.18464431660340092</v>
      </c>
      <c r="AJ2561" s="324">
        <v>0.12053670838377531</v>
      </c>
      <c r="AK2561" s="324">
        <v>188.88933404584338</v>
      </c>
      <c r="AL2561" s="324">
        <v>142.84882125284975</v>
      </c>
      <c r="AM2561" s="324">
        <v>234.92984683883699</v>
      </c>
    </row>
    <row r="2562" spans="1:39">
      <c r="A2562" s="291" t="s">
        <v>2713</v>
      </c>
      <c r="B2562" s="291">
        <v>4</v>
      </c>
      <c r="C2562" s="291" t="s">
        <v>4740</v>
      </c>
      <c r="D2562" s="291" t="s">
        <v>3178</v>
      </c>
      <c r="E2562" s="291" t="s">
        <v>3160</v>
      </c>
      <c r="F2562" s="291" t="s">
        <v>3161</v>
      </c>
      <c r="G2562" s="291" t="s">
        <v>3162</v>
      </c>
      <c r="H2562" s="291" t="s">
        <v>3163</v>
      </c>
      <c r="I2562" s="291" t="s">
        <v>3164</v>
      </c>
      <c r="J2562" s="291" t="s">
        <v>63</v>
      </c>
      <c r="K2562" s="291">
        <v>6</v>
      </c>
      <c r="L2562" s="291">
        <v>24440266</v>
      </c>
      <c r="M2562" s="291" t="s">
        <v>58</v>
      </c>
      <c r="N2562" s="291">
        <v>559</v>
      </c>
      <c r="O2562" s="291">
        <v>10000956.847200034</v>
      </c>
      <c r="P2562" s="321" t="s">
        <v>3172</v>
      </c>
      <c r="Q2562" s="321">
        <v>20100000</v>
      </c>
      <c r="R2562" s="321">
        <v>32.510452999999998</v>
      </c>
      <c r="S2562" s="321">
        <v>52.540310169999998</v>
      </c>
      <c r="T2562" s="321">
        <v>123.30787642705047</v>
      </c>
      <c r="U2562" s="321" t="s">
        <v>150</v>
      </c>
      <c r="V2562" s="321">
        <v>0.2437433168239114</v>
      </c>
      <c r="W2562" s="321">
        <v>1.33586139759419</v>
      </c>
      <c r="X2562" s="321">
        <v>2.6501716760387399</v>
      </c>
      <c r="Y2562" s="321">
        <v>41.899748670636797</v>
      </c>
      <c r="Z2562" s="321">
        <v>0.41800999999999999</v>
      </c>
      <c r="AA2562" s="321">
        <v>141.09487300000001</v>
      </c>
      <c r="AB2562" s="321">
        <v>1.7961040779999999</v>
      </c>
      <c r="AC2562" s="322">
        <v>0.59518882524182481</v>
      </c>
      <c r="AD2562" s="323">
        <v>201000</v>
      </c>
      <c r="AE2562" s="322">
        <v>49.756004214925547</v>
      </c>
      <c r="AF2562" s="324">
        <v>122.91163712229196</v>
      </c>
      <c r="AG2562" s="324">
        <v>22.702519364700837</v>
      </c>
      <c r="AH2562" s="324">
        <v>0.21907508501395756</v>
      </c>
      <c r="AI2562" s="324">
        <v>0.18470602048944132</v>
      </c>
      <c r="AJ2562" s="324">
        <v>0.12053670838377531</v>
      </c>
      <c r="AK2562" s="324">
        <v>188.95245651912938</v>
      </c>
      <c r="AL2562" s="324">
        <v>142.89655804513089</v>
      </c>
      <c r="AM2562" s="324">
        <v>235.00835499312788</v>
      </c>
    </row>
    <row r="2563" spans="1:39">
      <c r="A2563" s="291" t="s">
        <v>2714</v>
      </c>
      <c r="B2563" s="291">
        <v>4</v>
      </c>
      <c r="C2563" s="291" t="s">
        <v>4741</v>
      </c>
      <c r="D2563" s="291" t="s">
        <v>3178</v>
      </c>
      <c r="E2563" s="291" t="s">
        <v>3160</v>
      </c>
      <c r="F2563" s="291" t="s">
        <v>3161</v>
      </c>
      <c r="G2563" s="291" t="s">
        <v>3162</v>
      </c>
      <c r="H2563" s="291" t="s">
        <v>3163</v>
      </c>
      <c r="I2563" s="291" t="s">
        <v>3164</v>
      </c>
      <c r="J2563" s="291" t="s">
        <v>63</v>
      </c>
      <c r="K2563" s="291">
        <v>6</v>
      </c>
      <c r="L2563" s="291">
        <v>24440266</v>
      </c>
      <c r="M2563" s="291" t="s">
        <v>58</v>
      </c>
      <c r="N2563" s="291">
        <v>560</v>
      </c>
      <c r="O2563" s="291">
        <v>10018879.708933368</v>
      </c>
      <c r="P2563" s="321" t="s">
        <v>3172</v>
      </c>
      <c r="Q2563" s="321">
        <v>20100000</v>
      </c>
      <c r="R2563" s="321">
        <v>32.510452999999998</v>
      </c>
      <c r="S2563" s="321">
        <v>52.540310169999998</v>
      </c>
      <c r="T2563" s="321">
        <v>123.30787642705047</v>
      </c>
      <c r="U2563" s="321" t="s">
        <v>150</v>
      </c>
      <c r="V2563" s="321">
        <v>0.2437433168239114</v>
      </c>
      <c r="W2563" s="321">
        <v>1.33586139759419</v>
      </c>
      <c r="X2563" s="321">
        <v>2.6501716760387399</v>
      </c>
      <c r="Y2563" s="321">
        <v>41.899748670636797</v>
      </c>
      <c r="Z2563" s="321">
        <v>0.41800999999999999</v>
      </c>
      <c r="AA2563" s="321">
        <v>141.09487300000001</v>
      </c>
      <c r="AB2563" s="321">
        <v>1.7961040779999999</v>
      </c>
      <c r="AC2563" s="322">
        <v>0.59518882524182481</v>
      </c>
      <c r="AD2563" s="323">
        <v>201000</v>
      </c>
      <c r="AE2563" s="322">
        <v>49.845172681260536</v>
      </c>
      <c r="AF2563" s="324">
        <v>123.13190887340718</v>
      </c>
      <c r="AG2563" s="324">
        <v>22.750723057707599</v>
      </c>
      <c r="AH2563" s="324">
        <v>0.21883738047530082</v>
      </c>
      <c r="AI2563" s="324">
        <v>0.1847670783785037</v>
      </c>
      <c r="AJ2563" s="324">
        <v>0.12053670838377531</v>
      </c>
      <c r="AK2563" s="324">
        <v>189.0149181438108</v>
      </c>
      <c r="AL2563" s="324">
        <v>142.94379506623827</v>
      </c>
      <c r="AM2563" s="324">
        <v>235.08604122138334</v>
      </c>
    </row>
    <row r="2564" spans="1:39">
      <c r="A2564" s="291" t="s">
        <v>2715</v>
      </c>
      <c r="B2564" s="291">
        <v>4</v>
      </c>
      <c r="C2564" s="291" t="s">
        <v>4742</v>
      </c>
      <c r="D2564" s="291" t="s">
        <v>3178</v>
      </c>
      <c r="E2564" s="291" t="s">
        <v>3160</v>
      </c>
      <c r="F2564" s="291" t="s">
        <v>3161</v>
      </c>
      <c r="G2564" s="291" t="s">
        <v>3162</v>
      </c>
      <c r="H2564" s="291" t="s">
        <v>3163</v>
      </c>
      <c r="I2564" s="291" t="s">
        <v>3164</v>
      </c>
      <c r="J2564" s="291" t="s">
        <v>63</v>
      </c>
      <c r="K2564" s="291">
        <v>6</v>
      </c>
      <c r="L2564" s="291">
        <v>24440266</v>
      </c>
      <c r="M2564" s="291" t="s">
        <v>58</v>
      </c>
      <c r="N2564" s="291">
        <v>561</v>
      </c>
      <c r="O2564" s="291">
        <v>10036802.570666702</v>
      </c>
      <c r="P2564" s="321" t="s">
        <v>3172</v>
      </c>
      <c r="Q2564" s="321">
        <v>20100000</v>
      </c>
      <c r="R2564" s="321">
        <v>32.510452999999998</v>
      </c>
      <c r="S2564" s="321">
        <v>52.540310169999998</v>
      </c>
      <c r="T2564" s="321">
        <v>123.30787642705047</v>
      </c>
      <c r="U2564" s="321" t="s">
        <v>150</v>
      </c>
      <c r="V2564" s="321">
        <v>0.2437433168239114</v>
      </c>
      <c r="W2564" s="321">
        <v>1.33586139759419</v>
      </c>
      <c r="X2564" s="321">
        <v>2.6501716760387399</v>
      </c>
      <c r="Y2564" s="321">
        <v>41.899748670636797</v>
      </c>
      <c r="Z2564" s="321">
        <v>0.41800999999999999</v>
      </c>
      <c r="AA2564" s="321">
        <v>141.09487300000001</v>
      </c>
      <c r="AB2564" s="321">
        <v>1.7961040779999999</v>
      </c>
      <c r="AC2564" s="322">
        <v>0.59518882524182481</v>
      </c>
      <c r="AD2564" s="323">
        <v>201000</v>
      </c>
      <c r="AE2564" s="322">
        <v>49.934341147595532</v>
      </c>
      <c r="AF2564" s="324">
        <v>123.3521806245224</v>
      </c>
      <c r="AG2564" s="324">
        <v>22.798874152476536</v>
      </c>
      <c r="AH2564" s="324">
        <v>0.21859859253468036</v>
      </c>
      <c r="AI2564" s="324">
        <v>0.18482749179663971</v>
      </c>
      <c r="AJ2564" s="324">
        <v>0.12053670838377531</v>
      </c>
      <c r="AK2564" s="324">
        <v>189.07672048102356</v>
      </c>
      <c r="AL2564" s="324">
        <v>142.9905334967913</v>
      </c>
      <c r="AM2564" s="324">
        <v>235.16290746525581</v>
      </c>
    </row>
    <row r="2565" spans="1:39">
      <c r="A2565" s="291" t="s">
        <v>2716</v>
      </c>
      <c r="B2565" s="291">
        <v>4</v>
      </c>
      <c r="C2565" s="291" t="s">
        <v>4743</v>
      </c>
      <c r="D2565" s="291" t="s">
        <v>3178</v>
      </c>
      <c r="E2565" s="291" t="s">
        <v>3160</v>
      </c>
      <c r="F2565" s="291" t="s">
        <v>3161</v>
      </c>
      <c r="G2565" s="291" t="s">
        <v>3162</v>
      </c>
      <c r="H2565" s="291" t="s">
        <v>3163</v>
      </c>
      <c r="I2565" s="291" t="s">
        <v>3164</v>
      </c>
      <c r="J2565" s="291" t="s">
        <v>63</v>
      </c>
      <c r="K2565" s="291">
        <v>6</v>
      </c>
      <c r="L2565" s="291">
        <v>24440266</v>
      </c>
      <c r="M2565" s="291" t="s">
        <v>58</v>
      </c>
      <c r="N2565" s="291">
        <v>562</v>
      </c>
      <c r="O2565" s="291">
        <v>10054725.432400037</v>
      </c>
      <c r="P2565" s="321" t="s">
        <v>3172</v>
      </c>
      <c r="Q2565" s="321">
        <v>20100000</v>
      </c>
      <c r="R2565" s="321">
        <v>32.510452999999998</v>
      </c>
      <c r="S2565" s="321">
        <v>52.540310169999998</v>
      </c>
      <c r="T2565" s="321">
        <v>123.30787642705047</v>
      </c>
      <c r="U2565" s="321" t="s">
        <v>150</v>
      </c>
      <c r="V2565" s="321">
        <v>0.2437433168239114</v>
      </c>
      <c r="W2565" s="321">
        <v>1.33586139759419</v>
      </c>
      <c r="X2565" s="321">
        <v>2.6501716760387399</v>
      </c>
      <c r="Y2565" s="321">
        <v>41.899748670636797</v>
      </c>
      <c r="Z2565" s="321">
        <v>0.41800999999999999</v>
      </c>
      <c r="AA2565" s="321">
        <v>141.09487300000001</v>
      </c>
      <c r="AB2565" s="321">
        <v>1.7961040779999999</v>
      </c>
      <c r="AC2565" s="322">
        <v>0.59518882524182481</v>
      </c>
      <c r="AD2565" s="323">
        <v>201000</v>
      </c>
      <c r="AE2565" s="322">
        <v>50.023509613930528</v>
      </c>
      <c r="AF2565" s="324">
        <v>123.57245237563764</v>
      </c>
      <c r="AG2565" s="324">
        <v>22.846972411771603</v>
      </c>
      <c r="AH2565" s="324">
        <v>0.21835872757875477</v>
      </c>
      <c r="AI2565" s="324">
        <v>0.18488726227040464</v>
      </c>
      <c r="AJ2565" s="324">
        <v>0.12053670838377531</v>
      </c>
      <c r="AK2565" s="324">
        <v>189.13786509241885</v>
      </c>
      <c r="AL2565" s="324">
        <v>143.03677451779919</v>
      </c>
      <c r="AM2565" s="324">
        <v>235.23895566703851</v>
      </c>
    </row>
    <row r="2566" spans="1:39">
      <c r="A2566" s="291" t="s">
        <v>2717</v>
      </c>
      <c r="B2566" s="291">
        <v>4</v>
      </c>
      <c r="C2566" s="291" t="s">
        <v>4744</v>
      </c>
      <c r="D2566" s="291" t="s">
        <v>3178</v>
      </c>
      <c r="E2566" s="291" t="s">
        <v>3160</v>
      </c>
      <c r="F2566" s="291" t="s">
        <v>3161</v>
      </c>
      <c r="G2566" s="291" t="s">
        <v>3162</v>
      </c>
      <c r="H2566" s="291" t="s">
        <v>3163</v>
      </c>
      <c r="I2566" s="291" t="s">
        <v>3164</v>
      </c>
      <c r="J2566" s="291" t="s">
        <v>63</v>
      </c>
      <c r="K2566" s="291">
        <v>6</v>
      </c>
      <c r="L2566" s="291">
        <v>24440266</v>
      </c>
      <c r="M2566" s="291" t="s">
        <v>58</v>
      </c>
      <c r="N2566" s="291">
        <v>563</v>
      </c>
      <c r="O2566" s="291">
        <v>10072648.294133371</v>
      </c>
      <c r="P2566" s="321" t="s">
        <v>3172</v>
      </c>
      <c r="Q2566" s="321">
        <v>20100000</v>
      </c>
      <c r="R2566" s="321">
        <v>32.510452999999998</v>
      </c>
      <c r="S2566" s="321">
        <v>52.540310169999998</v>
      </c>
      <c r="T2566" s="321">
        <v>123.30787642705047</v>
      </c>
      <c r="U2566" s="321" t="s">
        <v>150</v>
      </c>
      <c r="V2566" s="321">
        <v>0.2437433168239114</v>
      </c>
      <c r="W2566" s="321">
        <v>1.33586139759419</v>
      </c>
      <c r="X2566" s="321">
        <v>2.6501716760387399</v>
      </c>
      <c r="Y2566" s="321">
        <v>41.899748670636797</v>
      </c>
      <c r="Z2566" s="321">
        <v>0.41800999999999999</v>
      </c>
      <c r="AA2566" s="321">
        <v>141.09487300000001</v>
      </c>
      <c r="AB2566" s="321">
        <v>1.7961040779999999</v>
      </c>
      <c r="AC2566" s="322">
        <v>0.59518882524182481</v>
      </c>
      <c r="AD2566" s="323">
        <v>201000</v>
      </c>
      <c r="AE2566" s="322">
        <v>50.112678080265525</v>
      </c>
      <c r="AF2566" s="324">
        <v>123.79272412675287</v>
      </c>
      <c r="AG2566" s="324">
        <v>22.89501759976228</v>
      </c>
      <c r="AH2566" s="324">
        <v>0.21811779198841844</v>
      </c>
      <c r="AI2566" s="324">
        <v>0.1849463913268424</v>
      </c>
      <c r="AJ2566" s="324">
        <v>0.12053670838377531</v>
      </c>
      <c r="AK2566" s="324">
        <v>189.19835354014768</v>
      </c>
      <c r="AL2566" s="324">
        <v>143.08251931064908</v>
      </c>
      <c r="AM2566" s="324">
        <v>235.31418776964628</v>
      </c>
    </row>
    <row r="2567" spans="1:39">
      <c r="A2567" s="291" t="s">
        <v>2718</v>
      </c>
      <c r="B2567" s="291">
        <v>4</v>
      </c>
      <c r="C2567" s="291" t="s">
        <v>4745</v>
      </c>
      <c r="D2567" s="291" t="s">
        <v>3178</v>
      </c>
      <c r="E2567" s="291" t="s">
        <v>3160</v>
      </c>
      <c r="F2567" s="291" t="s">
        <v>3161</v>
      </c>
      <c r="G2567" s="291" t="s">
        <v>3162</v>
      </c>
      <c r="H2567" s="291" t="s">
        <v>3163</v>
      </c>
      <c r="I2567" s="291" t="s">
        <v>3164</v>
      </c>
      <c r="J2567" s="291" t="s">
        <v>63</v>
      </c>
      <c r="K2567" s="291">
        <v>6</v>
      </c>
      <c r="L2567" s="291">
        <v>24440266</v>
      </c>
      <c r="M2567" s="291" t="s">
        <v>58</v>
      </c>
      <c r="N2567" s="291">
        <v>564</v>
      </c>
      <c r="O2567" s="291">
        <v>10090571.155866705</v>
      </c>
      <c r="P2567" s="321" t="s">
        <v>3172</v>
      </c>
      <c r="Q2567" s="321">
        <v>20100000</v>
      </c>
      <c r="R2567" s="321">
        <v>32.510452999999998</v>
      </c>
      <c r="S2567" s="321">
        <v>52.540310169999998</v>
      </c>
      <c r="T2567" s="321">
        <v>123.30787642705047</v>
      </c>
      <c r="U2567" s="321" t="s">
        <v>150</v>
      </c>
      <c r="V2567" s="321">
        <v>0.2437433168239114</v>
      </c>
      <c r="W2567" s="321">
        <v>1.33586139759419</v>
      </c>
      <c r="X2567" s="321">
        <v>2.6501716760387399</v>
      </c>
      <c r="Y2567" s="321">
        <v>41.899748670636797</v>
      </c>
      <c r="Z2567" s="321">
        <v>0.41800999999999999</v>
      </c>
      <c r="AA2567" s="321">
        <v>141.09487300000001</v>
      </c>
      <c r="AB2567" s="321">
        <v>1.7961040779999999</v>
      </c>
      <c r="AC2567" s="322">
        <v>0.59518882524182481</v>
      </c>
      <c r="AD2567" s="323">
        <v>201000</v>
      </c>
      <c r="AE2567" s="322">
        <v>50.201846546600521</v>
      </c>
      <c r="AF2567" s="324">
        <v>124.01299587786809</v>
      </c>
      <c r="AG2567" s="324">
        <v>22.943009482022209</v>
      </c>
      <c r="AH2567" s="324">
        <v>0.21787579213834418</v>
      </c>
      <c r="AI2567" s="324">
        <v>0.18500488049347028</v>
      </c>
      <c r="AJ2567" s="324">
        <v>0.12053670838377531</v>
      </c>
      <c r="AK2567" s="324">
        <v>189.25818738684529</v>
      </c>
      <c r="AL2567" s="324">
        <v>143.12776905709427</v>
      </c>
      <c r="AM2567" s="324">
        <v>235.38860571659632</v>
      </c>
    </row>
    <row r="2568" spans="1:39">
      <c r="A2568" s="291" t="s">
        <v>2719</v>
      </c>
      <c r="B2568" s="291">
        <v>4</v>
      </c>
      <c r="C2568" s="291" t="s">
        <v>4746</v>
      </c>
      <c r="D2568" s="291" t="s">
        <v>3178</v>
      </c>
      <c r="E2568" s="291" t="s">
        <v>3160</v>
      </c>
      <c r="F2568" s="291" t="s">
        <v>3161</v>
      </c>
      <c r="G2568" s="291" t="s">
        <v>3162</v>
      </c>
      <c r="H2568" s="291" t="s">
        <v>3163</v>
      </c>
      <c r="I2568" s="291" t="s">
        <v>3164</v>
      </c>
      <c r="J2568" s="291" t="s">
        <v>63</v>
      </c>
      <c r="K2568" s="291">
        <v>6</v>
      </c>
      <c r="L2568" s="291">
        <v>24440266</v>
      </c>
      <c r="M2568" s="291" t="s">
        <v>58</v>
      </c>
      <c r="N2568" s="291">
        <v>565</v>
      </c>
      <c r="O2568" s="291">
        <v>10108494.017600039</v>
      </c>
      <c r="P2568" s="321" t="s">
        <v>3172</v>
      </c>
      <c r="Q2568" s="321">
        <v>20100000</v>
      </c>
      <c r="R2568" s="321">
        <v>32.510452999999998</v>
      </c>
      <c r="S2568" s="321">
        <v>52.540310169999998</v>
      </c>
      <c r="T2568" s="321">
        <v>123.30787642705047</v>
      </c>
      <c r="U2568" s="321" t="s">
        <v>150</v>
      </c>
      <c r="V2568" s="321">
        <v>0.2437433168239114</v>
      </c>
      <c r="W2568" s="321">
        <v>1.33586139759419</v>
      </c>
      <c r="X2568" s="321">
        <v>2.6501716760387399</v>
      </c>
      <c r="Y2568" s="321">
        <v>41.899748670636797</v>
      </c>
      <c r="Z2568" s="321">
        <v>0.41800999999999999</v>
      </c>
      <c r="AA2568" s="321">
        <v>141.09487300000001</v>
      </c>
      <c r="AB2568" s="321">
        <v>1.7961040779999999</v>
      </c>
      <c r="AC2568" s="322">
        <v>0.59518882524182481</v>
      </c>
      <c r="AD2568" s="323">
        <v>201000</v>
      </c>
      <c r="AE2568" s="322">
        <v>50.291015012935517</v>
      </c>
      <c r="AF2568" s="324">
        <v>124.23326762898333</v>
      </c>
      <c r="AG2568" s="324">
        <v>22.990947825527901</v>
      </c>
      <c r="AH2568" s="324">
        <v>0.2176327343973079</v>
      </c>
      <c r="AI2568" s="324">
        <v>0.18506273129826431</v>
      </c>
      <c r="AJ2568" s="324">
        <v>0.12053670838377531</v>
      </c>
      <c r="AK2568" s="324">
        <v>189.3173681956163</v>
      </c>
      <c r="AL2568" s="324">
        <v>143.17252493924312</v>
      </c>
      <c r="AM2568" s="324">
        <v>235.4622114519895</v>
      </c>
    </row>
    <row r="2569" spans="1:39">
      <c r="A2569" s="291" t="s">
        <v>2720</v>
      </c>
      <c r="B2569" s="291">
        <v>4</v>
      </c>
      <c r="C2569" s="291" t="s">
        <v>4747</v>
      </c>
      <c r="D2569" s="291" t="s">
        <v>3178</v>
      </c>
      <c r="E2569" s="291" t="s">
        <v>3160</v>
      </c>
      <c r="F2569" s="291" t="s">
        <v>3161</v>
      </c>
      <c r="G2569" s="291" t="s">
        <v>3162</v>
      </c>
      <c r="H2569" s="291" t="s">
        <v>3163</v>
      </c>
      <c r="I2569" s="291" t="s">
        <v>3164</v>
      </c>
      <c r="J2569" s="291" t="s">
        <v>63</v>
      </c>
      <c r="K2569" s="291">
        <v>6</v>
      </c>
      <c r="L2569" s="291">
        <v>24440266</v>
      </c>
      <c r="M2569" s="291" t="s">
        <v>58</v>
      </c>
      <c r="N2569" s="291">
        <v>566</v>
      </c>
      <c r="O2569" s="291">
        <v>10126416.879333373</v>
      </c>
      <c r="P2569" s="321" t="s">
        <v>3172</v>
      </c>
      <c r="Q2569" s="321">
        <v>20100000</v>
      </c>
      <c r="R2569" s="321">
        <v>32.510452999999998</v>
      </c>
      <c r="S2569" s="321">
        <v>52.540310169999998</v>
      </c>
      <c r="T2569" s="321">
        <v>123.30787642705047</v>
      </c>
      <c r="U2569" s="321" t="s">
        <v>150</v>
      </c>
      <c r="V2569" s="321">
        <v>0.2437433168239114</v>
      </c>
      <c r="W2569" s="321">
        <v>1.33586139759419</v>
      </c>
      <c r="X2569" s="321">
        <v>2.6501716760387399</v>
      </c>
      <c r="Y2569" s="321">
        <v>41.899748670636797</v>
      </c>
      <c r="Z2569" s="321">
        <v>0.41800999999999999</v>
      </c>
      <c r="AA2569" s="321">
        <v>141.09487300000001</v>
      </c>
      <c r="AB2569" s="321">
        <v>1.7961040779999999</v>
      </c>
      <c r="AC2569" s="322">
        <v>0.59518882524182481</v>
      </c>
      <c r="AD2569" s="323">
        <v>201000</v>
      </c>
      <c r="AE2569" s="322">
        <v>50.380183479270514</v>
      </c>
      <c r="AF2569" s="324">
        <v>124.45353938009856</v>
      </c>
      <c r="AG2569" s="324">
        <v>23.038832398657295</v>
      </c>
      <c r="AH2569" s="324">
        <v>0.21738862512762153</v>
      </c>
      <c r="AI2569" s="324">
        <v>0.18511994526964373</v>
      </c>
      <c r="AJ2569" s="324">
        <v>0.12053670838377531</v>
      </c>
      <c r="AK2569" s="324">
        <v>189.37589753001868</v>
      </c>
      <c r="AL2569" s="324">
        <v>143.21678813954676</v>
      </c>
      <c r="AM2569" s="324">
        <v>235.53500692049059</v>
      </c>
    </row>
    <row r="2570" spans="1:39">
      <c r="A2570" s="291" t="s">
        <v>2721</v>
      </c>
      <c r="B2570" s="291">
        <v>4</v>
      </c>
      <c r="C2570" s="291" t="s">
        <v>4748</v>
      </c>
      <c r="D2570" s="291" t="s">
        <v>3178</v>
      </c>
      <c r="E2570" s="291" t="s">
        <v>3160</v>
      </c>
      <c r="F2570" s="291" t="s">
        <v>3161</v>
      </c>
      <c r="G2570" s="291" t="s">
        <v>3162</v>
      </c>
      <c r="H2570" s="291" t="s">
        <v>3163</v>
      </c>
      <c r="I2570" s="291" t="s">
        <v>3164</v>
      </c>
      <c r="J2570" s="291" t="s">
        <v>63</v>
      </c>
      <c r="K2570" s="291">
        <v>6</v>
      </c>
      <c r="L2570" s="291">
        <v>24440266</v>
      </c>
      <c r="M2570" s="291" t="s">
        <v>58</v>
      </c>
      <c r="N2570" s="291">
        <v>567</v>
      </c>
      <c r="O2570" s="291">
        <v>10144339.741066707</v>
      </c>
      <c r="P2570" s="321" t="s">
        <v>3172</v>
      </c>
      <c r="Q2570" s="321">
        <v>20100000</v>
      </c>
      <c r="R2570" s="321">
        <v>32.510452999999998</v>
      </c>
      <c r="S2570" s="321">
        <v>52.540310169999998</v>
      </c>
      <c r="T2570" s="321">
        <v>123.30787642705047</v>
      </c>
      <c r="U2570" s="321" t="s">
        <v>150</v>
      </c>
      <c r="V2570" s="321">
        <v>0.2437433168239114</v>
      </c>
      <c r="W2570" s="321">
        <v>1.33586139759419</v>
      </c>
      <c r="X2570" s="321">
        <v>2.6501716760387399</v>
      </c>
      <c r="Y2570" s="321">
        <v>41.899748670636797</v>
      </c>
      <c r="Z2570" s="321">
        <v>0.41800999999999999</v>
      </c>
      <c r="AA2570" s="321">
        <v>141.09487300000001</v>
      </c>
      <c r="AB2570" s="321">
        <v>1.7961040779999999</v>
      </c>
      <c r="AC2570" s="322">
        <v>0.59518882524182481</v>
      </c>
      <c r="AD2570" s="323">
        <v>201000</v>
      </c>
      <c r="AE2570" s="322">
        <v>50.46935194560551</v>
      </c>
      <c r="AF2570" s="324">
        <v>124.67381113121378</v>
      </c>
      <c r="AG2570" s="324">
        <v>23.086662971188449</v>
      </c>
      <c r="AH2570" s="324">
        <v>0.21714347068560327</v>
      </c>
      <c r="AI2570" s="324">
        <v>0.18517652393645637</v>
      </c>
      <c r="AJ2570" s="324">
        <v>0.12053670838377531</v>
      </c>
      <c r="AK2570" s="324">
        <v>189.4337769540488</v>
      </c>
      <c r="AL2570" s="324">
        <v>143.26055984078792</v>
      </c>
      <c r="AM2570" s="324">
        <v>235.60699406730967</v>
      </c>
    </row>
    <row r="2571" spans="1:39">
      <c r="A2571" s="291" t="s">
        <v>2722</v>
      </c>
      <c r="B2571" s="291">
        <v>4</v>
      </c>
      <c r="C2571" s="291" t="s">
        <v>4749</v>
      </c>
      <c r="D2571" s="291" t="s">
        <v>3178</v>
      </c>
      <c r="E2571" s="291" t="s">
        <v>3160</v>
      </c>
      <c r="F2571" s="291" t="s">
        <v>3161</v>
      </c>
      <c r="G2571" s="291" t="s">
        <v>3162</v>
      </c>
      <c r="H2571" s="291" t="s">
        <v>3163</v>
      </c>
      <c r="I2571" s="291" t="s">
        <v>3164</v>
      </c>
      <c r="J2571" s="291" t="s">
        <v>63</v>
      </c>
      <c r="K2571" s="291">
        <v>6</v>
      </c>
      <c r="L2571" s="291">
        <v>24440266</v>
      </c>
      <c r="M2571" s="291" t="s">
        <v>58</v>
      </c>
      <c r="N2571" s="291">
        <v>568</v>
      </c>
      <c r="O2571" s="291">
        <v>10162262.602800041</v>
      </c>
      <c r="P2571" s="321" t="s">
        <v>3172</v>
      </c>
      <c r="Q2571" s="321">
        <v>20100000</v>
      </c>
      <c r="R2571" s="321">
        <v>32.510452999999998</v>
      </c>
      <c r="S2571" s="321">
        <v>52.540310169999998</v>
      </c>
      <c r="T2571" s="321">
        <v>123.30787642705047</v>
      </c>
      <c r="U2571" s="321" t="s">
        <v>150</v>
      </c>
      <c r="V2571" s="321">
        <v>0.2437433168239114</v>
      </c>
      <c r="W2571" s="321">
        <v>1.33586139759419</v>
      </c>
      <c r="X2571" s="321">
        <v>2.6501716760387399</v>
      </c>
      <c r="Y2571" s="321">
        <v>41.899748670636797</v>
      </c>
      <c r="Z2571" s="321">
        <v>0.41800999999999999</v>
      </c>
      <c r="AA2571" s="321">
        <v>141.09487300000001</v>
      </c>
      <c r="AB2571" s="321">
        <v>1.7961040779999999</v>
      </c>
      <c r="AC2571" s="322">
        <v>0.59518882524182481</v>
      </c>
      <c r="AD2571" s="323">
        <v>201000</v>
      </c>
      <c r="AE2571" s="322">
        <v>50.558520411940506</v>
      </c>
      <c r="AF2571" s="324">
        <v>124.89408288232902</v>
      </c>
      <c r="AG2571" s="324">
        <v>23.134439314298106</v>
      </c>
      <c r="AH2571" s="324">
        <v>0.21689727742102952</v>
      </c>
      <c r="AI2571" s="324">
        <v>0.18523246882796354</v>
      </c>
      <c r="AJ2571" s="324">
        <v>0.12053670838377531</v>
      </c>
      <c r="AK2571" s="324">
        <v>189.4910080321261</v>
      </c>
      <c r="AL2571" s="324">
        <v>143.30384122606924</v>
      </c>
      <c r="AM2571" s="324">
        <v>235.67817483818294</v>
      </c>
    </row>
    <row r="2572" spans="1:39">
      <c r="A2572" s="291" t="s">
        <v>2723</v>
      </c>
      <c r="B2572" s="291">
        <v>4</v>
      </c>
      <c r="C2572" s="291" t="s">
        <v>4750</v>
      </c>
      <c r="D2572" s="291" t="s">
        <v>3178</v>
      </c>
      <c r="E2572" s="291" t="s">
        <v>3160</v>
      </c>
      <c r="F2572" s="291" t="s">
        <v>3161</v>
      </c>
      <c r="G2572" s="291" t="s">
        <v>3162</v>
      </c>
      <c r="H2572" s="291" t="s">
        <v>3163</v>
      </c>
      <c r="I2572" s="291" t="s">
        <v>3164</v>
      </c>
      <c r="J2572" s="291" t="s">
        <v>63</v>
      </c>
      <c r="K2572" s="291">
        <v>6</v>
      </c>
      <c r="L2572" s="291">
        <v>24440266</v>
      </c>
      <c r="M2572" s="291" t="s">
        <v>58</v>
      </c>
      <c r="N2572" s="291">
        <v>569</v>
      </c>
      <c r="O2572" s="291">
        <v>10180185.464533376</v>
      </c>
      <c r="P2572" s="321" t="s">
        <v>3172</v>
      </c>
      <c r="Q2572" s="321">
        <v>20100000</v>
      </c>
      <c r="R2572" s="321">
        <v>32.510452999999998</v>
      </c>
      <c r="S2572" s="321">
        <v>52.540310169999998</v>
      </c>
      <c r="T2572" s="321">
        <v>123.30787642705047</v>
      </c>
      <c r="U2572" s="321" t="s">
        <v>150</v>
      </c>
      <c r="V2572" s="321">
        <v>0.2437433168239114</v>
      </c>
      <c r="W2572" s="321">
        <v>1.33586139759419</v>
      </c>
      <c r="X2572" s="321">
        <v>2.6501716760387399</v>
      </c>
      <c r="Y2572" s="321">
        <v>41.899748670636797</v>
      </c>
      <c r="Z2572" s="321">
        <v>0.41800999999999999</v>
      </c>
      <c r="AA2572" s="321">
        <v>141.09487300000001</v>
      </c>
      <c r="AB2572" s="321">
        <v>1.7961040779999999</v>
      </c>
      <c r="AC2572" s="322">
        <v>0.59518882524182481</v>
      </c>
      <c r="AD2572" s="323">
        <v>201000</v>
      </c>
      <c r="AE2572" s="322">
        <v>50.647688878275503</v>
      </c>
      <c r="AF2572" s="324">
        <v>125.11435463344424</v>
      </c>
      <c r="AG2572" s="324">
        <v>23.182161200560245</v>
      </c>
      <c r="AH2572" s="324">
        <v>0.21665005167719406</v>
      </c>
      <c r="AI2572" s="324">
        <v>0.18528778147382488</v>
      </c>
      <c r="AJ2572" s="324">
        <v>0.12053670838377531</v>
      </c>
      <c r="AK2572" s="324">
        <v>189.54759232907742</v>
      </c>
      <c r="AL2572" s="324">
        <v>143.34663347880152</v>
      </c>
      <c r="AM2572" s="324">
        <v>235.74855117935331</v>
      </c>
    </row>
    <row r="2573" spans="1:39">
      <c r="A2573" s="291" t="s">
        <v>2724</v>
      </c>
      <c r="B2573" s="291">
        <v>4</v>
      </c>
      <c r="C2573" s="291" t="s">
        <v>4751</v>
      </c>
      <c r="D2573" s="291" t="s">
        <v>3178</v>
      </c>
      <c r="E2573" s="291" t="s">
        <v>3160</v>
      </c>
      <c r="F2573" s="291" t="s">
        <v>3161</v>
      </c>
      <c r="G2573" s="291" t="s">
        <v>3162</v>
      </c>
      <c r="H2573" s="291" t="s">
        <v>3163</v>
      </c>
      <c r="I2573" s="291" t="s">
        <v>3164</v>
      </c>
      <c r="J2573" s="291" t="s">
        <v>63</v>
      </c>
      <c r="K2573" s="291">
        <v>6</v>
      </c>
      <c r="L2573" s="291">
        <v>24440266</v>
      </c>
      <c r="M2573" s="291" t="s">
        <v>58</v>
      </c>
      <c r="N2573" s="291">
        <v>570</v>
      </c>
      <c r="O2573" s="291">
        <v>10198108.32626671</v>
      </c>
      <c r="P2573" s="321" t="s">
        <v>3172</v>
      </c>
      <c r="Q2573" s="321">
        <v>20100000</v>
      </c>
      <c r="R2573" s="321">
        <v>32.510452999999998</v>
      </c>
      <c r="S2573" s="321">
        <v>52.540310169999998</v>
      </c>
      <c r="T2573" s="321">
        <v>123.30787642705047</v>
      </c>
      <c r="U2573" s="321" t="s">
        <v>150</v>
      </c>
      <c r="V2573" s="321">
        <v>0.2437433168239114</v>
      </c>
      <c r="W2573" s="321">
        <v>1.33586139759419</v>
      </c>
      <c r="X2573" s="321">
        <v>2.6501716760387399</v>
      </c>
      <c r="Y2573" s="321">
        <v>41.899748670636797</v>
      </c>
      <c r="Z2573" s="321">
        <v>0.41800999999999999</v>
      </c>
      <c r="AA2573" s="321">
        <v>141.09487300000001</v>
      </c>
      <c r="AB2573" s="321">
        <v>1.7961040779999999</v>
      </c>
      <c r="AC2573" s="322">
        <v>0.59518882524182481</v>
      </c>
      <c r="AD2573" s="323">
        <v>201000</v>
      </c>
      <c r="AE2573" s="322">
        <v>50.736857344610499</v>
      </c>
      <c r="AF2573" s="324">
        <v>125.33462638455947</v>
      </c>
      <c r="AG2573" s="324">
        <v>23.229828403944691</v>
      </c>
      <c r="AH2573" s="324">
        <v>0.21640179979097246</v>
      </c>
      <c r="AI2573" s="324">
        <v>0.1853424634040835</v>
      </c>
      <c r="AJ2573" s="324">
        <v>0.12053670838377531</v>
      </c>
      <c r="AK2573" s="324">
        <v>189.60353141012197</v>
      </c>
      <c r="AL2573" s="324">
        <v>143.38893778269218</v>
      </c>
      <c r="AM2573" s="324">
        <v>235.81812503755174</v>
      </c>
    </row>
    <row r="2574" spans="1:39">
      <c r="A2574" s="291" t="s">
        <v>2725</v>
      </c>
      <c r="B2574" s="291">
        <v>4</v>
      </c>
      <c r="C2574" s="291" t="s">
        <v>4752</v>
      </c>
      <c r="D2574" s="291" t="s">
        <v>3178</v>
      </c>
      <c r="E2574" s="291" t="s">
        <v>3160</v>
      </c>
      <c r="F2574" s="291" t="s">
        <v>3161</v>
      </c>
      <c r="G2574" s="291" t="s">
        <v>3162</v>
      </c>
      <c r="H2574" s="291" t="s">
        <v>3163</v>
      </c>
      <c r="I2574" s="291" t="s">
        <v>3164</v>
      </c>
      <c r="J2574" s="291" t="s">
        <v>63</v>
      </c>
      <c r="K2574" s="291">
        <v>6</v>
      </c>
      <c r="L2574" s="291">
        <v>24440266</v>
      </c>
      <c r="M2574" s="291" t="s">
        <v>58</v>
      </c>
      <c r="N2574" s="291">
        <v>571</v>
      </c>
      <c r="O2574" s="291">
        <v>10216031.188000044</v>
      </c>
      <c r="P2574" s="321" t="s">
        <v>3172</v>
      </c>
      <c r="Q2574" s="321">
        <v>20100000</v>
      </c>
      <c r="R2574" s="321">
        <v>32.510452999999998</v>
      </c>
      <c r="S2574" s="321">
        <v>52.540310169999998</v>
      </c>
      <c r="T2574" s="321">
        <v>123.30787642705047</v>
      </c>
      <c r="U2574" s="321" t="s">
        <v>150</v>
      </c>
      <c r="V2574" s="321">
        <v>0.2437433168239114</v>
      </c>
      <c r="W2574" s="321">
        <v>1.33586139759419</v>
      </c>
      <c r="X2574" s="321">
        <v>2.6501716760387399</v>
      </c>
      <c r="Y2574" s="321">
        <v>41.899748670636797</v>
      </c>
      <c r="Z2574" s="321">
        <v>0.41800999999999999</v>
      </c>
      <c r="AA2574" s="321">
        <v>141.09487300000001</v>
      </c>
      <c r="AB2574" s="321">
        <v>1.7961040779999999</v>
      </c>
      <c r="AC2574" s="322">
        <v>0.59518882524182481</v>
      </c>
      <c r="AD2574" s="323">
        <v>201000</v>
      </c>
      <c r="AE2574" s="322">
        <v>50.826025810945495</v>
      </c>
      <c r="AF2574" s="324">
        <v>125.5548981356747</v>
      </c>
      <c r="AG2574" s="324">
        <v>23.277440699815614</v>
      </c>
      <c r="AH2574" s="324">
        <v>0.21615252809251564</v>
      </c>
      <c r="AI2574" s="324">
        <v>0.18539651614915093</v>
      </c>
      <c r="AJ2574" s="324">
        <v>0.12053670838377531</v>
      </c>
      <c r="AK2574" s="324">
        <v>189.65882684085577</v>
      </c>
      <c r="AL2574" s="324">
        <v>143.43075532173373</v>
      </c>
      <c r="AM2574" s="324">
        <v>235.88689835997783</v>
      </c>
    </row>
    <row r="2575" spans="1:39">
      <c r="A2575" s="291" t="s">
        <v>2726</v>
      </c>
      <c r="B2575" s="291">
        <v>4</v>
      </c>
      <c r="C2575" s="291" t="s">
        <v>4753</v>
      </c>
      <c r="D2575" s="291" t="s">
        <v>3178</v>
      </c>
      <c r="E2575" s="291" t="s">
        <v>3160</v>
      </c>
      <c r="F2575" s="291" t="s">
        <v>3161</v>
      </c>
      <c r="G2575" s="291" t="s">
        <v>3162</v>
      </c>
      <c r="H2575" s="291" t="s">
        <v>3163</v>
      </c>
      <c r="I2575" s="291" t="s">
        <v>3164</v>
      </c>
      <c r="J2575" s="291" t="s">
        <v>63</v>
      </c>
      <c r="K2575" s="291">
        <v>6</v>
      </c>
      <c r="L2575" s="291">
        <v>24440266</v>
      </c>
      <c r="M2575" s="291" t="s">
        <v>58</v>
      </c>
      <c r="N2575" s="291">
        <v>572</v>
      </c>
      <c r="O2575" s="291">
        <v>10233954.049733378</v>
      </c>
      <c r="P2575" s="321" t="s">
        <v>3172</v>
      </c>
      <c r="Q2575" s="321">
        <v>20100000</v>
      </c>
      <c r="R2575" s="321">
        <v>32.510452999999998</v>
      </c>
      <c r="S2575" s="321">
        <v>52.540310169999998</v>
      </c>
      <c r="T2575" s="321">
        <v>123.30787642705047</v>
      </c>
      <c r="U2575" s="321" t="s">
        <v>150</v>
      </c>
      <c r="V2575" s="321">
        <v>0.2437433168239114</v>
      </c>
      <c r="W2575" s="321">
        <v>1.33586139759419</v>
      </c>
      <c r="X2575" s="321">
        <v>2.6501716760387399</v>
      </c>
      <c r="Y2575" s="321">
        <v>41.899748670636797</v>
      </c>
      <c r="Z2575" s="321">
        <v>0.41800999999999999</v>
      </c>
      <c r="AA2575" s="321">
        <v>141.09487300000001</v>
      </c>
      <c r="AB2575" s="321">
        <v>1.7961040779999999</v>
      </c>
      <c r="AC2575" s="322">
        <v>0.59518882524182481</v>
      </c>
      <c r="AD2575" s="323">
        <v>201000</v>
      </c>
      <c r="AE2575" s="322">
        <v>50.915194277280484</v>
      </c>
      <c r="AF2575" s="324">
        <v>125.77516988678991</v>
      </c>
      <c r="AG2575" s="324">
        <v>23.324997864930062</v>
      </c>
      <c r="AH2575" s="324">
        <v>0.21590224290528531</v>
      </c>
      <c r="AI2575" s="324">
        <v>0.18544994123979214</v>
      </c>
      <c r="AJ2575" s="324">
        <v>0.12053670838377531</v>
      </c>
      <c r="AK2575" s="324">
        <v>189.71348018723648</v>
      </c>
      <c r="AL2575" s="324">
        <v>143.47208728019208</v>
      </c>
      <c r="AM2575" s="324">
        <v>235.95487309428091</v>
      </c>
    </row>
    <row r="2576" spans="1:39">
      <c r="A2576" s="291" t="s">
        <v>2727</v>
      </c>
      <c r="B2576" s="291">
        <v>4</v>
      </c>
      <c r="C2576" s="291" t="s">
        <v>4754</v>
      </c>
      <c r="D2576" s="291" t="s">
        <v>3178</v>
      </c>
      <c r="E2576" s="291" t="s">
        <v>3160</v>
      </c>
      <c r="F2576" s="291" t="s">
        <v>3161</v>
      </c>
      <c r="G2576" s="291" t="s">
        <v>3162</v>
      </c>
      <c r="H2576" s="291" t="s">
        <v>3163</v>
      </c>
      <c r="I2576" s="291" t="s">
        <v>3164</v>
      </c>
      <c r="J2576" s="291" t="s">
        <v>63</v>
      </c>
      <c r="K2576" s="291">
        <v>6</v>
      </c>
      <c r="L2576" s="291">
        <v>24440266</v>
      </c>
      <c r="M2576" s="291" t="s">
        <v>58</v>
      </c>
      <c r="N2576" s="291">
        <v>573</v>
      </c>
      <c r="O2576" s="291">
        <v>10251876.911466712</v>
      </c>
      <c r="P2576" s="321" t="s">
        <v>3172</v>
      </c>
      <c r="Q2576" s="321">
        <v>20100000</v>
      </c>
      <c r="R2576" s="321">
        <v>32.510452999999998</v>
      </c>
      <c r="S2576" s="321">
        <v>52.540310169999998</v>
      </c>
      <c r="T2576" s="321">
        <v>123.30787642705047</v>
      </c>
      <c r="U2576" s="321" t="s">
        <v>150</v>
      </c>
      <c r="V2576" s="321">
        <v>0.2437433168239114</v>
      </c>
      <c r="W2576" s="321">
        <v>1.33586139759419</v>
      </c>
      <c r="X2576" s="321">
        <v>2.6501716760387399</v>
      </c>
      <c r="Y2576" s="321">
        <v>41.899748670636797</v>
      </c>
      <c r="Z2576" s="321">
        <v>0.41800999999999999</v>
      </c>
      <c r="AA2576" s="321">
        <v>141.09487300000001</v>
      </c>
      <c r="AB2576" s="321">
        <v>1.7961040779999999</v>
      </c>
      <c r="AC2576" s="322">
        <v>0.59518882524182481</v>
      </c>
      <c r="AD2576" s="323">
        <v>201000</v>
      </c>
      <c r="AE2576" s="322">
        <v>51.004362743615481</v>
      </c>
      <c r="AF2576" s="324">
        <v>125.99544163790515</v>
      </c>
      <c r="AG2576" s="324">
        <v>23.372499677436476</v>
      </c>
      <c r="AH2576" s="324">
        <v>0.21565095054592004</v>
      </c>
      <c r="AI2576" s="324">
        <v>0.18550274020711055</v>
      </c>
      <c r="AJ2576" s="324">
        <v>0.12053670838377531</v>
      </c>
      <c r="AK2576" s="324">
        <v>189.76749301556796</v>
      </c>
      <c r="AL2576" s="324">
        <v>143.512934842595</v>
      </c>
      <c r="AM2576" s="324">
        <v>236.02205118854096</v>
      </c>
    </row>
    <row r="2577" spans="1:39">
      <c r="A2577" s="291" t="s">
        <v>2728</v>
      </c>
      <c r="B2577" s="291">
        <v>4</v>
      </c>
      <c r="C2577" s="291" t="s">
        <v>4755</v>
      </c>
      <c r="D2577" s="291" t="s">
        <v>3178</v>
      </c>
      <c r="E2577" s="291" t="s">
        <v>3160</v>
      </c>
      <c r="F2577" s="291" t="s">
        <v>3161</v>
      </c>
      <c r="G2577" s="291" t="s">
        <v>3162</v>
      </c>
      <c r="H2577" s="291" t="s">
        <v>3163</v>
      </c>
      <c r="I2577" s="291" t="s">
        <v>3164</v>
      </c>
      <c r="J2577" s="291" t="s">
        <v>63</v>
      </c>
      <c r="K2577" s="291">
        <v>6</v>
      </c>
      <c r="L2577" s="291">
        <v>24440266</v>
      </c>
      <c r="M2577" s="291" t="s">
        <v>58</v>
      </c>
      <c r="N2577" s="291">
        <v>574</v>
      </c>
      <c r="O2577" s="291">
        <v>10269799.773200046</v>
      </c>
      <c r="P2577" s="321" t="s">
        <v>3172</v>
      </c>
      <c r="Q2577" s="321">
        <v>20100000</v>
      </c>
      <c r="R2577" s="321">
        <v>32.510452999999998</v>
      </c>
      <c r="S2577" s="321">
        <v>52.540310169999998</v>
      </c>
      <c r="T2577" s="321">
        <v>123.30787642705047</v>
      </c>
      <c r="U2577" s="321" t="s">
        <v>150</v>
      </c>
      <c r="V2577" s="321">
        <v>0.2437433168239114</v>
      </c>
      <c r="W2577" s="321">
        <v>1.33586139759419</v>
      </c>
      <c r="X2577" s="321">
        <v>2.6501716760387399</v>
      </c>
      <c r="Y2577" s="321">
        <v>41.899748670636797</v>
      </c>
      <c r="Z2577" s="321">
        <v>0.41800999999999999</v>
      </c>
      <c r="AA2577" s="321">
        <v>141.09487300000001</v>
      </c>
      <c r="AB2577" s="321">
        <v>1.7961040779999999</v>
      </c>
      <c r="AC2577" s="322">
        <v>0.59518882524182481</v>
      </c>
      <c r="AD2577" s="323">
        <v>201000</v>
      </c>
      <c r="AE2577" s="322">
        <v>51.093531209950477</v>
      </c>
      <c r="AF2577" s="324">
        <v>126.21571338902037</v>
      </c>
      <c r="AG2577" s="324">
        <v>23.419945916873147</v>
      </c>
      <c r="AH2577" s="324">
        <v>0.21539865732420727</v>
      </c>
      <c r="AI2577" s="324">
        <v>0.18555491458253304</v>
      </c>
      <c r="AJ2577" s="324">
        <v>0.12053670838377531</v>
      </c>
      <c r="AK2577" s="324">
        <v>189.82086689248496</v>
      </c>
      <c r="AL2577" s="324">
        <v>143.55329919372051</v>
      </c>
      <c r="AM2577" s="324">
        <v>236.08843459124944</v>
      </c>
    </row>
    <row r="2578" spans="1:39">
      <c r="A2578" s="291" t="s">
        <v>2729</v>
      </c>
      <c r="B2578" s="291">
        <v>4</v>
      </c>
      <c r="C2578" s="291" t="s">
        <v>4756</v>
      </c>
      <c r="D2578" s="291" t="s">
        <v>3178</v>
      </c>
      <c r="E2578" s="291" t="s">
        <v>3160</v>
      </c>
      <c r="F2578" s="291" t="s">
        <v>3161</v>
      </c>
      <c r="G2578" s="291" t="s">
        <v>3162</v>
      </c>
      <c r="H2578" s="291" t="s">
        <v>3163</v>
      </c>
      <c r="I2578" s="291" t="s">
        <v>3164</v>
      </c>
      <c r="J2578" s="291" t="s">
        <v>63</v>
      </c>
      <c r="K2578" s="291">
        <v>6</v>
      </c>
      <c r="L2578" s="291">
        <v>24440266</v>
      </c>
      <c r="M2578" s="291" t="s">
        <v>58</v>
      </c>
      <c r="N2578" s="291">
        <v>575</v>
      </c>
      <c r="O2578" s="291">
        <v>10287722.63493338</v>
      </c>
      <c r="P2578" s="321" t="s">
        <v>3172</v>
      </c>
      <c r="Q2578" s="321">
        <v>20100000</v>
      </c>
      <c r="R2578" s="321">
        <v>32.510452999999998</v>
      </c>
      <c r="S2578" s="321">
        <v>52.540310169999998</v>
      </c>
      <c r="T2578" s="321">
        <v>123.30787642705047</v>
      </c>
      <c r="U2578" s="321" t="s">
        <v>150</v>
      </c>
      <c r="V2578" s="321">
        <v>0.2437433168239114</v>
      </c>
      <c r="W2578" s="321">
        <v>1.33586139759419</v>
      </c>
      <c r="X2578" s="321">
        <v>2.6501716760387399</v>
      </c>
      <c r="Y2578" s="321">
        <v>41.899748670636797</v>
      </c>
      <c r="Z2578" s="321">
        <v>0.41800999999999999</v>
      </c>
      <c r="AA2578" s="321">
        <v>141.09487300000001</v>
      </c>
      <c r="AB2578" s="321">
        <v>1.7961040779999999</v>
      </c>
      <c r="AC2578" s="322">
        <v>0.59518882524182481</v>
      </c>
      <c r="AD2578" s="323">
        <v>201000</v>
      </c>
      <c r="AE2578" s="322">
        <v>51.182699676285473</v>
      </c>
      <c r="AF2578" s="324">
        <v>126.4359851401356</v>
      </c>
      <c r="AG2578" s="324">
        <v>23.467336364166691</v>
      </c>
      <c r="AH2578" s="324">
        <v>0.21514536954288041</v>
      </c>
      <c r="AI2578" s="324">
        <v>0.18560646589779498</v>
      </c>
      <c r="AJ2578" s="324">
        <v>0.12053670838377531</v>
      </c>
      <c r="AK2578" s="324">
        <v>189.87360338493781</v>
      </c>
      <c r="AL2578" s="324">
        <v>143.59318151858523</v>
      </c>
      <c r="AM2578" s="324">
        <v>236.15402525129039</v>
      </c>
    </row>
    <row r="2579" spans="1:39">
      <c r="A2579" s="291" t="s">
        <v>2730</v>
      </c>
      <c r="B2579" s="291">
        <v>4</v>
      </c>
      <c r="C2579" s="291" t="s">
        <v>4757</v>
      </c>
      <c r="D2579" s="291" t="s">
        <v>3178</v>
      </c>
      <c r="E2579" s="291" t="s">
        <v>3160</v>
      </c>
      <c r="F2579" s="291" t="s">
        <v>3161</v>
      </c>
      <c r="G2579" s="291" t="s">
        <v>3162</v>
      </c>
      <c r="H2579" s="291" t="s">
        <v>3163</v>
      </c>
      <c r="I2579" s="291" t="s">
        <v>3164</v>
      </c>
      <c r="J2579" s="291" t="s">
        <v>63</v>
      </c>
      <c r="K2579" s="291">
        <v>6</v>
      </c>
      <c r="L2579" s="291">
        <v>24440266</v>
      </c>
      <c r="M2579" s="291" t="s">
        <v>58</v>
      </c>
      <c r="N2579" s="291">
        <v>576</v>
      </c>
      <c r="O2579" s="291">
        <v>10305645.496666715</v>
      </c>
      <c r="P2579" s="321" t="s">
        <v>3172</v>
      </c>
      <c r="Q2579" s="321">
        <v>20100000</v>
      </c>
      <c r="R2579" s="321">
        <v>32.510452999999998</v>
      </c>
      <c r="S2579" s="321">
        <v>52.540310169999998</v>
      </c>
      <c r="T2579" s="321">
        <v>123.30787642705047</v>
      </c>
      <c r="U2579" s="321" t="s">
        <v>150</v>
      </c>
      <c r="V2579" s="321">
        <v>0.2437433168239114</v>
      </c>
      <c r="W2579" s="321">
        <v>1.33586139759419</v>
      </c>
      <c r="X2579" s="321">
        <v>2.6501716760387399</v>
      </c>
      <c r="Y2579" s="321">
        <v>41.899748670636797</v>
      </c>
      <c r="Z2579" s="321">
        <v>0.41800999999999999</v>
      </c>
      <c r="AA2579" s="321">
        <v>141.09487300000001</v>
      </c>
      <c r="AB2579" s="321">
        <v>1.7961040779999999</v>
      </c>
      <c r="AC2579" s="322">
        <v>0.59518882524182481</v>
      </c>
      <c r="AD2579" s="323">
        <v>201000</v>
      </c>
      <c r="AE2579" s="322">
        <v>51.27186814262047</v>
      </c>
      <c r="AF2579" s="324">
        <v>126.65625689125083</v>
      </c>
      <c r="AG2579" s="324">
        <v>23.514670801630512</v>
      </c>
      <c r="AH2579" s="324">
        <v>0.21489109349776814</v>
      </c>
      <c r="AI2579" s="324">
        <v>0.18565739568492537</v>
      </c>
      <c r="AJ2579" s="324">
        <v>0.12053670838377531</v>
      </c>
      <c r="AK2579" s="324">
        <v>189.92570406017722</v>
      </c>
      <c r="AL2579" s="324">
        <v>143.63258300243302</v>
      </c>
      <c r="AM2579" s="324">
        <v>236.21882511792143</v>
      </c>
    </row>
    <row r="2580" spans="1:39">
      <c r="A2580" s="291" t="s">
        <v>2731</v>
      </c>
      <c r="B2580" s="291">
        <v>4</v>
      </c>
      <c r="C2580" s="291" t="s">
        <v>4758</v>
      </c>
      <c r="D2580" s="291" t="s">
        <v>3178</v>
      </c>
      <c r="E2580" s="291" t="s">
        <v>3160</v>
      </c>
      <c r="F2580" s="291" t="s">
        <v>3161</v>
      </c>
      <c r="G2580" s="291" t="s">
        <v>3162</v>
      </c>
      <c r="H2580" s="291" t="s">
        <v>3163</v>
      </c>
      <c r="I2580" s="291" t="s">
        <v>3164</v>
      </c>
      <c r="J2580" s="291" t="s">
        <v>63</v>
      </c>
      <c r="K2580" s="291">
        <v>6</v>
      </c>
      <c r="L2580" s="291">
        <v>24440266</v>
      </c>
      <c r="M2580" s="291" t="s">
        <v>58</v>
      </c>
      <c r="N2580" s="291">
        <v>577</v>
      </c>
      <c r="O2580" s="291">
        <v>10323568.358400049</v>
      </c>
      <c r="P2580" s="321" t="s">
        <v>3172</v>
      </c>
      <c r="Q2580" s="321">
        <v>20100000</v>
      </c>
      <c r="R2580" s="321">
        <v>32.510452999999998</v>
      </c>
      <c r="S2580" s="321">
        <v>52.540310169999998</v>
      </c>
      <c r="T2580" s="321">
        <v>123.30787642705047</v>
      </c>
      <c r="U2580" s="321" t="s">
        <v>150</v>
      </c>
      <c r="V2580" s="321">
        <v>0.2437433168239114</v>
      </c>
      <c r="W2580" s="321">
        <v>1.33586139759419</v>
      </c>
      <c r="X2580" s="321">
        <v>2.6501716760387399</v>
      </c>
      <c r="Y2580" s="321">
        <v>41.899748670636797</v>
      </c>
      <c r="Z2580" s="321">
        <v>0.41800999999999999</v>
      </c>
      <c r="AA2580" s="321">
        <v>141.09487300000001</v>
      </c>
      <c r="AB2580" s="321">
        <v>1.7961040779999999</v>
      </c>
      <c r="AC2580" s="322">
        <v>0.59518882524182481</v>
      </c>
      <c r="AD2580" s="323">
        <v>201000</v>
      </c>
      <c r="AE2580" s="322">
        <v>51.361036608955466</v>
      </c>
      <c r="AF2580" s="324">
        <v>126.87652864236605</v>
      </c>
      <c r="AG2580" s="324">
        <v>23.561949012963193</v>
      </c>
      <c r="AH2580" s="324">
        <v>0.2146358354773833</v>
      </c>
      <c r="AI2580" s="324">
        <v>0.18570770547623172</v>
      </c>
      <c r="AJ2580" s="324">
        <v>0.12053670838377531</v>
      </c>
      <c r="AK2580" s="324">
        <v>189.97717048573881</v>
      </c>
      <c r="AL2580" s="324">
        <v>143.67150483072317</v>
      </c>
      <c r="AM2580" s="324">
        <v>236.28283614075448</v>
      </c>
    </row>
    <row r="2581" spans="1:39">
      <c r="A2581" s="291" t="s">
        <v>2732</v>
      </c>
      <c r="B2581" s="291">
        <v>4</v>
      </c>
      <c r="C2581" s="291" t="s">
        <v>4759</v>
      </c>
      <c r="D2581" s="291" t="s">
        <v>3178</v>
      </c>
      <c r="E2581" s="291" t="s">
        <v>3160</v>
      </c>
      <c r="F2581" s="291" t="s">
        <v>3161</v>
      </c>
      <c r="G2581" s="291" t="s">
        <v>3162</v>
      </c>
      <c r="H2581" s="291" t="s">
        <v>3163</v>
      </c>
      <c r="I2581" s="291" t="s">
        <v>3164</v>
      </c>
      <c r="J2581" s="291" t="s">
        <v>63</v>
      </c>
      <c r="K2581" s="291">
        <v>6</v>
      </c>
      <c r="L2581" s="291">
        <v>24440266</v>
      </c>
      <c r="M2581" s="291" t="s">
        <v>58</v>
      </c>
      <c r="N2581" s="291">
        <v>578</v>
      </c>
      <c r="O2581" s="291">
        <v>10341491.220133383</v>
      </c>
      <c r="P2581" s="321" t="s">
        <v>3172</v>
      </c>
      <c r="Q2581" s="321">
        <v>20100000</v>
      </c>
      <c r="R2581" s="321">
        <v>32.510452999999998</v>
      </c>
      <c r="S2581" s="321">
        <v>52.540310169999998</v>
      </c>
      <c r="T2581" s="321">
        <v>123.30787642705047</v>
      </c>
      <c r="U2581" s="321" t="s">
        <v>150</v>
      </c>
      <c r="V2581" s="321">
        <v>0.2437433168239114</v>
      </c>
      <c r="W2581" s="321">
        <v>1.33586139759419</v>
      </c>
      <c r="X2581" s="321">
        <v>2.6501716760387399</v>
      </c>
      <c r="Y2581" s="321">
        <v>41.899748670636797</v>
      </c>
      <c r="Z2581" s="321">
        <v>0.41800999999999999</v>
      </c>
      <c r="AA2581" s="321">
        <v>141.09487300000001</v>
      </c>
      <c r="AB2581" s="321">
        <v>1.7961040779999999</v>
      </c>
      <c r="AC2581" s="322">
        <v>0.59518882524182481</v>
      </c>
      <c r="AD2581" s="323">
        <v>201000</v>
      </c>
      <c r="AE2581" s="322">
        <v>51.450205075290462</v>
      </c>
      <c r="AF2581" s="324">
        <v>127.09680039348129</v>
      </c>
      <c r="AG2581" s="324">
        <v>23.609170783246945</v>
      </c>
      <c r="AH2581" s="324">
        <v>0.21437960176313284</v>
      </c>
      <c r="AI2581" s="324">
        <v>0.18575739680428527</v>
      </c>
      <c r="AJ2581" s="324">
        <v>0.12053670838377531</v>
      </c>
      <c r="AK2581" s="324">
        <v>190.02800422942803</v>
      </c>
      <c r="AL2581" s="324">
        <v>143.70994818911899</v>
      </c>
      <c r="AM2581" s="324">
        <v>236.34606026973708</v>
      </c>
    </row>
    <row r="2582" spans="1:39">
      <c r="A2582" s="291" t="s">
        <v>2733</v>
      </c>
      <c r="B2582" s="291">
        <v>4</v>
      </c>
      <c r="C2582" s="291" t="s">
        <v>4760</v>
      </c>
      <c r="D2582" s="291" t="s">
        <v>3178</v>
      </c>
      <c r="E2582" s="291" t="s">
        <v>3160</v>
      </c>
      <c r="F2582" s="291" t="s">
        <v>3161</v>
      </c>
      <c r="G2582" s="291" t="s">
        <v>3162</v>
      </c>
      <c r="H2582" s="291" t="s">
        <v>3163</v>
      </c>
      <c r="I2582" s="291" t="s">
        <v>3164</v>
      </c>
      <c r="J2582" s="291" t="s">
        <v>63</v>
      </c>
      <c r="K2582" s="291">
        <v>6</v>
      </c>
      <c r="L2582" s="291">
        <v>24440266</v>
      </c>
      <c r="M2582" s="291" t="s">
        <v>58</v>
      </c>
      <c r="N2582" s="291">
        <v>579</v>
      </c>
      <c r="O2582" s="291">
        <v>10359414.081866717</v>
      </c>
      <c r="P2582" s="321" t="s">
        <v>3172</v>
      </c>
      <c r="Q2582" s="321">
        <v>20100000</v>
      </c>
      <c r="R2582" s="321">
        <v>32.510452999999998</v>
      </c>
      <c r="S2582" s="321">
        <v>52.540310169999998</v>
      </c>
      <c r="T2582" s="321">
        <v>123.30787642705047</v>
      </c>
      <c r="U2582" s="321" t="s">
        <v>150</v>
      </c>
      <c r="V2582" s="321">
        <v>0.2437433168239114</v>
      </c>
      <c r="W2582" s="321">
        <v>1.33586139759419</v>
      </c>
      <c r="X2582" s="321">
        <v>2.6501716760387399</v>
      </c>
      <c r="Y2582" s="321">
        <v>41.899748670636797</v>
      </c>
      <c r="Z2582" s="321">
        <v>0.41800999999999999</v>
      </c>
      <c r="AA2582" s="321">
        <v>141.09487300000001</v>
      </c>
      <c r="AB2582" s="321">
        <v>1.7961040779999999</v>
      </c>
      <c r="AC2582" s="322">
        <v>0.59518882524182481</v>
      </c>
      <c r="AD2582" s="323">
        <v>201000</v>
      </c>
      <c r="AE2582" s="322">
        <v>51.539373541625459</v>
      </c>
      <c r="AF2582" s="324">
        <v>127.31707214459652</v>
      </c>
      <c r="AG2582" s="324">
        <v>23.656335898945954</v>
      </c>
      <c r="AH2582" s="324">
        <v>0.21412239862902308</v>
      </c>
      <c r="AI2582" s="324">
        <v>0.18580647120190594</v>
      </c>
      <c r="AJ2582" s="324">
        <v>0.12053670838377531</v>
      </c>
      <c r="AK2582" s="324">
        <v>190.07820685930469</v>
      </c>
      <c r="AL2582" s="324">
        <v>143.74791426347622</v>
      </c>
      <c r="AM2582" s="324">
        <v>236.40849945513315</v>
      </c>
    </row>
    <row r="2583" spans="1:39">
      <c r="A2583" s="291" t="s">
        <v>2734</v>
      </c>
      <c r="B2583" s="291">
        <v>4</v>
      </c>
      <c r="C2583" s="291" t="s">
        <v>4761</v>
      </c>
      <c r="D2583" s="291" t="s">
        <v>3178</v>
      </c>
      <c r="E2583" s="291" t="s">
        <v>3160</v>
      </c>
      <c r="F2583" s="291" t="s">
        <v>3161</v>
      </c>
      <c r="G2583" s="291" t="s">
        <v>3162</v>
      </c>
      <c r="H2583" s="291" t="s">
        <v>3163</v>
      </c>
      <c r="I2583" s="291" t="s">
        <v>3164</v>
      </c>
      <c r="J2583" s="291" t="s">
        <v>63</v>
      </c>
      <c r="K2583" s="291">
        <v>6</v>
      </c>
      <c r="L2583" s="291">
        <v>24440266</v>
      </c>
      <c r="M2583" s="291" t="s">
        <v>58</v>
      </c>
      <c r="N2583" s="291">
        <v>580</v>
      </c>
      <c r="O2583" s="291">
        <v>10377336.943600051</v>
      </c>
      <c r="P2583" s="321" t="s">
        <v>3172</v>
      </c>
      <c r="Q2583" s="321">
        <v>20100000</v>
      </c>
      <c r="R2583" s="321">
        <v>32.510452999999998</v>
      </c>
      <c r="S2583" s="321">
        <v>52.540310169999998</v>
      </c>
      <c r="T2583" s="321">
        <v>123.30787642705047</v>
      </c>
      <c r="U2583" s="321" t="s">
        <v>150</v>
      </c>
      <c r="V2583" s="321">
        <v>0.2437433168239114</v>
      </c>
      <c r="W2583" s="321">
        <v>1.33586139759419</v>
      </c>
      <c r="X2583" s="321">
        <v>2.6501716760387399</v>
      </c>
      <c r="Y2583" s="321">
        <v>41.899748670636797</v>
      </c>
      <c r="Z2583" s="321">
        <v>0.41800999999999999</v>
      </c>
      <c r="AA2583" s="321">
        <v>141.09487300000001</v>
      </c>
      <c r="AB2583" s="321">
        <v>1.7961040779999999</v>
      </c>
      <c r="AC2583" s="322">
        <v>0.59518882524182481</v>
      </c>
      <c r="AD2583" s="323">
        <v>201000</v>
      </c>
      <c r="AE2583" s="322">
        <v>51.628542007960455</v>
      </c>
      <c r="AF2583" s="324">
        <v>127.53734389571174</v>
      </c>
      <c r="AG2583" s="324">
        <v>23.703444147904786</v>
      </c>
      <c r="AH2583" s="324">
        <v>0.21386423234176069</v>
      </c>
      <c r="AI2583" s="324">
        <v>0.18585493020214749</v>
      </c>
      <c r="AJ2583" s="324">
        <v>0.12053670838377531</v>
      </c>
      <c r="AK2583" s="324">
        <v>190.12777994366783</v>
      </c>
      <c r="AL2583" s="324">
        <v>143.78540423983151</v>
      </c>
      <c r="AM2583" s="324">
        <v>236.47015564750416</v>
      </c>
    </row>
    <row r="2584" spans="1:39">
      <c r="A2584" s="291" t="s">
        <v>2735</v>
      </c>
      <c r="B2584" s="291">
        <v>4</v>
      </c>
      <c r="C2584" s="291" t="s">
        <v>4762</v>
      </c>
      <c r="D2584" s="291" t="s">
        <v>3178</v>
      </c>
      <c r="E2584" s="291" t="s">
        <v>3160</v>
      </c>
      <c r="F2584" s="291" t="s">
        <v>3161</v>
      </c>
      <c r="G2584" s="291" t="s">
        <v>3162</v>
      </c>
      <c r="H2584" s="291" t="s">
        <v>3163</v>
      </c>
      <c r="I2584" s="291" t="s">
        <v>3164</v>
      </c>
      <c r="J2584" s="291" t="s">
        <v>63</v>
      </c>
      <c r="K2584" s="291">
        <v>6</v>
      </c>
      <c r="L2584" s="291">
        <v>24440266</v>
      </c>
      <c r="M2584" s="291" t="s">
        <v>58</v>
      </c>
      <c r="N2584" s="291">
        <v>581</v>
      </c>
      <c r="O2584" s="291">
        <v>10395259.805333385</v>
      </c>
      <c r="P2584" s="321" t="s">
        <v>3172</v>
      </c>
      <c r="Q2584" s="321">
        <v>20100000</v>
      </c>
      <c r="R2584" s="321">
        <v>32.510452999999998</v>
      </c>
      <c r="S2584" s="321">
        <v>52.540310169999998</v>
      </c>
      <c r="T2584" s="321">
        <v>123.30787642705047</v>
      </c>
      <c r="U2584" s="321" t="s">
        <v>150</v>
      </c>
      <c r="V2584" s="321">
        <v>0.2437433168239114</v>
      </c>
      <c r="W2584" s="321">
        <v>1.33586139759419</v>
      </c>
      <c r="X2584" s="321">
        <v>2.6501716760387399</v>
      </c>
      <c r="Y2584" s="321">
        <v>41.899748670636797</v>
      </c>
      <c r="Z2584" s="321">
        <v>0.41800999999999999</v>
      </c>
      <c r="AA2584" s="321">
        <v>141.09487300000001</v>
      </c>
      <c r="AB2584" s="321">
        <v>1.7961040779999999</v>
      </c>
      <c r="AC2584" s="322">
        <v>0.59518882524182481</v>
      </c>
      <c r="AD2584" s="323">
        <v>201000</v>
      </c>
      <c r="AE2584" s="322">
        <v>51.717710474295451</v>
      </c>
      <c r="AF2584" s="324">
        <v>127.75761564682698</v>
      </c>
      <c r="AG2584" s="324">
        <v>23.75049531934674</v>
      </c>
      <c r="AH2584" s="324">
        <v>0.21360510916054348</v>
      </c>
      <c r="AI2584" s="324">
        <v>0.18590277533828264</v>
      </c>
      <c r="AJ2584" s="324">
        <v>0.12053670838377531</v>
      </c>
      <c r="AK2584" s="324">
        <v>190.17672505104048</v>
      </c>
      <c r="AL2584" s="324">
        <v>143.82241930439085</v>
      </c>
      <c r="AM2584" s="324">
        <v>236.53103079769011</v>
      </c>
    </row>
    <row r="2585" spans="1:39">
      <c r="A2585" s="291" t="s">
        <v>2736</v>
      </c>
      <c r="B2585" s="291">
        <v>4</v>
      </c>
      <c r="C2585" s="291" t="s">
        <v>4763</v>
      </c>
      <c r="D2585" s="291" t="s">
        <v>3178</v>
      </c>
      <c r="E2585" s="291" t="s">
        <v>3160</v>
      </c>
      <c r="F2585" s="291" t="s">
        <v>3161</v>
      </c>
      <c r="G2585" s="291" t="s">
        <v>3162</v>
      </c>
      <c r="H2585" s="291" t="s">
        <v>3163</v>
      </c>
      <c r="I2585" s="291" t="s">
        <v>3164</v>
      </c>
      <c r="J2585" s="291" t="s">
        <v>63</v>
      </c>
      <c r="K2585" s="291">
        <v>6</v>
      </c>
      <c r="L2585" s="291">
        <v>24440266</v>
      </c>
      <c r="M2585" s="291" t="s">
        <v>58</v>
      </c>
      <c r="N2585" s="291">
        <v>582</v>
      </c>
      <c r="O2585" s="291">
        <v>10413182.667066719</v>
      </c>
      <c r="P2585" s="321" t="s">
        <v>3172</v>
      </c>
      <c r="Q2585" s="321">
        <v>20100000</v>
      </c>
      <c r="R2585" s="321">
        <v>32.510452999999998</v>
      </c>
      <c r="S2585" s="321">
        <v>52.540310169999998</v>
      </c>
      <c r="T2585" s="321">
        <v>123.30787642705047</v>
      </c>
      <c r="U2585" s="321" t="s">
        <v>150</v>
      </c>
      <c r="V2585" s="321">
        <v>0.2437433168239114</v>
      </c>
      <c r="W2585" s="321">
        <v>1.33586139759419</v>
      </c>
      <c r="X2585" s="321">
        <v>2.6501716760387399</v>
      </c>
      <c r="Y2585" s="321">
        <v>41.899748670636797</v>
      </c>
      <c r="Z2585" s="321">
        <v>0.41800999999999999</v>
      </c>
      <c r="AA2585" s="321">
        <v>141.09487300000001</v>
      </c>
      <c r="AB2585" s="321">
        <v>1.7961040779999999</v>
      </c>
      <c r="AC2585" s="322">
        <v>0.59518882524182481</v>
      </c>
      <c r="AD2585" s="323">
        <v>201000</v>
      </c>
      <c r="AE2585" s="322">
        <v>51.806878940630448</v>
      </c>
      <c r="AF2585" s="324">
        <v>127.97788739794221</v>
      </c>
      <c r="AG2585" s="324">
        <v>23.797489203872157</v>
      </c>
      <c r="AH2585" s="324">
        <v>0.21334503533697474</v>
      </c>
      <c r="AI2585" s="324">
        <v>0.18595000814378815</v>
      </c>
      <c r="AJ2585" s="324">
        <v>0.12053670838377531</v>
      </c>
      <c r="AK2585" s="324">
        <v>190.22504375015438</v>
      </c>
      <c r="AL2585" s="324">
        <v>143.85896064351809</v>
      </c>
      <c r="AM2585" s="324">
        <v>236.59112685679065</v>
      </c>
    </row>
    <row r="2586" spans="1:39">
      <c r="A2586" s="291" t="s">
        <v>2737</v>
      </c>
      <c r="B2586" s="291">
        <v>4</v>
      </c>
      <c r="C2586" s="291" t="s">
        <v>4764</v>
      </c>
      <c r="D2586" s="291" t="s">
        <v>3178</v>
      </c>
      <c r="E2586" s="291" t="s">
        <v>3160</v>
      </c>
      <c r="F2586" s="291" t="s">
        <v>3161</v>
      </c>
      <c r="G2586" s="291" t="s">
        <v>3162</v>
      </c>
      <c r="H2586" s="291" t="s">
        <v>3163</v>
      </c>
      <c r="I2586" s="291" t="s">
        <v>3164</v>
      </c>
      <c r="J2586" s="291" t="s">
        <v>63</v>
      </c>
      <c r="K2586" s="291">
        <v>6</v>
      </c>
      <c r="L2586" s="291">
        <v>24440266</v>
      </c>
      <c r="M2586" s="291" t="s">
        <v>58</v>
      </c>
      <c r="N2586" s="291">
        <v>583</v>
      </c>
      <c r="O2586" s="291">
        <v>10431105.528800054</v>
      </c>
      <c r="P2586" s="321" t="s">
        <v>3172</v>
      </c>
      <c r="Q2586" s="321">
        <v>20100000</v>
      </c>
      <c r="R2586" s="321">
        <v>32.510452999999998</v>
      </c>
      <c r="S2586" s="321">
        <v>52.540310169999998</v>
      </c>
      <c r="T2586" s="321">
        <v>123.30787642705047</v>
      </c>
      <c r="U2586" s="321" t="s">
        <v>150</v>
      </c>
      <c r="V2586" s="321">
        <v>0.2437433168239114</v>
      </c>
      <c r="W2586" s="321">
        <v>1.33586139759419</v>
      </c>
      <c r="X2586" s="321">
        <v>2.6501716760387399</v>
      </c>
      <c r="Y2586" s="321">
        <v>41.899748670636797</v>
      </c>
      <c r="Z2586" s="321">
        <v>0.41800999999999999</v>
      </c>
      <c r="AA2586" s="321">
        <v>141.09487300000001</v>
      </c>
      <c r="AB2586" s="321">
        <v>1.7961040779999999</v>
      </c>
      <c r="AC2586" s="322">
        <v>0.59518882524182481</v>
      </c>
      <c r="AD2586" s="323">
        <v>201000</v>
      </c>
      <c r="AE2586" s="322">
        <v>51.896047406965444</v>
      </c>
      <c r="AF2586" s="324">
        <v>128.19815914905743</v>
      </c>
      <c r="AG2586" s="324">
        <v>23.844425593456762</v>
      </c>
      <c r="AH2586" s="324">
        <v>0.2130840171150841</v>
      </c>
      <c r="AI2586" s="324">
        <v>0.18599663015232989</v>
      </c>
      <c r="AJ2586" s="324">
        <v>0.12053670838377531</v>
      </c>
      <c r="AK2586" s="324">
        <v>190.27273760993478</v>
      </c>
      <c r="AL2586" s="324">
        <v>143.8950294437235</v>
      </c>
      <c r="AM2586" s="324">
        <v>236.65044577614606</v>
      </c>
    </row>
    <row r="2587" spans="1:39">
      <c r="A2587" s="291" t="s">
        <v>2738</v>
      </c>
      <c r="B2587" s="291">
        <v>4</v>
      </c>
      <c r="C2587" s="291" t="s">
        <v>4765</v>
      </c>
      <c r="D2587" s="291" t="s">
        <v>3178</v>
      </c>
      <c r="E2587" s="291" t="s">
        <v>3160</v>
      </c>
      <c r="F2587" s="291" t="s">
        <v>3161</v>
      </c>
      <c r="G2587" s="291" t="s">
        <v>3162</v>
      </c>
      <c r="H2587" s="291" t="s">
        <v>3163</v>
      </c>
      <c r="I2587" s="291" t="s">
        <v>3164</v>
      </c>
      <c r="J2587" s="291" t="s">
        <v>63</v>
      </c>
      <c r="K2587" s="291">
        <v>6</v>
      </c>
      <c r="L2587" s="291">
        <v>24440266</v>
      </c>
      <c r="M2587" s="291" t="s">
        <v>58</v>
      </c>
      <c r="N2587" s="291">
        <v>584</v>
      </c>
      <c r="O2587" s="291">
        <v>10449028.390533388</v>
      </c>
      <c r="P2587" s="321" t="s">
        <v>3172</v>
      </c>
      <c r="Q2587" s="321">
        <v>20100000</v>
      </c>
      <c r="R2587" s="321">
        <v>32.510452999999998</v>
      </c>
      <c r="S2587" s="321">
        <v>52.540310169999998</v>
      </c>
      <c r="T2587" s="321">
        <v>123.30787642705047</v>
      </c>
      <c r="U2587" s="321" t="s">
        <v>150</v>
      </c>
      <c r="V2587" s="321">
        <v>0.2437433168239114</v>
      </c>
      <c r="W2587" s="321">
        <v>1.33586139759419</v>
      </c>
      <c r="X2587" s="321">
        <v>2.6501716760387399</v>
      </c>
      <c r="Y2587" s="321">
        <v>41.899748670636797</v>
      </c>
      <c r="Z2587" s="321">
        <v>0.41800999999999999</v>
      </c>
      <c r="AA2587" s="321">
        <v>141.09487300000001</v>
      </c>
      <c r="AB2587" s="321">
        <v>1.7961040779999999</v>
      </c>
      <c r="AC2587" s="322">
        <v>0.59518882524182481</v>
      </c>
      <c r="AD2587" s="323">
        <v>201000</v>
      </c>
      <c r="AE2587" s="322">
        <v>51.985215873300433</v>
      </c>
      <c r="AF2587" s="324">
        <v>128.41843090017264</v>
      </c>
      <c r="AG2587" s="324">
        <v>23.891304281449955</v>
      </c>
      <c r="AH2587" s="324">
        <v>0.21282206073112958</v>
      </c>
      <c r="AI2587" s="324">
        <v>0.18604264289774808</v>
      </c>
      <c r="AJ2587" s="324">
        <v>0.12053670838377531</v>
      </c>
      <c r="AK2587" s="324">
        <v>190.31980819948524</v>
      </c>
      <c r="AL2587" s="324">
        <v>143.93062689165205</v>
      </c>
      <c r="AM2587" s="324">
        <v>236.70898950731839</v>
      </c>
    </row>
    <row r="2588" spans="1:39">
      <c r="A2588" s="291" t="s">
        <v>2739</v>
      </c>
      <c r="B2588" s="291">
        <v>4</v>
      </c>
      <c r="C2588" s="291" t="s">
        <v>4766</v>
      </c>
      <c r="D2588" s="291" t="s">
        <v>3178</v>
      </c>
      <c r="E2588" s="291" t="s">
        <v>3160</v>
      </c>
      <c r="F2588" s="291" t="s">
        <v>3161</v>
      </c>
      <c r="G2588" s="291" t="s">
        <v>3162</v>
      </c>
      <c r="H2588" s="291" t="s">
        <v>3163</v>
      </c>
      <c r="I2588" s="291" t="s">
        <v>3164</v>
      </c>
      <c r="J2588" s="291" t="s">
        <v>63</v>
      </c>
      <c r="K2588" s="291">
        <v>6</v>
      </c>
      <c r="L2588" s="291">
        <v>24440266</v>
      </c>
      <c r="M2588" s="291" t="s">
        <v>58</v>
      </c>
      <c r="N2588" s="291">
        <v>585</v>
      </c>
      <c r="O2588" s="291">
        <v>10466951.252266722</v>
      </c>
      <c r="P2588" s="321" t="s">
        <v>3172</v>
      </c>
      <c r="Q2588" s="321">
        <v>20100000</v>
      </c>
      <c r="R2588" s="321">
        <v>32.510452999999998</v>
      </c>
      <c r="S2588" s="321">
        <v>52.540310169999998</v>
      </c>
      <c r="T2588" s="321">
        <v>123.30787642705047</v>
      </c>
      <c r="U2588" s="321" t="s">
        <v>150</v>
      </c>
      <c r="V2588" s="321">
        <v>0.2437433168239114</v>
      </c>
      <c r="W2588" s="321">
        <v>1.33586139759419</v>
      </c>
      <c r="X2588" s="321">
        <v>2.6501716760387399</v>
      </c>
      <c r="Y2588" s="321">
        <v>41.899748670636797</v>
      </c>
      <c r="Z2588" s="321">
        <v>0.41800999999999999</v>
      </c>
      <c r="AA2588" s="321">
        <v>141.09487300000001</v>
      </c>
      <c r="AB2588" s="321">
        <v>1.7961040779999999</v>
      </c>
      <c r="AC2588" s="322">
        <v>0.59518882524182481</v>
      </c>
      <c r="AD2588" s="323">
        <v>201000</v>
      </c>
      <c r="AE2588" s="322">
        <v>52.074384339635429</v>
      </c>
      <c r="AF2588" s="324">
        <v>128.63870265128787</v>
      </c>
      <c r="AG2588" s="324">
        <v>23.938125062573103</v>
      </c>
      <c r="AH2588" s="324">
        <v>0.21255917241360003</v>
      </c>
      <c r="AI2588" s="324">
        <v>0.18608804791404235</v>
      </c>
      <c r="AJ2588" s="324">
        <v>0.12053670838377531</v>
      </c>
      <c r="AK2588" s="324">
        <v>190.36625708807239</v>
      </c>
      <c r="AL2588" s="324">
        <v>143.9657541740722</v>
      </c>
      <c r="AM2588" s="324">
        <v>236.76676000207257</v>
      </c>
    </row>
    <row r="2589" spans="1:39">
      <c r="A2589" s="291" t="s">
        <v>2740</v>
      </c>
      <c r="B2589" s="291">
        <v>4</v>
      </c>
      <c r="C2589" s="291" t="s">
        <v>4767</v>
      </c>
      <c r="D2589" s="291" t="s">
        <v>3178</v>
      </c>
      <c r="E2589" s="291" t="s">
        <v>3160</v>
      </c>
      <c r="F2589" s="291" t="s">
        <v>3161</v>
      </c>
      <c r="G2589" s="291" t="s">
        <v>3162</v>
      </c>
      <c r="H2589" s="291" t="s">
        <v>3163</v>
      </c>
      <c r="I2589" s="291" t="s">
        <v>3164</v>
      </c>
      <c r="J2589" s="291" t="s">
        <v>63</v>
      </c>
      <c r="K2589" s="291">
        <v>6</v>
      </c>
      <c r="L2589" s="291">
        <v>24440266</v>
      </c>
      <c r="M2589" s="291" t="s">
        <v>58</v>
      </c>
      <c r="N2589" s="291">
        <v>586</v>
      </c>
      <c r="O2589" s="291">
        <v>10484874.114000056</v>
      </c>
      <c r="P2589" s="321" t="s">
        <v>3172</v>
      </c>
      <c r="Q2589" s="321">
        <v>20100000</v>
      </c>
      <c r="R2589" s="321">
        <v>32.510452999999998</v>
      </c>
      <c r="S2589" s="321">
        <v>52.540310169999998</v>
      </c>
      <c r="T2589" s="321">
        <v>123.30787642705047</v>
      </c>
      <c r="U2589" s="321" t="s">
        <v>150</v>
      </c>
      <c r="V2589" s="321">
        <v>0.2437433168239114</v>
      </c>
      <c r="W2589" s="321">
        <v>1.33586139759419</v>
      </c>
      <c r="X2589" s="321">
        <v>2.6501716760387399</v>
      </c>
      <c r="Y2589" s="321">
        <v>41.899748670636797</v>
      </c>
      <c r="Z2589" s="321">
        <v>0.41800999999999999</v>
      </c>
      <c r="AA2589" s="321">
        <v>141.09487300000001</v>
      </c>
      <c r="AB2589" s="321">
        <v>1.7961040779999999</v>
      </c>
      <c r="AC2589" s="322">
        <v>0.59518882524182481</v>
      </c>
      <c r="AD2589" s="323">
        <v>201000</v>
      </c>
      <c r="AE2589" s="322">
        <v>52.163552805970426</v>
      </c>
      <c r="AF2589" s="324">
        <v>128.85897440240311</v>
      </c>
      <c r="AG2589" s="324">
        <v>23.984887732917777</v>
      </c>
      <c r="AH2589" s="324">
        <v>0.21229535838306193</v>
      </c>
      <c r="AI2589" s="324">
        <v>0.1861328467353569</v>
      </c>
      <c r="AJ2589" s="324">
        <v>0.12053670838377531</v>
      </c>
      <c r="AK2589" s="324">
        <v>190.41208584511082</v>
      </c>
      <c r="AL2589" s="324">
        <v>144.00041247786419</v>
      </c>
      <c r="AM2589" s="324">
        <v>236.82375921235749</v>
      </c>
    </row>
    <row r="2590" spans="1:39">
      <c r="A2590" s="291" t="s">
        <v>2741</v>
      </c>
      <c r="B2590" s="291">
        <v>4</v>
      </c>
      <c r="C2590" s="291" t="s">
        <v>4768</v>
      </c>
      <c r="D2590" s="291" t="s">
        <v>3178</v>
      </c>
      <c r="E2590" s="291" t="s">
        <v>3160</v>
      </c>
      <c r="F2590" s="291" t="s">
        <v>3161</v>
      </c>
      <c r="G2590" s="291" t="s">
        <v>3162</v>
      </c>
      <c r="H2590" s="291" t="s">
        <v>3163</v>
      </c>
      <c r="I2590" s="291" t="s">
        <v>3164</v>
      </c>
      <c r="J2590" s="291" t="s">
        <v>63</v>
      </c>
      <c r="K2590" s="291">
        <v>6</v>
      </c>
      <c r="L2590" s="291">
        <v>24440266</v>
      </c>
      <c r="M2590" s="291" t="s">
        <v>58</v>
      </c>
      <c r="N2590" s="291">
        <v>587</v>
      </c>
      <c r="O2590" s="291">
        <v>10502796.97573339</v>
      </c>
      <c r="P2590" s="321" t="s">
        <v>3172</v>
      </c>
      <c r="Q2590" s="321">
        <v>20100000</v>
      </c>
      <c r="R2590" s="321">
        <v>32.510452999999998</v>
      </c>
      <c r="S2590" s="321">
        <v>52.540310169999998</v>
      </c>
      <c r="T2590" s="321">
        <v>123.30787642705047</v>
      </c>
      <c r="U2590" s="321" t="s">
        <v>150</v>
      </c>
      <c r="V2590" s="321">
        <v>0.2437433168239114</v>
      </c>
      <c r="W2590" s="321">
        <v>1.33586139759419</v>
      </c>
      <c r="X2590" s="321">
        <v>2.6501716760387399</v>
      </c>
      <c r="Y2590" s="321">
        <v>41.899748670636797</v>
      </c>
      <c r="Z2590" s="321">
        <v>0.41800999999999999</v>
      </c>
      <c r="AA2590" s="321">
        <v>141.09487300000001</v>
      </c>
      <c r="AB2590" s="321">
        <v>1.7961040779999999</v>
      </c>
      <c r="AC2590" s="322">
        <v>0.59518882524182481</v>
      </c>
      <c r="AD2590" s="323">
        <v>201000</v>
      </c>
      <c r="AE2590" s="322">
        <v>52.252721272305422</v>
      </c>
      <c r="AF2590" s="324">
        <v>129.07924615351834</v>
      </c>
      <c r="AG2590" s="324">
        <v>24.031592089944038</v>
      </c>
      <c r="AH2590" s="324">
        <v>0.21203062485224386</v>
      </c>
      <c r="AI2590" s="324">
        <v>0.18617704089596593</v>
      </c>
      <c r="AJ2590" s="324">
        <v>0.12053670838377531</v>
      </c>
      <c r="AK2590" s="324">
        <v>190.45729604014804</v>
      </c>
      <c r="AL2590" s="324">
        <v>144.03460299000878</v>
      </c>
      <c r="AM2590" s="324">
        <v>236.87998909028732</v>
      </c>
    </row>
    <row r="2591" spans="1:39">
      <c r="A2591" s="291" t="s">
        <v>2742</v>
      </c>
      <c r="B2591" s="291">
        <v>4</v>
      </c>
      <c r="C2591" s="291" t="s">
        <v>4769</v>
      </c>
      <c r="D2591" s="291" t="s">
        <v>3178</v>
      </c>
      <c r="E2591" s="291" t="s">
        <v>3160</v>
      </c>
      <c r="F2591" s="291" t="s">
        <v>3161</v>
      </c>
      <c r="G2591" s="291" t="s">
        <v>3162</v>
      </c>
      <c r="H2591" s="291" t="s">
        <v>3163</v>
      </c>
      <c r="I2591" s="291" t="s">
        <v>3164</v>
      </c>
      <c r="J2591" s="291" t="s">
        <v>63</v>
      </c>
      <c r="K2591" s="291">
        <v>6</v>
      </c>
      <c r="L2591" s="291">
        <v>24440266</v>
      </c>
      <c r="M2591" s="291" t="s">
        <v>58</v>
      </c>
      <c r="N2591" s="291">
        <v>588</v>
      </c>
      <c r="O2591" s="291">
        <v>10520719.837466724</v>
      </c>
      <c r="P2591" s="321" t="s">
        <v>3172</v>
      </c>
      <c r="Q2591" s="321">
        <v>20100000</v>
      </c>
      <c r="R2591" s="321">
        <v>32.510452999999998</v>
      </c>
      <c r="S2591" s="321">
        <v>52.540310169999998</v>
      </c>
      <c r="T2591" s="321">
        <v>123.30787642705047</v>
      </c>
      <c r="U2591" s="321" t="s">
        <v>150</v>
      </c>
      <c r="V2591" s="321">
        <v>0.2437433168239114</v>
      </c>
      <c r="W2591" s="321">
        <v>1.33586139759419</v>
      </c>
      <c r="X2591" s="321">
        <v>2.6501716760387399</v>
      </c>
      <c r="Y2591" s="321">
        <v>41.899748670636797</v>
      </c>
      <c r="Z2591" s="321">
        <v>0.41800999999999999</v>
      </c>
      <c r="AA2591" s="321">
        <v>141.09487300000001</v>
      </c>
      <c r="AB2591" s="321">
        <v>1.7961040779999999</v>
      </c>
      <c r="AC2591" s="322">
        <v>0.59518882524182481</v>
      </c>
      <c r="AD2591" s="323">
        <v>201000</v>
      </c>
      <c r="AE2591" s="322">
        <v>52.341889738640418</v>
      </c>
      <c r="AF2591" s="324">
        <v>129.29951790463357</v>
      </c>
      <c r="AG2591" s="324">
        <v>24.078237932478622</v>
      </c>
      <c r="AH2591" s="324">
        <v>0.21176497802562777</v>
      </c>
      <c r="AI2591" s="324">
        <v>0.18622063193025837</v>
      </c>
      <c r="AJ2591" s="324">
        <v>0.12053670838377531</v>
      </c>
      <c r="AK2591" s="324">
        <v>190.50188924284896</v>
      </c>
      <c r="AL2591" s="324">
        <v>144.06832689757556</v>
      </c>
      <c r="AM2591" s="324">
        <v>236.93545158812236</v>
      </c>
    </row>
    <row r="2592" spans="1:39">
      <c r="A2592" s="291" t="s">
        <v>2743</v>
      </c>
      <c r="B2592" s="291">
        <v>4</v>
      </c>
      <c r="C2592" s="291" t="s">
        <v>4770</v>
      </c>
      <c r="D2592" s="291" t="s">
        <v>3178</v>
      </c>
      <c r="E2592" s="291" t="s">
        <v>3160</v>
      </c>
      <c r="F2592" s="291" t="s">
        <v>3161</v>
      </c>
      <c r="G2592" s="291" t="s">
        <v>3162</v>
      </c>
      <c r="H2592" s="291" t="s">
        <v>3163</v>
      </c>
      <c r="I2592" s="291" t="s">
        <v>3164</v>
      </c>
      <c r="J2592" s="291" t="s">
        <v>63</v>
      </c>
      <c r="K2592" s="291">
        <v>6</v>
      </c>
      <c r="L2592" s="291">
        <v>24440266</v>
      </c>
      <c r="M2592" s="291" t="s">
        <v>58</v>
      </c>
      <c r="N2592" s="291">
        <v>589</v>
      </c>
      <c r="O2592" s="291">
        <v>10538642.699200058</v>
      </c>
      <c r="P2592" s="321" t="s">
        <v>3172</v>
      </c>
      <c r="Q2592" s="321">
        <v>20100000</v>
      </c>
      <c r="R2592" s="321">
        <v>32.510452999999998</v>
      </c>
      <c r="S2592" s="321">
        <v>52.540310169999998</v>
      </c>
      <c r="T2592" s="321">
        <v>123.30787642705047</v>
      </c>
      <c r="U2592" s="321" t="s">
        <v>150</v>
      </c>
      <c r="V2592" s="321">
        <v>0.2437433168239114</v>
      </c>
      <c r="W2592" s="321">
        <v>1.33586139759419</v>
      </c>
      <c r="X2592" s="321">
        <v>2.6501716760387399</v>
      </c>
      <c r="Y2592" s="321">
        <v>41.899748670636797</v>
      </c>
      <c r="Z2592" s="321">
        <v>0.41800999999999999</v>
      </c>
      <c r="AA2592" s="321">
        <v>141.09487300000001</v>
      </c>
      <c r="AB2592" s="321">
        <v>1.7961040779999999</v>
      </c>
      <c r="AC2592" s="322">
        <v>0.59518882524182481</v>
      </c>
      <c r="AD2592" s="323">
        <v>201000</v>
      </c>
      <c r="AE2592" s="322">
        <v>52.431058204975415</v>
      </c>
      <c r="AF2592" s="324">
        <v>129.51978965574878</v>
      </c>
      <c r="AG2592" s="324">
        <v>24.124825060713192</v>
      </c>
      <c r="AH2592" s="324">
        <v>0.21149842409980371</v>
      </c>
      <c r="AI2592" s="324">
        <v>0.18626362137272359</v>
      </c>
      <c r="AJ2592" s="324">
        <v>0.12053670838377531</v>
      </c>
      <c r="AK2592" s="324">
        <v>190.54586702298124</v>
      </c>
      <c r="AL2592" s="324">
        <v>144.10158538771185</v>
      </c>
      <c r="AM2592" s="324">
        <v>236.99014865825063</v>
      </c>
    </row>
    <row r="2593" spans="1:39">
      <c r="A2593" s="291" t="s">
        <v>2744</v>
      </c>
      <c r="B2593" s="291">
        <v>4</v>
      </c>
      <c r="C2593" s="291" t="s">
        <v>4771</v>
      </c>
      <c r="D2593" s="291" t="s">
        <v>3178</v>
      </c>
      <c r="E2593" s="291" t="s">
        <v>3160</v>
      </c>
      <c r="F2593" s="291" t="s">
        <v>3161</v>
      </c>
      <c r="G2593" s="291" t="s">
        <v>3162</v>
      </c>
      <c r="H2593" s="291" t="s">
        <v>3163</v>
      </c>
      <c r="I2593" s="291" t="s">
        <v>3164</v>
      </c>
      <c r="J2593" s="291" t="s">
        <v>63</v>
      </c>
      <c r="K2593" s="291">
        <v>6</v>
      </c>
      <c r="L2593" s="291">
        <v>24440266</v>
      </c>
      <c r="M2593" s="291" t="s">
        <v>58</v>
      </c>
      <c r="N2593" s="291">
        <v>590</v>
      </c>
      <c r="O2593" s="291">
        <v>10556565.560933392</v>
      </c>
      <c r="P2593" s="321" t="s">
        <v>3172</v>
      </c>
      <c r="Q2593" s="321">
        <v>20100000</v>
      </c>
      <c r="R2593" s="321">
        <v>32.510452999999998</v>
      </c>
      <c r="S2593" s="321">
        <v>52.540310169999998</v>
      </c>
      <c r="T2593" s="321">
        <v>123.30787642705047</v>
      </c>
      <c r="U2593" s="321" t="s">
        <v>150</v>
      </c>
      <c r="V2593" s="321">
        <v>0.2437433168239114</v>
      </c>
      <c r="W2593" s="321">
        <v>1.33586139759419</v>
      </c>
      <c r="X2593" s="321">
        <v>2.6501716760387399</v>
      </c>
      <c r="Y2593" s="321">
        <v>41.899748670636797</v>
      </c>
      <c r="Z2593" s="321">
        <v>0.41800999999999999</v>
      </c>
      <c r="AA2593" s="321">
        <v>141.09487300000001</v>
      </c>
      <c r="AB2593" s="321">
        <v>1.7961040779999999</v>
      </c>
      <c r="AC2593" s="322">
        <v>0.59518882524182481</v>
      </c>
      <c r="AD2593" s="323">
        <v>201000</v>
      </c>
      <c r="AE2593" s="322">
        <v>52.520226671310411</v>
      </c>
      <c r="AF2593" s="324">
        <v>129.74006140686402</v>
      </c>
      <c r="AG2593" s="324">
        <v>24.171353276202517</v>
      </c>
      <c r="AH2593" s="324">
        <v>0.21123096926297846</v>
      </c>
      <c r="AI2593" s="324">
        <v>0.18630601075793624</v>
      </c>
      <c r="AJ2593" s="324">
        <v>0.12053670838377531</v>
      </c>
      <c r="AK2593" s="324">
        <v>190.58923095039975</v>
      </c>
      <c r="AL2593" s="324">
        <v>144.13437964763085</v>
      </c>
      <c r="AM2593" s="324">
        <v>237.04408225316865</v>
      </c>
    </row>
    <row r="2594" spans="1:39">
      <c r="A2594" s="291" t="s">
        <v>2745</v>
      </c>
      <c r="B2594" s="291">
        <v>4</v>
      </c>
      <c r="C2594" s="291" t="s">
        <v>4772</v>
      </c>
      <c r="D2594" s="291" t="s">
        <v>3178</v>
      </c>
      <c r="E2594" s="291" t="s">
        <v>3160</v>
      </c>
      <c r="F2594" s="291" t="s">
        <v>3161</v>
      </c>
      <c r="G2594" s="291" t="s">
        <v>3162</v>
      </c>
      <c r="H2594" s="291" t="s">
        <v>3163</v>
      </c>
      <c r="I2594" s="291" t="s">
        <v>3164</v>
      </c>
      <c r="J2594" s="291" t="s">
        <v>63</v>
      </c>
      <c r="K2594" s="291">
        <v>6</v>
      </c>
      <c r="L2594" s="291">
        <v>24440266</v>
      </c>
      <c r="M2594" s="291" t="s">
        <v>58</v>
      </c>
      <c r="N2594" s="291">
        <v>591</v>
      </c>
      <c r="O2594" s="291">
        <v>10574488.422666727</v>
      </c>
      <c r="P2594" s="321" t="s">
        <v>3172</v>
      </c>
      <c r="Q2594" s="321">
        <v>20100000</v>
      </c>
      <c r="R2594" s="321">
        <v>32.510452999999998</v>
      </c>
      <c r="S2594" s="321">
        <v>52.540310169999998</v>
      </c>
      <c r="T2594" s="321">
        <v>123.30787642705047</v>
      </c>
      <c r="U2594" s="321" t="s">
        <v>150</v>
      </c>
      <c r="V2594" s="321">
        <v>0.2437433168239114</v>
      </c>
      <c r="W2594" s="321">
        <v>1.33586139759419</v>
      </c>
      <c r="X2594" s="321">
        <v>2.6501716760387399</v>
      </c>
      <c r="Y2594" s="321">
        <v>41.899748670636797</v>
      </c>
      <c r="Z2594" s="321">
        <v>0.41800999999999999</v>
      </c>
      <c r="AA2594" s="321">
        <v>141.09487300000001</v>
      </c>
      <c r="AB2594" s="321">
        <v>1.7961040779999999</v>
      </c>
      <c r="AC2594" s="322">
        <v>0.59518882524182481</v>
      </c>
      <c r="AD2594" s="323">
        <v>201000</v>
      </c>
      <c r="AE2594" s="322">
        <v>52.609395137645407</v>
      </c>
      <c r="AF2594" s="324">
        <v>129.96033315797925</v>
      </c>
      <c r="AG2594" s="324">
        <v>24.217822381862639</v>
      </c>
      <c r="AH2594" s="324">
        <v>0.21096261969521632</v>
      </c>
      <c r="AI2594" s="324">
        <v>0.18634780162054182</v>
      </c>
      <c r="AJ2594" s="324">
        <v>0.12053670838377531</v>
      </c>
      <c r="AK2594" s="324">
        <v>190.63198259503187</v>
      </c>
      <c r="AL2594" s="324">
        <v>144.16671086460067</v>
      </c>
      <c r="AM2594" s="324">
        <v>237.09725432546307</v>
      </c>
    </row>
    <row r="2595" spans="1:39">
      <c r="A2595" s="291" t="s">
        <v>2746</v>
      </c>
      <c r="B2595" s="291">
        <v>4</v>
      </c>
      <c r="C2595" s="291" t="s">
        <v>4773</v>
      </c>
      <c r="D2595" s="291" t="s">
        <v>3178</v>
      </c>
      <c r="E2595" s="291" t="s">
        <v>3160</v>
      </c>
      <c r="F2595" s="291" t="s">
        <v>3161</v>
      </c>
      <c r="G2595" s="291" t="s">
        <v>3162</v>
      </c>
      <c r="H2595" s="291" t="s">
        <v>3163</v>
      </c>
      <c r="I2595" s="291" t="s">
        <v>3164</v>
      </c>
      <c r="J2595" s="291" t="s">
        <v>63</v>
      </c>
      <c r="K2595" s="291">
        <v>6</v>
      </c>
      <c r="L2595" s="291">
        <v>24440266</v>
      </c>
      <c r="M2595" s="291" t="s">
        <v>58</v>
      </c>
      <c r="N2595" s="291">
        <v>592</v>
      </c>
      <c r="O2595" s="291">
        <v>10592411.284400061</v>
      </c>
      <c r="P2595" s="321" t="s">
        <v>3172</v>
      </c>
      <c r="Q2595" s="321">
        <v>20100000</v>
      </c>
      <c r="R2595" s="321">
        <v>32.510452999999998</v>
      </c>
      <c r="S2595" s="321">
        <v>52.540310169999998</v>
      </c>
      <c r="T2595" s="321">
        <v>123.30787642705047</v>
      </c>
      <c r="U2595" s="321" t="s">
        <v>150</v>
      </c>
      <c r="V2595" s="321">
        <v>0.2437433168239114</v>
      </c>
      <c r="W2595" s="321">
        <v>1.33586139759419</v>
      </c>
      <c r="X2595" s="321">
        <v>2.6501716760387399</v>
      </c>
      <c r="Y2595" s="321">
        <v>41.899748670636797</v>
      </c>
      <c r="Z2595" s="321">
        <v>0.41800999999999999</v>
      </c>
      <c r="AA2595" s="321">
        <v>141.09487300000001</v>
      </c>
      <c r="AB2595" s="321">
        <v>1.7961040779999999</v>
      </c>
      <c r="AC2595" s="322">
        <v>0.59518882524182481</v>
      </c>
      <c r="AD2595" s="323">
        <v>201000</v>
      </c>
      <c r="AE2595" s="322">
        <v>52.698563603980404</v>
      </c>
      <c r="AF2595" s="324">
        <v>130.18060490909448</v>
      </c>
      <c r="AG2595" s="324">
        <v>24.264232181969032</v>
      </c>
      <c r="AH2595" s="324">
        <v>0.21069338156808534</v>
      </c>
      <c r="AI2595" s="324">
        <v>0.18638899549524154</v>
      </c>
      <c r="AJ2595" s="324">
        <v>0.12053670838377531</v>
      </c>
      <c r="AK2595" s="324">
        <v>190.67412352686196</v>
      </c>
      <c r="AL2595" s="324">
        <v>144.19858022593243</v>
      </c>
      <c r="AM2595" s="324">
        <v>237.14966682779149</v>
      </c>
    </row>
    <row r="2596" spans="1:39">
      <c r="A2596" s="291" t="s">
        <v>2747</v>
      </c>
      <c r="B2596" s="291">
        <v>4</v>
      </c>
      <c r="C2596" s="291" t="s">
        <v>4774</v>
      </c>
      <c r="D2596" s="291" t="s">
        <v>3178</v>
      </c>
      <c r="E2596" s="291" t="s">
        <v>3160</v>
      </c>
      <c r="F2596" s="291" t="s">
        <v>3161</v>
      </c>
      <c r="G2596" s="291" t="s">
        <v>3162</v>
      </c>
      <c r="H2596" s="291" t="s">
        <v>3163</v>
      </c>
      <c r="I2596" s="291" t="s">
        <v>3164</v>
      </c>
      <c r="J2596" s="291" t="s">
        <v>63</v>
      </c>
      <c r="K2596" s="291">
        <v>6</v>
      </c>
      <c r="L2596" s="291">
        <v>24440266</v>
      </c>
      <c r="M2596" s="291" t="s">
        <v>58</v>
      </c>
      <c r="N2596" s="291">
        <v>593</v>
      </c>
      <c r="O2596" s="291">
        <v>10610334.146133395</v>
      </c>
      <c r="P2596" s="321" t="s">
        <v>3172</v>
      </c>
      <c r="Q2596" s="321">
        <v>20100000</v>
      </c>
      <c r="R2596" s="321">
        <v>32.510452999999998</v>
      </c>
      <c r="S2596" s="321">
        <v>52.540310169999998</v>
      </c>
      <c r="T2596" s="321">
        <v>123.30787642705047</v>
      </c>
      <c r="U2596" s="321" t="s">
        <v>150</v>
      </c>
      <c r="V2596" s="321">
        <v>0.2437433168239114</v>
      </c>
      <c r="W2596" s="321">
        <v>1.33586139759419</v>
      </c>
      <c r="X2596" s="321">
        <v>2.6501716760387399</v>
      </c>
      <c r="Y2596" s="321">
        <v>41.899748670636797</v>
      </c>
      <c r="Z2596" s="321">
        <v>0.41800999999999999</v>
      </c>
      <c r="AA2596" s="321">
        <v>141.09487300000001</v>
      </c>
      <c r="AB2596" s="321">
        <v>1.7961040779999999</v>
      </c>
      <c r="AC2596" s="322">
        <v>0.59518882524182481</v>
      </c>
      <c r="AD2596" s="323">
        <v>201000</v>
      </c>
      <c r="AE2596" s="322">
        <v>52.7877320703154</v>
      </c>
      <c r="AF2596" s="324">
        <v>130.40087666020972</v>
      </c>
      <c r="AG2596" s="324">
        <v>24.310582482154775</v>
      </c>
      <c r="AH2596" s="324">
        <v>0.21042326104492301</v>
      </c>
      <c r="AI2596" s="324">
        <v>0.18642959391677819</v>
      </c>
      <c r="AJ2596" s="324">
        <v>0.12053670838377531</v>
      </c>
      <c r="AK2596" s="324">
        <v>190.71565531591693</v>
      </c>
      <c r="AL2596" s="324">
        <v>144.2299889189695</v>
      </c>
      <c r="AM2596" s="324">
        <v>237.20132171286434</v>
      </c>
    </row>
    <row r="2597" spans="1:39">
      <c r="A2597" s="291" t="s">
        <v>2748</v>
      </c>
      <c r="B2597" s="291">
        <v>4</v>
      </c>
      <c r="C2597" s="291" t="s">
        <v>4775</v>
      </c>
      <c r="D2597" s="291" t="s">
        <v>3178</v>
      </c>
      <c r="E2597" s="291" t="s">
        <v>3160</v>
      </c>
      <c r="F2597" s="291" t="s">
        <v>3161</v>
      </c>
      <c r="G2597" s="291" t="s">
        <v>3162</v>
      </c>
      <c r="H2597" s="291" t="s">
        <v>3163</v>
      </c>
      <c r="I2597" s="291" t="s">
        <v>3164</v>
      </c>
      <c r="J2597" s="291" t="s">
        <v>63</v>
      </c>
      <c r="K2597" s="291">
        <v>6</v>
      </c>
      <c r="L2597" s="291">
        <v>24440266</v>
      </c>
      <c r="M2597" s="291" t="s">
        <v>58</v>
      </c>
      <c r="N2597" s="291">
        <v>594</v>
      </c>
      <c r="O2597" s="291">
        <v>10628257.007866729</v>
      </c>
      <c r="P2597" s="321" t="s">
        <v>3172</v>
      </c>
      <c r="Q2597" s="321">
        <v>20100000</v>
      </c>
      <c r="R2597" s="321">
        <v>32.510452999999998</v>
      </c>
      <c r="S2597" s="321">
        <v>52.540310169999998</v>
      </c>
      <c r="T2597" s="321">
        <v>123.30787642705047</v>
      </c>
      <c r="U2597" s="321" t="s">
        <v>150</v>
      </c>
      <c r="V2597" s="321">
        <v>0.2437433168239114</v>
      </c>
      <c r="W2597" s="321">
        <v>1.33586139759419</v>
      </c>
      <c r="X2597" s="321">
        <v>2.6501716760387399</v>
      </c>
      <c r="Y2597" s="321">
        <v>41.899748670636797</v>
      </c>
      <c r="Z2597" s="321">
        <v>0.41800999999999999</v>
      </c>
      <c r="AA2597" s="321">
        <v>141.09487300000001</v>
      </c>
      <c r="AB2597" s="321">
        <v>1.7961040779999999</v>
      </c>
      <c r="AC2597" s="322">
        <v>0.59518882524182481</v>
      </c>
      <c r="AD2597" s="323">
        <v>201000</v>
      </c>
      <c r="AE2597" s="322">
        <v>52.876900536650396</v>
      </c>
      <c r="AF2597" s="324">
        <v>130.62114841132492</v>
      </c>
      <c r="AG2597" s="324">
        <v>24.356873089408637</v>
      </c>
      <c r="AH2597" s="324">
        <v>0.21015226428036823</v>
      </c>
      <c r="AI2597" s="324">
        <v>0.18646959841992083</v>
      </c>
      <c r="AJ2597" s="324">
        <v>0.12053670838377531</v>
      </c>
      <c r="AK2597" s="324">
        <v>190.75657953225053</v>
      </c>
      <c r="AL2597" s="324">
        <v>144.26093813107556</v>
      </c>
      <c r="AM2597" s="324">
        <v>237.25222093342552</v>
      </c>
    </row>
    <row r="2598" spans="1:39">
      <c r="A2598" s="291" t="s">
        <v>2749</v>
      </c>
      <c r="B2598" s="291">
        <v>4</v>
      </c>
      <c r="C2598" s="291" t="s">
        <v>4776</v>
      </c>
      <c r="D2598" s="291" t="s">
        <v>3178</v>
      </c>
      <c r="E2598" s="291" t="s">
        <v>3160</v>
      </c>
      <c r="F2598" s="291" t="s">
        <v>3161</v>
      </c>
      <c r="G2598" s="291" t="s">
        <v>3162</v>
      </c>
      <c r="H2598" s="291" t="s">
        <v>3163</v>
      </c>
      <c r="I2598" s="291" t="s">
        <v>3164</v>
      </c>
      <c r="J2598" s="291" t="s">
        <v>63</v>
      </c>
      <c r="K2598" s="291">
        <v>6</v>
      </c>
      <c r="L2598" s="291">
        <v>24440266</v>
      </c>
      <c r="M2598" s="291" t="s">
        <v>58</v>
      </c>
      <c r="N2598" s="291">
        <v>595</v>
      </c>
      <c r="O2598" s="291">
        <v>10646179.869600063</v>
      </c>
      <c r="P2598" s="321" t="s">
        <v>3172</v>
      </c>
      <c r="Q2598" s="321">
        <v>20100000</v>
      </c>
      <c r="R2598" s="321">
        <v>32.510452999999998</v>
      </c>
      <c r="S2598" s="321">
        <v>52.540310169999998</v>
      </c>
      <c r="T2598" s="321">
        <v>123.30787642705047</v>
      </c>
      <c r="U2598" s="321" t="s">
        <v>150</v>
      </c>
      <c r="V2598" s="321">
        <v>0.2437433168239114</v>
      </c>
      <c r="W2598" s="321">
        <v>1.33586139759419</v>
      </c>
      <c r="X2598" s="321">
        <v>2.6501716760387399</v>
      </c>
      <c r="Y2598" s="321">
        <v>41.899748670636797</v>
      </c>
      <c r="Z2598" s="321">
        <v>0.41800999999999999</v>
      </c>
      <c r="AA2598" s="321">
        <v>141.09487300000001</v>
      </c>
      <c r="AB2598" s="321">
        <v>1.7961040779999999</v>
      </c>
      <c r="AC2598" s="322">
        <v>0.59518882524182481</v>
      </c>
      <c r="AD2598" s="323">
        <v>201000</v>
      </c>
      <c r="AE2598" s="322">
        <v>52.966069002985392</v>
      </c>
      <c r="AF2598" s="324">
        <v>130.84142016244016</v>
      </c>
      <c r="AG2598" s="324">
        <v>24.403103812073223</v>
      </c>
      <c r="AH2598" s="324">
        <v>0.20988039742054837</v>
      </c>
      <c r="AI2598" s="324">
        <v>0.18650901053945049</v>
      </c>
      <c r="AJ2598" s="324">
        <v>0.12053670838377531</v>
      </c>
      <c r="AK2598" s="324">
        <v>190.79689774592879</v>
      </c>
      <c r="AL2598" s="324">
        <v>144.29142904962345</v>
      </c>
      <c r="AM2598" s="324">
        <v>237.30236644223413</v>
      </c>
    </row>
    <row r="2599" spans="1:39">
      <c r="A2599" s="291" t="s">
        <v>2750</v>
      </c>
      <c r="B2599" s="291">
        <v>4</v>
      </c>
      <c r="C2599" s="291" t="s">
        <v>4777</v>
      </c>
      <c r="D2599" s="291" t="s">
        <v>3178</v>
      </c>
      <c r="E2599" s="291" t="s">
        <v>3160</v>
      </c>
      <c r="F2599" s="291" t="s">
        <v>3161</v>
      </c>
      <c r="G2599" s="291" t="s">
        <v>3162</v>
      </c>
      <c r="H2599" s="291" t="s">
        <v>3163</v>
      </c>
      <c r="I2599" s="291" t="s">
        <v>3164</v>
      </c>
      <c r="J2599" s="291" t="s">
        <v>63</v>
      </c>
      <c r="K2599" s="291">
        <v>6</v>
      </c>
      <c r="L2599" s="291">
        <v>24440266</v>
      </c>
      <c r="M2599" s="291" t="s">
        <v>58</v>
      </c>
      <c r="N2599" s="291">
        <v>596</v>
      </c>
      <c r="O2599" s="291">
        <v>10664102.731333397</v>
      </c>
      <c r="P2599" s="321" t="s">
        <v>3172</v>
      </c>
      <c r="Q2599" s="321">
        <v>20100000</v>
      </c>
      <c r="R2599" s="321">
        <v>32.510452999999998</v>
      </c>
      <c r="S2599" s="321">
        <v>52.540310169999998</v>
      </c>
      <c r="T2599" s="321">
        <v>123.30787642705047</v>
      </c>
      <c r="U2599" s="321" t="s">
        <v>150</v>
      </c>
      <c r="V2599" s="321">
        <v>0.2437433168239114</v>
      </c>
      <c r="W2599" s="321">
        <v>1.33586139759419</v>
      </c>
      <c r="X2599" s="321">
        <v>2.6501716760387399</v>
      </c>
      <c r="Y2599" s="321">
        <v>41.899748670636797</v>
      </c>
      <c r="Z2599" s="321">
        <v>0.41800999999999999</v>
      </c>
      <c r="AA2599" s="321">
        <v>141.09487300000001</v>
      </c>
      <c r="AB2599" s="321">
        <v>1.7961040779999999</v>
      </c>
      <c r="AC2599" s="322">
        <v>0.59518882524182481</v>
      </c>
      <c r="AD2599" s="323">
        <v>201000</v>
      </c>
      <c r="AE2599" s="322">
        <v>53.055237469320382</v>
      </c>
      <c r="AF2599" s="324">
        <v>131.06169191355536</v>
      </c>
      <c r="AG2599" s="324">
        <v>24.449274459843028</v>
      </c>
      <c r="AH2599" s="324">
        <v>0.20960766660295807</v>
      </c>
      <c r="AI2599" s="324">
        <v>0.18654783181014548</v>
      </c>
      <c r="AJ2599" s="324">
        <v>0.12053670838377531</v>
      </c>
      <c r="AK2599" s="324">
        <v>190.83661152701495</v>
      </c>
      <c r="AL2599" s="324">
        <v>144.32146286198406</v>
      </c>
      <c r="AM2599" s="324">
        <v>237.35176019204584</v>
      </c>
    </row>
    <row r="2600" spans="1:39">
      <c r="A2600" s="291" t="s">
        <v>2751</v>
      </c>
      <c r="B2600" s="291">
        <v>4</v>
      </c>
      <c r="C2600" s="291" t="s">
        <v>4778</v>
      </c>
      <c r="D2600" s="291" t="s">
        <v>3178</v>
      </c>
      <c r="E2600" s="291" t="s">
        <v>3160</v>
      </c>
      <c r="F2600" s="291" t="s">
        <v>3161</v>
      </c>
      <c r="G2600" s="291" t="s">
        <v>3162</v>
      </c>
      <c r="H2600" s="291" t="s">
        <v>3163</v>
      </c>
      <c r="I2600" s="291" t="s">
        <v>3164</v>
      </c>
      <c r="J2600" s="291" t="s">
        <v>63</v>
      </c>
      <c r="K2600" s="291">
        <v>6</v>
      </c>
      <c r="L2600" s="291">
        <v>24440266</v>
      </c>
      <c r="M2600" s="291" t="s">
        <v>58</v>
      </c>
      <c r="N2600" s="291">
        <v>597</v>
      </c>
      <c r="O2600" s="291">
        <v>10682025.593066731</v>
      </c>
      <c r="P2600" s="321" t="s">
        <v>3172</v>
      </c>
      <c r="Q2600" s="321">
        <v>20100000</v>
      </c>
      <c r="R2600" s="321">
        <v>32.510452999999998</v>
      </c>
      <c r="S2600" s="321">
        <v>52.540310169999998</v>
      </c>
      <c r="T2600" s="321">
        <v>123.30787642705047</v>
      </c>
      <c r="U2600" s="321" t="s">
        <v>150</v>
      </c>
      <c r="V2600" s="321">
        <v>0.2437433168239114</v>
      </c>
      <c r="W2600" s="321">
        <v>1.33586139759419</v>
      </c>
      <c r="X2600" s="321">
        <v>2.6501716760387399</v>
      </c>
      <c r="Y2600" s="321">
        <v>41.899748670636797</v>
      </c>
      <c r="Z2600" s="321">
        <v>0.41800999999999999</v>
      </c>
      <c r="AA2600" s="321">
        <v>141.09487300000001</v>
      </c>
      <c r="AB2600" s="321">
        <v>1.7961040779999999</v>
      </c>
      <c r="AC2600" s="322">
        <v>0.59518882524182481</v>
      </c>
      <c r="AD2600" s="323">
        <v>201000</v>
      </c>
      <c r="AE2600" s="322">
        <v>53.144405935655378</v>
      </c>
      <c r="AF2600" s="324">
        <v>131.2819636646706</v>
      </c>
      <c r="AG2600" s="324">
        <v>24.495384843762565</v>
      </c>
      <c r="AH2600" s="324">
        <v>0.20933407795634323</v>
      </c>
      <c r="AI2600" s="324">
        <v>0.18658606376676662</v>
      </c>
      <c r="AJ2600" s="324">
        <v>0.12053670838377531</v>
      </c>
      <c r="AK2600" s="324">
        <v>190.87572244555435</v>
      </c>
      <c r="AL2600" s="324">
        <v>144.35104075551462</v>
      </c>
      <c r="AM2600" s="324">
        <v>237.40040413559404</v>
      </c>
    </row>
    <row r="2601" spans="1:39">
      <c r="A2601" s="291" t="s">
        <v>2752</v>
      </c>
      <c r="B2601" s="291">
        <v>4</v>
      </c>
      <c r="C2601" s="291" t="s">
        <v>4779</v>
      </c>
      <c r="D2601" s="291" t="s">
        <v>3178</v>
      </c>
      <c r="E2601" s="291" t="s">
        <v>3160</v>
      </c>
      <c r="F2601" s="291" t="s">
        <v>3161</v>
      </c>
      <c r="G2601" s="291" t="s">
        <v>3162</v>
      </c>
      <c r="H2601" s="291" t="s">
        <v>3163</v>
      </c>
      <c r="I2601" s="291" t="s">
        <v>3164</v>
      </c>
      <c r="J2601" s="291" t="s">
        <v>63</v>
      </c>
      <c r="K2601" s="291">
        <v>6</v>
      </c>
      <c r="L2601" s="291">
        <v>24440266</v>
      </c>
      <c r="M2601" s="291" t="s">
        <v>58</v>
      </c>
      <c r="N2601" s="291">
        <v>598</v>
      </c>
      <c r="O2601" s="291">
        <v>10699948.454800066</v>
      </c>
      <c r="P2601" s="321" t="s">
        <v>3172</v>
      </c>
      <c r="Q2601" s="321">
        <v>20100000</v>
      </c>
      <c r="R2601" s="321">
        <v>32.510452999999998</v>
      </c>
      <c r="S2601" s="321">
        <v>52.540310169999998</v>
      </c>
      <c r="T2601" s="321">
        <v>123.30787642705047</v>
      </c>
      <c r="U2601" s="321" t="s">
        <v>150</v>
      </c>
      <c r="V2601" s="321">
        <v>0.2437433168239114</v>
      </c>
      <c r="W2601" s="321">
        <v>1.33586139759419</v>
      </c>
      <c r="X2601" s="321">
        <v>2.6501716760387399</v>
      </c>
      <c r="Y2601" s="321">
        <v>41.899748670636797</v>
      </c>
      <c r="Z2601" s="321">
        <v>0.41800999999999999</v>
      </c>
      <c r="AA2601" s="321">
        <v>141.09487300000001</v>
      </c>
      <c r="AB2601" s="321">
        <v>1.7961040779999999</v>
      </c>
      <c r="AC2601" s="322">
        <v>0.59518882524182481</v>
      </c>
      <c r="AD2601" s="323">
        <v>201000</v>
      </c>
      <c r="AE2601" s="322">
        <v>53.233574401990374</v>
      </c>
      <c r="AF2601" s="324">
        <v>131.50223541578583</v>
      </c>
      <c r="AG2601" s="324">
        <v>24.541434776224357</v>
      </c>
      <c r="AH2601" s="324">
        <v>0.20905963760055865</v>
      </c>
      <c r="AI2601" s="324">
        <v>0.18662370794404265</v>
      </c>
      <c r="AJ2601" s="324">
        <v>0.12053670838377531</v>
      </c>
      <c r="AK2601" s="324">
        <v>190.91423207155947</v>
      </c>
      <c r="AL2601" s="324">
        <v>144.38016391754763</v>
      </c>
      <c r="AM2601" s="324">
        <v>237.44830022557133</v>
      </c>
    </row>
    <row r="2602" spans="1:39">
      <c r="A2602" s="291" t="s">
        <v>2753</v>
      </c>
      <c r="B2602" s="291">
        <v>4</v>
      </c>
      <c r="C2602" s="291" t="s">
        <v>4780</v>
      </c>
      <c r="D2602" s="291" t="s">
        <v>3178</v>
      </c>
      <c r="E2602" s="291" t="s">
        <v>3160</v>
      </c>
      <c r="F2602" s="291" t="s">
        <v>3161</v>
      </c>
      <c r="G2602" s="291" t="s">
        <v>3162</v>
      </c>
      <c r="H2602" s="291" t="s">
        <v>3163</v>
      </c>
      <c r="I2602" s="291" t="s">
        <v>3164</v>
      </c>
      <c r="J2602" s="291" t="s">
        <v>63</v>
      </c>
      <c r="K2602" s="291">
        <v>6</v>
      </c>
      <c r="L2602" s="291">
        <v>24440266</v>
      </c>
      <c r="M2602" s="291" t="s">
        <v>58</v>
      </c>
      <c r="N2602" s="291">
        <v>599</v>
      </c>
      <c r="O2602" s="291">
        <v>10717871.3165334</v>
      </c>
      <c r="P2602" s="321" t="s">
        <v>3172</v>
      </c>
      <c r="Q2602" s="321">
        <v>20100000</v>
      </c>
      <c r="R2602" s="321">
        <v>32.510452999999998</v>
      </c>
      <c r="S2602" s="321">
        <v>52.540310169999998</v>
      </c>
      <c r="T2602" s="321">
        <v>123.30787642705047</v>
      </c>
      <c r="U2602" s="321" t="s">
        <v>150</v>
      </c>
      <c r="V2602" s="321">
        <v>0.2437433168239114</v>
      </c>
      <c r="W2602" s="321">
        <v>1.33586139759419</v>
      </c>
      <c r="X2602" s="321">
        <v>2.6501716760387399</v>
      </c>
      <c r="Y2602" s="321">
        <v>41.899748670636797</v>
      </c>
      <c r="Z2602" s="321">
        <v>0.41800999999999999</v>
      </c>
      <c r="AA2602" s="321">
        <v>141.09487300000001</v>
      </c>
      <c r="AB2602" s="321">
        <v>1.7961040779999999</v>
      </c>
      <c r="AC2602" s="322">
        <v>0.59518882524182481</v>
      </c>
      <c r="AD2602" s="323">
        <v>201000</v>
      </c>
      <c r="AE2602" s="322">
        <v>53.322742868325371</v>
      </c>
      <c r="AF2602" s="324">
        <v>131.72250716690107</v>
      </c>
      <c r="AG2602" s="324">
        <v>24.587424070967021</v>
      </c>
      <c r="AH2602" s="324">
        <v>0.20878435164664139</v>
      </c>
      <c r="AI2602" s="324">
        <v>0.1866607658766557</v>
      </c>
      <c r="AJ2602" s="324">
        <v>0.12053670838377531</v>
      </c>
      <c r="AK2602" s="324">
        <v>190.95214197499524</v>
      </c>
      <c r="AL2602" s="324">
        <v>144.40883353537947</v>
      </c>
      <c r="AM2602" s="324">
        <v>237.49545041461099</v>
      </c>
    </row>
    <row r="2603" spans="1:39">
      <c r="A2603" s="291" t="s">
        <v>2754</v>
      </c>
      <c r="B2603" s="291">
        <v>4</v>
      </c>
      <c r="C2603" s="291" t="s">
        <v>4781</v>
      </c>
      <c r="D2603" s="291" t="s">
        <v>3178</v>
      </c>
      <c r="E2603" s="291" t="s">
        <v>3160</v>
      </c>
      <c r="F2603" s="291" t="s">
        <v>3161</v>
      </c>
      <c r="G2603" s="291" t="s">
        <v>3162</v>
      </c>
      <c r="H2603" s="291" t="s">
        <v>3163</v>
      </c>
      <c r="I2603" s="291" t="s">
        <v>3164</v>
      </c>
      <c r="J2603" s="291" t="s">
        <v>63</v>
      </c>
      <c r="K2603" s="291">
        <v>6</v>
      </c>
      <c r="L2603" s="291">
        <v>24440266</v>
      </c>
      <c r="M2603" s="291" t="s">
        <v>58</v>
      </c>
      <c r="N2603" s="291">
        <v>600</v>
      </c>
      <c r="O2603" s="291">
        <v>10735794.178266734</v>
      </c>
      <c r="P2603" s="321" t="s">
        <v>3172</v>
      </c>
      <c r="Q2603" s="321">
        <v>20100000</v>
      </c>
      <c r="R2603" s="321">
        <v>32.510452999999998</v>
      </c>
      <c r="S2603" s="321">
        <v>52.540310169999998</v>
      </c>
      <c r="T2603" s="321">
        <v>123.30787642705047</v>
      </c>
      <c r="U2603" s="321" t="s">
        <v>150</v>
      </c>
      <c r="V2603" s="321">
        <v>0.2437433168239114</v>
      </c>
      <c r="W2603" s="321">
        <v>1.33586139759419</v>
      </c>
      <c r="X2603" s="321">
        <v>2.6501716760387399</v>
      </c>
      <c r="Y2603" s="321">
        <v>41.899748670636797</v>
      </c>
      <c r="Z2603" s="321">
        <v>0.41800999999999999</v>
      </c>
      <c r="AA2603" s="321">
        <v>141.09487300000001</v>
      </c>
      <c r="AB2603" s="321">
        <v>1.7961040779999999</v>
      </c>
      <c r="AC2603" s="322">
        <v>0.59518882524182481</v>
      </c>
      <c r="AD2603" s="323">
        <v>201000</v>
      </c>
      <c r="AE2603" s="322">
        <v>53.411911334660367</v>
      </c>
      <c r="AF2603" s="324">
        <v>131.9427789180163</v>
      </c>
      <c r="AG2603" s="324">
        <v>24.633352543073308</v>
      </c>
      <c r="AH2603" s="324">
        <v>0.20850822619673628</v>
      </c>
      <c r="AI2603" s="324">
        <v>0.18669723909922678</v>
      </c>
      <c r="AJ2603" s="324">
        <v>0.12053670838377531</v>
      </c>
      <c r="AK2603" s="324">
        <v>190.98945372576389</v>
      </c>
      <c r="AL2603" s="324">
        <v>144.43705079625929</v>
      </c>
      <c r="AM2603" s="324">
        <v>237.54185665526853</v>
      </c>
    </row>
    <row r="2604" spans="1:39">
      <c r="A2604" s="291" t="s">
        <v>2755</v>
      </c>
      <c r="B2604" s="291">
        <v>4</v>
      </c>
      <c r="C2604" s="291" t="s">
        <v>4782</v>
      </c>
      <c r="D2604" s="291" t="s">
        <v>3178</v>
      </c>
      <c r="E2604" s="291" t="s">
        <v>3160</v>
      </c>
      <c r="F2604" s="291" t="s">
        <v>3161</v>
      </c>
      <c r="G2604" s="291" t="s">
        <v>3162</v>
      </c>
      <c r="H2604" s="291" t="s">
        <v>3163</v>
      </c>
      <c r="I2604" s="291" t="s">
        <v>3164</v>
      </c>
      <c r="J2604" s="291" t="s">
        <v>63</v>
      </c>
      <c r="K2604" s="291">
        <v>6</v>
      </c>
      <c r="L2604" s="291">
        <v>24440266</v>
      </c>
      <c r="M2604" s="291" t="s">
        <v>58</v>
      </c>
      <c r="N2604" s="291">
        <v>601</v>
      </c>
      <c r="O2604" s="291">
        <v>10753717.040000068</v>
      </c>
      <c r="P2604" s="321" t="s">
        <v>3172</v>
      </c>
      <c r="Q2604" s="321">
        <v>20100000</v>
      </c>
      <c r="R2604" s="321">
        <v>32.510452999999998</v>
      </c>
      <c r="S2604" s="321">
        <v>52.540310169999998</v>
      </c>
      <c r="T2604" s="321">
        <v>123.30787642705047</v>
      </c>
      <c r="U2604" s="321" t="s">
        <v>150</v>
      </c>
      <c r="V2604" s="321">
        <v>0.2437433168239114</v>
      </c>
      <c r="W2604" s="321">
        <v>1.33586139759419</v>
      </c>
      <c r="X2604" s="321">
        <v>2.6501716760387399</v>
      </c>
      <c r="Y2604" s="321">
        <v>41.899748670636797</v>
      </c>
      <c r="Z2604" s="321">
        <v>0.41800999999999999</v>
      </c>
      <c r="AA2604" s="321">
        <v>141.09487300000001</v>
      </c>
      <c r="AB2604" s="321">
        <v>1.7961040779999999</v>
      </c>
      <c r="AC2604" s="322">
        <v>0.59518882524182481</v>
      </c>
      <c r="AD2604" s="323">
        <v>201000</v>
      </c>
      <c r="AE2604" s="322">
        <v>53.501079800995363</v>
      </c>
      <c r="AF2604" s="324">
        <v>132.16305066913154</v>
      </c>
      <c r="AG2604" s="324">
        <v>24.679220008968066</v>
      </c>
      <c r="AH2604" s="324">
        <v>0.20823126734377873</v>
      </c>
      <c r="AI2604" s="324">
        <v>0.18673312914630102</v>
      </c>
      <c r="AJ2604" s="324">
        <v>0.12053670838377531</v>
      </c>
      <c r="AK2604" s="324">
        <v>191.0261688936902</v>
      </c>
      <c r="AL2604" s="324">
        <v>144.46481688737745</v>
      </c>
      <c r="AM2604" s="324">
        <v>237.58752090000291</v>
      </c>
    </row>
    <row r="2605" spans="1:39">
      <c r="A2605" s="291" t="s">
        <v>2756</v>
      </c>
      <c r="B2605" s="291">
        <v>4</v>
      </c>
      <c r="C2605" s="291" t="s">
        <v>4783</v>
      </c>
      <c r="D2605" s="291" t="s">
        <v>3178</v>
      </c>
      <c r="E2605" s="291" t="s">
        <v>3160</v>
      </c>
      <c r="F2605" s="291" t="s">
        <v>3161</v>
      </c>
      <c r="G2605" s="291" t="s">
        <v>3162</v>
      </c>
      <c r="H2605" s="291" t="s">
        <v>3163</v>
      </c>
      <c r="I2605" s="291" t="s">
        <v>3164</v>
      </c>
      <c r="J2605" s="291" t="s">
        <v>63</v>
      </c>
      <c r="K2605" s="291">
        <v>6</v>
      </c>
      <c r="L2605" s="291">
        <v>24440266</v>
      </c>
      <c r="M2605" s="291" t="s">
        <v>58</v>
      </c>
      <c r="N2605" s="291">
        <v>602</v>
      </c>
      <c r="O2605" s="291">
        <v>10771639.901733402</v>
      </c>
      <c r="P2605" s="321" t="s">
        <v>3172</v>
      </c>
      <c r="Q2605" s="321">
        <v>20100000</v>
      </c>
      <c r="R2605" s="321">
        <v>32.510452999999998</v>
      </c>
      <c r="S2605" s="321">
        <v>52.540310169999998</v>
      </c>
      <c r="T2605" s="321">
        <v>123.30787642705047</v>
      </c>
      <c r="U2605" s="321" t="s">
        <v>150</v>
      </c>
      <c r="V2605" s="321">
        <v>0.2437433168239114</v>
      </c>
      <c r="W2605" s="321">
        <v>1.33586139759419</v>
      </c>
      <c r="X2605" s="321">
        <v>2.6501716760387399</v>
      </c>
      <c r="Y2605" s="321">
        <v>41.899748670636797</v>
      </c>
      <c r="Z2605" s="321">
        <v>0.41800999999999999</v>
      </c>
      <c r="AA2605" s="321">
        <v>141.09487300000001</v>
      </c>
      <c r="AB2605" s="321">
        <v>1.7961040779999999</v>
      </c>
      <c r="AC2605" s="322">
        <v>0.59518882524182481</v>
      </c>
      <c r="AD2605" s="323">
        <v>201000</v>
      </c>
      <c r="AE2605" s="322">
        <v>53.59024826733036</v>
      </c>
      <c r="AF2605" s="324">
        <v>132.38332242024674</v>
      </c>
      <c r="AG2605" s="324">
        <v>24.725026286416266</v>
      </c>
      <c r="AH2605" s="324">
        <v>0.20795348117173107</v>
      </c>
      <c r="AI2605" s="324">
        <v>0.18676843755233336</v>
      </c>
      <c r="AJ2605" s="324">
        <v>0.12053670838377531</v>
      </c>
      <c r="AK2605" s="324">
        <v>191.0622890485065</v>
      </c>
      <c r="AL2605" s="324">
        <v>144.49213299585466</v>
      </c>
      <c r="AM2605" s="324">
        <v>237.63244510115834</v>
      </c>
    </row>
    <row r="2606" spans="1:39">
      <c r="A2606" s="291" t="s">
        <v>2757</v>
      </c>
      <c r="B2606" s="291">
        <v>4</v>
      </c>
      <c r="C2606" s="291" t="s">
        <v>4784</v>
      </c>
      <c r="D2606" s="291" t="s">
        <v>3178</v>
      </c>
      <c r="E2606" s="291" t="s">
        <v>3160</v>
      </c>
      <c r="F2606" s="291" t="s">
        <v>3161</v>
      </c>
      <c r="G2606" s="291" t="s">
        <v>3162</v>
      </c>
      <c r="H2606" s="291" t="s">
        <v>3163</v>
      </c>
      <c r="I2606" s="291" t="s">
        <v>3164</v>
      </c>
      <c r="J2606" s="291" t="s">
        <v>63</v>
      </c>
      <c r="K2606" s="291">
        <v>6</v>
      </c>
      <c r="L2606" s="291">
        <v>24440266</v>
      </c>
      <c r="M2606" s="291" t="s">
        <v>58</v>
      </c>
      <c r="N2606" s="291">
        <v>603</v>
      </c>
      <c r="O2606" s="291">
        <v>10789562.763466736</v>
      </c>
      <c r="P2606" s="321" t="s">
        <v>3172</v>
      </c>
      <c r="Q2606" s="321">
        <v>20100000</v>
      </c>
      <c r="R2606" s="321">
        <v>32.510452999999998</v>
      </c>
      <c r="S2606" s="321">
        <v>52.540310169999998</v>
      </c>
      <c r="T2606" s="321">
        <v>123.30787642705047</v>
      </c>
      <c r="U2606" s="321" t="s">
        <v>150</v>
      </c>
      <c r="V2606" s="321">
        <v>0.2437433168239114</v>
      </c>
      <c r="W2606" s="321">
        <v>1.33586139759419</v>
      </c>
      <c r="X2606" s="321">
        <v>2.6501716760387399</v>
      </c>
      <c r="Y2606" s="321">
        <v>41.899748670636797</v>
      </c>
      <c r="Z2606" s="321">
        <v>0.41800999999999999</v>
      </c>
      <c r="AA2606" s="321">
        <v>141.09487300000001</v>
      </c>
      <c r="AB2606" s="321">
        <v>1.7961040779999999</v>
      </c>
      <c r="AC2606" s="322">
        <v>0.59518882524182481</v>
      </c>
      <c r="AD2606" s="323">
        <v>201000</v>
      </c>
      <c r="AE2606" s="322">
        <v>53.679416733665356</v>
      </c>
      <c r="AF2606" s="324">
        <v>132.60359417136198</v>
      </c>
      <c r="AG2606" s="324">
        <v>24.770771194520982</v>
      </c>
      <c r="AH2606" s="324">
        <v>0.20767487375530327</v>
      </c>
      <c r="AI2606" s="324">
        <v>0.18680316585167384</v>
      </c>
      <c r="AJ2606" s="324">
        <v>0.12053670838377531</v>
      </c>
      <c r="AK2606" s="324">
        <v>191.09781575983797</v>
      </c>
      <c r="AL2606" s="324">
        <v>144.51900030873034</v>
      </c>
      <c r="AM2606" s="324">
        <v>237.6766312109456</v>
      </c>
    </row>
    <row r="2607" spans="1:39">
      <c r="A2607" s="291" t="s">
        <v>2758</v>
      </c>
      <c r="B2607" s="291">
        <v>4</v>
      </c>
      <c r="C2607" s="291" t="s">
        <v>4785</v>
      </c>
      <c r="D2607" s="291" t="s">
        <v>3178</v>
      </c>
      <c r="E2607" s="291" t="s">
        <v>3160</v>
      </c>
      <c r="F2607" s="291" t="s">
        <v>3161</v>
      </c>
      <c r="G2607" s="291" t="s">
        <v>3162</v>
      </c>
      <c r="H2607" s="291" t="s">
        <v>3163</v>
      </c>
      <c r="I2607" s="291" t="s">
        <v>3164</v>
      </c>
      <c r="J2607" s="291" t="s">
        <v>63</v>
      </c>
      <c r="K2607" s="291">
        <v>6</v>
      </c>
      <c r="L2607" s="291">
        <v>24440266</v>
      </c>
      <c r="M2607" s="291" t="s">
        <v>58</v>
      </c>
      <c r="N2607" s="291">
        <v>604</v>
      </c>
      <c r="O2607" s="291">
        <v>10807485.62520007</v>
      </c>
      <c r="P2607" s="321" t="s">
        <v>3172</v>
      </c>
      <c r="Q2607" s="321">
        <v>20100000</v>
      </c>
      <c r="R2607" s="321">
        <v>32.510452999999998</v>
      </c>
      <c r="S2607" s="321">
        <v>52.540310169999998</v>
      </c>
      <c r="T2607" s="321">
        <v>123.30787642705047</v>
      </c>
      <c r="U2607" s="321" t="s">
        <v>150</v>
      </c>
      <c r="V2607" s="321">
        <v>0.2437433168239114</v>
      </c>
      <c r="W2607" s="321">
        <v>1.33586139759419</v>
      </c>
      <c r="X2607" s="321">
        <v>2.6501716760387399</v>
      </c>
      <c r="Y2607" s="321">
        <v>41.899748670636797</v>
      </c>
      <c r="Z2607" s="321">
        <v>0.41800999999999999</v>
      </c>
      <c r="AA2607" s="321">
        <v>141.09487300000001</v>
      </c>
      <c r="AB2607" s="321">
        <v>1.7961040779999999</v>
      </c>
      <c r="AC2607" s="322">
        <v>0.59518882524182481</v>
      </c>
      <c r="AD2607" s="323">
        <v>201000</v>
      </c>
      <c r="AE2607" s="322">
        <v>53.768585200000352</v>
      </c>
      <c r="AF2607" s="324">
        <v>132.82386592247721</v>
      </c>
      <c r="AG2607" s="324">
        <v>24.816454553721329</v>
      </c>
      <c r="AH2607" s="324">
        <v>0.20739545115999553</v>
      </c>
      <c r="AI2607" s="324">
        <v>0.18683731557855332</v>
      </c>
      <c r="AJ2607" s="324">
        <v>0.12053670838377531</v>
      </c>
      <c r="AK2607" s="324">
        <v>191.13275059718782</v>
      </c>
      <c r="AL2607" s="324">
        <v>144.54542001295184</v>
      </c>
      <c r="AM2607" s="324">
        <v>237.72008118142381</v>
      </c>
    </row>
    <row r="2608" spans="1:39">
      <c r="A2608" s="291" t="s">
        <v>2759</v>
      </c>
      <c r="B2608" s="291">
        <v>4</v>
      </c>
      <c r="C2608" s="291" t="s">
        <v>4786</v>
      </c>
      <c r="D2608" s="291" t="s">
        <v>3178</v>
      </c>
      <c r="E2608" s="291" t="s">
        <v>3160</v>
      </c>
      <c r="F2608" s="291" t="s">
        <v>3161</v>
      </c>
      <c r="G2608" s="291" t="s">
        <v>3162</v>
      </c>
      <c r="H2608" s="291" t="s">
        <v>3163</v>
      </c>
      <c r="I2608" s="291" t="s">
        <v>3164</v>
      </c>
      <c r="J2608" s="291" t="s">
        <v>63</v>
      </c>
      <c r="K2608" s="291">
        <v>6</v>
      </c>
      <c r="L2608" s="291">
        <v>24440266</v>
      </c>
      <c r="M2608" s="291" t="s">
        <v>58</v>
      </c>
      <c r="N2608" s="291">
        <v>605</v>
      </c>
      <c r="O2608" s="291">
        <v>10825408.486933405</v>
      </c>
      <c r="P2608" s="321" t="s">
        <v>3172</v>
      </c>
      <c r="Q2608" s="321">
        <v>20100000</v>
      </c>
      <c r="R2608" s="321">
        <v>32.510452999999998</v>
      </c>
      <c r="S2608" s="321">
        <v>52.540310169999998</v>
      </c>
      <c r="T2608" s="321">
        <v>123.30787642705047</v>
      </c>
      <c r="U2608" s="321" t="s">
        <v>150</v>
      </c>
      <c r="V2608" s="321">
        <v>0.2437433168239114</v>
      </c>
      <c r="W2608" s="321">
        <v>1.33586139759419</v>
      </c>
      <c r="X2608" s="321">
        <v>2.6501716760387399</v>
      </c>
      <c r="Y2608" s="321">
        <v>41.899748670636797</v>
      </c>
      <c r="Z2608" s="321">
        <v>0.41800999999999999</v>
      </c>
      <c r="AA2608" s="321">
        <v>141.09487300000001</v>
      </c>
      <c r="AB2608" s="321">
        <v>1.7961040779999999</v>
      </c>
      <c r="AC2608" s="322">
        <v>0.59518882524182481</v>
      </c>
      <c r="AD2608" s="323">
        <v>201000</v>
      </c>
      <c r="AE2608" s="322">
        <v>53.857753666335348</v>
      </c>
      <c r="AF2608" s="324">
        <v>133.04413767359245</v>
      </c>
      <c r="AG2608" s="324">
        <v>24.862076185790407</v>
      </c>
      <c r="AH2608" s="324">
        <v>0.20711521944187822</v>
      </c>
      <c r="AI2608" s="324">
        <v>0.18687088826706877</v>
      </c>
      <c r="AJ2608" s="324">
        <v>0.12053670838377531</v>
      </c>
      <c r="AK2608" s="324">
        <v>191.16709512992225</v>
      </c>
      <c r="AL2608" s="324">
        <v>144.57139329536281</v>
      </c>
      <c r="AM2608" s="324">
        <v>237.76279696448171</v>
      </c>
    </row>
    <row r="2609" spans="1:39">
      <c r="A2609" s="291" t="s">
        <v>2760</v>
      </c>
      <c r="B2609" s="291">
        <v>4</v>
      </c>
      <c r="C2609" s="291" t="s">
        <v>4787</v>
      </c>
      <c r="D2609" s="291" t="s">
        <v>3178</v>
      </c>
      <c r="E2609" s="291" t="s">
        <v>3160</v>
      </c>
      <c r="F2609" s="291" t="s">
        <v>3161</v>
      </c>
      <c r="G2609" s="291" t="s">
        <v>3162</v>
      </c>
      <c r="H2609" s="291" t="s">
        <v>3163</v>
      </c>
      <c r="I2609" s="291" t="s">
        <v>3164</v>
      </c>
      <c r="J2609" s="291" t="s">
        <v>63</v>
      </c>
      <c r="K2609" s="291">
        <v>6</v>
      </c>
      <c r="L2609" s="291">
        <v>24440266</v>
      </c>
      <c r="M2609" s="291" t="s">
        <v>58</v>
      </c>
      <c r="N2609" s="291">
        <v>606</v>
      </c>
      <c r="O2609" s="291">
        <v>10843331.348666739</v>
      </c>
      <c r="P2609" s="321" t="s">
        <v>3172</v>
      </c>
      <c r="Q2609" s="321">
        <v>20100000</v>
      </c>
      <c r="R2609" s="321">
        <v>32.510452999999998</v>
      </c>
      <c r="S2609" s="321">
        <v>52.540310169999998</v>
      </c>
      <c r="T2609" s="321">
        <v>123.30787642705047</v>
      </c>
      <c r="U2609" s="321" t="s">
        <v>150</v>
      </c>
      <c r="V2609" s="321">
        <v>0.2437433168239114</v>
      </c>
      <c r="W2609" s="321">
        <v>1.33586139759419</v>
      </c>
      <c r="X2609" s="321">
        <v>2.6501716760387399</v>
      </c>
      <c r="Y2609" s="321">
        <v>41.899748670636797</v>
      </c>
      <c r="Z2609" s="321">
        <v>0.41800999999999999</v>
      </c>
      <c r="AA2609" s="321">
        <v>141.09487300000001</v>
      </c>
      <c r="AB2609" s="321">
        <v>1.7961040779999999</v>
      </c>
      <c r="AC2609" s="322">
        <v>0.59518882524182481</v>
      </c>
      <c r="AD2609" s="323">
        <v>201000</v>
      </c>
      <c r="AE2609" s="322">
        <v>53.946922132670345</v>
      </c>
      <c r="AF2609" s="324">
        <v>133.26440942470768</v>
      </c>
      <c r="AG2609" s="324">
        <v>24.907635913833275</v>
      </c>
      <c r="AH2609" s="324">
        <v>0.20683418464782294</v>
      </c>
      <c r="AI2609" s="324">
        <v>0.18690388545116918</v>
      </c>
      <c r="AJ2609" s="324">
        <v>0.12053670838377531</v>
      </c>
      <c r="AK2609" s="324">
        <v>191.20085092725611</v>
      </c>
      <c r="AL2609" s="324">
        <v>144.5969213426925</v>
      </c>
      <c r="AM2609" s="324">
        <v>237.80478051181976</v>
      </c>
    </row>
    <row r="2610" spans="1:39">
      <c r="A2610" s="291" t="s">
        <v>2761</v>
      </c>
      <c r="B2610" s="291">
        <v>4</v>
      </c>
      <c r="C2610" s="291" t="s">
        <v>4788</v>
      </c>
      <c r="D2610" s="291" t="s">
        <v>3178</v>
      </c>
      <c r="E2610" s="291" t="s">
        <v>3160</v>
      </c>
      <c r="F2610" s="291" t="s">
        <v>3161</v>
      </c>
      <c r="G2610" s="291" t="s">
        <v>3162</v>
      </c>
      <c r="H2610" s="291" t="s">
        <v>3163</v>
      </c>
      <c r="I2610" s="291" t="s">
        <v>3164</v>
      </c>
      <c r="J2610" s="291" t="s">
        <v>63</v>
      </c>
      <c r="K2610" s="291">
        <v>6</v>
      </c>
      <c r="L2610" s="291">
        <v>24440266</v>
      </c>
      <c r="M2610" s="291" t="s">
        <v>58</v>
      </c>
      <c r="N2610" s="291">
        <v>607</v>
      </c>
      <c r="O2610" s="291">
        <v>10861254.210400073</v>
      </c>
      <c r="P2610" s="321" t="s">
        <v>3172</v>
      </c>
      <c r="Q2610" s="321">
        <v>20100000</v>
      </c>
      <c r="R2610" s="321">
        <v>32.510452999999998</v>
      </c>
      <c r="S2610" s="321">
        <v>52.540310169999998</v>
      </c>
      <c r="T2610" s="321">
        <v>123.30787642705047</v>
      </c>
      <c r="U2610" s="321" t="s">
        <v>150</v>
      </c>
      <c r="V2610" s="321">
        <v>0.2437433168239114</v>
      </c>
      <c r="W2610" s="321">
        <v>1.33586139759419</v>
      </c>
      <c r="X2610" s="321">
        <v>2.6501716760387399</v>
      </c>
      <c r="Y2610" s="321">
        <v>41.899748670636797</v>
      </c>
      <c r="Z2610" s="321">
        <v>0.41800999999999999</v>
      </c>
      <c r="AA2610" s="321">
        <v>141.09487300000001</v>
      </c>
      <c r="AB2610" s="321">
        <v>1.7961040779999999</v>
      </c>
      <c r="AC2610" s="322">
        <v>0.59518882524182481</v>
      </c>
      <c r="AD2610" s="323">
        <v>201000</v>
      </c>
      <c r="AE2610" s="322">
        <v>54.036090599005341</v>
      </c>
      <c r="AF2610" s="324">
        <v>133.48468117582289</v>
      </c>
      <c r="AG2610" s="324">
        <v>24.953133562284783</v>
      </c>
      <c r="AH2610" s="324">
        <v>0.2065523528149216</v>
      </c>
      <c r="AI2610" s="324">
        <v>0.18693630866464073</v>
      </c>
      <c r="AJ2610" s="324">
        <v>0.12053670838377531</v>
      </c>
      <c r="AK2610" s="324">
        <v>191.23401955823772</v>
      </c>
      <c r="AL2610" s="324">
        <v>144.62200534154411</v>
      </c>
      <c r="AM2610" s="324">
        <v>237.8460337749313</v>
      </c>
    </row>
    <row r="2611" spans="1:39">
      <c r="A2611" s="291" t="s">
        <v>2762</v>
      </c>
      <c r="B2611" s="291">
        <v>4</v>
      </c>
      <c r="C2611" s="291" t="s">
        <v>4789</v>
      </c>
      <c r="D2611" s="291" t="s">
        <v>3178</v>
      </c>
      <c r="E2611" s="291" t="s">
        <v>3160</v>
      </c>
      <c r="F2611" s="291" t="s">
        <v>3161</v>
      </c>
      <c r="G2611" s="291" t="s">
        <v>3162</v>
      </c>
      <c r="H2611" s="291" t="s">
        <v>3163</v>
      </c>
      <c r="I2611" s="291" t="s">
        <v>3164</v>
      </c>
      <c r="J2611" s="291" t="s">
        <v>63</v>
      </c>
      <c r="K2611" s="291">
        <v>6</v>
      </c>
      <c r="L2611" s="291">
        <v>24440266</v>
      </c>
      <c r="M2611" s="291" t="s">
        <v>58</v>
      </c>
      <c r="N2611" s="291">
        <v>608</v>
      </c>
      <c r="O2611" s="291">
        <v>10879177.072133407</v>
      </c>
      <c r="P2611" s="321" t="s">
        <v>3172</v>
      </c>
      <c r="Q2611" s="321">
        <v>20100000</v>
      </c>
      <c r="R2611" s="321">
        <v>32.510452999999998</v>
      </c>
      <c r="S2611" s="321">
        <v>52.540310169999998</v>
      </c>
      <c r="T2611" s="321">
        <v>123.30787642705047</v>
      </c>
      <c r="U2611" s="321" t="s">
        <v>150</v>
      </c>
      <c r="V2611" s="321">
        <v>0.2437433168239114</v>
      </c>
      <c r="W2611" s="321">
        <v>1.33586139759419</v>
      </c>
      <c r="X2611" s="321">
        <v>2.6501716760387399</v>
      </c>
      <c r="Y2611" s="321">
        <v>41.899748670636797</v>
      </c>
      <c r="Z2611" s="321">
        <v>0.41800999999999999</v>
      </c>
      <c r="AA2611" s="321">
        <v>141.09487300000001</v>
      </c>
      <c r="AB2611" s="321">
        <v>1.7961040779999999</v>
      </c>
      <c r="AC2611" s="322">
        <v>0.59518882524182481</v>
      </c>
      <c r="AD2611" s="323">
        <v>201000</v>
      </c>
      <c r="AE2611" s="322">
        <v>54.12525906534033</v>
      </c>
      <c r="AF2611" s="324">
        <v>133.70495292693812</v>
      </c>
      <c r="AG2611" s="324">
        <v>24.998568956907576</v>
      </c>
      <c r="AH2611" s="324">
        <v>0.20626972997106288</v>
      </c>
      <c r="AI2611" s="324">
        <v>0.18696815944109282</v>
      </c>
      <c r="AJ2611" s="324">
        <v>0.12053670838377531</v>
      </c>
      <c r="AK2611" s="324">
        <v>191.26660259173451</v>
      </c>
      <c r="AL2611" s="324">
        <v>144.64664647838421</v>
      </c>
      <c r="AM2611" s="324">
        <v>237.88655870508478</v>
      </c>
    </row>
    <row r="2612" spans="1:39">
      <c r="A2612" s="291" t="s">
        <v>2763</v>
      </c>
      <c r="B2612" s="291">
        <v>4</v>
      </c>
      <c r="C2612" s="291" t="s">
        <v>4790</v>
      </c>
      <c r="D2612" s="291" t="s">
        <v>3178</v>
      </c>
      <c r="E2612" s="291" t="s">
        <v>3160</v>
      </c>
      <c r="F2612" s="291" t="s">
        <v>3161</v>
      </c>
      <c r="G2612" s="291" t="s">
        <v>3162</v>
      </c>
      <c r="H2612" s="291" t="s">
        <v>3163</v>
      </c>
      <c r="I2612" s="291" t="s">
        <v>3164</v>
      </c>
      <c r="J2612" s="291" t="s">
        <v>63</v>
      </c>
      <c r="K2612" s="291">
        <v>6</v>
      </c>
      <c r="L2612" s="291">
        <v>24440266</v>
      </c>
      <c r="M2612" s="291" t="s">
        <v>58</v>
      </c>
      <c r="N2612" s="291">
        <v>609</v>
      </c>
      <c r="O2612" s="291">
        <v>10897099.933866741</v>
      </c>
      <c r="P2612" s="321" t="s">
        <v>3172</v>
      </c>
      <c r="Q2612" s="321">
        <v>20100000</v>
      </c>
      <c r="R2612" s="321">
        <v>32.510452999999998</v>
      </c>
      <c r="S2612" s="321">
        <v>52.540310169999998</v>
      </c>
      <c r="T2612" s="321">
        <v>123.30787642705047</v>
      </c>
      <c r="U2612" s="321" t="s">
        <v>150</v>
      </c>
      <c r="V2612" s="321">
        <v>0.2437433168239114</v>
      </c>
      <c r="W2612" s="321">
        <v>1.33586139759419</v>
      </c>
      <c r="X2612" s="321">
        <v>2.6501716760387399</v>
      </c>
      <c r="Y2612" s="321">
        <v>41.899748670636797</v>
      </c>
      <c r="Z2612" s="321">
        <v>0.41800999999999999</v>
      </c>
      <c r="AA2612" s="321">
        <v>141.09487300000001</v>
      </c>
      <c r="AB2612" s="321">
        <v>1.7961040779999999</v>
      </c>
      <c r="AC2612" s="322">
        <v>0.59518882524182481</v>
      </c>
      <c r="AD2612" s="323">
        <v>201000</v>
      </c>
      <c r="AE2612" s="322">
        <v>54.214427531675327</v>
      </c>
      <c r="AF2612" s="324">
        <v>133.92522467805335</v>
      </c>
      <c r="AG2612" s="324">
        <v>25.043941924789877</v>
      </c>
      <c r="AH2612" s="324">
        <v>0.20598632213426335</v>
      </c>
      <c r="AI2612" s="324">
        <v>0.18699943931394342</v>
      </c>
      <c r="AJ2612" s="324">
        <v>0.12053670838377531</v>
      </c>
      <c r="AK2612" s="324">
        <v>191.29860159641808</v>
      </c>
      <c r="AL2612" s="324">
        <v>144.67084593953115</v>
      </c>
      <c r="AM2612" s="324">
        <v>237.92635725330499</v>
      </c>
    </row>
    <row r="2613" spans="1:39">
      <c r="A2613" s="291" t="s">
        <v>2764</v>
      </c>
      <c r="B2613" s="291">
        <v>4</v>
      </c>
      <c r="C2613" s="291" t="s">
        <v>4791</v>
      </c>
      <c r="D2613" s="291" t="s">
        <v>3178</v>
      </c>
      <c r="E2613" s="291" t="s">
        <v>3160</v>
      </c>
      <c r="F2613" s="291" t="s">
        <v>3161</v>
      </c>
      <c r="G2613" s="291" t="s">
        <v>3162</v>
      </c>
      <c r="H2613" s="291" t="s">
        <v>3163</v>
      </c>
      <c r="I2613" s="291" t="s">
        <v>3164</v>
      </c>
      <c r="J2613" s="291" t="s">
        <v>63</v>
      </c>
      <c r="K2613" s="291">
        <v>6</v>
      </c>
      <c r="L2613" s="291">
        <v>24440266</v>
      </c>
      <c r="M2613" s="291" t="s">
        <v>58</v>
      </c>
      <c r="N2613" s="291">
        <v>610</v>
      </c>
      <c r="O2613" s="291">
        <v>10915022.795600075</v>
      </c>
      <c r="P2613" s="321" t="s">
        <v>3172</v>
      </c>
      <c r="Q2613" s="321">
        <v>20100000</v>
      </c>
      <c r="R2613" s="321">
        <v>32.510452999999998</v>
      </c>
      <c r="S2613" s="321">
        <v>52.540310169999998</v>
      </c>
      <c r="T2613" s="321">
        <v>123.30787642705047</v>
      </c>
      <c r="U2613" s="321" t="s">
        <v>150</v>
      </c>
      <c r="V2613" s="321">
        <v>0.2437433168239114</v>
      </c>
      <c r="W2613" s="321">
        <v>1.33586139759419</v>
      </c>
      <c r="X2613" s="321">
        <v>2.6501716760387399</v>
      </c>
      <c r="Y2613" s="321">
        <v>41.899748670636797</v>
      </c>
      <c r="Z2613" s="321">
        <v>0.41800999999999999</v>
      </c>
      <c r="AA2613" s="321">
        <v>141.09487300000001</v>
      </c>
      <c r="AB2613" s="321">
        <v>1.7961040779999999</v>
      </c>
      <c r="AC2613" s="322">
        <v>0.59518882524182481</v>
      </c>
      <c r="AD2613" s="323">
        <v>201000</v>
      </c>
      <c r="AE2613" s="322">
        <v>54.303595998010323</v>
      </c>
      <c r="AF2613" s="324">
        <v>134.14549642916856</v>
      </c>
      <c r="AG2613" s="324">
        <v>25.089252294343389</v>
      </c>
      <c r="AH2613" s="324">
        <v>0.20570213531291115</v>
      </c>
      <c r="AI2613" s="324">
        <v>0.18703014981640478</v>
      </c>
      <c r="AJ2613" s="324">
        <v>0.12053670838377531</v>
      </c>
      <c r="AK2613" s="324">
        <v>191.33001814074964</v>
      </c>
      <c r="AL2613" s="324">
        <v>144.69460491114418</v>
      </c>
      <c r="AM2613" s="324">
        <v>237.96543137035508</v>
      </c>
    </row>
    <row r="2614" spans="1:39">
      <c r="A2614" s="291" t="s">
        <v>2765</v>
      </c>
      <c r="B2614" s="291">
        <v>4</v>
      </c>
      <c r="C2614" s="291" t="s">
        <v>4792</v>
      </c>
      <c r="D2614" s="291" t="s">
        <v>3178</v>
      </c>
      <c r="E2614" s="291" t="s">
        <v>3160</v>
      </c>
      <c r="F2614" s="291" t="s">
        <v>3161</v>
      </c>
      <c r="G2614" s="291" t="s">
        <v>3162</v>
      </c>
      <c r="H2614" s="291" t="s">
        <v>3163</v>
      </c>
      <c r="I2614" s="291" t="s">
        <v>3164</v>
      </c>
      <c r="J2614" s="291" t="s">
        <v>63</v>
      </c>
      <c r="K2614" s="291">
        <v>6</v>
      </c>
      <c r="L2614" s="291">
        <v>24440266</v>
      </c>
      <c r="M2614" s="291" t="s">
        <v>58</v>
      </c>
      <c r="N2614" s="291">
        <v>611</v>
      </c>
      <c r="O2614" s="291">
        <v>10932945.657333409</v>
      </c>
      <c r="P2614" s="321" t="s">
        <v>3172</v>
      </c>
      <c r="Q2614" s="321">
        <v>20100000</v>
      </c>
      <c r="R2614" s="321">
        <v>32.510452999999998</v>
      </c>
      <c r="S2614" s="321">
        <v>52.540310169999998</v>
      </c>
      <c r="T2614" s="321">
        <v>123.30787642705047</v>
      </c>
      <c r="U2614" s="321" t="s">
        <v>150</v>
      </c>
      <c r="V2614" s="321">
        <v>0.2437433168239114</v>
      </c>
      <c r="W2614" s="321">
        <v>1.33586139759419</v>
      </c>
      <c r="X2614" s="321">
        <v>2.6501716760387399</v>
      </c>
      <c r="Y2614" s="321">
        <v>41.899748670636797</v>
      </c>
      <c r="Z2614" s="321">
        <v>0.41800999999999999</v>
      </c>
      <c r="AA2614" s="321">
        <v>141.09487300000001</v>
      </c>
      <c r="AB2614" s="321">
        <v>1.7961040779999999</v>
      </c>
      <c r="AC2614" s="322">
        <v>0.59518882524182481</v>
      </c>
      <c r="AD2614" s="323">
        <v>201000</v>
      </c>
      <c r="AE2614" s="322">
        <v>54.392764464345319</v>
      </c>
      <c r="AF2614" s="324">
        <v>134.36576818028379</v>
      </c>
      <c r="AG2614" s="324">
        <v>25.134499895301186</v>
      </c>
      <c r="AH2614" s="324">
        <v>0.20541717550575064</v>
      </c>
      <c r="AI2614" s="324">
        <v>0.1870602924814693</v>
      </c>
      <c r="AJ2614" s="324">
        <v>0.12053670838377531</v>
      </c>
      <c r="AK2614" s="324">
        <v>191.3608537929654</v>
      </c>
      <c r="AL2614" s="324">
        <v>144.71792457921245</v>
      </c>
      <c r="AM2614" s="324">
        <v>238.00378300671835</v>
      </c>
    </row>
    <row r="2615" spans="1:39">
      <c r="A2615" s="291" t="s">
        <v>2766</v>
      </c>
      <c r="B2615" s="291">
        <v>4</v>
      </c>
      <c r="C2615" s="291" t="s">
        <v>4793</v>
      </c>
      <c r="D2615" s="291" t="s">
        <v>3178</v>
      </c>
      <c r="E2615" s="291" t="s">
        <v>3160</v>
      </c>
      <c r="F2615" s="291" t="s">
        <v>3161</v>
      </c>
      <c r="G2615" s="291" t="s">
        <v>3162</v>
      </c>
      <c r="H2615" s="291" t="s">
        <v>3163</v>
      </c>
      <c r="I2615" s="291" t="s">
        <v>3164</v>
      </c>
      <c r="J2615" s="291" t="s">
        <v>63</v>
      </c>
      <c r="K2615" s="291">
        <v>6</v>
      </c>
      <c r="L2615" s="291">
        <v>24440266</v>
      </c>
      <c r="M2615" s="291" t="s">
        <v>58</v>
      </c>
      <c r="N2615" s="291">
        <v>612</v>
      </c>
      <c r="O2615" s="291">
        <v>10950868.519066744</v>
      </c>
      <c r="P2615" s="321" t="s">
        <v>3172</v>
      </c>
      <c r="Q2615" s="321">
        <v>20100000</v>
      </c>
      <c r="R2615" s="321">
        <v>32.510452999999998</v>
      </c>
      <c r="S2615" s="321">
        <v>52.540310169999998</v>
      </c>
      <c r="T2615" s="321">
        <v>123.30787642705047</v>
      </c>
      <c r="U2615" s="321" t="s">
        <v>150</v>
      </c>
      <c r="V2615" s="321">
        <v>0.2437433168239114</v>
      </c>
      <c r="W2615" s="321">
        <v>1.33586139759419</v>
      </c>
      <c r="X2615" s="321">
        <v>2.6501716760387399</v>
      </c>
      <c r="Y2615" s="321">
        <v>41.899748670636797</v>
      </c>
      <c r="Z2615" s="321">
        <v>0.41800999999999999</v>
      </c>
      <c r="AA2615" s="321">
        <v>141.09487300000001</v>
      </c>
      <c r="AB2615" s="321">
        <v>1.7961040779999999</v>
      </c>
      <c r="AC2615" s="322">
        <v>0.59518882524182481</v>
      </c>
      <c r="AD2615" s="323">
        <v>201000</v>
      </c>
      <c r="AE2615" s="322">
        <v>54.481932930680316</v>
      </c>
      <c r="AF2615" s="324">
        <v>134.58603993139903</v>
      </c>
      <c r="AG2615" s="324">
        <v>25.179684558715486</v>
      </c>
      <c r="AH2615" s="324">
        <v>0.20513144870157266</v>
      </c>
      <c r="AI2615" s="324">
        <v>0.18708986884189499</v>
      </c>
      <c r="AJ2615" s="324">
        <v>0.12053670838377531</v>
      </c>
      <c r="AK2615" s="324">
        <v>191.39111012106193</v>
      </c>
      <c r="AL2615" s="324">
        <v>144.74080612954381</v>
      </c>
      <c r="AM2615" s="324">
        <v>238.04141411258001</v>
      </c>
    </row>
    <row r="2616" spans="1:39">
      <c r="A2616" s="291" t="s">
        <v>2767</v>
      </c>
      <c r="B2616" s="291">
        <v>4</v>
      </c>
      <c r="C2616" s="291" t="s">
        <v>4794</v>
      </c>
      <c r="D2616" s="291" t="s">
        <v>3178</v>
      </c>
      <c r="E2616" s="291" t="s">
        <v>3160</v>
      </c>
      <c r="F2616" s="291" t="s">
        <v>3161</v>
      </c>
      <c r="G2616" s="291" t="s">
        <v>3162</v>
      </c>
      <c r="H2616" s="291" t="s">
        <v>3163</v>
      </c>
      <c r="I2616" s="291" t="s">
        <v>3164</v>
      </c>
      <c r="J2616" s="291" t="s">
        <v>63</v>
      </c>
      <c r="K2616" s="291">
        <v>6</v>
      </c>
      <c r="L2616" s="291">
        <v>24440266</v>
      </c>
      <c r="M2616" s="291" t="s">
        <v>58</v>
      </c>
      <c r="N2616" s="291">
        <v>613</v>
      </c>
      <c r="O2616" s="291">
        <v>10968791.380800078</v>
      </c>
      <c r="P2616" s="321" t="s">
        <v>3172</v>
      </c>
      <c r="Q2616" s="321">
        <v>20100000</v>
      </c>
      <c r="R2616" s="321">
        <v>32.510452999999998</v>
      </c>
      <c r="S2616" s="321">
        <v>52.540310169999998</v>
      </c>
      <c r="T2616" s="321">
        <v>123.30787642705047</v>
      </c>
      <c r="U2616" s="321" t="s">
        <v>150</v>
      </c>
      <c r="V2616" s="321">
        <v>0.2437433168239114</v>
      </c>
      <c r="W2616" s="321">
        <v>1.33586139759419</v>
      </c>
      <c r="X2616" s="321">
        <v>2.6501716760387399</v>
      </c>
      <c r="Y2616" s="321">
        <v>41.899748670636797</v>
      </c>
      <c r="Z2616" s="321">
        <v>0.41800999999999999</v>
      </c>
      <c r="AA2616" s="321">
        <v>141.09487300000001</v>
      </c>
      <c r="AB2616" s="321">
        <v>1.7961040779999999</v>
      </c>
      <c r="AC2616" s="322">
        <v>0.59518882524182481</v>
      </c>
      <c r="AD2616" s="323">
        <v>201000</v>
      </c>
      <c r="AE2616" s="322">
        <v>54.571101397015312</v>
      </c>
      <c r="AF2616" s="324">
        <v>134.80631168251426</v>
      </c>
      <c r="AG2616" s="324">
        <v>25.224806116955495</v>
      </c>
      <c r="AH2616" s="324">
        <v>0.2048449608792717</v>
      </c>
      <c r="AI2616" s="324">
        <v>0.18711888043019137</v>
      </c>
      <c r="AJ2616" s="324">
        <v>0.12053670838377531</v>
      </c>
      <c r="AK2616" s="324">
        <v>191.42078869278143</v>
      </c>
      <c r="AL2616" s="324">
        <v>144.76325074775383</v>
      </c>
      <c r="AM2616" s="324">
        <v>238.07832663780906</v>
      </c>
    </row>
    <row r="2617" spans="1:39">
      <c r="A2617" s="291" t="s">
        <v>2768</v>
      </c>
      <c r="B2617" s="291">
        <v>4</v>
      </c>
      <c r="C2617" s="291" t="s">
        <v>4795</v>
      </c>
      <c r="D2617" s="291" t="s">
        <v>3178</v>
      </c>
      <c r="E2617" s="291" t="s">
        <v>3160</v>
      </c>
      <c r="F2617" s="291" t="s">
        <v>3161</v>
      </c>
      <c r="G2617" s="291" t="s">
        <v>3162</v>
      </c>
      <c r="H2617" s="291" t="s">
        <v>3163</v>
      </c>
      <c r="I2617" s="291" t="s">
        <v>3164</v>
      </c>
      <c r="J2617" s="291" t="s">
        <v>63</v>
      </c>
      <c r="K2617" s="291">
        <v>6</v>
      </c>
      <c r="L2617" s="291">
        <v>24440266</v>
      </c>
      <c r="M2617" s="291" t="s">
        <v>58</v>
      </c>
      <c r="N2617" s="291">
        <v>614</v>
      </c>
      <c r="O2617" s="291">
        <v>10986714.242533412</v>
      </c>
      <c r="P2617" s="321" t="s">
        <v>3172</v>
      </c>
      <c r="Q2617" s="321">
        <v>20100000</v>
      </c>
      <c r="R2617" s="321">
        <v>32.510452999999998</v>
      </c>
      <c r="S2617" s="321">
        <v>52.540310169999998</v>
      </c>
      <c r="T2617" s="321">
        <v>123.30787642705047</v>
      </c>
      <c r="U2617" s="321" t="s">
        <v>150</v>
      </c>
      <c r="V2617" s="321">
        <v>0.2437433168239114</v>
      </c>
      <c r="W2617" s="321">
        <v>1.33586139759419</v>
      </c>
      <c r="X2617" s="321">
        <v>2.6501716760387399</v>
      </c>
      <c r="Y2617" s="321">
        <v>41.899748670636797</v>
      </c>
      <c r="Z2617" s="321">
        <v>0.41800999999999999</v>
      </c>
      <c r="AA2617" s="321">
        <v>141.09487300000001</v>
      </c>
      <c r="AB2617" s="321">
        <v>1.7961040779999999</v>
      </c>
      <c r="AC2617" s="322">
        <v>0.59518882524182481</v>
      </c>
      <c r="AD2617" s="323">
        <v>201000</v>
      </c>
      <c r="AE2617" s="322">
        <v>54.660269863350308</v>
      </c>
      <c r="AF2617" s="324">
        <v>135.0265834336295</v>
      </c>
      <c r="AG2617" s="324">
        <v>25.269864403705235</v>
      </c>
      <c r="AH2617" s="324">
        <v>0.20455771800791414</v>
      </c>
      <c r="AI2617" s="324">
        <v>0.18714732877860527</v>
      </c>
      <c r="AJ2617" s="324">
        <v>0.12053670838377531</v>
      </c>
      <c r="AK2617" s="324">
        <v>191.44989107559752</v>
      </c>
      <c r="AL2617" s="324">
        <v>144.78525961925484</v>
      </c>
      <c r="AM2617" s="324">
        <v>238.1145225319402</v>
      </c>
    </row>
    <row r="2618" spans="1:39">
      <c r="A2618" s="291" t="s">
        <v>2769</v>
      </c>
      <c r="B2618" s="291">
        <v>4</v>
      </c>
      <c r="C2618" s="291" t="s">
        <v>4796</v>
      </c>
      <c r="D2618" s="291" t="s">
        <v>3178</v>
      </c>
      <c r="E2618" s="291" t="s">
        <v>3160</v>
      </c>
      <c r="F2618" s="291" t="s">
        <v>3161</v>
      </c>
      <c r="G2618" s="291" t="s">
        <v>3162</v>
      </c>
      <c r="H2618" s="291" t="s">
        <v>3163</v>
      </c>
      <c r="I2618" s="291" t="s">
        <v>3164</v>
      </c>
      <c r="J2618" s="291" t="s">
        <v>63</v>
      </c>
      <c r="K2618" s="291">
        <v>6</v>
      </c>
      <c r="L2618" s="291">
        <v>24440266</v>
      </c>
      <c r="M2618" s="291" t="s">
        <v>58</v>
      </c>
      <c r="N2618" s="291">
        <v>615</v>
      </c>
      <c r="O2618" s="291">
        <v>11004637.104266746</v>
      </c>
      <c r="P2618" s="321" t="s">
        <v>3172</v>
      </c>
      <c r="Q2618" s="321">
        <v>20100000</v>
      </c>
      <c r="R2618" s="321">
        <v>32.510452999999998</v>
      </c>
      <c r="S2618" s="321">
        <v>52.540310169999998</v>
      </c>
      <c r="T2618" s="321">
        <v>123.30787642705047</v>
      </c>
      <c r="U2618" s="321" t="s">
        <v>150</v>
      </c>
      <c r="V2618" s="321">
        <v>0.2437433168239114</v>
      </c>
      <c r="W2618" s="321">
        <v>1.33586139759419</v>
      </c>
      <c r="X2618" s="321">
        <v>2.6501716760387399</v>
      </c>
      <c r="Y2618" s="321">
        <v>41.899748670636797</v>
      </c>
      <c r="Z2618" s="321">
        <v>0.41800999999999999</v>
      </c>
      <c r="AA2618" s="321">
        <v>141.09487300000001</v>
      </c>
      <c r="AB2618" s="321">
        <v>1.7961040779999999</v>
      </c>
      <c r="AC2618" s="322">
        <v>0.59518882524182481</v>
      </c>
      <c r="AD2618" s="323">
        <v>201000</v>
      </c>
      <c r="AE2618" s="322">
        <v>54.749438329685304</v>
      </c>
      <c r="AF2618" s="324">
        <v>135.2468551847447</v>
      </c>
      <c r="AG2618" s="324">
        <v>25.314859253961284</v>
      </c>
      <c r="AH2618" s="324">
        <v>0.20426972604633475</v>
      </c>
      <c r="AI2618" s="324">
        <v>0.18717521541910645</v>
      </c>
      <c r="AJ2618" s="324">
        <v>0.12053670838377531</v>
      </c>
      <c r="AK2618" s="324">
        <v>191.47841883670029</v>
      </c>
      <c r="AL2618" s="324">
        <v>144.80683392924485</v>
      </c>
      <c r="AM2618" s="324">
        <v>238.1500037441557</v>
      </c>
    </row>
    <row r="2619" spans="1:39">
      <c r="A2619" s="291" t="s">
        <v>2770</v>
      </c>
      <c r="B2619" s="291">
        <v>4</v>
      </c>
      <c r="C2619" s="291" t="s">
        <v>4797</v>
      </c>
      <c r="D2619" s="291" t="s">
        <v>3178</v>
      </c>
      <c r="E2619" s="291" t="s">
        <v>3160</v>
      </c>
      <c r="F2619" s="291" t="s">
        <v>3161</v>
      </c>
      <c r="G2619" s="291" t="s">
        <v>3162</v>
      </c>
      <c r="H2619" s="291" t="s">
        <v>3163</v>
      </c>
      <c r="I2619" s="291" t="s">
        <v>3164</v>
      </c>
      <c r="J2619" s="291" t="s">
        <v>63</v>
      </c>
      <c r="K2619" s="291">
        <v>6</v>
      </c>
      <c r="L2619" s="291">
        <v>24440266</v>
      </c>
      <c r="M2619" s="291" t="s">
        <v>58</v>
      </c>
      <c r="N2619" s="291">
        <v>616</v>
      </c>
      <c r="O2619" s="291">
        <v>11022559.96600008</v>
      </c>
      <c r="P2619" s="321" t="s">
        <v>3172</v>
      </c>
      <c r="Q2619" s="321">
        <v>20100000</v>
      </c>
      <c r="R2619" s="321">
        <v>32.510452999999998</v>
      </c>
      <c r="S2619" s="321">
        <v>52.540310169999998</v>
      </c>
      <c r="T2619" s="321">
        <v>123.30787642705047</v>
      </c>
      <c r="U2619" s="321" t="s">
        <v>150</v>
      </c>
      <c r="V2619" s="321">
        <v>0.2437433168239114</v>
      </c>
      <c r="W2619" s="321">
        <v>1.33586139759419</v>
      </c>
      <c r="X2619" s="321">
        <v>2.6501716760387399</v>
      </c>
      <c r="Y2619" s="321">
        <v>41.899748670636797</v>
      </c>
      <c r="Z2619" s="321">
        <v>0.41800999999999999</v>
      </c>
      <c r="AA2619" s="321">
        <v>141.09487300000001</v>
      </c>
      <c r="AB2619" s="321">
        <v>1.7961040779999999</v>
      </c>
      <c r="AC2619" s="322">
        <v>0.59518882524182481</v>
      </c>
      <c r="AD2619" s="323">
        <v>201000</v>
      </c>
      <c r="AE2619" s="322">
        <v>54.838606796020301</v>
      </c>
      <c r="AF2619" s="324">
        <v>135.46712693585994</v>
      </c>
      <c r="AG2619" s="324">
        <v>25.359790504030617</v>
      </c>
      <c r="AH2619" s="324">
        <v>0.20398099094344055</v>
      </c>
      <c r="AI2619" s="324">
        <v>0.18720254188337365</v>
      </c>
      <c r="AJ2619" s="324">
        <v>0.12053670838377531</v>
      </c>
      <c r="AK2619" s="324">
        <v>191.50637354298212</v>
      </c>
      <c r="AL2619" s="324">
        <v>144.82797486269672</v>
      </c>
      <c r="AM2619" s="324">
        <v>238.18477222326752</v>
      </c>
    </row>
    <row r="2620" spans="1:39">
      <c r="A2620" s="291" t="s">
        <v>2771</v>
      </c>
      <c r="B2620" s="291">
        <v>4</v>
      </c>
      <c r="C2620" s="291" t="s">
        <v>4798</v>
      </c>
      <c r="D2620" s="291" t="s">
        <v>3178</v>
      </c>
      <c r="E2620" s="291" t="s">
        <v>3160</v>
      </c>
      <c r="F2620" s="291" t="s">
        <v>3161</v>
      </c>
      <c r="G2620" s="291" t="s">
        <v>3162</v>
      </c>
      <c r="H2620" s="291" t="s">
        <v>3163</v>
      </c>
      <c r="I2620" s="291" t="s">
        <v>3164</v>
      </c>
      <c r="J2620" s="291" t="s">
        <v>63</v>
      </c>
      <c r="K2620" s="291">
        <v>6</v>
      </c>
      <c r="L2620" s="291">
        <v>24440266</v>
      </c>
      <c r="M2620" s="291" t="s">
        <v>58</v>
      </c>
      <c r="N2620" s="291">
        <v>617</v>
      </c>
      <c r="O2620" s="291">
        <v>11040482.827733414</v>
      </c>
      <c r="P2620" s="321" t="s">
        <v>3172</v>
      </c>
      <c r="Q2620" s="321">
        <v>20100000</v>
      </c>
      <c r="R2620" s="321">
        <v>32.510452999999998</v>
      </c>
      <c r="S2620" s="321">
        <v>52.540310169999998</v>
      </c>
      <c r="T2620" s="321">
        <v>123.30787642705047</v>
      </c>
      <c r="U2620" s="321" t="s">
        <v>150</v>
      </c>
      <c r="V2620" s="321">
        <v>0.2437433168239114</v>
      </c>
      <c r="W2620" s="321">
        <v>1.33586139759419</v>
      </c>
      <c r="X2620" s="321">
        <v>2.6501716760387399</v>
      </c>
      <c r="Y2620" s="321">
        <v>41.899748670636797</v>
      </c>
      <c r="Z2620" s="321">
        <v>0.41800999999999999</v>
      </c>
      <c r="AA2620" s="321">
        <v>141.09487300000001</v>
      </c>
      <c r="AB2620" s="321">
        <v>1.7961040779999999</v>
      </c>
      <c r="AC2620" s="322">
        <v>0.59518882524182481</v>
      </c>
      <c r="AD2620" s="323">
        <v>201000</v>
      </c>
      <c r="AE2620" s="322">
        <v>54.927775262355297</v>
      </c>
      <c r="AF2620" s="324">
        <v>135.68739868697517</v>
      </c>
      <c r="AG2620" s="324">
        <v>25.404657991528307</v>
      </c>
      <c r="AH2620" s="324">
        <v>0.20369151863789356</v>
      </c>
      <c r="AI2620" s="324">
        <v>0.18722930970278034</v>
      </c>
      <c r="AJ2620" s="324">
        <v>0.12053670838377531</v>
      </c>
      <c r="AK2620" s="324">
        <v>191.53375676102317</v>
      </c>
      <c r="AL2620" s="324">
        <v>144.84868360434712</v>
      </c>
      <c r="AM2620" s="324">
        <v>238.2188299176992</v>
      </c>
    </row>
    <row r="2621" spans="1:39">
      <c r="A2621" s="291" t="s">
        <v>2772</v>
      </c>
      <c r="B2621" s="291">
        <v>4</v>
      </c>
      <c r="C2621" s="291" t="s">
        <v>4799</v>
      </c>
      <c r="D2621" s="291" t="s">
        <v>3178</v>
      </c>
      <c r="E2621" s="291" t="s">
        <v>3160</v>
      </c>
      <c r="F2621" s="291" t="s">
        <v>3161</v>
      </c>
      <c r="G2621" s="291" t="s">
        <v>3162</v>
      </c>
      <c r="H2621" s="291" t="s">
        <v>3163</v>
      </c>
      <c r="I2621" s="291" t="s">
        <v>3164</v>
      </c>
      <c r="J2621" s="291" t="s">
        <v>63</v>
      </c>
      <c r="K2621" s="291">
        <v>6</v>
      </c>
      <c r="L2621" s="291">
        <v>24440266</v>
      </c>
      <c r="M2621" s="291" t="s">
        <v>58</v>
      </c>
      <c r="N2621" s="291">
        <v>618</v>
      </c>
      <c r="O2621" s="291">
        <v>11058405.689466748</v>
      </c>
      <c r="P2621" s="321" t="s">
        <v>3172</v>
      </c>
      <c r="Q2621" s="321">
        <v>20100000</v>
      </c>
      <c r="R2621" s="321">
        <v>32.510452999999998</v>
      </c>
      <c r="S2621" s="321">
        <v>52.540310169999998</v>
      </c>
      <c r="T2621" s="321">
        <v>123.30787642705047</v>
      </c>
      <c r="U2621" s="321" t="s">
        <v>150</v>
      </c>
      <c r="V2621" s="321">
        <v>0.2437433168239114</v>
      </c>
      <c r="W2621" s="321">
        <v>1.33586139759419</v>
      </c>
      <c r="X2621" s="321">
        <v>2.6501716760387399</v>
      </c>
      <c r="Y2621" s="321">
        <v>41.899748670636797</v>
      </c>
      <c r="Z2621" s="321">
        <v>0.41800999999999999</v>
      </c>
      <c r="AA2621" s="321">
        <v>141.09487300000001</v>
      </c>
      <c r="AB2621" s="321">
        <v>1.7961040779999999</v>
      </c>
      <c r="AC2621" s="322">
        <v>0.59518882524182481</v>
      </c>
      <c r="AD2621" s="323">
        <v>201000</v>
      </c>
      <c r="AE2621" s="322">
        <v>55.016943728690293</v>
      </c>
      <c r="AF2621" s="324">
        <v>135.90767043809041</v>
      </c>
      <c r="AG2621" s="324">
        <v>25.44946155537529</v>
      </c>
      <c r="AH2621" s="324">
        <v>0.20340131505807313</v>
      </c>
      <c r="AI2621" s="324">
        <v>0.1872555204083805</v>
      </c>
      <c r="AJ2621" s="324">
        <v>0.12053670838377531</v>
      </c>
      <c r="AK2621" s="324">
        <v>191.56057005707666</v>
      </c>
      <c r="AL2621" s="324">
        <v>144.86896133868558</v>
      </c>
      <c r="AM2621" s="324">
        <v>238.25217877546777</v>
      </c>
    </row>
    <row r="2622" spans="1:39">
      <c r="A2622" s="291" t="s">
        <v>2773</v>
      </c>
      <c r="B2622" s="291">
        <v>4</v>
      </c>
      <c r="C2622" s="291" t="s">
        <v>4800</v>
      </c>
      <c r="D2622" s="291" t="s">
        <v>3178</v>
      </c>
      <c r="E2622" s="291" t="s">
        <v>3160</v>
      </c>
      <c r="F2622" s="291" t="s">
        <v>3161</v>
      </c>
      <c r="G2622" s="291" t="s">
        <v>3162</v>
      </c>
      <c r="H2622" s="291" t="s">
        <v>3163</v>
      </c>
      <c r="I2622" s="291" t="s">
        <v>3164</v>
      </c>
      <c r="J2622" s="291" t="s">
        <v>63</v>
      </c>
      <c r="K2622" s="291">
        <v>6</v>
      </c>
      <c r="L2622" s="291">
        <v>24440266</v>
      </c>
      <c r="M2622" s="291" t="s">
        <v>58</v>
      </c>
      <c r="N2622" s="291">
        <v>619</v>
      </c>
      <c r="O2622" s="291">
        <v>11076328.551200083</v>
      </c>
      <c r="P2622" s="321" t="s">
        <v>3172</v>
      </c>
      <c r="Q2622" s="321">
        <v>20100000</v>
      </c>
      <c r="R2622" s="321">
        <v>32.510452999999998</v>
      </c>
      <c r="S2622" s="321">
        <v>52.540310169999998</v>
      </c>
      <c r="T2622" s="321">
        <v>123.30787642705047</v>
      </c>
      <c r="U2622" s="321" t="s">
        <v>150</v>
      </c>
      <c r="V2622" s="321">
        <v>0.2437433168239114</v>
      </c>
      <c r="W2622" s="321">
        <v>1.33586139759419</v>
      </c>
      <c r="X2622" s="321">
        <v>2.6501716760387399</v>
      </c>
      <c r="Y2622" s="321">
        <v>41.899748670636797</v>
      </c>
      <c r="Z2622" s="321">
        <v>0.41800999999999999</v>
      </c>
      <c r="AA2622" s="321">
        <v>141.09487300000001</v>
      </c>
      <c r="AB2622" s="321">
        <v>1.7961040779999999</v>
      </c>
      <c r="AC2622" s="322">
        <v>0.59518882524182481</v>
      </c>
      <c r="AD2622" s="323">
        <v>201000</v>
      </c>
      <c r="AE2622" s="322">
        <v>55.10611219502529</v>
      </c>
      <c r="AF2622" s="324">
        <v>136.12794218920564</v>
      </c>
      <c r="AG2622" s="324">
        <v>25.494201035796102</v>
      </c>
      <c r="AH2622" s="324">
        <v>0.20311038612212709</v>
      </c>
      <c r="AI2622" s="324">
        <v>0.18728117553089466</v>
      </c>
      <c r="AJ2622" s="324">
        <v>0.12053670838377531</v>
      </c>
      <c r="AK2622" s="324">
        <v>191.58681499705483</v>
      </c>
      <c r="AL2622" s="324">
        <v>144.88880924994359</v>
      </c>
      <c r="AM2622" s="324">
        <v>238.28482074416604</v>
      </c>
    </row>
    <row r="2623" spans="1:39">
      <c r="A2623" s="291" t="s">
        <v>2774</v>
      </c>
      <c r="B2623" s="291">
        <v>4</v>
      </c>
      <c r="C2623" s="291" t="s">
        <v>4801</v>
      </c>
      <c r="D2623" s="291" t="s">
        <v>3178</v>
      </c>
      <c r="E2623" s="291" t="s">
        <v>3160</v>
      </c>
      <c r="F2623" s="291" t="s">
        <v>3161</v>
      </c>
      <c r="G2623" s="291" t="s">
        <v>3162</v>
      </c>
      <c r="H2623" s="291" t="s">
        <v>3163</v>
      </c>
      <c r="I2623" s="291" t="s">
        <v>3164</v>
      </c>
      <c r="J2623" s="291" t="s">
        <v>63</v>
      </c>
      <c r="K2623" s="291">
        <v>6</v>
      </c>
      <c r="L2623" s="291">
        <v>24440266</v>
      </c>
      <c r="M2623" s="291" t="s">
        <v>58</v>
      </c>
      <c r="N2623" s="291">
        <v>620</v>
      </c>
      <c r="O2623" s="291">
        <v>11094251.412933417</v>
      </c>
      <c r="P2623" s="321" t="s">
        <v>3172</v>
      </c>
      <c r="Q2623" s="321">
        <v>20100000</v>
      </c>
      <c r="R2623" s="321">
        <v>32.510452999999998</v>
      </c>
      <c r="S2623" s="321">
        <v>52.540310169999998</v>
      </c>
      <c r="T2623" s="321">
        <v>123.30787642705047</v>
      </c>
      <c r="U2623" s="321" t="s">
        <v>150</v>
      </c>
      <c r="V2623" s="321">
        <v>0.2437433168239114</v>
      </c>
      <c r="W2623" s="321">
        <v>1.33586139759419</v>
      </c>
      <c r="X2623" s="321">
        <v>2.6501716760387399</v>
      </c>
      <c r="Y2623" s="321">
        <v>41.899748670636797</v>
      </c>
      <c r="Z2623" s="321">
        <v>0.41800999999999999</v>
      </c>
      <c r="AA2623" s="321">
        <v>141.09487300000001</v>
      </c>
      <c r="AB2623" s="321">
        <v>1.7961040779999999</v>
      </c>
      <c r="AC2623" s="322">
        <v>0.59518882524182481</v>
      </c>
      <c r="AD2623" s="323">
        <v>201000</v>
      </c>
      <c r="AE2623" s="322">
        <v>55.195280661360279</v>
      </c>
      <c r="AF2623" s="324">
        <v>136.34821394032085</v>
      </c>
      <c r="AG2623" s="324">
        <v>25.538876274316607</v>
      </c>
      <c r="AH2623" s="324">
        <v>0.20281873773790704</v>
      </c>
      <c r="AI2623" s="324">
        <v>0.18730627660069596</v>
      </c>
      <c r="AJ2623" s="324">
        <v>0.12053670838377531</v>
      </c>
      <c r="AK2623" s="324">
        <v>191.61249314651442</v>
      </c>
      <c r="AL2623" s="324">
        <v>144.90822852208402</v>
      </c>
      <c r="AM2623" s="324">
        <v>238.31675777094483</v>
      </c>
    </row>
    <row r="2624" spans="1:39">
      <c r="A2624" s="291" t="s">
        <v>2775</v>
      </c>
      <c r="B2624" s="291">
        <v>4</v>
      </c>
      <c r="C2624" s="291" t="s">
        <v>4802</v>
      </c>
      <c r="D2624" s="291" t="s">
        <v>3178</v>
      </c>
      <c r="E2624" s="291" t="s">
        <v>3160</v>
      </c>
      <c r="F2624" s="291" t="s">
        <v>3161</v>
      </c>
      <c r="G2624" s="291" t="s">
        <v>3162</v>
      </c>
      <c r="H2624" s="291" t="s">
        <v>3163</v>
      </c>
      <c r="I2624" s="291" t="s">
        <v>3164</v>
      </c>
      <c r="J2624" s="291" t="s">
        <v>63</v>
      </c>
      <c r="K2624" s="291">
        <v>6</v>
      </c>
      <c r="L2624" s="291">
        <v>24440266</v>
      </c>
      <c r="M2624" s="291" t="s">
        <v>58</v>
      </c>
      <c r="N2624" s="291">
        <v>621</v>
      </c>
      <c r="O2624" s="291">
        <v>11112174.274666751</v>
      </c>
      <c r="P2624" s="321" t="s">
        <v>3172</v>
      </c>
      <c r="Q2624" s="321">
        <v>20100000</v>
      </c>
      <c r="R2624" s="321">
        <v>32.510452999999998</v>
      </c>
      <c r="S2624" s="321">
        <v>52.540310169999998</v>
      </c>
      <c r="T2624" s="321">
        <v>123.30787642705047</v>
      </c>
      <c r="U2624" s="321" t="s">
        <v>150</v>
      </c>
      <c r="V2624" s="321">
        <v>0.2437433168239114</v>
      </c>
      <c r="W2624" s="321">
        <v>1.33586139759419</v>
      </c>
      <c r="X2624" s="321">
        <v>2.6501716760387399</v>
      </c>
      <c r="Y2624" s="321">
        <v>41.899748670636797</v>
      </c>
      <c r="Z2624" s="321">
        <v>0.41800999999999999</v>
      </c>
      <c r="AA2624" s="321">
        <v>141.09487300000001</v>
      </c>
      <c r="AB2624" s="321">
        <v>1.7961040779999999</v>
      </c>
      <c r="AC2624" s="322">
        <v>0.59518882524182481</v>
      </c>
      <c r="AD2624" s="323">
        <v>201000</v>
      </c>
      <c r="AE2624" s="322">
        <v>55.284449127695275</v>
      </c>
      <c r="AF2624" s="324">
        <v>136.56848569143608</v>
      </c>
      <c r="AG2624" s="324">
        <v>25.583487113761663</v>
      </c>
      <c r="AH2624" s="324">
        <v>0.20252637580257932</v>
      </c>
      <c r="AI2624" s="324">
        <v>0.18733082514779578</v>
      </c>
      <c r="AJ2624" s="324">
        <v>0.12053670838377531</v>
      </c>
      <c r="AK2624" s="324">
        <v>191.63760607064214</v>
      </c>
      <c r="AL2624" s="324">
        <v>144.92722033878971</v>
      </c>
      <c r="AM2624" s="324">
        <v>238.34799180249459</v>
      </c>
    </row>
    <row r="2625" spans="1:39">
      <c r="A2625" s="291" t="s">
        <v>2776</v>
      </c>
      <c r="B2625" s="291">
        <v>4</v>
      </c>
      <c r="C2625" s="291" t="s">
        <v>4803</v>
      </c>
      <c r="D2625" s="291" t="s">
        <v>3178</v>
      </c>
      <c r="E2625" s="291" t="s">
        <v>3160</v>
      </c>
      <c r="F2625" s="291" t="s">
        <v>3161</v>
      </c>
      <c r="G2625" s="291" t="s">
        <v>3162</v>
      </c>
      <c r="H2625" s="291" t="s">
        <v>3163</v>
      </c>
      <c r="I2625" s="291" t="s">
        <v>3164</v>
      </c>
      <c r="J2625" s="291" t="s">
        <v>63</v>
      </c>
      <c r="K2625" s="291">
        <v>6</v>
      </c>
      <c r="L2625" s="291">
        <v>24440266</v>
      </c>
      <c r="M2625" s="291" t="s">
        <v>58</v>
      </c>
      <c r="N2625" s="291">
        <v>622</v>
      </c>
      <c r="O2625" s="291">
        <v>11130097.136400085</v>
      </c>
      <c r="P2625" s="321" t="s">
        <v>3172</v>
      </c>
      <c r="Q2625" s="321">
        <v>20100000</v>
      </c>
      <c r="R2625" s="321">
        <v>32.510452999999998</v>
      </c>
      <c r="S2625" s="321">
        <v>52.540310169999998</v>
      </c>
      <c r="T2625" s="321">
        <v>123.30787642705047</v>
      </c>
      <c r="U2625" s="321" t="s">
        <v>150</v>
      </c>
      <c r="V2625" s="321">
        <v>0.2437433168239114</v>
      </c>
      <c r="W2625" s="321">
        <v>1.33586139759419</v>
      </c>
      <c r="X2625" s="321">
        <v>2.6501716760387399</v>
      </c>
      <c r="Y2625" s="321">
        <v>41.899748670636797</v>
      </c>
      <c r="Z2625" s="321">
        <v>0.41800999999999999</v>
      </c>
      <c r="AA2625" s="321">
        <v>141.09487300000001</v>
      </c>
      <c r="AB2625" s="321">
        <v>1.7961040779999999</v>
      </c>
      <c r="AC2625" s="322">
        <v>0.59518882524182481</v>
      </c>
      <c r="AD2625" s="323">
        <v>201000</v>
      </c>
      <c r="AE2625" s="322">
        <v>55.373617594030272</v>
      </c>
      <c r="AF2625" s="324">
        <v>136.78875744255132</v>
      </c>
      <c r="AG2625" s="324">
        <v>25.628033398252846</v>
      </c>
      <c r="AH2625" s="324">
        <v>0.20223330620311275</v>
      </c>
      <c r="AI2625" s="324">
        <v>0.18735482270183013</v>
      </c>
      <c r="AJ2625" s="324">
        <v>0.12053670838377531</v>
      </c>
      <c r="AK2625" s="324">
        <v>191.66215533424074</v>
      </c>
      <c r="AL2625" s="324">
        <v>144.94578588345317</v>
      </c>
      <c r="AM2625" s="324">
        <v>238.37852478502828</v>
      </c>
    </row>
    <row r="2626" spans="1:39">
      <c r="A2626" s="291" t="s">
        <v>2777</v>
      </c>
      <c r="B2626" s="291">
        <v>4</v>
      </c>
      <c r="C2626" s="291" t="s">
        <v>4804</v>
      </c>
      <c r="D2626" s="291" t="s">
        <v>3178</v>
      </c>
      <c r="E2626" s="291" t="s">
        <v>3160</v>
      </c>
      <c r="F2626" s="291" t="s">
        <v>3161</v>
      </c>
      <c r="G2626" s="291" t="s">
        <v>3162</v>
      </c>
      <c r="H2626" s="291" t="s">
        <v>3163</v>
      </c>
      <c r="I2626" s="291" t="s">
        <v>3164</v>
      </c>
      <c r="J2626" s="291" t="s">
        <v>63</v>
      </c>
      <c r="K2626" s="291">
        <v>6</v>
      </c>
      <c r="L2626" s="291">
        <v>24440266</v>
      </c>
      <c r="M2626" s="291" t="s">
        <v>58</v>
      </c>
      <c r="N2626" s="291">
        <v>623</v>
      </c>
      <c r="O2626" s="291">
        <v>11148019.998133419</v>
      </c>
      <c r="P2626" s="321" t="s">
        <v>3172</v>
      </c>
      <c r="Q2626" s="321">
        <v>20100000</v>
      </c>
      <c r="R2626" s="321">
        <v>32.510452999999998</v>
      </c>
      <c r="S2626" s="321">
        <v>52.540310169999998</v>
      </c>
      <c r="T2626" s="321">
        <v>123.30787642705047</v>
      </c>
      <c r="U2626" s="321" t="s">
        <v>150</v>
      </c>
      <c r="V2626" s="321">
        <v>0.2437433168239114</v>
      </c>
      <c r="W2626" s="321">
        <v>1.33586139759419</v>
      </c>
      <c r="X2626" s="321">
        <v>2.6501716760387399</v>
      </c>
      <c r="Y2626" s="321">
        <v>41.899748670636797</v>
      </c>
      <c r="Z2626" s="321">
        <v>0.41800999999999999</v>
      </c>
      <c r="AA2626" s="321">
        <v>141.09487300000001</v>
      </c>
      <c r="AB2626" s="321">
        <v>1.7961040779999999</v>
      </c>
      <c r="AC2626" s="322">
        <v>0.59518882524182481</v>
      </c>
      <c r="AD2626" s="323">
        <v>201000</v>
      </c>
      <c r="AE2626" s="322">
        <v>55.462786060365268</v>
      </c>
      <c r="AF2626" s="324">
        <v>137.00902919366652</v>
      </c>
      <c r="AG2626" s="324">
        <v>25.672514973206084</v>
      </c>
      <c r="AH2626" s="324">
        <v>0.20193953481567181</v>
      </c>
      <c r="AI2626" s="324">
        <v>0.1873782707920453</v>
      </c>
      <c r="AJ2626" s="324">
        <v>0.12053670838377531</v>
      </c>
      <c r="AK2626" s="324">
        <v>191.68614250171422</v>
      </c>
      <c r="AL2626" s="324">
        <v>144.96392633916545</v>
      </c>
      <c r="AM2626" s="324">
        <v>238.40835866426295</v>
      </c>
    </row>
    <row r="2627" spans="1:39">
      <c r="A2627" s="291" t="s">
        <v>2778</v>
      </c>
      <c r="B2627" s="291">
        <v>4</v>
      </c>
      <c r="C2627" s="291" t="s">
        <v>4805</v>
      </c>
      <c r="D2627" s="291" t="s">
        <v>3178</v>
      </c>
      <c r="E2627" s="291" t="s">
        <v>3160</v>
      </c>
      <c r="F2627" s="291" t="s">
        <v>3161</v>
      </c>
      <c r="G2627" s="291" t="s">
        <v>3162</v>
      </c>
      <c r="H2627" s="291" t="s">
        <v>3163</v>
      </c>
      <c r="I2627" s="291" t="s">
        <v>3164</v>
      </c>
      <c r="J2627" s="291" t="s">
        <v>63</v>
      </c>
      <c r="K2627" s="291">
        <v>6</v>
      </c>
      <c r="L2627" s="291">
        <v>24440266</v>
      </c>
      <c r="M2627" s="291" t="s">
        <v>58</v>
      </c>
      <c r="N2627" s="291">
        <v>624</v>
      </c>
      <c r="O2627" s="291">
        <v>11165942.859866753</v>
      </c>
      <c r="P2627" s="321" t="s">
        <v>3172</v>
      </c>
      <c r="Q2627" s="321">
        <v>20100000</v>
      </c>
      <c r="R2627" s="321">
        <v>32.510452999999998</v>
      </c>
      <c r="S2627" s="321">
        <v>52.540310169999998</v>
      </c>
      <c r="T2627" s="321">
        <v>123.30787642705047</v>
      </c>
      <c r="U2627" s="321" t="s">
        <v>150</v>
      </c>
      <c r="V2627" s="321">
        <v>0.2437433168239114</v>
      </c>
      <c r="W2627" s="321">
        <v>1.33586139759419</v>
      </c>
      <c r="X2627" s="321">
        <v>2.6501716760387399</v>
      </c>
      <c r="Y2627" s="321">
        <v>41.899748670636797</v>
      </c>
      <c r="Z2627" s="321">
        <v>0.41800999999999999</v>
      </c>
      <c r="AA2627" s="321">
        <v>141.09487300000001</v>
      </c>
      <c r="AB2627" s="321">
        <v>1.7961040779999999</v>
      </c>
      <c r="AC2627" s="322">
        <v>0.59518882524182481</v>
      </c>
      <c r="AD2627" s="323">
        <v>201000</v>
      </c>
      <c r="AE2627" s="322">
        <v>55.551954526700264</v>
      </c>
      <c r="AF2627" s="324">
        <v>137.22930094478176</v>
      </c>
      <c r="AG2627" s="324">
        <v>25.71693168532936</v>
      </c>
      <c r="AH2627" s="324">
        <v>0.20164506750590763</v>
      </c>
      <c r="AI2627" s="324">
        <v>0.18740117094728423</v>
      </c>
      <c r="AJ2627" s="324">
        <v>0.12053670838377531</v>
      </c>
      <c r="AK2627" s="324">
        <v>191.70956913705396</v>
      </c>
      <c r="AL2627" s="324">
        <v>144.98164288870549</v>
      </c>
      <c r="AM2627" s="324">
        <v>238.43749538540246</v>
      </c>
    </row>
    <row r="2628" spans="1:39">
      <c r="A2628" s="291" t="s">
        <v>2779</v>
      </c>
      <c r="B2628" s="291">
        <v>4</v>
      </c>
      <c r="C2628" s="291" t="s">
        <v>4806</v>
      </c>
      <c r="D2628" s="291" t="s">
        <v>3178</v>
      </c>
      <c r="E2628" s="291" t="s">
        <v>3160</v>
      </c>
      <c r="F2628" s="291" t="s">
        <v>3161</v>
      </c>
      <c r="G2628" s="291" t="s">
        <v>3162</v>
      </c>
      <c r="H2628" s="291" t="s">
        <v>3163</v>
      </c>
      <c r="I2628" s="291" t="s">
        <v>3164</v>
      </c>
      <c r="J2628" s="291" t="s">
        <v>63</v>
      </c>
      <c r="K2628" s="291">
        <v>6</v>
      </c>
      <c r="L2628" s="291">
        <v>24440266</v>
      </c>
      <c r="M2628" s="291" t="s">
        <v>58</v>
      </c>
      <c r="N2628" s="291">
        <v>625</v>
      </c>
      <c r="O2628" s="291">
        <v>11183865.721600087</v>
      </c>
      <c r="P2628" s="321" t="s">
        <v>3172</v>
      </c>
      <c r="Q2628" s="321">
        <v>20100000</v>
      </c>
      <c r="R2628" s="321">
        <v>32.510452999999998</v>
      </c>
      <c r="S2628" s="321">
        <v>52.540310169999998</v>
      </c>
      <c r="T2628" s="321">
        <v>123.30787642705047</v>
      </c>
      <c r="U2628" s="321" t="s">
        <v>150</v>
      </c>
      <c r="V2628" s="321">
        <v>0.2437433168239114</v>
      </c>
      <c r="W2628" s="321">
        <v>1.33586139759419</v>
      </c>
      <c r="X2628" s="321">
        <v>2.6501716760387399</v>
      </c>
      <c r="Y2628" s="321">
        <v>41.899748670636797</v>
      </c>
      <c r="Z2628" s="321">
        <v>0.41800999999999999</v>
      </c>
      <c r="AA2628" s="321">
        <v>141.09487300000001</v>
      </c>
      <c r="AB2628" s="321">
        <v>1.7961040779999999</v>
      </c>
      <c r="AC2628" s="322">
        <v>0.59518882524182481</v>
      </c>
      <c r="AD2628" s="323">
        <v>201000</v>
      </c>
      <c r="AE2628" s="322">
        <v>55.64112299303526</v>
      </c>
      <c r="AF2628" s="324">
        <v>137.44957269589699</v>
      </c>
      <c r="AG2628" s="324">
        <v>25.761283382620327</v>
      </c>
      <c r="AH2628" s="324">
        <v>0.20134991012880527</v>
      </c>
      <c r="AI2628" s="324">
        <v>0.18742352469597257</v>
      </c>
      <c r="AJ2628" s="324">
        <v>0.12053670838377531</v>
      </c>
      <c r="AK2628" s="324">
        <v>191.73243680382456</v>
      </c>
      <c r="AL2628" s="324">
        <v>144.99893671452938</v>
      </c>
      <c r="AM2628" s="324">
        <v>238.4659368931197</v>
      </c>
    </row>
    <row r="2629" spans="1:39">
      <c r="A2629" s="291" t="s">
        <v>2780</v>
      </c>
      <c r="B2629" s="291">
        <v>4</v>
      </c>
      <c r="C2629" s="291" t="s">
        <v>4807</v>
      </c>
      <c r="D2629" s="291" t="s">
        <v>3178</v>
      </c>
      <c r="E2629" s="291" t="s">
        <v>3160</v>
      </c>
      <c r="F2629" s="291" t="s">
        <v>3161</v>
      </c>
      <c r="G2629" s="291" t="s">
        <v>3162</v>
      </c>
      <c r="H2629" s="291" t="s">
        <v>3163</v>
      </c>
      <c r="I2629" s="291" t="s">
        <v>3164</v>
      </c>
      <c r="J2629" s="291" t="s">
        <v>63</v>
      </c>
      <c r="K2629" s="291">
        <v>6</v>
      </c>
      <c r="L2629" s="291">
        <v>24440266</v>
      </c>
      <c r="M2629" s="291" t="s">
        <v>58</v>
      </c>
      <c r="N2629" s="291">
        <v>626</v>
      </c>
      <c r="O2629" s="291">
        <v>11201788.583333421</v>
      </c>
      <c r="P2629" s="321" t="s">
        <v>3172</v>
      </c>
      <c r="Q2629" s="321">
        <v>20100000</v>
      </c>
      <c r="R2629" s="321">
        <v>32.510452999999998</v>
      </c>
      <c r="S2629" s="321">
        <v>52.540310169999998</v>
      </c>
      <c r="T2629" s="321">
        <v>123.30787642705047</v>
      </c>
      <c r="U2629" s="321" t="s">
        <v>150</v>
      </c>
      <c r="V2629" s="321">
        <v>0.2437433168239114</v>
      </c>
      <c r="W2629" s="321">
        <v>1.33586139759419</v>
      </c>
      <c r="X2629" s="321">
        <v>2.6501716760387399</v>
      </c>
      <c r="Y2629" s="321">
        <v>41.899748670636797</v>
      </c>
      <c r="Z2629" s="321">
        <v>0.41800999999999999</v>
      </c>
      <c r="AA2629" s="321">
        <v>141.09487300000001</v>
      </c>
      <c r="AB2629" s="321">
        <v>1.7961040779999999</v>
      </c>
      <c r="AC2629" s="322">
        <v>0.59518882524182481</v>
      </c>
      <c r="AD2629" s="323">
        <v>201000</v>
      </c>
      <c r="AE2629" s="322">
        <v>55.730291459370257</v>
      </c>
      <c r="AF2629" s="324">
        <v>137.66984444701222</v>
      </c>
      <c r="AG2629" s="324">
        <v>25.805569914363936</v>
      </c>
      <c r="AH2629" s="324">
        <v>0.20105406852847152</v>
      </c>
      <c r="AI2629" s="324">
        <v>0.18744533356610457</v>
      </c>
      <c r="AJ2629" s="324">
        <v>0.12053670838377531</v>
      </c>
      <c r="AK2629" s="324">
        <v>191.75474706514916</v>
      </c>
      <c r="AL2629" s="324">
        <v>145.01580899875952</v>
      </c>
      <c r="AM2629" s="324">
        <v>238.4936851315388</v>
      </c>
    </row>
    <row r="2630" spans="1:39">
      <c r="A2630" s="291" t="s">
        <v>2781</v>
      </c>
      <c r="B2630" s="291">
        <v>4</v>
      </c>
      <c r="C2630" s="291" t="s">
        <v>4808</v>
      </c>
      <c r="D2630" s="291" t="s">
        <v>3178</v>
      </c>
      <c r="E2630" s="291" t="s">
        <v>3160</v>
      </c>
      <c r="F2630" s="291" t="s">
        <v>3161</v>
      </c>
      <c r="G2630" s="291" t="s">
        <v>3162</v>
      </c>
      <c r="H2630" s="291" t="s">
        <v>3163</v>
      </c>
      <c r="I2630" s="291" t="s">
        <v>3164</v>
      </c>
      <c r="J2630" s="291" t="s">
        <v>63</v>
      </c>
      <c r="K2630" s="291">
        <v>6</v>
      </c>
      <c r="L2630" s="291">
        <v>24440266</v>
      </c>
      <c r="M2630" s="291" t="s">
        <v>58</v>
      </c>
      <c r="N2630" s="291">
        <v>627</v>
      </c>
      <c r="O2630" s="291">
        <v>11219711.445066756</v>
      </c>
      <c r="P2630" s="321" t="s">
        <v>3172</v>
      </c>
      <c r="Q2630" s="321">
        <v>20100000</v>
      </c>
      <c r="R2630" s="321">
        <v>32.510452999999998</v>
      </c>
      <c r="S2630" s="321">
        <v>52.540310169999998</v>
      </c>
      <c r="T2630" s="321">
        <v>123.30787642705047</v>
      </c>
      <c r="U2630" s="321" t="s">
        <v>150</v>
      </c>
      <c r="V2630" s="321">
        <v>0.2437433168239114</v>
      </c>
      <c r="W2630" s="321">
        <v>1.33586139759419</v>
      </c>
      <c r="X2630" s="321">
        <v>2.6501716760387399</v>
      </c>
      <c r="Y2630" s="321">
        <v>41.899748670636797</v>
      </c>
      <c r="Z2630" s="321">
        <v>0.41800999999999999</v>
      </c>
      <c r="AA2630" s="321">
        <v>141.09487300000001</v>
      </c>
      <c r="AB2630" s="321">
        <v>1.7961040779999999</v>
      </c>
      <c r="AC2630" s="322">
        <v>0.59518882524182481</v>
      </c>
      <c r="AD2630" s="323">
        <v>201000</v>
      </c>
      <c r="AE2630" s="322">
        <v>55.819459925705253</v>
      </c>
      <c r="AF2630" s="324">
        <v>137.89011619812746</v>
      </c>
      <c r="AG2630" s="324">
        <v>25.849791131130068</v>
      </c>
      <c r="AH2630" s="324">
        <v>0.2007575485382975</v>
      </c>
      <c r="AI2630" s="324">
        <v>0.18746659908522947</v>
      </c>
      <c r="AJ2630" s="324">
        <v>0.12053670838377531</v>
      </c>
      <c r="AK2630" s="324">
        <v>191.77650148369577</v>
      </c>
      <c r="AL2630" s="324">
        <v>145.03226092317399</v>
      </c>
      <c r="AM2630" s="324">
        <v>238.52074204421751</v>
      </c>
    </row>
    <row r="2631" spans="1:39">
      <c r="A2631" s="291" t="s">
        <v>2782</v>
      </c>
      <c r="B2631" s="291">
        <v>4</v>
      </c>
      <c r="C2631" s="291" t="s">
        <v>4809</v>
      </c>
      <c r="D2631" s="291" t="s">
        <v>3178</v>
      </c>
      <c r="E2631" s="291" t="s">
        <v>3160</v>
      </c>
      <c r="F2631" s="291" t="s">
        <v>3161</v>
      </c>
      <c r="G2631" s="291" t="s">
        <v>3162</v>
      </c>
      <c r="H2631" s="291" t="s">
        <v>3163</v>
      </c>
      <c r="I2631" s="291" t="s">
        <v>3164</v>
      </c>
      <c r="J2631" s="291" t="s">
        <v>63</v>
      </c>
      <c r="K2631" s="291">
        <v>6</v>
      </c>
      <c r="L2631" s="291">
        <v>24440266</v>
      </c>
      <c r="M2631" s="291" t="s">
        <v>58</v>
      </c>
      <c r="N2631" s="291">
        <v>628</v>
      </c>
      <c r="O2631" s="291">
        <v>11237634.30680009</v>
      </c>
      <c r="P2631" s="321" t="s">
        <v>3172</v>
      </c>
      <c r="Q2631" s="321">
        <v>20100000</v>
      </c>
      <c r="R2631" s="321">
        <v>32.510452999999998</v>
      </c>
      <c r="S2631" s="321">
        <v>52.540310169999998</v>
      </c>
      <c r="T2631" s="321">
        <v>123.30787642705047</v>
      </c>
      <c r="U2631" s="321" t="s">
        <v>150</v>
      </c>
      <c r="V2631" s="321">
        <v>0.2437433168239114</v>
      </c>
      <c r="W2631" s="321">
        <v>1.33586139759419</v>
      </c>
      <c r="X2631" s="321">
        <v>2.6501716760387399</v>
      </c>
      <c r="Y2631" s="321">
        <v>41.899748670636797</v>
      </c>
      <c r="Z2631" s="321">
        <v>0.41800999999999999</v>
      </c>
      <c r="AA2631" s="321">
        <v>141.09487300000001</v>
      </c>
      <c r="AB2631" s="321">
        <v>1.7961040779999999</v>
      </c>
      <c r="AC2631" s="322">
        <v>0.59518882524182481</v>
      </c>
      <c r="AD2631" s="323">
        <v>201000</v>
      </c>
      <c r="AE2631" s="322">
        <v>55.908628392040249</v>
      </c>
      <c r="AF2631" s="324">
        <v>138.11038794924266</v>
      </c>
      <c r="AG2631" s="324">
        <v>25.893946884771129</v>
      </c>
      <c r="AH2631" s="324">
        <v>0.20046035598076484</v>
      </c>
      <c r="AI2631" s="324">
        <v>0.18748732278043767</v>
      </c>
      <c r="AJ2631" s="324">
        <v>0.12053670838377531</v>
      </c>
      <c r="AK2631" s="324">
        <v>191.79770162166292</v>
      </c>
      <c r="AL2631" s="324">
        <v>145.04829366919591</v>
      </c>
      <c r="AM2631" s="324">
        <v>238.54710957412993</v>
      </c>
    </row>
    <row r="2632" spans="1:39">
      <c r="A2632" s="291" t="s">
        <v>2783</v>
      </c>
      <c r="B2632" s="291">
        <v>4</v>
      </c>
      <c r="C2632" s="291" t="s">
        <v>4810</v>
      </c>
      <c r="D2632" s="291" t="s">
        <v>3178</v>
      </c>
      <c r="E2632" s="291" t="s">
        <v>3160</v>
      </c>
      <c r="F2632" s="291" t="s">
        <v>3161</v>
      </c>
      <c r="G2632" s="291" t="s">
        <v>3162</v>
      </c>
      <c r="H2632" s="291" t="s">
        <v>3163</v>
      </c>
      <c r="I2632" s="291" t="s">
        <v>3164</v>
      </c>
      <c r="J2632" s="291" t="s">
        <v>63</v>
      </c>
      <c r="K2632" s="291">
        <v>6</v>
      </c>
      <c r="L2632" s="291">
        <v>24440266</v>
      </c>
      <c r="M2632" s="291" t="s">
        <v>58</v>
      </c>
      <c r="N2632" s="291">
        <v>629</v>
      </c>
      <c r="O2632" s="291">
        <v>11255557.168533424</v>
      </c>
      <c r="P2632" s="321" t="s">
        <v>3172</v>
      </c>
      <c r="Q2632" s="321">
        <v>20100000</v>
      </c>
      <c r="R2632" s="321">
        <v>32.510452999999998</v>
      </c>
      <c r="S2632" s="321">
        <v>52.540310169999998</v>
      </c>
      <c r="T2632" s="321">
        <v>123.30787642705047</v>
      </c>
      <c r="U2632" s="321" t="s">
        <v>150</v>
      </c>
      <c r="V2632" s="321">
        <v>0.2437433168239114</v>
      </c>
      <c r="W2632" s="321">
        <v>1.33586139759419</v>
      </c>
      <c r="X2632" s="321">
        <v>2.6501716760387399</v>
      </c>
      <c r="Y2632" s="321">
        <v>41.899748670636797</v>
      </c>
      <c r="Z2632" s="321">
        <v>0.41800999999999999</v>
      </c>
      <c r="AA2632" s="321">
        <v>141.09487300000001</v>
      </c>
      <c r="AB2632" s="321">
        <v>1.7961040779999999</v>
      </c>
      <c r="AC2632" s="322">
        <v>0.59518882524182481</v>
      </c>
      <c r="AD2632" s="323">
        <v>201000</v>
      </c>
      <c r="AE2632" s="322">
        <v>55.997796858375246</v>
      </c>
      <c r="AF2632" s="324">
        <v>138.3306597003579</v>
      </c>
      <c r="AG2632" s="324">
        <v>25.93803702841965</v>
      </c>
      <c r="AH2632" s="324">
        <v>0.20016249666738098</v>
      </c>
      <c r="AI2632" s="324">
        <v>0.18750750617834683</v>
      </c>
      <c r="AJ2632" s="324">
        <v>0.12053670838377531</v>
      </c>
      <c r="AK2632" s="324">
        <v>191.81834904076564</v>
      </c>
      <c r="AL2632" s="324">
        <v>145.06390841788269</v>
      </c>
      <c r="AM2632" s="324">
        <v>238.57278966364859</v>
      </c>
    </row>
    <row r="2633" spans="1:39">
      <c r="A2633" s="291" t="s">
        <v>2784</v>
      </c>
      <c r="B2633" s="291">
        <v>4</v>
      </c>
      <c r="C2633" s="291" t="s">
        <v>4811</v>
      </c>
      <c r="D2633" s="291" t="s">
        <v>3178</v>
      </c>
      <c r="E2633" s="291" t="s">
        <v>3160</v>
      </c>
      <c r="F2633" s="291" t="s">
        <v>3161</v>
      </c>
      <c r="G2633" s="291" t="s">
        <v>3162</v>
      </c>
      <c r="H2633" s="291" t="s">
        <v>3163</v>
      </c>
      <c r="I2633" s="291" t="s">
        <v>3164</v>
      </c>
      <c r="J2633" s="291" t="s">
        <v>63</v>
      </c>
      <c r="K2633" s="291">
        <v>6</v>
      </c>
      <c r="L2633" s="291">
        <v>24440266</v>
      </c>
      <c r="M2633" s="291" t="s">
        <v>58</v>
      </c>
      <c r="N2633" s="291">
        <v>630</v>
      </c>
      <c r="O2633" s="291">
        <v>11273480.030266758</v>
      </c>
      <c r="P2633" s="321" t="s">
        <v>3172</v>
      </c>
      <c r="Q2633" s="321">
        <v>20100000</v>
      </c>
      <c r="R2633" s="321">
        <v>32.510452999999998</v>
      </c>
      <c r="S2633" s="321">
        <v>52.540310169999998</v>
      </c>
      <c r="T2633" s="321">
        <v>123.30787642705047</v>
      </c>
      <c r="U2633" s="321" t="s">
        <v>150</v>
      </c>
      <c r="V2633" s="321">
        <v>0.2437433168239114</v>
      </c>
      <c r="W2633" s="321">
        <v>1.33586139759419</v>
      </c>
      <c r="X2633" s="321">
        <v>2.6501716760387399</v>
      </c>
      <c r="Y2633" s="321">
        <v>41.899748670636797</v>
      </c>
      <c r="Z2633" s="321">
        <v>0.41800999999999999</v>
      </c>
      <c r="AA2633" s="321">
        <v>141.09487300000001</v>
      </c>
      <c r="AB2633" s="321">
        <v>1.7961040779999999</v>
      </c>
      <c r="AC2633" s="322">
        <v>0.59518882524182481</v>
      </c>
      <c r="AD2633" s="323">
        <v>201000</v>
      </c>
      <c r="AE2633" s="322">
        <v>56.086965324710242</v>
      </c>
      <c r="AF2633" s="324">
        <v>138.55093145147313</v>
      </c>
      <c r="AG2633" s="324">
        <v>25.982061416485831</v>
      </c>
      <c r="AH2633" s="324">
        <v>0.19986397639863121</v>
      </c>
      <c r="AI2633" s="324">
        <v>0.18752715080508814</v>
      </c>
      <c r="AJ2633" s="324">
        <v>0.12053670838377531</v>
      </c>
      <c r="AK2633" s="324">
        <v>191.8384453022212</v>
      </c>
      <c r="AL2633" s="324">
        <v>145.07910634991532</v>
      </c>
      <c r="AM2633" s="324">
        <v>238.59778425452708</v>
      </c>
    </row>
    <row r="2634" spans="1:39">
      <c r="A2634" s="291" t="s">
        <v>2785</v>
      </c>
      <c r="B2634" s="291">
        <v>4</v>
      </c>
      <c r="C2634" s="291" t="s">
        <v>4812</v>
      </c>
      <c r="D2634" s="291" t="s">
        <v>3178</v>
      </c>
      <c r="E2634" s="291" t="s">
        <v>3160</v>
      </c>
      <c r="F2634" s="291" t="s">
        <v>3161</v>
      </c>
      <c r="G2634" s="291" t="s">
        <v>3162</v>
      </c>
      <c r="H2634" s="291" t="s">
        <v>3163</v>
      </c>
      <c r="I2634" s="291" t="s">
        <v>3164</v>
      </c>
      <c r="J2634" s="291" t="s">
        <v>63</v>
      </c>
      <c r="K2634" s="291">
        <v>6</v>
      </c>
      <c r="L2634" s="291">
        <v>24440266</v>
      </c>
      <c r="M2634" s="291" t="s">
        <v>58</v>
      </c>
      <c r="N2634" s="291">
        <v>631</v>
      </c>
      <c r="O2634" s="291">
        <v>11291402.892000092</v>
      </c>
      <c r="P2634" s="321" t="s">
        <v>3172</v>
      </c>
      <c r="Q2634" s="321">
        <v>20100000</v>
      </c>
      <c r="R2634" s="321">
        <v>32.510452999999998</v>
      </c>
      <c r="S2634" s="321">
        <v>52.540310169999998</v>
      </c>
      <c r="T2634" s="321">
        <v>123.30787642705047</v>
      </c>
      <c r="U2634" s="321" t="s">
        <v>150</v>
      </c>
      <c r="V2634" s="321">
        <v>0.2437433168239114</v>
      </c>
      <c r="W2634" s="321">
        <v>1.33586139759419</v>
      </c>
      <c r="X2634" s="321">
        <v>2.6501716760387399</v>
      </c>
      <c r="Y2634" s="321">
        <v>41.899748670636797</v>
      </c>
      <c r="Z2634" s="321">
        <v>0.41800999999999999</v>
      </c>
      <c r="AA2634" s="321">
        <v>141.09487300000001</v>
      </c>
      <c r="AB2634" s="321">
        <v>1.7961040779999999</v>
      </c>
      <c r="AC2634" s="322">
        <v>0.59518882524182481</v>
      </c>
      <c r="AD2634" s="323">
        <v>201000</v>
      </c>
      <c r="AE2634" s="322">
        <v>56.176133791045238</v>
      </c>
      <c r="AF2634" s="324">
        <v>138.77120320258837</v>
      </c>
      <c r="AG2634" s="324">
        <v>26.026019904655147</v>
      </c>
      <c r="AH2634" s="324">
        <v>0.19956480096405893</v>
      </c>
      <c r="AI2634" s="324">
        <v>0.18754625818629284</v>
      </c>
      <c r="AJ2634" s="324">
        <v>0.12053670838377531</v>
      </c>
      <c r="AK2634" s="324">
        <v>191.85799196673548</v>
      </c>
      <c r="AL2634" s="324">
        <v>145.09388864558804</v>
      </c>
      <c r="AM2634" s="324">
        <v>238.62209528788293</v>
      </c>
    </row>
    <row r="2635" spans="1:39">
      <c r="A2635" s="291" t="s">
        <v>2786</v>
      </c>
      <c r="B2635" s="291">
        <v>4</v>
      </c>
      <c r="C2635" s="291" t="s">
        <v>4813</v>
      </c>
      <c r="D2635" s="291" t="s">
        <v>3178</v>
      </c>
      <c r="E2635" s="291" t="s">
        <v>3160</v>
      </c>
      <c r="F2635" s="291" t="s">
        <v>3161</v>
      </c>
      <c r="G2635" s="291" t="s">
        <v>3162</v>
      </c>
      <c r="H2635" s="291" t="s">
        <v>3163</v>
      </c>
      <c r="I2635" s="291" t="s">
        <v>3164</v>
      </c>
      <c r="J2635" s="291" t="s">
        <v>63</v>
      </c>
      <c r="K2635" s="291">
        <v>6</v>
      </c>
      <c r="L2635" s="291">
        <v>24440266</v>
      </c>
      <c r="M2635" s="291" t="s">
        <v>58</v>
      </c>
      <c r="N2635" s="291">
        <v>632</v>
      </c>
      <c r="O2635" s="291">
        <v>11309325.753733426</v>
      </c>
      <c r="P2635" s="321" t="s">
        <v>3172</v>
      </c>
      <c r="Q2635" s="321">
        <v>20100000</v>
      </c>
      <c r="R2635" s="321">
        <v>32.510452999999998</v>
      </c>
      <c r="S2635" s="321">
        <v>52.540310169999998</v>
      </c>
      <c r="T2635" s="321">
        <v>123.30787642705047</v>
      </c>
      <c r="U2635" s="321" t="s">
        <v>150</v>
      </c>
      <c r="V2635" s="321">
        <v>0.2437433168239114</v>
      </c>
      <c r="W2635" s="321">
        <v>1.33586139759419</v>
      </c>
      <c r="X2635" s="321">
        <v>2.6501716760387399</v>
      </c>
      <c r="Y2635" s="321">
        <v>41.899748670636797</v>
      </c>
      <c r="Z2635" s="321">
        <v>0.41800999999999999</v>
      </c>
      <c r="AA2635" s="321">
        <v>141.09487300000001</v>
      </c>
      <c r="AB2635" s="321">
        <v>1.7961040779999999</v>
      </c>
      <c r="AC2635" s="322">
        <v>0.59518882524182481</v>
      </c>
      <c r="AD2635" s="323">
        <v>201000</v>
      </c>
      <c r="AE2635" s="322">
        <v>56.265302257380228</v>
      </c>
      <c r="AF2635" s="324">
        <v>138.99147495370357</v>
      </c>
      <c r="AG2635" s="324">
        <v>26.06991234988585</v>
      </c>
      <c r="AH2635" s="324">
        <v>0.19926497614188826</v>
      </c>
      <c r="AI2635" s="324">
        <v>0.18756482984707826</v>
      </c>
      <c r="AJ2635" s="324">
        <v>0.12053670838377531</v>
      </c>
      <c r="AK2635" s="324">
        <v>191.87699059448863</v>
      </c>
      <c r="AL2635" s="324">
        <v>145.10825648479752</v>
      </c>
      <c r="AM2635" s="324">
        <v>238.64572470417974</v>
      </c>
    </row>
    <row r="2636" spans="1:39">
      <c r="A2636" s="291" t="s">
        <v>2787</v>
      </c>
      <c r="B2636" s="291">
        <v>4</v>
      </c>
      <c r="C2636" s="291" t="s">
        <v>4814</v>
      </c>
      <c r="D2636" s="291" t="s">
        <v>3178</v>
      </c>
      <c r="E2636" s="291" t="s">
        <v>3160</v>
      </c>
      <c r="F2636" s="291" t="s">
        <v>3161</v>
      </c>
      <c r="G2636" s="291" t="s">
        <v>3162</v>
      </c>
      <c r="H2636" s="291" t="s">
        <v>3163</v>
      </c>
      <c r="I2636" s="291" t="s">
        <v>3164</v>
      </c>
      <c r="J2636" s="291" t="s">
        <v>63</v>
      </c>
      <c r="K2636" s="291">
        <v>6</v>
      </c>
      <c r="L2636" s="291">
        <v>24440266</v>
      </c>
      <c r="M2636" s="291" t="s">
        <v>58</v>
      </c>
      <c r="N2636" s="291">
        <v>633</v>
      </c>
      <c r="O2636" s="291">
        <v>11327248.61546676</v>
      </c>
      <c r="P2636" s="321" t="s">
        <v>3172</v>
      </c>
      <c r="Q2636" s="321">
        <v>20100000</v>
      </c>
      <c r="R2636" s="321">
        <v>32.510452999999998</v>
      </c>
      <c r="S2636" s="321">
        <v>52.540310169999998</v>
      </c>
      <c r="T2636" s="321">
        <v>123.30787642705047</v>
      </c>
      <c r="U2636" s="321" t="s">
        <v>150</v>
      </c>
      <c r="V2636" s="321">
        <v>0.2437433168239114</v>
      </c>
      <c r="W2636" s="321">
        <v>1.33586139759419</v>
      </c>
      <c r="X2636" s="321">
        <v>2.6501716760387399</v>
      </c>
      <c r="Y2636" s="321">
        <v>41.899748670636797</v>
      </c>
      <c r="Z2636" s="321">
        <v>0.41800999999999999</v>
      </c>
      <c r="AA2636" s="321">
        <v>141.09487300000001</v>
      </c>
      <c r="AB2636" s="321">
        <v>1.7961040779999999</v>
      </c>
      <c r="AC2636" s="322">
        <v>0.59518882524182481</v>
      </c>
      <c r="AD2636" s="323">
        <v>201000</v>
      </c>
      <c r="AE2636" s="322">
        <v>56.354470723715224</v>
      </c>
      <c r="AF2636" s="324">
        <v>139.21174670481881</v>
      </c>
      <c r="AG2636" s="324">
        <v>26.11373861040655</v>
      </c>
      <c r="AH2636" s="324">
        <v>0.19896450769927296</v>
      </c>
      <c r="AI2636" s="324">
        <v>0.18758286731203427</v>
      </c>
      <c r="AJ2636" s="324">
        <v>0.12053670838377531</v>
      </c>
      <c r="AK2636" s="324">
        <v>191.89544274512122</v>
      </c>
      <c r="AL2636" s="324">
        <v>145.12221104703241</v>
      </c>
      <c r="AM2636" s="324">
        <v>238.66867444321005</v>
      </c>
    </row>
    <row r="2637" spans="1:39">
      <c r="A2637" s="291" t="s">
        <v>2788</v>
      </c>
      <c r="B2637" s="291">
        <v>4</v>
      </c>
      <c r="C2637" s="291" t="s">
        <v>4815</v>
      </c>
      <c r="D2637" s="291" t="s">
        <v>3178</v>
      </c>
      <c r="E2637" s="291" t="s">
        <v>3160</v>
      </c>
      <c r="F2637" s="291" t="s">
        <v>3161</v>
      </c>
      <c r="G2637" s="291" t="s">
        <v>3162</v>
      </c>
      <c r="H2637" s="291" t="s">
        <v>3163</v>
      </c>
      <c r="I2637" s="291" t="s">
        <v>3164</v>
      </c>
      <c r="J2637" s="291" t="s">
        <v>63</v>
      </c>
      <c r="K2637" s="291">
        <v>6</v>
      </c>
      <c r="L2637" s="291">
        <v>24440266</v>
      </c>
      <c r="M2637" s="291" t="s">
        <v>58</v>
      </c>
      <c r="N2637" s="291">
        <v>634</v>
      </c>
      <c r="O2637" s="291">
        <v>11345171.477200095</v>
      </c>
      <c r="P2637" s="321" t="s">
        <v>3172</v>
      </c>
      <c r="Q2637" s="321">
        <v>20100000</v>
      </c>
      <c r="R2637" s="321">
        <v>32.510452999999998</v>
      </c>
      <c r="S2637" s="321">
        <v>52.540310169999998</v>
      </c>
      <c r="T2637" s="321">
        <v>123.30787642705047</v>
      </c>
      <c r="U2637" s="321" t="s">
        <v>150</v>
      </c>
      <c r="V2637" s="321">
        <v>0.2437433168239114</v>
      </c>
      <c r="W2637" s="321">
        <v>1.33586139759419</v>
      </c>
      <c r="X2637" s="321">
        <v>2.6501716760387399</v>
      </c>
      <c r="Y2637" s="321">
        <v>41.899748670636797</v>
      </c>
      <c r="Z2637" s="321">
        <v>0.41800999999999999</v>
      </c>
      <c r="AA2637" s="321">
        <v>141.09487300000001</v>
      </c>
      <c r="AB2637" s="321">
        <v>1.7961040779999999</v>
      </c>
      <c r="AC2637" s="322">
        <v>0.59518882524182481</v>
      </c>
      <c r="AD2637" s="323">
        <v>201000</v>
      </c>
      <c r="AE2637" s="322">
        <v>56.44363919005022</v>
      </c>
      <c r="AF2637" s="324">
        <v>139.43201845593404</v>
      </c>
      <c r="AG2637" s="324">
        <v>26.157498545713697</v>
      </c>
      <c r="AH2637" s="324">
        <v>0.19866340139210181</v>
      </c>
      <c r="AI2637" s="324">
        <v>0.18760037210520972</v>
      </c>
      <c r="AJ2637" s="324">
        <v>0.12053670838377531</v>
      </c>
      <c r="AK2637" s="324">
        <v>191.91334997772032</v>
      </c>
      <c r="AL2637" s="324">
        <v>145.13575351136265</v>
      </c>
      <c r="AM2637" s="324">
        <v>238.69094644407798</v>
      </c>
    </row>
    <row r="2638" spans="1:39">
      <c r="A2638" s="291" t="s">
        <v>2789</v>
      </c>
      <c r="B2638" s="291">
        <v>4</v>
      </c>
      <c r="C2638" s="291" t="s">
        <v>4816</v>
      </c>
      <c r="D2638" s="291" t="s">
        <v>3178</v>
      </c>
      <c r="E2638" s="291" t="s">
        <v>3160</v>
      </c>
      <c r="F2638" s="291" t="s">
        <v>3161</v>
      </c>
      <c r="G2638" s="291" t="s">
        <v>3162</v>
      </c>
      <c r="H2638" s="291" t="s">
        <v>3163</v>
      </c>
      <c r="I2638" s="291" t="s">
        <v>3164</v>
      </c>
      <c r="J2638" s="291" t="s">
        <v>63</v>
      </c>
      <c r="K2638" s="291">
        <v>6</v>
      </c>
      <c r="L2638" s="291">
        <v>24440266</v>
      </c>
      <c r="M2638" s="291" t="s">
        <v>58</v>
      </c>
      <c r="N2638" s="291">
        <v>635</v>
      </c>
      <c r="O2638" s="291">
        <v>11363094.338933429</v>
      </c>
      <c r="P2638" s="321" t="s">
        <v>3172</v>
      </c>
      <c r="Q2638" s="321">
        <v>20100000</v>
      </c>
      <c r="R2638" s="321">
        <v>32.510452999999998</v>
      </c>
      <c r="S2638" s="321">
        <v>52.540310169999998</v>
      </c>
      <c r="T2638" s="321">
        <v>123.30787642705047</v>
      </c>
      <c r="U2638" s="321" t="s">
        <v>150</v>
      </c>
      <c r="V2638" s="321">
        <v>0.2437433168239114</v>
      </c>
      <c r="W2638" s="321">
        <v>1.33586139759419</v>
      </c>
      <c r="X2638" s="321">
        <v>2.6501716760387399</v>
      </c>
      <c r="Y2638" s="321">
        <v>41.899748670636797</v>
      </c>
      <c r="Z2638" s="321">
        <v>0.41800999999999999</v>
      </c>
      <c r="AA2638" s="321">
        <v>141.09487300000001</v>
      </c>
      <c r="AB2638" s="321">
        <v>1.7961040779999999</v>
      </c>
      <c r="AC2638" s="322">
        <v>0.59518882524182481</v>
      </c>
      <c r="AD2638" s="323">
        <v>201000</v>
      </c>
      <c r="AE2638" s="322">
        <v>56.532807656385216</v>
      </c>
      <c r="AF2638" s="324">
        <v>139.65229020704928</v>
      </c>
      <c r="AG2638" s="324">
        <v>26.201192016569106</v>
      </c>
      <c r="AH2638" s="324">
        <v>0.1983616629649029</v>
      </c>
      <c r="AI2638" s="324">
        <v>0.18761734575009884</v>
      </c>
      <c r="AJ2638" s="324">
        <v>0.12053670838377531</v>
      </c>
      <c r="AK2638" s="324">
        <v>191.93071385080569</v>
      </c>
      <c r="AL2638" s="324">
        <v>145.14888505642929</v>
      </c>
      <c r="AM2638" s="324">
        <v>238.71254264518208</v>
      </c>
    </row>
    <row r="2639" spans="1:39">
      <c r="A2639" s="291" t="s">
        <v>2790</v>
      </c>
      <c r="B2639" s="291">
        <v>4</v>
      </c>
      <c r="C2639" s="291" t="s">
        <v>4817</v>
      </c>
      <c r="D2639" s="291" t="s">
        <v>3178</v>
      </c>
      <c r="E2639" s="291" t="s">
        <v>3160</v>
      </c>
      <c r="F2639" s="291" t="s">
        <v>3161</v>
      </c>
      <c r="G2639" s="291" t="s">
        <v>3162</v>
      </c>
      <c r="H2639" s="291" t="s">
        <v>3163</v>
      </c>
      <c r="I2639" s="291" t="s">
        <v>3164</v>
      </c>
      <c r="J2639" s="291" t="s">
        <v>63</v>
      </c>
      <c r="K2639" s="291">
        <v>6</v>
      </c>
      <c r="L2639" s="291">
        <v>24440266</v>
      </c>
      <c r="M2639" s="291" t="s">
        <v>58</v>
      </c>
      <c r="N2639" s="291">
        <v>636</v>
      </c>
      <c r="O2639" s="291">
        <v>11381017.200666763</v>
      </c>
      <c r="P2639" s="321" t="s">
        <v>3172</v>
      </c>
      <c r="Q2639" s="321">
        <v>20100000</v>
      </c>
      <c r="R2639" s="321">
        <v>32.510452999999998</v>
      </c>
      <c r="S2639" s="321">
        <v>52.540310169999998</v>
      </c>
      <c r="T2639" s="321">
        <v>123.30787642705047</v>
      </c>
      <c r="U2639" s="321" t="s">
        <v>150</v>
      </c>
      <c r="V2639" s="321">
        <v>0.2437433168239114</v>
      </c>
      <c r="W2639" s="321">
        <v>1.33586139759419</v>
      </c>
      <c r="X2639" s="321">
        <v>2.6501716760387399</v>
      </c>
      <c r="Y2639" s="321">
        <v>41.899748670636797</v>
      </c>
      <c r="Z2639" s="321">
        <v>0.41800999999999999</v>
      </c>
      <c r="AA2639" s="321">
        <v>141.09487300000001</v>
      </c>
      <c r="AB2639" s="321">
        <v>1.7961040779999999</v>
      </c>
      <c r="AC2639" s="322">
        <v>0.59518882524182481</v>
      </c>
      <c r="AD2639" s="323">
        <v>201000</v>
      </c>
      <c r="AE2639" s="322">
        <v>56.621976122720213</v>
      </c>
      <c r="AF2639" s="324">
        <v>139.87256195816448</v>
      </c>
      <c r="AG2639" s="324">
        <v>26.24481888499745</v>
      </c>
      <c r="AH2639" s="324">
        <v>0.19805929815088483</v>
      </c>
      <c r="AI2639" s="324">
        <v>0.18763378976962763</v>
      </c>
      <c r="AJ2639" s="324">
        <v>0.12053670838377531</v>
      </c>
      <c r="AK2639" s="324">
        <v>191.94753592231578</v>
      </c>
      <c r="AL2639" s="324">
        <v>145.16160686043366</v>
      </c>
      <c r="AM2639" s="324">
        <v>238.73346498419789</v>
      </c>
    </row>
    <row r="2640" spans="1:39">
      <c r="A2640" s="291" t="s">
        <v>2791</v>
      </c>
      <c r="B2640" s="291">
        <v>4</v>
      </c>
      <c r="C2640" s="291" t="s">
        <v>4818</v>
      </c>
      <c r="D2640" s="291" t="s">
        <v>3178</v>
      </c>
      <c r="E2640" s="291" t="s">
        <v>3160</v>
      </c>
      <c r="F2640" s="291" t="s">
        <v>3161</v>
      </c>
      <c r="G2640" s="291" t="s">
        <v>3162</v>
      </c>
      <c r="H2640" s="291" t="s">
        <v>3163</v>
      </c>
      <c r="I2640" s="291" t="s">
        <v>3164</v>
      </c>
      <c r="J2640" s="291" t="s">
        <v>63</v>
      </c>
      <c r="K2640" s="291">
        <v>6</v>
      </c>
      <c r="L2640" s="291">
        <v>24440266</v>
      </c>
      <c r="M2640" s="291" t="s">
        <v>58</v>
      </c>
      <c r="N2640" s="291">
        <v>637</v>
      </c>
      <c r="O2640" s="291">
        <v>11398940.062400097</v>
      </c>
      <c r="P2640" s="321" t="s">
        <v>3172</v>
      </c>
      <c r="Q2640" s="321">
        <v>20100000</v>
      </c>
      <c r="R2640" s="321">
        <v>32.510452999999998</v>
      </c>
      <c r="S2640" s="321">
        <v>52.540310169999998</v>
      </c>
      <c r="T2640" s="321">
        <v>123.30787642705047</v>
      </c>
      <c r="U2640" s="321" t="s">
        <v>150</v>
      </c>
      <c r="V2640" s="321">
        <v>0.2437433168239114</v>
      </c>
      <c r="W2640" s="321">
        <v>1.33586139759419</v>
      </c>
      <c r="X2640" s="321">
        <v>2.6501716760387399</v>
      </c>
      <c r="Y2640" s="321">
        <v>41.899748670636797</v>
      </c>
      <c r="Z2640" s="321">
        <v>0.41800999999999999</v>
      </c>
      <c r="AA2640" s="321">
        <v>141.09487300000001</v>
      </c>
      <c r="AB2640" s="321">
        <v>1.7961040779999999</v>
      </c>
      <c r="AC2640" s="322">
        <v>0.59518882524182481</v>
      </c>
      <c r="AD2640" s="323">
        <v>201000</v>
      </c>
      <c r="AE2640" s="322">
        <v>56.711144589055209</v>
      </c>
      <c r="AF2640" s="324">
        <v>140.09283370927972</v>
      </c>
      <c r="AG2640" s="324">
        <v>26.288379014283759</v>
      </c>
      <c r="AH2640" s="324">
        <v>0.1977563126717993</v>
      </c>
      <c r="AI2640" s="324">
        <v>0.18764970568614048</v>
      </c>
      <c r="AJ2640" s="324">
        <v>0.12053670838377531</v>
      </c>
      <c r="AK2640" s="324">
        <v>191.96381774959397</v>
      </c>
      <c r="AL2640" s="324">
        <v>145.17392010112712</v>
      </c>
      <c r="AM2640" s="324">
        <v>238.75371539806085</v>
      </c>
    </row>
    <row r="2641" spans="1:39">
      <c r="A2641" s="291" t="s">
        <v>2792</v>
      </c>
      <c r="B2641" s="291">
        <v>4</v>
      </c>
      <c r="C2641" s="291" t="s">
        <v>4819</v>
      </c>
      <c r="D2641" s="291" t="s">
        <v>3178</v>
      </c>
      <c r="E2641" s="291" t="s">
        <v>3160</v>
      </c>
      <c r="F2641" s="291" t="s">
        <v>3161</v>
      </c>
      <c r="G2641" s="291" t="s">
        <v>3162</v>
      </c>
      <c r="H2641" s="291" t="s">
        <v>3163</v>
      </c>
      <c r="I2641" s="291" t="s">
        <v>3164</v>
      </c>
      <c r="J2641" s="291" t="s">
        <v>63</v>
      </c>
      <c r="K2641" s="291">
        <v>6</v>
      </c>
      <c r="L2641" s="291">
        <v>24440266</v>
      </c>
      <c r="M2641" s="291" t="s">
        <v>58</v>
      </c>
      <c r="N2641" s="291">
        <v>638</v>
      </c>
      <c r="O2641" s="291">
        <v>11416862.924133431</v>
      </c>
      <c r="P2641" s="321" t="s">
        <v>3172</v>
      </c>
      <c r="Q2641" s="321">
        <v>20100000</v>
      </c>
      <c r="R2641" s="321">
        <v>32.510452999999998</v>
      </c>
      <c r="S2641" s="321">
        <v>52.540310169999998</v>
      </c>
      <c r="T2641" s="321">
        <v>123.30787642705047</v>
      </c>
      <c r="U2641" s="321" t="s">
        <v>150</v>
      </c>
      <c r="V2641" s="321">
        <v>0.2437433168239114</v>
      </c>
      <c r="W2641" s="321">
        <v>1.33586139759419</v>
      </c>
      <c r="X2641" s="321">
        <v>2.6501716760387399</v>
      </c>
      <c r="Y2641" s="321">
        <v>41.899748670636797</v>
      </c>
      <c r="Z2641" s="321">
        <v>0.41800999999999999</v>
      </c>
      <c r="AA2641" s="321">
        <v>141.09487300000001</v>
      </c>
      <c r="AB2641" s="321">
        <v>1.7961040779999999</v>
      </c>
      <c r="AC2641" s="322">
        <v>0.59518882524182481</v>
      </c>
      <c r="AD2641" s="323">
        <v>201000</v>
      </c>
      <c r="AE2641" s="322">
        <v>56.800313055390205</v>
      </c>
      <c r="AF2641" s="324">
        <v>140.31310546039495</v>
      </c>
      <c r="AG2641" s="324">
        <v>26.331872268970862</v>
      </c>
      <c r="AH2641" s="324">
        <v>0.19745271223793856</v>
      </c>
      <c r="AI2641" s="324">
        <v>0.18766509502138665</v>
      </c>
      <c r="AJ2641" s="324">
        <v>0.12053670838377531</v>
      </c>
      <c r="AK2641" s="324">
        <v>191.97956088937499</v>
      </c>
      <c r="AL2641" s="324">
        <v>145.18582595580068</v>
      </c>
      <c r="AM2641" s="324">
        <v>238.77329582294931</v>
      </c>
    </row>
    <row r="2642" spans="1:39">
      <c r="A2642" s="291" t="s">
        <v>2793</v>
      </c>
      <c r="B2642" s="291">
        <v>4</v>
      </c>
      <c r="C2642" s="291" t="s">
        <v>4820</v>
      </c>
      <c r="D2642" s="291" t="s">
        <v>3178</v>
      </c>
      <c r="E2642" s="291" t="s">
        <v>3160</v>
      </c>
      <c r="F2642" s="291" t="s">
        <v>3161</v>
      </c>
      <c r="G2642" s="291" t="s">
        <v>3162</v>
      </c>
      <c r="H2642" s="291" t="s">
        <v>3163</v>
      </c>
      <c r="I2642" s="291" t="s">
        <v>3164</v>
      </c>
      <c r="J2642" s="291" t="s">
        <v>63</v>
      </c>
      <c r="K2642" s="291">
        <v>6</v>
      </c>
      <c r="L2642" s="291">
        <v>24440266</v>
      </c>
      <c r="M2642" s="291" t="s">
        <v>58</v>
      </c>
      <c r="N2642" s="291">
        <v>639</v>
      </c>
      <c r="O2642" s="291">
        <v>11434785.785866765</v>
      </c>
      <c r="P2642" s="321" t="s">
        <v>3172</v>
      </c>
      <c r="Q2642" s="321">
        <v>20100000</v>
      </c>
      <c r="R2642" s="321">
        <v>32.510452999999998</v>
      </c>
      <c r="S2642" s="321">
        <v>52.540310169999998</v>
      </c>
      <c r="T2642" s="321">
        <v>123.30787642705047</v>
      </c>
      <c r="U2642" s="321" t="s">
        <v>150</v>
      </c>
      <c r="V2642" s="321">
        <v>0.2437433168239114</v>
      </c>
      <c r="W2642" s="321">
        <v>1.33586139759419</v>
      </c>
      <c r="X2642" s="321">
        <v>2.6501716760387399</v>
      </c>
      <c r="Y2642" s="321">
        <v>41.899748670636797</v>
      </c>
      <c r="Z2642" s="321">
        <v>0.41800999999999999</v>
      </c>
      <c r="AA2642" s="321">
        <v>141.09487300000001</v>
      </c>
      <c r="AB2642" s="321">
        <v>1.7961040779999999</v>
      </c>
      <c r="AC2642" s="322">
        <v>0.59518882524182481</v>
      </c>
      <c r="AD2642" s="323">
        <v>201000</v>
      </c>
      <c r="AE2642" s="322">
        <v>56.889481521725202</v>
      </c>
      <c r="AF2642" s="324">
        <v>140.53337721151019</v>
      </c>
      <c r="AG2642" s="324">
        <v>26.375298514856855</v>
      </c>
      <c r="AH2642" s="324">
        <v>0.19714850254799293</v>
      </c>
      <c r="AI2642" s="324">
        <v>0.18767995929650672</v>
      </c>
      <c r="AJ2642" s="324">
        <v>0.12053670838377531</v>
      </c>
      <c r="AK2642" s="324">
        <v>191.99476689777077</v>
      </c>
      <c r="AL2642" s="324">
        <v>145.19732560127443</v>
      </c>
      <c r="AM2642" s="324">
        <v>238.79220819426712</v>
      </c>
    </row>
    <row r="2643" spans="1:39">
      <c r="A2643" s="291" t="s">
        <v>2794</v>
      </c>
      <c r="B2643" s="291">
        <v>4</v>
      </c>
      <c r="C2643" s="291" t="s">
        <v>4821</v>
      </c>
      <c r="D2643" s="291" t="s">
        <v>3178</v>
      </c>
      <c r="E2643" s="291" t="s">
        <v>3160</v>
      </c>
      <c r="F2643" s="291" t="s">
        <v>3161</v>
      </c>
      <c r="G2643" s="291" t="s">
        <v>3162</v>
      </c>
      <c r="H2643" s="291" t="s">
        <v>3163</v>
      </c>
      <c r="I2643" s="291" t="s">
        <v>3164</v>
      </c>
      <c r="J2643" s="291" t="s">
        <v>63</v>
      </c>
      <c r="K2643" s="291">
        <v>6</v>
      </c>
      <c r="L2643" s="291">
        <v>24440266</v>
      </c>
      <c r="M2643" s="291" t="s">
        <v>58</v>
      </c>
      <c r="N2643" s="291">
        <v>640</v>
      </c>
      <c r="O2643" s="291">
        <v>11452708.647600099</v>
      </c>
      <c r="P2643" s="321" t="s">
        <v>3172</v>
      </c>
      <c r="Q2643" s="321">
        <v>20100000</v>
      </c>
      <c r="R2643" s="321">
        <v>32.510452999999998</v>
      </c>
      <c r="S2643" s="321">
        <v>52.540310169999998</v>
      </c>
      <c r="T2643" s="321">
        <v>123.30787642705047</v>
      </c>
      <c r="U2643" s="321" t="s">
        <v>150</v>
      </c>
      <c r="V2643" s="321">
        <v>0.2437433168239114</v>
      </c>
      <c r="W2643" s="321">
        <v>1.33586139759419</v>
      </c>
      <c r="X2643" s="321">
        <v>2.6501716760387399</v>
      </c>
      <c r="Y2643" s="321">
        <v>41.899748670636797</v>
      </c>
      <c r="Z2643" s="321">
        <v>0.41800999999999999</v>
      </c>
      <c r="AA2643" s="321">
        <v>141.09487300000001</v>
      </c>
      <c r="AB2643" s="321">
        <v>1.7961040779999999</v>
      </c>
      <c r="AC2643" s="322">
        <v>0.59518882524182481</v>
      </c>
      <c r="AD2643" s="323">
        <v>201000</v>
      </c>
      <c r="AE2643" s="322">
        <v>56.978649988060198</v>
      </c>
      <c r="AF2643" s="324">
        <v>140.75364896262542</v>
      </c>
      <c r="AG2643" s="324">
        <v>26.418657618992547</v>
      </c>
      <c r="AH2643" s="324">
        <v>0.19684368928909776</v>
      </c>
      <c r="AI2643" s="324">
        <v>0.18769430003201937</v>
      </c>
      <c r="AJ2643" s="324">
        <v>0.12053670838377531</v>
      </c>
      <c r="AK2643" s="324">
        <v>192.0094373302571</v>
      </c>
      <c r="AL2643" s="324">
        <v>145.20842021388728</v>
      </c>
      <c r="AM2643" s="324">
        <v>238.81045444662689</v>
      </c>
    </row>
    <row r="2644" spans="1:39">
      <c r="A2644" s="291" t="s">
        <v>2795</v>
      </c>
      <c r="B2644" s="291">
        <v>4</v>
      </c>
      <c r="C2644" s="291" t="s">
        <v>4822</v>
      </c>
      <c r="D2644" s="291" t="s">
        <v>3178</v>
      </c>
      <c r="E2644" s="291" t="s">
        <v>3160</v>
      </c>
      <c r="F2644" s="291" t="s">
        <v>3161</v>
      </c>
      <c r="G2644" s="291" t="s">
        <v>3162</v>
      </c>
      <c r="H2644" s="291" t="s">
        <v>3163</v>
      </c>
      <c r="I2644" s="291" t="s">
        <v>3164</v>
      </c>
      <c r="J2644" s="291" t="s">
        <v>63</v>
      </c>
      <c r="K2644" s="291">
        <v>6</v>
      </c>
      <c r="L2644" s="291">
        <v>24440266</v>
      </c>
      <c r="M2644" s="291" t="s">
        <v>58</v>
      </c>
      <c r="N2644" s="291">
        <v>641</v>
      </c>
      <c r="O2644" s="291">
        <v>11470631.509333434</v>
      </c>
      <c r="P2644" s="321" t="s">
        <v>3172</v>
      </c>
      <c r="Q2644" s="321">
        <v>20100000</v>
      </c>
      <c r="R2644" s="321">
        <v>32.510452999999998</v>
      </c>
      <c r="S2644" s="321">
        <v>52.540310169999998</v>
      </c>
      <c r="T2644" s="321">
        <v>123.30787642705047</v>
      </c>
      <c r="U2644" s="321" t="s">
        <v>150</v>
      </c>
      <c r="V2644" s="321">
        <v>0.2437433168239114</v>
      </c>
      <c r="W2644" s="321">
        <v>1.33586139759419</v>
      </c>
      <c r="X2644" s="321">
        <v>2.6501716760387399</v>
      </c>
      <c r="Y2644" s="321">
        <v>41.899748670636797</v>
      </c>
      <c r="Z2644" s="321">
        <v>0.41800999999999999</v>
      </c>
      <c r="AA2644" s="321">
        <v>141.09487300000001</v>
      </c>
      <c r="AB2644" s="321">
        <v>1.7961040779999999</v>
      </c>
      <c r="AC2644" s="322">
        <v>0.59518882524182481</v>
      </c>
      <c r="AD2644" s="323">
        <v>201000</v>
      </c>
      <c r="AE2644" s="322">
        <v>57.067818454395194</v>
      </c>
      <c r="AF2644" s="324">
        <v>140.97392071374063</v>
      </c>
      <c r="AG2644" s="324">
        <v>26.461949449678883</v>
      </c>
      <c r="AH2644" s="324">
        <v>0.19653827813668814</v>
      </c>
      <c r="AI2644" s="324">
        <v>0.18770811874780791</v>
      </c>
      <c r="AJ2644" s="324">
        <v>0.12053670838377531</v>
      </c>
      <c r="AK2644" s="324">
        <v>192.02357374165973</v>
      </c>
      <c r="AL2644" s="324">
        <v>145.21911096948665</v>
      </c>
      <c r="AM2644" s="324">
        <v>238.82803651383281</v>
      </c>
    </row>
    <row r="2645" spans="1:39">
      <c r="A2645" s="291" t="s">
        <v>2796</v>
      </c>
      <c r="B2645" s="291">
        <v>4</v>
      </c>
      <c r="C2645" s="291" t="s">
        <v>4823</v>
      </c>
      <c r="D2645" s="291" t="s">
        <v>3178</v>
      </c>
      <c r="E2645" s="291" t="s">
        <v>3160</v>
      </c>
      <c r="F2645" s="291" t="s">
        <v>3161</v>
      </c>
      <c r="G2645" s="291" t="s">
        <v>3162</v>
      </c>
      <c r="H2645" s="291" t="s">
        <v>3163</v>
      </c>
      <c r="I2645" s="291" t="s">
        <v>3164</v>
      </c>
      <c r="J2645" s="291" t="s">
        <v>63</v>
      </c>
      <c r="K2645" s="291">
        <v>6</v>
      </c>
      <c r="L2645" s="291">
        <v>24440266</v>
      </c>
      <c r="M2645" s="291" t="s">
        <v>58</v>
      </c>
      <c r="N2645" s="291">
        <v>642</v>
      </c>
      <c r="O2645" s="291">
        <v>11488554.371066768</v>
      </c>
      <c r="P2645" s="321" t="s">
        <v>3172</v>
      </c>
      <c r="Q2645" s="321">
        <v>20100000</v>
      </c>
      <c r="R2645" s="321">
        <v>32.510452999999998</v>
      </c>
      <c r="S2645" s="321">
        <v>52.540310169999998</v>
      </c>
      <c r="T2645" s="321">
        <v>123.30787642705047</v>
      </c>
      <c r="U2645" s="321" t="s">
        <v>150</v>
      </c>
      <c r="V2645" s="321">
        <v>0.2437433168239114</v>
      </c>
      <c r="W2645" s="321">
        <v>1.33586139759419</v>
      </c>
      <c r="X2645" s="321">
        <v>2.6501716760387399</v>
      </c>
      <c r="Y2645" s="321">
        <v>41.899748670636797</v>
      </c>
      <c r="Z2645" s="321">
        <v>0.41800999999999999</v>
      </c>
      <c r="AA2645" s="321">
        <v>141.09487300000001</v>
      </c>
      <c r="AB2645" s="321">
        <v>1.7961040779999999</v>
      </c>
      <c r="AC2645" s="322">
        <v>0.59518882524182481</v>
      </c>
      <c r="AD2645" s="323">
        <v>201000</v>
      </c>
      <c r="AE2645" s="322">
        <v>57.156986920730191</v>
      </c>
      <c r="AF2645" s="324">
        <v>141.19419246485586</v>
      </c>
      <c r="AG2645" s="324">
        <v>26.505173876464386</v>
      </c>
      <c r="AH2645" s="324">
        <v>0.19623227475451727</v>
      </c>
      <c r="AI2645" s="324">
        <v>0.18772141696310699</v>
      </c>
      <c r="AJ2645" s="324">
        <v>0.12053670838377531</v>
      </c>
      <c r="AK2645" s="324">
        <v>192.03717768614092</v>
      </c>
      <c r="AL2645" s="324">
        <v>145.22939904341811</v>
      </c>
      <c r="AM2645" s="324">
        <v>238.84495632886373</v>
      </c>
    </row>
    <row r="2646" spans="1:39">
      <c r="A2646" s="291" t="s">
        <v>2797</v>
      </c>
      <c r="B2646" s="291">
        <v>4</v>
      </c>
      <c r="C2646" s="291" t="s">
        <v>4824</v>
      </c>
      <c r="D2646" s="291" t="s">
        <v>3178</v>
      </c>
      <c r="E2646" s="291" t="s">
        <v>3160</v>
      </c>
      <c r="F2646" s="291" t="s">
        <v>3161</v>
      </c>
      <c r="G2646" s="291" t="s">
        <v>3162</v>
      </c>
      <c r="H2646" s="291" t="s">
        <v>3163</v>
      </c>
      <c r="I2646" s="291" t="s">
        <v>3164</v>
      </c>
      <c r="J2646" s="291" t="s">
        <v>63</v>
      </c>
      <c r="K2646" s="291">
        <v>6</v>
      </c>
      <c r="L2646" s="291">
        <v>24440266</v>
      </c>
      <c r="M2646" s="291" t="s">
        <v>58</v>
      </c>
      <c r="N2646" s="291">
        <v>643</v>
      </c>
      <c r="O2646" s="291">
        <v>11506477.232800102</v>
      </c>
      <c r="P2646" s="321" t="s">
        <v>3172</v>
      </c>
      <c r="Q2646" s="321">
        <v>20100000</v>
      </c>
      <c r="R2646" s="321">
        <v>32.510452999999998</v>
      </c>
      <c r="S2646" s="321">
        <v>52.540310169999998</v>
      </c>
      <c r="T2646" s="321">
        <v>123.30787642705047</v>
      </c>
      <c r="U2646" s="321" t="s">
        <v>150</v>
      </c>
      <c r="V2646" s="321">
        <v>0.2437433168239114</v>
      </c>
      <c r="W2646" s="321">
        <v>1.33586139759419</v>
      </c>
      <c r="X2646" s="321">
        <v>2.6501716760387399</v>
      </c>
      <c r="Y2646" s="321">
        <v>41.899748670636797</v>
      </c>
      <c r="Z2646" s="321">
        <v>0.41800999999999999</v>
      </c>
      <c r="AA2646" s="321">
        <v>141.09487300000001</v>
      </c>
      <c r="AB2646" s="321">
        <v>1.7961040779999999</v>
      </c>
      <c r="AC2646" s="322">
        <v>0.59518882524182481</v>
      </c>
      <c r="AD2646" s="323">
        <v>201000</v>
      </c>
      <c r="AE2646" s="322">
        <v>57.246155387065187</v>
      </c>
      <c r="AF2646" s="324">
        <v>141.41446421597109</v>
      </c>
      <c r="AG2646" s="324">
        <v>26.548330770142528</v>
      </c>
      <c r="AH2646" s="324">
        <v>0.19592568479452296</v>
      </c>
      <c r="AI2646" s="324">
        <v>0.18773419619648926</v>
      </c>
      <c r="AJ2646" s="324">
        <v>0.12053670838377531</v>
      </c>
      <c r="AK2646" s="324">
        <v>192.05025071718569</v>
      </c>
      <c r="AL2646" s="324">
        <v>145.23928561051508</v>
      </c>
      <c r="AM2646" s="324">
        <v>238.8612158238563</v>
      </c>
    </row>
    <row r="2647" spans="1:39">
      <c r="A2647" s="291" t="s">
        <v>2798</v>
      </c>
      <c r="B2647" s="291">
        <v>4</v>
      </c>
      <c r="C2647" s="291" t="s">
        <v>4825</v>
      </c>
      <c r="D2647" s="291" t="s">
        <v>3178</v>
      </c>
      <c r="E2647" s="291" t="s">
        <v>3160</v>
      </c>
      <c r="F2647" s="291" t="s">
        <v>3161</v>
      </c>
      <c r="G2647" s="291" t="s">
        <v>3162</v>
      </c>
      <c r="H2647" s="291" t="s">
        <v>3163</v>
      </c>
      <c r="I2647" s="291" t="s">
        <v>3164</v>
      </c>
      <c r="J2647" s="291" t="s">
        <v>63</v>
      </c>
      <c r="K2647" s="291">
        <v>6</v>
      </c>
      <c r="L2647" s="291">
        <v>24440266</v>
      </c>
      <c r="M2647" s="291" t="s">
        <v>58</v>
      </c>
      <c r="N2647" s="291">
        <v>644</v>
      </c>
      <c r="O2647" s="291">
        <v>11524400.094533436</v>
      </c>
      <c r="P2647" s="321" t="s">
        <v>3172</v>
      </c>
      <c r="Q2647" s="321">
        <v>20100000</v>
      </c>
      <c r="R2647" s="321">
        <v>32.510452999999998</v>
      </c>
      <c r="S2647" s="321">
        <v>52.540310169999998</v>
      </c>
      <c r="T2647" s="321">
        <v>123.30787642705047</v>
      </c>
      <c r="U2647" s="321" t="s">
        <v>150</v>
      </c>
      <c r="V2647" s="321">
        <v>0.2437433168239114</v>
      </c>
      <c r="W2647" s="321">
        <v>1.33586139759419</v>
      </c>
      <c r="X2647" s="321">
        <v>2.6501716760387399</v>
      </c>
      <c r="Y2647" s="321">
        <v>41.899748670636797</v>
      </c>
      <c r="Z2647" s="321">
        <v>0.41800999999999999</v>
      </c>
      <c r="AA2647" s="321">
        <v>141.09487300000001</v>
      </c>
      <c r="AB2647" s="321">
        <v>1.7961040779999999</v>
      </c>
      <c r="AC2647" s="322">
        <v>0.59518882524182481</v>
      </c>
      <c r="AD2647" s="323">
        <v>201000</v>
      </c>
      <c r="AE2647" s="322">
        <v>57.335323853400176</v>
      </c>
      <c r="AF2647" s="324">
        <v>141.6347359670863</v>
      </c>
      <c r="AG2647" s="324">
        <v>26.59142000274915</v>
      </c>
      <c r="AH2647" s="324">
        <v>0.19561851389688961</v>
      </c>
      <c r="AI2647" s="324">
        <v>0.18774645796585224</v>
      </c>
      <c r="AJ2647" s="324">
        <v>0.12053670838377531</v>
      </c>
      <c r="AK2647" s="324">
        <v>192.06279438758835</v>
      </c>
      <c r="AL2647" s="324">
        <v>145.24877184508867</v>
      </c>
      <c r="AM2647" s="324">
        <v>238.87681693008804</v>
      </c>
    </row>
    <row r="2648" spans="1:39">
      <c r="A2648" s="291" t="s">
        <v>2799</v>
      </c>
      <c r="B2648" s="291">
        <v>4</v>
      </c>
      <c r="C2648" s="291" t="s">
        <v>4826</v>
      </c>
      <c r="D2648" s="291" t="s">
        <v>3178</v>
      </c>
      <c r="E2648" s="291" t="s">
        <v>3160</v>
      </c>
      <c r="F2648" s="291" t="s">
        <v>3161</v>
      </c>
      <c r="G2648" s="291" t="s">
        <v>3162</v>
      </c>
      <c r="H2648" s="291" t="s">
        <v>3163</v>
      </c>
      <c r="I2648" s="291" t="s">
        <v>3164</v>
      </c>
      <c r="J2648" s="291" t="s">
        <v>63</v>
      </c>
      <c r="K2648" s="291">
        <v>6</v>
      </c>
      <c r="L2648" s="291">
        <v>24440266</v>
      </c>
      <c r="M2648" s="291" t="s">
        <v>58</v>
      </c>
      <c r="N2648" s="291">
        <v>645</v>
      </c>
      <c r="O2648" s="291">
        <v>11542322.95626677</v>
      </c>
      <c r="P2648" s="321" t="s">
        <v>3172</v>
      </c>
      <c r="Q2648" s="321">
        <v>20100000</v>
      </c>
      <c r="R2648" s="321">
        <v>32.510452999999998</v>
      </c>
      <c r="S2648" s="321">
        <v>52.540310169999998</v>
      </c>
      <c r="T2648" s="321">
        <v>123.30787642705047</v>
      </c>
      <c r="U2648" s="321" t="s">
        <v>150</v>
      </c>
      <c r="V2648" s="321">
        <v>0.2437433168239114</v>
      </c>
      <c r="W2648" s="321">
        <v>1.33586139759419</v>
      </c>
      <c r="X2648" s="321">
        <v>2.6501716760387399</v>
      </c>
      <c r="Y2648" s="321">
        <v>41.899748670636797</v>
      </c>
      <c r="Z2648" s="321">
        <v>0.41800999999999999</v>
      </c>
      <c r="AA2648" s="321">
        <v>141.09487300000001</v>
      </c>
      <c r="AB2648" s="321">
        <v>1.7961040779999999</v>
      </c>
      <c r="AC2648" s="322">
        <v>0.59518882524182481</v>
      </c>
      <c r="AD2648" s="323">
        <v>201000</v>
      </c>
      <c r="AE2648" s="322">
        <v>57.424492319735172</v>
      </c>
      <c r="AF2648" s="324">
        <v>141.85500771820153</v>
      </c>
      <c r="AG2648" s="324">
        <v>26.634441447559837</v>
      </c>
      <c r="AH2648" s="324">
        <v>0.19531076768977454</v>
      </c>
      <c r="AI2648" s="324">
        <v>0.18775820378840494</v>
      </c>
      <c r="AJ2648" s="324">
        <v>0.12053670838377531</v>
      </c>
      <c r="AK2648" s="324">
        <v>192.07481024943891</v>
      </c>
      <c r="AL2648" s="324">
        <v>145.25785892091727</v>
      </c>
      <c r="AM2648" s="324">
        <v>238.89176157796058</v>
      </c>
    </row>
    <row r="2649" spans="1:39">
      <c r="A2649" s="291" t="s">
        <v>2800</v>
      </c>
      <c r="B2649" s="291">
        <v>4</v>
      </c>
      <c r="C2649" s="291" t="s">
        <v>4827</v>
      </c>
      <c r="D2649" s="291" t="s">
        <v>3178</v>
      </c>
      <c r="E2649" s="291" t="s">
        <v>3160</v>
      </c>
      <c r="F2649" s="291" t="s">
        <v>3161</v>
      </c>
      <c r="G2649" s="291" t="s">
        <v>3162</v>
      </c>
      <c r="H2649" s="291" t="s">
        <v>3163</v>
      </c>
      <c r="I2649" s="291" t="s">
        <v>3164</v>
      </c>
      <c r="J2649" s="291" t="s">
        <v>63</v>
      </c>
      <c r="K2649" s="291">
        <v>6</v>
      </c>
      <c r="L2649" s="291">
        <v>24440266</v>
      </c>
      <c r="M2649" s="291" t="s">
        <v>58</v>
      </c>
      <c r="N2649" s="291">
        <v>646</v>
      </c>
      <c r="O2649" s="291">
        <v>11560245.818000104</v>
      </c>
      <c r="P2649" s="321" t="s">
        <v>3172</v>
      </c>
      <c r="Q2649" s="321">
        <v>20100000</v>
      </c>
      <c r="R2649" s="321">
        <v>32.510452999999998</v>
      </c>
      <c r="S2649" s="321">
        <v>52.540310169999998</v>
      </c>
      <c r="T2649" s="321">
        <v>123.30787642705047</v>
      </c>
      <c r="U2649" s="321" t="s">
        <v>150</v>
      </c>
      <c r="V2649" s="321">
        <v>0.2437433168239114</v>
      </c>
      <c r="W2649" s="321">
        <v>1.33586139759419</v>
      </c>
      <c r="X2649" s="321">
        <v>2.6501716760387399</v>
      </c>
      <c r="Y2649" s="321">
        <v>41.899748670636797</v>
      </c>
      <c r="Z2649" s="321">
        <v>0.41800999999999999</v>
      </c>
      <c r="AA2649" s="321">
        <v>141.09487300000001</v>
      </c>
      <c r="AB2649" s="321">
        <v>1.7961040779999999</v>
      </c>
      <c r="AC2649" s="322">
        <v>0.59518882524182481</v>
      </c>
      <c r="AD2649" s="323">
        <v>201000</v>
      </c>
      <c r="AE2649" s="322">
        <v>57.513660786070169</v>
      </c>
      <c r="AF2649" s="324">
        <v>142.07527946931677</v>
      </c>
      <c r="AG2649" s="324">
        <v>26.677394979087282</v>
      </c>
      <c r="AH2649" s="324">
        <v>0.19500245178953513</v>
      </c>
      <c r="AI2649" s="324">
        <v>0.18776943518065473</v>
      </c>
      <c r="AJ2649" s="324">
        <v>0.12053670838377531</v>
      </c>
      <c r="AK2649" s="324">
        <v>192.08629985410965</v>
      </c>
      <c r="AL2649" s="324">
        <v>145.26654801123655</v>
      </c>
      <c r="AM2649" s="324">
        <v>238.90605169698273</v>
      </c>
    </row>
    <row r="2650" spans="1:39">
      <c r="A2650" s="291" t="s">
        <v>2801</v>
      </c>
      <c r="B2650" s="291">
        <v>4</v>
      </c>
      <c r="C2650" s="291" t="s">
        <v>4828</v>
      </c>
      <c r="D2650" s="291" t="s">
        <v>3178</v>
      </c>
      <c r="E2650" s="291" t="s">
        <v>3160</v>
      </c>
      <c r="F2650" s="291" t="s">
        <v>3161</v>
      </c>
      <c r="G2650" s="291" t="s">
        <v>3162</v>
      </c>
      <c r="H2650" s="291" t="s">
        <v>3163</v>
      </c>
      <c r="I2650" s="291" t="s">
        <v>3164</v>
      </c>
      <c r="J2650" s="291" t="s">
        <v>63</v>
      </c>
      <c r="K2650" s="291">
        <v>6</v>
      </c>
      <c r="L2650" s="291">
        <v>24440266</v>
      </c>
      <c r="M2650" s="291" t="s">
        <v>58</v>
      </c>
      <c r="N2650" s="291">
        <v>647</v>
      </c>
      <c r="O2650" s="291">
        <v>11578168.679733438</v>
      </c>
      <c r="P2650" s="321" t="s">
        <v>3172</v>
      </c>
      <c r="Q2650" s="321">
        <v>20100000</v>
      </c>
      <c r="R2650" s="321">
        <v>32.510452999999998</v>
      </c>
      <c r="S2650" s="321">
        <v>52.540310169999998</v>
      </c>
      <c r="T2650" s="321">
        <v>123.30787642705047</v>
      </c>
      <c r="U2650" s="321" t="s">
        <v>150</v>
      </c>
      <c r="V2650" s="321">
        <v>0.2437433168239114</v>
      </c>
      <c r="W2650" s="321">
        <v>1.33586139759419</v>
      </c>
      <c r="X2650" s="321">
        <v>2.6501716760387399</v>
      </c>
      <c r="Y2650" s="321">
        <v>41.899748670636797</v>
      </c>
      <c r="Z2650" s="321">
        <v>0.41800999999999999</v>
      </c>
      <c r="AA2650" s="321">
        <v>141.09487300000001</v>
      </c>
      <c r="AB2650" s="321">
        <v>1.7961040779999999</v>
      </c>
      <c r="AC2650" s="322">
        <v>0.59518882524182481</v>
      </c>
      <c r="AD2650" s="323">
        <v>201000</v>
      </c>
      <c r="AE2650" s="322">
        <v>57.602829252405165</v>
      </c>
      <c r="AF2650" s="324">
        <v>142.295551220432</v>
      </c>
      <c r="AG2650" s="324">
        <v>26.720280473078653</v>
      </c>
      <c r="AH2650" s="324">
        <v>0.19469357180047636</v>
      </c>
      <c r="AI2650" s="324">
        <v>0.1877801536583944</v>
      </c>
      <c r="AJ2650" s="324">
        <v>0.12053670838377531</v>
      </c>
      <c r="AK2650" s="324">
        <v>192.09726475224178</v>
      </c>
      <c r="AL2650" s="324">
        <v>145.27484028872934</v>
      </c>
      <c r="AM2650" s="324">
        <v>238.91968921575423</v>
      </c>
    </row>
    <row r="2651" spans="1:39">
      <c r="A2651" s="291" t="s">
        <v>2802</v>
      </c>
      <c r="B2651" s="291">
        <v>4</v>
      </c>
      <c r="C2651" s="291" t="s">
        <v>4829</v>
      </c>
      <c r="D2651" s="291" t="s">
        <v>3178</v>
      </c>
      <c r="E2651" s="291" t="s">
        <v>3160</v>
      </c>
      <c r="F2651" s="291" t="s">
        <v>3161</v>
      </c>
      <c r="G2651" s="291" t="s">
        <v>3162</v>
      </c>
      <c r="H2651" s="291" t="s">
        <v>3163</v>
      </c>
      <c r="I2651" s="291" t="s">
        <v>3164</v>
      </c>
      <c r="J2651" s="291" t="s">
        <v>63</v>
      </c>
      <c r="K2651" s="291">
        <v>6</v>
      </c>
      <c r="L2651" s="291">
        <v>24440266</v>
      </c>
      <c r="M2651" s="291" t="s">
        <v>58</v>
      </c>
      <c r="N2651" s="291">
        <v>648</v>
      </c>
      <c r="O2651" s="291">
        <v>11596091.541466773</v>
      </c>
      <c r="P2651" s="321" t="s">
        <v>3172</v>
      </c>
      <c r="Q2651" s="321">
        <v>20100000</v>
      </c>
      <c r="R2651" s="321">
        <v>32.510452999999998</v>
      </c>
      <c r="S2651" s="321">
        <v>52.540310169999998</v>
      </c>
      <c r="T2651" s="321">
        <v>123.30787642705047</v>
      </c>
      <c r="U2651" s="321" t="s">
        <v>150</v>
      </c>
      <c r="V2651" s="321">
        <v>0.2437433168239114</v>
      </c>
      <c r="W2651" s="321">
        <v>1.33586139759419</v>
      </c>
      <c r="X2651" s="321">
        <v>2.6501716760387399</v>
      </c>
      <c r="Y2651" s="321">
        <v>41.899748670636797</v>
      </c>
      <c r="Z2651" s="321">
        <v>0.41800999999999999</v>
      </c>
      <c r="AA2651" s="321">
        <v>141.09487300000001</v>
      </c>
      <c r="AB2651" s="321">
        <v>1.7961040779999999</v>
      </c>
      <c r="AC2651" s="322">
        <v>0.59518882524182481</v>
      </c>
      <c r="AD2651" s="323">
        <v>201000</v>
      </c>
      <c r="AE2651" s="322">
        <v>57.691997718740161</v>
      </c>
      <c r="AF2651" s="324">
        <v>142.51582297154724</v>
      </c>
      <c r="AG2651" s="324">
        <v>26.763097806512931</v>
      </c>
      <c r="AH2651" s="324">
        <v>0.19438413331484802</v>
      </c>
      <c r="AI2651" s="324">
        <v>0.18779036073668876</v>
      </c>
      <c r="AJ2651" s="324">
        <v>0.12053670838377531</v>
      </c>
      <c r="AK2651" s="324">
        <v>192.1077064937318</v>
      </c>
      <c r="AL2651" s="324">
        <v>145.28273692551517</v>
      </c>
      <c r="AM2651" s="324">
        <v>238.93267606194843</v>
      </c>
    </row>
    <row r="2652" spans="1:39">
      <c r="A2652" s="291" t="s">
        <v>2803</v>
      </c>
      <c r="B2652" s="291">
        <v>4</v>
      </c>
      <c r="C2652" s="291" t="s">
        <v>4830</v>
      </c>
      <c r="D2652" s="291" t="s">
        <v>3178</v>
      </c>
      <c r="E2652" s="291" t="s">
        <v>3160</v>
      </c>
      <c r="F2652" s="291" t="s">
        <v>3161</v>
      </c>
      <c r="G2652" s="291" t="s">
        <v>3162</v>
      </c>
      <c r="H2652" s="291" t="s">
        <v>3163</v>
      </c>
      <c r="I2652" s="291" t="s">
        <v>3164</v>
      </c>
      <c r="J2652" s="291" t="s">
        <v>63</v>
      </c>
      <c r="K2652" s="291">
        <v>6</v>
      </c>
      <c r="L2652" s="291">
        <v>24440266</v>
      </c>
      <c r="M2652" s="291" t="s">
        <v>58</v>
      </c>
      <c r="N2652" s="291">
        <v>649</v>
      </c>
      <c r="O2652" s="291">
        <v>11614014.403200107</v>
      </c>
      <c r="P2652" s="321" t="s">
        <v>3172</v>
      </c>
      <c r="Q2652" s="321">
        <v>20100000</v>
      </c>
      <c r="R2652" s="321">
        <v>32.510452999999998</v>
      </c>
      <c r="S2652" s="321">
        <v>52.540310169999998</v>
      </c>
      <c r="T2652" s="321">
        <v>123.30787642705047</v>
      </c>
      <c r="U2652" s="321" t="s">
        <v>150</v>
      </c>
      <c r="V2652" s="321">
        <v>0.2437433168239114</v>
      </c>
      <c r="W2652" s="321">
        <v>1.33586139759419</v>
      </c>
      <c r="X2652" s="321">
        <v>2.6501716760387399</v>
      </c>
      <c r="Y2652" s="321">
        <v>41.899748670636797</v>
      </c>
      <c r="Z2652" s="321">
        <v>0.41800999999999999</v>
      </c>
      <c r="AA2652" s="321">
        <v>141.09487300000001</v>
      </c>
      <c r="AB2652" s="321">
        <v>1.7961040779999999</v>
      </c>
      <c r="AC2652" s="322">
        <v>0.59518882524182481</v>
      </c>
      <c r="AD2652" s="323">
        <v>201000</v>
      </c>
      <c r="AE2652" s="322">
        <v>57.781166185075158</v>
      </c>
      <c r="AF2652" s="324">
        <v>142.73609472266244</v>
      </c>
      <c r="AG2652" s="324">
        <v>26.805846857598226</v>
      </c>
      <c r="AH2652" s="324">
        <v>0.19407414191271544</v>
      </c>
      <c r="AI2652" s="324">
        <v>0.18780005792986165</v>
      </c>
      <c r="AJ2652" s="324">
        <v>0.12053670838377531</v>
      </c>
      <c r="AK2652" s="324">
        <v>192.11762662771824</v>
      </c>
      <c r="AL2652" s="324">
        <v>145.2902390931404</v>
      </c>
      <c r="AM2652" s="324">
        <v>238.94501416229608</v>
      </c>
    </row>
    <row r="2653" spans="1:39">
      <c r="A2653" s="291" t="s">
        <v>2804</v>
      </c>
      <c r="B2653" s="291">
        <v>4</v>
      </c>
      <c r="C2653" s="291" t="s">
        <v>4831</v>
      </c>
      <c r="D2653" s="291" t="s">
        <v>3178</v>
      </c>
      <c r="E2653" s="291" t="s">
        <v>3160</v>
      </c>
      <c r="F2653" s="291" t="s">
        <v>3161</v>
      </c>
      <c r="G2653" s="291" t="s">
        <v>3162</v>
      </c>
      <c r="H2653" s="291" t="s">
        <v>3163</v>
      </c>
      <c r="I2653" s="291" t="s">
        <v>3164</v>
      </c>
      <c r="J2653" s="291" t="s">
        <v>63</v>
      </c>
      <c r="K2653" s="291">
        <v>6</v>
      </c>
      <c r="L2653" s="291">
        <v>24440266</v>
      </c>
      <c r="M2653" s="291" t="s">
        <v>58</v>
      </c>
      <c r="N2653" s="291">
        <v>650</v>
      </c>
      <c r="O2653" s="291">
        <v>11631937.264933441</v>
      </c>
      <c r="P2653" s="321" t="s">
        <v>3172</v>
      </c>
      <c r="Q2653" s="321">
        <v>20100000</v>
      </c>
      <c r="R2653" s="321">
        <v>32.510452999999998</v>
      </c>
      <c r="S2653" s="321">
        <v>52.540310169999998</v>
      </c>
      <c r="T2653" s="321">
        <v>123.30787642705047</v>
      </c>
      <c r="U2653" s="321" t="s">
        <v>150</v>
      </c>
      <c r="V2653" s="321">
        <v>0.2437433168239114</v>
      </c>
      <c r="W2653" s="321">
        <v>1.33586139759419</v>
      </c>
      <c r="X2653" s="321">
        <v>2.6501716760387399</v>
      </c>
      <c r="Y2653" s="321">
        <v>41.899748670636797</v>
      </c>
      <c r="Z2653" s="321">
        <v>0.41800999999999999</v>
      </c>
      <c r="AA2653" s="321">
        <v>141.09487300000001</v>
      </c>
      <c r="AB2653" s="321">
        <v>1.7961040779999999</v>
      </c>
      <c r="AC2653" s="322">
        <v>0.59518882524182481</v>
      </c>
      <c r="AD2653" s="323">
        <v>201000</v>
      </c>
      <c r="AE2653" s="322">
        <v>57.870334651410154</v>
      </c>
      <c r="AF2653" s="324">
        <v>142.95636647377768</v>
      </c>
      <c r="AG2653" s="324">
        <v>26.848527505769162</v>
      </c>
      <c r="AH2653" s="324">
        <v>0.19376360316220526</v>
      </c>
      <c r="AI2653" s="324">
        <v>0.18780924675148314</v>
      </c>
      <c r="AJ2653" s="324">
        <v>0.12053670838377531</v>
      </c>
      <c r="AK2653" s="324">
        <v>192.12702670256851</v>
      </c>
      <c r="AL2653" s="324">
        <v>145.2973479625683</v>
      </c>
      <c r="AM2653" s="324">
        <v>238.95670544256876</v>
      </c>
    </row>
    <row r="2654" spans="1:39">
      <c r="A2654" s="291" t="s">
        <v>2805</v>
      </c>
      <c r="B2654" s="291">
        <v>4</v>
      </c>
      <c r="C2654" s="291" t="s">
        <v>4832</v>
      </c>
      <c r="D2654" s="291" t="s">
        <v>3178</v>
      </c>
      <c r="E2654" s="291" t="s">
        <v>3160</v>
      </c>
      <c r="F2654" s="291" t="s">
        <v>3161</v>
      </c>
      <c r="G2654" s="291" t="s">
        <v>3162</v>
      </c>
      <c r="H2654" s="291" t="s">
        <v>3163</v>
      </c>
      <c r="I2654" s="291" t="s">
        <v>3164</v>
      </c>
      <c r="J2654" s="291" t="s">
        <v>63</v>
      </c>
      <c r="K2654" s="291">
        <v>6</v>
      </c>
      <c r="L2654" s="291">
        <v>24440266</v>
      </c>
      <c r="M2654" s="291" t="s">
        <v>58</v>
      </c>
      <c r="N2654" s="291">
        <v>651</v>
      </c>
      <c r="O2654" s="291">
        <v>11649860.126666775</v>
      </c>
      <c r="P2654" s="321" t="s">
        <v>3172</v>
      </c>
      <c r="Q2654" s="321">
        <v>20100000</v>
      </c>
      <c r="R2654" s="321">
        <v>32.510452999999998</v>
      </c>
      <c r="S2654" s="321">
        <v>52.540310169999998</v>
      </c>
      <c r="T2654" s="321">
        <v>123.30787642705047</v>
      </c>
      <c r="U2654" s="321" t="s">
        <v>150</v>
      </c>
      <c r="V2654" s="321">
        <v>0.2437433168239114</v>
      </c>
      <c r="W2654" s="321">
        <v>1.33586139759419</v>
      </c>
      <c r="X2654" s="321">
        <v>2.6501716760387399</v>
      </c>
      <c r="Y2654" s="321">
        <v>41.899748670636797</v>
      </c>
      <c r="Z2654" s="321">
        <v>0.41800999999999999</v>
      </c>
      <c r="AA2654" s="321">
        <v>141.09487300000001</v>
      </c>
      <c r="AB2654" s="321">
        <v>1.7961040779999999</v>
      </c>
      <c r="AC2654" s="322">
        <v>0.59518882524182481</v>
      </c>
      <c r="AD2654" s="323">
        <v>201000</v>
      </c>
      <c r="AE2654" s="322">
        <v>57.95950311774515</v>
      </c>
      <c r="AF2654" s="324">
        <v>143.17663822489291</v>
      </c>
      <c r="AG2654" s="324">
        <v>26.891139631684101</v>
      </c>
      <c r="AH2654" s="324">
        <v>0.19345252261896553</v>
      </c>
      <c r="AI2654" s="324">
        <v>0.18781792871435618</v>
      </c>
      <c r="AJ2654" s="324">
        <v>0.12053670838377531</v>
      </c>
      <c r="AK2654" s="324">
        <v>192.13590826586528</v>
      </c>
      <c r="AL2654" s="324">
        <v>145.3040647041685</v>
      </c>
      <c r="AM2654" s="324">
        <v>238.96775182756204</v>
      </c>
    </row>
    <row r="2655" spans="1:39">
      <c r="A2655" s="291" t="s">
        <v>2806</v>
      </c>
      <c r="B2655" s="291">
        <v>4</v>
      </c>
      <c r="C2655" s="291" t="s">
        <v>4833</v>
      </c>
      <c r="D2655" s="291" t="s">
        <v>3178</v>
      </c>
      <c r="E2655" s="291" t="s">
        <v>3160</v>
      </c>
      <c r="F2655" s="291" t="s">
        <v>3161</v>
      </c>
      <c r="G2655" s="291" t="s">
        <v>3162</v>
      </c>
      <c r="H2655" s="291" t="s">
        <v>3163</v>
      </c>
      <c r="I2655" s="291" t="s">
        <v>3164</v>
      </c>
      <c r="J2655" s="291" t="s">
        <v>63</v>
      </c>
      <c r="K2655" s="291">
        <v>6</v>
      </c>
      <c r="L2655" s="291">
        <v>24440266</v>
      </c>
      <c r="M2655" s="291" t="s">
        <v>58</v>
      </c>
      <c r="N2655" s="291">
        <v>652</v>
      </c>
      <c r="O2655" s="291">
        <v>11667782.988400109</v>
      </c>
      <c r="P2655" s="321" t="s">
        <v>3172</v>
      </c>
      <c r="Q2655" s="321">
        <v>20100000</v>
      </c>
      <c r="R2655" s="321">
        <v>32.510452999999998</v>
      </c>
      <c r="S2655" s="321">
        <v>52.540310169999998</v>
      </c>
      <c r="T2655" s="321">
        <v>123.30787642705047</v>
      </c>
      <c r="U2655" s="321" t="s">
        <v>150</v>
      </c>
      <c r="V2655" s="321">
        <v>0.2437433168239114</v>
      </c>
      <c r="W2655" s="321">
        <v>1.33586139759419</v>
      </c>
      <c r="X2655" s="321">
        <v>2.6501716760387399</v>
      </c>
      <c r="Y2655" s="321">
        <v>41.899748670636797</v>
      </c>
      <c r="Z2655" s="321">
        <v>0.41800999999999999</v>
      </c>
      <c r="AA2655" s="321">
        <v>141.09487300000001</v>
      </c>
      <c r="AB2655" s="321">
        <v>1.7961040779999999</v>
      </c>
      <c r="AC2655" s="322">
        <v>0.59518882524182481</v>
      </c>
      <c r="AD2655" s="323">
        <v>201000</v>
      </c>
      <c r="AE2655" s="322">
        <v>58.048671584080147</v>
      </c>
      <c r="AF2655" s="324">
        <v>143.39690997600815</v>
      </c>
      <c r="AG2655" s="324">
        <v>26.933683117222518</v>
      </c>
      <c r="AH2655" s="324">
        <v>0.19314090582664112</v>
      </c>
      <c r="AI2655" s="324">
        <v>0.18782610533050409</v>
      </c>
      <c r="AJ2655" s="324">
        <v>0.12053670838377531</v>
      </c>
      <c r="AK2655" s="324">
        <v>192.14427286439363</v>
      </c>
      <c r="AL2655" s="324">
        <v>145.31039048770765</v>
      </c>
      <c r="AM2655" s="324">
        <v>238.97815524107958</v>
      </c>
    </row>
    <row r="2656" spans="1:39">
      <c r="A2656" s="291" t="s">
        <v>2807</v>
      </c>
      <c r="B2656" s="291">
        <v>4</v>
      </c>
      <c r="C2656" s="291" t="s">
        <v>4834</v>
      </c>
      <c r="D2656" s="291" t="s">
        <v>3178</v>
      </c>
      <c r="E2656" s="291" t="s">
        <v>3160</v>
      </c>
      <c r="F2656" s="291" t="s">
        <v>3161</v>
      </c>
      <c r="G2656" s="291" t="s">
        <v>3162</v>
      </c>
      <c r="H2656" s="291" t="s">
        <v>3163</v>
      </c>
      <c r="I2656" s="291" t="s">
        <v>3164</v>
      </c>
      <c r="J2656" s="291" t="s">
        <v>63</v>
      </c>
      <c r="K2656" s="291">
        <v>6</v>
      </c>
      <c r="L2656" s="291">
        <v>24440266</v>
      </c>
      <c r="M2656" s="291" t="s">
        <v>58</v>
      </c>
      <c r="N2656" s="291">
        <v>653</v>
      </c>
      <c r="O2656" s="291">
        <v>11685705.850133443</v>
      </c>
      <c r="P2656" s="321" t="s">
        <v>3172</v>
      </c>
      <c r="Q2656" s="321">
        <v>20100000</v>
      </c>
      <c r="R2656" s="321">
        <v>32.510452999999998</v>
      </c>
      <c r="S2656" s="321">
        <v>52.540310169999998</v>
      </c>
      <c r="T2656" s="321">
        <v>123.30787642705047</v>
      </c>
      <c r="U2656" s="321" t="s">
        <v>150</v>
      </c>
      <c r="V2656" s="321">
        <v>0.2437433168239114</v>
      </c>
      <c r="W2656" s="321">
        <v>1.33586139759419</v>
      </c>
      <c r="X2656" s="321">
        <v>2.6501716760387399</v>
      </c>
      <c r="Y2656" s="321">
        <v>41.899748670636797</v>
      </c>
      <c r="Z2656" s="321">
        <v>0.41800999999999999</v>
      </c>
      <c r="AA2656" s="321">
        <v>141.09487300000001</v>
      </c>
      <c r="AB2656" s="321">
        <v>1.7961040779999999</v>
      </c>
      <c r="AC2656" s="322">
        <v>0.59518882524182481</v>
      </c>
      <c r="AD2656" s="323">
        <v>201000</v>
      </c>
      <c r="AE2656" s="322">
        <v>58.137840050415143</v>
      </c>
      <c r="AF2656" s="324">
        <v>143.61718172712338</v>
      </c>
      <c r="AG2656" s="324">
        <v>26.976157845482216</v>
      </c>
      <c r="AH2656" s="324">
        <v>0.19282875831625695</v>
      </c>
      <c r="AI2656" s="324">
        <v>0.18783377811115709</v>
      </c>
      <c r="AJ2656" s="324">
        <v>0.12053670838377531</v>
      </c>
      <c r="AK2656" s="324">
        <v>192.15212204412731</v>
      </c>
      <c r="AL2656" s="324">
        <v>145.3163264823387</v>
      </c>
      <c r="AM2656" s="324">
        <v>238.98791760591592</v>
      </c>
    </row>
    <row r="2657" spans="1:39">
      <c r="A2657" s="291" t="s">
        <v>2808</v>
      </c>
      <c r="B2657" s="291">
        <v>4</v>
      </c>
      <c r="C2657" s="291" t="s">
        <v>4835</v>
      </c>
      <c r="D2657" s="291" t="s">
        <v>3178</v>
      </c>
      <c r="E2657" s="291" t="s">
        <v>3160</v>
      </c>
      <c r="F2657" s="291" t="s">
        <v>3161</v>
      </c>
      <c r="G2657" s="291" t="s">
        <v>3162</v>
      </c>
      <c r="H2657" s="291" t="s">
        <v>3163</v>
      </c>
      <c r="I2657" s="291" t="s">
        <v>3164</v>
      </c>
      <c r="J2657" s="291" t="s">
        <v>63</v>
      </c>
      <c r="K2657" s="291">
        <v>6</v>
      </c>
      <c r="L2657" s="291">
        <v>24440266</v>
      </c>
      <c r="M2657" s="291" t="s">
        <v>58</v>
      </c>
      <c r="N2657" s="291">
        <v>654</v>
      </c>
      <c r="O2657" s="291">
        <v>11703628.711866777</v>
      </c>
      <c r="P2657" s="321" t="s">
        <v>3172</v>
      </c>
      <c r="Q2657" s="321">
        <v>20100000</v>
      </c>
      <c r="R2657" s="321">
        <v>32.510452999999998</v>
      </c>
      <c r="S2657" s="321">
        <v>52.540310169999998</v>
      </c>
      <c r="T2657" s="321">
        <v>123.30787642705047</v>
      </c>
      <c r="U2657" s="321" t="s">
        <v>150</v>
      </c>
      <c r="V2657" s="321">
        <v>0.2437433168239114</v>
      </c>
      <c r="W2657" s="321">
        <v>1.33586139759419</v>
      </c>
      <c r="X2657" s="321">
        <v>2.6501716760387399</v>
      </c>
      <c r="Y2657" s="321">
        <v>41.899748670636797</v>
      </c>
      <c r="Z2657" s="321">
        <v>0.41800999999999999</v>
      </c>
      <c r="AA2657" s="321">
        <v>141.09487300000001</v>
      </c>
      <c r="AB2657" s="321">
        <v>1.7961040779999999</v>
      </c>
      <c r="AC2657" s="322">
        <v>0.59518882524182481</v>
      </c>
      <c r="AD2657" s="323">
        <v>201000</v>
      </c>
      <c r="AE2657" s="322">
        <v>58.227008516750139</v>
      </c>
      <c r="AF2657" s="324">
        <v>143.83745347823859</v>
      </c>
      <c r="AG2657" s="324">
        <v>27.018563700776674</v>
      </c>
      <c r="AH2657" s="324">
        <v>0.19251608560681463</v>
      </c>
      <c r="AI2657" s="324">
        <v>0.18784094856674002</v>
      </c>
      <c r="AJ2657" s="324">
        <v>0.12053670838377531</v>
      </c>
      <c r="AK2657" s="324">
        <v>192.15945735021623</v>
      </c>
      <c r="AL2657" s="324">
        <v>145.32187385659159</v>
      </c>
      <c r="AM2657" s="324">
        <v>238.99704084384086</v>
      </c>
    </row>
    <row r="2658" spans="1:39">
      <c r="A2658" s="291" t="s">
        <v>2809</v>
      </c>
      <c r="B2658" s="291">
        <v>4</v>
      </c>
      <c r="C2658" s="291" t="s">
        <v>4836</v>
      </c>
      <c r="D2658" s="291" t="s">
        <v>3178</v>
      </c>
      <c r="E2658" s="291" t="s">
        <v>3160</v>
      </c>
      <c r="F2658" s="291" t="s">
        <v>3161</v>
      </c>
      <c r="G2658" s="291" t="s">
        <v>3162</v>
      </c>
      <c r="H2658" s="291" t="s">
        <v>3163</v>
      </c>
      <c r="I2658" s="291" t="s">
        <v>3164</v>
      </c>
      <c r="J2658" s="291" t="s">
        <v>63</v>
      </c>
      <c r="K2658" s="291">
        <v>6</v>
      </c>
      <c r="L2658" s="291">
        <v>24440266</v>
      </c>
      <c r="M2658" s="291" t="s">
        <v>58</v>
      </c>
      <c r="N2658" s="291">
        <v>655</v>
      </c>
      <c r="O2658" s="291">
        <v>11721551.573600112</v>
      </c>
      <c r="P2658" s="321" t="s">
        <v>3172</v>
      </c>
      <c r="Q2658" s="321">
        <v>20100000</v>
      </c>
      <c r="R2658" s="321">
        <v>32.510452999999998</v>
      </c>
      <c r="S2658" s="321">
        <v>52.540310169999998</v>
      </c>
      <c r="T2658" s="321">
        <v>123.30787642705047</v>
      </c>
      <c r="U2658" s="321" t="s">
        <v>150</v>
      </c>
      <c r="V2658" s="321">
        <v>0.2437433168239114</v>
      </c>
      <c r="W2658" s="321">
        <v>1.33586139759419</v>
      </c>
      <c r="X2658" s="321">
        <v>2.6501716760387399</v>
      </c>
      <c r="Y2658" s="321">
        <v>41.899748670636797</v>
      </c>
      <c r="Z2658" s="321">
        <v>0.41800999999999999</v>
      </c>
      <c r="AA2658" s="321">
        <v>141.09487300000001</v>
      </c>
      <c r="AB2658" s="321">
        <v>1.7961040779999999</v>
      </c>
      <c r="AC2658" s="322">
        <v>0.59518882524182481</v>
      </c>
      <c r="AD2658" s="323">
        <v>201000</v>
      </c>
      <c r="AE2658" s="322">
        <v>58.316176983085136</v>
      </c>
      <c r="AF2658" s="324">
        <v>144.05772522935382</v>
      </c>
      <c r="AG2658" s="324">
        <v>27.060900568632263</v>
      </c>
      <c r="AH2658" s="324">
        <v>0.19220289320458755</v>
      </c>
      <c r="AI2658" s="324">
        <v>0.18784761820685905</v>
      </c>
      <c r="AJ2658" s="324">
        <v>0.12053670838377531</v>
      </c>
      <c r="AK2658" s="324">
        <v>192.16628032697275</v>
      </c>
      <c r="AL2658" s="324">
        <v>145.32703377836287</v>
      </c>
      <c r="AM2658" s="324">
        <v>239.00552687558263</v>
      </c>
    </row>
    <row r="2659" spans="1:39">
      <c r="A2659" s="291" t="s">
        <v>2810</v>
      </c>
      <c r="B2659" s="291">
        <v>4</v>
      </c>
      <c r="C2659" s="291" t="s">
        <v>4837</v>
      </c>
      <c r="D2659" s="291" t="s">
        <v>3178</v>
      </c>
      <c r="E2659" s="291" t="s">
        <v>3160</v>
      </c>
      <c r="F2659" s="291" t="s">
        <v>3161</v>
      </c>
      <c r="G2659" s="291" t="s">
        <v>3162</v>
      </c>
      <c r="H2659" s="291" t="s">
        <v>3163</v>
      </c>
      <c r="I2659" s="291" t="s">
        <v>3164</v>
      </c>
      <c r="J2659" s="291" t="s">
        <v>63</v>
      </c>
      <c r="K2659" s="291">
        <v>6</v>
      </c>
      <c r="L2659" s="291">
        <v>24440266</v>
      </c>
      <c r="M2659" s="291" t="s">
        <v>58</v>
      </c>
      <c r="N2659" s="291">
        <v>656</v>
      </c>
      <c r="O2659" s="291">
        <v>11739474.435333446</v>
      </c>
      <c r="P2659" s="321" t="s">
        <v>3172</v>
      </c>
      <c r="Q2659" s="321">
        <v>20100000</v>
      </c>
      <c r="R2659" s="321">
        <v>32.510452999999998</v>
      </c>
      <c r="S2659" s="321">
        <v>52.540310169999998</v>
      </c>
      <c r="T2659" s="321">
        <v>123.30787642705047</v>
      </c>
      <c r="U2659" s="321" t="s">
        <v>150</v>
      </c>
      <c r="V2659" s="321">
        <v>0.2437433168239114</v>
      </c>
      <c r="W2659" s="321">
        <v>1.33586139759419</v>
      </c>
      <c r="X2659" s="321">
        <v>2.6501716760387399</v>
      </c>
      <c r="Y2659" s="321">
        <v>41.899748670636797</v>
      </c>
      <c r="Z2659" s="321">
        <v>0.41800999999999999</v>
      </c>
      <c r="AA2659" s="321">
        <v>141.09487300000001</v>
      </c>
      <c r="AB2659" s="321">
        <v>1.7961040779999999</v>
      </c>
      <c r="AC2659" s="322">
        <v>0.59518882524182481</v>
      </c>
      <c r="AD2659" s="323">
        <v>201000</v>
      </c>
      <c r="AE2659" s="322">
        <v>58.405345449420125</v>
      </c>
      <c r="AF2659" s="324">
        <v>144.27799698046906</v>
      </c>
      <c r="AG2659" s="324">
        <v>27.103168335785526</v>
      </c>
      <c r="AH2659" s="324">
        <v>0.19188918660364351</v>
      </c>
      <c r="AI2659" s="324">
        <v>0.18785378854028925</v>
      </c>
      <c r="AJ2659" s="324">
        <v>0.12053670838377531</v>
      </c>
      <c r="AK2659" s="324">
        <v>192.17259251785904</v>
      </c>
      <c r="AL2659" s="324">
        <v>145.33180741490611</v>
      </c>
      <c r="AM2659" s="324">
        <v>239.01337762081198</v>
      </c>
    </row>
    <row r="2660" spans="1:39">
      <c r="A2660" s="291" t="s">
        <v>2811</v>
      </c>
      <c r="B2660" s="291">
        <v>4</v>
      </c>
      <c r="C2660" s="291" t="s">
        <v>4838</v>
      </c>
      <c r="D2660" s="291" t="s">
        <v>3178</v>
      </c>
      <c r="E2660" s="291" t="s">
        <v>3160</v>
      </c>
      <c r="F2660" s="291" t="s">
        <v>3161</v>
      </c>
      <c r="G2660" s="291" t="s">
        <v>3162</v>
      </c>
      <c r="H2660" s="291" t="s">
        <v>3163</v>
      </c>
      <c r="I2660" s="291" t="s">
        <v>3164</v>
      </c>
      <c r="J2660" s="291" t="s">
        <v>63</v>
      </c>
      <c r="K2660" s="291">
        <v>6</v>
      </c>
      <c r="L2660" s="291">
        <v>24440266</v>
      </c>
      <c r="M2660" s="291" t="s">
        <v>58</v>
      </c>
      <c r="N2660" s="291">
        <v>657</v>
      </c>
      <c r="O2660" s="291">
        <v>11757397.29706678</v>
      </c>
      <c r="P2660" s="321" t="s">
        <v>3172</v>
      </c>
      <c r="Q2660" s="321">
        <v>20100000</v>
      </c>
      <c r="R2660" s="321">
        <v>32.510452999999998</v>
      </c>
      <c r="S2660" s="321">
        <v>52.540310169999998</v>
      </c>
      <c r="T2660" s="321">
        <v>123.30787642705047</v>
      </c>
      <c r="U2660" s="321" t="s">
        <v>150</v>
      </c>
      <c r="V2660" s="321">
        <v>0.2437433168239114</v>
      </c>
      <c r="W2660" s="321">
        <v>1.33586139759419</v>
      </c>
      <c r="X2660" s="321">
        <v>2.6501716760387399</v>
      </c>
      <c r="Y2660" s="321">
        <v>41.899748670636797</v>
      </c>
      <c r="Z2660" s="321">
        <v>0.41800999999999999</v>
      </c>
      <c r="AA2660" s="321">
        <v>141.09487300000001</v>
      </c>
      <c r="AB2660" s="321">
        <v>1.7961040779999999</v>
      </c>
      <c r="AC2660" s="322">
        <v>0.59518882524182481</v>
      </c>
      <c r="AD2660" s="323">
        <v>201000</v>
      </c>
      <c r="AE2660" s="322">
        <v>58.494513915755121</v>
      </c>
      <c r="AF2660" s="324">
        <v>144.49826873158426</v>
      </c>
      <c r="AG2660" s="324">
        <v>27.145366890180373</v>
      </c>
      <c r="AH2660" s="324">
        <v>0.19157497128525006</v>
      </c>
      <c r="AI2660" s="324">
        <v>0.18785946107496146</v>
      </c>
      <c r="AJ2660" s="324">
        <v>0.12053670838377531</v>
      </c>
      <c r="AK2660" s="324">
        <v>192.17839546547367</v>
      </c>
      <c r="AL2660" s="324">
        <v>145.33619593282179</v>
      </c>
      <c r="AM2660" s="324">
        <v>239.02059499812555</v>
      </c>
    </row>
    <row r="2661" spans="1:39">
      <c r="A2661" s="291" t="s">
        <v>2812</v>
      </c>
      <c r="B2661" s="291">
        <v>4</v>
      </c>
      <c r="C2661" s="291" t="s">
        <v>4839</v>
      </c>
      <c r="D2661" s="291" t="s">
        <v>3178</v>
      </c>
      <c r="E2661" s="291" t="s">
        <v>3160</v>
      </c>
      <c r="F2661" s="291" t="s">
        <v>3161</v>
      </c>
      <c r="G2661" s="291" t="s">
        <v>3162</v>
      </c>
      <c r="H2661" s="291" t="s">
        <v>3163</v>
      </c>
      <c r="I2661" s="291" t="s">
        <v>3164</v>
      </c>
      <c r="J2661" s="291" t="s">
        <v>63</v>
      </c>
      <c r="K2661" s="291">
        <v>6</v>
      </c>
      <c r="L2661" s="291">
        <v>24440266</v>
      </c>
      <c r="M2661" s="291" t="s">
        <v>58</v>
      </c>
      <c r="N2661" s="291">
        <v>658</v>
      </c>
      <c r="O2661" s="291">
        <v>11775320.158800114</v>
      </c>
      <c r="P2661" s="321" t="s">
        <v>3172</v>
      </c>
      <c r="Q2661" s="321">
        <v>20100000</v>
      </c>
      <c r="R2661" s="321">
        <v>32.510452999999998</v>
      </c>
      <c r="S2661" s="321">
        <v>52.540310169999998</v>
      </c>
      <c r="T2661" s="321">
        <v>123.30787642705047</v>
      </c>
      <c r="U2661" s="321" t="s">
        <v>150</v>
      </c>
      <c r="V2661" s="321">
        <v>0.2437433168239114</v>
      </c>
      <c r="W2661" s="321">
        <v>1.33586139759419</v>
      </c>
      <c r="X2661" s="321">
        <v>2.6501716760387399</v>
      </c>
      <c r="Y2661" s="321">
        <v>41.899748670636797</v>
      </c>
      <c r="Z2661" s="321">
        <v>0.41800999999999999</v>
      </c>
      <c r="AA2661" s="321">
        <v>141.09487300000001</v>
      </c>
      <c r="AB2661" s="321">
        <v>1.7961040779999999</v>
      </c>
      <c r="AC2661" s="322">
        <v>0.59518882524182481</v>
      </c>
      <c r="AD2661" s="323">
        <v>201000</v>
      </c>
      <c r="AE2661" s="322">
        <v>58.583682382090117</v>
      </c>
      <c r="AF2661" s="324">
        <v>144.7185404826995</v>
      </c>
      <c r="AG2661" s="324">
        <v>27.187496120965392</v>
      </c>
      <c r="AH2661" s="324">
        <v>0.19126025271837507</v>
      </c>
      <c r="AI2661" s="324">
        <v>0.18786463731794992</v>
      </c>
      <c r="AJ2661" s="324">
        <v>0.12053670838377531</v>
      </c>
      <c r="AK2661" s="324">
        <v>192.18369071153882</v>
      </c>
      <c r="AL2661" s="324">
        <v>145.34020049804764</v>
      </c>
      <c r="AM2661" s="324">
        <v>239.02718092503002</v>
      </c>
    </row>
    <row r="2662" spans="1:39">
      <c r="A2662" s="291" t="s">
        <v>2813</v>
      </c>
      <c r="B2662" s="291">
        <v>4</v>
      </c>
      <c r="C2662" s="291" t="s">
        <v>4840</v>
      </c>
      <c r="D2662" s="291" t="s">
        <v>3178</v>
      </c>
      <c r="E2662" s="291" t="s">
        <v>3160</v>
      </c>
      <c r="F2662" s="291" t="s">
        <v>3161</v>
      </c>
      <c r="G2662" s="291" t="s">
        <v>3162</v>
      </c>
      <c r="H2662" s="291" t="s">
        <v>3163</v>
      </c>
      <c r="I2662" s="291" t="s">
        <v>3164</v>
      </c>
      <c r="J2662" s="291" t="s">
        <v>63</v>
      </c>
      <c r="K2662" s="291">
        <v>6</v>
      </c>
      <c r="L2662" s="291">
        <v>24440266</v>
      </c>
      <c r="M2662" s="291" t="s">
        <v>58</v>
      </c>
      <c r="N2662" s="291">
        <v>659</v>
      </c>
      <c r="O2662" s="291">
        <v>11793243.020533448</v>
      </c>
      <c r="P2662" s="321" t="s">
        <v>3172</v>
      </c>
      <c r="Q2662" s="321">
        <v>20100000</v>
      </c>
      <c r="R2662" s="321">
        <v>32.510452999999998</v>
      </c>
      <c r="S2662" s="321">
        <v>52.540310169999998</v>
      </c>
      <c r="T2662" s="321">
        <v>123.30787642705047</v>
      </c>
      <c r="U2662" s="321" t="s">
        <v>150</v>
      </c>
      <c r="V2662" s="321">
        <v>0.2437433168239114</v>
      </c>
      <c r="W2662" s="321">
        <v>1.33586139759419</v>
      </c>
      <c r="X2662" s="321">
        <v>2.6501716760387399</v>
      </c>
      <c r="Y2662" s="321">
        <v>41.899748670636797</v>
      </c>
      <c r="Z2662" s="321">
        <v>0.41800999999999999</v>
      </c>
      <c r="AA2662" s="321">
        <v>141.09487300000001</v>
      </c>
      <c r="AB2662" s="321">
        <v>1.7961040779999999</v>
      </c>
      <c r="AC2662" s="322">
        <v>0.59518882524182481</v>
      </c>
      <c r="AD2662" s="323">
        <v>201000</v>
      </c>
      <c r="AE2662" s="322">
        <v>58.672850848425114</v>
      </c>
      <c r="AF2662" s="324">
        <v>144.93881223381473</v>
      </c>
      <c r="AG2662" s="324">
        <v>27.229555918491013</v>
      </c>
      <c r="AH2662" s="324">
        <v>0.19094503635928012</v>
      </c>
      <c r="AI2662" s="324">
        <v>0.18786931877545954</v>
      </c>
      <c r="AJ2662" s="324">
        <v>0.12053670838377531</v>
      </c>
      <c r="AK2662" s="324">
        <v>192.18847979688746</v>
      </c>
      <c r="AL2662" s="324">
        <v>145.34382227584885</v>
      </c>
      <c r="AM2662" s="324">
        <v>239.0331373179261</v>
      </c>
    </row>
    <row r="2663" spans="1:39">
      <c r="A2663" s="291" t="s">
        <v>2814</v>
      </c>
      <c r="B2663" s="291">
        <v>4</v>
      </c>
      <c r="C2663" s="291" t="s">
        <v>4841</v>
      </c>
      <c r="D2663" s="291" t="s">
        <v>3178</v>
      </c>
      <c r="E2663" s="291" t="s">
        <v>3160</v>
      </c>
      <c r="F2663" s="291" t="s">
        <v>3161</v>
      </c>
      <c r="G2663" s="291" t="s">
        <v>3162</v>
      </c>
      <c r="H2663" s="291" t="s">
        <v>3163</v>
      </c>
      <c r="I2663" s="291" t="s">
        <v>3164</v>
      </c>
      <c r="J2663" s="291" t="s">
        <v>63</v>
      </c>
      <c r="K2663" s="291">
        <v>6</v>
      </c>
      <c r="L2663" s="291">
        <v>24440266</v>
      </c>
      <c r="M2663" s="291" t="s">
        <v>58</v>
      </c>
      <c r="N2663" s="291">
        <v>660</v>
      </c>
      <c r="O2663" s="291">
        <v>11811165.882266782</v>
      </c>
      <c r="P2663" s="321" t="s">
        <v>3172</v>
      </c>
      <c r="Q2663" s="321">
        <v>20100000</v>
      </c>
      <c r="R2663" s="321">
        <v>32.510452999999998</v>
      </c>
      <c r="S2663" s="321">
        <v>52.540310169999998</v>
      </c>
      <c r="T2663" s="321">
        <v>123.30787642705047</v>
      </c>
      <c r="U2663" s="321" t="s">
        <v>150</v>
      </c>
      <c r="V2663" s="321">
        <v>0.2437433168239114</v>
      </c>
      <c r="W2663" s="321">
        <v>1.33586139759419</v>
      </c>
      <c r="X2663" s="321">
        <v>2.6501716760387399</v>
      </c>
      <c r="Y2663" s="321">
        <v>41.899748670636797</v>
      </c>
      <c r="Z2663" s="321">
        <v>0.41800999999999999</v>
      </c>
      <c r="AA2663" s="321">
        <v>141.09487300000001</v>
      </c>
      <c r="AB2663" s="321">
        <v>1.7961040779999999</v>
      </c>
      <c r="AC2663" s="322">
        <v>0.59518882524182481</v>
      </c>
      <c r="AD2663" s="323">
        <v>201000</v>
      </c>
      <c r="AE2663" s="322">
        <v>58.76201931476011</v>
      </c>
      <c r="AF2663" s="324">
        <v>145.15908398492996</v>
      </c>
      <c r="AG2663" s="324">
        <v>27.271546174306696</v>
      </c>
      <c r="AH2663" s="324">
        <v>0.19062932765135396</v>
      </c>
      <c r="AI2663" s="324">
        <v>0.18787350695281294</v>
      </c>
      <c r="AJ2663" s="324">
        <v>0.12053670838377531</v>
      </c>
      <c r="AK2663" s="324">
        <v>192.19276426144995</v>
      </c>
      <c r="AL2663" s="324">
        <v>145.34706243080805</v>
      </c>
      <c r="AM2663" s="324">
        <v>239.03846609209185</v>
      </c>
    </row>
    <row r="2664" spans="1:39">
      <c r="A2664" s="291" t="s">
        <v>2815</v>
      </c>
      <c r="B2664" s="291">
        <v>4</v>
      </c>
      <c r="C2664" s="291" t="s">
        <v>4842</v>
      </c>
      <c r="D2664" s="291" t="s">
        <v>3178</v>
      </c>
      <c r="E2664" s="291" t="s">
        <v>3160</v>
      </c>
      <c r="F2664" s="291" t="s">
        <v>3161</v>
      </c>
      <c r="G2664" s="291" t="s">
        <v>3162</v>
      </c>
      <c r="H2664" s="291" t="s">
        <v>3163</v>
      </c>
      <c r="I2664" s="291" t="s">
        <v>3164</v>
      </c>
      <c r="J2664" s="291" t="s">
        <v>63</v>
      </c>
      <c r="K2664" s="291">
        <v>6</v>
      </c>
      <c r="L2664" s="291">
        <v>24440266</v>
      </c>
      <c r="M2664" s="291" t="s">
        <v>58</v>
      </c>
      <c r="N2664" s="291">
        <v>661</v>
      </c>
      <c r="O2664" s="291">
        <v>11829088.744000116</v>
      </c>
      <c r="P2664" s="321" t="s">
        <v>3172</v>
      </c>
      <c r="Q2664" s="321">
        <v>20100000</v>
      </c>
      <c r="R2664" s="321">
        <v>32.510452999999998</v>
      </c>
      <c r="S2664" s="321">
        <v>52.540310169999998</v>
      </c>
      <c r="T2664" s="321">
        <v>123.30787642705047</v>
      </c>
      <c r="U2664" s="321" t="s">
        <v>150</v>
      </c>
      <c r="V2664" s="321">
        <v>0.2437433168239114</v>
      </c>
      <c r="W2664" s="321">
        <v>1.33586139759419</v>
      </c>
      <c r="X2664" s="321">
        <v>2.6501716760387399</v>
      </c>
      <c r="Y2664" s="321">
        <v>41.899748670636797</v>
      </c>
      <c r="Z2664" s="321">
        <v>0.41800999999999999</v>
      </c>
      <c r="AA2664" s="321">
        <v>141.09487300000001</v>
      </c>
      <c r="AB2664" s="321">
        <v>1.7961040779999999</v>
      </c>
      <c r="AC2664" s="322">
        <v>0.59518882524182481</v>
      </c>
      <c r="AD2664" s="323">
        <v>201000</v>
      </c>
      <c r="AE2664" s="322">
        <v>58.851187781095106</v>
      </c>
      <c r="AF2664" s="324">
        <v>145.3793557360452</v>
      </c>
      <c r="AG2664" s="324">
        <v>27.313466781158205</v>
      </c>
      <c r="AH2664" s="324">
        <v>0.19031313202562308</v>
      </c>
      <c r="AI2664" s="324">
        <v>0.18787720335443842</v>
      </c>
      <c r="AJ2664" s="324">
        <v>0.12053670838377531</v>
      </c>
      <c r="AK2664" s="324">
        <v>192.19654564424172</v>
      </c>
      <c r="AL2664" s="324">
        <v>145.34992212681598</v>
      </c>
      <c r="AM2664" s="324">
        <v>239.04316916166746</v>
      </c>
    </row>
    <row r="2665" spans="1:39">
      <c r="A2665" s="291" t="s">
        <v>2816</v>
      </c>
      <c r="B2665" s="291">
        <v>4</v>
      </c>
      <c r="C2665" s="291" t="s">
        <v>4843</v>
      </c>
      <c r="D2665" s="291" t="s">
        <v>3178</v>
      </c>
      <c r="E2665" s="291" t="s">
        <v>3160</v>
      </c>
      <c r="F2665" s="291" t="s">
        <v>3161</v>
      </c>
      <c r="G2665" s="291" t="s">
        <v>3162</v>
      </c>
      <c r="H2665" s="291" t="s">
        <v>3163</v>
      </c>
      <c r="I2665" s="291" t="s">
        <v>3164</v>
      </c>
      <c r="J2665" s="291" t="s">
        <v>63</v>
      </c>
      <c r="K2665" s="291">
        <v>6</v>
      </c>
      <c r="L2665" s="291">
        <v>24440266</v>
      </c>
      <c r="M2665" s="291" t="s">
        <v>58</v>
      </c>
      <c r="N2665" s="291">
        <v>662</v>
      </c>
      <c r="O2665" s="291">
        <v>11847011.605733451</v>
      </c>
      <c r="P2665" s="321" t="s">
        <v>3172</v>
      </c>
      <c r="Q2665" s="321">
        <v>20100000</v>
      </c>
      <c r="R2665" s="321">
        <v>32.510452999999998</v>
      </c>
      <c r="S2665" s="321">
        <v>52.540310169999998</v>
      </c>
      <c r="T2665" s="321">
        <v>123.30787642705047</v>
      </c>
      <c r="U2665" s="321" t="s">
        <v>150</v>
      </c>
      <c r="V2665" s="321">
        <v>0.2437433168239114</v>
      </c>
      <c r="W2665" s="321">
        <v>1.33586139759419</v>
      </c>
      <c r="X2665" s="321">
        <v>2.6501716760387399</v>
      </c>
      <c r="Y2665" s="321">
        <v>41.899748670636797</v>
      </c>
      <c r="Z2665" s="321">
        <v>0.41800999999999999</v>
      </c>
      <c r="AA2665" s="321">
        <v>141.09487300000001</v>
      </c>
      <c r="AB2665" s="321">
        <v>1.7961040779999999</v>
      </c>
      <c r="AC2665" s="322">
        <v>0.59518882524182481</v>
      </c>
      <c r="AD2665" s="323">
        <v>201000</v>
      </c>
      <c r="AE2665" s="322">
        <v>58.940356247430103</v>
      </c>
      <c r="AF2665" s="324">
        <v>145.5996274871604</v>
      </c>
      <c r="AG2665" s="324">
        <v>27.355317632984722</v>
      </c>
      <c r="AH2665" s="324">
        <v>0.18999645490005809</v>
      </c>
      <c r="AI2665" s="324">
        <v>0.1878804094838569</v>
      </c>
      <c r="AJ2665" s="324">
        <v>0.12053670838377531</v>
      </c>
      <c r="AK2665" s="324">
        <v>192.19982548335003</v>
      </c>
      <c r="AL2665" s="324">
        <v>145.35240252706137</v>
      </c>
      <c r="AM2665" s="324">
        <v>239.04724843963868</v>
      </c>
    </row>
    <row r="2666" spans="1:39">
      <c r="A2666" s="291" t="s">
        <v>2817</v>
      </c>
      <c r="B2666" s="291">
        <v>4</v>
      </c>
      <c r="C2666" s="291" t="s">
        <v>4844</v>
      </c>
      <c r="D2666" s="291" t="s">
        <v>3178</v>
      </c>
      <c r="E2666" s="291" t="s">
        <v>3160</v>
      </c>
      <c r="F2666" s="291" t="s">
        <v>3161</v>
      </c>
      <c r="G2666" s="291" t="s">
        <v>3162</v>
      </c>
      <c r="H2666" s="291" t="s">
        <v>3163</v>
      </c>
      <c r="I2666" s="291" t="s">
        <v>3164</v>
      </c>
      <c r="J2666" s="291" t="s">
        <v>63</v>
      </c>
      <c r="K2666" s="291">
        <v>6</v>
      </c>
      <c r="L2666" s="291">
        <v>24440266</v>
      </c>
      <c r="M2666" s="291" t="s">
        <v>58</v>
      </c>
      <c r="N2666" s="291">
        <v>663</v>
      </c>
      <c r="O2666" s="291">
        <v>11864934.467466785</v>
      </c>
      <c r="P2666" s="321" t="s">
        <v>3172</v>
      </c>
      <c r="Q2666" s="321">
        <v>20100000</v>
      </c>
      <c r="R2666" s="321">
        <v>32.510452999999998</v>
      </c>
      <c r="S2666" s="321">
        <v>52.540310169999998</v>
      </c>
      <c r="T2666" s="321">
        <v>123.30787642705047</v>
      </c>
      <c r="U2666" s="321" t="s">
        <v>150</v>
      </c>
      <c r="V2666" s="321">
        <v>0.2437433168239114</v>
      </c>
      <c r="W2666" s="321">
        <v>1.33586139759419</v>
      </c>
      <c r="X2666" s="321">
        <v>2.6501716760387399</v>
      </c>
      <c r="Y2666" s="321">
        <v>41.899748670636797</v>
      </c>
      <c r="Z2666" s="321">
        <v>0.41800999999999999</v>
      </c>
      <c r="AA2666" s="321">
        <v>141.09487300000001</v>
      </c>
      <c r="AB2666" s="321">
        <v>1.7961040779999999</v>
      </c>
      <c r="AC2666" s="322">
        <v>0.59518882524182481</v>
      </c>
      <c r="AD2666" s="323">
        <v>201000</v>
      </c>
      <c r="AE2666" s="322">
        <v>59.029524713765099</v>
      </c>
      <c r="AF2666" s="324">
        <v>145.81989923827564</v>
      </c>
      <c r="AG2666" s="324">
        <v>27.39709862491608</v>
      </c>
      <c r="AH2666" s="324">
        <v>0.18967930167995115</v>
      </c>
      <c r="AI2666" s="324">
        <v>0.18788312684366973</v>
      </c>
      <c r="AJ2666" s="324">
        <v>0.12053670838377531</v>
      </c>
      <c r="AK2666" s="324">
        <v>192.20260531592137</v>
      </c>
      <c r="AL2666" s="324">
        <v>145.35450479402155</v>
      </c>
      <c r="AM2666" s="324">
        <v>239.0507058378212</v>
      </c>
    </row>
    <row r="2667" spans="1:39">
      <c r="A2667" s="291" t="s">
        <v>2818</v>
      </c>
      <c r="B2667" s="291">
        <v>4</v>
      </c>
      <c r="C2667" s="291" t="s">
        <v>4845</v>
      </c>
      <c r="D2667" s="291" t="s">
        <v>3178</v>
      </c>
      <c r="E2667" s="291" t="s">
        <v>3160</v>
      </c>
      <c r="F2667" s="291" t="s">
        <v>3161</v>
      </c>
      <c r="G2667" s="291" t="s">
        <v>3162</v>
      </c>
      <c r="H2667" s="291" t="s">
        <v>3163</v>
      </c>
      <c r="I2667" s="291" t="s">
        <v>3164</v>
      </c>
      <c r="J2667" s="291" t="s">
        <v>63</v>
      </c>
      <c r="K2667" s="291">
        <v>6</v>
      </c>
      <c r="L2667" s="291">
        <v>24440266</v>
      </c>
      <c r="M2667" s="291" t="s">
        <v>58</v>
      </c>
      <c r="N2667" s="291">
        <v>664</v>
      </c>
      <c r="O2667" s="291">
        <v>11882857.329200119</v>
      </c>
      <c r="P2667" s="321" t="s">
        <v>3172</v>
      </c>
      <c r="Q2667" s="321">
        <v>20100000</v>
      </c>
      <c r="R2667" s="321">
        <v>32.510452999999998</v>
      </c>
      <c r="S2667" s="321">
        <v>52.540310169999998</v>
      </c>
      <c r="T2667" s="321">
        <v>123.30787642705047</v>
      </c>
      <c r="U2667" s="321" t="s">
        <v>150</v>
      </c>
      <c r="V2667" s="321">
        <v>0.2437433168239114</v>
      </c>
      <c r="W2667" s="321">
        <v>1.33586139759419</v>
      </c>
      <c r="X2667" s="321">
        <v>2.6501716760387399</v>
      </c>
      <c r="Y2667" s="321">
        <v>41.899748670636797</v>
      </c>
      <c r="Z2667" s="321">
        <v>0.41800999999999999</v>
      </c>
      <c r="AA2667" s="321">
        <v>141.09487300000001</v>
      </c>
      <c r="AB2667" s="321">
        <v>1.7961040779999999</v>
      </c>
      <c r="AC2667" s="322">
        <v>0.59518882524182481</v>
      </c>
      <c r="AD2667" s="323">
        <v>201000</v>
      </c>
      <c r="AE2667" s="322">
        <v>59.118693180100095</v>
      </c>
      <c r="AF2667" s="324">
        <v>146.04017098939087</v>
      </c>
      <c r="AG2667" s="324">
        <v>27.438809653269882</v>
      </c>
      <c r="AH2667" s="324">
        <v>0.18936167775767707</v>
      </c>
      <c r="AI2667" s="324">
        <v>0.18788535693554606</v>
      </c>
      <c r="AJ2667" s="324">
        <v>0.12053670838377531</v>
      </c>
      <c r="AK2667" s="324">
        <v>192.20488667814865</v>
      </c>
      <c r="AL2667" s="324">
        <v>145.35623008945268</v>
      </c>
      <c r="AM2667" s="324">
        <v>239.05354326684463</v>
      </c>
    </row>
    <row r="2668" spans="1:39">
      <c r="A2668" s="291" t="s">
        <v>2819</v>
      </c>
      <c r="B2668" s="291">
        <v>4</v>
      </c>
      <c r="C2668" s="291" t="s">
        <v>4846</v>
      </c>
      <c r="D2668" s="291" t="s">
        <v>3178</v>
      </c>
      <c r="E2668" s="291" t="s">
        <v>3160</v>
      </c>
      <c r="F2668" s="291" t="s">
        <v>3161</v>
      </c>
      <c r="G2668" s="291" t="s">
        <v>3162</v>
      </c>
      <c r="H2668" s="291" t="s">
        <v>3163</v>
      </c>
      <c r="I2668" s="291" t="s">
        <v>3164</v>
      </c>
      <c r="J2668" s="291" t="s">
        <v>63</v>
      </c>
      <c r="K2668" s="291">
        <v>6</v>
      </c>
      <c r="L2668" s="291">
        <v>24440266</v>
      </c>
      <c r="M2668" s="291" t="s">
        <v>58</v>
      </c>
      <c r="N2668" s="291">
        <v>665</v>
      </c>
      <c r="O2668" s="291">
        <v>11900780.190933453</v>
      </c>
      <c r="P2668" s="321" t="s">
        <v>3172</v>
      </c>
      <c r="Q2668" s="321">
        <v>20100000</v>
      </c>
      <c r="R2668" s="321">
        <v>32.510452999999998</v>
      </c>
      <c r="S2668" s="321">
        <v>52.540310169999998</v>
      </c>
      <c r="T2668" s="321">
        <v>123.30787642705047</v>
      </c>
      <c r="U2668" s="321" t="s">
        <v>150</v>
      </c>
      <c r="V2668" s="321">
        <v>0.2437433168239114</v>
      </c>
      <c r="W2668" s="321">
        <v>1.33586139759419</v>
      </c>
      <c r="X2668" s="321">
        <v>2.6501716760387399</v>
      </c>
      <c r="Y2668" s="321">
        <v>41.899748670636797</v>
      </c>
      <c r="Z2668" s="321">
        <v>0.41800999999999999</v>
      </c>
      <c r="AA2668" s="321">
        <v>141.09487300000001</v>
      </c>
      <c r="AB2668" s="321">
        <v>1.7961040779999999</v>
      </c>
      <c r="AC2668" s="322">
        <v>0.59518882524182481</v>
      </c>
      <c r="AD2668" s="323">
        <v>201000</v>
      </c>
      <c r="AE2668" s="322">
        <v>59.207861646435092</v>
      </c>
      <c r="AF2668" s="324">
        <v>146.26044274050611</v>
      </c>
      <c r="AG2668" s="324">
        <v>27.480450615548705</v>
      </c>
      <c r="AH2668" s="324">
        <v>0.18904358851280323</v>
      </c>
      <c r="AI2668" s="324">
        <v>0.1878871012602106</v>
      </c>
      <c r="AJ2668" s="324">
        <v>0.12053670838377531</v>
      </c>
      <c r="AK2668" s="324">
        <v>192.20667110525861</v>
      </c>
      <c r="AL2668" s="324">
        <v>145.35757957438022</v>
      </c>
      <c r="AM2668" s="324">
        <v>239.05576263613699</v>
      </c>
    </row>
    <row r="2669" spans="1:39">
      <c r="A2669" s="291" t="s">
        <v>2820</v>
      </c>
      <c r="B2669" s="291">
        <v>4</v>
      </c>
      <c r="C2669" s="291" t="s">
        <v>4847</v>
      </c>
      <c r="D2669" s="291" t="s">
        <v>3178</v>
      </c>
      <c r="E2669" s="291" t="s">
        <v>3160</v>
      </c>
      <c r="F2669" s="291" t="s">
        <v>3161</v>
      </c>
      <c r="G2669" s="291" t="s">
        <v>3162</v>
      </c>
      <c r="H2669" s="291" t="s">
        <v>3163</v>
      </c>
      <c r="I2669" s="291" t="s">
        <v>3164</v>
      </c>
      <c r="J2669" s="291" t="s">
        <v>63</v>
      </c>
      <c r="K2669" s="291">
        <v>6</v>
      </c>
      <c r="L2669" s="291">
        <v>24440266</v>
      </c>
      <c r="M2669" s="291" t="s">
        <v>58</v>
      </c>
      <c r="N2669" s="291">
        <v>666</v>
      </c>
      <c r="O2669" s="291">
        <v>11918703.052666787</v>
      </c>
      <c r="P2669" s="321" t="s">
        <v>3172</v>
      </c>
      <c r="Q2669" s="321">
        <v>20100000</v>
      </c>
      <c r="R2669" s="321">
        <v>32.510452999999998</v>
      </c>
      <c r="S2669" s="321">
        <v>52.540310169999998</v>
      </c>
      <c r="T2669" s="321">
        <v>123.30787642705047</v>
      </c>
      <c r="U2669" s="321" t="s">
        <v>150</v>
      </c>
      <c r="V2669" s="321">
        <v>0.2437433168239114</v>
      </c>
      <c r="W2669" s="321">
        <v>1.33586139759419</v>
      </c>
      <c r="X2669" s="321">
        <v>2.6501716760387399</v>
      </c>
      <c r="Y2669" s="321">
        <v>41.899748670636797</v>
      </c>
      <c r="Z2669" s="321">
        <v>0.41800999999999999</v>
      </c>
      <c r="AA2669" s="321">
        <v>141.09487300000001</v>
      </c>
      <c r="AB2669" s="321">
        <v>1.7961040779999999</v>
      </c>
      <c r="AC2669" s="322">
        <v>0.59518882524182481</v>
      </c>
      <c r="AD2669" s="323">
        <v>201000</v>
      </c>
      <c r="AE2669" s="322">
        <v>59.297030112770088</v>
      </c>
      <c r="AF2669" s="324">
        <v>146.48071449162134</v>
      </c>
      <c r="AG2669" s="324">
        <v>27.522021410437215</v>
      </c>
      <c r="AH2669" s="324">
        <v>0.18872503931184109</v>
      </c>
      <c r="AI2669" s="324">
        <v>0.18788836131743109</v>
      </c>
      <c r="AJ2669" s="324">
        <v>0.12053670838377531</v>
      </c>
      <c r="AK2669" s="324">
        <v>192.20796013149896</v>
      </c>
      <c r="AL2669" s="324">
        <v>145.35855440908929</v>
      </c>
      <c r="AM2669" s="324">
        <v>239.05736585390864</v>
      </c>
    </row>
    <row r="2670" spans="1:39">
      <c r="A2670" s="291" t="s">
        <v>2821</v>
      </c>
      <c r="B2670" s="291">
        <v>4</v>
      </c>
      <c r="C2670" s="291" t="s">
        <v>4848</v>
      </c>
      <c r="D2670" s="291" t="s">
        <v>3178</v>
      </c>
      <c r="E2670" s="291" t="s">
        <v>3160</v>
      </c>
      <c r="F2670" s="291" t="s">
        <v>3161</v>
      </c>
      <c r="G2670" s="291" t="s">
        <v>3162</v>
      </c>
      <c r="H2670" s="291" t="s">
        <v>3163</v>
      </c>
      <c r="I2670" s="291" t="s">
        <v>3164</v>
      </c>
      <c r="J2670" s="291" t="s">
        <v>63</v>
      </c>
      <c r="K2670" s="291">
        <v>6</v>
      </c>
      <c r="L2670" s="291">
        <v>24440266</v>
      </c>
      <c r="M2670" s="291" t="s">
        <v>58</v>
      </c>
      <c r="N2670" s="291">
        <v>667</v>
      </c>
      <c r="O2670" s="291">
        <v>11936625.914400121</v>
      </c>
      <c r="P2670" s="321" t="s">
        <v>3172</v>
      </c>
      <c r="Q2670" s="321">
        <v>20100000</v>
      </c>
      <c r="R2670" s="321">
        <v>32.510452999999998</v>
      </c>
      <c r="S2670" s="321">
        <v>52.540310169999998</v>
      </c>
      <c r="T2670" s="321">
        <v>123.30787642705047</v>
      </c>
      <c r="U2670" s="321" t="s">
        <v>150</v>
      </c>
      <c r="V2670" s="321">
        <v>0.2437433168239114</v>
      </c>
      <c r="W2670" s="321">
        <v>1.33586139759419</v>
      </c>
      <c r="X2670" s="321">
        <v>2.6501716760387399</v>
      </c>
      <c r="Y2670" s="321">
        <v>41.899748670636797</v>
      </c>
      <c r="Z2670" s="321">
        <v>0.41800999999999999</v>
      </c>
      <c r="AA2670" s="321">
        <v>141.09487300000001</v>
      </c>
      <c r="AB2670" s="321">
        <v>1.7961040779999999</v>
      </c>
      <c r="AC2670" s="322">
        <v>0.59518882524182481</v>
      </c>
      <c r="AD2670" s="323">
        <v>201000</v>
      </c>
      <c r="AE2670" s="322">
        <v>59.386198579105077</v>
      </c>
      <c r="AF2670" s="324">
        <v>146.70098624273655</v>
      </c>
      <c r="AG2670" s="324">
        <v>27.563521937799301</v>
      </c>
      <c r="AH2670" s="324">
        <v>0.1884060355082943</v>
      </c>
      <c r="AI2670" s="324">
        <v>0.18788913860600595</v>
      </c>
      <c r="AJ2670" s="324">
        <v>0.12053670838377531</v>
      </c>
      <c r="AK2670" s="324">
        <v>192.20875529012594</v>
      </c>
      <c r="AL2670" s="324">
        <v>145.35915575311512</v>
      </c>
      <c r="AM2670" s="324">
        <v>239.05835482713675</v>
      </c>
    </row>
    <row r="2671" spans="1:39">
      <c r="A2671" s="291" t="s">
        <v>2822</v>
      </c>
      <c r="B2671" s="291">
        <v>4</v>
      </c>
      <c r="C2671" s="291" t="s">
        <v>4849</v>
      </c>
      <c r="D2671" s="291" t="s">
        <v>3178</v>
      </c>
      <c r="E2671" s="291" t="s">
        <v>3160</v>
      </c>
      <c r="F2671" s="291" t="s">
        <v>3161</v>
      </c>
      <c r="G2671" s="291" t="s">
        <v>3162</v>
      </c>
      <c r="H2671" s="291" t="s">
        <v>3163</v>
      </c>
      <c r="I2671" s="291" t="s">
        <v>3164</v>
      </c>
      <c r="J2671" s="291" t="s">
        <v>63</v>
      </c>
      <c r="K2671" s="291">
        <v>6</v>
      </c>
      <c r="L2671" s="291">
        <v>24440266</v>
      </c>
      <c r="M2671" s="291" t="s">
        <v>58</v>
      </c>
      <c r="N2671" s="291">
        <v>668</v>
      </c>
      <c r="O2671" s="291">
        <v>11954548.776133455</v>
      </c>
      <c r="P2671" s="321" t="s">
        <v>3172</v>
      </c>
      <c r="Q2671" s="321">
        <v>20100000</v>
      </c>
      <c r="R2671" s="321">
        <v>32.510452999999998</v>
      </c>
      <c r="S2671" s="321">
        <v>52.540310169999998</v>
      </c>
      <c r="T2671" s="321">
        <v>123.30787642705047</v>
      </c>
      <c r="U2671" s="321" t="s">
        <v>150</v>
      </c>
      <c r="V2671" s="321">
        <v>0.2437433168239114</v>
      </c>
      <c r="W2671" s="321">
        <v>1.33586139759419</v>
      </c>
      <c r="X2671" s="321">
        <v>2.6501716760387399</v>
      </c>
      <c r="Y2671" s="321">
        <v>41.899748670636797</v>
      </c>
      <c r="Z2671" s="321">
        <v>0.41800999999999999</v>
      </c>
      <c r="AA2671" s="321">
        <v>141.09487300000001</v>
      </c>
      <c r="AB2671" s="321">
        <v>1.7961040779999999</v>
      </c>
      <c r="AC2671" s="322">
        <v>0.59518882524182481</v>
      </c>
      <c r="AD2671" s="323">
        <v>201000</v>
      </c>
      <c r="AE2671" s="322">
        <v>59.475367045440073</v>
      </c>
      <c r="AF2671" s="324">
        <v>146.92125799385178</v>
      </c>
      <c r="AG2671" s="324">
        <v>27.604952098675231</v>
      </c>
      <c r="AH2671" s="324">
        <v>0.18808658244268242</v>
      </c>
      <c r="AI2671" s="324">
        <v>0.1878894346237521</v>
      </c>
      <c r="AJ2671" s="324">
        <v>0.12053670838377531</v>
      </c>
      <c r="AK2671" s="324">
        <v>192.20905811339159</v>
      </c>
      <c r="AL2671" s="324">
        <v>145.35938476523359</v>
      </c>
      <c r="AM2671" s="324">
        <v>239.05873146154957</v>
      </c>
    </row>
    <row r="2672" spans="1:39">
      <c r="A2672" s="291" t="s">
        <v>2823</v>
      </c>
      <c r="B2672" s="291">
        <v>4</v>
      </c>
      <c r="C2672" s="291" t="s">
        <v>4850</v>
      </c>
      <c r="D2672" s="291" t="s">
        <v>3178</v>
      </c>
      <c r="E2672" s="291" t="s">
        <v>3160</v>
      </c>
      <c r="F2672" s="291" t="s">
        <v>3161</v>
      </c>
      <c r="G2672" s="291" t="s">
        <v>3162</v>
      </c>
      <c r="H2672" s="291" t="s">
        <v>3163</v>
      </c>
      <c r="I2672" s="291" t="s">
        <v>3164</v>
      </c>
      <c r="J2672" s="291" t="s">
        <v>63</v>
      </c>
      <c r="K2672" s="291">
        <v>6</v>
      </c>
      <c r="L2672" s="291">
        <v>24440266</v>
      </c>
      <c r="M2672" s="291" t="s">
        <v>58</v>
      </c>
      <c r="N2672" s="291">
        <v>669</v>
      </c>
      <c r="O2672" s="291">
        <v>11972471.637866789</v>
      </c>
      <c r="P2672" s="321" t="s">
        <v>3172</v>
      </c>
      <c r="Q2672" s="321">
        <v>20100000</v>
      </c>
      <c r="R2672" s="321">
        <v>32.510452999999998</v>
      </c>
      <c r="S2672" s="321">
        <v>52.540310169999998</v>
      </c>
      <c r="T2672" s="321">
        <v>123.30787642705047</v>
      </c>
      <c r="U2672" s="321" t="s">
        <v>150</v>
      </c>
      <c r="V2672" s="321">
        <v>0.2437433168239114</v>
      </c>
      <c r="W2672" s="321">
        <v>1.33586139759419</v>
      </c>
      <c r="X2672" s="321">
        <v>2.6501716760387399</v>
      </c>
      <c r="Y2672" s="321">
        <v>41.899748670636797</v>
      </c>
      <c r="Z2672" s="321">
        <v>0.41800999999999999</v>
      </c>
      <c r="AA2672" s="321">
        <v>141.09487300000001</v>
      </c>
      <c r="AB2672" s="321">
        <v>1.7961040779999999</v>
      </c>
      <c r="AC2672" s="322">
        <v>0.59518882524182481</v>
      </c>
      <c r="AD2672" s="323">
        <v>201000</v>
      </c>
      <c r="AE2672" s="322">
        <v>59.56453551177507</v>
      </c>
      <c r="AF2672" s="324">
        <v>147.14152974496702</v>
      </c>
      <c r="AG2672" s="324">
        <v>27.646311795278731</v>
      </c>
      <c r="AH2672" s="324">
        <v>0.18776668544239689</v>
      </c>
      <c r="AI2672" s="324">
        <v>0.18788925086749259</v>
      </c>
      <c r="AJ2672" s="324">
        <v>0.12053670838377531</v>
      </c>
      <c r="AK2672" s="324">
        <v>192.20887013253127</v>
      </c>
      <c r="AL2672" s="324">
        <v>145.35924260345166</v>
      </c>
      <c r="AM2672" s="324">
        <v>239.05849766161089</v>
      </c>
    </row>
    <row r="2673" spans="1:39">
      <c r="A2673" s="291" t="s">
        <v>2824</v>
      </c>
      <c r="B2673" s="291">
        <v>4</v>
      </c>
      <c r="C2673" s="291" t="s">
        <v>4851</v>
      </c>
      <c r="D2673" s="291" t="s">
        <v>3178</v>
      </c>
      <c r="E2673" s="291" t="s">
        <v>3160</v>
      </c>
      <c r="F2673" s="291" t="s">
        <v>3161</v>
      </c>
      <c r="G2673" s="291" t="s">
        <v>3162</v>
      </c>
      <c r="H2673" s="291" t="s">
        <v>3163</v>
      </c>
      <c r="I2673" s="291" t="s">
        <v>3164</v>
      </c>
      <c r="J2673" s="291" t="s">
        <v>63</v>
      </c>
      <c r="K2673" s="291">
        <v>6</v>
      </c>
      <c r="L2673" s="291">
        <v>24440266</v>
      </c>
      <c r="M2673" s="291" t="s">
        <v>58</v>
      </c>
      <c r="N2673" s="291">
        <v>670</v>
      </c>
      <c r="O2673" s="291">
        <v>11990394.499600124</v>
      </c>
      <c r="P2673" s="321" t="s">
        <v>3172</v>
      </c>
      <c r="Q2673" s="321">
        <v>20100000</v>
      </c>
      <c r="R2673" s="321">
        <v>32.510452999999998</v>
      </c>
      <c r="S2673" s="321">
        <v>52.540310169999998</v>
      </c>
      <c r="T2673" s="321">
        <v>123.30787642705047</v>
      </c>
      <c r="U2673" s="321" t="s">
        <v>150</v>
      </c>
      <c r="V2673" s="321">
        <v>0.2437433168239114</v>
      </c>
      <c r="W2673" s="321">
        <v>1.33586139759419</v>
      </c>
      <c r="X2673" s="321">
        <v>2.6501716760387399</v>
      </c>
      <c r="Y2673" s="321">
        <v>41.899748670636797</v>
      </c>
      <c r="Z2673" s="321">
        <v>0.41800999999999999</v>
      </c>
      <c r="AA2673" s="321">
        <v>141.09487300000001</v>
      </c>
      <c r="AB2673" s="321">
        <v>1.7961040779999999</v>
      </c>
      <c r="AC2673" s="322">
        <v>0.59518882524182481</v>
      </c>
      <c r="AD2673" s="323">
        <v>201000</v>
      </c>
      <c r="AE2673" s="322">
        <v>59.653703978110066</v>
      </c>
      <c r="AF2673" s="324">
        <v>147.36180149608222</v>
      </c>
      <c r="AG2673" s="324">
        <v>27.687600930994108</v>
      </c>
      <c r="AH2673" s="324">
        <v>0.18744634982169175</v>
      </c>
      <c r="AI2673" s="324">
        <v>0.18788858883304446</v>
      </c>
      <c r="AJ2673" s="324">
        <v>0.12053670838377531</v>
      </c>
      <c r="AK2673" s="324">
        <v>192.20819287775126</v>
      </c>
      <c r="AL2673" s="324">
        <v>145.35873042499807</v>
      </c>
      <c r="AM2673" s="324">
        <v>239.05765533050445</v>
      </c>
    </row>
    <row r="2674" spans="1:39">
      <c r="A2674" s="291" t="s">
        <v>2825</v>
      </c>
      <c r="B2674" s="291">
        <v>4</v>
      </c>
      <c r="C2674" s="291" t="s">
        <v>4852</v>
      </c>
      <c r="D2674" s="291" t="s">
        <v>3178</v>
      </c>
      <c r="E2674" s="291" t="s">
        <v>3160</v>
      </c>
      <c r="F2674" s="291" t="s">
        <v>3161</v>
      </c>
      <c r="G2674" s="291" t="s">
        <v>3162</v>
      </c>
      <c r="H2674" s="291" t="s">
        <v>3163</v>
      </c>
      <c r="I2674" s="291" t="s">
        <v>3164</v>
      </c>
      <c r="J2674" s="291" t="s">
        <v>63</v>
      </c>
      <c r="K2674" s="291">
        <v>6</v>
      </c>
      <c r="L2674" s="291">
        <v>24440266</v>
      </c>
      <c r="M2674" s="291" t="s">
        <v>58</v>
      </c>
      <c r="N2674" s="291">
        <v>671</v>
      </c>
      <c r="O2674" s="291">
        <v>12008317.361333458</v>
      </c>
      <c r="P2674" s="321" t="s">
        <v>3172</v>
      </c>
      <c r="Q2674" s="321">
        <v>20100000</v>
      </c>
      <c r="R2674" s="321">
        <v>32.510452999999998</v>
      </c>
      <c r="S2674" s="321">
        <v>52.540310169999998</v>
      </c>
      <c r="T2674" s="321">
        <v>123.30787642705047</v>
      </c>
      <c r="U2674" s="321" t="s">
        <v>150</v>
      </c>
      <c r="V2674" s="321">
        <v>0.2437433168239114</v>
      </c>
      <c r="W2674" s="321">
        <v>1.33586139759419</v>
      </c>
      <c r="X2674" s="321">
        <v>2.6501716760387399</v>
      </c>
      <c r="Y2674" s="321">
        <v>41.899748670636797</v>
      </c>
      <c r="Z2674" s="321">
        <v>0.41800999999999999</v>
      </c>
      <c r="AA2674" s="321">
        <v>141.09487300000001</v>
      </c>
      <c r="AB2674" s="321">
        <v>1.7961040779999999</v>
      </c>
      <c r="AC2674" s="322">
        <v>0.59518882524182481</v>
      </c>
      <c r="AD2674" s="323">
        <v>201000</v>
      </c>
      <c r="AE2674" s="322">
        <v>59.742872444445062</v>
      </c>
      <c r="AF2674" s="324">
        <v>147.58207324719746</v>
      </c>
      <c r="AG2674" s="324">
        <v>27.72881941037339</v>
      </c>
      <c r="AH2674" s="324">
        <v>0.18712558088176504</v>
      </c>
      <c r="AI2674" s="324">
        <v>0.18788745001520674</v>
      </c>
      <c r="AJ2674" s="324">
        <v>0.12053670838377531</v>
      </c>
      <c r="AK2674" s="324">
        <v>192.20702787821634</v>
      </c>
      <c r="AL2674" s="324">
        <v>145.35784938631389</v>
      </c>
      <c r="AM2674" s="324">
        <v>239.05620637011879</v>
      </c>
    </row>
    <row r="2675" spans="1:39">
      <c r="A2675" s="291" t="s">
        <v>2826</v>
      </c>
      <c r="B2675" s="291">
        <v>4</v>
      </c>
      <c r="C2675" s="291" t="s">
        <v>4853</v>
      </c>
      <c r="D2675" s="291" t="s">
        <v>3178</v>
      </c>
      <c r="E2675" s="291" t="s">
        <v>3160</v>
      </c>
      <c r="F2675" s="291" t="s">
        <v>3161</v>
      </c>
      <c r="G2675" s="291" t="s">
        <v>3162</v>
      </c>
      <c r="H2675" s="291" t="s">
        <v>3163</v>
      </c>
      <c r="I2675" s="291" t="s">
        <v>3164</v>
      </c>
      <c r="J2675" s="291" t="s">
        <v>63</v>
      </c>
      <c r="K2675" s="291">
        <v>6</v>
      </c>
      <c r="L2675" s="291">
        <v>24440266</v>
      </c>
      <c r="M2675" s="291" t="s">
        <v>58</v>
      </c>
      <c r="N2675" s="291">
        <v>672</v>
      </c>
      <c r="O2675" s="291">
        <v>12026240.223066792</v>
      </c>
      <c r="P2675" s="321" t="s">
        <v>3172</v>
      </c>
      <c r="Q2675" s="321">
        <v>20100000</v>
      </c>
      <c r="R2675" s="321">
        <v>32.510452999999998</v>
      </c>
      <c r="S2675" s="321">
        <v>52.540310169999998</v>
      </c>
      <c r="T2675" s="321">
        <v>123.30787642705047</v>
      </c>
      <c r="U2675" s="321" t="s">
        <v>150</v>
      </c>
      <c r="V2675" s="321">
        <v>0.2437433168239114</v>
      </c>
      <c r="W2675" s="321">
        <v>1.33586139759419</v>
      </c>
      <c r="X2675" s="321">
        <v>2.6501716760387399</v>
      </c>
      <c r="Y2675" s="321">
        <v>41.899748670636797</v>
      </c>
      <c r="Z2675" s="321">
        <v>0.41800999999999999</v>
      </c>
      <c r="AA2675" s="321">
        <v>141.09487300000001</v>
      </c>
      <c r="AB2675" s="321">
        <v>1.7961040779999999</v>
      </c>
      <c r="AC2675" s="322">
        <v>0.59518882524182481</v>
      </c>
      <c r="AD2675" s="323">
        <v>201000</v>
      </c>
      <c r="AE2675" s="322">
        <v>59.832040910780059</v>
      </c>
      <c r="AF2675" s="324">
        <v>147.80234499831269</v>
      </c>
      <c r="AG2675" s="324">
        <v>27.769967139133303</v>
      </c>
      <c r="AH2675" s="324">
        <v>0.18680438391025034</v>
      </c>
      <c r="AI2675" s="324">
        <v>0.18788583590774777</v>
      </c>
      <c r="AJ2675" s="324">
        <v>0.12053670838377531</v>
      </c>
      <c r="AK2675" s="324">
        <v>192.20537666203697</v>
      </c>
      <c r="AL2675" s="324">
        <v>145.3566006430429</v>
      </c>
      <c r="AM2675" s="324">
        <v>239.05415268103107</v>
      </c>
    </row>
    <row r="2676" spans="1:39">
      <c r="A2676" s="291" t="s">
        <v>2827</v>
      </c>
      <c r="B2676" s="291">
        <v>4</v>
      </c>
      <c r="C2676" s="291" t="s">
        <v>4854</v>
      </c>
      <c r="D2676" s="291" t="s">
        <v>3178</v>
      </c>
      <c r="E2676" s="291" t="s">
        <v>3160</v>
      </c>
      <c r="F2676" s="291" t="s">
        <v>3161</v>
      </c>
      <c r="G2676" s="291" t="s">
        <v>3162</v>
      </c>
      <c r="H2676" s="291" t="s">
        <v>3163</v>
      </c>
      <c r="I2676" s="291" t="s">
        <v>3164</v>
      </c>
      <c r="J2676" s="291" t="s">
        <v>63</v>
      </c>
      <c r="K2676" s="291">
        <v>6</v>
      </c>
      <c r="L2676" s="291">
        <v>24440266</v>
      </c>
      <c r="M2676" s="291" t="s">
        <v>58</v>
      </c>
      <c r="N2676" s="291">
        <v>673</v>
      </c>
      <c r="O2676" s="291">
        <v>12044163.084800126</v>
      </c>
      <c r="P2676" s="321" t="s">
        <v>3172</v>
      </c>
      <c r="Q2676" s="321">
        <v>20100000</v>
      </c>
      <c r="R2676" s="321">
        <v>32.510452999999998</v>
      </c>
      <c r="S2676" s="321">
        <v>52.540310169999998</v>
      </c>
      <c r="T2676" s="321">
        <v>123.30787642705047</v>
      </c>
      <c r="U2676" s="321" t="s">
        <v>150</v>
      </c>
      <c r="V2676" s="321">
        <v>0.2437433168239114</v>
      </c>
      <c r="W2676" s="321">
        <v>1.33586139759419</v>
      </c>
      <c r="X2676" s="321">
        <v>2.6501716760387399</v>
      </c>
      <c r="Y2676" s="321">
        <v>41.899748670636797</v>
      </c>
      <c r="Z2676" s="321">
        <v>0.41800999999999999</v>
      </c>
      <c r="AA2676" s="321">
        <v>141.09487300000001</v>
      </c>
      <c r="AB2676" s="321">
        <v>1.7961040779999999</v>
      </c>
      <c r="AC2676" s="322">
        <v>0.59518882524182481</v>
      </c>
      <c r="AD2676" s="323">
        <v>201000</v>
      </c>
      <c r="AE2676" s="322">
        <v>59.921209377115055</v>
      </c>
      <c r="AF2676" s="324">
        <v>148.02261674942793</v>
      </c>
      <c r="AG2676" s="324">
        <v>27.811044024152483</v>
      </c>
      <c r="AH2676" s="324">
        <v>0.18648276418200732</v>
      </c>
      <c r="AI2676" s="324">
        <v>0.187883748003394</v>
      </c>
      <c r="AJ2676" s="324">
        <v>0.12053670838377531</v>
      </c>
      <c r="AK2676" s="324">
        <v>192.20324075625774</v>
      </c>
      <c r="AL2676" s="324">
        <v>145.3549853500227</v>
      </c>
      <c r="AM2676" s="324">
        <v>239.05149616249281</v>
      </c>
    </row>
    <row r="2677" spans="1:39">
      <c r="A2677" s="291" t="s">
        <v>2828</v>
      </c>
      <c r="B2677" s="291">
        <v>4</v>
      </c>
      <c r="C2677" s="291" t="s">
        <v>4855</v>
      </c>
      <c r="D2677" s="291" t="s">
        <v>3178</v>
      </c>
      <c r="E2677" s="291" t="s">
        <v>3160</v>
      </c>
      <c r="F2677" s="291" t="s">
        <v>3161</v>
      </c>
      <c r="G2677" s="291" t="s">
        <v>3162</v>
      </c>
      <c r="H2677" s="291" t="s">
        <v>3163</v>
      </c>
      <c r="I2677" s="291" t="s">
        <v>3164</v>
      </c>
      <c r="J2677" s="291" t="s">
        <v>63</v>
      </c>
      <c r="K2677" s="291">
        <v>6</v>
      </c>
      <c r="L2677" s="291">
        <v>24440266</v>
      </c>
      <c r="M2677" s="291" t="s">
        <v>58</v>
      </c>
      <c r="N2677" s="291">
        <v>674</v>
      </c>
      <c r="O2677" s="291">
        <v>12062085.94653346</v>
      </c>
      <c r="P2677" s="321" t="s">
        <v>3172</v>
      </c>
      <c r="Q2677" s="321">
        <v>20100000</v>
      </c>
      <c r="R2677" s="321">
        <v>32.510452999999998</v>
      </c>
      <c r="S2677" s="321">
        <v>52.540310169999998</v>
      </c>
      <c r="T2677" s="321">
        <v>123.30787642705047</v>
      </c>
      <c r="U2677" s="321" t="s">
        <v>150</v>
      </c>
      <c r="V2677" s="321">
        <v>0.2437433168239114</v>
      </c>
      <c r="W2677" s="321">
        <v>1.33586139759419</v>
      </c>
      <c r="X2677" s="321">
        <v>2.6501716760387399</v>
      </c>
      <c r="Y2677" s="321">
        <v>41.899748670636797</v>
      </c>
      <c r="Z2677" s="321">
        <v>0.41800999999999999</v>
      </c>
      <c r="AA2677" s="321">
        <v>141.09487300000001</v>
      </c>
      <c r="AB2677" s="321">
        <v>1.7961040779999999</v>
      </c>
      <c r="AC2677" s="322">
        <v>0.59518882524182481</v>
      </c>
      <c r="AD2677" s="323">
        <v>201000</v>
      </c>
      <c r="AE2677" s="322">
        <v>60.010377843450051</v>
      </c>
      <c r="AF2677" s="324">
        <v>148.24288850054316</v>
      </c>
      <c r="AG2677" s="324">
        <v>27.852049973468418</v>
      </c>
      <c r="AH2677" s="324">
        <v>0.18616072695804911</v>
      </c>
      <c r="AI2677" s="324">
        <v>0.18788118779381696</v>
      </c>
      <c r="AJ2677" s="324">
        <v>0.12053670838377531</v>
      </c>
      <c r="AK2677" s="324">
        <v>192.20062168684407</v>
      </c>
      <c r="AL2677" s="324">
        <v>145.35300466127492</v>
      </c>
      <c r="AM2677" s="324">
        <v>239.04823871241325</v>
      </c>
    </row>
    <row r="2678" spans="1:39">
      <c r="A2678" s="291" t="s">
        <v>2829</v>
      </c>
      <c r="B2678" s="291">
        <v>4</v>
      </c>
      <c r="C2678" s="291" t="s">
        <v>4856</v>
      </c>
      <c r="D2678" s="291" t="s">
        <v>3178</v>
      </c>
      <c r="E2678" s="291" t="s">
        <v>3160</v>
      </c>
      <c r="F2678" s="291" t="s">
        <v>3161</v>
      </c>
      <c r="G2678" s="291" t="s">
        <v>3162</v>
      </c>
      <c r="H2678" s="291" t="s">
        <v>3163</v>
      </c>
      <c r="I2678" s="291" t="s">
        <v>3164</v>
      </c>
      <c r="J2678" s="291" t="s">
        <v>63</v>
      </c>
      <c r="K2678" s="291">
        <v>6</v>
      </c>
      <c r="L2678" s="291">
        <v>24440266</v>
      </c>
      <c r="M2678" s="291" t="s">
        <v>58</v>
      </c>
      <c r="N2678" s="291">
        <v>675</v>
      </c>
      <c r="O2678" s="291">
        <v>12080008.808266794</v>
      </c>
      <c r="P2678" s="321" t="s">
        <v>3172</v>
      </c>
      <c r="Q2678" s="321">
        <v>20100000</v>
      </c>
      <c r="R2678" s="321">
        <v>32.510452999999998</v>
      </c>
      <c r="S2678" s="321">
        <v>52.540310169999998</v>
      </c>
      <c r="T2678" s="321">
        <v>123.30787642705047</v>
      </c>
      <c r="U2678" s="321" t="s">
        <v>150</v>
      </c>
      <c r="V2678" s="321">
        <v>0.2437433168239114</v>
      </c>
      <c r="W2678" s="321">
        <v>1.33586139759419</v>
      </c>
      <c r="X2678" s="321">
        <v>2.6501716760387399</v>
      </c>
      <c r="Y2678" s="321">
        <v>41.899748670636797</v>
      </c>
      <c r="Z2678" s="321">
        <v>0.41800999999999999</v>
      </c>
      <c r="AA2678" s="321">
        <v>141.09487300000001</v>
      </c>
      <c r="AB2678" s="321">
        <v>1.7961040779999999</v>
      </c>
      <c r="AC2678" s="322">
        <v>0.59518882524182481</v>
      </c>
      <c r="AD2678" s="323">
        <v>201000</v>
      </c>
      <c r="AE2678" s="322">
        <v>60.099546309785048</v>
      </c>
      <c r="AF2678" s="324">
        <v>148.46316025165837</v>
      </c>
      <c r="AG2678" s="324">
        <v>27.892984896274609</v>
      </c>
      <c r="AH2678" s="324">
        <v>0.18583827748652587</v>
      </c>
      <c r="AI2678" s="324">
        <v>0.18787815676962216</v>
      </c>
      <c r="AJ2678" s="324">
        <v>0.12053670838377531</v>
      </c>
      <c r="AK2678" s="324">
        <v>192.19752097867087</v>
      </c>
      <c r="AL2678" s="324">
        <v>145.35065972999632</v>
      </c>
      <c r="AM2678" s="324">
        <v>239.04438222734538</v>
      </c>
    </row>
    <row r="2679" spans="1:39">
      <c r="A2679" s="291" t="s">
        <v>2830</v>
      </c>
      <c r="B2679" s="291">
        <v>4</v>
      </c>
      <c r="C2679" s="291" t="s">
        <v>4857</v>
      </c>
      <c r="D2679" s="291" t="s">
        <v>3178</v>
      </c>
      <c r="E2679" s="291" t="s">
        <v>3160</v>
      </c>
      <c r="F2679" s="291" t="s">
        <v>3161</v>
      </c>
      <c r="G2679" s="291" t="s">
        <v>3162</v>
      </c>
      <c r="H2679" s="291" t="s">
        <v>3163</v>
      </c>
      <c r="I2679" s="291" t="s">
        <v>3164</v>
      </c>
      <c r="J2679" s="291" t="s">
        <v>63</v>
      </c>
      <c r="K2679" s="291">
        <v>6</v>
      </c>
      <c r="L2679" s="291">
        <v>24440266</v>
      </c>
      <c r="M2679" s="291" t="s">
        <v>58</v>
      </c>
      <c r="N2679" s="291">
        <v>676</v>
      </c>
      <c r="O2679" s="291">
        <v>12097931.670000128</v>
      </c>
      <c r="P2679" s="321" t="s">
        <v>3172</v>
      </c>
      <c r="Q2679" s="321">
        <v>20100000</v>
      </c>
      <c r="R2679" s="321">
        <v>32.510452999999998</v>
      </c>
      <c r="S2679" s="321">
        <v>52.540310169999998</v>
      </c>
      <c r="T2679" s="321">
        <v>123.30787642705047</v>
      </c>
      <c r="U2679" s="321" t="s">
        <v>150</v>
      </c>
      <c r="V2679" s="321">
        <v>0.2437433168239114</v>
      </c>
      <c r="W2679" s="321">
        <v>1.33586139759419</v>
      </c>
      <c r="X2679" s="321">
        <v>2.6501716760387399</v>
      </c>
      <c r="Y2679" s="321">
        <v>41.899748670636797</v>
      </c>
      <c r="Z2679" s="321">
        <v>0.41800999999999999</v>
      </c>
      <c r="AA2679" s="321">
        <v>141.09487300000001</v>
      </c>
      <c r="AB2679" s="321">
        <v>1.7961040779999999</v>
      </c>
      <c r="AC2679" s="322">
        <v>0.59518882524182481</v>
      </c>
      <c r="AD2679" s="323">
        <v>201000</v>
      </c>
      <c r="AE2679" s="322">
        <v>60.188714776120044</v>
      </c>
      <c r="AF2679" s="324">
        <v>148.6834320027736</v>
      </c>
      <c r="AG2679" s="324">
        <v>27.933848702917558</v>
      </c>
      <c r="AH2679" s="324">
        <v>0.18551542100181467</v>
      </c>
      <c r="AI2679" s="324">
        <v>0.18787465642033652</v>
      </c>
      <c r="AJ2679" s="324">
        <v>0.12053670838377531</v>
      </c>
      <c r="AK2679" s="324">
        <v>192.19394015550958</v>
      </c>
      <c r="AL2679" s="324">
        <v>145.34795170854935</v>
      </c>
      <c r="AM2679" s="324">
        <v>239.03992860246979</v>
      </c>
    </row>
    <row r="2680" spans="1:39">
      <c r="A2680" s="291" t="s">
        <v>2831</v>
      </c>
      <c r="B2680" s="291">
        <v>4</v>
      </c>
      <c r="C2680" s="291" t="s">
        <v>4858</v>
      </c>
      <c r="D2680" s="291" t="s">
        <v>3178</v>
      </c>
      <c r="E2680" s="291" t="s">
        <v>3160</v>
      </c>
      <c r="F2680" s="291" t="s">
        <v>3161</v>
      </c>
      <c r="G2680" s="291" t="s">
        <v>3162</v>
      </c>
      <c r="H2680" s="291" t="s">
        <v>3163</v>
      </c>
      <c r="I2680" s="291" t="s">
        <v>3164</v>
      </c>
      <c r="J2680" s="291" t="s">
        <v>63</v>
      </c>
      <c r="K2680" s="291">
        <v>6</v>
      </c>
      <c r="L2680" s="291">
        <v>24440266</v>
      </c>
      <c r="M2680" s="291" t="s">
        <v>58</v>
      </c>
      <c r="N2680" s="291">
        <v>677</v>
      </c>
      <c r="O2680" s="291">
        <v>12115854.531733463</v>
      </c>
      <c r="P2680" s="321" t="s">
        <v>3172</v>
      </c>
      <c r="Q2680" s="321">
        <v>20100000</v>
      </c>
      <c r="R2680" s="321">
        <v>32.510452999999998</v>
      </c>
      <c r="S2680" s="321">
        <v>52.540310169999998</v>
      </c>
      <c r="T2680" s="321">
        <v>123.30787642705047</v>
      </c>
      <c r="U2680" s="321" t="s">
        <v>150</v>
      </c>
      <c r="V2680" s="321">
        <v>0.2437433168239114</v>
      </c>
      <c r="W2680" s="321">
        <v>1.33586139759419</v>
      </c>
      <c r="X2680" s="321">
        <v>2.6501716760387399</v>
      </c>
      <c r="Y2680" s="321">
        <v>41.899748670636797</v>
      </c>
      <c r="Z2680" s="321">
        <v>0.41800999999999999</v>
      </c>
      <c r="AA2680" s="321">
        <v>141.09487300000001</v>
      </c>
      <c r="AB2680" s="321">
        <v>1.7961040779999999</v>
      </c>
      <c r="AC2680" s="322">
        <v>0.59518882524182481</v>
      </c>
      <c r="AD2680" s="323">
        <v>201000</v>
      </c>
      <c r="AE2680" s="322">
        <v>60.27788324245504</v>
      </c>
      <c r="AF2680" s="324">
        <v>148.90370375388883</v>
      </c>
      <c r="AG2680" s="324">
        <v>27.974641304893829</v>
      </c>
      <c r="AH2680" s="324">
        <v>0.18519216272508188</v>
      </c>
      <c r="AI2680" s="324">
        <v>0.18787068823439679</v>
      </c>
      <c r="AJ2680" s="324">
        <v>0.12053670838377531</v>
      </c>
      <c r="AK2680" s="324">
        <v>192.18988074001652</v>
      </c>
      <c r="AL2680" s="324">
        <v>145.34488174845293</v>
      </c>
      <c r="AM2680" s="324">
        <v>239.03487973158008</v>
      </c>
    </row>
    <row r="2681" spans="1:39">
      <c r="A2681" s="291" t="s">
        <v>2832</v>
      </c>
      <c r="B2681" s="291">
        <v>4</v>
      </c>
      <c r="C2681" s="291" t="s">
        <v>4859</v>
      </c>
      <c r="D2681" s="291" t="s">
        <v>3178</v>
      </c>
      <c r="E2681" s="291" t="s">
        <v>3160</v>
      </c>
      <c r="F2681" s="291" t="s">
        <v>3161</v>
      </c>
      <c r="G2681" s="291" t="s">
        <v>3162</v>
      </c>
      <c r="H2681" s="291" t="s">
        <v>3163</v>
      </c>
      <c r="I2681" s="291" t="s">
        <v>3164</v>
      </c>
      <c r="J2681" s="291" t="s">
        <v>63</v>
      </c>
      <c r="K2681" s="291">
        <v>6</v>
      </c>
      <c r="L2681" s="291">
        <v>24440266</v>
      </c>
      <c r="M2681" s="291" t="s">
        <v>58</v>
      </c>
      <c r="N2681" s="291">
        <v>678</v>
      </c>
      <c r="O2681" s="291">
        <v>12133777.393466797</v>
      </c>
      <c r="P2681" s="321" t="s">
        <v>3172</v>
      </c>
      <c r="Q2681" s="321">
        <v>20100000</v>
      </c>
      <c r="R2681" s="321">
        <v>32.510452999999998</v>
      </c>
      <c r="S2681" s="321">
        <v>52.540310169999998</v>
      </c>
      <c r="T2681" s="321">
        <v>123.30787642705047</v>
      </c>
      <c r="U2681" s="321" t="s">
        <v>150</v>
      </c>
      <c r="V2681" s="321">
        <v>0.2437433168239114</v>
      </c>
      <c r="W2681" s="321">
        <v>1.33586139759419</v>
      </c>
      <c r="X2681" s="321">
        <v>2.6501716760387399</v>
      </c>
      <c r="Y2681" s="321">
        <v>41.899748670636797</v>
      </c>
      <c r="Z2681" s="321">
        <v>0.41800999999999999</v>
      </c>
      <c r="AA2681" s="321">
        <v>141.09487300000001</v>
      </c>
      <c r="AB2681" s="321">
        <v>1.7961040779999999</v>
      </c>
      <c r="AC2681" s="322">
        <v>0.59518882524182481</v>
      </c>
      <c r="AD2681" s="323">
        <v>201000</v>
      </c>
      <c r="AE2681" s="322">
        <v>60.367051708790036</v>
      </c>
      <c r="AF2681" s="324">
        <v>149.12397550500407</v>
      </c>
      <c r="AG2681" s="324">
        <v>28.015362614847088</v>
      </c>
      <c r="AH2681" s="324">
        <v>0.18486850786397874</v>
      </c>
      <c r="AI2681" s="324">
        <v>0.18786625369913768</v>
      </c>
      <c r="AJ2681" s="324">
        <v>0.12053670838377531</v>
      </c>
      <c r="AK2681" s="324">
        <v>192.18534425372056</v>
      </c>
      <c r="AL2681" s="324">
        <v>145.34145100037347</v>
      </c>
      <c r="AM2681" s="324">
        <v>239.02923750706765</v>
      </c>
    </row>
    <row r="2682" spans="1:39">
      <c r="A2682" s="291" t="s">
        <v>2833</v>
      </c>
      <c r="B2682" s="291">
        <v>4</v>
      </c>
      <c r="C2682" s="291" t="s">
        <v>4860</v>
      </c>
      <c r="D2682" s="291" t="s">
        <v>3178</v>
      </c>
      <c r="E2682" s="291" t="s">
        <v>3160</v>
      </c>
      <c r="F2682" s="291" t="s">
        <v>3161</v>
      </c>
      <c r="G2682" s="291" t="s">
        <v>3162</v>
      </c>
      <c r="H2682" s="291" t="s">
        <v>3163</v>
      </c>
      <c r="I2682" s="291" t="s">
        <v>3164</v>
      </c>
      <c r="J2682" s="291" t="s">
        <v>63</v>
      </c>
      <c r="K2682" s="291">
        <v>6</v>
      </c>
      <c r="L2682" s="291">
        <v>24440266</v>
      </c>
      <c r="M2682" s="291" t="s">
        <v>58</v>
      </c>
      <c r="N2682" s="291">
        <v>679</v>
      </c>
      <c r="O2682" s="291">
        <v>12151700.255200131</v>
      </c>
      <c r="P2682" s="321" t="s">
        <v>3172</v>
      </c>
      <c r="Q2682" s="321">
        <v>20100000</v>
      </c>
      <c r="R2682" s="321">
        <v>32.510452999999998</v>
      </c>
      <c r="S2682" s="321">
        <v>52.540310169999998</v>
      </c>
      <c r="T2682" s="321">
        <v>123.30787642705047</v>
      </c>
      <c r="U2682" s="321" t="s">
        <v>150</v>
      </c>
      <c r="V2682" s="321">
        <v>0.2437433168239114</v>
      </c>
      <c r="W2682" s="321">
        <v>1.33586139759419</v>
      </c>
      <c r="X2682" s="321">
        <v>2.6501716760387399</v>
      </c>
      <c r="Y2682" s="321">
        <v>41.899748670636797</v>
      </c>
      <c r="Z2682" s="321">
        <v>0.41800999999999999</v>
      </c>
      <c r="AA2682" s="321">
        <v>141.09487300000001</v>
      </c>
      <c r="AB2682" s="321">
        <v>1.7961040779999999</v>
      </c>
      <c r="AC2682" s="322">
        <v>0.59518882524182481</v>
      </c>
      <c r="AD2682" s="323">
        <v>201000</v>
      </c>
      <c r="AE2682" s="322">
        <v>60.456220175125026</v>
      </c>
      <c r="AF2682" s="324">
        <v>149.34424725611927</v>
      </c>
      <c r="AG2682" s="324">
        <v>28.056012546565071</v>
      </c>
      <c r="AH2682" s="324">
        <v>0.18454446161243032</v>
      </c>
      <c r="AI2682" s="324">
        <v>0.18786135430077971</v>
      </c>
      <c r="AJ2682" s="324">
        <v>0.12053670838377531</v>
      </c>
      <c r="AK2682" s="324">
        <v>192.18033221701083</v>
      </c>
      <c r="AL2682" s="324">
        <v>145.33766061411541</v>
      </c>
      <c r="AM2682" s="324">
        <v>239.02300381990622</v>
      </c>
    </row>
    <row r="2683" spans="1:39">
      <c r="A2683" s="291" t="s">
        <v>2834</v>
      </c>
      <c r="B2683" s="291">
        <v>4</v>
      </c>
      <c r="C2683" s="291" t="s">
        <v>4861</v>
      </c>
      <c r="D2683" s="291" t="s">
        <v>3178</v>
      </c>
      <c r="E2683" s="291" t="s">
        <v>3160</v>
      </c>
      <c r="F2683" s="291" t="s">
        <v>3161</v>
      </c>
      <c r="G2683" s="291" t="s">
        <v>3162</v>
      </c>
      <c r="H2683" s="291" t="s">
        <v>3163</v>
      </c>
      <c r="I2683" s="291" t="s">
        <v>3164</v>
      </c>
      <c r="J2683" s="291" t="s">
        <v>63</v>
      </c>
      <c r="K2683" s="291">
        <v>6</v>
      </c>
      <c r="L2683" s="291">
        <v>24440266</v>
      </c>
      <c r="M2683" s="291" t="s">
        <v>58</v>
      </c>
      <c r="N2683" s="291">
        <v>680</v>
      </c>
      <c r="O2683" s="291">
        <v>12169623.116933465</v>
      </c>
      <c r="P2683" s="321" t="s">
        <v>3172</v>
      </c>
      <c r="Q2683" s="321">
        <v>20100000</v>
      </c>
      <c r="R2683" s="321">
        <v>32.510452999999998</v>
      </c>
      <c r="S2683" s="321">
        <v>52.540310169999998</v>
      </c>
      <c r="T2683" s="321">
        <v>123.30787642705047</v>
      </c>
      <c r="U2683" s="321" t="s">
        <v>150</v>
      </c>
      <c r="V2683" s="321">
        <v>0.2437433168239114</v>
      </c>
      <c r="W2683" s="321">
        <v>1.33586139759419</v>
      </c>
      <c r="X2683" s="321">
        <v>2.6501716760387399</v>
      </c>
      <c r="Y2683" s="321">
        <v>41.899748670636797</v>
      </c>
      <c r="Z2683" s="321">
        <v>0.41800999999999999</v>
      </c>
      <c r="AA2683" s="321">
        <v>141.09487300000001</v>
      </c>
      <c r="AB2683" s="321">
        <v>1.7961040779999999</v>
      </c>
      <c r="AC2683" s="322">
        <v>0.59518882524182481</v>
      </c>
      <c r="AD2683" s="323">
        <v>201000</v>
      </c>
      <c r="AE2683" s="322">
        <v>60.545388641460022</v>
      </c>
      <c r="AF2683" s="324">
        <v>149.56451900723451</v>
      </c>
      <c r="AG2683" s="324">
        <v>28.09659101497671</v>
      </c>
      <c r="AH2683" s="324">
        <v>0.1842200291512183</v>
      </c>
      <c r="AI2683" s="324">
        <v>0.18785599152441806</v>
      </c>
      <c r="AJ2683" s="324">
        <v>0.12053670838377531</v>
      </c>
      <c r="AK2683" s="324">
        <v>192.17484614912516</v>
      </c>
      <c r="AL2683" s="324">
        <v>145.33351173861251</v>
      </c>
      <c r="AM2683" s="324">
        <v>239.01618055963777</v>
      </c>
    </row>
    <row r="2684" spans="1:39">
      <c r="A2684" s="291" t="s">
        <v>2835</v>
      </c>
      <c r="B2684" s="291">
        <v>4</v>
      </c>
      <c r="C2684" s="291" t="s">
        <v>4862</v>
      </c>
      <c r="D2684" s="291" t="s">
        <v>3178</v>
      </c>
      <c r="E2684" s="291" t="s">
        <v>3160</v>
      </c>
      <c r="F2684" s="291" t="s">
        <v>3161</v>
      </c>
      <c r="G2684" s="291" t="s">
        <v>3162</v>
      </c>
      <c r="H2684" s="291" t="s">
        <v>3163</v>
      </c>
      <c r="I2684" s="291" t="s">
        <v>3164</v>
      </c>
      <c r="J2684" s="291" t="s">
        <v>63</v>
      </c>
      <c r="K2684" s="291">
        <v>6</v>
      </c>
      <c r="L2684" s="291">
        <v>24440266</v>
      </c>
      <c r="M2684" s="291" t="s">
        <v>58</v>
      </c>
      <c r="N2684" s="291">
        <v>681</v>
      </c>
      <c r="O2684" s="291">
        <v>12187545.978666799</v>
      </c>
      <c r="P2684" s="321" t="s">
        <v>3172</v>
      </c>
      <c r="Q2684" s="321">
        <v>20100000</v>
      </c>
      <c r="R2684" s="321">
        <v>32.510452999999998</v>
      </c>
      <c r="S2684" s="321">
        <v>52.540310169999998</v>
      </c>
      <c r="T2684" s="321">
        <v>123.30787642705047</v>
      </c>
      <c r="U2684" s="321" t="s">
        <v>150</v>
      </c>
      <c r="V2684" s="321">
        <v>0.2437433168239114</v>
      </c>
      <c r="W2684" s="321">
        <v>1.33586139759419</v>
      </c>
      <c r="X2684" s="321">
        <v>2.6501716760387399</v>
      </c>
      <c r="Y2684" s="321">
        <v>41.899748670636797</v>
      </c>
      <c r="Z2684" s="321">
        <v>0.41800999999999999</v>
      </c>
      <c r="AA2684" s="321">
        <v>141.09487300000001</v>
      </c>
      <c r="AB2684" s="321">
        <v>1.7961040779999999</v>
      </c>
      <c r="AC2684" s="322">
        <v>0.59518882524182481</v>
      </c>
      <c r="AD2684" s="323">
        <v>201000</v>
      </c>
      <c r="AE2684" s="322">
        <v>60.634557107795018</v>
      </c>
      <c r="AF2684" s="324">
        <v>149.78479075834974</v>
      </c>
      <c r="AG2684" s="324">
        <v>28.137097936148979</v>
      </c>
      <c r="AH2684" s="324">
        <v>0.18389521564696093</v>
      </c>
      <c r="AI2684" s="324">
        <v>0.18785016685401004</v>
      </c>
      <c r="AJ2684" s="324">
        <v>0.12053670838377531</v>
      </c>
      <c r="AK2684" s="324">
        <v>192.16888756813742</v>
      </c>
      <c r="AL2684" s="324">
        <v>145.3290055219183</v>
      </c>
      <c r="AM2684" s="324">
        <v>239.00876961435651</v>
      </c>
    </row>
    <row r="2685" spans="1:39">
      <c r="A2685" s="291" t="s">
        <v>2836</v>
      </c>
      <c r="B2685" s="291">
        <v>4</v>
      </c>
      <c r="C2685" s="291" t="s">
        <v>4863</v>
      </c>
      <c r="D2685" s="291" t="s">
        <v>3178</v>
      </c>
      <c r="E2685" s="291" t="s">
        <v>3160</v>
      </c>
      <c r="F2685" s="291" t="s">
        <v>3161</v>
      </c>
      <c r="G2685" s="291" t="s">
        <v>3162</v>
      </c>
      <c r="H2685" s="291" t="s">
        <v>3163</v>
      </c>
      <c r="I2685" s="291" t="s">
        <v>3164</v>
      </c>
      <c r="J2685" s="291" t="s">
        <v>63</v>
      </c>
      <c r="K2685" s="291">
        <v>6</v>
      </c>
      <c r="L2685" s="291">
        <v>24440266</v>
      </c>
      <c r="M2685" s="291" t="s">
        <v>58</v>
      </c>
      <c r="N2685" s="291">
        <v>682</v>
      </c>
      <c r="O2685" s="291">
        <v>12205468.840400133</v>
      </c>
      <c r="P2685" s="321" t="s">
        <v>3172</v>
      </c>
      <c r="Q2685" s="321">
        <v>20100000</v>
      </c>
      <c r="R2685" s="321">
        <v>32.510452999999998</v>
      </c>
      <c r="S2685" s="321">
        <v>52.540310169999998</v>
      </c>
      <c r="T2685" s="321">
        <v>123.30787642705047</v>
      </c>
      <c r="U2685" s="321" t="s">
        <v>150</v>
      </c>
      <c r="V2685" s="321">
        <v>0.2437433168239114</v>
      </c>
      <c r="W2685" s="321">
        <v>1.33586139759419</v>
      </c>
      <c r="X2685" s="321">
        <v>2.6501716760387399</v>
      </c>
      <c r="Y2685" s="321">
        <v>41.899748670636797</v>
      </c>
      <c r="Z2685" s="321">
        <v>0.41800999999999999</v>
      </c>
      <c r="AA2685" s="321">
        <v>141.09487300000001</v>
      </c>
      <c r="AB2685" s="321">
        <v>1.7961040779999999</v>
      </c>
      <c r="AC2685" s="322">
        <v>0.59518882524182481</v>
      </c>
      <c r="AD2685" s="323">
        <v>201000</v>
      </c>
      <c r="AE2685" s="322">
        <v>60.723725574130015</v>
      </c>
      <c r="AF2685" s="324">
        <v>150.00506250946498</v>
      </c>
      <c r="AG2685" s="324">
        <v>28.177533227284044</v>
      </c>
      <c r="AH2685" s="324">
        <v>0.18357002625321381</v>
      </c>
      <c r="AI2685" s="324">
        <v>0.18784388177236422</v>
      </c>
      <c r="AJ2685" s="324">
        <v>0.12053670838377531</v>
      </c>
      <c r="AK2685" s="324">
        <v>192.16245799094628</v>
      </c>
      <c r="AL2685" s="324">
        <v>145.32414311119751</v>
      </c>
      <c r="AM2685" s="324">
        <v>239.00077287069507</v>
      </c>
    </row>
    <row r="2686" spans="1:39">
      <c r="A2686" s="291" t="s">
        <v>2837</v>
      </c>
      <c r="B2686" s="291">
        <v>4</v>
      </c>
      <c r="C2686" s="291" t="s">
        <v>4864</v>
      </c>
      <c r="D2686" s="291" t="s">
        <v>3178</v>
      </c>
      <c r="E2686" s="291" t="s">
        <v>3160</v>
      </c>
      <c r="F2686" s="291" t="s">
        <v>3161</v>
      </c>
      <c r="G2686" s="291" t="s">
        <v>3162</v>
      </c>
      <c r="H2686" s="291" t="s">
        <v>3163</v>
      </c>
      <c r="I2686" s="291" t="s">
        <v>3164</v>
      </c>
      <c r="J2686" s="291" t="s">
        <v>63</v>
      </c>
      <c r="K2686" s="291">
        <v>6</v>
      </c>
      <c r="L2686" s="291">
        <v>24440266</v>
      </c>
      <c r="M2686" s="291" t="s">
        <v>58</v>
      </c>
      <c r="N2686" s="291">
        <v>683</v>
      </c>
      <c r="O2686" s="291">
        <v>12223391.702133467</v>
      </c>
      <c r="P2686" s="321" t="s">
        <v>3172</v>
      </c>
      <c r="Q2686" s="321">
        <v>20100000</v>
      </c>
      <c r="R2686" s="321">
        <v>32.510452999999998</v>
      </c>
      <c r="S2686" s="321">
        <v>52.540310169999998</v>
      </c>
      <c r="T2686" s="321">
        <v>123.30787642705047</v>
      </c>
      <c r="U2686" s="321" t="s">
        <v>150</v>
      </c>
      <c r="V2686" s="321">
        <v>0.2437433168239114</v>
      </c>
      <c r="W2686" s="321">
        <v>1.33586139759419</v>
      </c>
      <c r="X2686" s="321">
        <v>2.6501716760387399</v>
      </c>
      <c r="Y2686" s="321">
        <v>41.899748670636797</v>
      </c>
      <c r="Z2686" s="321">
        <v>0.41800999999999999</v>
      </c>
      <c r="AA2686" s="321">
        <v>141.09487300000001</v>
      </c>
      <c r="AB2686" s="321">
        <v>1.7961040779999999</v>
      </c>
      <c r="AC2686" s="322">
        <v>0.59518882524182481</v>
      </c>
      <c r="AD2686" s="323">
        <v>201000</v>
      </c>
      <c r="AE2686" s="322">
        <v>60.812894040465011</v>
      </c>
      <c r="AF2686" s="324">
        <v>150.22533426058018</v>
      </c>
      <c r="AG2686" s="324">
        <v>28.217896806716155</v>
      </c>
      <c r="AH2686" s="324">
        <v>0.18324446610949943</v>
      </c>
      <c r="AI2686" s="324">
        <v>0.18783713776112834</v>
      </c>
      <c r="AJ2686" s="324">
        <v>0.12053670838377531</v>
      </c>
      <c r="AK2686" s="324">
        <v>192.15555893326297</v>
      </c>
      <c r="AL2686" s="324">
        <v>145.3189256527169</v>
      </c>
      <c r="AM2686" s="324">
        <v>238.99219221380906</v>
      </c>
    </row>
    <row r="2687" spans="1:39">
      <c r="A2687" s="291" t="s">
        <v>2838</v>
      </c>
      <c r="B2687" s="291">
        <v>4</v>
      </c>
      <c r="C2687" s="291" t="s">
        <v>4865</v>
      </c>
      <c r="D2687" s="291" t="s">
        <v>3178</v>
      </c>
      <c r="E2687" s="291" t="s">
        <v>3160</v>
      </c>
      <c r="F2687" s="291" t="s">
        <v>3161</v>
      </c>
      <c r="G2687" s="291" t="s">
        <v>3162</v>
      </c>
      <c r="H2687" s="291" t="s">
        <v>3163</v>
      </c>
      <c r="I2687" s="291" t="s">
        <v>3164</v>
      </c>
      <c r="J2687" s="291" t="s">
        <v>63</v>
      </c>
      <c r="K2687" s="291">
        <v>6</v>
      </c>
      <c r="L2687" s="291">
        <v>24440266</v>
      </c>
      <c r="M2687" s="291" t="s">
        <v>58</v>
      </c>
      <c r="N2687" s="291">
        <v>684</v>
      </c>
      <c r="O2687" s="291">
        <v>12241314.563866802</v>
      </c>
      <c r="P2687" s="321" t="s">
        <v>3172</v>
      </c>
      <c r="Q2687" s="321">
        <v>20100000</v>
      </c>
      <c r="R2687" s="321">
        <v>32.510452999999998</v>
      </c>
      <c r="S2687" s="321">
        <v>52.540310169999998</v>
      </c>
      <c r="T2687" s="321">
        <v>123.30787642705047</v>
      </c>
      <c r="U2687" s="321" t="s">
        <v>150</v>
      </c>
      <c r="V2687" s="321">
        <v>0.2437433168239114</v>
      </c>
      <c r="W2687" s="321">
        <v>1.33586139759419</v>
      </c>
      <c r="X2687" s="321">
        <v>2.6501716760387399</v>
      </c>
      <c r="Y2687" s="321">
        <v>41.899748670636797</v>
      </c>
      <c r="Z2687" s="321">
        <v>0.41800999999999999</v>
      </c>
      <c r="AA2687" s="321">
        <v>141.09487300000001</v>
      </c>
      <c r="AB2687" s="321">
        <v>1.7961040779999999</v>
      </c>
      <c r="AC2687" s="322">
        <v>0.59518882524182481</v>
      </c>
      <c r="AD2687" s="323">
        <v>201000</v>
      </c>
      <c r="AE2687" s="322">
        <v>60.902062506800007</v>
      </c>
      <c r="AF2687" s="324">
        <v>150.44560601169542</v>
      </c>
      <c r="AG2687" s="324">
        <v>28.258188593908631</v>
      </c>
      <c r="AH2687" s="324">
        <v>0.18291854034155244</v>
      </c>
      <c r="AI2687" s="324">
        <v>0.18782993630077757</v>
      </c>
      <c r="AJ2687" s="324">
        <v>0.12053670838377531</v>
      </c>
      <c r="AK2687" s="324">
        <v>192.14819190959912</v>
      </c>
      <c r="AL2687" s="324">
        <v>145.31335429183599</v>
      </c>
      <c r="AM2687" s="324">
        <v>238.98302952736225</v>
      </c>
    </row>
    <row r="2688" spans="1:39">
      <c r="A2688" s="291" t="s">
        <v>2839</v>
      </c>
      <c r="B2688" s="291">
        <v>4</v>
      </c>
      <c r="C2688" s="291" t="s">
        <v>4866</v>
      </c>
      <c r="D2688" s="291" t="s">
        <v>3178</v>
      </c>
      <c r="E2688" s="291" t="s">
        <v>3160</v>
      </c>
      <c r="F2688" s="291" t="s">
        <v>3161</v>
      </c>
      <c r="G2688" s="291" t="s">
        <v>3162</v>
      </c>
      <c r="H2688" s="291" t="s">
        <v>3163</v>
      </c>
      <c r="I2688" s="291" t="s">
        <v>3164</v>
      </c>
      <c r="J2688" s="291" t="s">
        <v>63</v>
      </c>
      <c r="K2688" s="291">
        <v>6</v>
      </c>
      <c r="L2688" s="291">
        <v>24440266</v>
      </c>
      <c r="M2688" s="291" t="s">
        <v>58</v>
      </c>
      <c r="N2688" s="291">
        <v>685</v>
      </c>
      <c r="O2688" s="291">
        <v>12259237.425600136</v>
      </c>
      <c r="P2688" s="321" t="s">
        <v>3172</v>
      </c>
      <c r="Q2688" s="321">
        <v>20100000</v>
      </c>
      <c r="R2688" s="321">
        <v>32.510452999999998</v>
      </c>
      <c r="S2688" s="321">
        <v>52.540310169999998</v>
      </c>
      <c r="T2688" s="321">
        <v>123.30787642705047</v>
      </c>
      <c r="U2688" s="321" t="s">
        <v>150</v>
      </c>
      <c r="V2688" s="321">
        <v>0.2437433168239114</v>
      </c>
      <c r="W2688" s="321">
        <v>1.33586139759419</v>
      </c>
      <c r="X2688" s="321">
        <v>2.6501716760387399</v>
      </c>
      <c r="Y2688" s="321">
        <v>41.899748670636797</v>
      </c>
      <c r="Z2688" s="321">
        <v>0.41800999999999999</v>
      </c>
      <c r="AA2688" s="321">
        <v>141.09487300000001</v>
      </c>
      <c r="AB2688" s="321">
        <v>1.7961040779999999</v>
      </c>
      <c r="AC2688" s="322">
        <v>0.59518882524182481</v>
      </c>
      <c r="AD2688" s="323">
        <v>201000</v>
      </c>
      <c r="AE2688" s="322">
        <v>60.991230973135004</v>
      </c>
      <c r="AF2688" s="324">
        <v>150.66587776281065</v>
      </c>
      <c r="AG2688" s="324">
        <v>28.298408509450901</v>
      </c>
      <c r="AH2688" s="324">
        <v>0.18259225406179799</v>
      </c>
      <c r="AI2688" s="324">
        <v>0.18782227887060363</v>
      </c>
      <c r="AJ2688" s="324">
        <v>0.12053670838377531</v>
      </c>
      <c r="AK2688" s="324">
        <v>192.1403584332557</v>
      </c>
      <c r="AL2688" s="324">
        <v>145.30743017299878</v>
      </c>
      <c r="AM2688" s="324">
        <v>238.97328669351262</v>
      </c>
    </row>
    <row r="2689" spans="1:39">
      <c r="A2689" s="291" t="s">
        <v>2840</v>
      </c>
      <c r="B2689" s="291">
        <v>4</v>
      </c>
      <c r="C2689" s="291" t="s">
        <v>4867</v>
      </c>
      <c r="D2689" s="291" t="s">
        <v>3178</v>
      </c>
      <c r="E2689" s="291" t="s">
        <v>3160</v>
      </c>
      <c r="F2689" s="291" t="s">
        <v>3161</v>
      </c>
      <c r="G2689" s="291" t="s">
        <v>3162</v>
      </c>
      <c r="H2689" s="291" t="s">
        <v>3163</v>
      </c>
      <c r="I2689" s="291" t="s">
        <v>3164</v>
      </c>
      <c r="J2689" s="291" t="s">
        <v>63</v>
      </c>
      <c r="K2689" s="291">
        <v>6</v>
      </c>
      <c r="L2689" s="291">
        <v>24440266</v>
      </c>
      <c r="M2689" s="291" t="s">
        <v>58</v>
      </c>
      <c r="N2689" s="291">
        <v>686</v>
      </c>
      <c r="O2689" s="291">
        <v>12277160.28733347</v>
      </c>
      <c r="P2689" s="321" t="s">
        <v>3172</v>
      </c>
      <c r="Q2689" s="321">
        <v>20100000</v>
      </c>
      <c r="R2689" s="321">
        <v>32.510452999999998</v>
      </c>
      <c r="S2689" s="321">
        <v>52.540310169999998</v>
      </c>
      <c r="T2689" s="321">
        <v>123.30787642705047</v>
      </c>
      <c r="U2689" s="321" t="s">
        <v>150</v>
      </c>
      <c r="V2689" s="321">
        <v>0.2437433168239114</v>
      </c>
      <c r="W2689" s="321">
        <v>1.33586139759419</v>
      </c>
      <c r="X2689" s="321">
        <v>2.6501716760387399</v>
      </c>
      <c r="Y2689" s="321">
        <v>41.899748670636797</v>
      </c>
      <c r="Z2689" s="321">
        <v>0.41800999999999999</v>
      </c>
      <c r="AA2689" s="321">
        <v>141.09487300000001</v>
      </c>
      <c r="AB2689" s="321">
        <v>1.7961040779999999</v>
      </c>
      <c r="AC2689" s="322">
        <v>0.59518882524182481</v>
      </c>
      <c r="AD2689" s="323">
        <v>201000</v>
      </c>
      <c r="AE2689" s="322">
        <v>61.08039943947</v>
      </c>
      <c r="AF2689" s="324">
        <v>150.88614951392589</v>
      </c>
      <c r="AG2689" s="324">
        <v>28.338556475055345</v>
      </c>
      <c r="AH2689" s="324">
        <v>0.18226561236824423</v>
      </c>
      <c r="AI2689" s="324">
        <v>0.18781416694870237</v>
      </c>
      <c r="AJ2689" s="324">
        <v>0.12053670838377531</v>
      </c>
      <c r="AK2689" s="324">
        <v>192.13206001631036</v>
      </c>
      <c r="AL2689" s="324">
        <v>145.30115443972409</v>
      </c>
      <c r="AM2689" s="324">
        <v>238.96296559289667</v>
      </c>
    </row>
    <row r="2690" spans="1:39">
      <c r="A2690" s="291" t="s">
        <v>2841</v>
      </c>
      <c r="B2690" s="291">
        <v>4</v>
      </c>
      <c r="C2690" s="291" t="s">
        <v>4868</v>
      </c>
      <c r="D2690" s="291" t="s">
        <v>3178</v>
      </c>
      <c r="E2690" s="291" t="s">
        <v>3160</v>
      </c>
      <c r="F2690" s="291" t="s">
        <v>3161</v>
      </c>
      <c r="G2690" s="291" t="s">
        <v>3162</v>
      </c>
      <c r="H2690" s="291" t="s">
        <v>3163</v>
      </c>
      <c r="I2690" s="291" t="s">
        <v>3164</v>
      </c>
      <c r="J2690" s="291" t="s">
        <v>63</v>
      </c>
      <c r="K2690" s="291">
        <v>6</v>
      </c>
      <c r="L2690" s="291">
        <v>24440266</v>
      </c>
      <c r="M2690" s="291" t="s">
        <v>58</v>
      </c>
      <c r="N2690" s="291">
        <v>687</v>
      </c>
      <c r="O2690" s="291">
        <v>12295083.149066804</v>
      </c>
      <c r="P2690" s="321" t="s">
        <v>3172</v>
      </c>
      <c r="Q2690" s="321">
        <v>20100000</v>
      </c>
      <c r="R2690" s="321">
        <v>32.510452999999998</v>
      </c>
      <c r="S2690" s="321">
        <v>52.540310169999998</v>
      </c>
      <c r="T2690" s="321">
        <v>123.30787642705047</v>
      </c>
      <c r="U2690" s="321" t="s">
        <v>150</v>
      </c>
      <c r="V2690" s="321">
        <v>0.2437433168239114</v>
      </c>
      <c r="W2690" s="321">
        <v>1.33586139759419</v>
      </c>
      <c r="X2690" s="321">
        <v>2.6501716760387399</v>
      </c>
      <c r="Y2690" s="321">
        <v>41.899748670636797</v>
      </c>
      <c r="Z2690" s="321">
        <v>0.41800999999999999</v>
      </c>
      <c r="AA2690" s="321">
        <v>141.09487300000001</v>
      </c>
      <c r="AB2690" s="321">
        <v>1.7961040779999999</v>
      </c>
      <c r="AC2690" s="322">
        <v>0.59518882524182481</v>
      </c>
      <c r="AD2690" s="323">
        <v>201000</v>
      </c>
      <c r="AE2690" s="322">
        <v>61.169567905804996</v>
      </c>
      <c r="AF2690" s="324">
        <v>151.10642126504112</v>
      </c>
      <c r="AG2690" s="324">
        <v>28.378632413554367</v>
      </c>
      <c r="AH2690" s="324">
        <v>0.18193862034563288</v>
      </c>
      <c r="AI2690" s="324">
        <v>0.18780560201196322</v>
      </c>
      <c r="AJ2690" s="324">
        <v>0.12053670838377531</v>
      </c>
      <c r="AK2690" s="324">
        <v>192.12329816960658</v>
      </c>
      <c r="AL2690" s="324">
        <v>145.29452823459738</v>
      </c>
      <c r="AM2690" s="324">
        <v>238.95206810461582</v>
      </c>
    </row>
    <row r="2691" spans="1:39">
      <c r="A2691" s="291" t="s">
        <v>2842</v>
      </c>
      <c r="B2691" s="291">
        <v>4</v>
      </c>
      <c r="C2691" s="291" t="s">
        <v>4869</v>
      </c>
      <c r="D2691" s="291" t="s">
        <v>3178</v>
      </c>
      <c r="E2691" s="291" t="s">
        <v>3160</v>
      </c>
      <c r="F2691" s="291" t="s">
        <v>3161</v>
      </c>
      <c r="G2691" s="291" t="s">
        <v>3162</v>
      </c>
      <c r="H2691" s="291" t="s">
        <v>3163</v>
      </c>
      <c r="I2691" s="291" t="s">
        <v>3164</v>
      </c>
      <c r="J2691" s="291" t="s">
        <v>63</v>
      </c>
      <c r="K2691" s="291">
        <v>6</v>
      </c>
      <c r="L2691" s="291">
        <v>24440266</v>
      </c>
      <c r="M2691" s="291" t="s">
        <v>58</v>
      </c>
      <c r="N2691" s="291">
        <v>688</v>
      </c>
      <c r="O2691" s="291">
        <v>12313006.010800138</v>
      </c>
      <c r="P2691" s="321" t="s">
        <v>3172</v>
      </c>
      <c r="Q2691" s="321">
        <v>20100000</v>
      </c>
      <c r="R2691" s="321">
        <v>32.510452999999998</v>
      </c>
      <c r="S2691" s="321">
        <v>52.540310169999998</v>
      </c>
      <c r="T2691" s="321">
        <v>123.30787642705047</v>
      </c>
      <c r="U2691" s="321" t="s">
        <v>150</v>
      </c>
      <c r="V2691" s="321">
        <v>0.2437433168239114</v>
      </c>
      <c r="W2691" s="321">
        <v>1.33586139759419</v>
      </c>
      <c r="X2691" s="321">
        <v>2.6501716760387399</v>
      </c>
      <c r="Y2691" s="321">
        <v>41.899748670636797</v>
      </c>
      <c r="Z2691" s="321">
        <v>0.41800999999999999</v>
      </c>
      <c r="AA2691" s="321">
        <v>141.09487300000001</v>
      </c>
      <c r="AB2691" s="321">
        <v>1.7961040779999999</v>
      </c>
      <c r="AC2691" s="322">
        <v>0.59518882524182481</v>
      </c>
      <c r="AD2691" s="323">
        <v>201000</v>
      </c>
      <c r="AE2691" s="322">
        <v>61.258736372139992</v>
      </c>
      <c r="AF2691" s="324">
        <v>151.32669301615633</v>
      </c>
      <c r="AG2691" s="324">
        <v>28.418636248897261</v>
      </c>
      <c r="AH2691" s="324">
        <v>0.1816112830644874</v>
      </c>
      <c r="AI2691" s="324">
        <v>0.18779658553605713</v>
      </c>
      <c r="AJ2691" s="324">
        <v>0.12053670838377531</v>
      </c>
      <c r="AK2691" s="324">
        <v>192.11407440274135</v>
      </c>
      <c r="AL2691" s="324">
        <v>145.28755269926148</v>
      </c>
      <c r="AM2691" s="324">
        <v>238.94059610622122</v>
      </c>
    </row>
    <row r="2692" spans="1:39">
      <c r="A2692" s="291" t="s">
        <v>2843</v>
      </c>
      <c r="B2692" s="291">
        <v>4</v>
      </c>
      <c r="C2692" s="291" t="s">
        <v>4870</v>
      </c>
      <c r="D2692" s="291" t="s">
        <v>3178</v>
      </c>
      <c r="E2692" s="291" t="s">
        <v>3160</v>
      </c>
      <c r="F2692" s="291" t="s">
        <v>3161</v>
      </c>
      <c r="G2692" s="291" t="s">
        <v>3162</v>
      </c>
      <c r="H2692" s="291" t="s">
        <v>3163</v>
      </c>
      <c r="I2692" s="291" t="s">
        <v>3164</v>
      </c>
      <c r="J2692" s="291" t="s">
        <v>63</v>
      </c>
      <c r="K2692" s="291">
        <v>6</v>
      </c>
      <c r="L2692" s="291">
        <v>24440266</v>
      </c>
      <c r="M2692" s="291" t="s">
        <v>58</v>
      </c>
      <c r="N2692" s="291">
        <v>689</v>
      </c>
      <c r="O2692" s="291">
        <v>12330928.872533472</v>
      </c>
      <c r="P2692" s="321" t="s">
        <v>3172</v>
      </c>
      <c r="Q2692" s="321">
        <v>20100000</v>
      </c>
      <c r="R2692" s="321">
        <v>32.510452999999998</v>
      </c>
      <c r="S2692" s="321">
        <v>52.540310169999998</v>
      </c>
      <c r="T2692" s="321">
        <v>123.30787642705047</v>
      </c>
      <c r="U2692" s="321" t="s">
        <v>150</v>
      </c>
      <c r="V2692" s="321">
        <v>0.2437433168239114</v>
      </c>
      <c r="W2692" s="321">
        <v>1.33586139759419</v>
      </c>
      <c r="X2692" s="321">
        <v>2.6501716760387399</v>
      </c>
      <c r="Y2692" s="321">
        <v>41.899748670636797</v>
      </c>
      <c r="Z2692" s="321">
        <v>0.41800999999999999</v>
      </c>
      <c r="AA2692" s="321">
        <v>141.09487300000001</v>
      </c>
      <c r="AB2692" s="321">
        <v>1.7961040779999999</v>
      </c>
      <c r="AC2692" s="322">
        <v>0.59518882524182481</v>
      </c>
      <c r="AD2692" s="323">
        <v>201000</v>
      </c>
      <c r="AE2692" s="322">
        <v>61.347904838474989</v>
      </c>
      <c r="AF2692" s="324">
        <v>151.54696476727156</v>
      </c>
      <c r="AG2692" s="324">
        <v>28.458567906147181</v>
      </c>
      <c r="AH2692" s="324">
        <v>0.18128360558149575</v>
      </c>
      <c r="AI2692" s="324">
        <v>0.18778711899542549</v>
      </c>
      <c r="AJ2692" s="324">
        <v>0.12053670838377531</v>
      </c>
      <c r="AK2692" s="324">
        <v>192.10439022405382</v>
      </c>
      <c r="AL2692" s="324">
        <v>145.28022897440795</v>
      </c>
      <c r="AM2692" s="324">
        <v>238.92855147369966</v>
      </c>
    </row>
    <row r="2693" spans="1:39">
      <c r="A2693" s="291" t="s">
        <v>2844</v>
      </c>
      <c r="B2693" s="291">
        <v>4</v>
      </c>
      <c r="C2693" s="291" t="s">
        <v>4871</v>
      </c>
      <c r="D2693" s="291" t="s">
        <v>3178</v>
      </c>
      <c r="E2693" s="291" t="s">
        <v>3160</v>
      </c>
      <c r="F2693" s="291" t="s">
        <v>3161</v>
      </c>
      <c r="G2693" s="291" t="s">
        <v>3162</v>
      </c>
      <c r="H2693" s="291" t="s">
        <v>3163</v>
      </c>
      <c r="I2693" s="291" t="s">
        <v>3164</v>
      </c>
      <c r="J2693" s="291" t="s">
        <v>63</v>
      </c>
      <c r="K2693" s="291">
        <v>6</v>
      </c>
      <c r="L2693" s="291">
        <v>24440266</v>
      </c>
      <c r="M2693" s="291" t="s">
        <v>58</v>
      </c>
      <c r="N2693" s="291">
        <v>690</v>
      </c>
      <c r="O2693" s="291">
        <v>12348851.734266806</v>
      </c>
      <c r="P2693" s="321" t="s">
        <v>3172</v>
      </c>
      <c r="Q2693" s="321">
        <v>20100000</v>
      </c>
      <c r="R2693" s="321">
        <v>32.510452999999998</v>
      </c>
      <c r="S2693" s="321">
        <v>52.540310169999998</v>
      </c>
      <c r="T2693" s="321">
        <v>123.30787642705047</v>
      </c>
      <c r="U2693" s="321" t="s">
        <v>150</v>
      </c>
      <c r="V2693" s="321">
        <v>0.2437433168239114</v>
      </c>
      <c r="W2693" s="321">
        <v>1.33586139759419</v>
      </c>
      <c r="X2693" s="321">
        <v>2.6501716760387399</v>
      </c>
      <c r="Y2693" s="321">
        <v>41.899748670636797</v>
      </c>
      <c r="Z2693" s="321">
        <v>0.41800999999999999</v>
      </c>
      <c r="AA2693" s="321">
        <v>141.09487300000001</v>
      </c>
      <c r="AB2693" s="321">
        <v>1.7961040779999999</v>
      </c>
      <c r="AC2693" s="322">
        <v>0.59518882524182481</v>
      </c>
      <c r="AD2693" s="323">
        <v>201000</v>
      </c>
      <c r="AE2693" s="322">
        <v>61.437073304809985</v>
      </c>
      <c r="AF2693" s="324">
        <v>151.7672365183868</v>
      </c>
      <c r="AG2693" s="324">
        <v>28.498427311478068</v>
      </c>
      <c r="AH2693" s="324">
        <v>0.18095559293953514</v>
      </c>
      <c r="AI2693" s="324">
        <v>0.1877772038632689</v>
      </c>
      <c r="AJ2693" s="324">
        <v>0.12053670838377531</v>
      </c>
      <c r="AK2693" s="324">
        <v>192.09424714061379</v>
      </c>
      <c r="AL2693" s="324">
        <v>145.27255819976841</v>
      </c>
      <c r="AM2693" s="324">
        <v>238.91593608145914</v>
      </c>
    </row>
    <row r="2694" spans="1:39">
      <c r="A2694" s="291" t="s">
        <v>2845</v>
      </c>
      <c r="B2694" s="291">
        <v>4</v>
      </c>
      <c r="C2694" s="291" t="s">
        <v>4872</v>
      </c>
      <c r="D2694" s="291" t="s">
        <v>3178</v>
      </c>
      <c r="E2694" s="291" t="s">
        <v>3160</v>
      </c>
      <c r="F2694" s="291" t="s">
        <v>3161</v>
      </c>
      <c r="G2694" s="291" t="s">
        <v>3162</v>
      </c>
      <c r="H2694" s="291" t="s">
        <v>3163</v>
      </c>
      <c r="I2694" s="291" t="s">
        <v>3164</v>
      </c>
      <c r="J2694" s="291" t="s">
        <v>63</v>
      </c>
      <c r="K2694" s="291">
        <v>6</v>
      </c>
      <c r="L2694" s="291">
        <v>24440266</v>
      </c>
      <c r="M2694" s="291" t="s">
        <v>58</v>
      </c>
      <c r="N2694" s="291">
        <v>691</v>
      </c>
      <c r="O2694" s="291">
        <v>12366774.596000141</v>
      </c>
      <c r="P2694" s="321" t="s">
        <v>3172</v>
      </c>
      <c r="Q2694" s="321">
        <v>20100000</v>
      </c>
      <c r="R2694" s="321">
        <v>32.510452999999998</v>
      </c>
      <c r="S2694" s="321">
        <v>52.540310169999998</v>
      </c>
      <c r="T2694" s="321">
        <v>123.30787642705047</v>
      </c>
      <c r="U2694" s="321" t="s">
        <v>150</v>
      </c>
      <c r="V2694" s="321">
        <v>0.2437433168239114</v>
      </c>
      <c r="W2694" s="321">
        <v>1.33586139759419</v>
      </c>
      <c r="X2694" s="321">
        <v>2.6501716760387399</v>
      </c>
      <c r="Y2694" s="321">
        <v>41.899748670636797</v>
      </c>
      <c r="Z2694" s="321">
        <v>0.41800999999999999</v>
      </c>
      <c r="AA2694" s="321">
        <v>141.09487300000001</v>
      </c>
      <c r="AB2694" s="321">
        <v>1.7961040779999999</v>
      </c>
      <c r="AC2694" s="322">
        <v>0.59518882524182481</v>
      </c>
      <c r="AD2694" s="323">
        <v>201000</v>
      </c>
      <c r="AE2694" s="322">
        <v>61.526241771144974</v>
      </c>
      <c r="AF2694" s="324">
        <v>151.987508269502</v>
      </c>
      <c r="AG2694" s="324">
        <v>28.538214392171536</v>
      </c>
      <c r="AH2694" s="324">
        <v>0.18062725016726744</v>
      </c>
      <c r="AI2694" s="324">
        <v>0.18776684161153559</v>
      </c>
      <c r="AJ2694" s="324">
        <v>0.12053670838377531</v>
      </c>
      <c r="AK2694" s="324">
        <v>192.08364665820994</v>
      </c>
      <c r="AL2694" s="324">
        <v>145.26454151410564</v>
      </c>
      <c r="AM2694" s="324">
        <v>238.90275180231427</v>
      </c>
    </row>
    <row r="2695" spans="1:39">
      <c r="A2695" s="291" t="s">
        <v>2846</v>
      </c>
      <c r="B2695" s="291">
        <v>4</v>
      </c>
      <c r="C2695" s="291" t="s">
        <v>4873</v>
      </c>
      <c r="D2695" s="291" t="s">
        <v>3178</v>
      </c>
      <c r="E2695" s="291" t="s">
        <v>3160</v>
      </c>
      <c r="F2695" s="291" t="s">
        <v>3161</v>
      </c>
      <c r="G2695" s="291" t="s">
        <v>3162</v>
      </c>
      <c r="H2695" s="291" t="s">
        <v>3163</v>
      </c>
      <c r="I2695" s="291" t="s">
        <v>3164</v>
      </c>
      <c r="J2695" s="291" t="s">
        <v>63</v>
      </c>
      <c r="K2695" s="291">
        <v>6</v>
      </c>
      <c r="L2695" s="291">
        <v>24440266</v>
      </c>
      <c r="M2695" s="291" t="s">
        <v>58</v>
      </c>
      <c r="N2695" s="291">
        <v>692</v>
      </c>
      <c r="O2695" s="291">
        <v>12384697.457733475</v>
      </c>
      <c r="P2695" s="321" t="s">
        <v>3172</v>
      </c>
      <c r="Q2695" s="321">
        <v>20100000</v>
      </c>
      <c r="R2695" s="321">
        <v>32.510452999999998</v>
      </c>
      <c r="S2695" s="321">
        <v>52.540310169999998</v>
      </c>
      <c r="T2695" s="321">
        <v>123.30787642705047</v>
      </c>
      <c r="U2695" s="321" t="s">
        <v>150</v>
      </c>
      <c r="V2695" s="321">
        <v>0.2437433168239114</v>
      </c>
      <c r="W2695" s="321">
        <v>1.33586139759419</v>
      </c>
      <c r="X2695" s="321">
        <v>2.6501716760387399</v>
      </c>
      <c r="Y2695" s="321">
        <v>41.899748670636797</v>
      </c>
      <c r="Z2695" s="321">
        <v>0.41800999999999999</v>
      </c>
      <c r="AA2695" s="321">
        <v>141.09487300000001</v>
      </c>
      <c r="AB2695" s="321">
        <v>1.7961040779999999</v>
      </c>
      <c r="AC2695" s="322">
        <v>0.59518882524182481</v>
      </c>
      <c r="AD2695" s="323">
        <v>201000</v>
      </c>
      <c r="AE2695" s="322">
        <v>61.615410237479971</v>
      </c>
      <c r="AF2695" s="324">
        <v>152.20778002061724</v>
      </c>
      <c r="AG2695" s="324">
        <v>28.57792907661387</v>
      </c>
      <c r="AH2695" s="324">
        <v>0.18029858227965581</v>
      </c>
      <c r="AI2695" s="324">
        <v>0.18775603371091057</v>
      </c>
      <c r="AJ2695" s="324">
        <v>0.12053670838377531</v>
      </c>
      <c r="AK2695" s="324">
        <v>192.07259028133873</v>
      </c>
      <c r="AL2695" s="324">
        <v>145.25618005520508</v>
      </c>
      <c r="AM2695" s="324">
        <v>238.88900050747242</v>
      </c>
    </row>
    <row r="2696" spans="1:39">
      <c r="A2696" s="291" t="s">
        <v>2847</v>
      </c>
      <c r="B2696" s="291">
        <v>4</v>
      </c>
      <c r="C2696" s="291" t="s">
        <v>4874</v>
      </c>
      <c r="D2696" s="291" t="s">
        <v>3178</v>
      </c>
      <c r="E2696" s="291" t="s">
        <v>3160</v>
      </c>
      <c r="F2696" s="291" t="s">
        <v>3161</v>
      </c>
      <c r="G2696" s="291" t="s">
        <v>3162</v>
      </c>
      <c r="H2696" s="291" t="s">
        <v>3163</v>
      </c>
      <c r="I2696" s="291" t="s">
        <v>3164</v>
      </c>
      <c r="J2696" s="291" t="s">
        <v>63</v>
      </c>
      <c r="K2696" s="291">
        <v>6</v>
      </c>
      <c r="L2696" s="291">
        <v>24440266</v>
      </c>
      <c r="M2696" s="291" t="s">
        <v>58</v>
      </c>
      <c r="N2696" s="291">
        <v>693</v>
      </c>
      <c r="O2696" s="291">
        <v>12402620.319466809</v>
      </c>
      <c r="P2696" s="321" t="s">
        <v>3172</v>
      </c>
      <c r="Q2696" s="321">
        <v>20100000</v>
      </c>
      <c r="R2696" s="321">
        <v>32.510452999999998</v>
      </c>
      <c r="S2696" s="321">
        <v>52.540310169999998</v>
      </c>
      <c r="T2696" s="321">
        <v>123.30787642705047</v>
      </c>
      <c r="U2696" s="321" t="s">
        <v>150</v>
      </c>
      <c r="V2696" s="321">
        <v>0.2437433168239114</v>
      </c>
      <c r="W2696" s="321">
        <v>1.33586139759419</v>
      </c>
      <c r="X2696" s="321">
        <v>2.6501716760387399</v>
      </c>
      <c r="Y2696" s="321">
        <v>41.899748670636797</v>
      </c>
      <c r="Z2696" s="321">
        <v>0.41800999999999999</v>
      </c>
      <c r="AA2696" s="321">
        <v>141.09487300000001</v>
      </c>
      <c r="AB2696" s="321">
        <v>1.7961040779999999</v>
      </c>
      <c r="AC2696" s="322">
        <v>0.59518882524182481</v>
      </c>
      <c r="AD2696" s="323">
        <v>201000</v>
      </c>
      <c r="AE2696" s="322">
        <v>61.704578703814967</v>
      </c>
      <c r="AF2696" s="324">
        <v>152.42805177173247</v>
      </c>
      <c r="AG2696" s="324">
        <v>28.617571294292805</v>
      </c>
      <c r="AH2696" s="324">
        <v>0.17996959427719073</v>
      </c>
      <c r="AI2696" s="324">
        <v>0.18774478163080405</v>
      </c>
      <c r="AJ2696" s="324">
        <v>0.12053670838377531</v>
      </c>
      <c r="AK2696" s="324">
        <v>192.06107951319245</v>
      </c>
      <c r="AL2696" s="324">
        <v>145.24747495986597</v>
      </c>
      <c r="AM2696" s="324">
        <v>238.87468406651894</v>
      </c>
    </row>
    <row r="2697" spans="1:39">
      <c r="A2697" s="291" t="s">
        <v>2848</v>
      </c>
      <c r="B2697" s="291">
        <v>4</v>
      </c>
      <c r="C2697" s="291" t="s">
        <v>4875</v>
      </c>
      <c r="D2697" s="291" t="s">
        <v>3178</v>
      </c>
      <c r="E2697" s="291" t="s">
        <v>3160</v>
      </c>
      <c r="F2697" s="291" t="s">
        <v>3161</v>
      </c>
      <c r="G2697" s="291" t="s">
        <v>3162</v>
      </c>
      <c r="H2697" s="291" t="s">
        <v>3163</v>
      </c>
      <c r="I2697" s="291" t="s">
        <v>3164</v>
      </c>
      <c r="J2697" s="291" t="s">
        <v>63</v>
      </c>
      <c r="K2697" s="291">
        <v>6</v>
      </c>
      <c r="L2697" s="291">
        <v>24440266</v>
      </c>
      <c r="M2697" s="291" t="s">
        <v>58</v>
      </c>
      <c r="N2697" s="291">
        <v>694</v>
      </c>
      <c r="O2697" s="291">
        <v>12420543.181200143</v>
      </c>
      <c r="P2697" s="321" t="s">
        <v>3172</v>
      </c>
      <c r="Q2697" s="321">
        <v>20100000</v>
      </c>
      <c r="R2697" s="321">
        <v>32.510452999999998</v>
      </c>
      <c r="S2697" s="321">
        <v>52.540310169999998</v>
      </c>
      <c r="T2697" s="321">
        <v>123.30787642705047</v>
      </c>
      <c r="U2697" s="321" t="s">
        <v>150</v>
      </c>
      <c r="V2697" s="321">
        <v>0.2437433168239114</v>
      </c>
      <c r="W2697" s="321">
        <v>1.33586139759419</v>
      </c>
      <c r="X2697" s="321">
        <v>2.6501716760387399</v>
      </c>
      <c r="Y2697" s="321">
        <v>41.899748670636797</v>
      </c>
      <c r="Z2697" s="321">
        <v>0.41800999999999999</v>
      </c>
      <c r="AA2697" s="321">
        <v>141.09487300000001</v>
      </c>
      <c r="AB2697" s="321">
        <v>1.7961040779999999</v>
      </c>
      <c r="AC2697" s="322">
        <v>0.59518882524182481</v>
      </c>
      <c r="AD2697" s="323">
        <v>201000</v>
      </c>
      <c r="AE2697" s="322">
        <v>61.793747170149963</v>
      </c>
      <c r="AF2697" s="324">
        <v>152.6483235228477</v>
      </c>
      <c r="AG2697" s="324">
        <v>28.657140975794537</v>
      </c>
      <c r="AH2697" s="324">
        <v>0.17964029114668884</v>
      </c>
      <c r="AI2697" s="324">
        <v>0.18773308683934067</v>
      </c>
      <c r="AJ2697" s="324">
        <v>0.12053670838377531</v>
      </c>
      <c r="AK2697" s="324">
        <v>192.04911585564827</v>
      </c>
      <c r="AL2697" s="324">
        <v>145.23842736389295</v>
      </c>
      <c r="AM2697" s="324">
        <v>238.85980434740361</v>
      </c>
    </row>
    <row r="2698" spans="1:39">
      <c r="A2698" s="291" t="s">
        <v>2849</v>
      </c>
      <c r="B2698" s="291">
        <v>4</v>
      </c>
      <c r="C2698" s="291" t="s">
        <v>4876</v>
      </c>
      <c r="D2698" s="291" t="s">
        <v>3178</v>
      </c>
      <c r="E2698" s="291" t="s">
        <v>3160</v>
      </c>
      <c r="F2698" s="291" t="s">
        <v>3161</v>
      </c>
      <c r="G2698" s="291" t="s">
        <v>3162</v>
      </c>
      <c r="H2698" s="291" t="s">
        <v>3163</v>
      </c>
      <c r="I2698" s="291" t="s">
        <v>3164</v>
      </c>
      <c r="J2698" s="291" t="s">
        <v>63</v>
      </c>
      <c r="K2698" s="291">
        <v>6</v>
      </c>
      <c r="L2698" s="291">
        <v>24440266</v>
      </c>
      <c r="M2698" s="291" t="s">
        <v>58</v>
      </c>
      <c r="N2698" s="291">
        <v>695</v>
      </c>
      <c r="O2698" s="291">
        <v>12438466.042933477</v>
      </c>
      <c r="P2698" s="321" t="s">
        <v>3172</v>
      </c>
      <c r="Q2698" s="321">
        <v>20100000</v>
      </c>
      <c r="R2698" s="321">
        <v>32.510452999999998</v>
      </c>
      <c r="S2698" s="321">
        <v>52.540310169999998</v>
      </c>
      <c r="T2698" s="321">
        <v>123.30787642705047</v>
      </c>
      <c r="U2698" s="321" t="s">
        <v>150</v>
      </c>
      <c r="V2698" s="321">
        <v>0.2437433168239114</v>
      </c>
      <c r="W2698" s="321">
        <v>1.33586139759419</v>
      </c>
      <c r="X2698" s="321">
        <v>2.6501716760387399</v>
      </c>
      <c r="Y2698" s="321">
        <v>41.899748670636797</v>
      </c>
      <c r="Z2698" s="321">
        <v>0.41800999999999999</v>
      </c>
      <c r="AA2698" s="321">
        <v>141.09487300000001</v>
      </c>
      <c r="AB2698" s="321">
        <v>1.7961040779999999</v>
      </c>
      <c r="AC2698" s="322">
        <v>0.59518882524182481</v>
      </c>
      <c r="AD2698" s="323">
        <v>201000</v>
      </c>
      <c r="AE2698" s="322">
        <v>61.88291563648496</v>
      </c>
      <c r="AF2698" s="324">
        <v>152.86859527396294</v>
      </c>
      <c r="AG2698" s="324">
        <v>28.696638052800569</v>
      </c>
      <c r="AH2698" s="324">
        <v>0.17931067786068405</v>
      </c>
      <c r="AI2698" s="324">
        <v>0.18772095080334836</v>
      </c>
      <c r="AJ2698" s="324">
        <v>0.12053670838377531</v>
      </c>
      <c r="AK2698" s="324">
        <v>192.03670080925684</v>
      </c>
      <c r="AL2698" s="324">
        <v>145.2290384020875</v>
      </c>
      <c r="AM2698" s="324">
        <v>238.84436321642622</v>
      </c>
    </row>
    <row r="2699" spans="1:39">
      <c r="A2699" s="291" t="s">
        <v>2850</v>
      </c>
      <c r="B2699" s="291">
        <v>4</v>
      </c>
      <c r="C2699" s="291" t="s">
        <v>4877</v>
      </c>
      <c r="D2699" s="291" t="s">
        <v>3178</v>
      </c>
      <c r="E2699" s="291" t="s">
        <v>3160</v>
      </c>
      <c r="F2699" s="291" t="s">
        <v>3161</v>
      </c>
      <c r="G2699" s="291" t="s">
        <v>3162</v>
      </c>
      <c r="H2699" s="291" t="s">
        <v>3163</v>
      </c>
      <c r="I2699" s="291" t="s">
        <v>3164</v>
      </c>
      <c r="J2699" s="291" t="s">
        <v>63</v>
      </c>
      <c r="K2699" s="291">
        <v>6</v>
      </c>
      <c r="L2699" s="291">
        <v>24440266</v>
      </c>
      <c r="M2699" s="291" t="s">
        <v>58</v>
      </c>
      <c r="N2699" s="291">
        <v>696</v>
      </c>
      <c r="O2699" s="291">
        <v>12456388.904666811</v>
      </c>
      <c r="P2699" s="321" t="s">
        <v>3172</v>
      </c>
      <c r="Q2699" s="321">
        <v>20100000</v>
      </c>
      <c r="R2699" s="321">
        <v>32.510452999999998</v>
      </c>
      <c r="S2699" s="321">
        <v>52.540310169999998</v>
      </c>
      <c r="T2699" s="321">
        <v>123.30787642705047</v>
      </c>
      <c r="U2699" s="321" t="s">
        <v>150</v>
      </c>
      <c r="V2699" s="321">
        <v>0.2437433168239114</v>
      </c>
      <c r="W2699" s="321">
        <v>1.33586139759419</v>
      </c>
      <c r="X2699" s="321">
        <v>2.6501716760387399</v>
      </c>
      <c r="Y2699" s="321">
        <v>41.899748670636797</v>
      </c>
      <c r="Z2699" s="321">
        <v>0.41800999999999999</v>
      </c>
      <c r="AA2699" s="321">
        <v>141.09487300000001</v>
      </c>
      <c r="AB2699" s="321">
        <v>1.7961040779999999</v>
      </c>
      <c r="AC2699" s="322">
        <v>0.59518882524182481</v>
      </c>
      <c r="AD2699" s="323">
        <v>201000</v>
      </c>
      <c r="AE2699" s="322">
        <v>61.972084102819956</v>
      </c>
      <c r="AF2699" s="324">
        <v>153.08886702507814</v>
      </c>
      <c r="AG2699" s="324">
        <v>28.736062458084547</v>
      </c>
      <c r="AH2699" s="324">
        <v>0.17898075937734634</v>
      </c>
      <c r="AI2699" s="324">
        <v>0.18770837498834692</v>
      </c>
      <c r="AJ2699" s="324">
        <v>0.12053670838377531</v>
      </c>
      <c r="AK2699" s="324">
        <v>192.02383587323064</v>
      </c>
      <c r="AL2699" s="324">
        <v>145.21930920823903</v>
      </c>
      <c r="AM2699" s="324">
        <v>238.82836253822225</v>
      </c>
    </row>
    <row r="2700" spans="1:39">
      <c r="A2700" s="291" t="s">
        <v>2851</v>
      </c>
      <c r="B2700" s="291">
        <v>4</v>
      </c>
      <c r="C2700" s="291" t="s">
        <v>4878</v>
      </c>
      <c r="D2700" s="291" t="s">
        <v>3178</v>
      </c>
      <c r="E2700" s="291" t="s">
        <v>3160</v>
      </c>
      <c r="F2700" s="291" t="s">
        <v>3161</v>
      </c>
      <c r="G2700" s="291" t="s">
        <v>3162</v>
      </c>
      <c r="H2700" s="291" t="s">
        <v>3163</v>
      </c>
      <c r="I2700" s="291" t="s">
        <v>3164</v>
      </c>
      <c r="J2700" s="291" t="s">
        <v>63</v>
      </c>
      <c r="K2700" s="291">
        <v>6</v>
      </c>
      <c r="L2700" s="291">
        <v>24440266</v>
      </c>
      <c r="M2700" s="291" t="s">
        <v>58</v>
      </c>
      <c r="N2700" s="291">
        <v>697</v>
      </c>
      <c r="O2700" s="291">
        <v>12474311.766400145</v>
      </c>
      <c r="P2700" s="321" t="s">
        <v>3172</v>
      </c>
      <c r="Q2700" s="321">
        <v>20100000</v>
      </c>
      <c r="R2700" s="321">
        <v>32.510452999999998</v>
      </c>
      <c r="S2700" s="321">
        <v>52.540310169999998</v>
      </c>
      <c r="T2700" s="321">
        <v>123.30787642705047</v>
      </c>
      <c r="U2700" s="321" t="s">
        <v>150</v>
      </c>
      <c r="V2700" s="321">
        <v>0.2437433168239114</v>
      </c>
      <c r="W2700" s="321">
        <v>1.33586139759419</v>
      </c>
      <c r="X2700" s="321">
        <v>2.6501716760387399</v>
      </c>
      <c r="Y2700" s="321">
        <v>41.899748670636797</v>
      </c>
      <c r="Z2700" s="321">
        <v>0.41800999999999999</v>
      </c>
      <c r="AA2700" s="321">
        <v>141.09487300000001</v>
      </c>
      <c r="AB2700" s="321">
        <v>1.7961040779999999</v>
      </c>
      <c r="AC2700" s="322">
        <v>0.59518882524182481</v>
      </c>
      <c r="AD2700" s="323">
        <v>201000</v>
      </c>
      <c r="AE2700" s="322">
        <v>62.061252569154952</v>
      </c>
      <c r="AF2700" s="324">
        <v>153.30913877619338</v>
      </c>
      <c r="AG2700" s="324">
        <v>28.775414125509251</v>
      </c>
      <c r="AH2700" s="324">
        <v>0.17865054064112462</v>
      </c>
      <c r="AI2700" s="324">
        <v>0.18769536085853769</v>
      </c>
      <c r="AJ2700" s="324">
        <v>0.12053670838377531</v>
      </c>
      <c r="AK2700" s="324">
        <v>192.01052254543333</v>
      </c>
      <c r="AL2700" s="324">
        <v>145.20924091511699</v>
      </c>
      <c r="AM2700" s="324">
        <v>238.81180417574967</v>
      </c>
    </row>
    <row r="2701" spans="1:39">
      <c r="A2701" s="291" t="s">
        <v>2852</v>
      </c>
      <c r="B2701" s="291">
        <v>4</v>
      </c>
      <c r="C2701" s="291" t="s">
        <v>4879</v>
      </c>
      <c r="D2701" s="291" t="s">
        <v>3178</v>
      </c>
      <c r="E2701" s="291" t="s">
        <v>3160</v>
      </c>
      <c r="F2701" s="291" t="s">
        <v>3161</v>
      </c>
      <c r="G2701" s="291" t="s">
        <v>3162</v>
      </c>
      <c r="H2701" s="291" t="s">
        <v>3163</v>
      </c>
      <c r="I2701" s="291" t="s">
        <v>3164</v>
      </c>
      <c r="J2701" s="291" t="s">
        <v>63</v>
      </c>
      <c r="K2701" s="291">
        <v>6</v>
      </c>
      <c r="L2701" s="291">
        <v>24440266</v>
      </c>
      <c r="M2701" s="291" t="s">
        <v>58</v>
      </c>
      <c r="N2701" s="291">
        <v>698</v>
      </c>
      <c r="O2701" s="291">
        <v>12492234.62813348</v>
      </c>
      <c r="P2701" s="321" t="s">
        <v>3172</v>
      </c>
      <c r="Q2701" s="321">
        <v>20100000</v>
      </c>
      <c r="R2701" s="321">
        <v>32.510452999999998</v>
      </c>
      <c r="S2701" s="321">
        <v>52.540310169999998</v>
      </c>
      <c r="T2701" s="321">
        <v>123.30787642705047</v>
      </c>
      <c r="U2701" s="321" t="s">
        <v>150</v>
      </c>
      <c r="V2701" s="321">
        <v>0.2437433168239114</v>
      </c>
      <c r="W2701" s="321">
        <v>1.33586139759419</v>
      </c>
      <c r="X2701" s="321">
        <v>2.6501716760387399</v>
      </c>
      <c r="Y2701" s="321">
        <v>41.899748670636797</v>
      </c>
      <c r="Z2701" s="321">
        <v>0.41800999999999999</v>
      </c>
      <c r="AA2701" s="321">
        <v>141.09487300000001</v>
      </c>
      <c r="AB2701" s="321">
        <v>1.7961040779999999</v>
      </c>
      <c r="AC2701" s="322">
        <v>0.59518882524182481</v>
      </c>
      <c r="AD2701" s="323">
        <v>201000</v>
      </c>
      <c r="AE2701" s="322">
        <v>62.150421035489948</v>
      </c>
      <c r="AF2701" s="324">
        <v>153.52941052730861</v>
      </c>
      <c r="AG2701" s="324">
        <v>28.814692990023335</v>
      </c>
      <c r="AH2701" s="324">
        <v>0.17832002658178397</v>
      </c>
      <c r="AI2701" s="324">
        <v>0.18768190987679201</v>
      </c>
      <c r="AJ2701" s="324">
        <v>0.12053670838377531</v>
      </c>
      <c r="AK2701" s="324">
        <v>191.99676232236803</v>
      </c>
      <c r="AL2701" s="324">
        <v>145.19883465446188</v>
      </c>
      <c r="AM2701" s="324">
        <v>238.79468999027418</v>
      </c>
    </row>
    <row r="2702" spans="1:39">
      <c r="A2702" s="291" t="s">
        <v>2853</v>
      </c>
      <c r="B2702" s="291">
        <v>4</v>
      </c>
      <c r="C2702" s="291" t="s">
        <v>4880</v>
      </c>
      <c r="D2702" s="291" t="s">
        <v>3178</v>
      </c>
      <c r="E2702" s="291" t="s">
        <v>3160</v>
      </c>
      <c r="F2702" s="291" t="s">
        <v>3161</v>
      </c>
      <c r="G2702" s="291" t="s">
        <v>3162</v>
      </c>
      <c r="H2702" s="291" t="s">
        <v>3163</v>
      </c>
      <c r="I2702" s="291" t="s">
        <v>3164</v>
      </c>
      <c r="J2702" s="291" t="s">
        <v>63</v>
      </c>
      <c r="K2702" s="291">
        <v>6</v>
      </c>
      <c r="L2702" s="291">
        <v>24440266</v>
      </c>
      <c r="M2702" s="291" t="s">
        <v>58</v>
      </c>
      <c r="N2702" s="291">
        <v>699</v>
      </c>
      <c r="O2702" s="291">
        <v>12510157.489866814</v>
      </c>
      <c r="P2702" s="321" t="s">
        <v>3172</v>
      </c>
      <c r="Q2702" s="321">
        <v>20100000</v>
      </c>
      <c r="R2702" s="321">
        <v>32.510452999999998</v>
      </c>
      <c r="S2702" s="321">
        <v>52.540310169999998</v>
      </c>
      <c r="T2702" s="321">
        <v>123.30787642705047</v>
      </c>
      <c r="U2702" s="321" t="s">
        <v>150</v>
      </c>
      <c r="V2702" s="321">
        <v>0.2437433168239114</v>
      </c>
      <c r="W2702" s="321">
        <v>1.33586139759419</v>
      </c>
      <c r="X2702" s="321">
        <v>2.6501716760387399</v>
      </c>
      <c r="Y2702" s="321">
        <v>41.899748670636797</v>
      </c>
      <c r="Z2702" s="321">
        <v>0.41800999999999999</v>
      </c>
      <c r="AA2702" s="321">
        <v>141.09487300000001</v>
      </c>
      <c r="AB2702" s="321">
        <v>1.7961040779999999</v>
      </c>
      <c r="AC2702" s="322">
        <v>0.59518882524182481</v>
      </c>
      <c r="AD2702" s="323">
        <v>201000</v>
      </c>
      <c r="AE2702" s="322">
        <v>62.239589501824945</v>
      </c>
      <c r="AF2702" s="324">
        <v>153.74968227842385</v>
      </c>
      <c r="AG2702" s="324">
        <v>28.853898987658269</v>
      </c>
      <c r="AH2702" s="324">
        <v>0.17798922211511017</v>
      </c>
      <c r="AI2702" s="324">
        <v>0.1876680235046406</v>
      </c>
      <c r="AJ2702" s="324">
        <v>0.12053670838377531</v>
      </c>
      <c r="AK2702" s="324">
        <v>191.98255669916637</v>
      </c>
      <c r="AL2702" s="324">
        <v>145.18809155697693</v>
      </c>
      <c r="AM2702" s="324">
        <v>238.7770218413558</v>
      </c>
    </row>
    <row r="2703" spans="1:39">
      <c r="A2703" s="291" t="s">
        <v>2854</v>
      </c>
      <c r="B2703" s="291">
        <v>4</v>
      </c>
      <c r="C2703" s="291" t="s">
        <v>4881</v>
      </c>
      <c r="D2703" s="291" t="s">
        <v>3178</v>
      </c>
      <c r="E2703" s="291" t="s">
        <v>3160</v>
      </c>
      <c r="F2703" s="291" t="s">
        <v>3161</v>
      </c>
      <c r="G2703" s="291" t="s">
        <v>3162</v>
      </c>
      <c r="H2703" s="291" t="s">
        <v>3163</v>
      </c>
      <c r="I2703" s="291" t="s">
        <v>3164</v>
      </c>
      <c r="J2703" s="291" t="s">
        <v>63</v>
      </c>
      <c r="K2703" s="291">
        <v>6</v>
      </c>
      <c r="L2703" s="291">
        <v>24440266</v>
      </c>
      <c r="M2703" s="291" t="s">
        <v>58</v>
      </c>
      <c r="N2703" s="291">
        <v>700</v>
      </c>
      <c r="O2703" s="291">
        <v>12528080.351600148</v>
      </c>
      <c r="P2703" s="321" t="s">
        <v>3172</v>
      </c>
      <c r="Q2703" s="321">
        <v>20100000</v>
      </c>
      <c r="R2703" s="321">
        <v>32.510452999999998</v>
      </c>
      <c r="S2703" s="321">
        <v>52.540310169999998</v>
      </c>
      <c r="T2703" s="321">
        <v>123.30787642705047</v>
      </c>
      <c r="U2703" s="321" t="s">
        <v>150</v>
      </c>
      <c r="V2703" s="321">
        <v>0.2437433168239114</v>
      </c>
      <c r="W2703" s="321">
        <v>1.33586139759419</v>
      </c>
      <c r="X2703" s="321">
        <v>2.6501716760387399</v>
      </c>
      <c r="Y2703" s="321">
        <v>41.899748670636797</v>
      </c>
      <c r="Z2703" s="321">
        <v>0.41800999999999999</v>
      </c>
      <c r="AA2703" s="321">
        <v>141.09487300000001</v>
      </c>
      <c r="AB2703" s="321">
        <v>1.7961040779999999</v>
      </c>
      <c r="AC2703" s="322">
        <v>0.59518882524182481</v>
      </c>
      <c r="AD2703" s="323">
        <v>201000</v>
      </c>
      <c r="AE2703" s="322">
        <v>62.328757968159941</v>
      </c>
      <c r="AF2703" s="324">
        <v>153.96995402953908</v>
      </c>
      <c r="AG2703" s="324">
        <v>28.893032055525151</v>
      </c>
      <c r="AH2703" s="324">
        <v>0.17765813214246076</v>
      </c>
      <c r="AI2703" s="324">
        <v>0.18765370320226266</v>
      </c>
      <c r="AJ2703" s="324">
        <v>0.12053670838377531</v>
      </c>
      <c r="AK2703" s="324">
        <v>191.96790716957747</v>
      </c>
      <c r="AL2703" s="324">
        <v>145.17701275231994</v>
      </c>
      <c r="AM2703" s="324">
        <v>238.75880158683501</v>
      </c>
    </row>
    <row r="2704" spans="1:39">
      <c r="A2704" s="291" t="s">
        <v>2855</v>
      </c>
      <c r="B2704" s="291">
        <v>4</v>
      </c>
      <c r="C2704" s="291" t="s">
        <v>4882</v>
      </c>
      <c r="D2704" s="291" t="s">
        <v>3178</v>
      </c>
      <c r="E2704" s="291" t="s">
        <v>3160</v>
      </c>
      <c r="F2704" s="291" t="s">
        <v>3161</v>
      </c>
      <c r="G2704" s="291" t="s">
        <v>3162</v>
      </c>
      <c r="H2704" s="291" t="s">
        <v>3163</v>
      </c>
      <c r="I2704" s="291" t="s">
        <v>3164</v>
      </c>
      <c r="J2704" s="291" t="s">
        <v>63</v>
      </c>
      <c r="K2704" s="291">
        <v>6</v>
      </c>
      <c r="L2704" s="291">
        <v>24440266</v>
      </c>
      <c r="M2704" s="291" t="s">
        <v>58</v>
      </c>
      <c r="N2704" s="291">
        <v>701</v>
      </c>
      <c r="O2704" s="291">
        <v>12546003.213333482</v>
      </c>
      <c r="P2704" s="321" t="s">
        <v>3172</v>
      </c>
      <c r="Q2704" s="321">
        <v>20100000</v>
      </c>
      <c r="R2704" s="321">
        <v>32.510452999999998</v>
      </c>
      <c r="S2704" s="321">
        <v>52.540310169999998</v>
      </c>
      <c r="T2704" s="321">
        <v>123.30787642705047</v>
      </c>
      <c r="U2704" s="321" t="s">
        <v>150</v>
      </c>
      <c r="V2704" s="321">
        <v>0.2437433168239114</v>
      </c>
      <c r="W2704" s="321">
        <v>1.33586139759419</v>
      </c>
      <c r="X2704" s="321">
        <v>2.6501716760387399</v>
      </c>
      <c r="Y2704" s="321">
        <v>41.899748670636797</v>
      </c>
      <c r="Z2704" s="321">
        <v>0.41800999999999999</v>
      </c>
      <c r="AA2704" s="321">
        <v>141.09487300000001</v>
      </c>
      <c r="AB2704" s="321">
        <v>1.7961040779999999</v>
      </c>
      <c r="AC2704" s="322">
        <v>0.59518882524182481</v>
      </c>
      <c r="AD2704" s="323">
        <v>201000</v>
      </c>
      <c r="AE2704" s="322">
        <v>62.417926434494937</v>
      </c>
      <c r="AF2704" s="324">
        <v>154.19022578065429</v>
      </c>
      <c r="AG2704" s="324">
        <v>28.932092131811583</v>
      </c>
      <c r="AH2704" s="324">
        <v>0.17732676155102287</v>
      </c>
      <c r="AI2704" s="324">
        <v>0.18763895042847517</v>
      </c>
      <c r="AJ2704" s="324">
        <v>0.12053670838377531</v>
      </c>
      <c r="AK2704" s="324">
        <v>191.95281522595684</v>
      </c>
      <c r="AL2704" s="324">
        <v>145.16559936909474</v>
      </c>
      <c r="AM2704" s="324">
        <v>238.74003108281897</v>
      </c>
    </row>
    <row r="2705" spans="1:39">
      <c r="A2705" s="291" t="s">
        <v>2856</v>
      </c>
      <c r="B2705" s="291">
        <v>4</v>
      </c>
      <c r="C2705" s="291" t="s">
        <v>4883</v>
      </c>
      <c r="D2705" s="291" t="s">
        <v>3178</v>
      </c>
      <c r="E2705" s="291" t="s">
        <v>3160</v>
      </c>
      <c r="F2705" s="291" t="s">
        <v>3161</v>
      </c>
      <c r="G2705" s="291" t="s">
        <v>3162</v>
      </c>
      <c r="H2705" s="291" t="s">
        <v>3163</v>
      </c>
      <c r="I2705" s="291" t="s">
        <v>3164</v>
      </c>
      <c r="J2705" s="291" t="s">
        <v>63</v>
      </c>
      <c r="K2705" s="291">
        <v>6</v>
      </c>
      <c r="L2705" s="291">
        <v>24440266</v>
      </c>
      <c r="M2705" s="291" t="s">
        <v>58</v>
      </c>
      <c r="N2705" s="291">
        <v>702</v>
      </c>
      <c r="O2705" s="291">
        <v>12563926.075066816</v>
      </c>
      <c r="P2705" s="321" t="s">
        <v>3172</v>
      </c>
      <c r="Q2705" s="321">
        <v>20100000</v>
      </c>
      <c r="R2705" s="321">
        <v>32.510452999999998</v>
      </c>
      <c r="S2705" s="321">
        <v>52.540310169999998</v>
      </c>
      <c r="T2705" s="321">
        <v>123.30787642705047</v>
      </c>
      <c r="U2705" s="321" t="s">
        <v>150</v>
      </c>
      <c r="V2705" s="321">
        <v>0.2437433168239114</v>
      </c>
      <c r="W2705" s="321">
        <v>1.33586139759419</v>
      </c>
      <c r="X2705" s="321">
        <v>2.6501716760387399</v>
      </c>
      <c r="Y2705" s="321">
        <v>41.899748670636797</v>
      </c>
      <c r="Z2705" s="321">
        <v>0.41800999999999999</v>
      </c>
      <c r="AA2705" s="321">
        <v>141.09487300000001</v>
      </c>
      <c r="AB2705" s="321">
        <v>1.7961040779999999</v>
      </c>
      <c r="AC2705" s="322">
        <v>0.59518882524182481</v>
      </c>
      <c r="AD2705" s="323">
        <v>201000</v>
      </c>
      <c r="AE2705" s="322">
        <v>62.507094900829934</v>
      </c>
      <c r="AF2705" s="324">
        <v>154.41049753176952</v>
      </c>
      <c r="AG2705" s="324">
        <v>28.971079155778515</v>
      </c>
      <c r="AH2705" s="324">
        <v>0.17699511521355357</v>
      </c>
      <c r="AI2705" s="324">
        <v>0.18762376664072206</v>
      </c>
      <c r="AJ2705" s="324">
        <v>0.12053670838377531</v>
      </c>
      <c r="AK2705" s="324">
        <v>191.93728235925542</v>
      </c>
      <c r="AL2705" s="324">
        <v>145.15385253484288</v>
      </c>
      <c r="AM2705" s="324">
        <v>238.72071218366793</v>
      </c>
    </row>
    <row r="2706" spans="1:39">
      <c r="A2706" s="291" t="s">
        <v>2857</v>
      </c>
      <c r="B2706" s="291">
        <v>4</v>
      </c>
      <c r="C2706" s="291" t="s">
        <v>4884</v>
      </c>
      <c r="D2706" s="291" t="s">
        <v>3178</v>
      </c>
      <c r="E2706" s="291" t="s">
        <v>3160</v>
      </c>
      <c r="F2706" s="291" t="s">
        <v>3161</v>
      </c>
      <c r="G2706" s="291" t="s">
        <v>3162</v>
      </c>
      <c r="H2706" s="291" t="s">
        <v>3163</v>
      </c>
      <c r="I2706" s="291" t="s">
        <v>3164</v>
      </c>
      <c r="J2706" s="291" t="s">
        <v>63</v>
      </c>
      <c r="K2706" s="291">
        <v>6</v>
      </c>
      <c r="L2706" s="291">
        <v>24440266</v>
      </c>
      <c r="M2706" s="291" t="s">
        <v>58</v>
      </c>
      <c r="N2706" s="291">
        <v>703</v>
      </c>
      <c r="O2706" s="291">
        <v>12581848.93680015</v>
      </c>
      <c r="P2706" s="321" t="s">
        <v>3172</v>
      </c>
      <c r="Q2706" s="321">
        <v>20100000</v>
      </c>
      <c r="R2706" s="321">
        <v>32.510452999999998</v>
      </c>
      <c r="S2706" s="321">
        <v>52.540310169999998</v>
      </c>
      <c r="T2706" s="321">
        <v>123.30787642705047</v>
      </c>
      <c r="U2706" s="321" t="s">
        <v>150</v>
      </c>
      <c r="V2706" s="321">
        <v>0.2437433168239114</v>
      </c>
      <c r="W2706" s="321">
        <v>1.33586139759419</v>
      </c>
      <c r="X2706" s="321">
        <v>2.6501716760387399</v>
      </c>
      <c r="Y2706" s="321">
        <v>41.899748670636797</v>
      </c>
      <c r="Z2706" s="321">
        <v>0.41800999999999999</v>
      </c>
      <c r="AA2706" s="321">
        <v>141.09487300000001</v>
      </c>
      <c r="AB2706" s="321">
        <v>1.7961040779999999</v>
      </c>
      <c r="AC2706" s="322">
        <v>0.59518882524182481</v>
      </c>
      <c r="AD2706" s="323">
        <v>201000</v>
      </c>
      <c r="AE2706" s="322">
        <v>62.596263367164923</v>
      </c>
      <c r="AF2706" s="324">
        <v>154.63076928288476</v>
      </c>
      <c r="AG2706" s="324">
        <v>29.009993067757016</v>
      </c>
      <c r="AH2706" s="324">
        <v>0.1766631979883023</v>
      </c>
      <c r="AI2706" s="324">
        <v>0.18760815329506333</v>
      </c>
      <c r="AJ2706" s="324">
        <v>0.12053670838377531</v>
      </c>
      <c r="AK2706" s="324">
        <v>191.92131005900833</v>
      </c>
      <c r="AL2706" s="324">
        <v>145.14177337603536</v>
      </c>
      <c r="AM2706" s="324">
        <v>238.70084674198134</v>
      </c>
    </row>
    <row r="2707" spans="1:39">
      <c r="A2707" s="291" t="s">
        <v>2858</v>
      </c>
      <c r="B2707" s="291">
        <v>4</v>
      </c>
      <c r="C2707" s="291" t="s">
        <v>4885</v>
      </c>
      <c r="D2707" s="291" t="s">
        <v>3178</v>
      </c>
      <c r="E2707" s="291" t="s">
        <v>3160</v>
      </c>
      <c r="F2707" s="291" t="s">
        <v>3161</v>
      </c>
      <c r="G2707" s="291" t="s">
        <v>3162</v>
      </c>
      <c r="H2707" s="291" t="s">
        <v>3163</v>
      </c>
      <c r="I2707" s="291" t="s">
        <v>3164</v>
      </c>
      <c r="J2707" s="291" t="s">
        <v>63</v>
      </c>
      <c r="K2707" s="291">
        <v>6</v>
      </c>
      <c r="L2707" s="291">
        <v>24440266</v>
      </c>
      <c r="M2707" s="291" t="s">
        <v>58</v>
      </c>
      <c r="N2707" s="291">
        <v>704</v>
      </c>
      <c r="O2707" s="291">
        <v>12599771.798533484</v>
      </c>
      <c r="P2707" s="321" t="s">
        <v>3172</v>
      </c>
      <c r="Q2707" s="321">
        <v>20100000</v>
      </c>
      <c r="R2707" s="321">
        <v>32.510452999999998</v>
      </c>
      <c r="S2707" s="321">
        <v>52.540310169999998</v>
      </c>
      <c r="T2707" s="321">
        <v>123.30787642705047</v>
      </c>
      <c r="U2707" s="321" t="s">
        <v>150</v>
      </c>
      <c r="V2707" s="321">
        <v>0.2437433168239114</v>
      </c>
      <c r="W2707" s="321">
        <v>1.33586139759419</v>
      </c>
      <c r="X2707" s="321">
        <v>2.6501716760387399</v>
      </c>
      <c r="Y2707" s="321">
        <v>41.899748670636797</v>
      </c>
      <c r="Z2707" s="321">
        <v>0.41800999999999999</v>
      </c>
      <c r="AA2707" s="321">
        <v>141.09487300000001</v>
      </c>
      <c r="AB2707" s="321">
        <v>1.7961040779999999</v>
      </c>
      <c r="AC2707" s="322">
        <v>0.59518882524182481</v>
      </c>
      <c r="AD2707" s="323">
        <v>201000</v>
      </c>
      <c r="AE2707" s="322">
        <v>62.685431833499919</v>
      </c>
      <c r="AF2707" s="324">
        <v>154.85104103399996</v>
      </c>
      <c r="AG2707" s="324">
        <v>29.048833809145187</v>
      </c>
      <c r="AH2707" s="324">
        <v>0.17633101471943383</v>
      </c>
      <c r="AI2707" s="324">
        <v>0.18759211184616487</v>
      </c>
      <c r="AJ2707" s="324">
        <v>0.12053670838377531</v>
      </c>
      <c r="AK2707" s="324">
        <v>191.90489981332465</v>
      </c>
      <c r="AL2707" s="324">
        <v>145.12936301806448</v>
      </c>
      <c r="AM2707" s="324">
        <v>238.68043660858478</v>
      </c>
    </row>
    <row r="2708" spans="1:39">
      <c r="A2708" s="291" t="s">
        <v>2859</v>
      </c>
      <c r="B2708" s="291">
        <v>4</v>
      </c>
      <c r="C2708" s="291" t="s">
        <v>4886</v>
      </c>
      <c r="D2708" s="291" t="s">
        <v>3178</v>
      </c>
      <c r="E2708" s="291" t="s">
        <v>3160</v>
      </c>
      <c r="F2708" s="291" t="s">
        <v>3161</v>
      </c>
      <c r="G2708" s="291" t="s">
        <v>3162</v>
      </c>
      <c r="H2708" s="291" t="s">
        <v>3163</v>
      </c>
      <c r="I2708" s="291" t="s">
        <v>3164</v>
      </c>
      <c r="J2708" s="291" t="s">
        <v>63</v>
      </c>
      <c r="K2708" s="291">
        <v>6</v>
      </c>
      <c r="L2708" s="291">
        <v>24440266</v>
      </c>
      <c r="M2708" s="291" t="s">
        <v>58</v>
      </c>
      <c r="N2708" s="291">
        <v>705</v>
      </c>
      <c r="O2708" s="291">
        <v>12617694.660266818</v>
      </c>
      <c r="P2708" s="321" t="s">
        <v>3172</v>
      </c>
      <c r="Q2708" s="321">
        <v>20100000</v>
      </c>
      <c r="R2708" s="321">
        <v>32.510452999999998</v>
      </c>
      <c r="S2708" s="321">
        <v>52.540310169999998</v>
      </c>
      <c r="T2708" s="321">
        <v>123.30787642705047</v>
      </c>
      <c r="U2708" s="321" t="s">
        <v>150</v>
      </c>
      <c r="V2708" s="321">
        <v>0.2437433168239114</v>
      </c>
      <c r="W2708" s="321">
        <v>1.33586139759419</v>
      </c>
      <c r="X2708" s="321">
        <v>2.6501716760387399</v>
      </c>
      <c r="Y2708" s="321">
        <v>41.899748670636797</v>
      </c>
      <c r="Z2708" s="321">
        <v>0.41800999999999999</v>
      </c>
      <c r="AA2708" s="321">
        <v>141.09487300000001</v>
      </c>
      <c r="AB2708" s="321">
        <v>1.7961040779999999</v>
      </c>
      <c r="AC2708" s="322">
        <v>0.59518882524182481</v>
      </c>
      <c r="AD2708" s="323">
        <v>201000</v>
      </c>
      <c r="AE2708" s="322">
        <v>62.774600299834916</v>
      </c>
      <c r="AF2708" s="324">
        <v>155.0713127851152</v>
      </c>
      <c r="AG2708" s="324">
        <v>29.0876013224049</v>
      </c>
      <c r="AH2708" s="324">
        <v>0.17599857023623861</v>
      </c>
      <c r="AI2708" s="324">
        <v>0.18757564374728714</v>
      </c>
      <c r="AJ2708" s="324">
        <v>0.12053670838377531</v>
      </c>
      <c r="AK2708" s="324">
        <v>191.88805310887557</v>
      </c>
      <c r="AL2708" s="324">
        <v>145.1166225852354</v>
      </c>
      <c r="AM2708" s="324">
        <v>238.65948363251576</v>
      </c>
    </row>
    <row r="2709" spans="1:39">
      <c r="A2709" s="291" t="s">
        <v>2860</v>
      </c>
      <c r="B2709" s="291">
        <v>4</v>
      </c>
      <c r="C2709" s="291" t="s">
        <v>4887</v>
      </c>
      <c r="D2709" s="291" t="s">
        <v>3178</v>
      </c>
      <c r="E2709" s="291" t="s">
        <v>3160</v>
      </c>
      <c r="F2709" s="291" t="s">
        <v>3161</v>
      </c>
      <c r="G2709" s="291" t="s">
        <v>3162</v>
      </c>
      <c r="H2709" s="291" t="s">
        <v>3163</v>
      </c>
      <c r="I2709" s="291" t="s">
        <v>3164</v>
      </c>
      <c r="J2709" s="291" t="s">
        <v>63</v>
      </c>
      <c r="K2709" s="291">
        <v>6</v>
      </c>
      <c r="L2709" s="291">
        <v>24440266</v>
      </c>
      <c r="M2709" s="291" t="s">
        <v>58</v>
      </c>
      <c r="N2709" s="291">
        <v>706</v>
      </c>
      <c r="O2709" s="291">
        <v>12635617.522000153</v>
      </c>
      <c r="P2709" s="321" t="s">
        <v>3172</v>
      </c>
      <c r="Q2709" s="321">
        <v>20100000</v>
      </c>
      <c r="R2709" s="321">
        <v>32.510452999999998</v>
      </c>
      <c r="S2709" s="321">
        <v>52.540310169999998</v>
      </c>
      <c r="T2709" s="321">
        <v>123.30787642705047</v>
      </c>
      <c r="U2709" s="321" t="s">
        <v>150</v>
      </c>
      <c r="V2709" s="321">
        <v>0.2437433168239114</v>
      </c>
      <c r="W2709" s="321">
        <v>1.33586139759419</v>
      </c>
      <c r="X2709" s="321">
        <v>2.6501716760387399</v>
      </c>
      <c r="Y2709" s="321">
        <v>41.899748670636797</v>
      </c>
      <c r="Z2709" s="321">
        <v>0.41800999999999999</v>
      </c>
      <c r="AA2709" s="321">
        <v>141.09487300000001</v>
      </c>
      <c r="AB2709" s="321">
        <v>1.7961040779999999</v>
      </c>
      <c r="AC2709" s="322">
        <v>0.59518882524182481</v>
      </c>
      <c r="AD2709" s="323">
        <v>201000</v>
      </c>
      <c r="AE2709" s="322">
        <v>62.863768766169912</v>
      </c>
      <c r="AF2709" s="324">
        <v>155.29158453623043</v>
      </c>
      <c r="AG2709" s="324">
        <v>29.126295551058682</v>
      </c>
      <c r="AH2709" s="324">
        <v>0.17566586935398246</v>
      </c>
      <c r="AI2709" s="324">
        <v>0.18755875045027534</v>
      </c>
      <c r="AJ2709" s="324">
        <v>0.12053670838377531</v>
      </c>
      <c r="AK2709" s="324">
        <v>191.87077143088464</v>
      </c>
      <c r="AL2709" s="324">
        <v>145.10355320075826</v>
      </c>
      <c r="AM2709" s="324">
        <v>238.63798966101103</v>
      </c>
    </row>
    <row r="2710" spans="1:39">
      <c r="A2710" s="291" t="s">
        <v>2861</v>
      </c>
      <c r="B2710" s="291">
        <v>4</v>
      </c>
      <c r="C2710" s="291" t="s">
        <v>4888</v>
      </c>
      <c r="D2710" s="291" t="s">
        <v>3178</v>
      </c>
      <c r="E2710" s="291" t="s">
        <v>3160</v>
      </c>
      <c r="F2710" s="291" t="s">
        <v>3161</v>
      </c>
      <c r="G2710" s="291" t="s">
        <v>3162</v>
      </c>
      <c r="H2710" s="291" t="s">
        <v>3163</v>
      </c>
      <c r="I2710" s="291" t="s">
        <v>3164</v>
      </c>
      <c r="J2710" s="291" t="s">
        <v>63</v>
      </c>
      <c r="K2710" s="291">
        <v>6</v>
      </c>
      <c r="L2710" s="291">
        <v>24440266</v>
      </c>
      <c r="M2710" s="291" t="s">
        <v>58</v>
      </c>
      <c r="N2710" s="291">
        <v>707</v>
      </c>
      <c r="O2710" s="291">
        <v>12653540.383733487</v>
      </c>
      <c r="P2710" s="321" t="s">
        <v>3172</v>
      </c>
      <c r="Q2710" s="321">
        <v>20100000</v>
      </c>
      <c r="R2710" s="321">
        <v>32.510452999999998</v>
      </c>
      <c r="S2710" s="321">
        <v>52.540310169999998</v>
      </c>
      <c r="T2710" s="321">
        <v>123.30787642705047</v>
      </c>
      <c r="U2710" s="321" t="s">
        <v>150</v>
      </c>
      <c r="V2710" s="321">
        <v>0.2437433168239114</v>
      </c>
      <c r="W2710" s="321">
        <v>1.33586139759419</v>
      </c>
      <c r="X2710" s="321">
        <v>2.6501716760387399</v>
      </c>
      <c r="Y2710" s="321">
        <v>41.899748670636797</v>
      </c>
      <c r="Z2710" s="321">
        <v>0.41800999999999999</v>
      </c>
      <c r="AA2710" s="321">
        <v>141.09487300000001</v>
      </c>
      <c r="AB2710" s="321">
        <v>1.7961040779999999</v>
      </c>
      <c r="AC2710" s="322">
        <v>0.59518882524182481</v>
      </c>
      <c r="AD2710" s="323">
        <v>201000</v>
      </c>
      <c r="AE2710" s="322">
        <v>62.952937232504908</v>
      </c>
      <c r="AF2710" s="324">
        <v>155.51185628734567</v>
      </c>
      <c r="AG2710" s="324">
        <v>29.164916439686465</v>
      </c>
      <c r="AH2710" s="324">
        <v>0.1753329168731147</v>
      </c>
      <c r="AI2710" s="324">
        <v>0.18754143340554849</v>
      </c>
      <c r="AJ2710" s="324">
        <v>0.12053670838377531</v>
      </c>
      <c r="AK2710" s="324">
        <v>191.85305626311631</v>
      </c>
      <c r="AL2710" s="324">
        <v>145.09015598673986</v>
      </c>
      <c r="AM2710" s="324">
        <v>238.61595653949277</v>
      </c>
    </row>
    <row r="2711" spans="1:39">
      <c r="A2711" s="291" t="s">
        <v>2862</v>
      </c>
      <c r="B2711" s="291">
        <v>4</v>
      </c>
      <c r="C2711" s="291" t="s">
        <v>4889</v>
      </c>
      <c r="D2711" s="291" t="s">
        <v>3178</v>
      </c>
      <c r="E2711" s="291" t="s">
        <v>3160</v>
      </c>
      <c r="F2711" s="291" t="s">
        <v>3161</v>
      </c>
      <c r="G2711" s="291" t="s">
        <v>3162</v>
      </c>
      <c r="H2711" s="291" t="s">
        <v>3163</v>
      </c>
      <c r="I2711" s="291" t="s">
        <v>3164</v>
      </c>
      <c r="J2711" s="291" t="s">
        <v>63</v>
      </c>
      <c r="K2711" s="291">
        <v>6</v>
      </c>
      <c r="L2711" s="291">
        <v>24440266</v>
      </c>
      <c r="M2711" s="291" t="s">
        <v>58</v>
      </c>
      <c r="N2711" s="291">
        <v>708</v>
      </c>
      <c r="O2711" s="291">
        <v>12671463.245466821</v>
      </c>
      <c r="P2711" s="321" t="s">
        <v>3172</v>
      </c>
      <c r="Q2711" s="321">
        <v>20100000</v>
      </c>
      <c r="R2711" s="321">
        <v>32.510452999999998</v>
      </c>
      <c r="S2711" s="321">
        <v>52.540310169999998</v>
      </c>
      <c r="T2711" s="321">
        <v>123.30787642705047</v>
      </c>
      <c r="U2711" s="321" t="s">
        <v>150</v>
      </c>
      <c r="V2711" s="321">
        <v>0.2437433168239114</v>
      </c>
      <c r="W2711" s="321">
        <v>1.33586139759419</v>
      </c>
      <c r="X2711" s="321">
        <v>2.6501716760387399</v>
      </c>
      <c r="Y2711" s="321">
        <v>41.899748670636797</v>
      </c>
      <c r="Z2711" s="321">
        <v>0.41800999999999999</v>
      </c>
      <c r="AA2711" s="321">
        <v>141.09487300000001</v>
      </c>
      <c r="AB2711" s="321">
        <v>1.7961040779999999</v>
      </c>
      <c r="AC2711" s="322">
        <v>0.59518882524182481</v>
      </c>
      <c r="AD2711" s="323">
        <v>201000</v>
      </c>
      <c r="AE2711" s="322">
        <v>63.042105698839904</v>
      </c>
      <c r="AF2711" s="324">
        <v>155.7321280384609</v>
      </c>
      <c r="AG2711" s="324">
        <v>29.203463933922407</v>
      </c>
      <c r="AH2711" s="324">
        <v>0.17499971757965599</v>
      </c>
      <c r="AI2711" s="324">
        <v>0.18752369406208896</v>
      </c>
      <c r="AJ2711" s="324">
        <v>0.12053670838377531</v>
      </c>
      <c r="AK2711" s="324">
        <v>191.83490908786544</v>
      </c>
      <c r="AL2711" s="324">
        <v>145.07643206417563</v>
      </c>
      <c r="AM2711" s="324">
        <v>238.59338611155525</v>
      </c>
    </row>
    <row r="2712" spans="1:39">
      <c r="A2712" s="291" t="s">
        <v>2863</v>
      </c>
      <c r="B2712" s="291">
        <v>4</v>
      </c>
      <c r="C2712" s="291" t="s">
        <v>4890</v>
      </c>
      <c r="D2712" s="291" t="s">
        <v>3178</v>
      </c>
      <c r="E2712" s="291" t="s">
        <v>3160</v>
      </c>
      <c r="F2712" s="291" t="s">
        <v>3161</v>
      </c>
      <c r="G2712" s="291" t="s">
        <v>3162</v>
      </c>
      <c r="H2712" s="291" t="s">
        <v>3163</v>
      </c>
      <c r="I2712" s="291" t="s">
        <v>3164</v>
      </c>
      <c r="J2712" s="291" t="s">
        <v>63</v>
      </c>
      <c r="K2712" s="291">
        <v>6</v>
      </c>
      <c r="L2712" s="291">
        <v>24440266</v>
      </c>
      <c r="M2712" s="291" t="s">
        <v>58</v>
      </c>
      <c r="N2712" s="291">
        <v>709</v>
      </c>
      <c r="O2712" s="291">
        <v>12689386.107200155</v>
      </c>
      <c r="P2712" s="321" t="s">
        <v>3172</v>
      </c>
      <c r="Q2712" s="321">
        <v>20100000</v>
      </c>
      <c r="R2712" s="321">
        <v>32.510452999999998</v>
      </c>
      <c r="S2712" s="321">
        <v>52.540310169999998</v>
      </c>
      <c r="T2712" s="321">
        <v>123.30787642705047</v>
      </c>
      <c r="U2712" s="321" t="s">
        <v>150</v>
      </c>
      <c r="V2712" s="321">
        <v>0.2437433168239114</v>
      </c>
      <c r="W2712" s="321">
        <v>1.33586139759419</v>
      </c>
      <c r="X2712" s="321">
        <v>2.6501716760387399</v>
      </c>
      <c r="Y2712" s="321">
        <v>41.899748670636797</v>
      </c>
      <c r="Z2712" s="321">
        <v>0.41800999999999999</v>
      </c>
      <c r="AA2712" s="321">
        <v>141.09487300000001</v>
      </c>
      <c r="AB2712" s="321">
        <v>1.7961040779999999</v>
      </c>
      <c r="AC2712" s="322">
        <v>0.59518882524182481</v>
      </c>
      <c r="AD2712" s="323">
        <v>201000</v>
      </c>
      <c r="AE2712" s="322">
        <v>63.131274165174901</v>
      </c>
      <c r="AF2712" s="324">
        <v>155.95239978957611</v>
      </c>
      <c r="AG2712" s="324">
        <v>29.241937980451688</v>
      </c>
      <c r="AH2712" s="324">
        <v>0.17466627624510137</v>
      </c>
      <c r="AI2712" s="324">
        <v>0.18750553386743218</v>
      </c>
      <c r="AJ2712" s="324">
        <v>0.12053670838377531</v>
      </c>
      <c r="AK2712" s="324">
        <v>191.81633138594663</v>
      </c>
      <c r="AL2712" s="324">
        <v>145.06238255294147</v>
      </c>
      <c r="AM2712" s="324">
        <v>238.57028021895178</v>
      </c>
    </row>
    <row r="2713" spans="1:39">
      <c r="A2713" s="291" t="s">
        <v>2864</v>
      </c>
      <c r="B2713" s="291">
        <v>4</v>
      </c>
      <c r="C2713" s="291" t="s">
        <v>4891</v>
      </c>
      <c r="D2713" s="291" t="s">
        <v>3178</v>
      </c>
      <c r="E2713" s="291" t="s">
        <v>3160</v>
      </c>
      <c r="F2713" s="291" t="s">
        <v>3161</v>
      </c>
      <c r="G2713" s="291" t="s">
        <v>3162</v>
      </c>
      <c r="H2713" s="291" t="s">
        <v>3163</v>
      </c>
      <c r="I2713" s="291" t="s">
        <v>3164</v>
      </c>
      <c r="J2713" s="291" t="s">
        <v>63</v>
      </c>
      <c r="K2713" s="291">
        <v>6</v>
      </c>
      <c r="L2713" s="291">
        <v>24440266</v>
      </c>
      <c r="M2713" s="291" t="s">
        <v>58</v>
      </c>
      <c r="N2713" s="291">
        <v>710</v>
      </c>
      <c r="O2713" s="291">
        <v>12707308.968933489</v>
      </c>
      <c r="P2713" s="321" t="s">
        <v>3172</v>
      </c>
      <c r="Q2713" s="321">
        <v>20100000</v>
      </c>
      <c r="R2713" s="321">
        <v>32.510452999999998</v>
      </c>
      <c r="S2713" s="321">
        <v>52.540310169999998</v>
      </c>
      <c r="T2713" s="321">
        <v>123.30787642705047</v>
      </c>
      <c r="U2713" s="321" t="s">
        <v>150</v>
      </c>
      <c r="V2713" s="321">
        <v>0.2437433168239114</v>
      </c>
      <c r="W2713" s="321">
        <v>1.33586139759419</v>
      </c>
      <c r="X2713" s="321">
        <v>2.6501716760387399</v>
      </c>
      <c r="Y2713" s="321">
        <v>41.899748670636797</v>
      </c>
      <c r="Z2713" s="321">
        <v>0.41800999999999999</v>
      </c>
      <c r="AA2713" s="321">
        <v>141.09487300000001</v>
      </c>
      <c r="AB2713" s="321">
        <v>1.7961040779999999</v>
      </c>
      <c r="AC2713" s="322">
        <v>0.59518882524182481</v>
      </c>
      <c r="AD2713" s="323">
        <v>201000</v>
      </c>
      <c r="AE2713" s="322">
        <v>63.220442631509897</v>
      </c>
      <c r="AF2713" s="324">
        <v>156.17267154069134</v>
      </c>
      <c r="AG2713" s="324">
        <v>29.280338527007306</v>
      </c>
      <c r="AH2713" s="324">
        <v>0.17433259762632369</v>
      </c>
      <c r="AI2713" s="324">
        <v>0.1874869542676563</v>
      </c>
      <c r="AJ2713" s="324">
        <v>0.12053670838377531</v>
      </c>
      <c r="AK2713" s="324">
        <v>191.7973246366837</v>
      </c>
      <c r="AL2713" s="324">
        <v>145.04800857178591</v>
      </c>
      <c r="AM2713" s="324">
        <v>238.54664070158145</v>
      </c>
    </row>
    <row r="2714" spans="1:39">
      <c r="A2714" s="291" t="s">
        <v>2865</v>
      </c>
      <c r="B2714" s="291">
        <v>4</v>
      </c>
      <c r="C2714" s="291" t="s">
        <v>4892</v>
      </c>
      <c r="D2714" s="291" t="s">
        <v>3178</v>
      </c>
      <c r="E2714" s="291" t="s">
        <v>3160</v>
      </c>
      <c r="F2714" s="291" t="s">
        <v>3161</v>
      </c>
      <c r="G2714" s="291" t="s">
        <v>3162</v>
      </c>
      <c r="H2714" s="291" t="s">
        <v>3163</v>
      </c>
      <c r="I2714" s="291" t="s">
        <v>3164</v>
      </c>
      <c r="J2714" s="291" t="s">
        <v>63</v>
      </c>
      <c r="K2714" s="291">
        <v>6</v>
      </c>
      <c r="L2714" s="291">
        <v>24440266</v>
      </c>
      <c r="M2714" s="291" t="s">
        <v>58</v>
      </c>
      <c r="N2714" s="291">
        <v>711</v>
      </c>
      <c r="O2714" s="291">
        <v>12725231.830666823</v>
      </c>
      <c r="P2714" s="321" t="s">
        <v>3172</v>
      </c>
      <c r="Q2714" s="321">
        <v>20100000</v>
      </c>
      <c r="R2714" s="321">
        <v>32.510452999999998</v>
      </c>
      <c r="S2714" s="321">
        <v>52.540310169999998</v>
      </c>
      <c r="T2714" s="321">
        <v>123.30787642705047</v>
      </c>
      <c r="U2714" s="321" t="s">
        <v>150</v>
      </c>
      <c r="V2714" s="321">
        <v>0.2437433168239114</v>
      </c>
      <c r="W2714" s="321">
        <v>1.33586139759419</v>
      </c>
      <c r="X2714" s="321">
        <v>2.6501716760387399</v>
      </c>
      <c r="Y2714" s="321">
        <v>41.899748670636797</v>
      </c>
      <c r="Z2714" s="321">
        <v>0.41800999999999999</v>
      </c>
      <c r="AA2714" s="321">
        <v>141.09487300000001</v>
      </c>
      <c r="AB2714" s="321">
        <v>1.7961040779999999</v>
      </c>
      <c r="AC2714" s="322">
        <v>0.59518882524182481</v>
      </c>
      <c r="AD2714" s="323">
        <v>201000</v>
      </c>
      <c r="AE2714" s="322">
        <v>63.309611097844893</v>
      </c>
      <c r="AF2714" s="324">
        <v>156.39294329180657</v>
      </c>
      <c r="AG2714" s="324">
        <v>29.318665522366846</v>
      </c>
      <c r="AH2714" s="324">
        <v>0.17399868646565389</v>
      </c>
      <c r="AI2714" s="324">
        <v>0.18746795670737179</v>
      </c>
      <c r="AJ2714" s="324">
        <v>0.12053670838377531</v>
      </c>
      <c r="AK2714" s="324">
        <v>191.77789031789908</v>
      </c>
      <c r="AL2714" s="324">
        <v>145.03331123832209</v>
      </c>
      <c r="AM2714" s="324">
        <v>238.5224693974761</v>
      </c>
    </row>
    <row r="2715" spans="1:39">
      <c r="A2715" s="291" t="s">
        <v>2866</v>
      </c>
      <c r="B2715" s="291">
        <v>4</v>
      </c>
      <c r="C2715" s="291" t="s">
        <v>4893</v>
      </c>
      <c r="D2715" s="291" t="s">
        <v>3178</v>
      </c>
      <c r="E2715" s="291" t="s">
        <v>3160</v>
      </c>
      <c r="F2715" s="291" t="s">
        <v>3161</v>
      </c>
      <c r="G2715" s="291" t="s">
        <v>3162</v>
      </c>
      <c r="H2715" s="291" t="s">
        <v>3163</v>
      </c>
      <c r="I2715" s="291" t="s">
        <v>3164</v>
      </c>
      <c r="J2715" s="291" t="s">
        <v>63</v>
      </c>
      <c r="K2715" s="291">
        <v>6</v>
      </c>
      <c r="L2715" s="291">
        <v>24440266</v>
      </c>
      <c r="M2715" s="291" t="s">
        <v>58</v>
      </c>
      <c r="N2715" s="291">
        <v>712</v>
      </c>
      <c r="O2715" s="291">
        <v>12743154.692400157</v>
      </c>
      <c r="P2715" s="321" t="s">
        <v>3172</v>
      </c>
      <c r="Q2715" s="321">
        <v>20100000</v>
      </c>
      <c r="R2715" s="321">
        <v>32.510452999999998</v>
      </c>
      <c r="S2715" s="321">
        <v>52.540310169999998</v>
      </c>
      <c r="T2715" s="321">
        <v>123.30787642705047</v>
      </c>
      <c r="U2715" s="321" t="s">
        <v>150</v>
      </c>
      <c r="V2715" s="321">
        <v>0.2437433168239114</v>
      </c>
      <c r="W2715" s="321">
        <v>1.33586139759419</v>
      </c>
      <c r="X2715" s="321">
        <v>2.6501716760387399</v>
      </c>
      <c r="Y2715" s="321">
        <v>41.899748670636797</v>
      </c>
      <c r="Z2715" s="321">
        <v>0.41800999999999999</v>
      </c>
      <c r="AA2715" s="321">
        <v>141.09487300000001</v>
      </c>
      <c r="AB2715" s="321">
        <v>1.7961040779999999</v>
      </c>
      <c r="AC2715" s="322">
        <v>0.59518882524182481</v>
      </c>
      <c r="AD2715" s="323">
        <v>201000</v>
      </c>
      <c r="AE2715" s="322">
        <v>63.39877956417989</v>
      </c>
      <c r="AF2715" s="324">
        <v>156.61321504292181</v>
      </c>
      <c r="AG2715" s="324">
        <v>29.356918916349237</v>
      </c>
      <c r="AH2715" s="324">
        <v>0.17366454749060711</v>
      </c>
      <c r="AI2715" s="324">
        <v>0.18744854262971108</v>
      </c>
      <c r="AJ2715" s="324">
        <v>0.12053670838377531</v>
      </c>
      <c r="AK2715" s="324">
        <v>191.75802990590319</v>
      </c>
      <c r="AL2715" s="324">
        <v>145.01829166901956</v>
      </c>
      <c r="AM2715" s="324">
        <v>238.49776814278681</v>
      </c>
    </row>
    <row r="2716" spans="1:39">
      <c r="A2716" s="291" t="s">
        <v>2867</v>
      </c>
      <c r="B2716" s="291">
        <v>4</v>
      </c>
      <c r="C2716" s="291" t="s">
        <v>4894</v>
      </c>
      <c r="D2716" s="291" t="s">
        <v>3178</v>
      </c>
      <c r="E2716" s="291" t="s">
        <v>3160</v>
      </c>
      <c r="F2716" s="291" t="s">
        <v>3161</v>
      </c>
      <c r="G2716" s="291" t="s">
        <v>3162</v>
      </c>
      <c r="H2716" s="291" t="s">
        <v>3163</v>
      </c>
      <c r="I2716" s="291" t="s">
        <v>3164</v>
      </c>
      <c r="J2716" s="291" t="s">
        <v>63</v>
      </c>
      <c r="K2716" s="291">
        <v>6</v>
      </c>
      <c r="L2716" s="291">
        <v>24440266</v>
      </c>
      <c r="M2716" s="291" t="s">
        <v>58</v>
      </c>
      <c r="N2716" s="291">
        <v>713</v>
      </c>
      <c r="O2716" s="291">
        <v>12761077.554133492</v>
      </c>
      <c r="P2716" s="321" t="s">
        <v>3172</v>
      </c>
      <c r="Q2716" s="321">
        <v>20100000</v>
      </c>
      <c r="R2716" s="321">
        <v>32.510452999999998</v>
      </c>
      <c r="S2716" s="321">
        <v>52.540310169999998</v>
      </c>
      <c r="T2716" s="321">
        <v>123.30787642705047</v>
      </c>
      <c r="U2716" s="321" t="s">
        <v>150</v>
      </c>
      <c r="V2716" s="321">
        <v>0.2437433168239114</v>
      </c>
      <c r="W2716" s="321">
        <v>1.33586139759419</v>
      </c>
      <c r="X2716" s="321">
        <v>2.6501716760387399</v>
      </c>
      <c r="Y2716" s="321">
        <v>41.899748670636797</v>
      </c>
      <c r="Z2716" s="321">
        <v>0.41800999999999999</v>
      </c>
      <c r="AA2716" s="321">
        <v>141.09487300000001</v>
      </c>
      <c r="AB2716" s="321">
        <v>1.7961040779999999</v>
      </c>
      <c r="AC2716" s="322">
        <v>0.59518882524182481</v>
      </c>
      <c r="AD2716" s="323">
        <v>201000</v>
      </c>
      <c r="AE2716" s="322">
        <v>63.487948030514886</v>
      </c>
      <c r="AF2716" s="324">
        <v>156.83348679403704</v>
      </c>
      <c r="AG2716" s="324">
        <v>29.395098659811552</v>
      </c>
      <c r="AH2716" s="324">
        <v>0.1733301854142052</v>
      </c>
      <c r="AI2716" s="324">
        <v>0.18742871347631851</v>
      </c>
      <c r="AJ2716" s="324">
        <v>0.12053670838377531</v>
      </c>
      <c r="AK2716" s="324">
        <v>191.73774487548408</v>
      </c>
      <c r="AL2716" s="324">
        <v>145.00295097919667</v>
      </c>
      <c r="AM2716" s="324">
        <v>238.47253877177147</v>
      </c>
    </row>
    <row r="2717" spans="1:39">
      <c r="A2717" s="291" t="s">
        <v>2868</v>
      </c>
      <c r="B2717" s="291">
        <v>4</v>
      </c>
      <c r="C2717" s="291" t="s">
        <v>4895</v>
      </c>
      <c r="D2717" s="291" t="s">
        <v>3178</v>
      </c>
      <c r="E2717" s="291" t="s">
        <v>3160</v>
      </c>
      <c r="F2717" s="291" t="s">
        <v>3161</v>
      </c>
      <c r="G2717" s="291" t="s">
        <v>3162</v>
      </c>
      <c r="H2717" s="291" t="s">
        <v>3163</v>
      </c>
      <c r="I2717" s="291" t="s">
        <v>3164</v>
      </c>
      <c r="J2717" s="291" t="s">
        <v>63</v>
      </c>
      <c r="K2717" s="291">
        <v>6</v>
      </c>
      <c r="L2717" s="291">
        <v>24440266</v>
      </c>
      <c r="M2717" s="291" t="s">
        <v>58</v>
      </c>
      <c r="N2717" s="291">
        <v>714</v>
      </c>
      <c r="O2717" s="291">
        <v>12779000.415866826</v>
      </c>
      <c r="P2717" s="321" t="s">
        <v>3172</v>
      </c>
      <c r="Q2717" s="321">
        <v>20100000</v>
      </c>
      <c r="R2717" s="321">
        <v>32.510452999999998</v>
      </c>
      <c r="S2717" s="321">
        <v>52.540310169999998</v>
      </c>
      <c r="T2717" s="321">
        <v>123.30787642705047</v>
      </c>
      <c r="U2717" s="321" t="s">
        <v>150</v>
      </c>
      <c r="V2717" s="321">
        <v>0.2437433168239114</v>
      </c>
      <c r="W2717" s="321">
        <v>1.33586139759419</v>
      </c>
      <c r="X2717" s="321">
        <v>2.6501716760387399</v>
      </c>
      <c r="Y2717" s="321">
        <v>41.899748670636797</v>
      </c>
      <c r="Z2717" s="321">
        <v>0.41800999999999999</v>
      </c>
      <c r="AA2717" s="321">
        <v>141.09487300000001</v>
      </c>
      <c r="AB2717" s="321">
        <v>1.7961040779999999</v>
      </c>
      <c r="AC2717" s="322">
        <v>0.59518882524182481</v>
      </c>
      <c r="AD2717" s="323">
        <v>201000</v>
      </c>
      <c r="AE2717" s="322">
        <v>63.577116496849882</v>
      </c>
      <c r="AF2717" s="324">
        <v>157.05375854515228</v>
      </c>
      <c r="AG2717" s="324">
        <v>29.433204704645771</v>
      </c>
      <c r="AH2717" s="324">
        <v>0.17299560493476054</v>
      </c>
      <c r="AI2717" s="324">
        <v>0.18740847068734018</v>
      </c>
      <c r="AJ2717" s="324">
        <v>0.12053670838377531</v>
      </c>
      <c r="AK2717" s="324">
        <v>191.71703669989716</v>
      </c>
      <c r="AL2717" s="324">
        <v>144.9872902830127</v>
      </c>
      <c r="AM2717" s="324">
        <v>238.44678311678163</v>
      </c>
    </row>
    <row r="2718" spans="1:39">
      <c r="A2718" s="291" t="s">
        <v>2869</v>
      </c>
      <c r="B2718" s="291">
        <v>4</v>
      </c>
      <c r="C2718" s="291" t="s">
        <v>4896</v>
      </c>
      <c r="D2718" s="291" t="s">
        <v>3178</v>
      </c>
      <c r="E2718" s="291" t="s">
        <v>3160</v>
      </c>
      <c r="F2718" s="291" t="s">
        <v>3161</v>
      </c>
      <c r="G2718" s="291" t="s">
        <v>3162</v>
      </c>
      <c r="H2718" s="291" t="s">
        <v>3163</v>
      </c>
      <c r="I2718" s="291" t="s">
        <v>3164</v>
      </c>
      <c r="J2718" s="291" t="s">
        <v>63</v>
      </c>
      <c r="K2718" s="291">
        <v>6</v>
      </c>
      <c r="L2718" s="291">
        <v>24440266</v>
      </c>
      <c r="M2718" s="291" t="s">
        <v>58</v>
      </c>
      <c r="N2718" s="291">
        <v>715</v>
      </c>
      <c r="O2718" s="291">
        <v>12796923.27760016</v>
      </c>
      <c r="P2718" s="321" t="s">
        <v>3172</v>
      </c>
      <c r="Q2718" s="321">
        <v>20100000</v>
      </c>
      <c r="R2718" s="321">
        <v>32.510452999999998</v>
      </c>
      <c r="S2718" s="321">
        <v>52.540310169999998</v>
      </c>
      <c r="T2718" s="321">
        <v>123.30787642705047</v>
      </c>
      <c r="U2718" s="321" t="s">
        <v>150</v>
      </c>
      <c r="V2718" s="321">
        <v>0.2437433168239114</v>
      </c>
      <c r="W2718" s="321">
        <v>1.33586139759419</v>
      </c>
      <c r="X2718" s="321">
        <v>2.6501716760387399</v>
      </c>
      <c r="Y2718" s="321">
        <v>41.899748670636797</v>
      </c>
      <c r="Z2718" s="321">
        <v>0.41800999999999999</v>
      </c>
      <c r="AA2718" s="321">
        <v>141.09487300000001</v>
      </c>
      <c r="AB2718" s="321">
        <v>1.7961040779999999</v>
      </c>
      <c r="AC2718" s="322">
        <v>0.59518882524182481</v>
      </c>
      <c r="AD2718" s="323">
        <v>201000</v>
      </c>
      <c r="AE2718" s="322">
        <v>63.666284963184872</v>
      </c>
      <c r="AF2718" s="324">
        <v>157.27403029626748</v>
      </c>
      <c r="AG2718" s="324">
        <v>29.471237003775496</v>
      </c>
      <c r="AH2718" s="324">
        <v>0.17266081073570477</v>
      </c>
      <c r="AI2718" s="324">
        <v>0.1873878157014135</v>
      </c>
      <c r="AJ2718" s="324">
        <v>0.12053670838377531</v>
      </c>
      <c r="AK2718" s="324">
        <v>191.6959068508545</v>
      </c>
      <c r="AL2718" s="324">
        <v>144.97131069345966</v>
      </c>
      <c r="AM2718" s="324">
        <v>238.42050300824931</v>
      </c>
    </row>
    <row r="2719" spans="1:39">
      <c r="A2719" s="291" t="s">
        <v>2870</v>
      </c>
      <c r="B2719" s="291">
        <v>4</v>
      </c>
      <c r="C2719" s="291" t="s">
        <v>4897</v>
      </c>
      <c r="D2719" s="291" t="s">
        <v>3178</v>
      </c>
      <c r="E2719" s="291" t="s">
        <v>3160</v>
      </c>
      <c r="F2719" s="291" t="s">
        <v>3161</v>
      </c>
      <c r="G2719" s="291" t="s">
        <v>3162</v>
      </c>
      <c r="H2719" s="291" t="s">
        <v>3163</v>
      </c>
      <c r="I2719" s="291" t="s">
        <v>3164</v>
      </c>
      <c r="J2719" s="291" t="s">
        <v>63</v>
      </c>
      <c r="K2719" s="291">
        <v>6</v>
      </c>
      <c r="L2719" s="291">
        <v>24440266</v>
      </c>
      <c r="M2719" s="291" t="s">
        <v>58</v>
      </c>
      <c r="N2719" s="291">
        <v>716</v>
      </c>
      <c r="O2719" s="291">
        <v>12814846.139333494</v>
      </c>
      <c r="P2719" s="321" t="s">
        <v>3172</v>
      </c>
      <c r="Q2719" s="321">
        <v>20100000</v>
      </c>
      <c r="R2719" s="321">
        <v>32.510452999999998</v>
      </c>
      <c r="S2719" s="321">
        <v>52.540310169999998</v>
      </c>
      <c r="T2719" s="321">
        <v>123.30787642705047</v>
      </c>
      <c r="U2719" s="321" t="s">
        <v>150</v>
      </c>
      <c r="V2719" s="321">
        <v>0.2437433168239114</v>
      </c>
      <c r="W2719" s="321">
        <v>1.33586139759419</v>
      </c>
      <c r="X2719" s="321">
        <v>2.6501716760387399</v>
      </c>
      <c r="Y2719" s="321">
        <v>41.899748670636797</v>
      </c>
      <c r="Z2719" s="321">
        <v>0.41800999999999999</v>
      </c>
      <c r="AA2719" s="321">
        <v>141.09487300000001</v>
      </c>
      <c r="AB2719" s="321">
        <v>1.7961040779999999</v>
      </c>
      <c r="AC2719" s="322">
        <v>0.59518882524182481</v>
      </c>
      <c r="AD2719" s="323">
        <v>201000</v>
      </c>
      <c r="AE2719" s="322">
        <v>63.755453429519868</v>
      </c>
      <c r="AF2719" s="324">
        <v>157.49430204738272</v>
      </c>
      <c r="AG2719" s="324">
        <v>29.509195511152779</v>
      </c>
      <c r="AH2719" s="324">
        <v>0.17232580748597745</v>
      </c>
      <c r="AI2719" s="324">
        <v>0.18736674995565766</v>
      </c>
      <c r="AJ2719" s="324">
        <v>0.12053670838377531</v>
      </c>
      <c r="AK2719" s="324">
        <v>191.67435679851496</v>
      </c>
      <c r="AL2719" s="324">
        <v>144.95501332235511</v>
      </c>
      <c r="AM2719" s="324">
        <v>238.39370027467484</v>
      </c>
    </row>
    <row r="2720" spans="1:39">
      <c r="A2720" s="291" t="s">
        <v>2871</v>
      </c>
      <c r="B2720" s="291">
        <v>4</v>
      </c>
      <c r="C2720" s="291" t="s">
        <v>4898</v>
      </c>
      <c r="D2720" s="291" t="s">
        <v>3178</v>
      </c>
      <c r="E2720" s="291" t="s">
        <v>3160</v>
      </c>
      <c r="F2720" s="291" t="s">
        <v>3161</v>
      </c>
      <c r="G2720" s="291" t="s">
        <v>3162</v>
      </c>
      <c r="H2720" s="291" t="s">
        <v>3163</v>
      </c>
      <c r="I2720" s="291" t="s">
        <v>3164</v>
      </c>
      <c r="J2720" s="291" t="s">
        <v>63</v>
      </c>
      <c r="K2720" s="291">
        <v>6</v>
      </c>
      <c r="L2720" s="291">
        <v>24440266</v>
      </c>
      <c r="M2720" s="291" t="s">
        <v>58</v>
      </c>
      <c r="N2720" s="291">
        <v>717</v>
      </c>
      <c r="O2720" s="291">
        <v>12832769.001066828</v>
      </c>
      <c r="P2720" s="321" t="s">
        <v>3172</v>
      </c>
      <c r="Q2720" s="321">
        <v>20100000</v>
      </c>
      <c r="R2720" s="321">
        <v>32.510452999999998</v>
      </c>
      <c r="S2720" s="321">
        <v>52.540310169999998</v>
      </c>
      <c r="T2720" s="321">
        <v>123.30787642705047</v>
      </c>
      <c r="U2720" s="321" t="s">
        <v>150</v>
      </c>
      <c r="V2720" s="321">
        <v>0.2437433168239114</v>
      </c>
      <c r="W2720" s="321">
        <v>1.33586139759419</v>
      </c>
      <c r="X2720" s="321">
        <v>2.6501716760387399</v>
      </c>
      <c r="Y2720" s="321">
        <v>41.899748670636797</v>
      </c>
      <c r="Z2720" s="321">
        <v>0.41800999999999999</v>
      </c>
      <c r="AA2720" s="321">
        <v>141.09487300000001</v>
      </c>
      <c r="AB2720" s="321">
        <v>1.7961040779999999</v>
      </c>
      <c r="AC2720" s="322">
        <v>0.59518882524182481</v>
      </c>
      <c r="AD2720" s="323">
        <v>201000</v>
      </c>
      <c r="AE2720" s="322">
        <v>63.844621895854864</v>
      </c>
      <c r="AF2720" s="324">
        <v>157.71457379849792</v>
      </c>
      <c r="AG2720" s="324">
        <v>29.547080181754772</v>
      </c>
      <c r="AH2720" s="324">
        <v>0.1719905998394646</v>
      </c>
      <c r="AI2720" s="324">
        <v>0.18734527488566297</v>
      </c>
      <c r="AJ2720" s="324">
        <v>0.12053670838377531</v>
      </c>
      <c r="AK2720" s="324">
        <v>191.65238801147345</v>
      </c>
      <c r="AL2720" s="324">
        <v>144.9383992803337</v>
      </c>
      <c r="AM2720" s="324">
        <v>238.36637674261323</v>
      </c>
    </row>
    <row r="2721" spans="1:39">
      <c r="A2721" s="291" t="s">
        <v>2872</v>
      </c>
      <c r="B2721" s="291">
        <v>4</v>
      </c>
      <c r="C2721" s="291" t="s">
        <v>4899</v>
      </c>
      <c r="D2721" s="291" t="s">
        <v>3178</v>
      </c>
      <c r="E2721" s="291" t="s">
        <v>3160</v>
      </c>
      <c r="F2721" s="291" t="s">
        <v>3161</v>
      </c>
      <c r="G2721" s="291" t="s">
        <v>3162</v>
      </c>
      <c r="H2721" s="291" t="s">
        <v>3163</v>
      </c>
      <c r="I2721" s="291" t="s">
        <v>3164</v>
      </c>
      <c r="J2721" s="291" t="s">
        <v>63</v>
      </c>
      <c r="K2721" s="291">
        <v>6</v>
      </c>
      <c r="L2721" s="291">
        <v>24440266</v>
      </c>
      <c r="M2721" s="291" t="s">
        <v>58</v>
      </c>
      <c r="N2721" s="291">
        <v>718</v>
      </c>
      <c r="O2721" s="291">
        <v>12850691.862800162</v>
      </c>
      <c r="P2721" s="321" t="s">
        <v>3172</v>
      </c>
      <c r="Q2721" s="321">
        <v>20100000</v>
      </c>
      <c r="R2721" s="321">
        <v>32.510452999999998</v>
      </c>
      <c r="S2721" s="321">
        <v>52.540310169999998</v>
      </c>
      <c r="T2721" s="321">
        <v>123.30787642705047</v>
      </c>
      <c r="U2721" s="321" t="s">
        <v>150</v>
      </c>
      <c r="V2721" s="321">
        <v>0.2437433168239114</v>
      </c>
      <c r="W2721" s="321">
        <v>1.33586139759419</v>
      </c>
      <c r="X2721" s="321">
        <v>2.6501716760387399</v>
      </c>
      <c r="Y2721" s="321">
        <v>41.899748670636797</v>
      </c>
      <c r="Z2721" s="321">
        <v>0.41800999999999999</v>
      </c>
      <c r="AA2721" s="321">
        <v>141.09487300000001</v>
      </c>
      <c r="AB2721" s="321">
        <v>1.7961040779999999</v>
      </c>
      <c r="AC2721" s="322">
        <v>0.59518882524182481</v>
      </c>
      <c r="AD2721" s="323">
        <v>201000</v>
      </c>
      <c r="AE2721" s="322">
        <v>63.93379036218986</v>
      </c>
      <c r="AF2721" s="324">
        <v>157.93484554961316</v>
      </c>
      <c r="AG2721" s="324">
        <v>29.584890971580574</v>
      </c>
      <c r="AH2721" s="324">
        <v>0.17165519243555191</v>
      </c>
      <c r="AI2721" s="324">
        <v>0.1873233919254815</v>
      </c>
      <c r="AJ2721" s="324">
        <v>0.12053670838377531</v>
      </c>
      <c r="AK2721" s="324">
        <v>191.63000195675124</v>
      </c>
      <c r="AL2721" s="324">
        <v>144.92146967684008</v>
      </c>
      <c r="AM2721" s="324">
        <v>238.33853423666241</v>
      </c>
    </row>
    <row r="2722" spans="1:39">
      <c r="A2722" s="291" t="s">
        <v>2873</v>
      </c>
      <c r="B2722" s="291">
        <v>4</v>
      </c>
      <c r="C2722" s="291" t="s">
        <v>4900</v>
      </c>
      <c r="D2722" s="291" t="s">
        <v>3178</v>
      </c>
      <c r="E2722" s="291" t="s">
        <v>3160</v>
      </c>
      <c r="F2722" s="291" t="s">
        <v>3161</v>
      </c>
      <c r="G2722" s="291" t="s">
        <v>3162</v>
      </c>
      <c r="H2722" s="291" t="s">
        <v>3163</v>
      </c>
      <c r="I2722" s="291" t="s">
        <v>3164</v>
      </c>
      <c r="J2722" s="291" t="s">
        <v>63</v>
      </c>
      <c r="K2722" s="291">
        <v>6</v>
      </c>
      <c r="L2722" s="291">
        <v>24440266</v>
      </c>
      <c r="M2722" s="291" t="s">
        <v>58</v>
      </c>
      <c r="N2722" s="291">
        <v>719</v>
      </c>
      <c r="O2722" s="291">
        <v>12868614.724533496</v>
      </c>
      <c r="P2722" s="321" t="s">
        <v>3172</v>
      </c>
      <c r="Q2722" s="321">
        <v>20100000</v>
      </c>
      <c r="R2722" s="321">
        <v>32.510452999999998</v>
      </c>
      <c r="S2722" s="321">
        <v>52.540310169999998</v>
      </c>
      <c r="T2722" s="321">
        <v>123.30787642705047</v>
      </c>
      <c r="U2722" s="321" t="s">
        <v>150</v>
      </c>
      <c r="V2722" s="321">
        <v>0.2437433168239114</v>
      </c>
      <c r="W2722" s="321">
        <v>1.33586139759419</v>
      </c>
      <c r="X2722" s="321">
        <v>2.6501716760387399</v>
      </c>
      <c r="Y2722" s="321">
        <v>41.899748670636797</v>
      </c>
      <c r="Z2722" s="321">
        <v>0.41800999999999999</v>
      </c>
      <c r="AA2722" s="321">
        <v>141.09487300000001</v>
      </c>
      <c r="AB2722" s="321">
        <v>1.7961040779999999</v>
      </c>
      <c r="AC2722" s="322">
        <v>0.59518882524182481</v>
      </c>
      <c r="AD2722" s="323">
        <v>201000</v>
      </c>
      <c r="AE2722" s="322">
        <v>64.022958828524864</v>
      </c>
      <c r="AF2722" s="324">
        <v>158.15511730072842</v>
      </c>
      <c r="AG2722" s="324">
        <v>29.622627837647862</v>
      </c>
      <c r="AH2722" s="324">
        <v>0.17131958989848456</v>
      </c>
      <c r="AI2722" s="324">
        <v>0.18730110250761661</v>
      </c>
      <c r="AJ2722" s="324">
        <v>0.12053670838377531</v>
      </c>
      <c r="AK2722" s="324">
        <v>191.6072000997853</v>
      </c>
      <c r="AL2722" s="324">
        <v>144.90422562012074</v>
      </c>
      <c r="AM2722" s="324">
        <v>238.31017457944984</v>
      </c>
    </row>
    <row r="2723" spans="1:39">
      <c r="A2723" s="291" t="s">
        <v>2874</v>
      </c>
      <c r="B2723" s="291">
        <v>4</v>
      </c>
      <c r="C2723" s="291" t="s">
        <v>4901</v>
      </c>
      <c r="D2723" s="291" t="s">
        <v>3178</v>
      </c>
      <c r="E2723" s="291" t="s">
        <v>3160</v>
      </c>
      <c r="F2723" s="291" t="s">
        <v>3161</v>
      </c>
      <c r="G2723" s="291" t="s">
        <v>3162</v>
      </c>
      <c r="H2723" s="291" t="s">
        <v>3163</v>
      </c>
      <c r="I2723" s="291" t="s">
        <v>3164</v>
      </c>
      <c r="J2723" s="291" t="s">
        <v>63</v>
      </c>
      <c r="K2723" s="291">
        <v>6</v>
      </c>
      <c r="L2723" s="291">
        <v>24440266</v>
      </c>
      <c r="M2723" s="291" t="s">
        <v>58</v>
      </c>
      <c r="N2723" s="291">
        <v>720</v>
      </c>
      <c r="O2723" s="291">
        <v>12886537.586266831</v>
      </c>
      <c r="P2723" s="321" t="s">
        <v>3172</v>
      </c>
      <c r="Q2723" s="321">
        <v>20100000</v>
      </c>
      <c r="R2723" s="321">
        <v>32.510452999999998</v>
      </c>
      <c r="S2723" s="321">
        <v>52.540310169999998</v>
      </c>
      <c r="T2723" s="321">
        <v>123.30787642705047</v>
      </c>
      <c r="U2723" s="321" t="s">
        <v>150</v>
      </c>
      <c r="V2723" s="321">
        <v>0.2437433168239114</v>
      </c>
      <c r="W2723" s="321">
        <v>1.33586139759419</v>
      </c>
      <c r="X2723" s="321">
        <v>2.6501716760387399</v>
      </c>
      <c r="Y2723" s="321">
        <v>41.899748670636797</v>
      </c>
      <c r="Z2723" s="321">
        <v>0.41800999999999999</v>
      </c>
      <c r="AA2723" s="321">
        <v>141.09487300000001</v>
      </c>
      <c r="AB2723" s="321">
        <v>1.7961040779999999</v>
      </c>
      <c r="AC2723" s="322">
        <v>0.59518882524182481</v>
      </c>
      <c r="AD2723" s="323">
        <v>201000</v>
      </c>
      <c r="AE2723" s="322">
        <v>64.11212729485986</v>
      </c>
      <c r="AF2723" s="324">
        <v>158.37538905184363</v>
      </c>
      <c r="AG2723" s="324">
        <v>29.66029073798968</v>
      </c>
      <c r="AH2723" s="324">
        <v>0.17098379683793283</v>
      </c>
      <c r="AI2723" s="324">
        <v>0.18727840806301344</v>
      </c>
      <c r="AJ2723" s="324">
        <v>0.12053670838377531</v>
      </c>
      <c r="AK2723" s="324">
        <v>191.58398390441849</v>
      </c>
      <c r="AL2723" s="324">
        <v>144.88666821721668</v>
      </c>
      <c r="AM2723" s="324">
        <v>238.2812995916203</v>
      </c>
    </row>
    <row r="2724" spans="1:39">
      <c r="A2724" s="291" t="s">
        <v>2875</v>
      </c>
      <c r="B2724" s="291">
        <v>4</v>
      </c>
      <c r="C2724" s="291" t="s">
        <v>4902</v>
      </c>
      <c r="D2724" s="291" t="s">
        <v>3178</v>
      </c>
      <c r="E2724" s="291" t="s">
        <v>3160</v>
      </c>
      <c r="F2724" s="291" t="s">
        <v>3161</v>
      </c>
      <c r="G2724" s="291" t="s">
        <v>3162</v>
      </c>
      <c r="H2724" s="291" t="s">
        <v>3163</v>
      </c>
      <c r="I2724" s="291" t="s">
        <v>3164</v>
      </c>
      <c r="J2724" s="291" t="s">
        <v>63</v>
      </c>
      <c r="K2724" s="291">
        <v>6</v>
      </c>
      <c r="L2724" s="291">
        <v>24440266</v>
      </c>
      <c r="M2724" s="291" t="s">
        <v>58</v>
      </c>
      <c r="N2724" s="291">
        <v>721</v>
      </c>
      <c r="O2724" s="291">
        <v>12904460.448000165</v>
      </c>
      <c r="P2724" s="321" t="s">
        <v>3172</v>
      </c>
      <c r="Q2724" s="321">
        <v>20100000</v>
      </c>
      <c r="R2724" s="321">
        <v>32.510452999999998</v>
      </c>
      <c r="S2724" s="321">
        <v>52.540310169999998</v>
      </c>
      <c r="T2724" s="321">
        <v>123.30787642705047</v>
      </c>
      <c r="U2724" s="321" t="s">
        <v>150</v>
      </c>
      <c r="V2724" s="321">
        <v>0.2437433168239114</v>
      </c>
      <c r="W2724" s="321">
        <v>1.33586139759419</v>
      </c>
      <c r="X2724" s="321">
        <v>2.6501716760387399</v>
      </c>
      <c r="Y2724" s="321">
        <v>41.899748670636797</v>
      </c>
      <c r="Z2724" s="321">
        <v>0.41800999999999999</v>
      </c>
      <c r="AA2724" s="321">
        <v>141.09487300000001</v>
      </c>
      <c r="AB2724" s="321">
        <v>1.7961040779999999</v>
      </c>
      <c r="AC2724" s="322">
        <v>0.59518882524182481</v>
      </c>
      <c r="AD2724" s="323">
        <v>201000</v>
      </c>
      <c r="AE2724" s="322">
        <v>64.201295761194842</v>
      </c>
      <c r="AF2724" s="324">
        <v>158.59566080295883</v>
      </c>
      <c r="AG2724" s="324">
        <v>29.69787963165119</v>
      </c>
      <c r="AH2724" s="324">
        <v>0.17064781784864863</v>
      </c>
      <c r="AI2724" s="324">
        <v>0.18725531002104903</v>
      </c>
      <c r="AJ2724" s="324">
        <v>0.12053670838377531</v>
      </c>
      <c r="AK2724" s="324">
        <v>191.56035483288963</v>
      </c>
      <c r="AL2724" s="324">
        <v>144.86879857395573</v>
      </c>
      <c r="AM2724" s="324">
        <v>238.25191109182353</v>
      </c>
    </row>
    <row r="2725" spans="1:39">
      <c r="A2725" s="291" t="s">
        <v>2876</v>
      </c>
      <c r="B2725" s="291">
        <v>4</v>
      </c>
      <c r="C2725" s="291" t="s">
        <v>4903</v>
      </c>
      <c r="D2725" s="291" t="s">
        <v>3178</v>
      </c>
      <c r="E2725" s="291" t="s">
        <v>3160</v>
      </c>
      <c r="F2725" s="291" t="s">
        <v>3161</v>
      </c>
      <c r="G2725" s="291" t="s">
        <v>3162</v>
      </c>
      <c r="H2725" s="291" t="s">
        <v>3163</v>
      </c>
      <c r="I2725" s="291" t="s">
        <v>3164</v>
      </c>
      <c r="J2725" s="291" t="s">
        <v>63</v>
      </c>
      <c r="K2725" s="291">
        <v>6</v>
      </c>
      <c r="L2725" s="291">
        <v>24440266</v>
      </c>
      <c r="M2725" s="291" t="s">
        <v>58</v>
      </c>
      <c r="N2725" s="291">
        <v>722</v>
      </c>
      <c r="O2725" s="291">
        <v>12922383.309733499</v>
      </c>
      <c r="P2725" s="321" t="s">
        <v>3172</v>
      </c>
      <c r="Q2725" s="321">
        <v>20100000</v>
      </c>
      <c r="R2725" s="321">
        <v>32.510452999999998</v>
      </c>
      <c r="S2725" s="321">
        <v>52.540310169999998</v>
      </c>
      <c r="T2725" s="321">
        <v>123.30787642705047</v>
      </c>
      <c r="U2725" s="321" t="s">
        <v>150</v>
      </c>
      <c r="V2725" s="321">
        <v>0.2437433168239114</v>
      </c>
      <c r="W2725" s="321">
        <v>1.33586139759419</v>
      </c>
      <c r="X2725" s="321">
        <v>2.6501716760387399</v>
      </c>
      <c r="Y2725" s="321">
        <v>41.899748670636797</v>
      </c>
      <c r="Z2725" s="321">
        <v>0.41800999999999999</v>
      </c>
      <c r="AA2725" s="321">
        <v>141.09487300000001</v>
      </c>
      <c r="AB2725" s="321">
        <v>1.7961040779999999</v>
      </c>
      <c r="AC2725" s="322">
        <v>0.59518882524182481</v>
      </c>
      <c r="AD2725" s="323">
        <v>201000</v>
      </c>
      <c r="AE2725" s="322">
        <v>64.290464227529839</v>
      </c>
      <c r="AF2725" s="324">
        <v>158.81593255407407</v>
      </c>
      <c r="AG2725" s="324">
        <v>29.735394478686313</v>
      </c>
      <c r="AH2725" s="324">
        <v>0.17031165751025878</v>
      </c>
      <c r="AI2725" s="324">
        <v>0.18723180980952228</v>
      </c>
      <c r="AJ2725" s="324">
        <v>0.12053670838377531</v>
      </c>
      <c r="AK2725" s="324">
        <v>191.53631434582303</v>
      </c>
      <c r="AL2725" s="324">
        <v>144.85061779494481</v>
      </c>
      <c r="AM2725" s="324">
        <v>238.22201089670125</v>
      </c>
    </row>
    <row r="2726" spans="1:39">
      <c r="A2726" s="291" t="s">
        <v>2877</v>
      </c>
      <c r="B2726" s="291">
        <v>4</v>
      </c>
      <c r="C2726" s="291" t="s">
        <v>4904</v>
      </c>
      <c r="D2726" s="291" t="s">
        <v>3178</v>
      </c>
      <c r="E2726" s="291" t="s">
        <v>3160</v>
      </c>
      <c r="F2726" s="291" t="s">
        <v>3161</v>
      </c>
      <c r="G2726" s="291" t="s">
        <v>3162</v>
      </c>
      <c r="H2726" s="291" t="s">
        <v>3163</v>
      </c>
      <c r="I2726" s="291" t="s">
        <v>3164</v>
      </c>
      <c r="J2726" s="291" t="s">
        <v>63</v>
      </c>
      <c r="K2726" s="291">
        <v>6</v>
      </c>
      <c r="L2726" s="291">
        <v>24440266</v>
      </c>
      <c r="M2726" s="291" t="s">
        <v>58</v>
      </c>
      <c r="N2726" s="291">
        <v>723</v>
      </c>
      <c r="O2726" s="291">
        <v>12940306.171466833</v>
      </c>
      <c r="P2726" s="321" t="s">
        <v>3172</v>
      </c>
      <c r="Q2726" s="321">
        <v>20100000</v>
      </c>
      <c r="R2726" s="321">
        <v>32.510452999999998</v>
      </c>
      <c r="S2726" s="321">
        <v>52.540310169999998</v>
      </c>
      <c r="T2726" s="321">
        <v>123.30787642705047</v>
      </c>
      <c r="U2726" s="321" t="s">
        <v>150</v>
      </c>
      <c r="V2726" s="321">
        <v>0.2437433168239114</v>
      </c>
      <c r="W2726" s="321">
        <v>1.33586139759419</v>
      </c>
      <c r="X2726" s="321">
        <v>2.6501716760387399</v>
      </c>
      <c r="Y2726" s="321">
        <v>41.899748670636797</v>
      </c>
      <c r="Z2726" s="321">
        <v>0.41800999999999999</v>
      </c>
      <c r="AA2726" s="321">
        <v>141.09487300000001</v>
      </c>
      <c r="AB2726" s="321">
        <v>1.7961040779999999</v>
      </c>
      <c r="AC2726" s="322">
        <v>0.59518882524182481</v>
      </c>
      <c r="AD2726" s="323">
        <v>201000</v>
      </c>
      <c r="AE2726" s="322">
        <v>64.379632693864835</v>
      </c>
      <c r="AF2726" s="324">
        <v>159.0362043051893</v>
      </c>
      <c r="AG2726" s="324">
        <v>29.772835240154507</v>
      </c>
      <c r="AH2726" s="324">
        <v>0.16997532038779922</v>
      </c>
      <c r="AI2726" s="324">
        <v>0.18720790885464456</v>
      </c>
      <c r="AJ2726" s="324">
        <v>0.12053670838377531</v>
      </c>
      <c r="AK2726" s="324">
        <v>191.51186390221901</v>
      </c>
      <c r="AL2726" s="324">
        <v>144.83212698356266</v>
      </c>
      <c r="AM2726" s="324">
        <v>238.19160082087538</v>
      </c>
    </row>
    <row r="2727" spans="1:39">
      <c r="A2727" s="291" t="s">
        <v>2878</v>
      </c>
      <c r="B2727" s="291">
        <v>4</v>
      </c>
      <c r="C2727" s="291" t="s">
        <v>4905</v>
      </c>
      <c r="D2727" s="291" t="s">
        <v>3178</v>
      </c>
      <c r="E2727" s="291" t="s">
        <v>3160</v>
      </c>
      <c r="F2727" s="291" t="s">
        <v>3161</v>
      </c>
      <c r="G2727" s="291" t="s">
        <v>3162</v>
      </c>
      <c r="H2727" s="291" t="s">
        <v>3163</v>
      </c>
      <c r="I2727" s="291" t="s">
        <v>3164</v>
      </c>
      <c r="J2727" s="291" t="s">
        <v>63</v>
      </c>
      <c r="K2727" s="291">
        <v>6</v>
      </c>
      <c r="L2727" s="291">
        <v>24440266</v>
      </c>
      <c r="M2727" s="291" t="s">
        <v>58</v>
      </c>
      <c r="N2727" s="291">
        <v>724</v>
      </c>
      <c r="O2727" s="291">
        <v>12958229.033200167</v>
      </c>
      <c r="P2727" s="321" t="s">
        <v>3172</v>
      </c>
      <c r="Q2727" s="321">
        <v>20100000</v>
      </c>
      <c r="R2727" s="321">
        <v>32.510452999999998</v>
      </c>
      <c r="S2727" s="321">
        <v>52.540310169999998</v>
      </c>
      <c r="T2727" s="321">
        <v>123.30787642705047</v>
      </c>
      <c r="U2727" s="321" t="s">
        <v>150</v>
      </c>
      <c r="V2727" s="321">
        <v>0.2437433168239114</v>
      </c>
      <c r="W2727" s="321">
        <v>1.33586139759419</v>
      </c>
      <c r="X2727" s="321">
        <v>2.6501716760387399</v>
      </c>
      <c r="Y2727" s="321">
        <v>41.899748670636797</v>
      </c>
      <c r="Z2727" s="321">
        <v>0.41800999999999999</v>
      </c>
      <c r="AA2727" s="321">
        <v>141.09487300000001</v>
      </c>
      <c r="AB2727" s="321">
        <v>1.7961040779999999</v>
      </c>
      <c r="AC2727" s="322">
        <v>0.59518882524182481</v>
      </c>
      <c r="AD2727" s="323">
        <v>201000</v>
      </c>
      <c r="AE2727" s="322">
        <v>64.468801160199831</v>
      </c>
      <c r="AF2727" s="324">
        <v>159.25647605630451</v>
      </c>
      <c r="AG2727" s="324">
        <v>29.810201878117439</v>
      </c>
      <c r="AH2727" s="324">
        <v>0.16963881103114906</v>
      </c>
      <c r="AI2727" s="324">
        <v>0.18718360858102975</v>
      </c>
      <c r="AJ2727" s="324">
        <v>0.12053670838377531</v>
      </c>
      <c r="AK2727" s="324">
        <v>191.48700495944371</v>
      </c>
      <c r="AL2727" s="324">
        <v>144.81332724195212</v>
      </c>
      <c r="AM2727" s="324">
        <v>238.16068267693527</v>
      </c>
    </row>
    <row r="2728" spans="1:39">
      <c r="A2728" s="291" t="s">
        <v>2879</v>
      </c>
      <c r="B2728" s="291">
        <v>4</v>
      </c>
      <c r="C2728" s="291" t="s">
        <v>4906</v>
      </c>
      <c r="D2728" s="291" t="s">
        <v>3178</v>
      </c>
      <c r="E2728" s="291" t="s">
        <v>3160</v>
      </c>
      <c r="F2728" s="291" t="s">
        <v>3161</v>
      </c>
      <c r="G2728" s="291" t="s">
        <v>3162</v>
      </c>
      <c r="H2728" s="291" t="s">
        <v>3163</v>
      </c>
      <c r="I2728" s="291" t="s">
        <v>3164</v>
      </c>
      <c r="J2728" s="291" t="s">
        <v>63</v>
      </c>
      <c r="K2728" s="291">
        <v>6</v>
      </c>
      <c r="L2728" s="291">
        <v>24440266</v>
      </c>
      <c r="M2728" s="291" t="s">
        <v>58</v>
      </c>
      <c r="N2728" s="291">
        <v>725</v>
      </c>
      <c r="O2728" s="291">
        <v>12976151.894933501</v>
      </c>
      <c r="P2728" s="321" t="s">
        <v>3172</v>
      </c>
      <c r="Q2728" s="321">
        <v>20100000</v>
      </c>
      <c r="R2728" s="321">
        <v>32.510452999999998</v>
      </c>
      <c r="S2728" s="321">
        <v>52.540310169999998</v>
      </c>
      <c r="T2728" s="321">
        <v>123.30787642705047</v>
      </c>
      <c r="U2728" s="321" t="s">
        <v>150</v>
      </c>
      <c r="V2728" s="321">
        <v>0.2437433168239114</v>
      </c>
      <c r="W2728" s="321">
        <v>1.33586139759419</v>
      </c>
      <c r="X2728" s="321">
        <v>2.6501716760387399</v>
      </c>
      <c r="Y2728" s="321">
        <v>41.899748670636797</v>
      </c>
      <c r="Z2728" s="321">
        <v>0.41800999999999999</v>
      </c>
      <c r="AA2728" s="321">
        <v>141.09487300000001</v>
      </c>
      <c r="AB2728" s="321">
        <v>1.7961040779999999</v>
      </c>
      <c r="AC2728" s="322">
        <v>0.59518882524182481</v>
      </c>
      <c r="AD2728" s="323">
        <v>201000</v>
      </c>
      <c r="AE2728" s="322">
        <v>64.557969626534828</v>
      </c>
      <c r="AF2728" s="324">
        <v>159.47674780741974</v>
      </c>
      <c r="AG2728" s="324">
        <v>29.847494355635739</v>
      </c>
      <c r="AH2728" s="324">
        <v>0.16930213397536406</v>
      </c>
      <c r="AI2728" s="324">
        <v>0.18715891041168492</v>
      </c>
      <c r="AJ2728" s="324">
        <v>0.12053670838377531</v>
      </c>
      <c r="AK2728" s="324">
        <v>191.46173897321941</v>
      </c>
      <c r="AL2728" s="324">
        <v>144.79421967101297</v>
      </c>
      <c r="AM2728" s="324">
        <v>238.12925827542583</v>
      </c>
    </row>
    <row r="2729" spans="1:39">
      <c r="A2729" s="291" t="s">
        <v>2880</v>
      </c>
      <c r="B2729" s="291">
        <v>4</v>
      </c>
      <c r="C2729" s="291" t="s">
        <v>4907</v>
      </c>
      <c r="D2729" s="291" t="s">
        <v>3178</v>
      </c>
      <c r="E2729" s="291" t="s">
        <v>3160</v>
      </c>
      <c r="F2729" s="291" t="s">
        <v>3161</v>
      </c>
      <c r="G2729" s="291" t="s">
        <v>3162</v>
      </c>
      <c r="H2729" s="291" t="s">
        <v>3163</v>
      </c>
      <c r="I2729" s="291" t="s">
        <v>3164</v>
      </c>
      <c r="J2729" s="291" t="s">
        <v>63</v>
      </c>
      <c r="K2729" s="291">
        <v>6</v>
      </c>
      <c r="L2729" s="291">
        <v>24440266</v>
      </c>
      <c r="M2729" s="291" t="s">
        <v>58</v>
      </c>
      <c r="N2729" s="291">
        <v>726</v>
      </c>
      <c r="O2729" s="291">
        <v>12994074.756666835</v>
      </c>
      <c r="P2729" s="321" t="s">
        <v>3172</v>
      </c>
      <c r="Q2729" s="321">
        <v>20100000</v>
      </c>
      <c r="R2729" s="321">
        <v>32.510452999999998</v>
      </c>
      <c r="S2729" s="321">
        <v>52.540310169999998</v>
      </c>
      <c r="T2729" s="321">
        <v>123.30787642705047</v>
      </c>
      <c r="U2729" s="321" t="s">
        <v>150</v>
      </c>
      <c r="V2729" s="321">
        <v>0.2437433168239114</v>
      </c>
      <c r="W2729" s="321">
        <v>1.33586139759419</v>
      </c>
      <c r="X2729" s="321">
        <v>2.6501716760387399</v>
      </c>
      <c r="Y2729" s="321">
        <v>41.899748670636797</v>
      </c>
      <c r="Z2729" s="321">
        <v>0.41800999999999999</v>
      </c>
      <c r="AA2729" s="321">
        <v>141.09487300000001</v>
      </c>
      <c r="AB2729" s="321">
        <v>1.7961040779999999</v>
      </c>
      <c r="AC2729" s="322">
        <v>0.59518882524182481</v>
      </c>
      <c r="AD2729" s="323">
        <v>201000</v>
      </c>
      <c r="AE2729" s="322">
        <v>64.647138092869824</v>
      </c>
      <c r="AF2729" s="324">
        <v>159.69701955853498</v>
      </c>
      <c r="AG2729" s="324">
        <v>29.884712636765638</v>
      </c>
      <c r="AH2729" s="324">
        <v>0.16896529374040573</v>
      </c>
      <c r="AI2729" s="324">
        <v>0.18713381576800039</v>
      </c>
      <c r="AJ2729" s="324">
        <v>0.12053670838377531</v>
      </c>
      <c r="AK2729" s="324">
        <v>191.43606739761455</v>
      </c>
      <c r="AL2729" s="324">
        <v>144.77480537039415</v>
      </c>
      <c r="AM2729" s="324">
        <v>238.09732942483498</v>
      </c>
    </row>
    <row r="2730" spans="1:39">
      <c r="A2730" s="291" t="s">
        <v>2881</v>
      </c>
      <c r="B2730" s="291">
        <v>4</v>
      </c>
      <c r="C2730" s="291" t="s">
        <v>4908</v>
      </c>
      <c r="D2730" s="291" t="s">
        <v>3178</v>
      </c>
      <c r="E2730" s="291" t="s">
        <v>3160</v>
      </c>
      <c r="F2730" s="291" t="s">
        <v>3161</v>
      </c>
      <c r="G2730" s="291" t="s">
        <v>3162</v>
      </c>
      <c r="H2730" s="291" t="s">
        <v>3163</v>
      </c>
      <c r="I2730" s="291" t="s">
        <v>3164</v>
      </c>
      <c r="J2730" s="291" t="s">
        <v>63</v>
      </c>
      <c r="K2730" s="291">
        <v>6</v>
      </c>
      <c r="L2730" s="291">
        <v>24440266</v>
      </c>
      <c r="M2730" s="291" t="s">
        <v>58</v>
      </c>
      <c r="N2730" s="291">
        <v>727</v>
      </c>
      <c r="O2730" s="291">
        <v>13011997.61840017</v>
      </c>
      <c r="P2730" s="321" t="s">
        <v>3172</v>
      </c>
      <c r="Q2730" s="321">
        <v>20100000</v>
      </c>
      <c r="R2730" s="321">
        <v>32.510452999999998</v>
      </c>
      <c r="S2730" s="321">
        <v>52.540310169999998</v>
      </c>
      <c r="T2730" s="321">
        <v>123.30787642705047</v>
      </c>
      <c r="U2730" s="321" t="s">
        <v>150</v>
      </c>
      <c r="V2730" s="321">
        <v>0.2437433168239114</v>
      </c>
      <c r="W2730" s="321">
        <v>1.33586139759419</v>
      </c>
      <c r="X2730" s="321">
        <v>2.6501716760387399</v>
      </c>
      <c r="Y2730" s="321">
        <v>41.899748670636797</v>
      </c>
      <c r="Z2730" s="321">
        <v>0.41800999999999999</v>
      </c>
      <c r="AA2730" s="321">
        <v>141.09487300000001</v>
      </c>
      <c r="AB2730" s="321">
        <v>1.7961040779999999</v>
      </c>
      <c r="AC2730" s="322">
        <v>0.59518882524182481</v>
      </c>
      <c r="AD2730" s="323">
        <v>201000</v>
      </c>
      <c r="AE2730" s="322">
        <v>64.73630655920482</v>
      </c>
      <c r="AF2730" s="324">
        <v>159.91729130965021</v>
      </c>
      <c r="AG2730" s="324">
        <v>29.921856686555685</v>
      </c>
      <c r="AH2730" s="324">
        <v>0.1686282948312128</v>
      </c>
      <c r="AI2730" s="324">
        <v>0.18710832606974034</v>
      </c>
      <c r="AJ2730" s="324">
        <v>0.12053670838377531</v>
      </c>
      <c r="AK2730" s="324">
        <v>191.40999168503407</v>
      </c>
      <c r="AL2730" s="324">
        <v>144.75508543848659</v>
      </c>
      <c r="AM2730" s="324">
        <v>238.06489793158158</v>
      </c>
    </row>
    <row r="2731" spans="1:39">
      <c r="A2731" s="291" t="s">
        <v>2882</v>
      </c>
      <c r="B2731" s="291">
        <v>4</v>
      </c>
      <c r="C2731" s="291" t="s">
        <v>4909</v>
      </c>
      <c r="D2731" s="291" t="s">
        <v>3178</v>
      </c>
      <c r="E2731" s="291" t="s">
        <v>3160</v>
      </c>
      <c r="F2731" s="291" t="s">
        <v>3161</v>
      </c>
      <c r="G2731" s="291" t="s">
        <v>3162</v>
      </c>
      <c r="H2731" s="291" t="s">
        <v>3163</v>
      </c>
      <c r="I2731" s="291" t="s">
        <v>3164</v>
      </c>
      <c r="J2731" s="291" t="s">
        <v>63</v>
      </c>
      <c r="K2731" s="291">
        <v>6</v>
      </c>
      <c r="L2731" s="291">
        <v>24440266</v>
      </c>
      <c r="M2731" s="291" t="s">
        <v>58</v>
      </c>
      <c r="N2731" s="291">
        <v>728</v>
      </c>
      <c r="O2731" s="291">
        <v>13029920.480133504</v>
      </c>
      <c r="P2731" s="321" t="s">
        <v>3172</v>
      </c>
      <c r="Q2731" s="321">
        <v>20100000</v>
      </c>
      <c r="R2731" s="321">
        <v>32.510452999999998</v>
      </c>
      <c r="S2731" s="321">
        <v>52.540310169999998</v>
      </c>
      <c r="T2731" s="321">
        <v>123.30787642705047</v>
      </c>
      <c r="U2731" s="321" t="s">
        <v>150</v>
      </c>
      <c r="V2731" s="321">
        <v>0.2437433168239114</v>
      </c>
      <c r="W2731" s="321">
        <v>1.33586139759419</v>
      </c>
      <c r="X2731" s="321">
        <v>2.6501716760387399</v>
      </c>
      <c r="Y2731" s="321">
        <v>41.899748670636797</v>
      </c>
      <c r="Z2731" s="321">
        <v>0.41800999999999999</v>
      </c>
      <c r="AA2731" s="321">
        <v>141.09487300000001</v>
      </c>
      <c r="AB2731" s="321">
        <v>1.7961040779999999</v>
      </c>
      <c r="AC2731" s="322">
        <v>0.59518882524182481</v>
      </c>
      <c r="AD2731" s="323">
        <v>201000</v>
      </c>
      <c r="AE2731" s="322">
        <v>64.825475025539816</v>
      </c>
      <c r="AF2731" s="324">
        <v>160.13756306076544</v>
      </c>
      <c r="AG2731" s="324">
        <v>29.95892647104348</v>
      </c>
      <c r="AH2731" s="324">
        <v>0.16829114173792356</v>
      </c>
      <c r="AI2731" s="324">
        <v>0.18708244273503358</v>
      </c>
      <c r="AJ2731" s="324">
        <v>0.12053670838377531</v>
      </c>
      <c r="AK2731" s="324">
        <v>191.38351328620988</v>
      </c>
      <c r="AL2731" s="324">
        <v>144.73506097241597</v>
      </c>
      <c r="AM2731" s="324">
        <v>238.03196560000379</v>
      </c>
    </row>
    <row r="2732" spans="1:39">
      <c r="A2732" s="291" t="s">
        <v>2883</v>
      </c>
      <c r="B2732" s="291">
        <v>4</v>
      </c>
      <c r="C2732" s="291" t="s">
        <v>4910</v>
      </c>
      <c r="D2732" s="291" t="s">
        <v>3178</v>
      </c>
      <c r="E2732" s="291" t="s">
        <v>3160</v>
      </c>
      <c r="F2732" s="291" t="s">
        <v>3161</v>
      </c>
      <c r="G2732" s="291" t="s">
        <v>3162</v>
      </c>
      <c r="H2732" s="291" t="s">
        <v>3163</v>
      </c>
      <c r="I2732" s="291" t="s">
        <v>3164</v>
      </c>
      <c r="J2732" s="291" t="s">
        <v>63</v>
      </c>
      <c r="K2732" s="291">
        <v>6</v>
      </c>
      <c r="L2732" s="291">
        <v>24440266</v>
      </c>
      <c r="M2732" s="291" t="s">
        <v>58</v>
      </c>
      <c r="N2732" s="291">
        <v>729</v>
      </c>
      <c r="O2732" s="291">
        <v>13047843.341866838</v>
      </c>
      <c r="P2732" s="321" t="s">
        <v>3172</v>
      </c>
      <c r="Q2732" s="321">
        <v>20100000</v>
      </c>
      <c r="R2732" s="321">
        <v>32.510452999999998</v>
      </c>
      <c r="S2732" s="321">
        <v>52.540310169999998</v>
      </c>
      <c r="T2732" s="321">
        <v>123.30787642705047</v>
      </c>
      <c r="U2732" s="321" t="s">
        <v>150</v>
      </c>
      <c r="V2732" s="321">
        <v>0.2437433168239114</v>
      </c>
      <c r="W2732" s="321">
        <v>1.33586139759419</v>
      </c>
      <c r="X2732" s="321">
        <v>2.6501716760387399</v>
      </c>
      <c r="Y2732" s="321">
        <v>41.899748670636797</v>
      </c>
      <c r="Z2732" s="321">
        <v>0.41800999999999999</v>
      </c>
      <c r="AA2732" s="321">
        <v>141.09487300000001</v>
      </c>
      <c r="AB2732" s="321">
        <v>1.7961040779999999</v>
      </c>
      <c r="AC2732" s="322">
        <v>0.59518882524182481</v>
      </c>
      <c r="AD2732" s="323">
        <v>201000</v>
      </c>
      <c r="AE2732" s="322">
        <v>64.914643491874813</v>
      </c>
      <c r="AF2732" s="324">
        <v>160.35783481188068</v>
      </c>
      <c r="AG2732" s="324">
        <v>29.995921957252285</v>
      </c>
      <c r="AH2732" s="324">
        <v>0.16795383893530552</v>
      </c>
      <c r="AI2732" s="324">
        <v>0.18705616718036361</v>
      </c>
      <c r="AJ2732" s="324">
        <v>0.12053670838377531</v>
      </c>
      <c r="AK2732" s="324">
        <v>191.35663365019076</v>
      </c>
      <c r="AL2732" s="324">
        <v>144.71473306803517</v>
      </c>
      <c r="AM2732" s="324">
        <v>237.99853423234634</v>
      </c>
    </row>
    <row r="2733" spans="1:39">
      <c r="A2733" s="291" t="s">
        <v>2884</v>
      </c>
      <c r="B2733" s="291">
        <v>4</v>
      </c>
      <c r="C2733" s="291" t="s">
        <v>4911</v>
      </c>
      <c r="D2733" s="291" t="s">
        <v>3178</v>
      </c>
      <c r="E2733" s="291" t="s">
        <v>3160</v>
      </c>
      <c r="F2733" s="291" t="s">
        <v>3161</v>
      </c>
      <c r="G2733" s="291" t="s">
        <v>3162</v>
      </c>
      <c r="H2733" s="291" t="s">
        <v>3163</v>
      </c>
      <c r="I2733" s="291" t="s">
        <v>3164</v>
      </c>
      <c r="J2733" s="291" t="s">
        <v>63</v>
      </c>
      <c r="K2733" s="291">
        <v>6</v>
      </c>
      <c r="L2733" s="291">
        <v>24440266</v>
      </c>
      <c r="M2733" s="291" t="s">
        <v>58</v>
      </c>
      <c r="N2733" s="291">
        <v>730</v>
      </c>
      <c r="O2733" s="291">
        <v>13065766.203600172</v>
      </c>
      <c r="P2733" s="321" t="s">
        <v>3172</v>
      </c>
      <c r="Q2733" s="321">
        <v>20100000</v>
      </c>
      <c r="R2733" s="321">
        <v>32.510452999999998</v>
      </c>
      <c r="S2733" s="321">
        <v>52.540310169999998</v>
      </c>
      <c r="T2733" s="321">
        <v>123.30787642705047</v>
      </c>
      <c r="U2733" s="321" t="s">
        <v>150</v>
      </c>
      <c r="V2733" s="321">
        <v>0.2437433168239114</v>
      </c>
      <c r="W2733" s="321">
        <v>1.33586139759419</v>
      </c>
      <c r="X2733" s="321">
        <v>2.6501716760387399</v>
      </c>
      <c r="Y2733" s="321">
        <v>41.899748670636797</v>
      </c>
      <c r="Z2733" s="321">
        <v>0.41800999999999999</v>
      </c>
      <c r="AA2733" s="321">
        <v>141.09487300000001</v>
      </c>
      <c r="AB2733" s="321">
        <v>1.7961040779999999</v>
      </c>
      <c r="AC2733" s="322">
        <v>0.59518882524182481</v>
      </c>
      <c r="AD2733" s="323">
        <v>201000</v>
      </c>
      <c r="AE2733" s="322">
        <v>65.003811958209809</v>
      </c>
      <c r="AF2733" s="324">
        <v>160.57810656299588</v>
      </c>
      <c r="AG2733" s="324">
        <v>30.032843113187774</v>
      </c>
      <c r="AH2733" s="324">
        <v>0.16761639088335781</v>
      </c>
      <c r="AI2733" s="324">
        <v>0.18702950082055977</v>
      </c>
      <c r="AJ2733" s="324">
        <v>0.12053670838377531</v>
      </c>
      <c r="AK2733" s="324">
        <v>191.32935422433337</v>
      </c>
      <c r="AL2733" s="324">
        <v>144.6941028199173</v>
      </c>
      <c r="AM2733" s="324">
        <v>237.96460562874941</v>
      </c>
    </row>
    <row r="2734" spans="1:39">
      <c r="A2734" s="291" t="s">
        <v>2885</v>
      </c>
      <c r="B2734" s="291">
        <v>4</v>
      </c>
      <c r="C2734" s="291" t="s">
        <v>4912</v>
      </c>
      <c r="D2734" s="291" t="s">
        <v>3178</v>
      </c>
      <c r="E2734" s="291" t="s">
        <v>3160</v>
      </c>
      <c r="F2734" s="291" t="s">
        <v>3161</v>
      </c>
      <c r="G2734" s="291" t="s">
        <v>3162</v>
      </c>
      <c r="H2734" s="291" t="s">
        <v>3163</v>
      </c>
      <c r="I2734" s="291" t="s">
        <v>3164</v>
      </c>
      <c r="J2734" s="291" t="s">
        <v>63</v>
      </c>
      <c r="K2734" s="291">
        <v>6</v>
      </c>
      <c r="L2734" s="291">
        <v>24440266</v>
      </c>
      <c r="M2734" s="291" t="s">
        <v>58</v>
      </c>
      <c r="N2734" s="291">
        <v>731</v>
      </c>
      <c r="O2734" s="291">
        <v>13083689.065333506</v>
      </c>
      <c r="P2734" s="321" t="s">
        <v>3172</v>
      </c>
      <c r="Q2734" s="321">
        <v>20100000</v>
      </c>
      <c r="R2734" s="321">
        <v>32.510452999999998</v>
      </c>
      <c r="S2734" s="321">
        <v>52.540310169999998</v>
      </c>
      <c r="T2734" s="321">
        <v>123.30787642705047</v>
      </c>
      <c r="U2734" s="321" t="s">
        <v>150</v>
      </c>
      <c r="V2734" s="321">
        <v>0.2437433168239114</v>
      </c>
      <c r="W2734" s="321">
        <v>1.33586139759419</v>
      </c>
      <c r="X2734" s="321">
        <v>2.6501716760387399</v>
      </c>
      <c r="Y2734" s="321">
        <v>41.899748670636797</v>
      </c>
      <c r="Z2734" s="321">
        <v>0.41800999999999999</v>
      </c>
      <c r="AA2734" s="321">
        <v>141.09487300000001</v>
      </c>
      <c r="AB2734" s="321">
        <v>1.7961040779999999</v>
      </c>
      <c r="AC2734" s="322">
        <v>0.59518882524182481</v>
      </c>
      <c r="AD2734" s="323">
        <v>201000</v>
      </c>
      <c r="AE2734" s="322">
        <v>65.092980424544805</v>
      </c>
      <c r="AF2734" s="324">
        <v>160.79837831411112</v>
      </c>
      <c r="AG2734" s="324">
        <v>30.069689907834668</v>
      </c>
      <c r="AH2734" s="324">
        <v>0.1672788020267674</v>
      </c>
      <c r="AI2734" s="324">
        <v>0.18700244506878747</v>
      </c>
      <c r="AJ2734" s="324">
        <v>0.12053670838377531</v>
      </c>
      <c r="AK2734" s="324">
        <v>191.30167645429208</v>
      </c>
      <c r="AL2734" s="324">
        <v>144.67317132134818</v>
      </c>
      <c r="AM2734" s="324">
        <v>237.93018158723598</v>
      </c>
    </row>
    <row r="2735" spans="1:39">
      <c r="A2735" s="291" t="s">
        <v>2886</v>
      </c>
      <c r="B2735" s="291">
        <v>4</v>
      </c>
      <c r="C2735" s="291" t="s">
        <v>4913</v>
      </c>
      <c r="D2735" s="291" t="s">
        <v>3178</v>
      </c>
      <c r="E2735" s="291" t="s">
        <v>3160</v>
      </c>
      <c r="F2735" s="291" t="s">
        <v>3161</v>
      </c>
      <c r="G2735" s="291" t="s">
        <v>3162</v>
      </c>
      <c r="H2735" s="291" t="s">
        <v>3163</v>
      </c>
      <c r="I2735" s="291" t="s">
        <v>3164</v>
      </c>
      <c r="J2735" s="291" t="s">
        <v>63</v>
      </c>
      <c r="K2735" s="291">
        <v>6</v>
      </c>
      <c r="L2735" s="291">
        <v>24440266</v>
      </c>
      <c r="M2735" s="291" t="s">
        <v>58</v>
      </c>
      <c r="N2735" s="291">
        <v>732</v>
      </c>
      <c r="O2735" s="291">
        <v>13101611.92706684</v>
      </c>
      <c r="P2735" s="321" t="s">
        <v>3172</v>
      </c>
      <c r="Q2735" s="321">
        <v>20100000</v>
      </c>
      <c r="R2735" s="321">
        <v>32.510452999999998</v>
      </c>
      <c r="S2735" s="321">
        <v>52.540310169999998</v>
      </c>
      <c r="T2735" s="321">
        <v>123.30787642705047</v>
      </c>
      <c r="U2735" s="321" t="s">
        <v>150</v>
      </c>
      <c r="V2735" s="321">
        <v>0.2437433168239114</v>
      </c>
      <c r="W2735" s="321">
        <v>1.33586139759419</v>
      </c>
      <c r="X2735" s="321">
        <v>2.6501716760387399</v>
      </c>
      <c r="Y2735" s="321">
        <v>41.899748670636797</v>
      </c>
      <c r="Z2735" s="321">
        <v>0.41800999999999999</v>
      </c>
      <c r="AA2735" s="321">
        <v>141.09487300000001</v>
      </c>
      <c r="AB2735" s="321">
        <v>1.7961040779999999</v>
      </c>
      <c r="AC2735" s="322">
        <v>0.59518882524182481</v>
      </c>
      <c r="AD2735" s="323">
        <v>201000</v>
      </c>
      <c r="AE2735" s="322">
        <v>65.182148890879802</v>
      </c>
      <c r="AF2735" s="324">
        <v>161.01865006522635</v>
      </c>
      <c r="AG2735" s="324">
        <v>30.106462311153422</v>
      </c>
      <c r="AH2735" s="324">
        <v>0.16694107679525455</v>
      </c>
      <c r="AI2735" s="324">
        <v>0.1869750013365391</v>
      </c>
      <c r="AJ2735" s="324">
        <v>0.12053670838377531</v>
      </c>
      <c r="AK2735" s="324">
        <v>191.27360178400986</v>
      </c>
      <c r="AL2735" s="324">
        <v>144.65193966431929</v>
      </c>
      <c r="AM2735" s="324">
        <v>237.89526390370042</v>
      </c>
    </row>
    <row r="2736" spans="1:39">
      <c r="A2736" s="291" t="s">
        <v>2887</v>
      </c>
      <c r="B2736" s="291">
        <v>4</v>
      </c>
      <c r="C2736" s="291" t="s">
        <v>4914</v>
      </c>
      <c r="D2736" s="291" t="s">
        <v>3178</v>
      </c>
      <c r="E2736" s="291" t="s">
        <v>3160</v>
      </c>
      <c r="F2736" s="291" t="s">
        <v>3161</v>
      </c>
      <c r="G2736" s="291" t="s">
        <v>3162</v>
      </c>
      <c r="H2736" s="291" t="s">
        <v>3163</v>
      </c>
      <c r="I2736" s="291" t="s">
        <v>3164</v>
      </c>
      <c r="J2736" s="291" t="s">
        <v>63</v>
      </c>
      <c r="K2736" s="291">
        <v>6</v>
      </c>
      <c r="L2736" s="291">
        <v>24440266</v>
      </c>
      <c r="M2736" s="291" t="s">
        <v>58</v>
      </c>
      <c r="N2736" s="291">
        <v>733</v>
      </c>
      <c r="O2736" s="291">
        <v>13119534.788800174</v>
      </c>
      <c r="P2736" s="321" t="s">
        <v>3172</v>
      </c>
      <c r="Q2736" s="321">
        <v>20100000</v>
      </c>
      <c r="R2736" s="321">
        <v>32.510452999999998</v>
      </c>
      <c r="S2736" s="321">
        <v>52.540310169999998</v>
      </c>
      <c r="T2736" s="321">
        <v>123.30787642705047</v>
      </c>
      <c r="U2736" s="321" t="s">
        <v>150</v>
      </c>
      <c r="V2736" s="321">
        <v>0.2437433168239114</v>
      </c>
      <c r="W2736" s="321">
        <v>1.33586139759419</v>
      </c>
      <c r="X2736" s="321">
        <v>2.6501716760387399</v>
      </c>
      <c r="Y2736" s="321">
        <v>41.899748670636797</v>
      </c>
      <c r="Z2736" s="321">
        <v>0.41800999999999999</v>
      </c>
      <c r="AA2736" s="321">
        <v>141.09487300000001</v>
      </c>
      <c r="AB2736" s="321">
        <v>1.7961040779999999</v>
      </c>
      <c r="AC2736" s="322">
        <v>0.59518882524182481</v>
      </c>
      <c r="AD2736" s="323">
        <v>201000</v>
      </c>
      <c r="AE2736" s="322">
        <v>65.271317357214798</v>
      </c>
      <c r="AF2736" s="324">
        <v>161.23892181634159</v>
      </c>
      <c r="AG2736" s="324">
        <v>30.143160294076903</v>
      </c>
      <c r="AH2736" s="324">
        <v>0.16660321960342098</v>
      </c>
      <c r="AI2736" s="324">
        <v>0.18694717103362501</v>
      </c>
      <c r="AJ2736" s="324">
        <v>0.12053670838377531</v>
      </c>
      <c r="AK2736" s="324">
        <v>191.24513165570892</v>
      </c>
      <c r="AL2736" s="324">
        <v>144.63040893952083</v>
      </c>
      <c r="AM2736" s="324">
        <v>237.85985437189703</v>
      </c>
    </row>
    <row r="2737" spans="1:39">
      <c r="A2737" s="291" t="s">
        <v>2888</v>
      </c>
      <c r="B2737" s="291">
        <v>4</v>
      </c>
      <c r="C2737" s="291" t="s">
        <v>4915</v>
      </c>
      <c r="D2737" s="291" t="s">
        <v>3178</v>
      </c>
      <c r="E2737" s="291" t="s">
        <v>3160</v>
      </c>
      <c r="F2737" s="291" t="s">
        <v>3161</v>
      </c>
      <c r="G2737" s="291" t="s">
        <v>3162</v>
      </c>
      <c r="H2737" s="291" t="s">
        <v>3163</v>
      </c>
      <c r="I2737" s="291" t="s">
        <v>3164</v>
      </c>
      <c r="J2737" s="291" t="s">
        <v>63</v>
      </c>
      <c r="K2737" s="291">
        <v>6</v>
      </c>
      <c r="L2737" s="291">
        <v>24440266</v>
      </c>
      <c r="M2737" s="291" t="s">
        <v>58</v>
      </c>
      <c r="N2737" s="291">
        <v>734</v>
      </c>
      <c r="O2737" s="291">
        <v>13137457.650533509</v>
      </c>
      <c r="P2737" s="321" t="s">
        <v>3172</v>
      </c>
      <c r="Q2737" s="321">
        <v>20100000</v>
      </c>
      <c r="R2737" s="321">
        <v>32.510452999999998</v>
      </c>
      <c r="S2737" s="321">
        <v>52.540310169999998</v>
      </c>
      <c r="T2737" s="321">
        <v>123.30787642705047</v>
      </c>
      <c r="U2737" s="321" t="s">
        <v>150</v>
      </c>
      <c r="V2737" s="321">
        <v>0.2437433168239114</v>
      </c>
      <c r="W2737" s="321">
        <v>1.33586139759419</v>
      </c>
      <c r="X2737" s="321">
        <v>2.6501716760387399</v>
      </c>
      <c r="Y2737" s="321">
        <v>41.899748670636797</v>
      </c>
      <c r="Z2737" s="321">
        <v>0.41800999999999999</v>
      </c>
      <c r="AA2737" s="321">
        <v>141.09487300000001</v>
      </c>
      <c r="AB2737" s="321">
        <v>1.7961040779999999</v>
      </c>
      <c r="AC2737" s="322">
        <v>0.59518882524182481</v>
      </c>
      <c r="AD2737" s="323">
        <v>201000</v>
      </c>
      <c r="AE2737" s="322">
        <v>65.360485823549794</v>
      </c>
      <c r="AF2737" s="324">
        <v>161.45919356745682</v>
      </c>
      <c r="AG2737" s="324">
        <v>30.179783828507023</v>
      </c>
      <c r="AH2737" s="324">
        <v>0.16626523485056768</v>
      </c>
      <c r="AI2737" s="324">
        <v>0.18691895556816382</v>
      </c>
      <c r="AJ2737" s="324">
        <v>0.12053670838377531</v>
      </c>
      <c r="AK2737" s="324">
        <v>191.21626750988088</v>
      </c>
      <c r="AL2737" s="324">
        <v>144.60858023633421</v>
      </c>
      <c r="AM2737" s="324">
        <v>237.82395478342758</v>
      </c>
    </row>
    <row r="2738" spans="1:39">
      <c r="A2738" s="291" t="s">
        <v>2889</v>
      </c>
      <c r="B2738" s="291">
        <v>4</v>
      </c>
      <c r="C2738" s="291" t="s">
        <v>4916</v>
      </c>
      <c r="D2738" s="291" t="s">
        <v>3178</v>
      </c>
      <c r="E2738" s="291" t="s">
        <v>3160</v>
      </c>
      <c r="F2738" s="291" t="s">
        <v>3161</v>
      </c>
      <c r="G2738" s="291" t="s">
        <v>3162</v>
      </c>
      <c r="H2738" s="291" t="s">
        <v>3163</v>
      </c>
      <c r="I2738" s="291" t="s">
        <v>3164</v>
      </c>
      <c r="J2738" s="291" t="s">
        <v>63</v>
      </c>
      <c r="K2738" s="291">
        <v>6</v>
      </c>
      <c r="L2738" s="291">
        <v>24440266</v>
      </c>
      <c r="M2738" s="291" t="s">
        <v>58</v>
      </c>
      <c r="N2738" s="291">
        <v>735</v>
      </c>
      <c r="O2738" s="291">
        <v>13155380.512266843</v>
      </c>
      <c r="P2738" s="321" t="s">
        <v>3172</v>
      </c>
      <c r="Q2738" s="321">
        <v>20100000</v>
      </c>
      <c r="R2738" s="321">
        <v>32.510452999999998</v>
      </c>
      <c r="S2738" s="321">
        <v>52.540310169999998</v>
      </c>
      <c r="T2738" s="321">
        <v>123.30787642705047</v>
      </c>
      <c r="U2738" s="321" t="s">
        <v>150</v>
      </c>
      <c r="V2738" s="321">
        <v>0.2437433168239114</v>
      </c>
      <c r="W2738" s="321">
        <v>1.33586139759419</v>
      </c>
      <c r="X2738" s="321">
        <v>2.6501716760387399</v>
      </c>
      <c r="Y2738" s="321">
        <v>41.899748670636797</v>
      </c>
      <c r="Z2738" s="321">
        <v>0.41800999999999999</v>
      </c>
      <c r="AA2738" s="321">
        <v>141.09487300000001</v>
      </c>
      <c r="AB2738" s="321">
        <v>1.7961040779999999</v>
      </c>
      <c r="AC2738" s="322">
        <v>0.59518882524182481</v>
      </c>
      <c r="AD2738" s="323">
        <v>201000</v>
      </c>
      <c r="AE2738" s="322">
        <v>65.449654289884791</v>
      </c>
      <c r="AF2738" s="324">
        <v>161.67946531857203</v>
      </c>
      <c r="AG2738" s="324">
        <v>30.216332887311431</v>
      </c>
      <c r="AH2738" s="324">
        <v>0.1659271269210173</v>
      </c>
      <c r="AI2738" s="324">
        <v>0.18689035634657369</v>
      </c>
      <c r="AJ2738" s="324">
        <v>0.12053670838377531</v>
      </c>
      <c r="AK2738" s="324">
        <v>191.18701078527781</v>
      </c>
      <c r="AL2738" s="324">
        <v>144.58645464282529</v>
      </c>
      <c r="AM2738" s="324">
        <v>237.78756692773035</v>
      </c>
    </row>
    <row r="2739" spans="1:39">
      <c r="A2739" s="291" t="s">
        <v>2890</v>
      </c>
      <c r="B2739" s="291">
        <v>4</v>
      </c>
      <c r="C2739" s="291" t="s">
        <v>4917</v>
      </c>
      <c r="D2739" s="291" t="s">
        <v>3178</v>
      </c>
      <c r="E2739" s="291" t="s">
        <v>3160</v>
      </c>
      <c r="F2739" s="291" t="s">
        <v>3161</v>
      </c>
      <c r="G2739" s="291" t="s">
        <v>3162</v>
      </c>
      <c r="H2739" s="291" t="s">
        <v>3163</v>
      </c>
      <c r="I2739" s="291" t="s">
        <v>3164</v>
      </c>
      <c r="J2739" s="291" t="s">
        <v>63</v>
      </c>
      <c r="K2739" s="291">
        <v>6</v>
      </c>
      <c r="L2739" s="291">
        <v>24440266</v>
      </c>
      <c r="M2739" s="291" t="s">
        <v>58</v>
      </c>
      <c r="N2739" s="291">
        <v>736</v>
      </c>
      <c r="O2739" s="291">
        <v>13173303.374000177</v>
      </c>
      <c r="P2739" s="321" t="s">
        <v>3172</v>
      </c>
      <c r="Q2739" s="321">
        <v>20100000</v>
      </c>
      <c r="R2739" s="321">
        <v>32.510452999999998</v>
      </c>
      <c r="S2739" s="321">
        <v>52.540310169999998</v>
      </c>
      <c r="T2739" s="321">
        <v>123.30787642705047</v>
      </c>
      <c r="U2739" s="321" t="s">
        <v>150</v>
      </c>
      <c r="V2739" s="321">
        <v>0.2437433168239114</v>
      </c>
      <c r="W2739" s="321">
        <v>1.33586139759419</v>
      </c>
      <c r="X2739" s="321">
        <v>2.6501716760387399</v>
      </c>
      <c r="Y2739" s="321">
        <v>41.899748670636797</v>
      </c>
      <c r="Z2739" s="321">
        <v>0.41800999999999999</v>
      </c>
      <c r="AA2739" s="321">
        <v>141.09487300000001</v>
      </c>
      <c r="AB2739" s="321">
        <v>1.7961040779999999</v>
      </c>
      <c r="AC2739" s="322">
        <v>0.59518882524182481</v>
      </c>
      <c r="AD2739" s="323">
        <v>201000</v>
      </c>
      <c r="AE2739" s="322">
        <v>65.538822756219787</v>
      </c>
      <c r="AF2739" s="324">
        <v>161.89973706968726</v>
      </c>
      <c r="AG2739" s="324">
        <v>30.252807444320155</v>
      </c>
      <c r="AH2739" s="324">
        <v>0.16558890018376518</v>
      </c>
      <c r="AI2739" s="324">
        <v>0.18686137477356307</v>
      </c>
      <c r="AJ2739" s="324">
        <v>0.12053670838377531</v>
      </c>
      <c r="AK2739" s="324">
        <v>191.15736291890272</v>
      </c>
      <c r="AL2739" s="324">
        <v>144.56403324573722</v>
      </c>
      <c r="AM2739" s="324">
        <v>237.75069259206825</v>
      </c>
    </row>
    <row r="2740" spans="1:39">
      <c r="A2740" s="291" t="s">
        <v>2891</v>
      </c>
      <c r="B2740" s="291">
        <v>4</v>
      </c>
      <c r="C2740" s="291" t="s">
        <v>4918</v>
      </c>
      <c r="D2740" s="291" t="s">
        <v>3178</v>
      </c>
      <c r="E2740" s="291" t="s">
        <v>3160</v>
      </c>
      <c r="F2740" s="291" t="s">
        <v>3161</v>
      </c>
      <c r="G2740" s="291" t="s">
        <v>3162</v>
      </c>
      <c r="H2740" s="291" t="s">
        <v>3163</v>
      </c>
      <c r="I2740" s="291" t="s">
        <v>3164</v>
      </c>
      <c r="J2740" s="291" t="s">
        <v>63</v>
      </c>
      <c r="K2740" s="291">
        <v>6</v>
      </c>
      <c r="L2740" s="291">
        <v>24440266</v>
      </c>
      <c r="M2740" s="291" t="s">
        <v>58</v>
      </c>
      <c r="N2740" s="291">
        <v>737</v>
      </c>
      <c r="O2740" s="291">
        <v>13191226.235733511</v>
      </c>
      <c r="P2740" s="321" t="s">
        <v>3172</v>
      </c>
      <c r="Q2740" s="321">
        <v>20100000</v>
      </c>
      <c r="R2740" s="321">
        <v>32.510452999999998</v>
      </c>
      <c r="S2740" s="321">
        <v>52.540310169999998</v>
      </c>
      <c r="T2740" s="321">
        <v>123.30787642705047</v>
      </c>
      <c r="U2740" s="321" t="s">
        <v>150</v>
      </c>
      <c r="V2740" s="321">
        <v>0.2437433168239114</v>
      </c>
      <c r="W2740" s="321">
        <v>1.33586139759419</v>
      </c>
      <c r="X2740" s="321">
        <v>2.6501716760387399</v>
      </c>
      <c r="Y2740" s="321">
        <v>41.899748670636797</v>
      </c>
      <c r="Z2740" s="321">
        <v>0.41800999999999999</v>
      </c>
      <c r="AA2740" s="321">
        <v>141.09487300000001</v>
      </c>
      <c r="AB2740" s="321">
        <v>1.7961040779999999</v>
      </c>
      <c r="AC2740" s="322">
        <v>0.59518882524182481</v>
      </c>
      <c r="AD2740" s="323">
        <v>201000</v>
      </c>
      <c r="AE2740" s="322">
        <v>65.627991222554783</v>
      </c>
      <c r="AF2740" s="324">
        <v>162.1200088208025</v>
      </c>
      <c r="AG2740" s="324">
        <v>30.289207474322275</v>
      </c>
      <c r="AH2740" s="324">
        <v>0.16525055899282243</v>
      </c>
      <c r="AI2740" s="324">
        <v>0.18683201225212184</v>
      </c>
      <c r="AJ2740" s="324">
        <v>0.12053670838377531</v>
      </c>
      <c r="AK2740" s="324">
        <v>191.12732534600059</v>
      </c>
      <c r="AL2740" s="324">
        <v>144.54131713048358</v>
      </c>
      <c r="AM2740" s="324">
        <v>237.7133335615176</v>
      </c>
    </row>
    <row r="2741" spans="1:39">
      <c r="A2741" s="291" t="s">
        <v>2892</v>
      </c>
      <c r="B2741" s="291">
        <v>4</v>
      </c>
      <c r="C2741" s="291" t="s">
        <v>4919</v>
      </c>
      <c r="D2741" s="291" t="s">
        <v>3178</v>
      </c>
      <c r="E2741" s="291" t="s">
        <v>3160</v>
      </c>
      <c r="F2741" s="291" t="s">
        <v>3161</v>
      </c>
      <c r="G2741" s="291" t="s">
        <v>3162</v>
      </c>
      <c r="H2741" s="291" t="s">
        <v>3163</v>
      </c>
      <c r="I2741" s="291" t="s">
        <v>3164</v>
      </c>
      <c r="J2741" s="291" t="s">
        <v>63</v>
      </c>
      <c r="K2741" s="291">
        <v>6</v>
      </c>
      <c r="L2741" s="291">
        <v>24440266</v>
      </c>
      <c r="M2741" s="291" t="s">
        <v>58</v>
      </c>
      <c r="N2741" s="291">
        <v>738</v>
      </c>
      <c r="O2741" s="291">
        <v>13209149.097466845</v>
      </c>
      <c r="P2741" s="321" t="s">
        <v>3172</v>
      </c>
      <c r="Q2741" s="321">
        <v>20100000</v>
      </c>
      <c r="R2741" s="321">
        <v>32.510452999999998</v>
      </c>
      <c r="S2741" s="321">
        <v>52.540310169999998</v>
      </c>
      <c r="T2741" s="321">
        <v>123.30787642705047</v>
      </c>
      <c r="U2741" s="321" t="s">
        <v>150</v>
      </c>
      <c r="V2741" s="321">
        <v>0.2437433168239114</v>
      </c>
      <c r="W2741" s="321">
        <v>1.33586139759419</v>
      </c>
      <c r="X2741" s="321">
        <v>2.6501716760387399</v>
      </c>
      <c r="Y2741" s="321">
        <v>41.899748670636797</v>
      </c>
      <c r="Z2741" s="321">
        <v>0.41800999999999999</v>
      </c>
      <c r="AA2741" s="321">
        <v>141.09487300000001</v>
      </c>
      <c r="AB2741" s="321">
        <v>1.7961040779999999</v>
      </c>
      <c r="AC2741" s="322">
        <v>0.59518882524182481</v>
      </c>
      <c r="AD2741" s="323">
        <v>201000</v>
      </c>
      <c r="AE2741" s="322">
        <v>65.71715968888978</v>
      </c>
      <c r="AF2741" s="324">
        <v>162.34028057191773</v>
      </c>
      <c r="AG2741" s="324">
        <v>30.325532953062538</v>
      </c>
      <c r="AH2741" s="324">
        <v>0.16491210768674378</v>
      </c>
      <c r="AI2741" s="324">
        <v>0.18680227018351211</v>
      </c>
      <c r="AJ2741" s="324">
        <v>0.12053670838377531</v>
      </c>
      <c r="AK2741" s="324">
        <v>191.09689950004886</v>
      </c>
      <c r="AL2741" s="324">
        <v>144.51830738114131</v>
      </c>
      <c r="AM2741" s="324">
        <v>237.67549161895641</v>
      </c>
    </row>
    <row r="2742" spans="1:39">
      <c r="A2742" s="291" t="s">
        <v>2893</v>
      </c>
      <c r="B2742" s="291">
        <v>4</v>
      </c>
      <c r="C2742" s="291" t="s">
        <v>4920</v>
      </c>
      <c r="D2742" s="291" t="s">
        <v>3178</v>
      </c>
      <c r="E2742" s="291" t="s">
        <v>3160</v>
      </c>
      <c r="F2742" s="291" t="s">
        <v>3161</v>
      </c>
      <c r="G2742" s="291" t="s">
        <v>3162</v>
      </c>
      <c r="H2742" s="291" t="s">
        <v>3163</v>
      </c>
      <c r="I2742" s="291" t="s">
        <v>3164</v>
      </c>
      <c r="J2742" s="291" t="s">
        <v>63</v>
      </c>
      <c r="K2742" s="291">
        <v>6</v>
      </c>
      <c r="L2742" s="291">
        <v>24440266</v>
      </c>
      <c r="M2742" s="291" t="s">
        <v>58</v>
      </c>
      <c r="N2742" s="291">
        <v>739</v>
      </c>
      <c r="O2742" s="291">
        <v>13227071.959200179</v>
      </c>
      <c r="P2742" s="321" t="s">
        <v>3172</v>
      </c>
      <c r="Q2742" s="321">
        <v>20100000</v>
      </c>
      <c r="R2742" s="321">
        <v>32.510452999999998</v>
      </c>
      <c r="S2742" s="321">
        <v>52.540310169999998</v>
      </c>
      <c r="T2742" s="321">
        <v>123.30787642705047</v>
      </c>
      <c r="U2742" s="321" t="s">
        <v>150</v>
      </c>
      <c r="V2742" s="321">
        <v>0.2437433168239114</v>
      </c>
      <c r="W2742" s="321">
        <v>1.33586139759419</v>
      </c>
      <c r="X2742" s="321">
        <v>2.6501716760387399</v>
      </c>
      <c r="Y2742" s="321">
        <v>41.899748670636797</v>
      </c>
      <c r="Z2742" s="321">
        <v>0.41800999999999999</v>
      </c>
      <c r="AA2742" s="321">
        <v>141.09487300000001</v>
      </c>
      <c r="AB2742" s="321">
        <v>1.7961040779999999</v>
      </c>
      <c r="AC2742" s="322">
        <v>0.59518882524182481</v>
      </c>
      <c r="AD2742" s="323">
        <v>201000</v>
      </c>
      <c r="AE2742" s="322">
        <v>65.806328155224776</v>
      </c>
      <c r="AF2742" s="324">
        <v>162.56055232303297</v>
      </c>
      <c r="AG2742" s="324">
        <v>30.361783857238013</v>
      </c>
      <c r="AH2742" s="324">
        <v>0.16457355058892825</v>
      </c>
      <c r="AI2742" s="324">
        <v>0.1867721499672593</v>
      </c>
      <c r="AJ2742" s="324">
        <v>0.12053670838377531</v>
      </c>
      <c r="AK2742" s="324">
        <v>191.06608681274838</v>
      </c>
      <c r="AL2742" s="324">
        <v>144.49500508044369</v>
      </c>
      <c r="AM2742" s="324">
        <v>237.63716854505307</v>
      </c>
    </row>
    <row r="2743" spans="1:39">
      <c r="A2743" s="291" t="s">
        <v>2894</v>
      </c>
      <c r="B2743" s="291">
        <v>4</v>
      </c>
      <c r="C2743" s="291" t="s">
        <v>4921</v>
      </c>
      <c r="D2743" s="291" t="s">
        <v>3178</v>
      </c>
      <c r="E2743" s="291" t="s">
        <v>3160</v>
      </c>
      <c r="F2743" s="291" t="s">
        <v>3161</v>
      </c>
      <c r="G2743" s="291" t="s">
        <v>3162</v>
      </c>
      <c r="H2743" s="291" t="s">
        <v>3163</v>
      </c>
      <c r="I2743" s="291" t="s">
        <v>3164</v>
      </c>
      <c r="J2743" s="291" t="s">
        <v>63</v>
      </c>
      <c r="K2743" s="291">
        <v>6</v>
      </c>
      <c r="L2743" s="291">
        <v>24440266</v>
      </c>
      <c r="M2743" s="291" t="s">
        <v>58</v>
      </c>
      <c r="N2743" s="291">
        <v>740</v>
      </c>
      <c r="O2743" s="291">
        <v>13244994.820933513</v>
      </c>
      <c r="P2743" s="321" t="s">
        <v>3172</v>
      </c>
      <c r="Q2743" s="321">
        <v>20100000</v>
      </c>
      <c r="R2743" s="321">
        <v>32.510452999999998</v>
      </c>
      <c r="S2743" s="321">
        <v>52.540310169999998</v>
      </c>
      <c r="T2743" s="321">
        <v>123.30787642705047</v>
      </c>
      <c r="U2743" s="321" t="s">
        <v>150</v>
      </c>
      <c r="V2743" s="321">
        <v>0.2437433168239114</v>
      </c>
      <c r="W2743" s="321">
        <v>1.33586139759419</v>
      </c>
      <c r="X2743" s="321">
        <v>2.6501716760387399</v>
      </c>
      <c r="Y2743" s="321">
        <v>41.899748670636797</v>
      </c>
      <c r="Z2743" s="321">
        <v>0.41800999999999999</v>
      </c>
      <c r="AA2743" s="321">
        <v>141.09487300000001</v>
      </c>
      <c r="AB2743" s="321">
        <v>1.7961040779999999</v>
      </c>
      <c r="AC2743" s="322">
        <v>0.59518882524182481</v>
      </c>
      <c r="AD2743" s="323">
        <v>201000</v>
      </c>
      <c r="AE2743" s="322">
        <v>65.895496621559772</v>
      </c>
      <c r="AF2743" s="324">
        <v>162.7808240741482</v>
      </c>
      <c r="AG2743" s="324">
        <v>30.397960164494759</v>
      </c>
      <c r="AH2743" s="324">
        <v>0.16423489200764599</v>
      </c>
      <c r="AI2743" s="324">
        <v>0.18674165300114343</v>
      </c>
      <c r="AJ2743" s="324">
        <v>0.12053670838377531</v>
      </c>
      <c r="AK2743" s="324">
        <v>191.03488871401447</v>
      </c>
      <c r="AL2743" s="324">
        <v>144.4714113097738</v>
      </c>
      <c r="AM2743" s="324">
        <v>237.59836611825517</v>
      </c>
    </row>
    <row r="2744" spans="1:39">
      <c r="A2744" s="291" t="s">
        <v>2895</v>
      </c>
      <c r="B2744" s="291">
        <v>4</v>
      </c>
      <c r="C2744" s="291" t="s">
        <v>4922</v>
      </c>
      <c r="D2744" s="291" t="s">
        <v>3178</v>
      </c>
      <c r="E2744" s="291" t="s">
        <v>3160</v>
      </c>
      <c r="F2744" s="291" t="s">
        <v>3161</v>
      </c>
      <c r="G2744" s="291" t="s">
        <v>3162</v>
      </c>
      <c r="H2744" s="291" t="s">
        <v>3163</v>
      </c>
      <c r="I2744" s="291" t="s">
        <v>3164</v>
      </c>
      <c r="J2744" s="291" t="s">
        <v>63</v>
      </c>
      <c r="K2744" s="291">
        <v>6</v>
      </c>
      <c r="L2744" s="291">
        <v>24440266</v>
      </c>
      <c r="M2744" s="291" t="s">
        <v>58</v>
      </c>
      <c r="N2744" s="291">
        <v>741</v>
      </c>
      <c r="O2744" s="291">
        <v>13262917.682666847</v>
      </c>
      <c r="P2744" s="321" t="s">
        <v>3172</v>
      </c>
      <c r="Q2744" s="321">
        <v>20100000</v>
      </c>
      <c r="R2744" s="321">
        <v>32.510452999999998</v>
      </c>
      <c r="S2744" s="321">
        <v>52.540310169999998</v>
      </c>
      <c r="T2744" s="321">
        <v>123.30787642705047</v>
      </c>
      <c r="U2744" s="321" t="s">
        <v>150</v>
      </c>
      <c r="V2744" s="321">
        <v>0.2437433168239114</v>
      </c>
      <c r="W2744" s="321">
        <v>1.33586139759419</v>
      </c>
      <c r="X2744" s="321">
        <v>2.6501716760387399</v>
      </c>
      <c r="Y2744" s="321">
        <v>41.899748670636797</v>
      </c>
      <c r="Z2744" s="321">
        <v>0.41800999999999999</v>
      </c>
      <c r="AA2744" s="321">
        <v>141.09487300000001</v>
      </c>
      <c r="AB2744" s="321">
        <v>1.7961040779999999</v>
      </c>
      <c r="AC2744" s="322">
        <v>0.59518882524182481</v>
      </c>
      <c r="AD2744" s="323">
        <v>201000</v>
      </c>
      <c r="AE2744" s="322">
        <v>65.984665087894768</v>
      </c>
      <c r="AF2744" s="324">
        <v>163.00109582526341</v>
      </c>
      <c r="AG2744" s="324">
        <v>30.434061853424421</v>
      </c>
      <c r="AH2744" s="324">
        <v>0.16389613623573701</v>
      </c>
      <c r="AI2744" s="324">
        <v>0.18671078068119018</v>
      </c>
      <c r="AJ2744" s="324">
        <v>0.12053670838377531</v>
      </c>
      <c r="AK2744" s="324">
        <v>191.00330663196783</v>
      </c>
      <c r="AL2744" s="324">
        <v>144.44752714915739</v>
      </c>
      <c r="AM2744" s="324">
        <v>237.55908611477824</v>
      </c>
    </row>
    <row r="2745" spans="1:39">
      <c r="A2745" s="291" t="s">
        <v>2896</v>
      </c>
      <c r="B2745" s="291">
        <v>4</v>
      </c>
      <c r="C2745" s="291" t="s">
        <v>4923</v>
      </c>
      <c r="D2745" s="291" t="s">
        <v>3178</v>
      </c>
      <c r="E2745" s="291" t="s">
        <v>3160</v>
      </c>
      <c r="F2745" s="291" t="s">
        <v>3161</v>
      </c>
      <c r="G2745" s="291" t="s">
        <v>3162</v>
      </c>
      <c r="H2745" s="291" t="s">
        <v>3163</v>
      </c>
      <c r="I2745" s="291" t="s">
        <v>3164</v>
      </c>
      <c r="J2745" s="291" t="s">
        <v>63</v>
      </c>
      <c r="K2745" s="291">
        <v>6</v>
      </c>
      <c r="L2745" s="291">
        <v>24440266</v>
      </c>
      <c r="M2745" s="291" t="s">
        <v>58</v>
      </c>
      <c r="N2745" s="291">
        <v>742</v>
      </c>
      <c r="O2745" s="291">
        <v>13280840.544400182</v>
      </c>
      <c r="P2745" s="321" t="s">
        <v>3172</v>
      </c>
      <c r="Q2745" s="321">
        <v>20100000</v>
      </c>
      <c r="R2745" s="321">
        <v>32.510452999999998</v>
      </c>
      <c r="S2745" s="321">
        <v>52.540310169999998</v>
      </c>
      <c r="T2745" s="321">
        <v>123.30787642705047</v>
      </c>
      <c r="U2745" s="321" t="s">
        <v>150</v>
      </c>
      <c r="V2745" s="321">
        <v>0.2437433168239114</v>
      </c>
      <c r="W2745" s="321">
        <v>1.33586139759419</v>
      </c>
      <c r="X2745" s="321">
        <v>2.6501716760387399</v>
      </c>
      <c r="Y2745" s="321">
        <v>41.899748670636797</v>
      </c>
      <c r="Z2745" s="321">
        <v>0.41800999999999999</v>
      </c>
      <c r="AA2745" s="321">
        <v>141.09487300000001</v>
      </c>
      <c r="AB2745" s="321">
        <v>1.7961040779999999</v>
      </c>
      <c r="AC2745" s="322">
        <v>0.59518882524182481</v>
      </c>
      <c r="AD2745" s="323">
        <v>201000</v>
      </c>
      <c r="AE2745" s="322">
        <v>66.073833554229765</v>
      </c>
      <c r="AF2745" s="324">
        <v>163.22136757637864</v>
      </c>
      <c r="AG2745" s="324">
        <v>30.470088903560917</v>
      </c>
      <c r="AH2745" s="324">
        <v>0.16355728755090854</v>
      </c>
      <c r="AI2745" s="324">
        <v>0.18667953440166213</v>
      </c>
      <c r="AJ2745" s="324">
        <v>0.12053670838377531</v>
      </c>
      <c r="AK2745" s="324">
        <v>190.97134199292537</v>
      </c>
      <c r="AL2745" s="324">
        <v>144.42335367725624</v>
      </c>
      <c r="AM2745" s="324">
        <v>237.51933030859453</v>
      </c>
    </row>
    <row r="2746" spans="1:39">
      <c r="A2746" s="291" t="s">
        <v>2897</v>
      </c>
      <c r="B2746" s="291">
        <v>4</v>
      </c>
      <c r="C2746" s="291" t="s">
        <v>4924</v>
      </c>
      <c r="D2746" s="291" t="s">
        <v>3178</v>
      </c>
      <c r="E2746" s="291" t="s">
        <v>3160</v>
      </c>
      <c r="F2746" s="291" t="s">
        <v>3161</v>
      </c>
      <c r="G2746" s="291" t="s">
        <v>3162</v>
      </c>
      <c r="H2746" s="291" t="s">
        <v>3163</v>
      </c>
      <c r="I2746" s="291" t="s">
        <v>3164</v>
      </c>
      <c r="J2746" s="291" t="s">
        <v>63</v>
      </c>
      <c r="K2746" s="291">
        <v>6</v>
      </c>
      <c r="L2746" s="291">
        <v>24440266</v>
      </c>
      <c r="M2746" s="291" t="s">
        <v>58</v>
      </c>
      <c r="N2746" s="291">
        <v>743</v>
      </c>
      <c r="O2746" s="291">
        <v>13298763.406133516</v>
      </c>
      <c r="P2746" s="321" t="s">
        <v>3172</v>
      </c>
      <c r="Q2746" s="321">
        <v>20100000</v>
      </c>
      <c r="R2746" s="321">
        <v>32.510452999999998</v>
      </c>
      <c r="S2746" s="321">
        <v>52.540310169999998</v>
      </c>
      <c r="T2746" s="321">
        <v>123.30787642705047</v>
      </c>
      <c r="U2746" s="321" t="s">
        <v>150</v>
      </c>
      <c r="V2746" s="321">
        <v>0.2437433168239114</v>
      </c>
      <c r="W2746" s="321">
        <v>1.33586139759419</v>
      </c>
      <c r="X2746" s="321">
        <v>2.6501716760387399</v>
      </c>
      <c r="Y2746" s="321">
        <v>41.899748670636797</v>
      </c>
      <c r="Z2746" s="321">
        <v>0.41800999999999999</v>
      </c>
      <c r="AA2746" s="321">
        <v>141.09487300000001</v>
      </c>
      <c r="AB2746" s="321">
        <v>1.7961040779999999</v>
      </c>
      <c r="AC2746" s="322">
        <v>0.59518882524182481</v>
      </c>
      <c r="AD2746" s="323">
        <v>201000</v>
      </c>
      <c r="AE2746" s="322">
        <v>66.163002020564761</v>
      </c>
      <c r="AF2746" s="324">
        <v>163.44163932749387</v>
      </c>
      <c r="AG2746" s="324">
        <v>30.50604129537701</v>
      </c>
      <c r="AH2746" s="324">
        <v>0.16321835021543041</v>
      </c>
      <c r="AI2746" s="324">
        <v>0.18664791555504998</v>
      </c>
      <c r="AJ2746" s="324">
        <v>0.12053670838377531</v>
      </c>
      <c r="AK2746" s="324">
        <v>190.93899622139159</v>
      </c>
      <c r="AL2746" s="324">
        <v>144.39889197136134</v>
      </c>
      <c r="AM2746" s="324">
        <v>237.47910047142184</v>
      </c>
    </row>
    <row r="2747" spans="1:39">
      <c r="A2747" s="291" t="s">
        <v>2898</v>
      </c>
      <c r="B2747" s="291">
        <v>4</v>
      </c>
      <c r="C2747" s="291" t="s">
        <v>4925</v>
      </c>
      <c r="D2747" s="291" t="s">
        <v>3178</v>
      </c>
      <c r="E2747" s="291" t="s">
        <v>3160</v>
      </c>
      <c r="F2747" s="291" t="s">
        <v>3161</v>
      </c>
      <c r="G2747" s="291" t="s">
        <v>3162</v>
      </c>
      <c r="H2747" s="291" t="s">
        <v>3163</v>
      </c>
      <c r="I2747" s="291" t="s">
        <v>3164</v>
      </c>
      <c r="J2747" s="291" t="s">
        <v>63</v>
      </c>
      <c r="K2747" s="291">
        <v>6</v>
      </c>
      <c r="L2747" s="291">
        <v>24440266</v>
      </c>
      <c r="M2747" s="291" t="s">
        <v>58</v>
      </c>
      <c r="N2747" s="291">
        <v>744</v>
      </c>
      <c r="O2747" s="291">
        <v>13316686.26786685</v>
      </c>
      <c r="P2747" s="321" t="s">
        <v>3172</v>
      </c>
      <c r="Q2747" s="321">
        <v>20100000</v>
      </c>
      <c r="R2747" s="321">
        <v>32.510452999999998</v>
      </c>
      <c r="S2747" s="321">
        <v>52.540310169999998</v>
      </c>
      <c r="T2747" s="321">
        <v>123.30787642705047</v>
      </c>
      <c r="U2747" s="321" t="s">
        <v>150</v>
      </c>
      <c r="V2747" s="321">
        <v>0.2437433168239114</v>
      </c>
      <c r="W2747" s="321">
        <v>1.33586139759419</v>
      </c>
      <c r="X2747" s="321">
        <v>2.6501716760387399</v>
      </c>
      <c r="Y2747" s="321">
        <v>41.899748670636797</v>
      </c>
      <c r="Z2747" s="321">
        <v>0.41800999999999999</v>
      </c>
      <c r="AA2747" s="321">
        <v>141.09487300000001</v>
      </c>
      <c r="AB2747" s="321">
        <v>1.7961040779999999</v>
      </c>
      <c r="AC2747" s="322">
        <v>0.59518882524182481</v>
      </c>
      <c r="AD2747" s="323">
        <v>201000</v>
      </c>
      <c r="AE2747" s="322">
        <v>66.252170486899757</v>
      </c>
      <c r="AF2747" s="324">
        <v>163.66191107860911</v>
      </c>
      <c r="AG2747" s="324">
        <v>30.541919010280967</v>
      </c>
      <c r="AH2747" s="324">
        <v>0.16287932847634298</v>
      </c>
      <c r="AI2747" s="324">
        <v>0.18661592553206383</v>
      </c>
      <c r="AJ2747" s="324">
        <v>0.12053670838377531</v>
      </c>
      <c r="AK2747" s="324">
        <v>190.90627074004931</v>
      </c>
      <c r="AL2747" s="324">
        <v>144.37414310738606</v>
      </c>
      <c r="AM2747" s="324">
        <v>237.43839837271253</v>
      </c>
    </row>
    <row r="2748" spans="1:39">
      <c r="A2748" s="291" t="s">
        <v>2899</v>
      </c>
      <c r="B2748" s="291">
        <v>4</v>
      </c>
      <c r="C2748" s="291" t="s">
        <v>4926</v>
      </c>
      <c r="D2748" s="291" t="s">
        <v>3178</v>
      </c>
      <c r="E2748" s="291" t="s">
        <v>3160</v>
      </c>
      <c r="F2748" s="291" t="s">
        <v>3161</v>
      </c>
      <c r="G2748" s="291" t="s">
        <v>3162</v>
      </c>
      <c r="H2748" s="291" t="s">
        <v>3163</v>
      </c>
      <c r="I2748" s="291" t="s">
        <v>3164</v>
      </c>
      <c r="J2748" s="291" t="s">
        <v>63</v>
      </c>
      <c r="K2748" s="291">
        <v>6</v>
      </c>
      <c r="L2748" s="291">
        <v>24440266</v>
      </c>
      <c r="M2748" s="291" t="s">
        <v>58</v>
      </c>
      <c r="N2748" s="291">
        <v>745</v>
      </c>
      <c r="O2748" s="291">
        <v>13334609.129600184</v>
      </c>
      <c r="P2748" s="321" t="s">
        <v>3172</v>
      </c>
      <c r="Q2748" s="321">
        <v>20100000</v>
      </c>
      <c r="R2748" s="321">
        <v>32.510452999999998</v>
      </c>
      <c r="S2748" s="321">
        <v>52.540310169999998</v>
      </c>
      <c r="T2748" s="321">
        <v>123.30787642705047</v>
      </c>
      <c r="U2748" s="321" t="s">
        <v>150</v>
      </c>
      <c r="V2748" s="321">
        <v>0.2437433168239114</v>
      </c>
      <c r="W2748" s="321">
        <v>1.33586139759419</v>
      </c>
      <c r="X2748" s="321">
        <v>2.6501716760387399</v>
      </c>
      <c r="Y2748" s="321">
        <v>41.899748670636797</v>
      </c>
      <c r="Z2748" s="321">
        <v>0.41800999999999999</v>
      </c>
      <c r="AA2748" s="321">
        <v>141.09487300000001</v>
      </c>
      <c r="AB2748" s="321">
        <v>1.7961040779999999</v>
      </c>
      <c r="AC2748" s="322">
        <v>0.59518882524182481</v>
      </c>
      <c r="AD2748" s="323">
        <v>201000</v>
      </c>
      <c r="AE2748" s="322">
        <v>66.34133895323474</v>
      </c>
      <c r="AF2748" s="324">
        <v>163.88218282972429</v>
      </c>
      <c r="AG2748" s="324">
        <v>30.577722030613188</v>
      </c>
      <c r="AH2748" s="324">
        <v>0.16254022656541123</v>
      </c>
      <c r="AI2748" s="324">
        <v>0.18658356572162477</v>
      </c>
      <c r="AJ2748" s="324">
        <v>0.12053670838377531</v>
      </c>
      <c r="AK2748" s="324">
        <v>190.87316696975122</v>
      </c>
      <c r="AL2748" s="324">
        <v>144.34910815985981</v>
      </c>
      <c r="AM2748" s="324">
        <v>237.39722577964264</v>
      </c>
    </row>
    <row r="2749" spans="1:39">
      <c r="A2749" s="291" t="s">
        <v>2900</v>
      </c>
      <c r="B2749" s="291">
        <v>4</v>
      </c>
      <c r="C2749" s="291" t="s">
        <v>4927</v>
      </c>
      <c r="D2749" s="291" t="s">
        <v>3178</v>
      </c>
      <c r="E2749" s="291" t="s">
        <v>3160</v>
      </c>
      <c r="F2749" s="291" t="s">
        <v>3161</v>
      </c>
      <c r="G2749" s="291" t="s">
        <v>3162</v>
      </c>
      <c r="H2749" s="291" t="s">
        <v>3163</v>
      </c>
      <c r="I2749" s="291" t="s">
        <v>3164</v>
      </c>
      <c r="J2749" s="291" t="s">
        <v>63</v>
      </c>
      <c r="K2749" s="291">
        <v>6</v>
      </c>
      <c r="L2749" s="291">
        <v>24440266</v>
      </c>
      <c r="M2749" s="291" t="s">
        <v>58</v>
      </c>
      <c r="N2749" s="291">
        <v>746</v>
      </c>
      <c r="O2749" s="291">
        <v>13352531.991333518</v>
      </c>
      <c r="P2749" s="321" t="s">
        <v>3172</v>
      </c>
      <c r="Q2749" s="321">
        <v>20100000</v>
      </c>
      <c r="R2749" s="321">
        <v>32.510452999999998</v>
      </c>
      <c r="S2749" s="321">
        <v>52.540310169999998</v>
      </c>
      <c r="T2749" s="321">
        <v>123.30787642705047</v>
      </c>
      <c r="U2749" s="321" t="s">
        <v>150</v>
      </c>
      <c r="V2749" s="321">
        <v>0.2437433168239114</v>
      </c>
      <c r="W2749" s="321">
        <v>1.33586139759419</v>
      </c>
      <c r="X2749" s="321">
        <v>2.6501716760387399</v>
      </c>
      <c r="Y2749" s="321">
        <v>41.899748670636797</v>
      </c>
      <c r="Z2749" s="321">
        <v>0.41800999999999999</v>
      </c>
      <c r="AA2749" s="321">
        <v>141.09487300000001</v>
      </c>
      <c r="AB2749" s="321">
        <v>1.7961040779999999</v>
      </c>
      <c r="AC2749" s="322">
        <v>0.59518882524182481</v>
      </c>
      <c r="AD2749" s="323">
        <v>201000</v>
      </c>
      <c r="AE2749" s="322">
        <v>66.430507419569736</v>
      </c>
      <c r="AF2749" s="324">
        <v>164.10245458083952</v>
      </c>
      <c r="AG2749" s="324">
        <v>30.613450339642835</v>
      </c>
      <c r="AH2749" s="324">
        <v>0.16220104869895838</v>
      </c>
      <c r="AI2749" s="324">
        <v>0.18655083751085608</v>
      </c>
      <c r="AJ2749" s="324">
        <v>0.12053670838377531</v>
      </c>
      <c r="AK2749" s="324">
        <v>190.83968632951095</v>
      </c>
      <c r="AL2749" s="324">
        <v>144.3237882019211</v>
      </c>
      <c r="AM2749" s="324">
        <v>237.3555844571008</v>
      </c>
    </row>
    <row r="2750" spans="1:39">
      <c r="A2750" s="291" t="s">
        <v>2901</v>
      </c>
      <c r="B2750" s="291">
        <v>4</v>
      </c>
      <c r="C2750" s="291" t="s">
        <v>4928</v>
      </c>
      <c r="D2750" s="291" t="s">
        <v>3178</v>
      </c>
      <c r="E2750" s="291" t="s">
        <v>3160</v>
      </c>
      <c r="F2750" s="291" t="s">
        <v>3161</v>
      </c>
      <c r="G2750" s="291" t="s">
        <v>3162</v>
      </c>
      <c r="H2750" s="291" t="s">
        <v>3163</v>
      </c>
      <c r="I2750" s="291" t="s">
        <v>3164</v>
      </c>
      <c r="J2750" s="291" t="s">
        <v>63</v>
      </c>
      <c r="K2750" s="291">
        <v>6</v>
      </c>
      <c r="L2750" s="291">
        <v>24440266</v>
      </c>
      <c r="M2750" s="291" t="s">
        <v>58</v>
      </c>
      <c r="N2750" s="291">
        <v>747</v>
      </c>
      <c r="O2750" s="291">
        <v>13370454.853066852</v>
      </c>
      <c r="P2750" s="321" t="s">
        <v>3172</v>
      </c>
      <c r="Q2750" s="321">
        <v>20100000</v>
      </c>
      <c r="R2750" s="321">
        <v>32.510452999999998</v>
      </c>
      <c r="S2750" s="321">
        <v>52.540310169999998</v>
      </c>
      <c r="T2750" s="321">
        <v>123.30787642705047</v>
      </c>
      <c r="U2750" s="321" t="s">
        <v>150</v>
      </c>
      <c r="V2750" s="321">
        <v>0.2437433168239114</v>
      </c>
      <c r="W2750" s="321">
        <v>1.33586139759419</v>
      </c>
      <c r="X2750" s="321">
        <v>2.6501716760387399</v>
      </c>
      <c r="Y2750" s="321">
        <v>41.899748670636797</v>
      </c>
      <c r="Z2750" s="321">
        <v>0.41800999999999999</v>
      </c>
      <c r="AA2750" s="321">
        <v>141.09487300000001</v>
      </c>
      <c r="AB2750" s="321">
        <v>1.7961040779999999</v>
      </c>
      <c r="AC2750" s="322">
        <v>0.59518882524182481</v>
      </c>
      <c r="AD2750" s="323">
        <v>201000</v>
      </c>
      <c r="AE2750" s="322">
        <v>66.519675885904732</v>
      </c>
      <c r="AF2750" s="324">
        <v>164.32272633195475</v>
      </c>
      <c r="AG2750" s="324">
        <v>30.649103921564414</v>
      </c>
      <c r="AH2750" s="324">
        <v>0.16186179907802734</v>
      </c>
      <c r="AI2750" s="324">
        <v>0.18651774228507481</v>
      </c>
      <c r="AJ2750" s="324">
        <v>0.12053670838377531</v>
      </c>
      <c r="AK2750" s="324">
        <v>190.8058302364943</v>
      </c>
      <c r="AL2750" s="324">
        <v>144.29818430531103</v>
      </c>
      <c r="AM2750" s="324">
        <v>237.31347616767758</v>
      </c>
    </row>
    <row r="2751" spans="1:39">
      <c r="A2751" s="291" t="s">
        <v>2902</v>
      </c>
      <c r="B2751" s="291">
        <v>4</v>
      </c>
      <c r="C2751" s="291" t="s">
        <v>4929</v>
      </c>
      <c r="D2751" s="291" t="s">
        <v>3178</v>
      </c>
      <c r="E2751" s="291" t="s">
        <v>3160</v>
      </c>
      <c r="F2751" s="291" t="s">
        <v>3161</v>
      </c>
      <c r="G2751" s="291" t="s">
        <v>3162</v>
      </c>
      <c r="H2751" s="291" t="s">
        <v>3163</v>
      </c>
      <c r="I2751" s="291" t="s">
        <v>3164</v>
      </c>
      <c r="J2751" s="291" t="s">
        <v>63</v>
      </c>
      <c r="K2751" s="291">
        <v>6</v>
      </c>
      <c r="L2751" s="291">
        <v>24440266</v>
      </c>
      <c r="M2751" s="291" t="s">
        <v>58</v>
      </c>
      <c r="N2751" s="291">
        <v>748</v>
      </c>
      <c r="O2751" s="291">
        <v>13388377.714800186</v>
      </c>
      <c r="P2751" s="321" t="s">
        <v>3172</v>
      </c>
      <c r="Q2751" s="321">
        <v>20100000</v>
      </c>
      <c r="R2751" s="321">
        <v>32.510452999999998</v>
      </c>
      <c r="S2751" s="321">
        <v>52.540310169999998</v>
      </c>
      <c r="T2751" s="321">
        <v>123.30787642705047</v>
      </c>
      <c r="U2751" s="321" t="s">
        <v>150</v>
      </c>
      <c r="V2751" s="321">
        <v>0.2437433168239114</v>
      </c>
      <c r="W2751" s="321">
        <v>1.33586139759419</v>
      </c>
      <c r="X2751" s="321">
        <v>2.6501716760387399</v>
      </c>
      <c r="Y2751" s="321">
        <v>41.899748670636797</v>
      </c>
      <c r="Z2751" s="321">
        <v>0.41800999999999999</v>
      </c>
      <c r="AA2751" s="321">
        <v>141.09487300000001</v>
      </c>
      <c r="AB2751" s="321">
        <v>1.7961040779999999</v>
      </c>
      <c r="AC2751" s="322">
        <v>0.59518882524182481</v>
      </c>
      <c r="AD2751" s="323">
        <v>201000</v>
      </c>
      <c r="AE2751" s="322">
        <v>66.608844352239728</v>
      </c>
      <c r="AF2751" s="324">
        <v>164.54299808306999</v>
      </c>
      <c r="AG2751" s="324">
        <v>30.684682761494415</v>
      </c>
      <c r="AH2751" s="324">
        <v>0.16152248188823537</v>
      </c>
      <c r="AI2751" s="324">
        <v>0.1864842814277832</v>
      </c>
      <c r="AJ2751" s="324">
        <v>0.12053670838377531</v>
      </c>
      <c r="AK2751" s="324">
        <v>190.77160010601057</v>
      </c>
      <c r="AL2751" s="324">
        <v>144.27229754036671</v>
      </c>
      <c r="AM2751" s="324">
        <v>237.27090267165443</v>
      </c>
    </row>
    <row r="2752" spans="1:39">
      <c r="A2752" s="291" t="s">
        <v>2903</v>
      </c>
      <c r="B2752" s="291">
        <v>4</v>
      </c>
      <c r="C2752" s="291" t="s">
        <v>4930</v>
      </c>
      <c r="D2752" s="291" t="s">
        <v>3178</v>
      </c>
      <c r="E2752" s="291" t="s">
        <v>3160</v>
      </c>
      <c r="F2752" s="291" t="s">
        <v>3161</v>
      </c>
      <c r="G2752" s="291" t="s">
        <v>3162</v>
      </c>
      <c r="H2752" s="291" t="s">
        <v>3163</v>
      </c>
      <c r="I2752" s="291" t="s">
        <v>3164</v>
      </c>
      <c r="J2752" s="291" t="s">
        <v>63</v>
      </c>
      <c r="K2752" s="291">
        <v>6</v>
      </c>
      <c r="L2752" s="291">
        <v>24440266</v>
      </c>
      <c r="M2752" s="291" t="s">
        <v>58</v>
      </c>
      <c r="N2752" s="291">
        <v>749</v>
      </c>
      <c r="O2752" s="291">
        <v>13406300.576533521</v>
      </c>
      <c r="P2752" s="321" t="s">
        <v>3172</v>
      </c>
      <c r="Q2752" s="321">
        <v>20100000</v>
      </c>
      <c r="R2752" s="321">
        <v>32.510452999999998</v>
      </c>
      <c r="S2752" s="321">
        <v>52.540310169999998</v>
      </c>
      <c r="T2752" s="321">
        <v>123.30787642705047</v>
      </c>
      <c r="U2752" s="321" t="s">
        <v>150</v>
      </c>
      <c r="V2752" s="321">
        <v>0.2437433168239114</v>
      </c>
      <c r="W2752" s="321">
        <v>1.33586139759419</v>
      </c>
      <c r="X2752" s="321">
        <v>2.6501716760387399</v>
      </c>
      <c r="Y2752" s="321">
        <v>41.899748670636797</v>
      </c>
      <c r="Z2752" s="321">
        <v>0.41800999999999999</v>
      </c>
      <c r="AA2752" s="321">
        <v>141.09487300000001</v>
      </c>
      <c r="AB2752" s="321">
        <v>1.7961040779999999</v>
      </c>
      <c r="AC2752" s="322">
        <v>0.59518882524182481</v>
      </c>
      <c r="AD2752" s="323">
        <v>201000</v>
      </c>
      <c r="AE2752" s="322">
        <v>66.698012818574725</v>
      </c>
      <c r="AF2752" s="324">
        <v>164.76326983418522</v>
      </c>
      <c r="AG2752" s="324">
        <v>30.720186845467918</v>
      </c>
      <c r="AH2752" s="324">
        <v>0.16118310129985489</v>
      </c>
      <c r="AI2752" s="324">
        <v>0.18645045632066029</v>
      </c>
      <c r="AJ2752" s="324">
        <v>0.12053670838377531</v>
      </c>
      <c r="AK2752" s="324">
        <v>190.7369973515039</v>
      </c>
      <c r="AL2752" s="324">
        <v>144.24612897601475</v>
      </c>
      <c r="AM2752" s="324">
        <v>237.22786572699309</v>
      </c>
    </row>
    <row r="2753" spans="1:39">
      <c r="A2753" s="291" t="s">
        <v>2904</v>
      </c>
      <c r="B2753" s="291">
        <v>4</v>
      </c>
      <c r="C2753" s="291" t="s">
        <v>4931</v>
      </c>
      <c r="D2753" s="291" t="s">
        <v>3178</v>
      </c>
      <c r="E2753" s="291" t="s">
        <v>3160</v>
      </c>
      <c r="F2753" s="291" t="s">
        <v>3161</v>
      </c>
      <c r="G2753" s="291" t="s">
        <v>3162</v>
      </c>
      <c r="H2753" s="291" t="s">
        <v>3163</v>
      </c>
      <c r="I2753" s="291" t="s">
        <v>3164</v>
      </c>
      <c r="J2753" s="291" t="s">
        <v>63</v>
      </c>
      <c r="K2753" s="291">
        <v>6</v>
      </c>
      <c r="L2753" s="291">
        <v>24440266</v>
      </c>
      <c r="M2753" s="291" t="s">
        <v>58</v>
      </c>
      <c r="N2753" s="291">
        <v>750</v>
      </c>
      <c r="O2753" s="291">
        <v>13424223.438266855</v>
      </c>
      <c r="P2753" s="321" t="s">
        <v>3172</v>
      </c>
      <c r="Q2753" s="321">
        <v>20100000</v>
      </c>
      <c r="R2753" s="321">
        <v>32.510452999999998</v>
      </c>
      <c r="S2753" s="321">
        <v>52.540310169999998</v>
      </c>
      <c r="T2753" s="321">
        <v>123.30787642705047</v>
      </c>
      <c r="U2753" s="321" t="s">
        <v>150</v>
      </c>
      <c r="V2753" s="321">
        <v>0.2437433168239114</v>
      </c>
      <c r="W2753" s="321">
        <v>1.33586139759419</v>
      </c>
      <c r="X2753" s="321">
        <v>2.6501716760387399</v>
      </c>
      <c r="Y2753" s="321">
        <v>41.899748670636797</v>
      </c>
      <c r="Z2753" s="321">
        <v>0.41800999999999999</v>
      </c>
      <c r="AA2753" s="321">
        <v>141.09487300000001</v>
      </c>
      <c r="AB2753" s="321">
        <v>1.7961040779999999</v>
      </c>
      <c r="AC2753" s="322">
        <v>0.59518882524182481</v>
      </c>
      <c r="AD2753" s="323">
        <v>201000</v>
      </c>
      <c r="AE2753" s="322">
        <v>66.787181284909721</v>
      </c>
      <c r="AF2753" s="324">
        <v>164.98354158530046</v>
      </c>
      <c r="AG2753" s="324">
        <v>30.755616160435228</v>
      </c>
      <c r="AH2753" s="324">
        <v>0.16084366146785209</v>
      </c>
      <c r="AI2753" s="324">
        <v>0.18641626834355374</v>
      </c>
      <c r="AJ2753" s="324">
        <v>0.12053670838377531</v>
      </c>
      <c r="AK2753" s="324">
        <v>190.70202338454504</v>
      </c>
      <c r="AL2753" s="324">
        <v>144.21967967976494</v>
      </c>
      <c r="AM2753" s="324">
        <v>237.18436708932515</v>
      </c>
    </row>
    <row r="2754" spans="1:39">
      <c r="A2754" s="291" t="s">
        <v>2905</v>
      </c>
      <c r="B2754" s="291">
        <v>4</v>
      </c>
      <c r="C2754" s="291" t="s">
        <v>4932</v>
      </c>
      <c r="D2754" s="291" t="s">
        <v>3178</v>
      </c>
      <c r="E2754" s="291" t="s">
        <v>3160</v>
      </c>
      <c r="F2754" s="291" t="s">
        <v>3161</v>
      </c>
      <c r="G2754" s="291" t="s">
        <v>3162</v>
      </c>
      <c r="H2754" s="291" t="s">
        <v>3163</v>
      </c>
      <c r="I2754" s="291" t="s">
        <v>3164</v>
      </c>
      <c r="J2754" s="291" t="s">
        <v>63</v>
      </c>
      <c r="K2754" s="291">
        <v>6</v>
      </c>
      <c r="L2754" s="291">
        <v>24440266</v>
      </c>
      <c r="M2754" s="291" t="s">
        <v>58</v>
      </c>
      <c r="N2754" s="291">
        <v>751</v>
      </c>
      <c r="O2754" s="291">
        <v>13442146.300000189</v>
      </c>
      <c r="P2754" s="321" t="s">
        <v>3172</v>
      </c>
      <c r="Q2754" s="321">
        <v>20100000</v>
      </c>
      <c r="R2754" s="321">
        <v>32.510452999999998</v>
      </c>
      <c r="S2754" s="321">
        <v>52.540310169999998</v>
      </c>
      <c r="T2754" s="321">
        <v>123.30787642705047</v>
      </c>
      <c r="U2754" s="321" t="s">
        <v>150</v>
      </c>
      <c r="V2754" s="321">
        <v>0.2437433168239114</v>
      </c>
      <c r="W2754" s="321">
        <v>1.33586139759419</v>
      </c>
      <c r="X2754" s="321">
        <v>2.6501716760387399</v>
      </c>
      <c r="Y2754" s="321">
        <v>41.899748670636797</v>
      </c>
      <c r="Z2754" s="321">
        <v>0.41800999999999999</v>
      </c>
      <c r="AA2754" s="321">
        <v>141.09487300000001</v>
      </c>
      <c r="AB2754" s="321">
        <v>1.7961040779999999</v>
      </c>
      <c r="AC2754" s="322">
        <v>0.59518882524182481</v>
      </c>
      <c r="AD2754" s="323">
        <v>201000</v>
      </c>
      <c r="AE2754" s="322">
        <v>66.876349751244717</v>
      </c>
      <c r="AF2754" s="324">
        <v>165.20381333641566</v>
      </c>
      <c r="AG2754" s="324">
        <v>30.790970694258416</v>
      </c>
      <c r="AH2754" s="324">
        <v>0.16050416653153665</v>
      </c>
      <c r="AI2754" s="324">
        <v>0.18638171887447105</v>
      </c>
      <c r="AJ2754" s="324">
        <v>0.12053670838377531</v>
      </c>
      <c r="AK2754" s="324">
        <v>190.66667961482219</v>
      </c>
      <c r="AL2754" s="324">
        <v>144.19295071770338</v>
      </c>
      <c r="AM2754" s="324">
        <v>237.14040851194099</v>
      </c>
    </row>
    <row r="2755" spans="1:39">
      <c r="A2755" s="291" t="s">
        <v>2906</v>
      </c>
      <c r="B2755" s="291">
        <v>4</v>
      </c>
      <c r="C2755" s="291" t="s">
        <v>4933</v>
      </c>
      <c r="D2755" s="291" t="s">
        <v>3178</v>
      </c>
      <c r="E2755" s="291" t="s">
        <v>3160</v>
      </c>
      <c r="F2755" s="291" t="s">
        <v>3161</v>
      </c>
      <c r="G2755" s="291" t="s">
        <v>3162</v>
      </c>
      <c r="H2755" s="291" t="s">
        <v>3163</v>
      </c>
      <c r="I2755" s="291" t="s">
        <v>3164</v>
      </c>
      <c r="J2755" s="291" t="s">
        <v>63</v>
      </c>
      <c r="K2755" s="291">
        <v>6</v>
      </c>
      <c r="L2755" s="291">
        <v>24440266</v>
      </c>
      <c r="M2755" s="291" t="s">
        <v>58</v>
      </c>
      <c r="N2755" s="291">
        <v>752</v>
      </c>
      <c r="O2755" s="291">
        <v>13460069.161733523</v>
      </c>
      <c r="P2755" s="321" t="s">
        <v>3172</v>
      </c>
      <c r="Q2755" s="321">
        <v>20100000</v>
      </c>
      <c r="R2755" s="321">
        <v>32.510452999999998</v>
      </c>
      <c r="S2755" s="321">
        <v>52.540310169999998</v>
      </c>
      <c r="T2755" s="321">
        <v>123.30787642705047</v>
      </c>
      <c r="U2755" s="321" t="s">
        <v>150</v>
      </c>
      <c r="V2755" s="321">
        <v>0.2437433168239114</v>
      </c>
      <c r="W2755" s="321">
        <v>1.33586139759419</v>
      </c>
      <c r="X2755" s="321">
        <v>2.6501716760387399</v>
      </c>
      <c r="Y2755" s="321">
        <v>41.899748670636797</v>
      </c>
      <c r="Z2755" s="321">
        <v>0.41800999999999999</v>
      </c>
      <c r="AA2755" s="321">
        <v>141.09487300000001</v>
      </c>
      <c r="AB2755" s="321">
        <v>1.7961040779999999</v>
      </c>
      <c r="AC2755" s="322">
        <v>0.59518882524182481</v>
      </c>
      <c r="AD2755" s="323">
        <v>201000</v>
      </c>
      <c r="AE2755" s="322">
        <v>66.965518217579714</v>
      </c>
      <c r="AF2755" s="324">
        <v>165.4240850875309</v>
      </c>
      <c r="AG2755" s="324">
        <v>30.826250435708022</v>
      </c>
      <c r="AH2755" s="324">
        <v>0.16016462061515185</v>
      </c>
      <c r="AI2755" s="324">
        <v>0.18634680928957181</v>
      </c>
      <c r="AJ2755" s="324">
        <v>0.12053670838377531</v>
      </c>
      <c r="AK2755" s="324">
        <v>190.63096745013314</v>
      </c>
      <c r="AL2755" s="324">
        <v>144.16594315448663</v>
      </c>
      <c r="AM2755" s="324">
        <v>237.09599174577968</v>
      </c>
    </row>
    <row r="2756" spans="1:39">
      <c r="A2756" s="291" t="s">
        <v>2907</v>
      </c>
      <c r="B2756" s="291">
        <v>4</v>
      </c>
      <c r="C2756" s="291" t="s">
        <v>4934</v>
      </c>
      <c r="D2756" s="291" t="s">
        <v>3178</v>
      </c>
      <c r="E2756" s="291" t="s">
        <v>3160</v>
      </c>
      <c r="F2756" s="291" t="s">
        <v>3161</v>
      </c>
      <c r="G2756" s="291" t="s">
        <v>3162</v>
      </c>
      <c r="H2756" s="291" t="s">
        <v>3163</v>
      </c>
      <c r="I2756" s="291" t="s">
        <v>3164</v>
      </c>
      <c r="J2756" s="291" t="s">
        <v>63</v>
      </c>
      <c r="K2756" s="291">
        <v>6</v>
      </c>
      <c r="L2756" s="291">
        <v>24440266</v>
      </c>
      <c r="M2756" s="291" t="s">
        <v>58</v>
      </c>
      <c r="N2756" s="291">
        <v>753</v>
      </c>
      <c r="O2756" s="291">
        <v>13477992.023466857</v>
      </c>
      <c r="P2756" s="321" t="s">
        <v>3172</v>
      </c>
      <c r="Q2756" s="321">
        <v>20100000</v>
      </c>
      <c r="R2756" s="321">
        <v>32.510452999999998</v>
      </c>
      <c r="S2756" s="321">
        <v>52.540310169999998</v>
      </c>
      <c r="T2756" s="321">
        <v>123.30787642705047</v>
      </c>
      <c r="U2756" s="321" t="s">
        <v>150</v>
      </c>
      <c r="V2756" s="321">
        <v>0.2437433168239114</v>
      </c>
      <c r="W2756" s="321">
        <v>1.33586139759419</v>
      </c>
      <c r="X2756" s="321">
        <v>2.6501716760387399</v>
      </c>
      <c r="Y2756" s="321">
        <v>41.899748670636797</v>
      </c>
      <c r="Z2756" s="321">
        <v>0.41800999999999999</v>
      </c>
      <c r="AA2756" s="321">
        <v>141.09487300000001</v>
      </c>
      <c r="AB2756" s="321">
        <v>1.7961040779999999</v>
      </c>
      <c r="AC2756" s="322">
        <v>0.59518882524182481</v>
      </c>
      <c r="AD2756" s="323">
        <v>201000</v>
      </c>
      <c r="AE2756" s="322">
        <v>67.05468668391471</v>
      </c>
      <c r="AF2756" s="324">
        <v>165.64435683864613</v>
      </c>
      <c r="AG2756" s="324">
        <v>30.86145537445956</v>
      </c>
      <c r="AH2756" s="324">
        <v>0.15982502782719449</v>
      </c>
      <c r="AI2756" s="324">
        <v>0.18631154096315908</v>
      </c>
      <c r="AJ2756" s="324">
        <v>0.12053670838377531</v>
      </c>
      <c r="AK2756" s="324">
        <v>190.59488829637658</v>
      </c>
      <c r="AL2756" s="324">
        <v>144.13865805333486</v>
      </c>
      <c r="AM2756" s="324">
        <v>237.05111853941827</v>
      </c>
    </row>
    <row r="2757" spans="1:39">
      <c r="A2757" s="291" t="s">
        <v>2908</v>
      </c>
      <c r="B2757" s="291">
        <v>4</v>
      </c>
      <c r="C2757" s="291" t="s">
        <v>4935</v>
      </c>
      <c r="D2757" s="291" t="s">
        <v>3178</v>
      </c>
      <c r="E2757" s="291" t="s">
        <v>3160</v>
      </c>
      <c r="F2757" s="291" t="s">
        <v>3161</v>
      </c>
      <c r="G2757" s="291" t="s">
        <v>3162</v>
      </c>
      <c r="H2757" s="291" t="s">
        <v>3163</v>
      </c>
      <c r="I2757" s="291" t="s">
        <v>3164</v>
      </c>
      <c r="J2757" s="291" t="s">
        <v>63</v>
      </c>
      <c r="K2757" s="291">
        <v>6</v>
      </c>
      <c r="L2757" s="291">
        <v>24440266</v>
      </c>
      <c r="M2757" s="291" t="s">
        <v>58</v>
      </c>
      <c r="N2757" s="291">
        <v>754</v>
      </c>
      <c r="O2757" s="291">
        <v>13495914.885200191</v>
      </c>
      <c r="P2757" s="321" t="s">
        <v>3172</v>
      </c>
      <c r="Q2757" s="321">
        <v>20100000</v>
      </c>
      <c r="R2757" s="321">
        <v>32.510452999999998</v>
      </c>
      <c r="S2757" s="321">
        <v>52.540310169999998</v>
      </c>
      <c r="T2757" s="321">
        <v>123.30787642705047</v>
      </c>
      <c r="U2757" s="321" t="s">
        <v>150</v>
      </c>
      <c r="V2757" s="321">
        <v>0.2437433168239114</v>
      </c>
      <c r="W2757" s="321">
        <v>1.33586139759419</v>
      </c>
      <c r="X2757" s="321">
        <v>2.6501716760387399</v>
      </c>
      <c r="Y2757" s="321">
        <v>41.899748670636797</v>
      </c>
      <c r="Z2757" s="321">
        <v>0.41800999999999999</v>
      </c>
      <c r="AA2757" s="321">
        <v>141.09487300000001</v>
      </c>
      <c r="AB2757" s="321">
        <v>1.7961040779999999</v>
      </c>
      <c r="AC2757" s="322">
        <v>0.59518882524182481</v>
      </c>
      <c r="AD2757" s="323">
        <v>201000</v>
      </c>
      <c r="AE2757" s="322">
        <v>67.143855150249706</v>
      </c>
      <c r="AF2757" s="324">
        <v>165.86462858976137</v>
      </c>
      <c r="AG2757" s="324">
        <v>30.896585501090172</v>
      </c>
      <c r="AH2757" s="324">
        <v>0.15948539226091743</v>
      </c>
      <c r="AI2757" s="324">
        <v>0.18627591526767137</v>
      </c>
      <c r="AJ2757" s="324">
        <v>0.12053670838377531</v>
      </c>
      <c r="AK2757" s="324">
        <v>190.55844355754365</v>
      </c>
      <c r="AL2757" s="324">
        <v>144.11109647602586</v>
      </c>
      <c r="AM2757" s="324">
        <v>237.00579063906144</v>
      </c>
    </row>
    <row r="2758" spans="1:39">
      <c r="A2758" s="291" t="s">
        <v>2909</v>
      </c>
      <c r="B2758" s="291">
        <v>4</v>
      </c>
      <c r="C2758" s="291" t="s">
        <v>4936</v>
      </c>
      <c r="D2758" s="291" t="s">
        <v>3178</v>
      </c>
      <c r="E2758" s="291" t="s">
        <v>3160</v>
      </c>
      <c r="F2758" s="291" t="s">
        <v>3161</v>
      </c>
      <c r="G2758" s="291" t="s">
        <v>3162</v>
      </c>
      <c r="H2758" s="291" t="s">
        <v>3163</v>
      </c>
      <c r="I2758" s="291" t="s">
        <v>3164</v>
      </c>
      <c r="J2758" s="291" t="s">
        <v>63</v>
      </c>
      <c r="K2758" s="291">
        <v>6</v>
      </c>
      <c r="L2758" s="291">
        <v>24440266</v>
      </c>
      <c r="M2758" s="291" t="s">
        <v>58</v>
      </c>
      <c r="N2758" s="291">
        <v>755</v>
      </c>
      <c r="O2758" s="291">
        <v>13513837.746933525</v>
      </c>
      <c r="P2758" s="321" t="s">
        <v>3172</v>
      </c>
      <c r="Q2758" s="321">
        <v>20100000</v>
      </c>
      <c r="R2758" s="321">
        <v>32.510452999999998</v>
      </c>
      <c r="S2758" s="321">
        <v>52.540310169999998</v>
      </c>
      <c r="T2758" s="321">
        <v>123.30787642705047</v>
      </c>
      <c r="U2758" s="321" t="s">
        <v>150</v>
      </c>
      <c r="V2758" s="321">
        <v>0.2437433168239114</v>
      </c>
      <c r="W2758" s="321">
        <v>1.33586139759419</v>
      </c>
      <c r="X2758" s="321">
        <v>2.6501716760387399</v>
      </c>
      <c r="Y2758" s="321">
        <v>41.899748670636797</v>
      </c>
      <c r="Z2758" s="321">
        <v>0.41800999999999999</v>
      </c>
      <c r="AA2758" s="321">
        <v>141.09487300000001</v>
      </c>
      <c r="AB2758" s="321">
        <v>1.7961040779999999</v>
      </c>
      <c r="AC2758" s="322">
        <v>0.59518882524182481</v>
      </c>
      <c r="AD2758" s="323">
        <v>201000</v>
      </c>
      <c r="AE2758" s="322">
        <v>67.233023616584703</v>
      </c>
      <c r="AF2758" s="324">
        <v>166.0849003408766</v>
      </c>
      <c r="AG2758" s="324">
        <v>30.931640807075212</v>
      </c>
      <c r="AH2758" s="324">
        <v>0.15914571799404617</v>
      </c>
      <c r="AI2758" s="324">
        <v>0.18623993357367452</v>
      </c>
      <c r="AJ2758" s="324">
        <v>0.12053670838377531</v>
      </c>
      <c r="AK2758" s="324">
        <v>190.52163463570986</v>
      </c>
      <c r="AL2758" s="324">
        <v>144.08325948288856</v>
      </c>
      <c r="AM2758" s="324">
        <v>236.96000978853118</v>
      </c>
    </row>
    <row r="2759" spans="1:39">
      <c r="A2759" s="291" t="s">
        <v>2910</v>
      </c>
      <c r="B2759" s="291">
        <v>4</v>
      </c>
      <c r="C2759" s="291" t="s">
        <v>4937</v>
      </c>
      <c r="D2759" s="291" t="s">
        <v>3178</v>
      </c>
      <c r="E2759" s="291" t="s">
        <v>3160</v>
      </c>
      <c r="F2759" s="291" t="s">
        <v>3161</v>
      </c>
      <c r="G2759" s="291" t="s">
        <v>3162</v>
      </c>
      <c r="H2759" s="291" t="s">
        <v>3163</v>
      </c>
      <c r="I2759" s="291" t="s">
        <v>3164</v>
      </c>
      <c r="J2759" s="291" t="s">
        <v>63</v>
      </c>
      <c r="K2759" s="291">
        <v>6</v>
      </c>
      <c r="L2759" s="291">
        <v>24440266</v>
      </c>
      <c r="M2759" s="291" t="s">
        <v>58</v>
      </c>
      <c r="N2759" s="291">
        <v>756</v>
      </c>
      <c r="O2759" s="291">
        <v>13531760.60866686</v>
      </c>
      <c r="P2759" s="321" t="s">
        <v>3172</v>
      </c>
      <c r="Q2759" s="321">
        <v>20100000</v>
      </c>
      <c r="R2759" s="321">
        <v>32.510452999999998</v>
      </c>
      <c r="S2759" s="321">
        <v>52.540310169999998</v>
      </c>
      <c r="T2759" s="321">
        <v>123.30787642705047</v>
      </c>
      <c r="U2759" s="321" t="s">
        <v>150</v>
      </c>
      <c r="V2759" s="321">
        <v>0.2437433168239114</v>
      </c>
      <c r="W2759" s="321">
        <v>1.33586139759419</v>
      </c>
      <c r="X2759" s="321">
        <v>2.6501716760387399</v>
      </c>
      <c r="Y2759" s="321">
        <v>41.899748670636797</v>
      </c>
      <c r="Z2759" s="321">
        <v>0.41800999999999999</v>
      </c>
      <c r="AA2759" s="321">
        <v>141.09487300000001</v>
      </c>
      <c r="AB2759" s="321">
        <v>1.7961040779999999</v>
      </c>
      <c r="AC2759" s="322">
        <v>0.59518882524182481</v>
      </c>
      <c r="AD2759" s="323">
        <v>201000</v>
      </c>
      <c r="AE2759" s="322">
        <v>67.322192082919699</v>
      </c>
      <c r="AF2759" s="324">
        <v>166.30517209199181</v>
      </c>
      <c r="AG2759" s="324">
        <v>30.966621284784832</v>
      </c>
      <c r="AH2759" s="324">
        <v>0.15880600908885917</v>
      </c>
      <c r="AI2759" s="324">
        <v>0.18620359724985358</v>
      </c>
      <c r="AJ2759" s="324">
        <v>0.12053670838377531</v>
      </c>
      <c r="AK2759" s="324">
        <v>190.48446293102668</v>
      </c>
      <c r="AL2759" s="324">
        <v>144.05514813279686</v>
      </c>
      <c r="AM2759" s="324">
        <v>236.91377772925651</v>
      </c>
    </row>
    <row r="2760" spans="1:39">
      <c r="A2760" s="291" t="s">
        <v>2911</v>
      </c>
      <c r="B2760" s="291">
        <v>4</v>
      </c>
      <c r="C2760" s="291" t="s">
        <v>4938</v>
      </c>
      <c r="D2760" s="291" t="s">
        <v>3178</v>
      </c>
      <c r="E2760" s="291" t="s">
        <v>3160</v>
      </c>
      <c r="F2760" s="291" t="s">
        <v>3161</v>
      </c>
      <c r="G2760" s="291" t="s">
        <v>3162</v>
      </c>
      <c r="H2760" s="291" t="s">
        <v>3163</v>
      </c>
      <c r="I2760" s="291" t="s">
        <v>3164</v>
      </c>
      <c r="J2760" s="291" t="s">
        <v>63</v>
      </c>
      <c r="K2760" s="291">
        <v>6</v>
      </c>
      <c r="L2760" s="291">
        <v>24440266</v>
      </c>
      <c r="M2760" s="291" t="s">
        <v>58</v>
      </c>
      <c r="N2760" s="291">
        <v>757</v>
      </c>
      <c r="O2760" s="291">
        <v>13549683.470400194</v>
      </c>
      <c r="P2760" s="321" t="s">
        <v>3172</v>
      </c>
      <c r="Q2760" s="321">
        <v>20100000</v>
      </c>
      <c r="R2760" s="321">
        <v>32.510452999999998</v>
      </c>
      <c r="S2760" s="321">
        <v>52.540310169999998</v>
      </c>
      <c r="T2760" s="321">
        <v>123.30787642705047</v>
      </c>
      <c r="U2760" s="321" t="s">
        <v>150</v>
      </c>
      <c r="V2760" s="321">
        <v>0.2437433168239114</v>
      </c>
      <c r="W2760" s="321">
        <v>1.33586139759419</v>
      </c>
      <c r="X2760" s="321">
        <v>2.6501716760387399</v>
      </c>
      <c r="Y2760" s="321">
        <v>41.899748670636797</v>
      </c>
      <c r="Z2760" s="321">
        <v>0.41800999999999999</v>
      </c>
      <c r="AA2760" s="321">
        <v>141.09487300000001</v>
      </c>
      <c r="AB2760" s="321">
        <v>1.7961040779999999</v>
      </c>
      <c r="AC2760" s="322">
        <v>0.59518882524182481</v>
      </c>
      <c r="AD2760" s="323">
        <v>201000</v>
      </c>
      <c r="AE2760" s="322">
        <v>67.411360549254695</v>
      </c>
      <c r="AF2760" s="324">
        <v>166.52544384310704</v>
      </c>
      <c r="AG2760" s="324">
        <v>31.001526927480612</v>
      </c>
      <c r="AH2760" s="324">
        <v>0.15846626959223062</v>
      </c>
      <c r="AI2760" s="324">
        <v>0.18616690766300487</v>
      </c>
      <c r="AJ2760" s="324">
        <v>0.12053670838377531</v>
      </c>
      <c r="AK2760" s="324">
        <v>190.44692984171337</v>
      </c>
      <c r="AL2760" s="324">
        <v>144.02676348316342</v>
      </c>
      <c r="AM2760" s="324">
        <v>236.86709620026332</v>
      </c>
    </row>
    <row r="2761" spans="1:39">
      <c r="A2761" s="291" t="s">
        <v>2912</v>
      </c>
      <c r="B2761" s="291">
        <v>4</v>
      </c>
      <c r="C2761" s="291" t="s">
        <v>4939</v>
      </c>
      <c r="D2761" s="291" t="s">
        <v>3178</v>
      </c>
      <c r="E2761" s="291" t="s">
        <v>3160</v>
      </c>
      <c r="F2761" s="291" t="s">
        <v>3161</v>
      </c>
      <c r="G2761" s="291" t="s">
        <v>3162</v>
      </c>
      <c r="H2761" s="291" t="s">
        <v>3163</v>
      </c>
      <c r="I2761" s="291" t="s">
        <v>3164</v>
      </c>
      <c r="J2761" s="291" t="s">
        <v>63</v>
      </c>
      <c r="K2761" s="291">
        <v>6</v>
      </c>
      <c r="L2761" s="291">
        <v>24440266</v>
      </c>
      <c r="M2761" s="291" t="s">
        <v>58</v>
      </c>
      <c r="N2761" s="291">
        <v>758</v>
      </c>
      <c r="O2761" s="291">
        <v>13567606.332133528</v>
      </c>
      <c r="P2761" s="321" t="s">
        <v>3172</v>
      </c>
      <c r="Q2761" s="321">
        <v>20100000</v>
      </c>
      <c r="R2761" s="321">
        <v>32.510452999999998</v>
      </c>
      <c r="S2761" s="321">
        <v>52.540310169999998</v>
      </c>
      <c r="T2761" s="321">
        <v>123.30787642705047</v>
      </c>
      <c r="U2761" s="321" t="s">
        <v>150</v>
      </c>
      <c r="V2761" s="321">
        <v>0.2437433168239114</v>
      </c>
      <c r="W2761" s="321">
        <v>1.33586139759419</v>
      </c>
      <c r="X2761" s="321">
        <v>2.6501716760387399</v>
      </c>
      <c r="Y2761" s="321">
        <v>41.899748670636797</v>
      </c>
      <c r="Z2761" s="321">
        <v>0.41800999999999999</v>
      </c>
      <c r="AA2761" s="321">
        <v>141.09487300000001</v>
      </c>
      <c r="AB2761" s="321">
        <v>1.7961040779999999</v>
      </c>
      <c r="AC2761" s="322">
        <v>0.59518882524182481</v>
      </c>
      <c r="AD2761" s="323">
        <v>201000</v>
      </c>
      <c r="AE2761" s="322">
        <v>67.500529015589692</v>
      </c>
      <c r="AF2761" s="324">
        <v>166.74571559422228</v>
      </c>
      <c r="AG2761" s="324">
        <v>31.036357729312076</v>
      </c>
      <c r="AH2761" s="324">
        <v>0.15812650353536753</v>
      </c>
      <c r="AI2761" s="324">
        <v>0.18612986617802779</v>
      </c>
      <c r="AJ2761" s="324">
        <v>0.12053670838377531</v>
      </c>
      <c r="AK2761" s="324">
        <v>190.40903676404872</v>
      </c>
      <c r="AL2761" s="324">
        <v>143.9981065899334</v>
      </c>
      <c r="AM2761" s="324">
        <v>236.81996693816404</v>
      </c>
    </row>
    <row r="2762" spans="1:39">
      <c r="A2762" s="291" t="s">
        <v>2913</v>
      </c>
      <c r="B2762" s="291">
        <v>4</v>
      </c>
      <c r="C2762" s="291" t="s">
        <v>4940</v>
      </c>
      <c r="D2762" s="291" t="s">
        <v>3178</v>
      </c>
      <c r="E2762" s="291" t="s">
        <v>3160</v>
      </c>
      <c r="F2762" s="291" t="s">
        <v>3161</v>
      </c>
      <c r="G2762" s="291" t="s">
        <v>3162</v>
      </c>
      <c r="H2762" s="291" t="s">
        <v>3163</v>
      </c>
      <c r="I2762" s="291" t="s">
        <v>3164</v>
      </c>
      <c r="J2762" s="291" t="s">
        <v>63</v>
      </c>
      <c r="K2762" s="291">
        <v>6</v>
      </c>
      <c r="L2762" s="291">
        <v>24440266</v>
      </c>
      <c r="M2762" s="291" t="s">
        <v>58</v>
      </c>
      <c r="N2762" s="291">
        <v>759</v>
      </c>
      <c r="O2762" s="291">
        <v>13585529.193866862</v>
      </c>
      <c r="P2762" s="321" t="s">
        <v>3172</v>
      </c>
      <c r="Q2762" s="321">
        <v>20100000</v>
      </c>
      <c r="R2762" s="321">
        <v>32.510452999999998</v>
      </c>
      <c r="S2762" s="321">
        <v>52.540310169999998</v>
      </c>
      <c r="T2762" s="321">
        <v>123.30787642705047</v>
      </c>
      <c r="U2762" s="321" t="s">
        <v>150</v>
      </c>
      <c r="V2762" s="321">
        <v>0.2437433168239114</v>
      </c>
      <c r="W2762" s="321">
        <v>1.33586139759419</v>
      </c>
      <c r="X2762" s="321">
        <v>2.6501716760387399</v>
      </c>
      <c r="Y2762" s="321">
        <v>41.899748670636797</v>
      </c>
      <c r="Z2762" s="321">
        <v>0.41800999999999999</v>
      </c>
      <c r="AA2762" s="321">
        <v>141.09487300000001</v>
      </c>
      <c r="AB2762" s="321">
        <v>1.7961040779999999</v>
      </c>
      <c r="AC2762" s="322">
        <v>0.59518882524182481</v>
      </c>
      <c r="AD2762" s="323">
        <v>201000</v>
      </c>
      <c r="AE2762" s="322">
        <v>67.589697481924688</v>
      </c>
      <c r="AF2762" s="324">
        <v>166.96598734533751</v>
      </c>
      <c r="AG2762" s="324">
        <v>31.071113685313364</v>
      </c>
      <c r="AH2762" s="324">
        <v>0.15778671493425006</v>
      </c>
      <c r="AI2762" s="324">
        <v>0.18609247415791727</v>
      </c>
      <c r="AJ2762" s="324">
        <v>0.12053670838377531</v>
      </c>
      <c r="AK2762" s="324">
        <v>190.37078509236323</v>
      </c>
      <c r="AL2762" s="324">
        <v>143.96917850757859</v>
      </c>
      <c r="AM2762" s="324">
        <v>236.77239167714785</v>
      </c>
    </row>
    <row r="2763" spans="1:39">
      <c r="A2763" s="291" t="s">
        <v>2914</v>
      </c>
      <c r="B2763" s="291">
        <v>4</v>
      </c>
      <c r="C2763" s="291" t="s">
        <v>4941</v>
      </c>
      <c r="D2763" s="291" t="s">
        <v>3178</v>
      </c>
      <c r="E2763" s="291" t="s">
        <v>3160</v>
      </c>
      <c r="F2763" s="291" t="s">
        <v>3161</v>
      </c>
      <c r="G2763" s="291" t="s">
        <v>3162</v>
      </c>
      <c r="H2763" s="291" t="s">
        <v>3163</v>
      </c>
      <c r="I2763" s="291" t="s">
        <v>3164</v>
      </c>
      <c r="J2763" s="291" t="s">
        <v>63</v>
      </c>
      <c r="K2763" s="291">
        <v>6</v>
      </c>
      <c r="L2763" s="291">
        <v>24440266</v>
      </c>
      <c r="M2763" s="291" t="s">
        <v>58</v>
      </c>
      <c r="N2763" s="291">
        <v>760</v>
      </c>
      <c r="O2763" s="291">
        <v>13603452.055600196</v>
      </c>
      <c r="P2763" s="321" t="s">
        <v>3172</v>
      </c>
      <c r="Q2763" s="321">
        <v>20100000</v>
      </c>
      <c r="R2763" s="321">
        <v>32.510452999999998</v>
      </c>
      <c r="S2763" s="321">
        <v>52.540310169999998</v>
      </c>
      <c r="T2763" s="321">
        <v>123.30787642705047</v>
      </c>
      <c r="U2763" s="321" t="s">
        <v>150</v>
      </c>
      <c r="V2763" s="321">
        <v>0.2437433168239114</v>
      </c>
      <c r="W2763" s="321">
        <v>1.33586139759419</v>
      </c>
      <c r="X2763" s="321">
        <v>2.6501716760387399</v>
      </c>
      <c r="Y2763" s="321">
        <v>41.899748670636797</v>
      </c>
      <c r="Z2763" s="321">
        <v>0.41800999999999999</v>
      </c>
      <c r="AA2763" s="321">
        <v>141.09487300000001</v>
      </c>
      <c r="AB2763" s="321">
        <v>1.7961040779999999</v>
      </c>
      <c r="AC2763" s="322">
        <v>0.59518882524182481</v>
      </c>
      <c r="AD2763" s="323">
        <v>201000</v>
      </c>
      <c r="AE2763" s="322">
        <v>67.678865948259684</v>
      </c>
      <c r="AF2763" s="324">
        <v>167.18625909645274</v>
      </c>
      <c r="AG2763" s="324">
        <v>31.105794791399738</v>
      </c>
      <c r="AH2763" s="324">
        <v>0.15744690778905654</v>
      </c>
      <c r="AI2763" s="324">
        <v>0.18605473296375541</v>
      </c>
      <c r="AJ2763" s="324">
        <v>0.12053670838377531</v>
      </c>
      <c r="AK2763" s="324">
        <v>190.3321762190306</v>
      </c>
      <c r="AL2763" s="324">
        <v>143.9399802890909</v>
      </c>
      <c r="AM2763" s="324">
        <v>236.7243721489703</v>
      </c>
    </row>
    <row r="2764" spans="1:39">
      <c r="A2764" s="291" t="s">
        <v>2915</v>
      </c>
      <c r="B2764" s="291">
        <v>4</v>
      </c>
      <c r="C2764" s="291" t="s">
        <v>4942</v>
      </c>
      <c r="D2764" s="291" t="s">
        <v>3178</v>
      </c>
      <c r="E2764" s="291" t="s">
        <v>3160</v>
      </c>
      <c r="F2764" s="291" t="s">
        <v>3161</v>
      </c>
      <c r="G2764" s="291" t="s">
        <v>3162</v>
      </c>
      <c r="H2764" s="291" t="s">
        <v>3163</v>
      </c>
      <c r="I2764" s="291" t="s">
        <v>3164</v>
      </c>
      <c r="J2764" s="291" t="s">
        <v>63</v>
      </c>
      <c r="K2764" s="291">
        <v>6</v>
      </c>
      <c r="L2764" s="291">
        <v>24440266</v>
      </c>
      <c r="M2764" s="291" t="s">
        <v>58</v>
      </c>
      <c r="N2764" s="291">
        <v>761</v>
      </c>
      <c r="O2764" s="291">
        <v>13621374.91733353</v>
      </c>
      <c r="P2764" s="321" t="s">
        <v>3172</v>
      </c>
      <c r="Q2764" s="321">
        <v>20100000</v>
      </c>
      <c r="R2764" s="321">
        <v>32.510452999999998</v>
      </c>
      <c r="S2764" s="321">
        <v>52.540310169999998</v>
      </c>
      <c r="T2764" s="321">
        <v>123.30787642705047</v>
      </c>
      <c r="U2764" s="321" t="s">
        <v>150</v>
      </c>
      <c r="V2764" s="321">
        <v>0.2437433168239114</v>
      </c>
      <c r="W2764" s="321">
        <v>1.33586139759419</v>
      </c>
      <c r="X2764" s="321">
        <v>2.6501716760387399</v>
      </c>
      <c r="Y2764" s="321">
        <v>41.899748670636797</v>
      </c>
      <c r="Z2764" s="321">
        <v>0.41800999999999999</v>
      </c>
      <c r="AA2764" s="321">
        <v>141.09487300000001</v>
      </c>
      <c r="AB2764" s="321">
        <v>1.7961040779999999</v>
      </c>
      <c r="AC2764" s="322">
        <v>0.59518882524182481</v>
      </c>
      <c r="AD2764" s="323">
        <v>201000</v>
      </c>
      <c r="AE2764" s="322">
        <v>67.76803441459468</v>
      </c>
      <c r="AF2764" s="324">
        <v>167.40653084756798</v>
      </c>
      <c r="AG2764" s="324">
        <v>31.140401044364239</v>
      </c>
      <c r="AH2764" s="324">
        <v>0.15710708608475585</v>
      </c>
      <c r="AI2764" s="324">
        <v>0.18601664395470408</v>
      </c>
      <c r="AJ2764" s="324">
        <v>0.12053670838377531</v>
      </c>
      <c r="AK2764" s="324">
        <v>190.2932115344602</v>
      </c>
      <c r="AL2764" s="324">
        <v>143.91051298597668</v>
      </c>
      <c r="AM2764" s="324">
        <v>236.67591008294369</v>
      </c>
    </row>
    <row r="2765" spans="1:39">
      <c r="A2765" s="291" t="s">
        <v>2916</v>
      </c>
      <c r="B2765" s="291">
        <v>4</v>
      </c>
      <c r="C2765" s="291" t="s">
        <v>4943</v>
      </c>
      <c r="D2765" s="291" t="s">
        <v>3178</v>
      </c>
      <c r="E2765" s="291" t="s">
        <v>3160</v>
      </c>
      <c r="F2765" s="291" t="s">
        <v>3161</v>
      </c>
      <c r="G2765" s="291" t="s">
        <v>3162</v>
      </c>
      <c r="H2765" s="291" t="s">
        <v>3163</v>
      </c>
      <c r="I2765" s="291" t="s">
        <v>3164</v>
      </c>
      <c r="J2765" s="291" t="s">
        <v>63</v>
      </c>
      <c r="K2765" s="291">
        <v>6</v>
      </c>
      <c r="L2765" s="291">
        <v>24440266</v>
      </c>
      <c r="M2765" s="291" t="s">
        <v>58</v>
      </c>
      <c r="N2765" s="291">
        <v>762</v>
      </c>
      <c r="O2765" s="291">
        <v>13639297.779066864</v>
      </c>
      <c r="P2765" s="321" t="s">
        <v>3172</v>
      </c>
      <c r="Q2765" s="321">
        <v>20100000</v>
      </c>
      <c r="R2765" s="321">
        <v>32.510452999999998</v>
      </c>
      <c r="S2765" s="321">
        <v>52.540310169999998</v>
      </c>
      <c r="T2765" s="321">
        <v>123.30787642705047</v>
      </c>
      <c r="U2765" s="321" t="s">
        <v>150</v>
      </c>
      <c r="V2765" s="321">
        <v>0.2437433168239114</v>
      </c>
      <c r="W2765" s="321">
        <v>1.33586139759419</v>
      </c>
      <c r="X2765" s="321">
        <v>2.6501716760387399</v>
      </c>
      <c r="Y2765" s="321">
        <v>41.899748670636797</v>
      </c>
      <c r="Z2765" s="321">
        <v>0.41800999999999999</v>
      </c>
      <c r="AA2765" s="321">
        <v>141.09487300000001</v>
      </c>
      <c r="AB2765" s="321">
        <v>1.7961040779999999</v>
      </c>
      <c r="AC2765" s="322">
        <v>0.59518882524182481</v>
      </c>
      <c r="AD2765" s="323">
        <v>201000</v>
      </c>
      <c r="AE2765" s="322">
        <v>67.857202880929677</v>
      </c>
      <c r="AF2765" s="324">
        <v>167.62680259868318</v>
      </c>
      <c r="AG2765" s="324">
        <v>31.174932441874237</v>
      </c>
      <c r="AH2765" s="324">
        <v>0.1567672537906922</v>
      </c>
      <c r="AI2765" s="324">
        <v>0.18597820848799712</v>
      </c>
      <c r="AJ2765" s="324">
        <v>0.12053670838377531</v>
      </c>
      <c r="AK2765" s="324">
        <v>190.25389242708894</v>
      </c>
      <c r="AL2765" s="324">
        <v>143.88077764825067</v>
      </c>
      <c r="AM2765" s="324">
        <v>236.62700720592724</v>
      </c>
    </row>
    <row r="2766" spans="1:39">
      <c r="A2766" s="291" t="s">
        <v>2917</v>
      </c>
      <c r="B2766" s="291">
        <v>4</v>
      </c>
      <c r="C2766" s="291" t="s">
        <v>4944</v>
      </c>
      <c r="D2766" s="291" t="s">
        <v>3178</v>
      </c>
      <c r="E2766" s="291" t="s">
        <v>3160</v>
      </c>
      <c r="F2766" s="291" t="s">
        <v>3161</v>
      </c>
      <c r="G2766" s="291" t="s">
        <v>3162</v>
      </c>
      <c r="H2766" s="291" t="s">
        <v>3163</v>
      </c>
      <c r="I2766" s="291" t="s">
        <v>3164</v>
      </c>
      <c r="J2766" s="291" t="s">
        <v>63</v>
      </c>
      <c r="K2766" s="291">
        <v>6</v>
      </c>
      <c r="L2766" s="291">
        <v>24440266</v>
      </c>
      <c r="M2766" s="291" t="s">
        <v>58</v>
      </c>
      <c r="N2766" s="291">
        <v>763</v>
      </c>
      <c r="O2766" s="291">
        <v>13657220.640800199</v>
      </c>
      <c r="P2766" s="321" t="s">
        <v>3172</v>
      </c>
      <c r="Q2766" s="321">
        <v>20100000</v>
      </c>
      <c r="R2766" s="321">
        <v>32.510452999999998</v>
      </c>
      <c r="S2766" s="321">
        <v>52.540310169999998</v>
      </c>
      <c r="T2766" s="321">
        <v>123.30787642705047</v>
      </c>
      <c r="U2766" s="321" t="s">
        <v>150</v>
      </c>
      <c r="V2766" s="321">
        <v>0.2437433168239114</v>
      </c>
      <c r="W2766" s="321">
        <v>1.33586139759419</v>
      </c>
      <c r="X2766" s="321">
        <v>2.6501716760387399</v>
      </c>
      <c r="Y2766" s="321">
        <v>41.899748670636797</v>
      </c>
      <c r="Z2766" s="321">
        <v>0.41800999999999999</v>
      </c>
      <c r="AA2766" s="321">
        <v>141.09487300000001</v>
      </c>
      <c r="AB2766" s="321">
        <v>1.7961040779999999</v>
      </c>
      <c r="AC2766" s="322">
        <v>0.59518882524182481</v>
      </c>
      <c r="AD2766" s="323">
        <v>201000</v>
      </c>
      <c r="AE2766" s="322">
        <v>67.946371347264673</v>
      </c>
      <c r="AF2766" s="324">
        <v>167.84707434979842</v>
      </c>
      <c r="AG2766" s="324">
        <v>31.209388982467978</v>
      </c>
      <c r="AH2766" s="324">
        <v>0.1564274148604517</v>
      </c>
      <c r="AI2766" s="324">
        <v>0.18593942791893209</v>
      </c>
      <c r="AJ2766" s="324">
        <v>0.12053670838377531</v>
      </c>
      <c r="AK2766" s="324">
        <v>190.21422028337307</v>
      </c>
      <c r="AL2766" s="324">
        <v>143.85077532442961</v>
      </c>
      <c r="AM2766" s="324">
        <v>236.57766524231653</v>
      </c>
    </row>
    <row r="2767" spans="1:39">
      <c r="A2767" s="291" t="s">
        <v>2918</v>
      </c>
      <c r="B2767" s="291">
        <v>4</v>
      </c>
      <c r="C2767" s="291" t="s">
        <v>4945</v>
      </c>
      <c r="D2767" s="291" t="s">
        <v>3178</v>
      </c>
      <c r="E2767" s="291" t="s">
        <v>3160</v>
      </c>
      <c r="F2767" s="291" t="s">
        <v>3161</v>
      </c>
      <c r="G2767" s="291" t="s">
        <v>3162</v>
      </c>
      <c r="H2767" s="291" t="s">
        <v>3163</v>
      </c>
      <c r="I2767" s="291" t="s">
        <v>3164</v>
      </c>
      <c r="J2767" s="291" t="s">
        <v>63</v>
      </c>
      <c r="K2767" s="291">
        <v>6</v>
      </c>
      <c r="L2767" s="291">
        <v>24440266</v>
      </c>
      <c r="M2767" s="291" t="s">
        <v>58</v>
      </c>
      <c r="N2767" s="291">
        <v>764</v>
      </c>
      <c r="O2767" s="291">
        <v>13675143.502533533</v>
      </c>
      <c r="P2767" s="321" t="s">
        <v>3172</v>
      </c>
      <c r="Q2767" s="321">
        <v>20100000</v>
      </c>
      <c r="R2767" s="321">
        <v>32.510452999999998</v>
      </c>
      <c r="S2767" s="321">
        <v>52.540310169999998</v>
      </c>
      <c r="T2767" s="321">
        <v>123.30787642705047</v>
      </c>
      <c r="U2767" s="321" t="s">
        <v>150</v>
      </c>
      <c r="V2767" s="321">
        <v>0.2437433168239114</v>
      </c>
      <c r="W2767" s="321">
        <v>1.33586139759419</v>
      </c>
      <c r="X2767" s="321">
        <v>2.6501716760387399</v>
      </c>
      <c r="Y2767" s="321">
        <v>41.899748670636797</v>
      </c>
      <c r="Z2767" s="321">
        <v>0.41800999999999999</v>
      </c>
      <c r="AA2767" s="321">
        <v>141.09487300000001</v>
      </c>
      <c r="AB2767" s="321">
        <v>1.7961040779999999</v>
      </c>
      <c r="AC2767" s="322">
        <v>0.59518882524182481</v>
      </c>
      <c r="AD2767" s="323">
        <v>201000</v>
      </c>
      <c r="AE2767" s="322">
        <v>68.035539813599669</v>
      </c>
      <c r="AF2767" s="324">
        <v>168.06734610091365</v>
      </c>
      <c r="AG2767" s="324">
        <v>31.243770665551235</v>
      </c>
      <c r="AH2767" s="324">
        <v>0.15608757323253239</v>
      </c>
      <c r="AI2767" s="324">
        <v>0.1859003036008634</v>
      </c>
      <c r="AJ2767" s="324">
        <v>0.12053670838377531</v>
      </c>
      <c r="AK2767" s="324">
        <v>190.17419648778088</v>
      </c>
      <c r="AL2767" s="324">
        <v>143.82050706152694</v>
      </c>
      <c r="AM2767" s="324">
        <v>236.52788591403484</v>
      </c>
    </row>
    <row r="2768" spans="1:39">
      <c r="A2768" s="291" t="s">
        <v>2919</v>
      </c>
      <c r="B2768" s="291">
        <v>4</v>
      </c>
      <c r="C2768" s="291" t="s">
        <v>4946</v>
      </c>
      <c r="D2768" s="291" t="s">
        <v>3178</v>
      </c>
      <c r="E2768" s="291" t="s">
        <v>3160</v>
      </c>
      <c r="F2768" s="291" t="s">
        <v>3161</v>
      </c>
      <c r="G2768" s="291" t="s">
        <v>3162</v>
      </c>
      <c r="H2768" s="291" t="s">
        <v>3163</v>
      </c>
      <c r="I2768" s="291" t="s">
        <v>3164</v>
      </c>
      <c r="J2768" s="291" t="s">
        <v>63</v>
      </c>
      <c r="K2768" s="291">
        <v>6</v>
      </c>
      <c r="L2768" s="291">
        <v>24440266</v>
      </c>
      <c r="M2768" s="291" t="s">
        <v>58</v>
      </c>
      <c r="N2768" s="291">
        <v>765</v>
      </c>
      <c r="O2768" s="291">
        <v>13693066.364266867</v>
      </c>
      <c r="P2768" s="321" t="s">
        <v>3172</v>
      </c>
      <c r="Q2768" s="321">
        <v>20100000</v>
      </c>
      <c r="R2768" s="321">
        <v>32.510452999999998</v>
      </c>
      <c r="S2768" s="321">
        <v>52.540310169999998</v>
      </c>
      <c r="T2768" s="321">
        <v>123.30787642705047</v>
      </c>
      <c r="U2768" s="321" t="s">
        <v>150</v>
      </c>
      <c r="V2768" s="321">
        <v>0.2437433168239114</v>
      </c>
      <c r="W2768" s="321">
        <v>1.33586139759419</v>
      </c>
      <c r="X2768" s="321">
        <v>2.6501716760387399</v>
      </c>
      <c r="Y2768" s="321">
        <v>41.899748670636797</v>
      </c>
      <c r="Z2768" s="321">
        <v>0.41800999999999999</v>
      </c>
      <c r="AA2768" s="321">
        <v>141.09487300000001</v>
      </c>
      <c r="AB2768" s="321">
        <v>1.7961040779999999</v>
      </c>
      <c r="AC2768" s="322">
        <v>0.59518882524182481</v>
      </c>
      <c r="AD2768" s="323">
        <v>201000</v>
      </c>
      <c r="AE2768" s="322">
        <v>68.124708279934666</v>
      </c>
      <c r="AF2768" s="324">
        <v>168.28761785202889</v>
      </c>
      <c r="AG2768" s="324">
        <v>31.278077491393809</v>
      </c>
      <c r="AH2768" s="324">
        <v>0.15574773282946455</v>
      </c>
      <c r="AI2768" s="324">
        <v>0.18586083688519403</v>
      </c>
      <c r="AJ2768" s="324">
        <v>0.12053670838377531</v>
      </c>
      <c r="AK2768" s="324">
        <v>190.13382242278448</v>
      </c>
      <c r="AL2768" s="324">
        <v>143.78997390504642</v>
      </c>
      <c r="AM2768" s="324">
        <v>236.47767094052253</v>
      </c>
    </row>
    <row r="2769" spans="1:39">
      <c r="A2769" s="291" t="s">
        <v>2920</v>
      </c>
      <c r="B2769" s="291">
        <v>4</v>
      </c>
      <c r="C2769" s="291" t="s">
        <v>4947</v>
      </c>
      <c r="D2769" s="291" t="s">
        <v>3178</v>
      </c>
      <c r="E2769" s="291" t="s">
        <v>3160</v>
      </c>
      <c r="F2769" s="291" t="s">
        <v>3161</v>
      </c>
      <c r="G2769" s="291" t="s">
        <v>3162</v>
      </c>
      <c r="H2769" s="291" t="s">
        <v>3163</v>
      </c>
      <c r="I2769" s="291" t="s">
        <v>3164</v>
      </c>
      <c r="J2769" s="291" t="s">
        <v>63</v>
      </c>
      <c r="K2769" s="291">
        <v>6</v>
      </c>
      <c r="L2769" s="291">
        <v>24440266</v>
      </c>
      <c r="M2769" s="291" t="s">
        <v>58</v>
      </c>
      <c r="N2769" s="291">
        <v>766</v>
      </c>
      <c r="O2769" s="291">
        <v>13710989.226000201</v>
      </c>
      <c r="P2769" s="321" t="s">
        <v>3172</v>
      </c>
      <c r="Q2769" s="321">
        <v>20100000</v>
      </c>
      <c r="R2769" s="321">
        <v>32.510452999999998</v>
      </c>
      <c r="S2769" s="321">
        <v>52.540310169999998</v>
      </c>
      <c r="T2769" s="321">
        <v>123.30787642705047</v>
      </c>
      <c r="U2769" s="321" t="s">
        <v>150</v>
      </c>
      <c r="V2769" s="321">
        <v>0.2437433168239114</v>
      </c>
      <c r="W2769" s="321">
        <v>1.33586139759419</v>
      </c>
      <c r="X2769" s="321">
        <v>2.6501716760387399</v>
      </c>
      <c r="Y2769" s="321">
        <v>41.899748670636797</v>
      </c>
      <c r="Z2769" s="321">
        <v>0.41800999999999999</v>
      </c>
      <c r="AA2769" s="321">
        <v>141.09487300000001</v>
      </c>
      <c r="AB2769" s="321">
        <v>1.7961040779999999</v>
      </c>
      <c r="AC2769" s="322">
        <v>0.59518882524182481</v>
      </c>
      <c r="AD2769" s="323">
        <v>201000</v>
      </c>
      <c r="AE2769" s="322">
        <v>68.213876746269662</v>
      </c>
      <c r="AF2769" s="324">
        <v>168.50788960314412</v>
      </c>
      <c r="AG2769" s="324">
        <v>31.312309461126162</v>
      </c>
      <c r="AH2769" s="324">
        <v>0.1554078975585248</v>
      </c>
      <c r="AI2769" s="324">
        <v>0.18582102912136833</v>
      </c>
      <c r="AJ2769" s="324">
        <v>0.12053670838377531</v>
      </c>
      <c r="AK2769" s="324">
        <v>190.09309946885222</v>
      </c>
      <c r="AL2769" s="324">
        <v>143.75917689897648</v>
      </c>
      <c r="AM2769" s="324">
        <v>236.42702203872796</v>
      </c>
    </row>
    <row r="2770" spans="1:39">
      <c r="A2770" s="291" t="s">
        <v>2921</v>
      </c>
      <c r="B2770" s="291">
        <v>4</v>
      </c>
      <c r="C2770" s="291" t="s">
        <v>4948</v>
      </c>
      <c r="D2770" s="291" t="s">
        <v>3178</v>
      </c>
      <c r="E2770" s="291" t="s">
        <v>3160</v>
      </c>
      <c r="F2770" s="291" t="s">
        <v>3161</v>
      </c>
      <c r="G2770" s="291" t="s">
        <v>3162</v>
      </c>
      <c r="H2770" s="291" t="s">
        <v>3163</v>
      </c>
      <c r="I2770" s="291" t="s">
        <v>3164</v>
      </c>
      <c r="J2770" s="291" t="s">
        <v>63</v>
      </c>
      <c r="K2770" s="291">
        <v>6</v>
      </c>
      <c r="L2770" s="291">
        <v>24440266</v>
      </c>
      <c r="M2770" s="291" t="s">
        <v>58</v>
      </c>
      <c r="N2770" s="291">
        <v>767</v>
      </c>
      <c r="O2770" s="291">
        <v>13728912.087733535</v>
      </c>
      <c r="P2770" s="321" t="s">
        <v>3172</v>
      </c>
      <c r="Q2770" s="321">
        <v>20100000</v>
      </c>
      <c r="R2770" s="321">
        <v>32.510452999999998</v>
      </c>
      <c r="S2770" s="321">
        <v>52.540310169999998</v>
      </c>
      <c r="T2770" s="321">
        <v>123.30787642705047</v>
      </c>
      <c r="U2770" s="321" t="s">
        <v>150</v>
      </c>
      <c r="V2770" s="321">
        <v>0.2437433168239114</v>
      </c>
      <c r="W2770" s="321">
        <v>1.33586139759419</v>
      </c>
      <c r="X2770" s="321">
        <v>2.6501716760387399</v>
      </c>
      <c r="Y2770" s="321">
        <v>41.899748670636797</v>
      </c>
      <c r="Z2770" s="321">
        <v>0.41800999999999999</v>
      </c>
      <c r="AA2770" s="321">
        <v>141.09487300000001</v>
      </c>
      <c r="AB2770" s="321">
        <v>1.7961040779999999</v>
      </c>
      <c r="AC2770" s="322">
        <v>0.59518882524182481</v>
      </c>
      <c r="AD2770" s="323">
        <v>201000</v>
      </c>
      <c r="AE2770" s="322">
        <v>68.303045212604658</v>
      </c>
      <c r="AF2770" s="324">
        <v>168.72816135425933</v>
      </c>
      <c r="AG2770" s="324">
        <v>31.346466576735967</v>
      </c>
      <c r="AH2770" s="324">
        <v>0.15506807131133249</v>
      </c>
      <c r="AI2770" s="324">
        <v>0.18578088165686435</v>
      </c>
      <c r="AJ2770" s="324">
        <v>0.12053670838377531</v>
      </c>
      <c r="AK2770" s="324">
        <v>190.05202900444104</v>
      </c>
      <c r="AL2770" s="324">
        <v>143.72811708578439</v>
      </c>
      <c r="AM2770" s="324">
        <v>236.37594092309772</v>
      </c>
    </row>
    <row r="2771" spans="1:39">
      <c r="A2771" s="291" t="s">
        <v>2922</v>
      </c>
      <c r="B2771" s="291">
        <v>4</v>
      </c>
      <c r="C2771" s="291" t="s">
        <v>4949</v>
      </c>
      <c r="D2771" s="291" t="s">
        <v>3178</v>
      </c>
      <c r="E2771" s="291" t="s">
        <v>3160</v>
      </c>
      <c r="F2771" s="291" t="s">
        <v>3161</v>
      </c>
      <c r="G2771" s="291" t="s">
        <v>3162</v>
      </c>
      <c r="H2771" s="291" t="s">
        <v>3163</v>
      </c>
      <c r="I2771" s="291" t="s">
        <v>3164</v>
      </c>
      <c r="J2771" s="291" t="s">
        <v>63</v>
      </c>
      <c r="K2771" s="291">
        <v>6</v>
      </c>
      <c r="L2771" s="291">
        <v>24440266</v>
      </c>
      <c r="M2771" s="291" t="s">
        <v>58</v>
      </c>
      <c r="N2771" s="291">
        <v>768</v>
      </c>
      <c r="O2771" s="291">
        <v>13746834.949466869</v>
      </c>
      <c r="P2771" s="321" t="s">
        <v>3172</v>
      </c>
      <c r="Q2771" s="321">
        <v>20100000</v>
      </c>
      <c r="R2771" s="321">
        <v>32.510452999999998</v>
      </c>
      <c r="S2771" s="321">
        <v>52.540310169999998</v>
      </c>
      <c r="T2771" s="321">
        <v>123.30787642705047</v>
      </c>
      <c r="U2771" s="321" t="s">
        <v>150</v>
      </c>
      <c r="V2771" s="321">
        <v>0.2437433168239114</v>
      </c>
      <c r="W2771" s="321">
        <v>1.33586139759419</v>
      </c>
      <c r="X2771" s="321">
        <v>2.6501716760387399</v>
      </c>
      <c r="Y2771" s="321">
        <v>41.899748670636797</v>
      </c>
      <c r="Z2771" s="321">
        <v>0.41800999999999999</v>
      </c>
      <c r="AA2771" s="321">
        <v>141.09487300000001</v>
      </c>
      <c r="AB2771" s="321">
        <v>1.7961040779999999</v>
      </c>
      <c r="AC2771" s="322">
        <v>0.59518882524182481</v>
      </c>
      <c r="AD2771" s="323">
        <v>201000</v>
      </c>
      <c r="AE2771" s="322">
        <v>68.392213678939655</v>
      </c>
      <c r="AF2771" s="324">
        <v>168.94843310537456</v>
      </c>
      <c r="AG2771" s="324">
        <v>31.38054884106468</v>
      </c>
      <c r="AH2771" s="324">
        <v>0.1547282579638789</v>
      </c>
      <c r="AI2771" s="324">
        <v>0.18574039583718641</v>
      </c>
      <c r="AJ2771" s="324">
        <v>0.12053670838377531</v>
      </c>
      <c r="AK2771" s="324">
        <v>190.01061240598872</v>
      </c>
      <c r="AL2771" s="324">
        <v>143.69679550641038</v>
      </c>
      <c r="AM2771" s="324">
        <v>236.32442930556707</v>
      </c>
    </row>
    <row r="2772" spans="1:39">
      <c r="A2772" s="291" t="s">
        <v>2923</v>
      </c>
      <c r="B2772" s="291">
        <v>4</v>
      </c>
      <c r="C2772" s="291" t="s">
        <v>4950</v>
      </c>
      <c r="D2772" s="291" t="s">
        <v>3178</v>
      </c>
      <c r="E2772" s="291" t="s">
        <v>3160</v>
      </c>
      <c r="F2772" s="291" t="s">
        <v>3161</v>
      </c>
      <c r="G2772" s="291" t="s">
        <v>3162</v>
      </c>
      <c r="H2772" s="291" t="s">
        <v>3163</v>
      </c>
      <c r="I2772" s="291" t="s">
        <v>3164</v>
      </c>
      <c r="J2772" s="291" t="s">
        <v>63</v>
      </c>
      <c r="K2772" s="291">
        <v>6</v>
      </c>
      <c r="L2772" s="291">
        <v>24440266</v>
      </c>
      <c r="M2772" s="291" t="s">
        <v>58</v>
      </c>
      <c r="N2772" s="291">
        <v>769</v>
      </c>
      <c r="O2772" s="291">
        <v>13764757.811200203</v>
      </c>
      <c r="P2772" s="321" t="s">
        <v>3172</v>
      </c>
      <c r="Q2772" s="321">
        <v>20100000</v>
      </c>
      <c r="R2772" s="321">
        <v>32.510452999999998</v>
      </c>
      <c r="S2772" s="321">
        <v>52.540310169999998</v>
      </c>
      <c r="T2772" s="321">
        <v>123.30787642705047</v>
      </c>
      <c r="U2772" s="321" t="s">
        <v>150</v>
      </c>
      <c r="V2772" s="321">
        <v>0.2437433168239114</v>
      </c>
      <c r="W2772" s="321">
        <v>1.33586139759419</v>
      </c>
      <c r="X2772" s="321">
        <v>2.6501716760387399</v>
      </c>
      <c r="Y2772" s="321">
        <v>41.899748670636797</v>
      </c>
      <c r="Z2772" s="321">
        <v>0.41800999999999999</v>
      </c>
      <c r="AA2772" s="321">
        <v>141.09487300000001</v>
      </c>
      <c r="AB2772" s="321">
        <v>1.7961040779999999</v>
      </c>
      <c r="AC2772" s="322">
        <v>0.59518882524182481</v>
      </c>
      <c r="AD2772" s="323">
        <v>201000</v>
      </c>
      <c r="AE2772" s="322">
        <v>68.481382145274637</v>
      </c>
      <c r="AF2772" s="324">
        <v>169.16870485648977</v>
      </c>
      <c r="AG2772" s="324">
        <v>31.414556257804112</v>
      </c>
      <c r="AH2772" s="324">
        <v>0.1543884613767148</v>
      </c>
      <c r="AI2772" s="324">
        <v>0.18569957300585768</v>
      </c>
      <c r="AJ2772" s="324">
        <v>0.12053670838377531</v>
      </c>
      <c r="AK2772" s="324">
        <v>189.96885104790636</v>
      </c>
      <c r="AL2772" s="324">
        <v>143.66521320026209</v>
      </c>
      <c r="AM2772" s="324">
        <v>236.27248889555062</v>
      </c>
    </row>
    <row r="2773" spans="1:39">
      <c r="A2773" s="291" t="s">
        <v>2924</v>
      </c>
      <c r="B2773" s="291">
        <v>4</v>
      </c>
      <c r="C2773" s="291" t="s">
        <v>4951</v>
      </c>
      <c r="D2773" s="291" t="s">
        <v>3178</v>
      </c>
      <c r="E2773" s="291" t="s">
        <v>3160</v>
      </c>
      <c r="F2773" s="291" t="s">
        <v>3161</v>
      </c>
      <c r="G2773" s="291" t="s">
        <v>3162</v>
      </c>
      <c r="H2773" s="291" t="s">
        <v>3163</v>
      </c>
      <c r="I2773" s="291" t="s">
        <v>3164</v>
      </c>
      <c r="J2773" s="291" t="s">
        <v>63</v>
      </c>
      <c r="K2773" s="291">
        <v>6</v>
      </c>
      <c r="L2773" s="291">
        <v>24440266</v>
      </c>
      <c r="M2773" s="291" t="s">
        <v>58</v>
      </c>
      <c r="N2773" s="291">
        <v>770</v>
      </c>
      <c r="O2773" s="291">
        <v>13782680.672933538</v>
      </c>
      <c r="P2773" s="321" t="s">
        <v>3172</v>
      </c>
      <c r="Q2773" s="321">
        <v>20100000</v>
      </c>
      <c r="R2773" s="321">
        <v>32.510452999999998</v>
      </c>
      <c r="S2773" s="321">
        <v>52.540310169999998</v>
      </c>
      <c r="T2773" s="321">
        <v>123.30787642705047</v>
      </c>
      <c r="U2773" s="321" t="s">
        <v>150</v>
      </c>
      <c r="V2773" s="321">
        <v>0.2437433168239114</v>
      </c>
      <c r="W2773" s="321">
        <v>1.33586139759419</v>
      </c>
      <c r="X2773" s="321">
        <v>2.6501716760387399</v>
      </c>
      <c r="Y2773" s="321">
        <v>41.899748670636797</v>
      </c>
      <c r="Z2773" s="321">
        <v>0.41800999999999999</v>
      </c>
      <c r="AA2773" s="321">
        <v>141.09487300000001</v>
      </c>
      <c r="AB2773" s="321">
        <v>1.7961040779999999</v>
      </c>
      <c r="AC2773" s="322">
        <v>0.59518882524182481</v>
      </c>
      <c r="AD2773" s="323">
        <v>201000</v>
      </c>
      <c r="AE2773" s="322">
        <v>68.570550611609633</v>
      </c>
      <c r="AF2773" s="324">
        <v>169.388976607605</v>
      </c>
      <c r="AG2773" s="324">
        <v>31.448488831493005</v>
      </c>
      <c r="AH2773" s="324">
        <v>0.15404868539471545</v>
      </c>
      <c r="AI2773" s="324">
        <v>0.18565841450441276</v>
      </c>
      <c r="AJ2773" s="324">
        <v>0.12053670838377531</v>
      </c>
      <c r="AK2773" s="324">
        <v>189.92674630257073</v>
      </c>
      <c r="AL2773" s="324">
        <v>143.63337120520859</v>
      </c>
      <c r="AM2773" s="324">
        <v>236.22012139993285</v>
      </c>
    </row>
    <row r="2774" spans="1:39">
      <c r="A2774" s="291" t="s">
        <v>2925</v>
      </c>
      <c r="B2774" s="291">
        <v>4</v>
      </c>
      <c r="C2774" s="291" t="s">
        <v>4952</v>
      </c>
      <c r="D2774" s="291" t="s">
        <v>3178</v>
      </c>
      <c r="E2774" s="291" t="s">
        <v>3160</v>
      </c>
      <c r="F2774" s="291" t="s">
        <v>3161</v>
      </c>
      <c r="G2774" s="291" t="s">
        <v>3162</v>
      </c>
      <c r="H2774" s="291" t="s">
        <v>3163</v>
      </c>
      <c r="I2774" s="291" t="s">
        <v>3164</v>
      </c>
      <c r="J2774" s="291" t="s">
        <v>63</v>
      </c>
      <c r="K2774" s="291">
        <v>6</v>
      </c>
      <c r="L2774" s="291">
        <v>24440266</v>
      </c>
      <c r="M2774" s="291" t="s">
        <v>58</v>
      </c>
      <c r="N2774" s="291">
        <v>771</v>
      </c>
      <c r="O2774" s="291">
        <v>13800603.534666872</v>
      </c>
      <c r="P2774" s="321" t="s">
        <v>3172</v>
      </c>
      <c r="Q2774" s="321">
        <v>20100000</v>
      </c>
      <c r="R2774" s="321">
        <v>32.510452999999998</v>
      </c>
      <c r="S2774" s="321">
        <v>52.540310169999998</v>
      </c>
      <c r="T2774" s="321">
        <v>123.30787642705047</v>
      </c>
      <c r="U2774" s="321" t="s">
        <v>150</v>
      </c>
      <c r="V2774" s="321">
        <v>0.2437433168239114</v>
      </c>
      <c r="W2774" s="321">
        <v>1.33586139759419</v>
      </c>
      <c r="X2774" s="321">
        <v>2.6501716760387399</v>
      </c>
      <c r="Y2774" s="321">
        <v>41.899748670636797</v>
      </c>
      <c r="Z2774" s="321">
        <v>0.41800999999999999</v>
      </c>
      <c r="AA2774" s="321">
        <v>141.09487300000001</v>
      </c>
      <c r="AB2774" s="321">
        <v>1.7961040779999999</v>
      </c>
      <c r="AC2774" s="322">
        <v>0.59518882524182481</v>
      </c>
      <c r="AD2774" s="323">
        <v>201000</v>
      </c>
      <c r="AE2774" s="322">
        <v>68.659719077944629</v>
      </c>
      <c r="AF2774" s="324">
        <v>169.60924835872021</v>
      </c>
      <c r="AG2774" s="324">
        <v>31.482346567513602</v>
      </c>
      <c r="AH2774" s="324">
        <v>0.15370893384730272</v>
      </c>
      <c r="AI2774" s="324">
        <v>0.18561692167239055</v>
      </c>
      <c r="AJ2774" s="324">
        <v>0.12053670838377531</v>
      </c>
      <c r="AK2774" s="324">
        <v>189.8842995403171</v>
      </c>
      <c r="AL2774" s="324">
        <v>143.60127055757511</v>
      </c>
      <c r="AM2774" s="324">
        <v>236.16732852305907</v>
      </c>
    </row>
    <row r="2775" spans="1:39">
      <c r="A2775" s="291" t="s">
        <v>2926</v>
      </c>
      <c r="B2775" s="291">
        <v>4</v>
      </c>
      <c r="C2775" s="291" t="s">
        <v>4953</v>
      </c>
      <c r="D2775" s="291" t="s">
        <v>3178</v>
      </c>
      <c r="E2775" s="291" t="s">
        <v>3160</v>
      </c>
      <c r="F2775" s="291" t="s">
        <v>3161</v>
      </c>
      <c r="G2775" s="291" t="s">
        <v>3162</v>
      </c>
      <c r="H2775" s="291" t="s">
        <v>3163</v>
      </c>
      <c r="I2775" s="291" t="s">
        <v>3164</v>
      </c>
      <c r="J2775" s="291" t="s">
        <v>63</v>
      </c>
      <c r="K2775" s="291">
        <v>6</v>
      </c>
      <c r="L2775" s="291">
        <v>24440266</v>
      </c>
      <c r="M2775" s="291" t="s">
        <v>58</v>
      </c>
      <c r="N2775" s="291">
        <v>772</v>
      </c>
      <c r="O2775" s="291">
        <v>13818526.396400206</v>
      </c>
      <c r="P2775" s="321" t="s">
        <v>3172</v>
      </c>
      <c r="Q2775" s="321">
        <v>20100000</v>
      </c>
      <c r="R2775" s="321">
        <v>32.510452999999998</v>
      </c>
      <c r="S2775" s="321">
        <v>52.540310169999998</v>
      </c>
      <c r="T2775" s="321">
        <v>123.30787642705047</v>
      </c>
      <c r="U2775" s="321" t="s">
        <v>150</v>
      </c>
      <c r="V2775" s="321">
        <v>0.2437433168239114</v>
      </c>
      <c r="W2775" s="321">
        <v>1.33586139759419</v>
      </c>
      <c r="X2775" s="321">
        <v>2.6501716760387399</v>
      </c>
      <c r="Y2775" s="321">
        <v>41.899748670636797</v>
      </c>
      <c r="Z2775" s="321">
        <v>0.41800999999999999</v>
      </c>
      <c r="AA2775" s="321">
        <v>141.09487300000001</v>
      </c>
      <c r="AB2775" s="321">
        <v>1.7961040779999999</v>
      </c>
      <c r="AC2775" s="322">
        <v>0.59518882524182481</v>
      </c>
      <c r="AD2775" s="323">
        <v>201000</v>
      </c>
      <c r="AE2775" s="322">
        <v>68.748887544279626</v>
      </c>
      <c r="AF2775" s="324">
        <v>169.82952010983544</v>
      </c>
      <c r="AG2775" s="324">
        <v>31.516129472088192</v>
      </c>
      <c r="AH2775" s="324">
        <v>0.15336921054809466</v>
      </c>
      <c r="AI2775" s="324">
        <v>0.18557509584732659</v>
      </c>
      <c r="AJ2775" s="324">
        <v>0.12053670838377531</v>
      </c>
      <c r="AK2775" s="324">
        <v>189.84151212943124</v>
      </c>
      <c r="AL2775" s="324">
        <v>143.56891229213687</v>
      </c>
      <c r="AM2775" s="324">
        <v>236.1141119667256</v>
      </c>
    </row>
    <row r="2776" spans="1:39">
      <c r="A2776" s="291" t="s">
        <v>2927</v>
      </c>
      <c r="B2776" s="291">
        <v>4</v>
      </c>
      <c r="C2776" s="291" t="s">
        <v>4954</v>
      </c>
      <c r="D2776" s="291" t="s">
        <v>3178</v>
      </c>
      <c r="E2776" s="291" t="s">
        <v>3160</v>
      </c>
      <c r="F2776" s="291" t="s">
        <v>3161</v>
      </c>
      <c r="G2776" s="291" t="s">
        <v>3162</v>
      </c>
      <c r="H2776" s="291" t="s">
        <v>3163</v>
      </c>
      <c r="I2776" s="291" t="s">
        <v>3164</v>
      </c>
      <c r="J2776" s="291" t="s">
        <v>63</v>
      </c>
      <c r="K2776" s="291">
        <v>6</v>
      </c>
      <c r="L2776" s="291">
        <v>24440266</v>
      </c>
      <c r="M2776" s="291" t="s">
        <v>58</v>
      </c>
      <c r="N2776" s="291">
        <v>773</v>
      </c>
      <c r="O2776" s="291">
        <v>13836449.25813354</v>
      </c>
      <c r="P2776" s="321" t="s">
        <v>3172</v>
      </c>
      <c r="Q2776" s="321">
        <v>20100000</v>
      </c>
      <c r="R2776" s="321">
        <v>32.510452999999998</v>
      </c>
      <c r="S2776" s="321">
        <v>52.540310169999998</v>
      </c>
      <c r="T2776" s="321">
        <v>123.30787642705047</v>
      </c>
      <c r="U2776" s="321" t="s">
        <v>150</v>
      </c>
      <c r="V2776" s="321">
        <v>0.2437433168239114</v>
      </c>
      <c r="W2776" s="321">
        <v>1.33586139759419</v>
      </c>
      <c r="X2776" s="321">
        <v>2.6501716760387399</v>
      </c>
      <c r="Y2776" s="321">
        <v>41.899748670636797</v>
      </c>
      <c r="Z2776" s="321">
        <v>0.41800999999999999</v>
      </c>
      <c r="AA2776" s="321">
        <v>141.09487300000001</v>
      </c>
      <c r="AB2776" s="321">
        <v>1.7961040779999999</v>
      </c>
      <c r="AC2776" s="322">
        <v>0.59518882524182481</v>
      </c>
      <c r="AD2776" s="323">
        <v>201000</v>
      </c>
      <c r="AE2776" s="322">
        <v>68.838056010614622</v>
      </c>
      <c r="AF2776" s="324">
        <v>170.04979186095068</v>
      </c>
      <c r="AG2776" s="324">
        <v>31.549837552275715</v>
      </c>
      <c r="AH2776" s="324">
        <v>0.15302951929541289</v>
      </c>
      <c r="AI2776" s="324">
        <v>0.18553293836474641</v>
      </c>
      <c r="AJ2776" s="324">
        <v>0.12053670838377531</v>
      </c>
      <c r="AK2776" s="324">
        <v>189.79838543614272</v>
      </c>
      <c r="AL2776" s="324">
        <v>143.53629744211415</v>
      </c>
      <c r="AM2776" s="324">
        <v>236.0604734301713</v>
      </c>
    </row>
    <row r="2777" spans="1:39">
      <c r="A2777" s="291" t="s">
        <v>2928</v>
      </c>
      <c r="B2777" s="291">
        <v>4</v>
      </c>
      <c r="C2777" s="291" t="s">
        <v>4955</v>
      </c>
      <c r="D2777" s="291" t="s">
        <v>3178</v>
      </c>
      <c r="E2777" s="291" t="s">
        <v>3160</v>
      </c>
      <c r="F2777" s="291" t="s">
        <v>3161</v>
      </c>
      <c r="G2777" s="291" t="s">
        <v>3162</v>
      </c>
      <c r="H2777" s="291" t="s">
        <v>3163</v>
      </c>
      <c r="I2777" s="291" t="s">
        <v>3164</v>
      </c>
      <c r="J2777" s="291" t="s">
        <v>63</v>
      </c>
      <c r="K2777" s="291">
        <v>6</v>
      </c>
      <c r="L2777" s="291">
        <v>24440266</v>
      </c>
      <c r="M2777" s="291" t="s">
        <v>58</v>
      </c>
      <c r="N2777" s="291">
        <v>774</v>
      </c>
      <c r="O2777" s="291">
        <v>13854372.119866874</v>
      </c>
      <c r="P2777" s="321" t="s">
        <v>3172</v>
      </c>
      <c r="Q2777" s="321">
        <v>20100000</v>
      </c>
      <c r="R2777" s="321">
        <v>32.510452999999998</v>
      </c>
      <c r="S2777" s="321">
        <v>52.540310169999998</v>
      </c>
      <c r="T2777" s="321">
        <v>123.30787642705047</v>
      </c>
      <c r="U2777" s="321" t="s">
        <v>150</v>
      </c>
      <c r="V2777" s="321">
        <v>0.2437433168239114</v>
      </c>
      <c r="W2777" s="321">
        <v>1.33586139759419</v>
      </c>
      <c r="X2777" s="321">
        <v>2.6501716760387399</v>
      </c>
      <c r="Y2777" s="321">
        <v>41.899748670636797</v>
      </c>
      <c r="Z2777" s="321">
        <v>0.41800999999999999</v>
      </c>
      <c r="AA2777" s="321">
        <v>141.09487300000001</v>
      </c>
      <c r="AB2777" s="321">
        <v>1.7961040779999999</v>
      </c>
      <c r="AC2777" s="322">
        <v>0.59518882524182481</v>
      </c>
      <c r="AD2777" s="323">
        <v>201000</v>
      </c>
      <c r="AE2777" s="322">
        <v>68.927224476949618</v>
      </c>
      <c r="AF2777" s="324">
        <v>170.27006361206591</v>
      </c>
      <c r="AG2777" s="324">
        <v>31.58347081596829</v>
      </c>
      <c r="AH2777" s="324">
        <v>0.15268986387174197</v>
      </c>
      <c r="AI2777" s="324">
        <v>0.18549045055815777</v>
      </c>
      <c r="AJ2777" s="324">
        <v>0.12053670838377531</v>
      </c>
      <c r="AK2777" s="324">
        <v>189.75492082461702</v>
      </c>
      <c r="AL2777" s="324">
        <v>143.50342703916618</v>
      </c>
      <c r="AM2777" s="324">
        <v>236.00641461006785</v>
      </c>
    </row>
    <row r="2778" spans="1:39">
      <c r="A2778" s="291" t="s">
        <v>2929</v>
      </c>
      <c r="B2778" s="291">
        <v>4</v>
      </c>
      <c r="C2778" s="291" t="s">
        <v>4956</v>
      </c>
      <c r="D2778" s="291" t="s">
        <v>3178</v>
      </c>
      <c r="E2778" s="291" t="s">
        <v>3160</v>
      </c>
      <c r="F2778" s="291" t="s">
        <v>3161</v>
      </c>
      <c r="G2778" s="291" t="s">
        <v>3162</v>
      </c>
      <c r="H2778" s="291" t="s">
        <v>3163</v>
      </c>
      <c r="I2778" s="291" t="s">
        <v>3164</v>
      </c>
      <c r="J2778" s="291" t="s">
        <v>63</v>
      </c>
      <c r="K2778" s="291">
        <v>6</v>
      </c>
      <c r="L2778" s="291">
        <v>24440266</v>
      </c>
      <c r="M2778" s="291" t="s">
        <v>58</v>
      </c>
      <c r="N2778" s="291">
        <v>775</v>
      </c>
      <c r="O2778" s="291">
        <v>13872294.981600208</v>
      </c>
      <c r="P2778" s="321" t="s">
        <v>3172</v>
      </c>
      <c r="Q2778" s="321">
        <v>20100000</v>
      </c>
      <c r="R2778" s="321">
        <v>32.510452999999998</v>
      </c>
      <c r="S2778" s="321">
        <v>52.540310169999998</v>
      </c>
      <c r="T2778" s="321">
        <v>123.30787642705047</v>
      </c>
      <c r="U2778" s="321" t="s">
        <v>150</v>
      </c>
      <c r="V2778" s="321">
        <v>0.2437433168239114</v>
      </c>
      <c r="W2778" s="321">
        <v>1.33586139759419</v>
      </c>
      <c r="X2778" s="321">
        <v>2.6501716760387399</v>
      </c>
      <c r="Y2778" s="321">
        <v>41.899748670636797</v>
      </c>
      <c r="Z2778" s="321">
        <v>0.41800999999999999</v>
      </c>
      <c r="AA2778" s="321">
        <v>141.09487300000001</v>
      </c>
      <c r="AB2778" s="321">
        <v>1.7961040779999999</v>
      </c>
      <c r="AC2778" s="322">
        <v>0.59518882524182481</v>
      </c>
      <c r="AD2778" s="323">
        <v>201000</v>
      </c>
      <c r="AE2778" s="322">
        <v>69.016392943284615</v>
      </c>
      <c r="AF2778" s="324">
        <v>170.49033536318115</v>
      </c>
      <c r="AG2778" s="324">
        <v>31.617029271887812</v>
      </c>
      <c r="AH2778" s="324">
        <v>0.15235024804413486</v>
      </c>
      <c r="AI2778" s="324">
        <v>0.18544763375904405</v>
      </c>
      <c r="AJ2778" s="324">
        <v>0.12053670838377531</v>
      </c>
      <c r="AK2778" s="324">
        <v>189.7111196569486</v>
      </c>
      <c r="AL2778" s="324">
        <v>143.47030211338603</v>
      </c>
      <c r="AM2778" s="324">
        <v>235.9519372005112</v>
      </c>
    </row>
    <row r="2779" spans="1:39">
      <c r="A2779" s="291" t="s">
        <v>2930</v>
      </c>
      <c r="B2779" s="291">
        <v>4</v>
      </c>
      <c r="C2779" s="291" t="s">
        <v>4957</v>
      </c>
      <c r="D2779" s="291" t="s">
        <v>3178</v>
      </c>
      <c r="E2779" s="291" t="s">
        <v>3160</v>
      </c>
      <c r="F2779" s="291" t="s">
        <v>3161</v>
      </c>
      <c r="G2779" s="291" t="s">
        <v>3162</v>
      </c>
      <c r="H2779" s="291" t="s">
        <v>3163</v>
      </c>
      <c r="I2779" s="291" t="s">
        <v>3164</v>
      </c>
      <c r="J2779" s="291" t="s">
        <v>63</v>
      </c>
      <c r="K2779" s="291">
        <v>6</v>
      </c>
      <c r="L2779" s="291">
        <v>24440266</v>
      </c>
      <c r="M2779" s="291" t="s">
        <v>58</v>
      </c>
      <c r="N2779" s="291">
        <v>776</v>
      </c>
      <c r="O2779" s="291">
        <v>13890217.843333542</v>
      </c>
      <c r="P2779" s="321" t="s">
        <v>3172</v>
      </c>
      <c r="Q2779" s="321">
        <v>20100000</v>
      </c>
      <c r="R2779" s="321">
        <v>32.510452999999998</v>
      </c>
      <c r="S2779" s="321">
        <v>52.540310169999998</v>
      </c>
      <c r="T2779" s="321">
        <v>123.30787642705047</v>
      </c>
      <c r="U2779" s="321" t="s">
        <v>150</v>
      </c>
      <c r="V2779" s="321">
        <v>0.2437433168239114</v>
      </c>
      <c r="W2779" s="321">
        <v>1.33586139759419</v>
      </c>
      <c r="X2779" s="321">
        <v>2.6501716760387399</v>
      </c>
      <c r="Y2779" s="321">
        <v>41.899748670636797</v>
      </c>
      <c r="Z2779" s="321">
        <v>0.41800999999999999</v>
      </c>
      <c r="AA2779" s="321">
        <v>141.09487300000001</v>
      </c>
      <c r="AB2779" s="321">
        <v>1.7961040779999999</v>
      </c>
      <c r="AC2779" s="322">
        <v>0.59518882524182481</v>
      </c>
      <c r="AD2779" s="323">
        <v>201000</v>
      </c>
      <c r="AE2779" s="322">
        <v>69.105561409619611</v>
      </c>
      <c r="AF2779" s="324">
        <v>170.71060711429638</v>
      </c>
      <c r="AG2779" s="324">
        <v>31.65051292958249</v>
      </c>
      <c r="AH2779" s="324">
        <v>0.15201067556393516</v>
      </c>
      <c r="AI2779" s="324">
        <v>0.18540448929685679</v>
      </c>
      <c r="AJ2779" s="324">
        <v>0.12053670838377531</v>
      </c>
      <c r="AK2779" s="324">
        <v>189.66698329315344</v>
      </c>
      <c r="AL2779" s="324">
        <v>143.43692369329483</v>
      </c>
      <c r="AM2779" s="324">
        <v>235.89704289301204</v>
      </c>
    </row>
    <row r="2780" spans="1:39">
      <c r="A2780" s="291" t="s">
        <v>2931</v>
      </c>
      <c r="B2780" s="291">
        <v>4</v>
      </c>
      <c r="C2780" s="291" t="s">
        <v>4958</v>
      </c>
      <c r="D2780" s="291" t="s">
        <v>3178</v>
      </c>
      <c r="E2780" s="291" t="s">
        <v>3160</v>
      </c>
      <c r="F2780" s="291" t="s">
        <v>3161</v>
      </c>
      <c r="G2780" s="291" t="s">
        <v>3162</v>
      </c>
      <c r="H2780" s="291" t="s">
        <v>3163</v>
      </c>
      <c r="I2780" s="291" t="s">
        <v>3164</v>
      </c>
      <c r="J2780" s="291" t="s">
        <v>63</v>
      </c>
      <c r="K2780" s="291">
        <v>6</v>
      </c>
      <c r="L2780" s="291">
        <v>24440266</v>
      </c>
      <c r="M2780" s="291" t="s">
        <v>58</v>
      </c>
      <c r="N2780" s="291">
        <v>777</v>
      </c>
      <c r="O2780" s="291">
        <v>13908140.705066876</v>
      </c>
      <c r="P2780" s="321" t="s">
        <v>3172</v>
      </c>
      <c r="Q2780" s="321">
        <v>20100000</v>
      </c>
      <c r="R2780" s="321">
        <v>32.510452999999998</v>
      </c>
      <c r="S2780" s="321">
        <v>52.540310169999998</v>
      </c>
      <c r="T2780" s="321">
        <v>123.30787642705047</v>
      </c>
      <c r="U2780" s="321" t="s">
        <v>150</v>
      </c>
      <c r="V2780" s="321">
        <v>0.2437433168239114</v>
      </c>
      <c r="W2780" s="321">
        <v>1.33586139759419</v>
      </c>
      <c r="X2780" s="321">
        <v>2.6501716760387399</v>
      </c>
      <c r="Y2780" s="321">
        <v>41.899748670636797</v>
      </c>
      <c r="Z2780" s="321">
        <v>0.41800999999999999</v>
      </c>
      <c r="AA2780" s="321">
        <v>141.09487300000001</v>
      </c>
      <c r="AB2780" s="321">
        <v>1.7961040779999999</v>
      </c>
      <c r="AC2780" s="322">
        <v>0.59518882524182481</v>
      </c>
      <c r="AD2780" s="323">
        <v>201000</v>
      </c>
      <c r="AE2780" s="322">
        <v>69.194729875954607</v>
      </c>
      <c r="AF2780" s="324">
        <v>170.93087886541159</v>
      </c>
      <c r="AG2780" s="324">
        <v>31.683921799423427</v>
      </c>
      <c r="AH2780" s="324">
        <v>0.15167115016697399</v>
      </c>
      <c r="AI2780" s="324">
        <v>0.18536101849900902</v>
      </c>
      <c r="AJ2780" s="324">
        <v>0.12053670838377531</v>
      </c>
      <c r="AK2780" s="324">
        <v>189.62251309116209</v>
      </c>
      <c r="AL2780" s="324">
        <v>143.40329280583668</v>
      </c>
      <c r="AM2780" s="324">
        <v>235.8417333764875</v>
      </c>
    </row>
    <row r="2781" spans="1:39">
      <c r="A2781" s="291" t="s">
        <v>2932</v>
      </c>
      <c r="B2781" s="291">
        <v>4</v>
      </c>
      <c r="C2781" s="291" t="s">
        <v>4959</v>
      </c>
      <c r="D2781" s="291" t="s">
        <v>3178</v>
      </c>
      <c r="E2781" s="291" t="s">
        <v>3160</v>
      </c>
      <c r="F2781" s="291" t="s">
        <v>3161</v>
      </c>
      <c r="G2781" s="291" t="s">
        <v>3162</v>
      </c>
      <c r="H2781" s="291" t="s">
        <v>3163</v>
      </c>
      <c r="I2781" s="291" t="s">
        <v>3164</v>
      </c>
      <c r="J2781" s="291" t="s">
        <v>63</v>
      </c>
      <c r="K2781" s="291">
        <v>6</v>
      </c>
      <c r="L2781" s="291">
        <v>24440266</v>
      </c>
      <c r="M2781" s="291" t="s">
        <v>58</v>
      </c>
      <c r="N2781" s="291">
        <v>778</v>
      </c>
      <c r="O2781" s="291">
        <v>13926063.566800211</v>
      </c>
      <c r="P2781" s="321" t="s">
        <v>3172</v>
      </c>
      <c r="Q2781" s="321">
        <v>20100000</v>
      </c>
      <c r="R2781" s="321">
        <v>32.510452999999998</v>
      </c>
      <c r="S2781" s="321">
        <v>52.540310169999998</v>
      </c>
      <c r="T2781" s="321">
        <v>123.30787642705047</v>
      </c>
      <c r="U2781" s="321" t="s">
        <v>150</v>
      </c>
      <c r="V2781" s="321">
        <v>0.2437433168239114</v>
      </c>
      <c r="W2781" s="321">
        <v>1.33586139759419</v>
      </c>
      <c r="X2781" s="321">
        <v>2.6501716760387399</v>
      </c>
      <c r="Y2781" s="321">
        <v>41.899748670636797</v>
      </c>
      <c r="Z2781" s="321">
        <v>0.41800999999999999</v>
      </c>
      <c r="AA2781" s="321">
        <v>141.09487300000001</v>
      </c>
      <c r="AB2781" s="321">
        <v>1.7961040779999999</v>
      </c>
      <c r="AC2781" s="322">
        <v>0.59518882524182481</v>
      </c>
      <c r="AD2781" s="323">
        <v>201000</v>
      </c>
      <c r="AE2781" s="322">
        <v>69.283898342289604</v>
      </c>
      <c r="AF2781" s="324">
        <v>171.15115061652682</v>
      </c>
      <c r="AG2781" s="324">
        <v>31.717255892601173</v>
      </c>
      <c r="AH2781" s="324">
        <v>0.15133167557335928</v>
      </c>
      <c r="AI2781" s="324">
        <v>0.18531722269086789</v>
      </c>
      <c r="AJ2781" s="324">
        <v>0.12053670838377531</v>
      </c>
      <c r="AK2781" s="324">
        <v>189.57771040681223</v>
      </c>
      <c r="AL2781" s="324">
        <v>143.36941047637288</v>
      </c>
      <c r="AM2781" s="324">
        <v>235.78601033725158</v>
      </c>
    </row>
    <row r="2782" spans="1:39">
      <c r="A2782" s="291" t="s">
        <v>2933</v>
      </c>
      <c r="B2782" s="291">
        <v>4</v>
      </c>
      <c r="C2782" s="291" t="s">
        <v>4960</v>
      </c>
      <c r="D2782" s="291" t="s">
        <v>3178</v>
      </c>
      <c r="E2782" s="291" t="s">
        <v>3160</v>
      </c>
      <c r="F2782" s="291" t="s">
        <v>3161</v>
      </c>
      <c r="G2782" s="291" t="s">
        <v>3162</v>
      </c>
      <c r="H2782" s="291" t="s">
        <v>3163</v>
      </c>
      <c r="I2782" s="291" t="s">
        <v>3164</v>
      </c>
      <c r="J2782" s="291" t="s">
        <v>63</v>
      </c>
      <c r="K2782" s="291">
        <v>6</v>
      </c>
      <c r="L2782" s="291">
        <v>24440266</v>
      </c>
      <c r="M2782" s="291" t="s">
        <v>58</v>
      </c>
      <c r="N2782" s="291">
        <v>779</v>
      </c>
      <c r="O2782" s="291">
        <v>13943986.428533545</v>
      </c>
      <c r="P2782" s="321" t="s">
        <v>3172</v>
      </c>
      <c r="Q2782" s="321">
        <v>20100000</v>
      </c>
      <c r="R2782" s="321">
        <v>32.510452999999998</v>
      </c>
      <c r="S2782" s="321">
        <v>52.540310169999998</v>
      </c>
      <c r="T2782" s="321">
        <v>123.30787642705047</v>
      </c>
      <c r="U2782" s="321" t="s">
        <v>150</v>
      </c>
      <c r="V2782" s="321">
        <v>0.2437433168239114</v>
      </c>
      <c r="W2782" s="321">
        <v>1.33586139759419</v>
      </c>
      <c r="X2782" s="321">
        <v>2.6501716760387399</v>
      </c>
      <c r="Y2782" s="321">
        <v>41.899748670636797</v>
      </c>
      <c r="Z2782" s="321">
        <v>0.41800999999999999</v>
      </c>
      <c r="AA2782" s="321">
        <v>141.09487300000001</v>
      </c>
      <c r="AB2782" s="321">
        <v>1.7961040779999999</v>
      </c>
      <c r="AC2782" s="322">
        <v>0.59518882524182481</v>
      </c>
      <c r="AD2782" s="323">
        <v>201000</v>
      </c>
      <c r="AE2782" s="322">
        <v>69.3730668086246</v>
      </c>
      <c r="AF2782" s="324">
        <v>171.37142236764205</v>
      </c>
      <c r="AG2782" s="324">
        <v>31.750515221122296</v>
      </c>
      <c r="AH2782" s="324">
        <v>0.15099225548773598</v>
      </c>
      <c r="AI2782" s="324">
        <v>0.18527310319574819</v>
      </c>
      <c r="AJ2782" s="324">
        <v>0.12053670838377531</v>
      </c>
      <c r="AK2782" s="324">
        <v>189.53257659384198</v>
      </c>
      <c r="AL2782" s="324">
        <v>143.33527772867691</v>
      </c>
      <c r="AM2782" s="324">
        <v>235.72987545900705</v>
      </c>
    </row>
    <row r="2783" spans="1:39">
      <c r="A2783" s="291" t="s">
        <v>2934</v>
      </c>
      <c r="B2783" s="291">
        <v>4</v>
      </c>
      <c r="C2783" s="291" t="s">
        <v>4961</v>
      </c>
      <c r="D2783" s="291" t="s">
        <v>3178</v>
      </c>
      <c r="E2783" s="291" t="s">
        <v>3160</v>
      </c>
      <c r="F2783" s="291" t="s">
        <v>3161</v>
      </c>
      <c r="G2783" s="291" t="s">
        <v>3162</v>
      </c>
      <c r="H2783" s="291" t="s">
        <v>3163</v>
      </c>
      <c r="I2783" s="291" t="s">
        <v>3164</v>
      </c>
      <c r="J2783" s="291" t="s">
        <v>63</v>
      </c>
      <c r="K2783" s="291">
        <v>6</v>
      </c>
      <c r="L2783" s="291">
        <v>24440266</v>
      </c>
      <c r="M2783" s="291" t="s">
        <v>58</v>
      </c>
      <c r="N2783" s="291">
        <v>780</v>
      </c>
      <c r="O2783" s="291">
        <v>13961909.290266879</v>
      </c>
      <c r="P2783" s="321" t="s">
        <v>3172</v>
      </c>
      <c r="Q2783" s="321">
        <v>20100000</v>
      </c>
      <c r="R2783" s="321">
        <v>32.510452999999998</v>
      </c>
      <c r="S2783" s="321">
        <v>52.540310169999998</v>
      </c>
      <c r="T2783" s="321">
        <v>123.30787642705047</v>
      </c>
      <c r="U2783" s="321" t="s">
        <v>150</v>
      </c>
      <c r="V2783" s="321">
        <v>0.2437433168239114</v>
      </c>
      <c r="W2783" s="321">
        <v>1.33586139759419</v>
      </c>
      <c r="X2783" s="321">
        <v>2.6501716760387399</v>
      </c>
      <c r="Y2783" s="321">
        <v>41.899748670636797</v>
      </c>
      <c r="Z2783" s="321">
        <v>0.41800999999999999</v>
      </c>
      <c r="AA2783" s="321">
        <v>141.09487300000001</v>
      </c>
      <c r="AB2783" s="321">
        <v>1.7961040779999999</v>
      </c>
      <c r="AC2783" s="322">
        <v>0.59518882524182481</v>
      </c>
      <c r="AD2783" s="323">
        <v>201000</v>
      </c>
      <c r="AE2783" s="322">
        <v>69.462235274959596</v>
      </c>
      <c r="AF2783" s="324">
        <v>171.59169411875729</v>
      </c>
      <c r="AG2783" s="324">
        <v>31.783699797805927</v>
      </c>
      <c r="AH2783" s="324">
        <v>0.15065289359900974</v>
      </c>
      <c r="AI2783" s="324">
        <v>0.18522866133490512</v>
      </c>
      <c r="AJ2783" s="324">
        <v>0.12053670838377531</v>
      </c>
      <c r="AK2783" s="324">
        <v>189.48711300388248</v>
      </c>
      <c r="AL2783" s="324">
        <v>143.30089558492887</v>
      </c>
      <c r="AM2783" s="324">
        <v>235.67333042283613</v>
      </c>
    </row>
    <row r="2784" spans="1:39">
      <c r="A2784" s="291" t="s">
        <v>2935</v>
      </c>
      <c r="B2784" s="291">
        <v>4</v>
      </c>
      <c r="C2784" s="291" t="s">
        <v>4962</v>
      </c>
      <c r="D2784" s="291" t="s">
        <v>3178</v>
      </c>
      <c r="E2784" s="291" t="s">
        <v>3160</v>
      </c>
      <c r="F2784" s="291" t="s">
        <v>3161</v>
      </c>
      <c r="G2784" s="291" t="s">
        <v>3162</v>
      </c>
      <c r="H2784" s="291" t="s">
        <v>3163</v>
      </c>
      <c r="I2784" s="291" t="s">
        <v>3164</v>
      </c>
      <c r="J2784" s="291" t="s">
        <v>63</v>
      </c>
      <c r="K2784" s="291">
        <v>6</v>
      </c>
      <c r="L2784" s="291">
        <v>24440266</v>
      </c>
      <c r="M2784" s="291" t="s">
        <v>58</v>
      </c>
      <c r="N2784" s="291">
        <v>781</v>
      </c>
      <c r="O2784" s="291">
        <v>13979832.152000213</v>
      </c>
      <c r="P2784" s="321" t="s">
        <v>3172</v>
      </c>
      <c r="Q2784" s="321">
        <v>20100000</v>
      </c>
      <c r="R2784" s="321">
        <v>32.510452999999998</v>
      </c>
      <c r="S2784" s="321">
        <v>52.540310169999998</v>
      </c>
      <c r="T2784" s="321">
        <v>123.30787642705047</v>
      </c>
      <c r="U2784" s="321" t="s">
        <v>150</v>
      </c>
      <c r="V2784" s="321">
        <v>0.2437433168239114</v>
      </c>
      <c r="W2784" s="321">
        <v>1.33586139759419</v>
      </c>
      <c r="X2784" s="321">
        <v>2.6501716760387399</v>
      </c>
      <c r="Y2784" s="321">
        <v>41.899748670636797</v>
      </c>
      <c r="Z2784" s="321">
        <v>0.41800999999999999</v>
      </c>
      <c r="AA2784" s="321">
        <v>141.09487300000001</v>
      </c>
      <c r="AB2784" s="321">
        <v>1.7961040779999999</v>
      </c>
      <c r="AC2784" s="322">
        <v>0.59518882524182481</v>
      </c>
      <c r="AD2784" s="323">
        <v>201000</v>
      </c>
      <c r="AE2784" s="322">
        <v>69.551403741294592</v>
      </c>
      <c r="AF2784" s="324">
        <v>171.81196586987252</v>
      </c>
      <c r="AG2784" s="324">
        <v>31.816809636280361</v>
      </c>
      <c r="AH2784" s="324">
        <v>0.15031359358065435</v>
      </c>
      <c r="AI2784" s="324">
        <v>0.18518389842752789</v>
      </c>
      <c r="AJ2784" s="324">
        <v>0.12053670838377531</v>
      </c>
      <c r="AK2784" s="324">
        <v>189.44132098645147</v>
      </c>
      <c r="AL2784" s="324">
        <v>143.26626506571054</v>
      </c>
      <c r="AM2784" s="324">
        <v>235.6163769071924</v>
      </c>
    </row>
    <row r="2785" spans="1:39">
      <c r="A2785" s="291" t="s">
        <v>2936</v>
      </c>
      <c r="B2785" s="291">
        <v>4</v>
      </c>
      <c r="C2785" s="291" t="s">
        <v>4963</v>
      </c>
      <c r="D2785" s="291" t="s">
        <v>3178</v>
      </c>
      <c r="E2785" s="291" t="s">
        <v>3160</v>
      </c>
      <c r="F2785" s="291" t="s">
        <v>3161</v>
      </c>
      <c r="G2785" s="291" t="s">
        <v>3162</v>
      </c>
      <c r="H2785" s="291" t="s">
        <v>3163</v>
      </c>
      <c r="I2785" s="291" t="s">
        <v>3164</v>
      </c>
      <c r="J2785" s="291" t="s">
        <v>63</v>
      </c>
      <c r="K2785" s="291">
        <v>6</v>
      </c>
      <c r="L2785" s="291">
        <v>24440266</v>
      </c>
      <c r="M2785" s="291" t="s">
        <v>58</v>
      </c>
      <c r="N2785" s="291">
        <v>782</v>
      </c>
      <c r="O2785" s="291">
        <v>13997755.013733547</v>
      </c>
      <c r="P2785" s="321" t="s">
        <v>3172</v>
      </c>
      <c r="Q2785" s="321">
        <v>20100000</v>
      </c>
      <c r="R2785" s="321">
        <v>32.510452999999998</v>
      </c>
      <c r="S2785" s="321">
        <v>52.540310169999998</v>
      </c>
      <c r="T2785" s="321">
        <v>123.30787642705047</v>
      </c>
      <c r="U2785" s="321" t="s">
        <v>150</v>
      </c>
      <c r="V2785" s="321">
        <v>0.2437433168239114</v>
      </c>
      <c r="W2785" s="321">
        <v>1.33586139759419</v>
      </c>
      <c r="X2785" s="321">
        <v>2.6501716760387399</v>
      </c>
      <c r="Y2785" s="321">
        <v>41.899748670636797</v>
      </c>
      <c r="Z2785" s="321">
        <v>0.41800999999999999</v>
      </c>
      <c r="AA2785" s="321">
        <v>141.09487300000001</v>
      </c>
      <c r="AB2785" s="321">
        <v>1.7961040779999999</v>
      </c>
      <c r="AC2785" s="322">
        <v>0.59518882524182481</v>
      </c>
      <c r="AD2785" s="323">
        <v>201000</v>
      </c>
      <c r="AE2785" s="322">
        <v>69.640572207629589</v>
      </c>
      <c r="AF2785" s="324">
        <v>172.03223762098773</v>
      </c>
      <c r="AG2785" s="324">
        <v>31.849844750979546</v>
      </c>
      <c r="AH2785" s="324">
        <v>0.14997435909022783</v>
      </c>
      <c r="AI2785" s="324">
        <v>0.18513881579073238</v>
      </c>
      <c r="AJ2785" s="324">
        <v>0.12053670838377531</v>
      </c>
      <c r="AK2785" s="324">
        <v>189.39520188894562</v>
      </c>
      <c r="AL2785" s="324">
        <v>143.23138718999971</v>
      </c>
      <c r="AM2785" s="324">
        <v>235.55901658789156</v>
      </c>
    </row>
    <row r="2786" spans="1:39">
      <c r="A2786" s="291" t="s">
        <v>2937</v>
      </c>
      <c r="B2786" s="291">
        <v>4</v>
      </c>
      <c r="C2786" s="291" t="s">
        <v>4964</v>
      </c>
      <c r="D2786" s="291" t="s">
        <v>3178</v>
      </c>
      <c r="E2786" s="291" t="s">
        <v>3160</v>
      </c>
      <c r="F2786" s="291" t="s">
        <v>3161</v>
      </c>
      <c r="G2786" s="291" t="s">
        <v>3162</v>
      </c>
      <c r="H2786" s="291" t="s">
        <v>3163</v>
      </c>
      <c r="I2786" s="291" t="s">
        <v>3164</v>
      </c>
      <c r="J2786" s="291" t="s">
        <v>63</v>
      </c>
      <c r="K2786" s="291">
        <v>6</v>
      </c>
      <c r="L2786" s="291">
        <v>24440266</v>
      </c>
      <c r="M2786" s="291" t="s">
        <v>58</v>
      </c>
      <c r="N2786" s="291">
        <v>783</v>
      </c>
      <c r="O2786" s="291">
        <v>14015677.875466881</v>
      </c>
      <c r="P2786" s="321" t="s">
        <v>3172</v>
      </c>
      <c r="Q2786" s="321">
        <v>20100000</v>
      </c>
      <c r="R2786" s="321">
        <v>32.510452999999998</v>
      </c>
      <c r="S2786" s="321">
        <v>52.540310169999998</v>
      </c>
      <c r="T2786" s="321">
        <v>123.30787642705047</v>
      </c>
      <c r="U2786" s="321" t="s">
        <v>150</v>
      </c>
      <c r="V2786" s="321">
        <v>0.2437433168239114</v>
      </c>
      <c r="W2786" s="321">
        <v>1.33586139759419</v>
      </c>
      <c r="X2786" s="321">
        <v>2.6501716760387399</v>
      </c>
      <c r="Y2786" s="321">
        <v>41.899748670636797</v>
      </c>
      <c r="Z2786" s="321">
        <v>0.41800999999999999</v>
      </c>
      <c r="AA2786" s="321">
        <v>141.09487300000001</v>
      </c>
      <c r="AB2786" s="321">
        <v>1.7961040779999999</v>
      </c>
      <c r="AC2786" s="322">
        <v>0.59518882524182481</v>
      </c>
      <c r="AD2786" s="323">
        <v>201000</v>
      </c>
      <c r="AE2786" s="322">
        <v>69.729740673964585</v>
      </c>
      <c r="AF2786" s="324">
        <v>172.25250937210296</v>
      </c>
      <c r="AG2786" s="324">
        <v>31.882805157139739</v>
      </c>
      <c r="AH2786" s="324">
        <v>0.14963519377003354</v>
      </c>
      <c r="AI2786" s="324">
        <v>0.18509341473955501</v>
      </c>
      <c r="AJ2786" s="324">
        <v>0.12053670838377531</v>
      </c>
      <c r="AK2786" s="324">
        <v>189.34875705663435</v>
      </c>
      <c r="AL2786" s="324">
        <v>143.1962629751653</v>
      </c>
      <c r="AM2786" s="324">
        <v>235.50125113810341</v>
      </c>
    </row>
    <row r="2787" spans="1:39">
      <c r="A2787" s="291" t="s">
        <v>2938</v>
      </c>
      <c r="B2787" s="291">
        <v>4</v>
      </c>
      <c r="C2787" s="291" t="s">
        <v>4965</v>
      </c>
      <c r="D2787" s="291" t="s">
        <v>3178</v>
      </c>
      <c r="E2787" s="291" t="s">
        <v>3160</v>
      </c>
      <c r="F2787" s="291" t="s">
        <v>3161</v>
      </c>
      <c r="G2787" s="291" t="s">
        <v>3162</v>
      </c>
      <c r="H2787" s="291" t="s">
        <v>3163</v>
      </c>
      <c r="I2787" s="291" t="s">
        <v>3164</v>
      </c>
      <c r="J2787" s="291" t="s">
        <v>63</v>
      </c>
      <c r="K2787" s="291">
        <v>6</v>
      </c>
      <c r="L2787" s="291">
        <v>24440266</v>
      </c>
      <c r="M2787" s="291" t="s">
        <v>58</v>
      </c>
      <c r="N2787" s="291">
        <v>784</v>
      </c>
      <c r="O2787" s="291">
        <v>14033600.737200215</v>
      </c>
      <c r="P2787" s="321" t="s">
        <v>3172</v>
      </c>
      <c r="Q2787" s="321">
        <v>20100000</v>
      </c>
      <c r="R2787" s="321">
        <v>32.510452999999998</v>
      </c>
      <c r="S2787" s="321">
        <v>52.540310169999998</v>
      </c>
      <c r="T2787" s="321">
        <v>123.30787642705047</v>
      </c>
      <c r="U2787" s="321" t="s">
        <v>150</v>
      </c>
      <c r="V2787" s="321">
        <v>0.2437433168239114</v>
      </c>
      <c r="W2787" s="321">
        <v>1.33586139759419</v>
      </c>
      <c r="X2787" s="321">
        <v>2.6501716760387399</v>
      </c>
      <c r="Y2787" s="321">
        <v>41.899748670636797</v>
      </c>
      <c r="Z2787" s="321">
        <v>0.41800999999999999</v>
      </c>
      <c r="AA2787" s="321">
        <v>141.09487300000001</v>
      </c>
      <c r="AB2787" s="321">
        <v>1.7961040779999999</v>
      </c>
      <c r="AC2787" s="322">
        <v>0.59518882524182481</v>
      </c>
      <c r="AD2787" s="323">
        <v>201000</v>
      </c>
      <c r="AE2787" s="322">
        <v>69.818909140299581</v>
      </c>
      <c r="AF2787" s="324">
        <v>172.4727811232182</v>
      </c>
      <c r="AG2787" s="324">
        <v>31.915690870795967</v>
      </c>
      <c r="AH2787" s="324">
        <v>0.14929610124642667</v>
      </c>
      <c r="AI2787" s="324">
        <v>0.18504769658694564</v>
      </c>
      <c r="AJ2787" s="324">
        <v>0.12053670838377531</v>
      </c>
      <c r="AK2787" s="324">
        <v>189.30198783265254</v>
      </c>
      <c r="AL2787" s="324">
        <v>143.16089343696211</v>
      </c>
      <c r="AM2787" s="324">
        <v>235.443082228343</v>
      </c>
    </row>
    <row r="2788" spans="1:39">
      <c r="A2788" s="291" t="s">
        <v>2939</v>
      </c>
      <c r="B2788" s="291">
        <v>4</v>
      </c>
      <c r="C2788" s="291" t="s">
        <v>4966</v>
      </c>
      <c r="D2788" s="291" t="s">
        <v>3178</v>
      </c>
      <c r="E2788" s="291" t="s">
        <v>3160</v>
      </c>
      <c r="F2788" s="291" t="s">
        <v>3161</v>
      </c>
      <c r="G2788" s="291" t="s">
        <v>3162</v>
      </c>
      <c r="H2788" s="291" t="s">
        <v>3163</v>
      </c>
      <c r="I2788" s="291" t="s">
        <v>3164</v>
      </c>
      <c r="J2788" s="291" t="s">
        <v>63</v>
      </c>
      <c r="K2788" s="291">
        <v>6</v>
      </c>
      <c r="L2788" s="291">
        <v>24440266</v>
      </c>
      <c r="M2788" s="291" t="s">
        <v>58</v>
      </c>
      <c r="N2788" s="291">
        <v>785</v>
      </c>
      <c r="O2788" s="291">
        <v>14051523.59893355</v>
      </c>
      <c r="P2788" s="321" t="s">
        <v>3172</v>
      </c>
      <c r="Q2788" s="321">
        <v>20100000</v>
      </c>
      <c r="R2788" s="321">
        <v>32.510452999999998</v>
      </c>
      <c r="S2788" s="321">
        <v>52.540310169999998</v>
      </c>
      <c r="T2788" s="321">
        <v>123.30787642705047</v>
      </c>
      <c r="U2788" s="321" t="s">
        <v>150</v>
      </c>
      <c r="V2788" s="321">
        <v>0.2437433168239114</v>
      </c>
      <c r="W2788" s="321">
        <v>1.33586139759419</v>
      </c>
      <c r="X2788" s="321">
        <v>2.6501716760387399</v>
      </c>
      <c r="Y2788" s="321">
        <v>41.899748670636797</v>
      </c>
      <c r="Z2788" s="321">
        <v>0.41800999999999999</v>
      </c>
      <c r="AA2788" s="321">
        <v>141.09487300000001</v>
      </c>
      <c r="AB2788" s="321">
        <v>1.7961040779999999</v>
      </c>
      <c r="AC2788" s="322">
        <v>0.59518882524182481</v>
      </c>
      <c r="AD2788" s="323">
        <v>201000</v>
      </c>
      <c r="AE2788" s="322">
        <v>69.908077606634578</v>
      </c>
      <c r="AF2788" s="324">
        <v>172.69305287433343</v>
      </c>
      <c r="AG2788" s="324">
        <v>31.94850190877866</v>
      </c>
      <c r="AH2788" s="324">
        <v>0.14895708513039499</v>
      </c>
      <c r="AI2788" s="324">
        <v>0.18500166264376125</v>
      </c>
      <c r="AJ2788" s="324">
        <v>0.12053670838377531</v>
      </c>
      <c r="AK2788" s="324">
        <v>189.25489555799413</v>
      </c>
      <c r="AL2788" s="324">
        <v>143.12527958952572</v>
      </c>
      <c r="AM2788" s="324">
        <v>235.38451152646255</v>
      </c>
    </row>
    <row r="2789" spans="1:39">
      <c r="A2789" s="291" t="s">
        <v>2940</v>
      </c>
      <c r="B2789" s="291">
        <v>4</v>
      </c>
      <c r="C2789" s="291" t="s">
        <v>4967</v>
      </c>
      <c r="D2789" s="291" t="s">
        <v>3178</v>
      </c>
      <c r="E2789" s="291" t="s">
        <v>3160</v>
      </c>
      <c r="F2789" s="291" t="s">
        <v>3161</v>
      </c>
      <c r="G2789" s="291" t="s">
        <v>3162</v>
      </c>
      <c r="H2789" s="291" t="s">
        <v>3163</v>
      </c>
      <c r="I2789" s="291" t="s">
        <v>3164</v>
      </c>
      <c r="J2789" s="291" t="s">
        <v>63</v>
      </c>
      <c r="K2789" s="291">
        <v>6</v>
      </c>
      <c r="L2789" s="291">
        <v>24440266</v>
      </c>
      <c r="M2789" s="291" t="s">
        <v>58</v>
      </c>
      <c r="N2789" s="291">
        <v>786</v>
      </c>
      <c r="O2789" s="291">
        <v>14069446.460666884</v>
      </c>
      <c r="P2789" s="321" t="s">
        <v>3172</v>
      </c>
      <c r="Q2789" s="321">
        <v>20100000</v>
      </c>
      <c r="R2789" s="321">
        <v>32.510452999999998</v>
      </c>
      <c r="S2789" s="321">
        <v>52.540310169999998</v>
      </c>
      <c r="T2789" s="321">
        <v>123.30787642705047</v>
      </c>
      <c r="U2789" s="321" t="s">
        <v>150</v>
      </c>
      <c r="V2789" s="321">
        <v>0.2437433168239114</v>
      </c>
      <c r="W2789" s="321">
        <v>1.33586139759419</v>
      </c>
      <c r="X2789" s="321">
        <v>2.6501716760387399</v>
      </c>
      <c r="Y2789" s="321">
        <v>41.899748670636797</v>
      </c>
      <c r="Z2789" s="321">
        <v>0.41800999999999999</v>
      </c>
      <c r="AA2789" s="321">
        <v>141.09487300000001</v>
      </c>
      <c r="AB2789" s="321">
        <v>1.7961040779999999</v>
      </c>
      <c r="AC2789" s="322">
        <v>0.59518882524182481</v>
      </c>
      <c r="AD2789" s="323">
        <v>201000</v>
      </c>
      <c r="AE2789" s="322">
        <v>69.997246072969574</v>
      </c>
      <c r="AF2789" s="324">
        <v>172.91332462544867</v>
      </c>
      <c r="AG2789" s="324">
        <v>31.981238288710188</v>
      </c>
      <c r="AH2789" s="324">
        <v>0.14861814901722001</v>
      </c>
      <c r="AI2789" s="324">
        <v>0.1849553142187593</v>
      </c>
      <c r="AJ2789" s="324">
        <v>0.12053670838377531</v>
      </c>
      <c r="AK2789" s="324">
        <v>189.20748157150518</v>
      </c>
      <c r="AL2789" s="324">
        <v>143.08942244536743</v>
      </c>
      <c r="AM2789" s="324">
        <v>235.32554069764296</v>
      </c>
    </row>
    <row r="2790" spans="1:39">
      <c r="A2790" s="291" t="s">
        <v>2941</v>
      </c>
      <c r="B2790" s="291">
        <v>4</v>
      </c>
      <c r="C2790" s="291" t="s">
        <v>4968</v>
      </c>
      <c r="D2790" s="291" t="s">
        <v>3178</v>
      </c>
      <c r="E2790" s="291" t="s">
        <v>3160</v>
      </c>
      <c r="F2790" s="291" t="s">
        <v>3161</v>
      </c>
      <c r="G2790" s="291" t="s">
        <v>3162</v>
      </c>
      <c r="H2790" s="291" t="s">
        <v>3163</v>
      </c>
      <c r="I2790" s="291" t="s">
        <v>3164</v>
      </c>
      <c r="J2790" s="291" t="s">
        <v>63</v>
      </c>
      <c r="K2790" s="291">
        <v>6</v>
      </c>
      <c r="L2790" s="291">
        <v>24440266</v>
      </c>
      <c r="M2790" s="291" t="s">
        <v>58</v>
      </c>
      <c r="N2790" s="291">
        <v>787</v>
      </c>
      <c r="O2790" s="291">
        <v>14087369.322400218</v>
      </c>
      <c r="P2790" s="321" t="s">
        <v>3172</v>
      </c>
      <c r="Q2790" s="321">
        <v>20100000</v>
      </c>
      <c r="R2790" s="321">
        <v>32.510452999999998</v>
      </c>
      <c r="S2790" s="321">
        <v>52.540310169999998</v>
      </c>
      <c r="T2790" s="321">
        <v>123.30787642705047</v>
      </c>
      <c r="U2790" s="321" t="s">
        <v>150</v>
      </c>
      <c r="V2790" s="321">
        <v>0.2437433168239114</v>
      </c>
      <c r="W2790" s="321">
        <v>1.33586139759419</v>
      </c>
      <c r="X2790" s="321">
        <v>2.6501716760387399</v>
      </c>
      <c r="Y2790" s="321">
        <v>41.899748670636797</v>
      </c>
      <c r="Z2790" s="321">
        <v>0.41800999999999999</v>
      </c>
      <c r="AA2790" s="321">
        <v>141.09487300000001</v>
      </c>
      <c r="AB2790" s="321">
        <v>1.7961040779999999</v>
      </c>
      <c r="AC2790" s="322">
        <v>0.59518882524182481</v>
      </c>
      <c r="AD2790" s="323">
        <v>201000</v>
      </c>
      <c r="AE2790" s="322">
        <v>70.08641453930457</v>
      </c>
      <c r="AF2790" s="324">
        <v>173.1335963765639</v>
      </c>
      <c r="AG2790" s="324">
        <v>32.013900029001398</v>
      </c>
      <c r="AH2790" s="324">
        <v>0.14827929648647384</v>
      </c>
      <c r="AI2790" s="324">
        <v>0.18490865261859099</v>
      </c>
      <c r="AJ2790" s="324">
        <v>0.12053670838377531</v>
      </c>
      <c r="AK2790" s="324">
        <v>189.15974720987717</v>
      </c>
      <c r="AL2790" s="324">
        <v>143.0533230153691</v>
      </c>
      <c r="AM2790" s="324">
        <v>235.26617140438526</v>
      </c>
    </row>
    <row r="2791" spans="1:39">
      <c r="A2791" s="291" t="s">
        <v>2942</v>
      </c>
      <c r="B2791" s="291">
        <v>4</v>
      </c>
      <c r="C2791" s="291" t="s">
        <v>4969</v>
      </c>
      <c r="D2791" s="291" t="s">
        <v>3178</v>
      </c>
      <c r="E2791" s="291" t="s">
        <v>3160</v>
      </c>
      <c r="F2791" s="291" t="s">
        <v>3161</v>
      </c>
      <c r="G2791" s="291" t="s">
        <v>3162</v>
      </c>
      <c r="H2791" s="291" t="s">
        <v>3163</v>
      </c>
      <c r="I2791" s="291" t="s">
        <v>3164</v>
      </c>
      <c r="J2791" s="291" t="s">
        <v>63</v>
      </c>
      <c r="K2791" s="291">
        <v>6</v>
      </c>
      <c r="L2791" s="291">
        <v>24440266</v>
      </c>
      <c r="M2791" s="291" t="s">
        <v>58</v>
      </c>
      <c r="N2791" s="291">
        <v>788</v>
      </c>
      <c r="O2791" s="291">
        <v>14105292.184133552</v>
      </c>
      <c r="P2791" s="321" t="s">
        <v>3172</v>
      </c>
      <c r="Q2791" s="321">
        <v>20100000</v>
      </c>
      <c r="R2791" s="321">
        <v>32.510452999999998</v>
      </c>
      <c r="S2791" s="321">
        <v>52.540310169999998</v>
      </c>
      <c r="T2791" s="321">
        <v>123.30787642705047</v>
      </c>
      <c r="U2791" s="321" t="s">
        <v>150</v>
      </c>
      <c r="V2791" s="321">
        <v>0.2437433168239114</v>
      </c>
      <c r="W2791" s="321">
        <v>1.33586139759419</v>
      </c>
      <c r="X2791" s="321">
        <v>2.6501716760387399</v>
      </c>
      <c r="Y2791" s="321">
        <v>41.899748670636797</v>
      </c>
      <c r="Z2791" s="321">
        <v>0.41800999999999999</v>
      </c>
      <c r="AA2791" s="321">
        <v>141.09487300000001</v>
      </c>
      <c r="AB2791" s="321">
        <v>1.7961040779999999</v>
      </c>
      <c r="AC2791" s="322">
        <v>0.59518882524182481</v>
      </c>
      <c r="AD2791" s="323">
        <v>201000</v>
      </c>
      <c r="AE2791" s="322">
        <v>70.175583005639567</v>
      </c>
      <c r="AF2791" s="324">
        <v>173.35386812767911</v>
      </c>
      <c r="AG2791" s="324">
        <v>32.046487148848222</v>
      </c>
      <c r="AH2791" s="324">
        <v>0.14794053110232858</v>
      </c>
      <c r="AI2791" s="324">
        <v>0.18486167914779522</v>
      </c>
      <c r="AJ2791" s="324">
        <v>0.12053670838377531</v>
      </c>
      <c r="AK2791" s="324">
        <v>189.11169380764065</v>
      </c>
      <c r="AL2791" s="324">
        <v>143.01698230877838</v>
      </c>
      <c r="AM2791" s="324">
        <v>235.20640530650292</v>
      </c>
    </row>
    <row r="2792" spans="1:39">
      <c r="A2792" s="291" t="s">
        <v>2943</v>
      </c>
      <c r="B2792" s="291">
        <v>4</v>
      </c>
      <c r="C2792" s="291" t="s">
        <v>4970</v>
      </c>
      <c r="D2792" s="291" t="s">
        <v>3178</v>
      </c>
      <c r="E2792" s="291" t="s">
        <v>3160</v>
      </c>
      <c r="F2792" s="291" t="s">
        <v>3161</v>
      </c>
      <c r="G2792" s="291" t="s">
        <v>3162</v>
      </c>
      <c r="H2792" s="291" t="s">
        <v>3163</v>
      </c>
      <c r="I2792" s="291" t="s">
        <v>3164</v>
      </c>
      <c r="J2792" s="291" t="s">
        <v>63</v>
      </c>
      <c r="K2792" s="291">
        <v>6</v>
      </c>
      <c r="L2792" s="291">
        <v>24440266</v>
      </c>
      <c r="M2792" s="291" t="s">
        <v>58</v>
      </c>
      <c r="N2792" s="291">
        <v>789</v>
      </c>
      <c r="O2792" s="291">
        <v>14123215.045866886</v>
      </c>
      <c r="P2792" s="321" t="s">
        <v>3172</v>
      </c>
      <c r="Q2792" s="321">
        <v>20100000</v>
      </c>
      <c r="R2792" s="321">
        <v>32.510452999999998</v>
      </c>
      <c r="S2792" s="321">
        <v>52.540310169999998</v>
      </c>
      <c r="T2792" s="321">
        <v>123.30787642705047</v>
      </c>
      <c r="U2792" s="321" t="s">
        <v>150</v>
      </c>
      <c r="V2792" s="321">
        <v>0.2437433168239114</v>
      </c>
      <c r="W2792" s="321">
        <v>1.33586139759419</v>
      </c>
      <c r="X2792" s="321">
        <v>2.6501716760387399</v>
      </c>
      <c r="Y2792" s="321">
        <v>41.899748670636797</v>
      </c>
      <c r="Z2792" s="321">
        <v>0.41800999999999999</v>
      </c>
      <c r="AA2792" s="321">
        <v>141.09487300000001</v>
      </c>
      <c r="AB2792" s="321">
        <v>1.7961040779999999</v>
      </c>
      <c r="AC2792" s="322">
        <v>0.59518882524182481</v>
      </c>
      <c r="AD2792" s="323">
        <v>201000</v>
      </c>
      <c r="AE2792" s="322">
        <v>70.264751471974563</v>
      </c>
      <c r="AF2792" s="324">
        <v>173.57413987879434</v>
      </c>
      <c r="AG2792" s="324">
        <v>32.078999668228185</v>
      </c>
      <c r="AH2792" s="324">
        <v>0.14760185641305759</v>
      </c>
      <c r="AI2792" s="324">
        <v>0.18481439510879175</v>
      </c>
      <c r="AJ2792" s="324">
        <v>0.12053670838377531</v>
      </c>
      <c r="AK2792" s="324">
        <v>189.06332269715827</v>
      </c>
      <c r="AL2792" s="324">
        <v>142.98040133320345</v>
      </c>
      <c r="AM2792" s="324">
        <v>235.14624406111312</v>
      </c>
    </row>
    <row r="2793" spans="1:39">
      <c r="A2793" s="291" t="s">
        <v>2944</v>
      </c>
      <c r="B2793" s="291">
        <v>4</v>
      </c>
      <c r="C2793" s="291" t="s">
        <v>4971</v>
      </c>
      <c r="D2793" s="291" t="s">
        <v>3178</v>
      </c>
      <c r="E2793" s="291" t="s">
        <v>3160</v>
      </c>
      <c r="F2793" s="291" t="s">
        <v>3161</v>
      </c>
      <c r="G2793" s="291" t="s">
        <v>3162</v>
      </c>
      <c r="H2793" s="291" t="s">
        <v>3163</v>
      </c>
      <c r="I2793" s="291" t="s">
        <v>3164</v>
      </c>
      <c r="J2793" s="291" t="s">
        <v>63</v>
      </c>
      <c r="K2793" s="291">
        <v>6</v>
      </c>
      <c r="L2793" s="291">
        <v>24440266</v>
      </c>
      <c r="M2793" s="291" t="s">
        <v>58</v>
      </c>
      <c r="N2793" s="291">
        <v>790</v>
      </c>
      <c r="O2793" s="291">
        <v>14141137.90760022</v>
      </c>
      <c r="P2793" s="321" t="s">
        <v>3172</v>
      </c>
      <c r="Q2793" s="321">
        <v>20100000</v>
      </c>
      <c r="R2793" s="321">
        <v>32.510452999999998</v>
      </c>
      <c r="S2793" s="321">
        <v>52.540310169999998</v>
      </c>
      <c r="T2793" s="321">
        <v>123.30787642705047</v>
      </c>
      <c r="U2793" s="321" t="s">
        <v>150</v>
      </c>
      <c r="V2793" s="321">
        <v>0.2437433168239114</v>
      </c>
      <c r="W2793" s="321">
        <v>1.33586139759419</v>
      </c>
      <c r="X2793" s="321">
        <v>2.6501716760387399</v>
      </c>
      <c r="Y2793" s="321">
        <v>41.899748670636797</v>
      </c>
      <c r="Z2793" s="321">
        <v>0.41800999999999999</v>
      </c>
      <c r="AA2793" s="321">
        <v>141.09487300000001</v>
      </c>
      <c r="AB2793" s="321">
        <v>1.7961040779999999</v>
      </c>
      <c r="AC2793" s="322">
        <v>0.59518882524182481</v>
      </c>
      <c r="AD2793" s="323">
        <v>201000</v>
      </c>
      <c r="AE2793" s="322">
        <v>70.353919938309559</v>
      </c>
      <c r="AF2793" s="324">
        <v>173.79441162990958</v>
      </c>
      <c r="AG2793" s="324">
        <v>32.111437607897017</v>
      </c>
      <c r="AH2793" s="324">
        <v>0.14726327595162975</v>
      </c>
      <c r="AI2793" s="324">
        <v>0.18476680180187521</v>
      </c>
      <c r="AJ2793" s="324">
        <v>0.12053670838377531</v>
      </c>
      <c r="AK2793" s="324">
        <v>189.01463520861881</v>
      </c>
      <c r="AL2793" s="324">
        <v>142.94358109460842</v>
      </c>
      <c r="AM2793" s="324">
        <v>235.08568932262924</v>
      </c>
    </row>
    <row r="2794" spans="1:39">
      <c r="A2794" s="291" t="s">
        <v>2945</v>
      </c>
      <c r="B2794" s="291">
        <v>4</v>
      </c>
      <c r="C2794" s="291" t="s">
        <v>4972</v>
      </c>
      <c r="D2794" s="291" t="s">
        <v>3178</v>
      </c>
      <c r="E2794" s="291" t="s">
        <v>3160</v>
      </c>
      <c r="F2794" s="291" t="s">
        <v>3161</v>
      </c>
      <c r="G2794" s="291" t="s">
        <v>3162</v>
      </c>
      <c r="H2794" s="291" t="s">
        <v>3163</v>
      </c>
      <c r="I2794" s="291" t="s">
        <v>3164</v>
      </c>
      <c r="J2794" s="291" t="s">
        <v>63</v>
      </c>
      <c r="K2794" s="291">
        <v>6</v>
      </c>
      <c r="L2794" s="291">
        <v>24440266</v>
      </c>
      <c r="M2794" s="291" t="s">
        <v>58</v>
      </c>
      <c r="N2794" s="291">
        <v>791</v>
      </c>
      <c r="O2794" s="291">
        <v>14159060.769333554</v>
      </c>
      <c r="P2794" s="321" t="s">
        <v>3172</v>
      </c>
      <c r="Q2794" s="321">
        <v>20100000</v>
      </c>
      <c r="R2794" s="321">
        <v>32.510452999999998</v>
      </c>
      <c r="S2794" s="321">
        <v>52.540310169999998</v>
      </c>
      <c r="T2794" s="321">
        <v>123.30787642705047</v>
      </c>
      <c r="U2794" s="321" t="s">
        <v>150</v>
      </c>
      <c r="V2794" s="321">
        <v>0.2437433168239114</v>
      </c>
      <c r="W2794" s="321">
        <v>1.33586139759419</v>
      </c>
      <c r="X2794" s="321">
        <v>2.6501716760387399</v>
      </c>
      <c r="Y2794" s="321">
        <v>41.899748670636797</v>
      </c>
      <c r="Z2794" s="321">
        <v>0.41800999999999999</v>
      </c>
      <c r="AA2794" s="321">
        <v>141.09487300000001</v>
      </c>
      <c r="AB2794" s="321">
        <v>1.7961040779999999</v>
      </c>
      <c r="AC2794" s="322">
        <v>0.59518882524182481</v>
      </c>
      <c r="AD2794" s="323">
        <v>201000</v>
      </c>
      <c r="AE2794" s="322">
        <v>70.443088404644556</v>
      </c>
      <c r="AF2794" s="324">
        <v>174.01468338102481</v>
      </c>
      <c r="AG2794" s="324">
        <v>32.143800989385156</v>
      </c>
      <c r="AH2794" s="324">
        <v>0.14692479323509902</v>
      </c>
      <c r="AI2794" s="324">
        <v>0.1847189005252084</v>
      </c>
      <c r="AJ2794" s="324">
        <v>0.12053670838377531</v>
      </c>
      <c r="AK2794" s="324">
        <v>188.96563267003012</v>
      </c>
      <c r="AL2794" s="324">
        <v>142.90652259730811</v>
      </c>
      <c r="AM2794" s="324">
        <v>235.02474274275212</v>
      </c>
    </row>
    <row r="2795" spans="1:39">
      <c r="A2795" s="291" t="s">
        <v>2946</v>
      </c>
      <c r="B2795" s="291">
        <v>4</v>
      </c>
      <c r="C2795" s="291" t="s">
        <v>4973</v>
      </c>
      <c r="D2795" s="291" t="s">
        <v>3178</v>
      </c>
      <c r="E2795" s="291" t="s">
        <v>3160</v>
      </c>
      <c r="F2795" s="291" t="s">
        <v>3161</v>
      </c>
      <c r="G2795" s="291" t="s">
        <v>3162</v>
      </c>
      <c r="H2795" s="291" t="s">
        <v>3163</v>
      </c>
      <c r="I2795" s="291" t="s">
        <v>3164</v>
      </c>
      <c r="J2795" s="291" t="s">
        <v>63</v>
      </c>
      <c r="K2795" s="291">
        <v>6</v>
      </c>
      <c r="L2795" s="291">
        <v>24440266</v>
      </c>
      <c r="M2795" s="291" t="s">
        <v>58</v>
      </c>
      <c r="N2795" s="291">
        <v>792</v>
      </c>
      <c r="O2795" s="291">
        <v>14176983.631066889</v>
      </c>
      <c r="P2795" s="321" t="s">
        <v>3172</v>
      </c>
      <c r="Q2795" s="321">
        <v>20100000</v>
      </c>
      <c r="R2795" s="321">
        <v>32.510452999999998</v>
      </c>
      <c r="S2795" s="321">
        <v>52.540310169999998</v>
      </c>
      <c r="T2795" s="321">
        <v>123.30787642705047</v>
      </c>
      <c r="U2795" s="321" t="s">
        <v>150</v>
      </c>
      <c r="V2795" s="321">
        <v>0.2437433168239114</v>
      </c>
      <c r="W2795" s="321">
        <v>1.33586139759419</v>
      </c>
      <c r="X2795" s="321">
        <v>2.6501716760387399</v>
      </c>
      <c r="Y2795" s="321">
        <v>41.899748670636797</v>
      </c>
      <c r="Z2795" s="321">
        <v>0.41800999999999999</v>
      </c>
      <c r="AA2795" s="321">
        <v>141.09487300000001</v>
      </c>
      <c r="AB2795" s="321">
        <v>1.7961040779999999</v>
      </c>
      <c r="AC2795" s="322">
        <v>0.59518882524182481</v>
      </c>
      <c r="AD2795" s="323">
        <v>201000</v>
      </c>
      <c r="AE2795" s="322">
        <v>70.532256870979552</v>
      </c>
      <c r="AF2795" s="324">
        <v>174.23495513214004</v>
      </c>
      <c r="AG2795" s="324">
        <v>32.176089834994357</v>
      </c>
      <c r="AH2795" s="324">
        <v>0.14658641176511941</v>
      </c>
      <c r="AI2795" s="324">
        <v>0.18467069257481636</v>
      </c>
      <c r="AJ2795" s="324">
        <v>0.12053670838377531</v>
      </c>
      <c r="AK2795" s="324">
        <v>188.9163164072132</v>
      </c>
      <c r="AL2795" s="324">
        <v>142.86922684396353</v>
      </c>
      <c r="AM2795" s="324">
        <v>234.96340597046284</v>
      </c>
    </row>
    <row r="2796" spans="1:39">
      <c r="A2796" s="291" t="s">
        <v>2947</v>
      </c>
      <c r="B2796" s="291">
        <v>4</v>
      </c>
      <c r="C2796" s="291" t="s">
        <v>4974</v>
      </c>
      <c r="D2796" s="291" t="s">
        <v>3178</v>
      </c>
      <c r="E2796" s="291" t="s">
        <v>3160</v>
      </c>
      <c r="F2796" s="291" t="s">
        <v>3161</v>
      </c>
      <c r="G2796" s="291" t="s">
        <v>3162</v>
      </c>
      <c r="H2796" s="291" t="s">
        <v>3163</v>
      </c>
      <c r="I2796" s="291" t="s">
        <v>3164</v>
      </c>
      <c r="J2796" s="291" t="s">
        <v>63</v>
      </c>
      <c r="K2796" s="291">
        <v>6</v>
      </c>
      <c r="L2796" s="291">
        <v>24440266</v>
      </c>
      <c r="M2796" s="291" t="s">
        <v>58</v>
      </c>
      <c r="N2796" s="291">
        <v>793</v>
      </c>
      <c r="O2796" s="291">
        <v>14194906.492800223</v>
      </c>
      <c r="P2796" s="321" t="s">
        <v>3172</v>
      </c>
      <c r="Q2796" s="321">
        <v>20100000</v>
      </c>
      <c r="R2796" s="321">
        <v>32.510452999999998</v>
      </c>
      <c r="S2796" s="321">
        <v>52.540310169999998</v>
      </c>
      <c r="T2796" s="321">
        <v>123.30787642705047</v>
      </c>
      <c r="U2796" s="321" t="s">
        <v>150</v>
      </c>
      <c r="V2796" s="321">
        <v>0.2437433168239114</v>
      </c>
      <c r="W2796" s="321">
        <v>1.33586139759419</v>
      </c>
      <c r="X2796" s="321">
        <v>2.6501716760387399</v>
      </c>
      <c r="Y2796" s="321">
        <v>41.899748670636797</v>
      </c>
      <c r="Z2796" s="321">
        <v>0.41800999999999999</v>
      </c>
      <c r="AA2796" s="321">
        <v>141.09487300000001</v>
      </c>
      <c r="AB2796" s="321">
        <v>1.7961040779999999</v>
      </c>
      <c r="AC2796" s="322">
        <v>0.59518882524182481</v>
      </c>
      <c r="AD2796" s="323">
        <v>201000</v>
      </c>
      <c r="AE2796" s="322">
        <v>70.621425337314534</v>
      </c>
      <c r="AF2796" s="324">
        <v>174.45522688325522</v>
      </c>
      <c r="AG2796" s="324">
        <v>32.208304167794253</v>
      </c>
      <c r="AH2796" s="324">
        <v>0.14624813502777001</v>
      </c>
      <c r="AI2796" s="324">
        <v>0.18462217924458021</v>
      </c>
      <c r="AJ2796" s="324">
        <v>0.12053670838377531</v>
      </c>
      <c r="AK2796" s="324">
        <v>188.86668774379575</v>
      </c>
      <c r="AL2796" s="324">
        <v>142.83169483557703</v>
      </c>
      <c r="AM2796" s="324">
        <v>234.90168065201451</v>
      </c>
    </row>
    <row r="2797" spans="1:39">
      <c r="A2797" s="291" t="s">
        <v>2948</v>
      </c>
      <c r="B2797" s="291">
        <v>4</v>
      </c>
      <c r="C2797" s="291" t="s">
        <v>4975</v>
      </c>
      <c r="D2797" s="291" t="s">
        <v>3178</v>
      </c>
      <c r="E2797" s="291" t="s">
        <v>3160</v>
      </c>
      <c r="F2797" s="291" t="s">
        <v>3161</v>
      </c>
      <c r="G2797" s="291" t="s">
        <v>3162</v>
      </c>
      <c r="H2797" s="291" t="s">
        <v>3163</v>
      </c>
      <c r="I2797" s="291" t="s">
        <v>3164</v>
      </c>
      <c r="J2797" s="291" t="s">
        <v>63</v>
      </c>
      <c r="K2797" s="291">
        <v>6</v>
      </c>
      <c r="L2797" s="291">
        <v>24440266</v>
      </c>
      <c r="M2797" s="291" t="s">
        <v>58</v>
      </c>
      <c r="N2797" s="291">
        <v>794</v>
      </c>
      <c r="O2797" s="291">
        <v>14212829.354533557</v>
      </c>
      <c r="P2797" s="321" t="s">
        <v>3172</v>
      </c>
      <c r="Q2797" s="321">
        <v>20100000</v>
      </c>
      <c r="R2797" s="321">
        <v>32.510452999999998</v>
      </c>
      <c r="S2797" s="321">
        <v>52.540310169999998</v>
      </c>
      <c r="T2797" s="321">
        <v>123.30787642705047</v>
      </c>
      <c r="U2797" s="321" t="s">
        <v>150</v>
      </c>
      <c r="V2797" s="321">
        <v>0.2437433168239114</v>
      </c>
      <c r="W2797" s="321">
        <v>1.33586139759419</v>
      </c>
      <c r="X2797" s="321">
        <v>2.6501716760387399</v>
      </c>
      <c r="Y2797" s="321">
        <v>41.899748670636797</v>
      </c>
      <c r="Z2797" s="321">
        <v>0.41800999999999999</v>
      </c>
      <c r="AA2797" s="321">
        <v>141.09487300000001</v>
      </c>
      <c r="AB2797" s="321">
        <v>1.7961040779999999</v>
      </c>
      <c r="AC2797" s="322">
        <v>0.59518882524182481</v>
      </c>
      <c r="AD2797" s="323">
        <v>201000</v>
      </c>
      <c r="AE2797" s="322">
        <v>70.71059380364953</v>
      </c>
      <c r="AF2797" s="324">
        <v>174.67549863437046</v>
      </c>
      <c r="AG2797" s="324">
        <v>32.240444011618862</v>
      </c>
      <c r="AH2797" s="324">
        <v>0.14590996649314045</v>
      </c>
      <c r="AI2797" s="324">
        <v>0.18457336182623035</v>
      </c>
      <c r="AJ2797" s="324">
        <v>0.12053670838377531</v>
      </c>
      <c r="AK2797" s="324">
        <v>188.81674800120541</v>
      </c>
      <c r="AL2797" s="324">
        <v>142.79392757148699</v>
      </c>
      <c r="AM2797" s="324">
        <v>234.83956843092386</v>
      </c>
    </row>
    <row r="2798" spans="1:39">
      <c r="A2798" s="291" t="s">
        <v>2949</v>
      </c>
      <c r="B2798" s="291">
        <v>4</v>
      </c>
      <c r="C2798" s="291" t="s">
        <v>4976</v>
      </c>
      <c r="D2798" s="291" t="s">
        <v>3178</v>
      </c>
      <c r="E2798" s="291" t="s">
        <v>3160</v>
      </c>
      <c r="F2798" s="291" t="s">
        <v>3161</v>
      </c>
      <c r="G2798" s="291" t="s">
        <v>3162</v>
      </c>
      <c r="H2798" s="291" t="s">
        <v>3163</v>
      </c>
      <c r="I2798" s="291" t="s">
        <v>3164</v>
      </c>
      <c r="J2798" s="291" t="s">
        <v>63</v>
      </c>
      <c r="K2798" s="291">
        <v>6</v>
      </c>
      <c r="L2798" s="291">
        <v>24440266</v>
      </c>
      <c r="M2798" s="291" t="s">
        <v>58</v>
      </c>
      <c r="N2798" s="291">
        <v>795</v>
      </c>
      <c r="O2798" s="291">
        <v>14230752.216266891</v>
      </c>
      <c r="P2798" s="321" t="s">
        <v>3172</v>
      </c>
      <c r="Q2798" s="321">
        <v>20100000</v>
      </c>
      <c r="R2798" s="321">
        <v>32.510452999999998</v>
      </c>
      <c r="S2798" s="321">
        <v>52.540310169999998</v>
      </c>
      <c r="T2798" s="321">
        <v>123.30787642705047</v>
      </c>
      <c r="U2798" s="321" t="s">
        <v>150</v>
      </c>
      <c r="V2798" s="321">
        <v>0.2437433168239114</v>
      </c>
      <c r="W2798" s="321">
        <v>1.33586139759419</v>
      </c>
      <c r="X2798" s="321">
        <v>2.6501716760387399</v>
      </c>
      <c r="Y2798" s="321">
        <v>41.899748670636797</v>
      </c>
      <c r="Z2798" s="321">
        <v>0.41800999999999999</v>
      </c>
      <c r="AA2798" s="321">
        <v>141.09487300000001</v>
      </c>
      <c r="AB2798" s="321">
        <v>1.7961040779999999</v>
      </c>
      <c r="AC2798" s="322">
        <v>0.59518882524182481</v>
      </c>
      <c r="AD2798" s="323">
        <v>201000</v>
      </c>
      <c r="AE2798" s="322">
        <v>70.799762269984527</v>
      </c>
      <c r="AF2798" s="324">
        <v>174.89577038548569</v>
      </c>
      <c r="AG2798" s="324">
        <v>32.272509391063238</v>
      </c>
      <c r="AH2798" s="324">
        <v>0.14557190961632127</v>
      </c>
      <c r="AI2798" s="324">
        <v>0.18452424160934128</v>
      </c>
      <c r="AJ2798" s="324">
        <v>0.12053670838377531</v>
      </c>
      <c r="AK2798" s="324">
        <v>188.7664984986643</v>
      </c>
      <c r="AL2798" s="324">
        <v>142.75592604936398</v>
      </c>
      <c r="AM2798" s="324">
        <v>234.77707094796463</v>
      </c>
    </row>
    <row r="2799" spans="1:39">
      <c r="A2799" s="291" t="s">
        <v>2950</v>
      </c>
      <c r="B2799" s="291">
        <v>4</v>
      </c>
      <c r="C2799" s="291" t="s">
        <v>4977</v>
      </c>
      <c r="D2799" s="291" t="s">
        <v>3178</v>
      </c>
      <c r="E2799" s="291" t="s">
        <v>3160</v>
      </c>
      <c r="F2799" s="291" t="s">
        <v>3161</v>
      </c>
      <c r="G2799" s="291" t="s">
        <v>3162</v>
      </c>
      <c r="H2799" s="291" t="s">
        <v>3163</v>
      </c>
      <c r="I2799" s="291" t="s">
        <v>3164</v>
      </c>
      <c r="J2799" s="291" t="s">
        <v>63</v>
      </c>
      <c r="K2799" s="291">
        <v>6</v>
      </c>
      <c r="L2799" s="291">
        <v>24440266</v>
      </c>
      <c r="M2799" s="291" t="s">
        <v>58</v>
      </c>
      <c r="N2799" s="291">
        <v>796</v>
      </c>
      <c r="O2799" s="291">
        <v>14248675.078000225</v>
      </c>
      <c r="P2799" s="321" t="s">
        <v>3172</v>
      </c>
      <c r="Q2799" s="321">
        <v>20100000</v>
      </c>
      <c r="R2799" s="321">
        <v>32.510452999999998</v>
      </c>
      <c r="S2799" s="321">
        <v>52.540310169999998</v>
      </c>
      <c r="T2799" s="321">
        <v>123.30787642705047</v>
      </c>
      <c r="U2799" s="321" t="s">
        <v>150</v>
      </c>
      <c r="V2799" s="321">
        <v>0.2437433168239114</v>
      </c>
      <c r="W2799" s="321">
        <v>1.33586139759419</v>
      </c>
      <c r="X2799" s="321">
        <v>2.6501716760387399</v>
      </c>
      <c r="Y2799" s="321">
        <v>41.899748670636797</v>
      </c>
      <c r="Z2799" s="321">
        <v>0.41800999999999999</v>
      </c>
      <c r="AA2799" s="321">
        <v>141.09487300000001</v>
      </c>
      <c r="AB2799" s="321">
        <v>1.7961040779999999</v>
      </c>
      <c r="AC2799" s="322">
        <v>0.59518882524182481</v>
      </c>
      <c r="AD2799" s="323">
        <v>201000</v>
      </c>
      <c r="AE2799" s="322">
        <v>70.888930736319523</v>
      </c>
      <c r="AF2799" s="324">
        <v>175.11604213660092</v>
      </c>
      <c r="AG2799" s="324">
        <v>32.304500331479936</v>
      </c>
      <c r="AH2799" s="324">
        <v>0.14523396783622006</v>
      </c>
      <c r="AI2799" s="324">
        <v>0.18447481988132478</v>
      </c>
      <c r="AJ2799" s="324">
        <v>0.12053670838377531</v>
      </c>
      <c r="AK2799" s="324">
        <v>188.71594055318212</v>
      </c>
      <c r="AL2799" s="324">
        <v>142.71769126520542</v>
      </c>
      <c r="AM2799" s="324">
        <v>234.7141898411588</v>
      </c>
    </row>
    <row r="2800" spans="1:39">
      <c r="A2800" s="291" t="s">
        <v>2951</v>
      </c>
      <c r="B2800" s="291">
        <v>4</v>
      </c>
      <c r="C2800" s="291" t="s">
        <v>4978</v>
      </c>
      <c r="D2800" s="291" t="s">
        <v>3178</v>
      </c>
      <c r="E2800" s="291" t="s">
        <v>3160</v>
      </c>
      <c r="F2800" s="291" t="s">
        <v>3161</v>
      </c>
      <c r="G2800" s="291" t="s">
        <v>3162</v>
      </c>
      <c r="H2800" s="291" t="s">
        <v>3163</v>
      </c>
      <c r="I2800" s="291" t="s">
        <v>3164</v>
      </c>
      <c r="J2800" s="291" t="s">
        <v>63</v>
      </c>
      <c r="K2800" s="291">
        <v>6</v>
      </c>
      <c r="L2800" s="291">
        <v>24440266</v>
      </c>
      <c r="M2800" s="291" t="s">
        <v>58</v>
      </c>
      <c r="N2800" s="291">
        <v>797</v>
      </c>
      <c r="O2800" s="291">
        <v>14266597.939733559</v>
      </c>
      <c r="P2800" s="321" t="s">
        <v>3172</v>
      </c>
      <c r="Q2800" s="321">
        <v>20100000</v>
      </c>
      <c r="R2800" s="321">
        <v>32.510452999999998</v>
      </c>
      <c r="S2800" s="321">
        <v>52.540310169999998</v>
      </c>
      <c r="T2800" s="321">
        <v>123.30787642705047</v>
      </c>
      <c r="U2800" s="321" t="s">
        <v>150</v>
      </c>
      <c r="V2800" s="321">
        <v>0.2437433168239114</v>
      </c>
      <c r="W2800" s="321">
        <v>1.33586139759419</v>
      </c>
      <c r="X2800" s="321">
        <v>2.6501716760387399</v>
      </c>
      <c r="Y2800" s="321">
        <v>41.899748670636797</v>
      </c>
      <c r="Z2800" s="321">
        <v>0.41800999999999999</v>
      </c>
      <c r="AA2800" s="321">
        <v>141.09487300000001</v>
      </c>
      <c r="AB2800" s="321">
        <v>1.7961040779999999</v>
      </c>
      <c r="AC2800" s="322">
        <v>0.59518882524182481</v>
      </c>
      <c r="AD2800" s="323">
        <v>201000</v>
      </c>
      <c r="AE2800" s="322">
        <v>70.978099202654519</v>
      </c>
      <c r="AF2800" s="324">
        <v>175.33631388771616</v>
      </c>
      <c r="AG2800" s="324">
        <v>32.336416858975653</v>
      </c>
      <c r="AH2800" s="324">
        <v>0.14489614457652425</v>
      </c>
      <c r="AI2800" s="324">
        <v>0.18442509792742429</v>
      </c>
      <c r="AJ2800" s="324">
        <v>0.12053670838377531</v>
      </c>
      <c r="AK2800" s="324">
        <v>188.66507547955032</v>
      </c>
      <c r="AL2800" s="324">
        <v>142.67922421333114</v>
      </c>
      <c r="AM2800" s="324">
        <v>234.65092674576951</v>
      </c>
    </row>
    <row r="2801" spans="1:39">
      <c r="A2801" s="291" t="s">
        <v>2952</v>
      </c>
      <c r="B2801" s="291">
        <v>4</v>
      </c>
      <c r="C2801" s="291" t="s">
        <v>4979</v>
      </c>
      <c r="D2801" s="291" t="s">
        <v>3178</v>
      </c>
      <c r="E2801" s="291" t="s">
        <v>3160</v>
      </c>
      <c r="F2801" s="291" t="s">
        <v>3161</v>
      </c>
      <c r="G2801" s="291" t="s">
        <v>3162</v>
      </c>
      <c r="H2801" s="291" t="s">
        <v>3163</v>
      </c>
      <c r="I2801" s="291" t="s">
        <v>3164</v>
      </c>
      <c r="J2801" s="291" t="s">
        <v>63</v>
      </c>
      <c r="K2801" s="291">
        <v>6</v>
      </c>
      <c r="L2801" s="291">
        <v>24440266</v>
      </c>
      <c r="M2801" s="291" t="s">
        <v>58</v>
      </c>
      <c r="N2801" s="291">
        <v>798</v>
      </c>
      <c r="O2801" s="291">
        <v>14284520.801466893</v>
      </c>
      <c r="P2801" s="321" t="s">
        <v>3172</v>
      </c>
      <c r="Q2801" s="321">
        <v>20100000</v>
      </c>
      <c r="R2801" s="321">
        <v>32.510452999999998</v>
      </c>
      <c r="S2801" s="321">
        <v>52.540310169999998</v>
      </c>
      <c r="T2801" s="321">
        <v>123.30787642705047</v>
      </c>
      <c r="U2801" s="321" t="s">
        <v>150</v>
      </c>
      <c r="V2801" s="321">
        <v>0.2437433168239114</v>
      </c>
      <c r="W2801" s="321">
        <v>1.33586139759419</v>
      </c>
      <c r="X2801" s="321">
        <v>2.6501716760387399</v>
      </c>
      <c r="Y2801" s="321">
        <v>41.899748670636797</v>
      </c>
      <c r="Z2801" s="321">
        <v>0.41800999999999999</v>
      </c>
      <c r="AA2801" s="321">
        <v>141.09487300000001</v>
      </c>
      <c r="AB2801" s="321">
        <v>1.7961040779999999</v>
      </c>
      <c r="AC2801" s="322">
        <v>0.59518882524182481</v>
      </c>
      <c r="AD2801" s="323">
        <v>201000</v>
      </c>
      <c r="AE2801" s="322">
        <v>71.067267668989516</v>
      </c>
      <c r="AF2801" s="324">
        <v>175.55658563883136</v>
      </c>
      <c r="AG2801" s="324">
        <v>32.368259000407761</v>
      </c>
      <c r="AH2801" s="324">
        <v>0.14455844324519834</v>
      </c>
      <c r="AI2801" s="324">
        <v>0.18437507703070882</v>
      </c>
      <c r="AJ2801" s="324">
        <v>0.12053670838377531</v>
      </c>
      <c r="AK2801" s="324">
        <v>188.61390459033606</v>
      </c>
      <c r="AL2801" s="324">
        <v>142.64052588637878</v>
      </c>
      <c r="AM2801" s="324">
        <v>234.58728329429331</v>
      </c>
    </row>
    <row r="2802" spans="1:39">
      <c r="A2802" s="291" t="s">
        <v>2953</v>
      </c>
      <c r="B2802" s="291">
        <v>4</v>
      </c>
      <c r="C2802" s="291" t="s">
        <v>4980</v>
      </c>
      <c r="D2802" s="291" t="s">
        <v>3178</v>
      </c>
      <c r="E2802" s="291" t="s">
        <v>3160</v>
      </c>
      <c r="F2802" s="291" t="s">
        <v>3161</v>
      </c>
      <c r="G2802" s="291" t="s">
        <v>3162</v>
      </c>
      <c r="H2802" s="291" t="s">
        <v>3163</v>
      </c>
      <c r="I2802" s="291" t="s">
        <v>3164</v>
      </c>
      <c r="J2802" s="291" t="s">
        <v>63</v>
      </c>
      <c r="K2802" s="291">
        <v>6</v>
      </c>
      <c r="L2802" s="291">
        <v>24440266</v>
      </c>
      <c r="M2802" s="291" t="s">
        <v>58</v>
      </c>
      <c r="N2802" s="291">
        <v>799</v>
      </c>
      <c r="O2802" s="291">
        <v>14302443.663200228</v>
      </c>
      <c r="P2802" s="321" t="s">
        <v>3172</v>
      </c>
      <c r="Q2802" s="321">
        <v>20100000</v>
      </c>
      <c r="R2802" s="321">
        <v>32.510452999999998</v>
      </c>
      <c r="S2802" s="321">
        <v>52.540310169999998</v>
      </c>
      <c r="T2802" s="321">
        <v>123.30787642705047</v>
      </c>
      <c r="U2802" s="321" t="s">
        <v>150</v>
      </c>
      <c r="V2802" s="321">
        <v>0.2437433168239114</v>
      </c>
      <c r="W2802" s="321">
        <v>1.33586139759419</v>
      </c>
      <c r="X2802" s="321">
        <v>2.6501716760387399</v>
      </c>
      <c r="Y2802" s="321">
        <v>41.899748670636797</v>
      </c>
      <c r="Z2802" s="321">
        <v>0.41800999999999999</v>
      </c>
      <c r="AA2802" s="321">
        <v>141.09487300000001</v>
      </c>
      <c r="AB2802" s="321">
        <v>1.7961040779999999</v>
      </c>
      <c r="AC2802" s="322">
        <v>0.59518882524182481</v>
      </c>
      <c r="AD2802" s="323">
        <v>201000</v>
      </c>
      <c r="AE2802" s="322">
        <v>71.156436135324512</v>
      </c>
      <c r="AF2802" s="324">
        <v>175.7768573899466</v>
      </c>
      <c r="AG2802" s="324">
        <v>32.400026783380866</v>
      </c>
      <c r="AH2802" s="324">
        <v>0.14422086723451952</v>
      </c>
      <c r="AI2802" s="324">
        <v>0.18432475847206697</v>
      </c>
      <c r="AJ2802" s="324">
        <v>0.12053670838377531</v>
      </c>
      <c r="AK2802" s="324">
        <v>188.56242919587578</v>
      </c>
      <c r="AL2802" s="324">
        <v>142.60159727529907</v>
      </c>
      <c r="AM2802" s="324">
        <v>234.52326111645249</v>
      </c>
    </row>
    <row r="2803" spans="1:39">
      <c r="A2803" s="291" t="s">
        <v>2954</v>
      </c>
      <c r="B2803" s="291">
        <v>4</v>
      </c>
      <c r="C2803" s="291" t="s">
        <v>4981</v>
      </c>
      <c r="D2803" s="291" t="s">
        <v>3178</v>
      </c>
      <c r="E2803" s="291" t="s">
        <v>3160</v>
      </c>
      <c r="F2803" s="291" t="s">
        <v>3161</v>
      </c>
      <c r="G2803" s="291" t="s">
        <v>3162</v>
      </c>
      <c r="H2803" s="291" t="s">
        <v>3163</v>
      </c>
      <c r="I2803" s="291" t="s">
        <v>3164</v>
      </c>
      <c r="J2803" s="291" t="s">
        <v>63</v>
      </c>
      <c r="K2803" s="291">
        <v>6</v>
      </c>
      <c r="L2803" s="291">
        <v>24440266</v>
      </c>
      <c r="M2803" s="291" t="s">
        <v>58</v>
      </c>
      <c r="N2803" s="291">
        <v>800</v>
      </c>
      <c r="O2803" s="291">
        <v>14320366.524933562</v>
      </c>
      <c r="P2803" s="321" t="s">
        <v>3172</v>
      </c>
      <c r="Q2803" s="321">
        <v>20100000</v>
      </c>
      <c r="R2803" s="321">
        <v>32.510452999999998</v>
      </c>
      <c r="S2803" s="321">
        <v>52.540310169999998</v>
      </c>
      <c r="T2803" s="321">
        <v>123.30787642705047</v>
      </c>
      <c r="U2803" s="321" t="s">
        <v>150</v>
      </c>
      <c r="V2803" s="321">
        <v>0.2437433168239114</v>
      </c>
      <c r="W2803" s="321">
        <v>1.33586139759419</v>
      </c>
      <c r="X2803" s="321">
        <v>2.6501716760387399</v>
      </c>
      <c r="Y2803" s="321">
        <v>41.899748670636797</v>
      </c>
      <c r="Z2803" s="321">
        <v>0.41800999999999999</v>
      </c>
      <c r="AA2803" s="321">
        <v>141.09487300000001</v>
      </c>
      <c r="AB2803" s="321">
        <v>1.7961040779999999</v>
      </c>
      <c r="AC2803" s="322">
        <v>0.59518882524182481</v>
      </c>
      <c r="AD2803" s="323">
        <v>201000</v>
      </c>
      <c r="AE2803" s="322">
        <v>71.245604601659508</v>
      </c>
      <c r="AF2803" s="324">
        <v>175.99712914106183</v>
      </c>
      <c r="AG2803" s="324">
        <v>32.431720236243393</v>
      </c>
      <c r="AH2803" s="324">
        <v>0.143883419921361</v>
      </c>
      <c r="AI2803" s="324">
        <v>0.18427414353020125</v>
      </c>
      <c r="AJ2803" s="324">
        <v>0.12053670838377531</v>
      </c>
      <c r="AK2803" s="324">
        <v>188.51065060426973</v>
      </c>
      <c r="AL2803" s="324">
        <v>142.56243936935155</v>
      </c>
      <c r="AM2803" s="324">
        <v>234.4588618391879</v>
      </c>
    </row>
    <row r="2804" spans="1:39">
      <c r="A2804" s="291" t="s">
        <v>2955</v>
      </c>
      <c r="B2804" s="291">
        <v>4</v>
      </c>
      <c r="C2804" s="291" t="s">
        <v>4982</v>
      </c>
      <c r="D2804" s="291" t="s">
        <v>3178</v>
      </c>
      <c r="E2804" s="291" t="s">
        <v>3160</v>
      </c>
      <c r="F2804" s="291" t="s">
        <v>3161</v>
      </c>
      <c r="G2804" s="291" t="s">
        <v>3162</v>
      </c>
      <c r="H2804" s="291" t="s">
        <v>3163</v>
      </c>
      <c r="I2804" s="291" t="s">
        <v>3164</v>
      </c>
      <c r="J2804" s="291" t="s">
        <v>63</v>
      </c>
      <c r="K2804" s="291">
        <v>6</v>
      </c>
      <c r="L2804" s="291">
        <v>24440266</v>
      </c>
      <c r="M2804" s="291" t="s">
        <v>58</v>
      </c>
      <c r="N2804" s="291">
        <v>801</v>
      </c>
      <c r="O2804" s="291">
        <v>14338289.386666896</v>
      </c>
      <c r="P2804" s="321" t="s">
        <v>3172</v>
      </c>
      <c r="Q2804" s="321">
        <v>20100000</v>
      </c>
      <c r="R2804" s="321">
        <v>32.510452999999998</v>
      </c>
      <c r="S2804" s="321">
        <v>52.540310169999998</v>
      </c>
      <c r="T2804" s="321">
        <v>123.30787642705047</v>
      </c>
      <c r="U2804" s="321" t="s">
        <v>150</v>
      </c>
      <c r="V2804" s="321">
        <v>0.2437433168239114</v>
      </c>
      <c r="W2804" s="321">
        <v>1.33586139759419</v>
      </c>
      <c r="X2804" s="321">
        <v>2.6501716760387399</v>
      </c>
      <c r="Y2804" s="321">
        <v>41.899748670636797</v>
      </c>
      <c r="Z2804" s="321">
        <v>0.41800999999999999</v>
      </c>
      <c r="AA2804" s="321">
        <v>141.09487300000001</v>
      </c>
      <c r="AB2804" s="321">
        <v>1.7961040779999999</v>
      </c>
      <c r="AC2804" s="322">
        <v>0.59518882524182481</v>
      </c>
      <c r="AD2804" s="323">
        <v>201000</v>
      </c>
      <c r="AE2804" s="322">
        <v>71.334773067994504</v>
      </c>
      <c r="AF2804" s="324">
        <v>176.21740089217707</v>
      </c>
      <c r="AG2804" s="324">
        <v>32.463339388084144</v>
      </c>
      <c r="AH2804" s="324">
        <v>0.14354610466690876</v>
      </c>
      <c r="AI2804" s="324">
        <v>0.18422323348162212</v>
      </c>
      <c r="AJ2804" s="324">
        <v>0.12053670838377531</v>
      </c>
      <c r="AK2804" s="324">
        <v>188.45857012137566</v>
      </c>
      <c r="AL2804" s="324">
        <v>142.52305315609988</v>
      </c>
      <c r="AM2804" s="324">
        <v>234.39408708665144</v>
      </c>
    </row>
    <row r="2805" spans="1:39">
      <c r="A2805" s="291" t="s">
        <v>2956</v>
      </c>
      <c r="B2805" s="291">
        <v>4</v>
      </c>
      <c r="C2805" s="291" t="s">
        <v>4983</v>
      </c>
      <c r="D2805" s="291" t="s">
        <v>3178</v>
      </c>
      <c r="E2805" s="291" t="s">
        <v>3160</v>
      </c>
      <c r="F2805" s="291" t="s">
        <v>3161</v>
      </c>
      <c r="G2805" s="291" t="s">
        <v>3162</v>
      </c>
      <c r="H2805" s="291" t="s">
        <v>3163</v>
      </c>
      <c r="I2805" s="291" t="s">
        <v>3164</v>
      </c>
      <c r="J2805" s="291" t="s">
        <v>63</v>
      </c>
      <c r="K2805" s="291">
        <v>6</v>
      </c>
      <c r="L2805" s="291">
        <v>24440266</v>
      </c>
      <c r="M2805" s="291" t="s">
        <v>58</v>
      </c>
      <c r="N2805" s="291">
        <v>802</v>
      </c>
      <c r="O2805" s="291">
        <v>14356212.24840023</v>
      </c>
      <c r="P2805" s="321" t="s">
        <v>3172</v>
      </c>
      <c r="Q2805" s="321">
        <v>20100000</v>
      </c>
      <c r="R2805" s="321">
        <v>32.510452999999998</v>
      </c>
      <c r="S2805" s="321">
        <v>52.540310169999998</v>
      </c>
      <c r="T2805" s="321">
        <v>123.30787642705047</v>
      </c>
      <c r="U2805" s="321" t="s">
        <v>150</v>
      </c>
      <c r="V2805" s="321">
        <v>0.2437433168239114</v>
      </c>
      <c r="W2805" s="321">
        <v>1.33586139759419</v>
      </c>
      <c r="X2805" s="321">
        <v>2.6501716760387399</v>
      </c>
      <c r="Y2805" s="321">
        <v>41.899748670636797</v>
      </c>
      <c r="Z2805" s="321">
        <v>0.41800999999999999</v>
      </c>
      <c r="AA2805" s="321">
        <v>141.09487300000001</v>
      </c>
      <c r="AB2805" s="321">
        <v>1.7961040779999999</v>
      </c>
      <c r="AC2805" s="322">
        <v>0.59518882524182481</v>
      </c>
      <c r="AD2805" s="323">
        <v>201000</v>
      </c>
      <c r="AE2805" s="322">
        <v>71.423941534329501</v>
      </c>
      <c r="AF2805" s="324">
        <v>176.4376726432923</v>
      </c>
      <c r="AG2805" s="324">
        <v>32.494884268728853</v>
      </c>
      <c r="AH2805" s="324">
        <v>0.14320892481672245</v>
      </c>
      <c r="AI2805" s="324">
        <v>0.18417202960064222</v>
      </c>
      <c r="AJ2805" s="324">
        <v>0.12053670838377531</v>
      </c>
      <c r="AK2805" s="324">
        <v>188.40618905080294</v>
      </c>
      <c r="AL2805" s="324">
        <v>142.48343962140734</v>
      </c>
      <c r="AM2805" s="324">
        <v>234.32893848019853</v>
      </c>
    </row>
    <row r="2806" spans="1:39">
      <c r="A2806" s="291" t="s">
        <v>2957</v>
      </c>
      <c r="B2806" s="291">
        <v>4</v>
      </c>
      <c r="C2806" s="291" t="s">
        <v>4984</v>
      </c>
      <c r="D2806" s="291" t="s">
        <v>3178</v>
      </c>
      <c r="E2806" s="291" t="s">
        <v>3160</v>
      </c>
      <c r="F2806" s="291" t="s">
        <v>3161</v>
      </c>
      <c r="G2806" s="291" t="s">
        <v>3162</v>
      </c>
      <c r="H2806" s="291" t="s">
        <v>3163</v>
      </c>
      <c r="I2806" s="291" t="s">
        <v>3164</v>
      </c>
      <c r="J2806" s="291" t="s">
        <v>63</v>
      </c>
      <c r="K2806" s="291">
        <v>6</v>
      </c>
      <c r="L2806" s="291">
        <v>24440266</v>
      </c>
      <c r="M2806" s="291" t="s">
        <v>58</v>
      </c>
      <c r="N2806" s="291">
        <v>803</v>
      </c>
      <c r="O2806" s="291">
        <v>14374135.110133564</v>
      </c>
      <c r="P2806" s="321" t="s">
        <v>3172</v>
      </c>
      <c r="Q2806" s="321">
        <v>20100000</v>
      </c>
      <c r="R2806" s="321">
        <v>32.510452999999998</v>
      </c>
      <c r="S2806" s="321">
        <v>52.540310169999998</v>
      </c>
      <c r="T2806" s="321">
        <v>123.30787642705047</v>
      </c>
      <c r="U2806" s="321" t="s">
        <v>150</v>
      </c>
      <c r="V2806" s="321">
        <v>0.2437433168239114</v>
      </c>
      <c r="W2806" s="321">
        <v>1.33586139759419</v>
      </c>
      <c r="X2806" s="321">
        <v>2.6501716760387399</v>
      </c>
      <c r="Y2806" s="321">
        <v>41.899748670636797</v>
      </c>
      <c r="Z2806" s="321">
        <v>0.41800999999999999</v>
      </c>
      <c r="AA2806" s="321">
        <v>141.09487300000001</v>
      </c>
      <c r="AB2806" s="321">
        <v>1.7961040779999999</v>
      </c>
      <c r="AC2806" s="322">
        <v>0.59518882524182481</v>
      </c>
      <c r="AD2806" s="323">
        <v>201000</v>
      </c>
      <c r="AE2806" s="322">
        <v>71.513110000664497</v>
      </c>
      <c r="AF2806" s="324">
        <v>176.65794439440751</v>
      </c>
      <c r="AG2806" s="324">
        <v>32.526354908736785</v>
      </c>
      <c r="AH2806" s="324">
        <v>0.14287188370092888</v>
      </c>
      <c r="AI2806" s="324">
        <v>0.18412053315937077</v>
      </c>
      <c r="AJ2806" s="324">
        <v>0.12053670838377531</v>
      </c>
      <c r="AK2806" s="324">
        <v>188.35350869390686</v>
      </c>
      <c r="AL2806" s="324">
        <v>142.44359974943259</v>
      </c>
      <c r="AM2806" s="324">
        <v>234.26341763838116</v>
      </c>
    </row>
    <row r="2807" spans="1:39">
      <c r="A2807" s="291" t="s">
        <v>2958</v>
      </c>
      <c r="B2807" s="291">
        <v>4</v>
      </c>
      <c r="C2807" s="291" t="s">
        <v>4985</v>
      </c>
      <c r="D2807" s="291" t="s">
        <v>3178</v>
      </c>
      <c r="E2807" s="291" t="s">
        <v>3160</v>
      </c>
      <c r="F2807" s="291" t="s">
        <v>3161</v>
      </c>
      <c r="G2807" s="291" t="s">
        <v>3162</v>
      </c>
      <c r="H2807" s="291" t="s">
        <v>3163</v>
      </c>
      <c r="I2807" s="291" t="s">
        <v>3164</v>
      </c>
      <c r="J2807" s="291" t="s">
        <v>63</v>
      </c>
      <c r="K2807" s="291">
        <v>6</v>
      </c>
      <c r="L2807" s="291">
        <v>24440266</v>
      </c>
      <c r="M2807" s="291" t="s">
        <v>58</v>
      </c>
      <c r="N2807" s="291">
        <v>804</v>
      </c>
      <c r="O2807" s="291">
        <v>14392057.971866898</v>
      </c>
      <c r="P2807" s="321" t="s">
        <v>3172</v>
      </c>
      <c r="Q2807" s="321">
        <v>20100000</v>
      </c>
      <c r="R2807" s="321">
        <v>32.510452999999998</v>
      </c>
      <c r="S2807" s="321">
        <v>52.540310169999998</v>
      </c>
      <c r="T2807" s="321">
        <v>123.30787642705047</v>
      </c>
      <c r="U2807" s="321" t="s">
        <v>150</v>
      </c>
      <c r="V2807" s="321">
        <v>0.2437433168239114</v>
      </c>
      <c r="W2807" s="321">
        <v>1.33586139759419</v>
      </c>
      <c r="X2807" s="321">
        <v>2.6501716760387399</v>
      </c>
      <c r="Y2807" s="321">
        <v>41.899748670636797</v>
      </c>
      <c r="Z2807" s="321">
        <v>0.41800999999999999</v>
      </c>
      <c r="AA2807" s="321">
        <v>141.09487300000001</v>
      </c>
      <c r="AB2807" s="321">
        <v>1.7961040779999999</v>
      </c>
      <c r="AC2807" s="322">
        <v>0.59518882524182481</v>
      </c>
      <c r="AD2807" s="323">
        <v>201000</v>
      </c>
      <c r="AE2807" s="322">
        <v>71.602278466999493</v>
      </c>
      <c r="AF2807" s="324">
        <v>176.87821614552274</v>
      </c>
      <c r="AG2807" s="324">
        <v>32.557751339397285</v>
      </c>
      <c r="AH2807" s="324">
        <v>0.14253498463393613</v>
      </c>
      <c r="AI2807" s="324">
        <v>0.18406874542770771</v>
      </c>
      <c r="AJ2807" s="324">
        <v>0.12053670838377531</v>
      </c>
      <c r="AK2807" s="324">
        <v>188.30053034978275</v>
      </c>
      <c r="AL2807" s="324">
        <v>142.40353452262511</v>
      </c>
      <c r="AM2807" s="324">
        <v>234.19752617694036</v>
      </c>
    </row>
    <row r="2808" spans="1:39">
      <c r="A2808" s="291" t="s">
        <v>2959</v>
      </c>
      <c r="B2808" s="291">
        <v>4</v>
      </c>
      <c r="C2808" s="291" t="s">
        <v>4986</v>
      </c>
      <c r="D2808" s="291" t="s">
        <v>3178</v>
      </c>
      <c r="E2808" s="291" t="s">
        <v>3160</v>
      </c>
      <c r="F2808" s="291" t="s">
        <v>3161</v>
      </c>
      <c r="G2808" s="291" t="s">
        <v>3162</v>
      </c>
      <c r="H2808" s="291" t="s">
        <v>3163</v>
      </c>
      <c r="I2808" s="291" t="s">
        <v>3164</v>
      </c>
      <c r="J2808" s="291" t="s">
        <v>63</v>
      </c>
      <c r="K2808" s="291">
        <v>6</v>
      </c>
      <c r="L2808" s="291">
        <v>24440266</v>
      </c>
      <c r="M2808" s="291" t="s">
        <v>58</v>
      </c>
      <c r="N2808" s="291">
        <v>805</v>
      </c>
      <c r="O2808" s="291">
        <v>14409980.833600232</v>
      </c>
      <c r="P2808" s="321" t="s">
        <v>3172</v>
      </c>
      <c r="Q2808" s="321">
        <v>20100000</v>
      </c>
      <c r="R2808" s="321">
        <v>32.510452999999998</v>
      </c>
      <c r="S2808" s="321">
        <v>52.540310169999998</v>
      </c>
      <c r="T2808" s="321">
        <v>123.30787642705047</v>
      </c>
      <c r="U2808" s="321" t="s">
        <v>150</v>
      </c>
      <c r="V2808" s="321">
        <v>0.2437433168239114</v>
      </c>
      <c r="W2808" s="321">
        <v>1.33586139759419</v>
      </c>
      <c r="X2808" s="321">
        <v>2.6501716760387399</v>
      </c>
      <c r="Y2808" s="321">
        <v>41.899748670636797</v>
      </c>
      <c r="Z2808" s="321">
        <v>0.41800999999999999</v>
      </c>
      <c r="AA2808" s="321">
        <v>141.09487300000001</v>
      </c>
      <c r="AB2808" s="321">
        <v>1.7961040779999999</v>
      </c>
      <c r="AC2808" s="322">
        <v>0.59518882524182481</v>
      </c>
      <c r="AD2808" s="323">
        <v>201000</v>
      </c>
      <c r="AE2808" s="322">
        <v>71.69144693333449</v>
      </c>
      <c r="AF2808" s="324">
        <v>177.09848789663798</v>
      </c>
      <c r="AG2808" s="324">
        <v>32.589073592726358</v>
      </c>
      <c r="AH2808" s="324">
        <v>0.14219823091471481</v>
      </c>
      <c r="AI2808" s="324">
        <v>0.18401666767333832</v>
      </c>
      <c r="AJ2808" s="324">
        <v>0.12053670838377531</v>
      </c>
      <c r="AK2808" s="324">
        <v>188.24725531526019</v>
      </c>
      <c r="AL2808" s="324">
        <v>142.36324492172102</v>
      </c>
      <c r="AM2808" s="324">
        <v>234.13126570879939</v>
      </c>
    </row>
    <row r="2809" spans="1:39">
      <c r="A2809" s="291" t="s">
        <v>2960</v>
      </c>
      <c r="B2809" s="291">
        <v>4</v>
      </c>
      <c r="C2809" s="291" t="s">
        <v>4987</v>
      </c>
      <c r="D2809" s="291" t="s">
        <v>3178</v>
      </c>
      <c r="E2809" s="291" t="s">
        <v>3160</v>
      </c>
      <c r="F2809" s="291" t="s">
        <v>3161</v>
      </c>
      <c r="G2809" s="291" t="s">
        <v>3162</v>
      </c>
      <c r="H2809" s="291" t="s">
        <v>3163</v>
      </c>
      <c r="I2809" s="291" t="s">
        <v>3164</v>
      </c>
      <c r="J2809" s="291" t="s">
        <v>63</v>
      </c>
      <c r="K2809" s="291">
        <v>6</v>
      </c>
      <c r="L2809" s="291">
        <v>24440266</v>
      </c>
      <c r="M2809" s="291" t="s">
        <v>58</v>
      </c>
      <c r="N2809" s="291">
        <v>806</v>
      </c>
      <c r="O2809" s="291">
        <v>14427903.695333567</v>
      </c>
      <c r="P2809" s="321" t="s">
        <v>3172</v>
      </c>
      <c r="Q2809" s="321">
        <v>20100000</v>
      </c>
      <c r="R2809" s="321">
        <v>32.510452999999998</v>
      </c>
      <c r="S2809" s="321">
        <v>52.540310169999998</v>
      </c>
      <c r="T2809" s="321">
        <v>123.30787642705047</v>
      </c>
      <c r="U2809" s="321" t="s">
        <v>150</v>
      </c>
      <c r="V2809" s="321">
        <v>0.2437433168239114</v>
      </c>
      <c r="W2809" s="321">
        <v>1.33586139759419</v>
      </c>
      <c r="X2809" s="321">
        <v>2.6501716760387399</v>
      </c>
      <c r="Y2809" s="321">
        <v>41.899748670636797</v>
      </c>
      <c r="Z2809" s="321">
        <v>0.41800999999999999</v>
      </c>
      <c r="AA2809" s="321">
        <v>141.09487300000001</v>
      </c>
      <c r="AB2809" s="321">
        <v>1.7961040779999999</v>
      </c>
      <c r="AC2809" s="322">
        <v>0.59518882524182481</v>
      </c>
      <c r="AD2809" s="323">
        <v>201000</v>
      </c>
      <c r="AE2809" s="322">
        <v>71.780615399669486</v>
      </c>
      <c r="AF2809" s="324">
        <v>177.31875964775321</v>
      </c>
      <c r="AG2809" s="324">
        <v>32.620321701463226</v>
      </c>
      <c r="AH2809" s="324">
        <v>0.14186162582654907</v>
      </c>
      <c r="AI2809" s="324">
        <v>0.18396430116172738</v>
      </c>
      <c r="AJ2809" s="324">
        <v>0.12053670838377531</v>
      </c>
      <c r="AK2809" s="324">
        <v>188.19368488489738</v>
      </c>
      <c r="AL2809" s="324">
        <v>142.32273192573848</v>
      </c>
      <c r="AM2809" s="324">
        <v>234.06463784405625</v>
      </c>
    </row>
    <row r="2810" spans="1:39">
      <c r="A2810" s="291" t="s">
        <v>2961</v>
      </c>
      <c r="B2810" s="291">
        <v>4</v>
      </c>
      <c r="C2810" s="291" t="s">
        <v>4988</v>
      </c>
      <c r="D2810" s="291" t="s">
        <v>3178</v>
      </c>
      <c r="E2810" s="291" t="s">
        <v>3160</v>
      </c>
      <c r="F2810" s="291" t="s">
        <v>3161</v>
      </c>
      <c r="G2810" s="291" t="s">
        <v>3162</v>
      </c>
      <c r="H2810" s="291" t="s">
        <v>3163</v>
      </c>
      <c r="I2810" s="291" t="s">
        <v>3164</v>
      </c>
      <c r="J2810" s="291" t="s">
        <v>63</v>
      </c>
      <c r="K2810" s="291">
        <v>6</v>
      </c>
      <c r="L2810" s="291">
        <v>24440266</v>
      </c>
      <c r="M2810" s="291" t="s">
        <v>58</v>
      </c>
      <c r="N2810" s="291">
        <v>807</v>
      </c>
      <c r="O2810" s="291">
        <v>14445826.557066901</v>
      </c>
      <c r="P2810" s="321" t="s">
        <v>3172</v>
      </c>
      <c r="Q2810" s="321">
        <v>20100000</v>
      </c>
      <c r="R2810" s="321">
        <v>32.510452999999998</v>
      </c>
      <c r="S2810" s="321">
        <v>52.540310169999998</v>
      </c>
      <c r="T2810" s="321">
        <v>123.30787642705047</v>
      </c>
      <c r="U2810" s="321" t="s">
        <v>150</v>
      </c>
      <c r="V2810" s="321">
        <v>0.2437433168239114</v>
      </c>
      <c r="W2810" s="321">
        <v>1.33586139759419</v>
      </c>
      <c r="X2810" s="321">
        <v>2.6501716760387399</v>
      </c>
      <c r="Y2810" s="321">
        <v>41.899748670636797</v>
      </c>
      <c r="Z2810" s="321">
        <v>0.41800999999999999</v>
      </c>
      <c r="AA2810" s="321">
        <v>141.09487300000001</v>
      </c>
      <c r="AB2810" s="321">
        <v>1.7961040779999999</v>
      </c>
      <c r="AC2810" s="322">
        <v>0.59518882524182481</v>
      </c>
      <c r="AD2810" s="323">
        <v>201000</v>
      </c>
      <c r="AE2810" s="322">
        <v>71.869783866004482</v>
      </c>
      <c r="AF2810" s="324">
        <v>177.53903139886845</v>
      </c>
      <c r="AG2810" s="324">
        <v>32.651495699066942</v>
      </c>
      <c r="AH2810" s="324">
        <v>0.14152517263735473</v>
      </c>
      <c r="AI2810" s="324">
        <v>0.18391164715611402</v>
      </c>
      <c r="AJ2810" s="324">
        <v>0.12053670838377531</v>
      </c>
      <c r="AK2810" s="324">
        <v>188.13982035097555</v>
      </c>
      <c r="AL2810" s="324">
        <v>142.28199651197397</v>
      </c>
      <c r="AM2810" s="324">
        <v>233.99764418997717</v>
      </c>
    </row>
    <row r="2811" spans="1:39">
      <c r="A2811" s="291" t="s">
        <v>2962</v>
      </c>
      <c r="B2811" s="291">
        <v>4</v>
      </c>
      <c r="C2811" s="291" t="s">
        <v>4989</v>
      </c>
      <c r="D2811" s="291" t="s">
        <v>3178</v>
      </c>
      <c r="E2811" s="291" t="s">
        <v>3160</v>
      </c>
      <c r="F2811" s="291" t="s">
        <v>3161</v>
      </c>
      <c r="G2811" s="291" t="s">
        <v>3162</v>
      </c>
      <c r="H2811" s="291" t="s">
        <v>3163</v>
      </c>
      <c r="I2811" s="291" t="s">
        <v>3164</v>
      </c>
      <c r="J2811" s="291" t="s">
        <v>63</v>
      </c>
      <c r="K2811" s="291">
        <v>6</v>
      </c>
      <c r="L2811" s="291">
        <v>24440266</v>
      </c>
      <c r="M2811" s="291" t="s">
        <v>58</v>
      </c>
      <c r="N2811" s="291">
        <v>808</v>
      </c>
      <c r="O2811" s="291">
        <v>14463749.418800235</v>
      </c>
      <c r="P2811" s="321" t="s">
        <v>3172</v>
      </c>
      <c r="Q2811" s="321">
        <v>20100000</v>
      </c>
      <c r="R2811" s="321">
        <v>32.510452999999998</v>
      </c>
      <c r="S2811" s="321">
        <v>52.540310169999998</v>
      </c>
      <c r="T2811" s="321">
        <v>123.30787642705047</v>
      </c>
      <c r="U2811" s="321" t="s">
        <v>150</v>
      </c>
      <c r="V2811" s="321">
        <v>0.2437433168239114</v>
      </c>
      <c r="W2811" s="321">
        <v>1.33586139759419</v>
      </c>
      <c r="X2811" s="321">
        <v>2.6501716760387399</v>
      </c>
      <c r="Y2811" s="321">
        <v>41.899748670636797</v>
      </c>
      <c r="Z2811" s="321">
        <v>0.41800999999999999</v>
      </c>
      <c r="AA2811" s="321">
        <v>141.09487300000001</v>
      </c>
      <c r="AB2811" s="321">
        <v>1.7961040779999999</v>
      </c>
      <c r="AC2811" s="322">
        <v>0.59518882524182481</v>
      </c>
      <c r="AD2811" s="323">
        <v>201000</v>
      </c>
      <c r="AE2811" s="322">
        <v>71.958952332339479</v>
      </c>
      <c r="AF2811" s="324">
        <v>177.75930314998368</v>
      </c>
      <c r="AG2811" s="324">
        <v>32.682595619712906</v>
      </c>
      <c r="AH2811" s="324">
        <v>0.14118887459924134</v>
      </c>
      <c r="AI2811" s="324">
        <v>0.18385870691750575</v>
      </c>
      <c r="AJ2811" s="324">
        <v>0.12053670838377531</v>
      </c>
      <c r="AK2811" s="324">
        <v>188.08566300349315</v>
      </c>
      <c r="AL2811" s="324">
        <v>142.2410396559973</v>
      </c>
      <c r="AM2811" s="324">
        <v>233.93028635098898</v>
      </c>
    </row>
    <row r="2812" spans="1:39">
      <c r="A2812" s="291" t="s">
        <v>2963</v>
      </c>
      <c r="B2812" s="291">
        <v>4</v>
      </c>
      <c r="C2812" s="291" t="s">
        <v>4990</v>
      </c>
      <c r="D2812" s="291" t="s">
        <v>3178</v>
      </c>
      <c r="E2812" s="291" t="s">
        <v>3160</v>
      </c>
      <c r="F2812" s="291" t="s">
        <v>3161</v>
      </c>
      <c r="G2812" s="291" t="s">
        <v>3162</v>
      </c>
      <c r="H2812" s="291" t="s">
        <v>3163</v>
      </c>
      <c r="I2812" s="291" t="s">
        <v>3164</v>
      </c>
      <c r="J2812" s="291" t="s">
        <v>63</v>
      </c>
      <c r="K2812" s="291">
        <v>6</v>
      </c>
      <c r="L2812" s="291">
        <v>24440266</v>
      </c>
      <c r="M2812" s="291" t="s">
        <v>58</v>
      </c>
      <c r="N2812" s="291">
        <v>809</v>
      </c>
      <c r="O2812" s="291">
        <v>14481672.280533569</v>
      </c>
      <c r="P2812" s="321" t="s">
        <v>3172</v>
      </c>
      <c r="Q2812" s="321">
        <v>20100000</v>
      </c>
      <c r="R2812" s="321">
        <v>32.510452999999998</v>
      </c>
      <c r="S2812" s="321">
        <v>52.540310169999998</v>
      </c>
      <c r="T2812" s="321">
        <v>123.30787642705047</v>
      </c>
      <c r="U2812" s="321" t="s">
        <v>150</v>
      </c>
      <c r="V2812" s="321">
        <v>0.2437433168239114</v>
      </c>
      <c r="W2812" s="321">
        <v>1.33586139759419</v>
      </c>
      <c r="X2812" s="321">
        <v>2.6501716760387399</v>
      </c>
      <c r="Y2812" s="321">
        <v>41.899748670636797</v>
      </c>
      <c r="Z2812" s="321">
        <v>0.41800999999999999</v>
      </c>
      <c r="AA2812" s="321">
        <v>141.09487300000001</v>
      </c>
      <c r="AB2812" s="321">
        <v>1.7961040779999999</v>
      </c>
      <c r="AC2812" s="322">
        <v>0.59518882524182481</v>
      </c>
      <c r="AD2812" s="323">
        <v>201000</v>
      </c>
      <c r="AE2812" s="322">
        <v>72.048120798674475</v>
      </c>
      <c r="AF2812" s="324">
        <v>177.97957490109889</v>
      </c>
      <c r="AG2812" s="324">
        <v>32.713621498289505</v>
      </c>
      <c r="AH2812" s="324">
        <v>0.14085273494907879</v>
      </c>
      <c r="AI2812" s="324">
        <v>0.18380548170467353</v>
      </c>
      <c r="AJ2812" s="324">
        <v>0.12053670838377531</v>
      </c>
      <c r="AK2812" s="324">
        <v>188.03121413016052</v>
      </c>
      <c r="AL2812" s="324">
        <v>142.19986233164809</v>
      </c>
      <c r="AM2812" s="324">
        <v>233.86256592867295</v>
      </c>
    </row>
    <row r="2813" spans="1:39">
      <c r="A2813" s="291" t="s">
        <v>2964</v>
      </c>
      <c r="B2813" s="291">
        <v>4</v>
      </c>
      <c r="C2813" s="291" t="s">
        <v>4991</v>
      </c>
      <c r="D2813" s="291" t="s">
        <v>3178</v>
      </c>
      <c r="E2813" s="291" t="s">
        <v>3160</v>
      </c>
      <c r="F2813" s="291" t="s">
        <v>3161</v>
      </c>
      <c r="G2813" s="291" t="s">
        <v>3162</v>
      </c>
      <c r="H2813" s="291" t="s">
        <v>3163</v>
      </c>
      <c r="I2813" s="291" t="s">
        <v>3164</v>
      </c>
      <c r="J2813" s="291" t="s">
        <v>63</v>
      </c>
      <c r="K2813" s="291">
        <v>6</v>
      </c>
      <c r="L2813" s="291">
        <v>24440266</v>
      </c>
      <c r="M2813" s="291" t="s">
        <v>58</v>
      </c>
      <c r="N2813" s="291">
        <v>810</v>
      </c>
      <c r="O2813" s="291">
        <v>14499595.142266903</v>
      </c>
      <c r="P2813" s="321" t="s">
        <v>3172</v>
      </c>
      <c r="Q2813" s="321">
        <v>20100000</v>
      </c>
      <c r="R2813" s="321">
        <v>32.510452999999998</v>
      </c>
      <c r="S2813" s="321">
        <v>52.540310169999998</v>
      </c>
      <c r="T2813" s="321">
        <v>123.30787642705047</v>
      </c>
      <c r="U2813" s="321" t="s">
        <v>150</v>
      </c>
      <c r="V2813" s="321">
        <v>0.2437433168239114</v>
      </c>
      <c r="W2813" s="321">
        <v>1.33586139759419</v>
      </c>
      <c r="X2813" s="321">
        <v>2.6501716760387399</v>
      </c>
      <c r="Y2813" s="321">
        <v>41.899748670636797</v>
      </c>
      <c r="Z2813" s="321">
        <v>0.41800999999999999</v>
      </c>
      <c r="AA2813" s="321">
        <v>141.09487300000001</v>
      </c>
      <c r="AB2813" s="321">
        <v>1.7961040779999999</v>
      </c>
      <c r="AC2813" s="322">
        <v>0.59518882524182481</v>
      </c>
      <c r="AD2813" s="323">
        <v>201000</v>
      </c>
      <c r="AE2813" s="322">
        <v>72.137289265009471</v>
      </c>
      <c r="AF2813" s="324">
        <v>178.19984665221412</v>
      </c>
      <c r="AG2813" s="324">
        <v>32.74457337039464</v>
      </c>
      <c r="AH2813" s="324">
        <v>0.14051675690789042</v>
      </c>
      <c r="AI2813" s="324">
        <v>0.18375197277414598</v>
      </c>
      <c r="AJ2813" s="324">
        <v>0.12053670838377531</v>
      </c>
      <c r="AK2813" s="324">
        <v>187.97647501639423</v>
      </c>
      <c r="AL2813" s="324">
        <v>142.15846551103118</v>
      </c>
      <c r="AM2813" s="324">
        <v>233.79448452175725</v>
      </c>
    </row>
    <row r="2814" spans="1:39">
      <c r="A2814" s="291" t="s">
        <v>2965</v>
      </c>
      <c r="B2814" s="291">
        <v>4</v>
      </c>
      <c r="C2814" s="291" t="s">
        <v>4992</v>
      </c>
      <c r="D2814" s="291" t="s">
        <v>3178</v>
      </c>
      <c r="E2814" s="291" t="s">
        <v>3160</v>
      </c>
      <c r="F2814" s="291" t="s">
        <v>3161</v>
      </c>
      <c r="G2814" s="291" t="s">
        <v>3162</v>
      </c>
      <c r="H2814" s="291" t="s">
        <v>3163</v>
      </c>
      <c r="I2814" s="291" t="s">
        <v>3164</v>
      </c>
      <c r="J2814" s="291" t="s">
        <v>63</v>
      </c>
      <c r="K2814" s="291">
        <v>6</v>
      </c>
      <c r="L2814" s="291">
        <v>24440266</v>
      </c>
      <c r="M2814" s="291" t="s">
        <v>58</v>
      </c>
      <c r="N2814" s="291">
        <v>811</v>
      </c>
      <c r="O2814" s="291">
        <v>14517518.004000237</v>
      </c>
      <c r="P2814" s="321" t="s">
        <v>3172</v>
      </c>
      <c r="Q2814" s="321">
        <v>20100000</v>
      </c>
      <c r="R2814" s="321">
        <v>32.510452999999998</v>
      </c>
      <c r="S2814" s="321">
        <v>52.540310169999998</v>
      </c>
      <c r="T2814" s="321">
        <v>123.30787642705047</v>
      </c>
      <c r="U2814" s="321" t="s">
        <v>150</v>
      </c>
      <c r="V2814" s="321">
        <v>0.2437433168239114</v>
      </c>
      <c r="W2814" s="321">
        <v>1.33586139759419</v>
      </c>
      <c r="X2814" s="321">
        <v>2.6501716760387399</v>
      </c>
      <c r="Y2814" s="321">
        <v>41.899748670636797</v>
      </c>
      <c r="Z2814" s="321">
        <v>0.41800999999999999</v>
      </c>
      <c r="AA2814" s="321">
        <v>141.09487300000001</v>
      </c>
      <c r="AB2814" s="321">
        <v>1.7961040779999999</v>
      </c>
      <c r="AC2814" s="322">
        <v>0.59518882524182481</v>
      </c>
      <c r="AD2814" s="323">
        <v>201000</v>
      </c>
      <c r="AE2814" s="322">
        <v>72.226457731344468</v>
      </c>
      <c r="AF2814" s="324">
        <v>178.42011840332935</v>
      </c>
      <c r="AG2814" s="324">
        <v>32.775451272332347</v>
      </c>
      <c r="AH2814" s="324">
        <v>0.1401809436814862</v>
      </c>
      <c r="AI2814" s="324">
        <v>0.18369818138020444</v>
      </c>
      <c r="AJ2814" s="324">
        <v>0.12053670838377531</v>
      </c>
      <c r="AK2814" s="324">
        <v>187.9214469453118</v>
      </c>
      <c r="AL2814" s="324">
        <v>142.11685016451284</v>
      </c>
      <c r="AM2814" s="324">
        <v>233.72604372611079</v>
      </c>
    </row>
    <row r="2815" spans="1:39">
      <c r="A2815" s="291" t="s">
        <v>2966</v>
      </c>
      <c r="B2815" s="291">
        <v>4</v>
      </c>
      <c r="C2815" s="291" t="s">
        <v>4993</v>
      </c>
      <c r="D2815" s="291" t="s">
        <v>3178</v>
      </c>
      <c r="E2815" s="291" t="s">
        <v>3160</v>
      </c>
      <c r="F2815" s="291" t="s">
        <v>3161</v>
      </c>
      <c r="G2815" s="291" t="s">
        <v>3162</v>
      </c>
      <c r="H2815" s="291" t="s">
        <v>3163</v>
      </c>
      <c r="I2815" s="291" t="s">
        <v>3164</v>
      </c>
      <c r="J2815" s="291" t="s">
        <v>63</v>
      </c>
      <c r="K2815" s="291">
        <v>6</v>
      </c>
      <c r="L2815" s="291">
        <v>24440266</v>
      </c>
      <c r="M2815" s="291" t="s">
        <v>58</v>
      </c>
      <c r="N2815" s="291">
        <v>812</v>
      </c>
      <c r="O2815" s="291">
        <v>14535440.865733571</v>
      </c>
      <c r="P2815" s="321" t="s">
        <v>3172</v>
      </c>
      <c r="Q2815" s="321">
        <v>20100000</v>
      </c>
      <c r="R2815" s="321">
        <v>32.510452999999998</v>
      </c>
      <c r="S2815" s="321">
        <v>52.540310169999998</v>
      </c>
      <c r="T2815" s="321">
        <v>123.30787642705047</v>
      </c>
      <c r="U2815" s="321" t="s">
        <v>150</v>
      </c>
      <c r="V2815" s="321">
        <v>0.2437433168239114</v>
      </c>
      <c r="W2815" s="321">
        <v>1.33586139759419</v>
      </c>
      <c r="X2815" s="321">
        <v>2.6501716760387399</v>
      </c>
      <c r="Y2815" s="321">
        <v>41.899748670636797</v>
      </c>
      <c r="Z2815" s="321">
        <v>0.41800999999999999</v>
      </c>
      <c r="AA2815" s="321">
        <v>141.09487300000001</v>
      </c>
      <c r="AB2815" s="321">
        <v>1.7961040779999999</v>
      </c>
      <c r="AC2815" s="322">
        <v>0.59518882524182481</v>
      </c>
      <c r="AD2815" s="323">
        <v>201000</v>
      </c>
      <c r="AE2815" s="322">
        <v>72.315626197679464</v>
      </c>
      <c r="AF2815" s="324">
        <v>178.64039015444459</v>
      </c>
      <c r="AG2815" s="324">
        <v>32.806255241109362</v>
      </c>
      <c r="AH2815" s="324">
        <v>0.13984529845999075</v>
      </c>
      <c r="AI2815" s="324">
        <v>0.18364410877487741</v>
      </c>
      <c r="AJ2815" s="324">
        <v>0.12053670838377531</v>
      </c>
      <c r="AK2815" s="324">
        <v>187.86613119772622</v>
      </c>
      <c r="AL2815" s="324">
        <v>142.07501726071635</v>
      </c>
      <c r="AM2815" s="324">
        <v>233.65724513473612</v>
      </c>
    </row>
    <row r="2816" spans="1:39">
      <c r="A2816" s="291" t="s">
        <v>2967</v>
      </c>
      <c r="B2816" s="291">
        <v>4</v>
      </c>
      <c r="C2816" s="291" t="s">
        <v>4994</v>
      </c>
      <c r="D2816" s="291" t="s">
        <v>3178</v>
      </c>
      <c r="E2816" s="291" t="s">
        <v>3160</v>
      </c>
      <c r="F2816" s="291" t="s">
        <v>3161</v>
      </c>
      <c r="G2816" s="291" t="s">
        <v>3162</v>
      </c>
      <c r="H2816" s="291" t="s">
        <v>3163</v>
      </c>
      <c r="I2816" s="291" t="s">
        <v>3164</v>
      </c>
      <c r="J2816" s="291" t="s">
        <v>63</v>
      </c>
      <c r="K2816" s="291">
        <v>6</v>
      </c>
      <c r="L2816" s="291">
        <v>24440266</v>
      </c>
      <c r="M2816" s="291" t="s">
        <v>58</v>
      </c>
      <c r="N2816" s="291">
        <v>813</v>
      </c>
      <c r="O2816" s="291">
        <v>14553363.727466905</v>
      </c>
      <c r="P2816" s="321" t="s">
        <v>3172</v>
      </c>
      <c r="Q2816" s="321">
        <v>20100000</v>
      </c>
      <c r="R2816" s="321">
        <v>32.510452999999998</v>
      </c>
      <c r="S2816" s="321">
        <v>52.540310169999998</v>
      </c>
      <c r="T2816" s="321">
        <v>123.30787642705047</v>
      </c>
      <c r="U2816" s="321" t="s">
        <v>150</v>
      </c>
      <c r="V2816" s="321">
        <v>0.2437433168239114</v>
      </c>
      <c r="W2816" s="321">
        <v>1.33586139759419</v>
      </c>
      <c r="X2816" s="321">
        <v>2.6501716760387399</v>
      </c>
      <c r="Y2816" s="321">
        <v>41.899748670636797</v>
      </c>
      <c r="Z2816" s="321">
        <v>0.41800999999999999</v>
      </c>
      <c r="AA2816" s="321">
        <v>141.09487300000001</v>
      </c>
      <c r="AB2816" s="321">
        <v>1.7961040779999999</v>
      </c>
      <c r="AC2816" s="322">
        <v>0.59518882524182481</v>
      </c>
      <c r="AD2816" s="323">
        <v>201000</v>
      </c>
      <c r="AE2816" s="322">
        <v>72.40479466401446</v>
      </c>
      <c r="AF2816" s="324">
        <v>178.86066190555982</v>
      </c>
      <c r="AG2816" s="324">
        <v>32.836985314431693</v>
      </c>
      <c r="AH2816" s="324">
        <v>0.13950982441799875</v>
      </c>
      <c r="AI2816" s="324">
        <v>0.18358975620793544</v>
      </c>
      <c r="AJ2816" s="324">
        <v>0.12053670838377531</v>
      </c>
      <c r="AK2816" s="324">
        <v>187.81052905214054</v>
      </c>
      <c r="AL2816" s="324">
        <v>142.03296776651825</v>
      </c>
      <c r="AM2816" s="324">
        <v>233.58809033776285</v>
      </c>
    </row>
    <row r="2817" spans="1:39">
      <c r="A2817" s="291" t="s">
        <v>2968</v>
      </c>
      <c r="B2817" s="291">
        <v>4</v>
      </c>
      <c r="C2817" s="291" t="s">
        <v>4995</v>
      </c>
      <c r="D2817" s="291" t="s">
        <v>3178</v>
      </c>
      <c r="E2817" s="291" t="s">
        <v>3160</v>
      </c>
      <c r="F2817" s="291" t="s">
        <v>3161</v>
      </c>
      <c r="G2817" s="291" t="s">
        <v>3162</v>
      </c>
      <c r="H2817" s="291" t="s">
        <v>3163</v>
      </c>
      <c r="I2817" s="291" t="s">
        <v>3164</v>
      </c>
      <c r="J2817" s="291" t="s">
        <v>63</v>
      </c>
      <c r="K2817" s="291">
        <v>6</v>
      </c>
      <c r="L2817" s="291">
        <v>24440266</v>
      </c>
      <c r="M2817" s="291" t="s">
        <v>58</v>
      </c>
      <c r="N2817" s="291">
        <v>814</v>
      </c>
      <c r="O2817" s="291">
        <v>14571286.58920024</v>
      </c>
      <c r="P2817" s="321" t="s">
        <v>3172</v>
      </c>
      <c r="Q2817" s="321">
        <v>20100000</v>
      </c>
      <c r="R2817" s="321">
        <v>32.510452999999998</v>
      </c>
      <c r="S2817" s="321">
        <v>52.540310169999998</v>
      </c>
      <c r="T2817" s="321">
        <v>123.30787642705047</v>
      </c>
      <c r="U2817" s="321" t="s">
        <v>150</v>
      </c>
      <c r="V2817" s="321">
        <v>0.2437433168239114</v>
      </c>
      <c r="W2817" s="321">
        <v>1.33586139759419</v>
      </c>
      <c r="X2817" s="321">
        <v>2.6501716760387399</v>
      </c>
      <c r="Y2817" s="321">
        <v>41.899748670636797</v>
      </c>
      <c r="Z2817" s="321">
        <v>0.41800999999999999</v>
      </c>
      <c r="AA2817" s="321">
        <v>141.09487300000001</v>
      </c>
      <c r="AB2817" s="321">
        <v>1.7961040779999999</v>
      </c>
      <c r="AC2817" s="322">
        <v>0.59518882524182481</v>
      </c>
      <c r="AD2817" s="323">
        <v>201000</v>
      </c>
      <c r="AE2817" s="322">
        <v>72.493963130349456</v>
      </c>
      <c r="AF2817" s="324">
        <v>179.08093365667503</v>
      </c>
      <c r="AG2817" s="324">
        <v>32.867641530701206</v>
      </c>
      <c r="AH2817" s="324">
        <v>0.13917452471460698</v>
      </c>
      <c r="AI2817" s="324">
        <v>0.18353512492688584</v>
      </c>
      <c r="AJ2817" s="324">
        <v>0.12053670838377531</v>
      </c>
      <c r="AK2817" s="324">
        <v>187.75464178474257</v>
      </c>
      <c r="AL2817" s="324">
        <v>141.99070264704409</v>
      </c>
      <c r="AM2817" s="324">
        <v>233.51858092244106</v>
      </c>
    </row>
    <row r="2818" spans="1:39">
      <c r="A2818" s="291" t="s">
        <v>2969</v>
      </c>
      <c r="B2818" s="291">
        <v>4</v>
      </c>
      <c r="C2818" s="291" t="s">
        <v>4996</v>
      </c>
      <c r="D2818" s="291" t="s">
        <v>3178</v>
      </c>
      <c r="E2818" s="291" t="s">
        <v>3160</v>
      </c>
      <c r="F2818" s="291" t="s">
        <v>3161</v>
      </c>
      <c r="G2818" s="291" t="s">
        <v>3162</v>
      </c>
      <c r="H2818" s="291" t="s">
        <v>3163</v>
      </c>
      <c r="I2818" s="291" t="s">
        <v>3164</v>
      </c>
      <c r="J2818" s="291" t="s">
        <v>63</v>
      </c>
      <c r="K2818" s="291">
        <v>6</v>
      </c>
      <c r="L2818" s="291">
        <v>24440266</v>
      </c>
      <c r="M2818" s="291" t="s">
        <v>58</v>
      </c>
      <c r="N2818" s="291">
        <v>815</v>
      </c>
      <c r="O2818" s="291">
        <v>14589209.450933574</v>
      </c>
      <c r="P2818" s="321" t="s">
        <v>3172</v>
      </c>
      <c r="Q2818" s="321">
        <v>20100000</v>
      </c>
      <c r="R2818" s="321">
        <v>32.510452999999998</v>
      </c>
      <c r="S2818" s="321">
        <v>52.540310169999998</v>
      </c>
      <c r="T2818" s="321">
        <v>123.30787642705047</v>
      </c>
      <c r="U2818" s="321" t="s">
        <v>150</v>
      </c>
      <c r="V2818" s="321">
        <v>0.2437433168239114</v>
      </c>
      <c r="W2818" s="321">
        <v>1.33586139759419</v>
      </c>
      <c r="X2818" s="321">
        <v>2.6501716760387399</v>
      </c>
      <c r="Y2818" s="321">
        <v>41.899748670636797</v>
      </c>
      <c r="Z2818" s="321">
        <v>0.41800999999999999</v>
      </c>
      <c r="AA2818" s="321">
        <v>141.09487300000001</v>
      </c>
      <c r="AB2818" s="321">
        <v>1.7961040779999999</v>
      </c>
      <c r="AC2818" s="322">
        <v>0.59518882524182481</v>
      </c>
      <c r="AD2818" s="323">
        <v>201000</v>
      </c>
      <c r="AE2818" s="322">
        <v>72.583131596684453</v>
      </c>
      <c r="AF2818" s="324">
        <v>179.30120540779026</v>
      </c>
      <c r="AG2818" s="324">
        <v>32.898223929012261</v>
      </c>
      <c r="AH2818" s="324">
        <v>0.13883940249358248</v>
      </c>
      <c r="AI2818" s="324">
        <v>0.18348021617696778</v>
      </c>
      <c r="AJ2818" s="324">
        <v>0.12053670838377531</v>
      </c>
      <c r="AK2818" s="324">
        <v>187.69847066939982</v>
      </c>
      <c r="AL2818" s="324">
        <v>141.94822286566466</v>
      </c>
      <c r="AM2818" s="324">
        <v>233.44871847313499</v>
      </c>
    </row>
    <row r="2819" spans="1:39">
      <c r="A2819" s="291" t="s">
        <v>2970</v>
      </c>
      <c r="B2819" s="291">
        <v>4</v>
      </c>
      <c r="C2819" s="291" t="s">
        <v>4997</v>
      </c>
      <c r="D2819" s="291" t="s">
        <v>3178</v>
      </c>
      <c r="E2819" s="291" t="s">
        <v>3160</v>
      </c>
      <c r="F2819" s="291" t="s">
        <v>3161</v>
      </c>
      <c r="G2819" s="291" t="s">
        <v>3162</v>
      </c>
      <c r="H2819" s="291" t="s">
        <v>3163</v>
      </c>
      <c r="I2819" s="291" t="s">
        <v>3164</v>
      </c>
      <c r="J2819" s="291" t="s">
        <v>63</v>
      </c>
      <c r="K2819" s="291">
        <v>6</v>
      </c>
      <c r="L2819" s="291">
        <v>24440266</v>
      </c>
      <c r="M2819" s="291" t="s">
        <v>58</v>
      </c>
      <c r="N2819" s="291">
        <v>816</v>
      </c>
      <c r="O2819" s="291">
        <v>14607132.312666908</v>
      </c>
      <c r="P2819" s="321" t="s">
        <v>3172</v>
      </c>
      <c r="Q2819" s="321">
        <v>20100000</v>
      </c>
      <c r="R2819" s="321">
        <v>32.510452999999998</v>
      </c>
      <c r="S2819" s="321">
        <v>52.540310169999998</v>
      </c>
      <c r="T2819" s="321">
        <v>123.30787642705047</v>
      </c>
      <c r="U2819" s="321" t="s">
        <v>150</v>
      </c>
      <c r="V2819" s="321">
        <v>0.2437433168239114</v>
      </c>
      <c r="W2819" s="321">
        <v>1.33586139759419</v>
      </c>
      <c r="X2819" s="321">
        <v>2.6501716760387399</v>
      </c>
      <c r="Y2819" s="321">
        <v>41.899748670636797</v>
      </c>
      <c r="Z2819" s="321">
        <v>0.41800999999999999</v>
      </c>
      <c r="AA2819" s="321">
        <v>141.09487300000001</v>
      </c>
      <c r="AB2819" s="321">
        <v>1.7961040779999999</v>
      </c>
      <c r="AC2819" s="322">
        <v>0.59518882524182481</v>
      </c>
      <c r="AD2819" s="323">
        <v>201000</v>
      </c>
      <c r="AE2819" s="322">
        <v>72.672300063019449</v>
      </c>
      <c r="AF2819" s="324">
        <v>179.5214771589055</v>
      </c>
      <c r="AG2819" s="324">
        <v>32.928732549148229</v>
      </c>
      <c r="AH2819" s="324">
        <v>0.13850446088299395</v>
      </c>
      <c r="AI2819" s="324">
        <v>0.18342503120114695</v>
      </c>
      <c r="AJ2819" s="324">
        <v>0.12053670838377531</v>
      </c>
      <c r="AK2819" s="324">
        <v>187.64201697765407</v>
      </c>
      <c r="AL2819" s="324">
        <v>141.90552938399199</v>
      </c>
      <c r="AM2819" s="324">
        <v>233.37850457131617</v>
      </c>
    </row>
    <row r="2820" spans="1:39">
      <c r="A2820" s="291" t="s">
        <v>2971</v>
      </c>
      <c r="B2820" s="291">
        <v>4</v>
      </c>
      <c r="C2820" s="291" t="s">
        <v>4998</v>
      </c>
      <c r="D2820" s="291" t="s">
        <v>3178</v>
      </c>
      <c r="E2820" s="291" t="s">
        <v>3160</v>
      </c>
      <c r="F2820" s="291" t="s">
        <v>3161</v>
      </c>
      <c r="G2820" s="291" t="s">
        <v>3162</v>
      </c>
      <c r="H2820" s="291" t="s">
        <v>3163</v>
      </c>
      <c r="I2820" s="291" t="s">
        <v>3164</v>
      </c>
      <c r="J2820" s="291" t="s">
        <v>63</v>
      </c>
      <c r="K2820" s="291">
        <v>6</v>
      </c>
      <c r="L2820" s="291">
        <v>24440266</v>
      </c>
      <c r="M2820" s="291" t="s">
        <v>58</v>
      </c>
      <c r="N2820" s="291">
        <v>817</v>
      </c>
      <c r="O2820" s="291">
        <v>14625055.174400242</v>
      </c>
      <c r="P2820" s="321" t="s">
        <v>3172</v>
      </c>
      <c r="Q2820" s="321">
        <v>20100000</v>
      </c>
      <c r="R2820" s="321">
        <v>32.510452999999998</v>
      </c>
      <c r="S2820" s="321">
        <v>52.540310169999998</v>
      </c>
      <c r="T2820" s="321">
        <v>123.30787642705047</v>
      </c>
      <c r="U2820" s="321" t="s">
        <v>150</v>
      </c>
      <c r="V2820" s="321">
        <v>0.2437433168239114</v>
      </c>
      <c r="W2820" s="321">
        <v>1.33586139759419</v>
      </c>
      <c r="X2820" s="321">
        <v>2.6501716760387399</v>
      </c>
      <c r="Y2820" s="321">
        <v>41.899748670636797</v>
      </c>
      <c r="Z2820" s="321">
        <v>0.41800999999999999</v>
      </c>
      <c r="AA2820" s="321">
        <v>141.09487300000001</v>
      </c>
      <c r="AB2820" s="321">
        <v>1.7961040779999999</v>
      </c>
      <c r="AC2820" s="322">
        <v>0.59518882524182481</v>
      </c>
      <c r="AD2820" s="323">
        <v>201000</v>
      </c>
      <c r="AE2820" s="322">
        <v>72.761468529354431</v>
      </c>
      <c r="AF2820" s="324">
        <v>179.7417489100207</v>
      </c>
      <c r="AG2820" s="324">
        <v>32.959167431578138</v>
      </c>
      <c r="AH2820" s="324">
        <v>0.13816970299559819</v>
      </c>
      <c r="AI2820" s="324">
        <v>0.18336957124011075</v>
      </c>
      <c r="AJ2820" s="324">
        <v>0.12053670838377531</v>
      </c>
      <c r="AK2820" s="324">
        <v>187.58528197871644</v>
      </c>
      <c r="AL2820" s="324">
        <v>141.8626231618754</v>
      </c>
      <c r="AM2820" s="324">
        <v>233.30794079555747</v>
      </c>
    </row>
    <row r="2821" spans="1:39">
      <c r="A2821" s="291" t="s">
        <v>2972</v>
      </c>
      <c r="B2821" s="291">
        <v>4</v>
      </c>
      <c r="C2821" s="291" t="s">
        <v>4999</v>
      </c>
      <c r="D2821" s="291" t="s">
        <v>3178</v>
      </c>
      <c r="E2821" s="291" t="s">
        <v>3160</v>
      </c>
      <c r="F2821" s="291" t="s">
        <v>3161</v>
      </c>
      <c r="G2821" s="291" t="s">
        <v>3162</v>
      </c>
      <c r="H2821" s="291" t="s">
        <v>3163</v>
      </c>
      <c r="I2821" s="291" t="s">
        <v>3164</v>
      </c>
      <c r="J2821" s="291" t="s">
        <v>63</v>
      </c>
      <c r="K2821" s="291">
        <v>6</v>
      </c>
      <c r="L2821" s="291">
        <v>24440266</v>
      </c>
      <c r="M2821" s="291" t="s">
        <v>58</v>
      </c>
      <c r="N2821" s="291">
        <v>818</v>
      </c>
      <c r="O2821" s="291">
        <v>14642978.036133576</v>
      </c>
      <c r="P2821" s="321" t="s">
        <v>3172</v>
      </c>
      <c r="Q2821" s="321">
        <v>20100000</v>
      </c>
      <c r="R2821" s="321">
        <v>32.510452999999998</v>
      </c>
      <c r="S2821" s="321">
        <v>52.540310169999998</v>
      </c>
      <c r="T2821" s="321">
        <v>123.30787642705047</v>
      </c>
      <c r="U2821" s="321" t="s">
        <v>150</v>
      </c>
      <c r="V2821" s="321">
        <v>0.2437433168239114</v>
      </c>
      <c r="W2821" s="321">
        <v>1.33586139759419</v>
      </c>
      <c r="X2821" s="321">
        <v>2.6501716760387399</v>
      </c>
      <c r="Y2821" s="321">
        <v>41.899748670636797</v>
      </c>
      <c r="Z2821" s="321">
        <v>0.41800999999999999</v>
      </c>
      <c r="AA2821" s="321">
        <v>141.09487300000001</v>
      </c>
      <c r="AB2821" s="321">
        <v>1.7961040779999999</v>
      </c>
      <c r="AC2821" s="322">
        <v>0.59518882524182481</v>
      </c>
      <c r="AD2821" s="323">
        <v>201000</v>
      </c>
      <c r="AE2821" s="322">
        <v>72.850636995689428</v>
      </c>
      <c r="AF2821" s="324">
        <v>179.96202066113591</v>
      </c>
      <c r="AG2821" s="324">
        <v>32.989528617453232</v>
      </c>
      <c r="AH2821" s="324">
        <v>0.13783513192853605</v>
      </c>
      <c r="AI2821" s="324">
        <v>0.18331383753226305</v>
      </c>
      <c r="AJ2821" s="324">
        <v>0.12053670838377531</v>
      </c>
      <c r="AK2821" s="324">
        <v>187.52826693946196</v>
      </c>
      <c r="AL2821" s="324">
        <v>141.81950515739766</v>
      </c>
      <c r="AM2821" s="324">
        <v>233.23702872152626</v>
      </c>
    </row>
    <row r="2822" spans="1:39">
      <c r="A2822" s="291" t="s">
        <v>2973</v>
      </c>
      <c r="B2822" s="291">
        <v>4</v>
      </c>
      <c r="C2822" s="291" t="s">
        <v>5000</v>
      </c>
      <c r="D2822" s="291" t="s">
        <v>3178</v>
      </c>
      <c r="E2822" s="291" t="s">
        <v>3160</v>
      </c>
      <c r="F2822" s="291" t="s">
        <v>3161</v>
      </c>
      <c r="G2822" s="291" t="s">
        <v>3162</v>
      </c>
      <c r="H2822" s="291" t="s">
        <v>3163</v>
      </c>
      <c r="I2822" s="291" t="s">
        <v>3164</v>
      </c>
      <c r="J2822" s="291" t="s">
        <v>63</v>
      </c>
      <c r="K2822" s="291">
        <v>6</v>
      </c>
      <c r="L2822" s="291">
        <v>24440266</v>
      </c>
      <c r="M2822" s="291" t="s">
        <v>58</v>
      </c>
      <c r="N2822" s="291">
        <v>819</v>
      </c>
      <c r="O2822" s="291">
        <v>14660900.89786691</v>
      </c>
      <c r="P2822" s="321" t="s">
        <v>3172</v>
      </c>
      <c r="Q2822" s="321">
        <v>20100000</v>
      </c>
      <c r="R2822" s="321">
        <v>32.510452999999998</v>
      </c>
      <c r="S2822" s="321">
        <v>52.540310169999998</v>
      </c>
      <c r="T2822" s="321">
        <v>123.30787642705047</v>
      </c>
      <c r="U2822" s="321" t="s">
        <v>150</v>
      </c>
      <c r="V2822" s="321">
        <v>0.2437433168239114</v>
      </c>
      <c r="W2822" s="321">
        <v>1.33586139759419</v>
      </c>
      <c r="X2822" s="321">
        <v>2.6501716760387399</v>
      </c>
      <c r="Y2822" s="321">
        <v>41.899748670636797</v>
      </c>
      <c r="Z2822" s="321">
        <v>0.41800999999999999</v>
      </c>
      <c r="AA2822" s="321">
        <v>141.09487300000001</v>
      </c>
      <c r="AB2822" s="321">
        <v>1.7961040779999999</v>
      </c>
      <c r="AC2822" s="322">
        <v>0.59518882524182481</v>
      </c>
      <c r="AD2822" s="323">
        <v>201000</v>
      </c>
      <c r="AE2822" s="322">
        <v>72.939805462024424</v>
      </c>
      <c r="AF2822" s="324">
        <v>180.18229241225114</v>
      </c>
      <c r="AG2822" s="324">
        <v>33.019816148603617</v>
      </c>
      <c r="AH2822" s="324">
        <v>0.13750075076372639</v>
      </c>
      <c r="AI2822" s="324">
        <v>0.18325783131371959</v>
      </c>
      <c r="AJ2822" s="324">
        <v>0.12053670838377531</v>
      </c>
      <c r="AK2822" s="324">
        <v>187.470973124425</v>
      </c>
      <c r="AL2822" s="324">
        <v>141.77617632687131</v>
      </c>
      <c r="AM2822" s="324">
        <v>233.16576992197869</v>
      </c>
    </row>
    <row r="2823" spans="1:39">
      <c r="A2823" s="291" t="s">
        <v>2974</v>
      </c>
      <c r="B2823" s="291">
        <v>4</v>
      </c>
      <c r="C2823" s="291" t="s">
        <v>5001</v>
      </c>
      <c r="D2823" s="291" t="s">
        <v>3178</v>
      </c>
      <c r="E2823" s="291" t="s">
        <v>3160</v>
      </c>
      <c r="F2823" s="291" t="s">
        <v>3161</v>
      </c>
      <c r="G2823" s="291" t="s">
        <v>3162</v>
      </c>
      <c r="H2823" s="291" t="s">
        <v>3163</v>
      </c>
      <c r="I2823" s="291" t="s">
        <v>3164</v>
      </c>
      <c r="J2823" s="291" t="s">
        <v>63</v>
      </c>
      <c r="K2823" s="291">
        <v>6</v>
      </c>
      <c r="L2823" s="291">
        <v>24440266</v>
      </c>
      <c r="M2823" s="291" t="s">
        <v>58</v>
      </c>
      <c r="N2823" s="291">
        <v>820</v>
      </c>
      <c r="O2823" s="291">
        <v>14678823.759600244</v>
      </c>
      <c r="P2823" s="321" t="s">
        <v>3172</v>
      </c>
      <c r="Q2823" s="321">
        <v>20100000</v>
      </c>
      <c r="R2823" s="321">
        <v>32.510452999999998</v>
      </c>
      <c r="S2823" s="321">
        <v>52.540310169999998</v>
      </c>
      <c r="T2823" s="321">
        <v>123.30787642705047</v>
      </c>
      <c r="U2823" s="321" t="s">
        <v>150</v>
      </c>
      <c r="V2823" s="321">
        <v>0.2437433168239114</v>
      </c>
      <c r="W2823" s="321">
        <v>1.33586139759419</v>
      </c>
      <c r="X2823" s="321">
        <v>2.6501716760387399</v>
      </c>
      <c r="Y2823" s="321">
        <v>41.899748670636797</v>
      </c>
      <c r="Z2823" s="321">
        <v>0.41800999999999999</v>
      </c>
      <c r="AA2823" s="321">
        <v>141.09487300000001</v>
      </c>
      <c r="AB2823" s="321">
        <v>1.7961040779999999</v>
      </c>
      <c r="AC2823" s="322">
        <v>0.59518882524182481</v>
      </c>
      <c r="AD2823" s="323">
        <v>201000</v>
      </c>
      <c r="AE2823" s="322">
        <v>73.02897392835942</v>
      </c>
      <c r="AF2823" s="324">
        <v>180.40256416336638</v>
      </c>
      <c r="AG2823" s="324">
        <v>33.05003006753477</v>
      </c>
      <c r="AH2823" s="324">
        <v>0.13716656256728499</v>
      </c>
      <c r="AI2823" s="324">
        <v>0.18320155381830269</v>
      </c>
      <c r="AJ2823" s="324">
        <v>0.12053670838377531</v>
      </c>
      <c r="AK2823" s="324">
        <v>187.41340179579376</v>
      </c>
      <c r="AL2823" s="324">
        <v>141.73263762483461</v>
      </c>
      <c r="AM2823" s="324">
        <v>233.09416596675291</v>
      </c>
    </row>
    <row r="2824" spans="1:39">
      <c r="A2824" s="291" t="s">
        <v>2975</v>
      </c>
      <c r="B2824" s="291">
        <v>4</v>
      </c>
      <c r="C2824" s="291" t="s">
        <v>5002</v>
      </c>
      <c r="D2824" s="291" t="s">
        <v>3178</v>
      </c>
      <c r="E2824" s="291" t="s">
        <v>3160</v>
      </c>
      <c r="F2824" s="291" t="s">
        <v>3161</v>
      </c>
      <c r="G2824" s="291" t="s">
        <v>3162</v>
      </c>
      <c r="H2824" s="291" t="s">
        <v>3163</v>
      </c>
      <c r="I2824" s="291" t="s">
        <v>3164</v>
      </c>
      <c r="J2824" s="291" t="s">
        <v>63</v>
      </c>
      <c r="K2824" s="291">
        <v>6</v>
      </c>
      <c r="L2824" s="291">
        <v>24440266</v>
      </c>
      <c r="M2824" s="291" t="s">
        <v>58</v>
      </c>
      <c r="N2824" s="291">
        <v>821</v>
      </c>
      <c r="O2824" s="291">
        <v>14696746.621333579</v>
      </c>
      <c r="P2824" s="321" t="s">
        <v>3172</v>
      </c>
      <c r="Q2824" s="321">
        <v>20100000</v>
      </c>
      <c r="R2824" s="321">
        <v>32.510452999999998</v>
      </c>
      <c r="S2824" s="321">
        <v>52.540310169999998</v>
      </c>
      <c r="T2824" s="321">
        <v>123.30787642705047</v>
      </c>
      <c r="U2824" s="321" t="s">
        <v>150</v>
      </c>
      <c r="V2824" s="321">
        <v>0.2437433168239114</v>
      </c>
      <c r="W2824" s="321">
        <v>1.33586139759419</v>
      </c>
      <c r="X2824" s="321">
        <v>2.6501716760387399</v>
      </c>
      <c r="Y2824" s="321">
        <v>41.899748670636797</v>
      </c>
      <c r="Z2824" s="321">
        <v>0.41800999999999999</v>
      </c>
      <c r="AA2824" s="321">
        <v>141.09487300000001</v>
      </c>
      <c r="AB2824" s="321">
        <v>1.7961040779999999</v>
      </c>
      <c r="AC2824" s="322">
        <v>0.59518882524182481</v>
      </c>
      <c r="AD2824" s="323">
        <v>201000</v>
      </c>
      <c r="AE2824" s="322">
        <v>73.118142394694416</v>
      </c>
      <c r="AF2824" s="324">
        <v>180.62283591448161</v>
      </c>
      <c r="AG2824" s="324">
        <v>33.080170417424235</v>
      </c>
      <c r="AH2824" s="324">
        <v>0.13683257039027458</v>
      </c>
      <c r="AI2824" s="324">
        <v>0.1831450062775368</v>
      </c>
      <c r="AJ2824" s="324">
        <v>0.12053670838377531</v>
      </c>
      <c r="AK2824" s="324">
        <v>187.35555421340572</v>
      </c>
      <c r="AL2824" s="324">
        <v>141.68889000404806</v>
      </c>
      <c r="AM2824" s="324">
        <v>233.02221842276336</v>
      </c>
    </row>
    <row r="2825" spans="1:39">
      <c r="A2825" s="291" t="s">
        <v>2976</v>
      </c>
      <c r="B2825" s="291">
        <v>4</v>
      </c>
      <c r="C2825" s="291" t="s">
        <v>5003</v>
      </c>
      <c r="D2825" s="291" t="s">
        <v>3178</v>
      </c>
      <c r="E2825" s="291" t="s">
        <v>3160</v>
      </c>
      <c r="F2825" s="291" t="s">
        <v>3161</v>
      </c>
      <c r="G2825" s="291" t="s">
        <v>3162</v>
      </c>
      <c r="H2825" s="291" t="s">
        <v>3163</v>
      </c>
      <c r="I2825" s="291" t="s">
        <v>3164</v>
      </c>
      <c r="J2825" s="291" t="s">
        <v>63</v>
      </c>
      <c r="K2825" s="291">
        <v>6</v>
      </c>
      <c r="L2825" s="291">
        <v>24440266</v>
      </c>
      <c r="M2825" s="291" t="s">
        <v>58</v>
      </c>
      <c r="N2825" s="291">
        <v>822</v>
      </c>
      <c r="O2825" s="291">
        <v>14714669.483066913</v>
      </c>
      <c r="P2825" s="321" t="s">
        <v>3172</v>
      </c>
      <c r="Q2825" s="321">
        <v>20100000</v>
      </c>
      <c r="R2825" s="321">
        <v>32.510452999999998</v>
      </c>
      <c r="S2825" s="321">
        <v>52.540310169999998</v>
      </c>
      <c r="T2825" s="321">
        <v>123.30787642705047</v>
      </c>
      <c r="U2825" s="321" t="s">
        <v>150</v>
      </c>
      <c r="V2825" s="321">
        <v>0.2437433168239114</v>
      </c>
      <c r="W2825" s="321">
        <v>1.33586139759419</v>
      </c>
      <c r="X2825" s="321">
        <v>2.6501716760387399</v>
      </c>
      <c r="Y2825" s="321">
        <v>41.899748670636797</v>
      </c>
      <c r="Z2825" s="321">
        <v>0.41800999999999999</v>
      </c>
      <c r="AA2825" s="321">
        <v>141.09487300000001</v>
      </c>
      <c r="AB2825" s="321">
        <v>1.7961040779999999</v>
      </c>
      <c r="AC2825" s="322">
        <v>0.59518882524182481</v>
      </c>
      <c r="AD2825" s="323">
        <v>201000</v>
      </c>
      <c r="AE2825" s="322">
        <v>73.207310861029413</v>
      </c>
      <c r="AF2825" s="324">
        <v>180.84310766559685</v>
      </c>
      <c r="AG2825" s="324">
        <v>33.11023724211816</v>
      </c>
      <c r="AH2825" s="324">
        <v>0.13649877726806625</v>
      </c>
      <c r="AI2825" s="324">
        <v>0.18308818992064341</v>
      </c>
      <c r="AJ2825" s="324">
        <v>0.12053670838377531</v>
      </c>
      <c r="AK2825" s="324">
        <v>187.29743163474248</v>
      </c>
      <c r="AL2825" s="324">
        <v>141.64493441549055</v>
      </c>
      <c r="AM2825" s="324">
        <v>232.94992885399438</v>
      </c>
    </row>
    <row r="2826" spans="1:39">
      <c r="A2826" s="291" t="s">
        <v>2977</v>
      </c>
      <c r="B2826" s="291">
        <v>4</v>
      </c>
      <c r="C2826" s="291" t="s">
        <v>5004</v>
      </c>
      <c r="D2826" s="291" t="s">
        <v>3178</v>
      </c>
      <c r="E2826" s="291" t="s">
        <v>3160</v>
      </c>
      <c r="F2826" s="291" t="s">
        <v>3161</v>
      </c>
      <c r="G2826" s="291" t="s">
        <v>3162</v>
      </c>
      <c r="H2826" s="291" t="s">
        <v>3163</v>
      </c>
      <c r="I2826" s="291" t="s">
        <v>3164</v>
      </c>
      <c r="J2826" s="291" t="s">
        <v>63</v>
      </c>
      <c r="K2826" s="291">
        <v>6</v>
      </c>
      <c r="L2826" s="291">
        <v>24440266</v>
      </c>
      <c r="M2826" s="291" t="s">
        <v>58</v>
      </c>
      <c r="N2826" s="291">
        <v>823</v>
      </c>
      <c r="O2826" s="291">
        <v>14732592.344800247</v>
      </c>
      <c r="P2826" s="321" t="s">
        <v>3172</v>
      </c>
      <c r="Q2826" s="321">
        <v>20100000</v>
      </c>
      <c r="R2826" s="321">
        <v>32.510452999999998</v>
      </c>
      <c r="S2826" s="321">
        <v>52.540310169999998</v>
      </c>
      <c r="T2826" s="321">
        <v>123.30787642705047</v>
      </c>
      <c r="U2826" s="321" t="s">
        <v>150</v>
      </c>
      <c r="V2826" s="321">
        <v>0.2437433168239114</v>
      </c>
      <c r="W2826" s="321">
        <v>1.33586139759419</v>
      </c>
      <c r="X2826" s="321">
        <v>2.6501716760387399</v>
      </c>
      <c r="Y2826" s="321">
        <v>41.899748670636797</v>
      </c>
      <c r="Z2826" s="321">
        <v>0.41800999999999999</v>
      </c>
      <c r="AA2826" s="321">
        <v>141.09487300000001</v>
      </c>
      <c r="AB2826" s="321">
        <v>1.7961040779999999</v>
      </c>
      <c r="AC2826" s="322">
        <v>0.59518882524182481</v>
      </c>
      <c r="AD2826" s="323">
        <v>201000</v>
      </c>
      <c r="AE2826" s="322">
        <v>73.296479327364409</v>
      </c>
      <c r="AF2826" s="324">
        <v>181.06337941671208</v>
      </c>
      <c r="AG2826" s="324">
        <v>33.140230586127942</v>
      </c>
      <c r="AH2826" s="324">
        <v>0.13616518622077328</v>
      </c>
      <c r="AI2826" s="324">
        <v>0.18303110597453651</v>
      </c>
      <c r="AJ2826" s="324">
        <v>0.12053670838377531</v>
      </c>
      <c r="AK2826" s="324">
        <v>187.23903531492505</v>
      </c>
      <c r="AL2826" s="324">
        <v>141.60077180835574</v>
      </c>
      <c r="AM2826" s="324">
        <v>232.87729882149435</v>
      </c>
    </row>
    <row r="2827" spans="1:39">
      <c r="A2827" s="291" t="s">
        <v>2978</v>
      </c>
      <c r="B2827" s="291">
        <v>4</v>
      </c>
      <c r="C2827" s="291" t="s">
        <v>5005</v>
      </c>
      <c r="D2827" s="291" t="s">
        <v>3178</v>
      </c>
      <c r="E2827" s="291" t="s">
        <v>3160</v>
      </c>
      <c r="F2827" s="291" t="s">
        <v>3161</v>
      </c>
      <c r="G2827" s="291" t="s">
        <v>3162</v>
      </c>
      <c r="H2827" s="291" t="s">
        <v>3163</v>
      </c>
      <c r="I2827" s="291" t="s">
        <v>3164</v>
      </c>
      <c r="J2827" s="291" t="s">
        <v>63</v>
      </c>
      <c r="K2827" s="291">
        <v>6</v>
      </c>
      <c r="L2827" s="291">
        <v>24440266</v>
      </c>
      <c r="M2827" s="291" t="s">
        <v>58</v>
      </c>
      <c r="N2827" s="291">
        <v>824</v>
      </c>
      <c r="O2827" s="291">
        <v>14750515.206533581</v>
      </c>
      <c r="P2827" s="321" t="s">
        <v>3172</v>
      </c>
      <c r="Q2827" s="321">
        <v>20100000</v>
      </c>
      <c r="R2827" s="321">
        <v>32.510452999999998</v>
      </c>
      <c r="S2827" s="321">
        <v>52.540310169999998</v>
      </c>
      <c r="T2827" s="321">
        <v>123.30787642705047</v>
      </c>
      <c r="U2827" s="321" t="s">
        <v>150</v>
      </c>
      <c r="V2827" s="321">
        <v>0.2437433168239114</v>
      </c>
      <c r="W2827" s="321">
        <v>1.33586139759419</v>
      </c>
      <c r="X2827" s="321">
        <v>2.6501716760387399</v>
      </c>
      <c r="Y2827" s="321">
        <v>41.899748670636797</v>
      </c>
      <c r="Z2827" s="321">
        <v>0.41800999999999999</v>
      </c>
      <c r="AA2827" s="321">
        <v>141.09487300000001</v>
      </c>
      <c r="AB2827" s="321">
        <v>1.7961040779999999</v>
      </c>
      <c r="AC2827" s="322">
        <v>0.59518882524182481</v>
      </c>
      <c r="AD2827" s="323">
        <v>201000</v>
      </c>
      <c r="AE2827" s="322">
        <v>73.385647793699405</v>
      </c>
      <c r="AF2827" s="324">
        <v>181.28365116782729</v>
      </c>
      <c r="AG2827" s="324">
        <v>33.170150494626803</v>
      </c>
      <c r="AH2827" s="324">
        <v>0.13583180025301053</v>
      </c>
      <c r="AI2827" s="324">
        <v>0.18297375566381777</v>
      </c>
      <c r="AJ2827" s="324">
        <v>0.12053670838377531</v>
      </c>
      <c r="AK2827" s="324">
        <v>187.18036650670902</v>
      </c>
      <c r="AL2827" s="324">
        <v>141.55640313004841</v>
      </c>
      <c r="AM2827" s="324">
        <v>232.80432988336963</v>
      </c>
    </row>
    <row r="2828" spans="1:39">
      <c r="A2828" s="291" t="s">
        <v>2979</v>
      </c>
      <c r="B2828" s="291">
        <v>4</v>
      </c>
      <c r="C2828" s="291" t="s">
        <v>5006</v>
      </c>
      <c r="D2828" s="291" t="s">
        <v>3178</v>
      </c>
      <c r="E2828" s="291" t="s">
        <v>3160</v>
      </c>
      <c r="F2828" s="291" t="s">
        <v>3161</v>
      </c>
      <c r="G2828" s="291" t="s">
        <v>3162</v>
      </c>
      <c r="H2828" s="291" t="s">
        <v>3163</v>
      </c>
      <c r="I2828" s="291" t="s">
        <v>3164</v>
      </c>
      <c r="J2828" s="291" t="s">
        <v>63</v>
      </c>
      <c r="K2828" s="291">
        <v>6</v>
      </c>
      <c r="L2828" s="291">
        <v>24440266</v>
      </c>
      <c r="M2828" s="291" t="s">
        <v>58</v>
      </c>
      <c r="N2828" s="291">
        <v>825</v>
      </c>
      <c r="O2828" s="291">
        <v>14768438.068266915</v>
      </c>
      <c r="P2828" s="321" t="s">
        <v>3172</v>
      </c>
      <c r="Q2828" s="321">
        <v>20100000</v>
      </c>
      <c r="R2828" s="321">
        <v>32.510452999999998</v>
      </c>
      <c r="S2828" s="321">
        <v>52.540310169999998</v>
      </c>
      <c r="T2828" s="321">
        <v>123.30787642705047</v>
      </c>
      <c r="U2828" s="321" t="s">
        <v>150</v>
      </c>
      <c r="V2828" s="321">
        <v>0.2437433168239114</v>
      </c>
      <c r="W2828" s="321">
        <v>1.33586139759419</v>
      </c>
      <c r="X2828" s="321">
        <v>2.6501716760387399</v>
      </c>
      <c r="Y2828" s="321">
        <v>41.899748670636797</v>
      </c>
      <c r="Z2828" s="321">
        <v>0.41800999999999999</v>
      </c>
      <c r="AA2828" s="321">
        <v>141.09487300000001</v>
      </c>
      <c r="AB2828" s="321">
        <v>1.7961040779999999</v>
      </c>
      <c r="AC2828" s="322">
        <v>0.59518882524182481</v>
      </c>
      <c r="AD2828" s="323">
        <v>201000</v>
      </c>
      <c r="AE2828" s="322">
        <v>73.474816260034402</v>
      </c>
      <c r="AF2828" s="324">
        <v>181.50392291894252</v>
      </c>
      <c r="AG2828" s="324">
        <v>33.199997013446428</v>
      </c>
      <c r="AH2828" s="324">
        <v>0.13549862235403276</v>
      </c>
      <c r="AI2828" s="324">
        <v>0.1829161402107719</v>
      </c>
      <c r="AJ2828" s="324">
        <v>0.12053670838377531</v>
      </c>
      <c r="AK2828" s="324">
        <v>187.12142646047971</v>
      </c>
      <c r="AL2828" s="324">
        <v>141.51182932618079</v>
      </c>
      <c r="AM2828" s="324">
        <v>232.73102359477866</v>
      </c>
    </row>
    <row r="2829" spans="1:39">
      <c r="A2829" s="291" t="s">
        <v>2980</v>
      </c>
      <c r="B2829" s="291">
        <v>4</v>
      </c>
      <c r="C2829" s="291" t="s">
        <v>5007</v>
      </c>
      <c r="D2829" s="291" t="s">
        <v>3178</v>
      </c>
      <c r="E2829" s="291" t="s">
        <v>3160</v>
      </c>
      <c r="F2829" s="291" t="s">
        <v>3161</v>
      </c>
      <c r="G2829" s="291" t="s">
        <v>3162</v>
      </c>
      <c r="H2829" s="291" t="s">
        <v>3163</v>
      </c>
      <c r="I2829" s="291" t="s">
        <v>3164</v>
      </c>
      <c r="J2829" s="291" t="s">
        <v>63</v>
      </c>
      <c r="K2829" s="291">
        <v>6</v>
      </c>
      <c r="L2829" s="291">
        <v>24440266</v>
      </c>
      <c r="M2829" s="291" t="s">
        <v>58</v>
      </c>
      <c r="N2829" s="291">
        <v>826</v>
      </c>
      <c r="O2829" s="291">
        <v>14786360.930000249</v>
      </c>
      <c r="P2829" s="321" t="s">
        <v>3172</v>
      </c>
      <c r="Q2829" s="321">
        <v>20100000</v>
      </c>
      <c r="R2829" s="321">
        <v>32.510452999999998</v>
      </c>
      <c r="S2829" s="321">
        <v>52.540310169999998</v>
      </c>
      <c r="T2829" s="321">
        <v>123.30787642705047</v>
      </c>
      <c r="U2829" s="321" t="s">
        <v>150</v>
      </c>
      <c r="V2829" s="321">
        <v>0.2437433168239114</v>
      </c>
      <c r="W2829" s="321">
        <v>1.33586139759419</v>
      </c>
      <c r="X2829" s="321">
        <v>2.6501716760387399</v>
      </c>
      <c r="Y2829" s="321">
        <v>41.899748670636797</v>
      </c>
      <c r="Z2829" s="321">
        <v>0.41800999999999999</v>
      </c>
      <c r="AA2829" s="321">
        <v>141.09487300000001</v>
      </c>
      <c r="AB2829" s="321">
        <v>1.7961040779999999</v>
      </c>
      <c r="AC2829" s="322">
        <v>0.59518882524182481</v>
      </c>
      <c r="AD2829" s="323">
        <v>201000</v>
      </c>
      <c r="AE2829" s="322">
        <v>73.563984726369398</v>
      </c>
      <c r="AF2829" s="324">
        <v>181.72419467005776</v>
      </c>
      <c r="AG2829" s="324">
        <v>33.229770189073555</v>
      </c>
      <c r="AH2829" s="324">
        <v>0.13516565549774848</v>
      </c>
      <c r="AI2829" s="324">
        <v>0.18285826083536219</v>
      </c>
      <c r="AJ2829" s="324">
        <v>0.12053670838377531</v>
      </c>
      <c r="AK2829" s="324">
        <v>187.06221642424765</v>
      </c>
      <c r="AL2829" s="324">
        <v>141.46705134056918</v>
      </c>
      <c r="AM2829" s="324">
        <v>232.65738150792612</v>
      </c>
    </row>
    <row r="2830" spans="1:39">
      <c r="A2830" s="291" t="s">
        <v>2981</v>
      </c>
      <c r="B2830" s="291">
        <v>4</v>
      </c>
      <c r="C2830" s="291" t="s">
        <v>5008</v>
      </c>
      <c r="D2830" s="291" t="s">
        <v>3178</v>
      </c>
      <c r="E2830" s="291" t="s">
        <v>3160</v>
      </c>
      <c r="F2830" s="291" t="s">
        <v>3161</v>
      </c>
      <c r="G2830" s="291" t="s">
        <v>3162</v>
      </c>
      <c r="H2830" s="291" t="s">
        <v>3163</v>
      </c>
      <c r="I2830" s="291" t="s">
        <v>3164</v>
      </c>
      <c r="J2830" s="291" t="s">
        <v>63</v>
      </c>
      <c r="K2830" s="291">
        <v>6</v>
      </c>
      <c r="L2830" s="291">
        <v>24440266</v>
      </c>
      <c r="M2830" s="291" t="s">
        <v>58</v>
      </c>
      <c r="N2830" s="291">
        <v>827</v>
      </c>
      <c r="O2830" s="291">
        <v>14804283.791733583</v>
      </c>
      <c r="P2830" s="321" t="s">
        <v>3172</v>
      </c>
      <c r="Q2830" s="321">
        <v>20100000</v>
      </c>
      <c r="R2830" s="321">
        <v>32.510452999999998</v>
      </c>
      <c r="S2830" s="321">
        <v>52.540310169999998</v>
      </c>
      <c r="T2830" s="321">
        <v>123.30787642705047</v>
      </c>
      <c r="U2830" s="321" t="s">
        <v>150</v>
      </c>
      <c r="V2830" s="321">
        <v>0.2437433168239114</v>
      </c>
      <c r="W2830" s="321">
        <v>1.33586139759419</v>
      </c>
      <c r="X2830" s="321">
        <v>2.6501716760387399</v>
      </c>
      <c r="Y2830" s="321">
        <v>41.899748670636797</v>
      </c>
      <c r="Z2830" s="321">
        <v>0.41800999999999999</v>
      </c>
      <c r="AA2830" s="321">
        <v>141.09487300000001</v>
      </c>
      <c r="AB2830" s="321">
        <v>1.7961040779999999</v>
      </c>
      <c r="AC2830" s="322">
        <v>0.59518882524182481</v>
      </c>
      <c r="AD2830" s="323">
        <v>201000</v>
      </c>
      <c r="AE2830" s="322">
        <v>73.653153192704394</v>
      </c>
      <c r="AF2830" s="324">
        <v>181.94446642117299</v>
      </c>
      <c r="AG2830" s="324">
        <v>33.259470068646593</v>
      </c>
      <c r="AH2830" s="324">
        <v>0.13483290264260919</v>
      </c>
      <c r="AI2830" s="324">
        <v>0.18280011875522567</v>
      </c>
      <c r="AJ2830" s="324">
        <v>0.12053670838377531</v>
      </c>
      <c r="AK2830" s="324">
        <v>187.00273764364368</v>
      </c>
      <c r="AL2830" s="324">
        <v>141.42207011523027</v>
      </c>
      <c r="AM2830" s="324">
        <v>232.58340517205707</v>
      </c>
    </row>
    <row r="2831" spans="1:39">
      <c r="A2831" s="291" t="s">
        <v>2982</v>
      </c>
      <c r="B2831" s="291">
        <v>4</v>
      </c>
      <c r="C2831" s="291" t="s">
        <v>5009</v>
      </c>
      <c r="D2831" s="291" t="s">
        <v>3178</v>
      </c>
      <c r="E2831" s="291" t="s">
        <v>3160</v>
      </c>
      <c r="F2831" s="291" t="s">
        <v>3161</v>
      </c>
      <c r="G2831" s="291" t="s">
        <v>3162</v>
      </c>
      <c r="H2831" s="291" t="s">
        <v>3163</v>
      </c>
      <c r="I2831" s="291" t="s">
        <v>3164</v>
      </c>
      <c r="J2831" s="291" t="s">
        <v>63</v>
      </c>
      <c r="K2831" s="291">
        <v>6</v>
      </c>
      <c r="L2831" s="291">
        <v>24440266</v>
      </c>
      <c r="M2831" s="291" t="s">
        <v>58</v>
      </c>
      <c r="N2831" s="291">
        <v>828</v>
      </c>
      <c r="O2831" s="291">
        <v>14822206.653466918</v>
      </c>
      <c r="P2831" s="321" t="s">
        <v>3172</v>
      </c>
      <c r="Q2831" s="321">
        <v>20100000</v>
      </c>
      <c r="R2831" s="321">
        <v>32.510452999999998</v>
      </c>
      <c r="S2831" s="321">
        <v>52.540310169999998</v>
      </c>
      <c r="T2831" s="321">
        <v>123.30787642705047</v>
      </c>
      <c r="U2831" s="321" t="s">
        <v>150</v>
      </c>
      <c r="V2831" s="321">
        <v>0.2437433168239114</v>
      </c>
      <c r="W2831" s="321">
        <v>1.33586139759419</v>
      </c>
      <c r="X2831" s="321">
        <v>2.6501716760387399</v>
      </c>
      <c r="Y2831" s="321">
        <v>41.899748670636797</v>
      </c>
      <c r="Z2831" s="321">
        <v>0.41800999999999999</v>
      </c>
      <c r="AA2831" s="321">
        <v>141.09487300000001</v>
      </c>
      <c r="AB2831" s="321">
        <v>1.7961040779999999</v>
      </c>
      <c r="AC2831" s="322">
        <v>0.59518882524182481</v>
      </c>
      <c r="AD2831" s="323">
        <v>201000</v>
      </c>
      <c r="AE2831" s="322">
        <v>73.742321659039391</v>
      </c>
      <c r="AF2831" s="324">
        <v>182.16473817228822</v>
      </c>
      <c r="AG2831" s="324">
        <v>33.289096699952253</v>
      </c>
      <c r="AH2831" s="324">
        <v>0.13450036673182622</v>
      </c>
      <c r="AI2831" s="324">
        <v>0.18274171518566895</v>
      </c>
      <c r="AJ2831" s="324">
        <v>0.12053670838377531</v>
      </c>
      <c r="AK2831" s="324">
        <v>186.94299136191455</v>
      </c>
      <c r="AL2831" s="324">
        <v>141.37688659037769</v>
      </c>
      <c r="AM2831" s="324">
        <v>232.50909613345141</v>
      </c>
    </row>
    <row r="2832" spans="1:39">
      <c r="A2832" s="291" t="s">
        <v>2983</v>
      </c>
      <c r="B2832" s="291">
        <v>4</v>
      </c>
      <c r="C2832" s="291" t="s">
        <v>5010</v>
      </c>
      <c r="D2832" s="291" t="s">
        <v>3178</v>
      </c>
      <c r="E2832" s="291" t="s">
        <v>3160</v>
      </c>
      <c r="F2832" s="291" t="s">
        <v>3161</v>
      </c>
      <c r="G2832" s="291" t="s">
        <v>3162</v>
      </c>
      <c r="H2832" s="291" t="s">
        <v>3163</v>
      </c>
      <c r="I2832" s="291" t="s">
        <v>3164</v>
      </c>
      <c r="J2832" s="291" t="s">
        <v>63</v>
      </c>
      <c r="K2832" s="291">
        <v>6</v>
      </c>
      <c r="L2832" s="291">
        <v>24440266</v>
      </c>
      <c r="M2832" s="291" t="s">
        <v>58</v>
      </c>
      <c r="N2832" s="291">
        <v>829</v>
      </c>
      <c r="O2832" s="291">
        <v>14840129.515200252</v>
      </c>
      <c r="P2832" s="321" t="s">
        <v>3172</v>
      </c>
      <c r="Q2832" s="321">
        <v>20100000</v>
      </c>
      <c r="R2832" s="321">
        <v>32.510452999999998</v>
      </c>
      <c r="S2832" s="321">
        <v>52.540310169999998</v>
      </c>
      <c r="T2832" s="321">
        <v>123.30787642705047</v>
      </c>
      <c r="U2832" s="321" t="s">
        <v>150</v>
      </c>
      <c r="V2832" s="321">
        <v>0.2437433168239114</v>
      </c>
      <c r="W2832" s="321">
        <v>1.33586139759419</v>
      </c>
      <c r="X2832" s="321">
        <v>2.6501716760387399</v>
      </c>
      <c r="Y2832" s="321">
        <v>41.899748670636797</v>
      </c>
      <c r="Z2832" s="321">
        <v>0.41800999999999999</v>
      </c>
      <c r="AA2832" s="321">
        <v>141.09487300000001</v>
      </c>
      <c r="AB2832" s="321">
        <v>1.7961040779999999</v>
      </c>
      <c r="AC2832" s="322">
        <v>0.59518882524182481</v>
      </c>
      <c r="AD2832" s="323">
        <v>201000</v>
      </c>
      <c r="AE2832" s="322">
        <v>73.831490125374387</v>
      </c>
      <c r="AF2832" s="324">
        <v>182.38500992340343</v>
      </c>
      <c r="AG2832" s="324">
        <v>33.318650131422146</v>
      </c>
      <c r="AH2832" s="324">
        <v>0.13416805069314444</v>
      </c>
      <c r="AI2832" s="324">
        <v>0.1826830513396635</v>
      </c>
      <c r="AJ2832" s="324">
        <v>0.12053670838377531</v>
      </c>
      <c r="AK2832" s="324">
        <v>186.88297881991826</v>
      </c>
      <c r="AL2832" s="324">
        <v>141.3315017044186</v>
      </c>
      <c r="AM2832" s="324">
        <v>232.4344559354179</v>
      </c>
    </row>
    <row r="2833" spans="1:39">
      <c r="A2833" s="291" t="s">
        <v>2984</v>
      </c>
      <c r="B2833" s="291">
        <v>4</v>
      </c>
      <c r="C2833" s="291" t="s">
        <v>5011</v>
      </c>
      <c r="D2833" s="291" t="s">
        <v>3178</v>
      </c>
      <c r="E2833" s="291" t="s">
        <v>3160</v>
      </c>
      <c r="F2833" s="291" t="s">
        <v>3161</v>
      </c>
      <c r="G2833" s="291" t="s">
        <v>3162</v>
      </c>
      <c r="H2833" s="291" t="s">
        <v>3163</v>
      </c>
      <c r="I2833" s="291" t="s">
        <v>3164</v>
      </c>
      <c r="J2833" s="291" t="s">
        <v>63</v>
      </c>
      <c r="K2833" s="291">
        <v>6</v>
      </c>
      <c r="L2833" s="291">
        <v>24440266</v>
      </c>
      <c r="M2833" s="291" t="s">
        <v>58</v>
      </c>
      <c r="N2833" s="291">
        <v>830</v>
      </c>
      <c r="O2833" s="291">
        <v>14858052.376933586</v>
      </c>
      <c r="P2833" s="321" t="s">
        <v>3172</v>
      </c>
      <c r="Q2833" s="321">
        <v>20100000</v>
      </c>
      <c r="R2833" s="321">
        <v>32.510452999999998</v>
      </c>
      <c r="S2833" s="321">
        <v>52.540310169999998</v>
      </c>
      <c r="T2833" s="321">
        <v>123.30787642705047</v>
      </c>
      <c r="U2833" s="321" t="s">
        <v>150</v>
      </c>
      <c r="V2833" s="321">
        <v>0.2437433168239114</v>
      </c>
      <c r="W2833" s="321">
        <v>1.33586139759419</v>
      </c>
      <c r="X2833" s="321">
        <v>2.6501716760387399</v>
      </c>
      <c r="Y2833" s="321">
        <v>41.899748670636797</v>
      </c>
      <c r="Z2833" s="321">
        <v>0.41800999999999999</v>
      </c>
      <c r="AA2833" s="321">
        <v>141.09487300000001</v>
      </c>
      <c r="AB2833" s="321">
        <v>1.7961040779999999</v>
      </c>
      <c r="AC2833" s="322">
        <v>0.59518882524182481</v>
      </c>
      <c r="AD2833" s="323">
        <v>201000</v>
      </c>
      <c r="AE2833" s="322">
        <v>73.920658591709383</v>
      </c>
      <c r="AF2833" s="324">
        <v>182.60528167451866</v>
      </c>
      <c r="AG2833" s="324">
        <v>33.348130412129436</v>
      </c>
      <c r="AH2833" s="324">
        <v>0.13383595743907856</v>
      </c>
      <c r="AI2833" s="324">
        <v>0.18262412842784131</v>
      </c>
      <c r="AJ2833" s="324">
        <v>0.12053670838377531</v>
      </c>
      <c r="AK2833" s="324">
        <v>186.82270125611953</v>
      </c>
      <c r="AL2833" s="324">
        <v>141.28591639395023</v>
      </c>
      <c r="AM2833" s="324">
        <v>232.3594861182888</v>
      </c>
    </row>
    <row r="2834" spans="1:39">
      <c r="A2834" s="291" t="s">
        <v>2985</v>
      </c>
      <c r="B2834" s="291">
        <v>4</v>
      </c>
      <c r="C2834" s="291" t="s">
        <v>5012</v>
      </c>
      <c r="D2834" s="291" t="s">
        <v>3178</v>
      </c>
      <c r="E2834" s="291" t="s">
        <v>3160</v>
      </c>
      <c r="F2834" s="291" t="s">
        <v>3161</v>
      </c>
      <c r="G2834" s="291" t="s">
        <v>3162</v>
      </c>
      <c r="H2834" s="291" t="s">
        <v>3163</v>
      </c>
      <c r="I2834" s="291" t="s">
        <v>3164</v>
      </c>
      <c r="J2834" s="291" t="s">
        <v>63</v>
      </c>
      <c r="K2834" s="291">
        <v>6</v>
      </c>
      <c r="L2834" s="291">
        <v>24440266</v>
      </c>
      <c r="M2834" s="291" t="s">
        <v>58</v>
      </c>
      <c r="N2834" s="291">
        <v>831</v>
      </c>
      <c r="O2834" s="291">
        <v>14875975.23866692</v>
      </c>
      <c r="P2834" s="321" t="s">
        <v>3172</v>
      </c>
      <c r="Q2834" s="321">
        <v>20100000</v>
      </c>
      <c r="R2834" s="321">
        <v>32.510452999999998</v>
      </c>
      <c r="S2834" s="321">
        <v>52.540310169999998</v>
      </c>
      <c r="T2834" s="321">
        <v>123.30787642705047</v>
      </c>
      <c r="U2834" s="321" t="s">
        <v>150</v>
      </c>
      <c r="V2834" s="321">
        <v>0.2437433168239114</v>
      </c>
      <c r="W2834" s="321">
        <v>1.33586139759419</v>
      </c>
      <c r="X2834" s="321">
        <v>2.6501716760387399</v>
      </c>
      <c r="Y2834" s="321">
        <v>41.899748670636797</v>
      </c>
      <c r="Z2834" s="321">
        <v>0.41800999999999999</v>
      </c>
      <c r="AA2834" s="321">
        <v>141.09487300000001</v>
      </c>
      <c r="AB2834" s="321">
        <v>1.7961040779999999</v>
      </c>
      <c r="AC2834" s="322">
        <v>0.59518882524182481</v>
      </c>
      <c r="AD2834" s="323">
        <v>201000</v>
      </c>
      <c r="AE2834" s="322">
        <v>74.00982705804438</v>
      </c>
      <c r="AF2834" s="324">
        <v>182.8255534256339</v>
      </c>
      <c r="AG2834" s="324">
        <v>33.377537591785448</v>
      </c>
      <c r="AH2834" s="324">
        <v>0.13350408986682796</v>
      </c>
      <c r="AI2834" s="324">
        <v>0.18256494765849071</v>
      </c>
      <c r="AJ2834" s="324">
        <v>0.12053670838377531</v>
      </c>
      <c r="AK2834" s="324">
        <v>186.76215990658551</v>
      </c>
      <c r="AL2834" s="324">
        <v>141.24013159375664</v>
      </c>
      <c r="AM2834" s="324">
        <v>232.28418821941437</v>
      </c>
    </row>
    <row r="2835" spans="1:39">
      <c r="A2835" s="291" t="s">
        <v>2986</v>
      </c>
      <c r="B2835" s="291">
        <v>4</v>
      </c>
      <c r="C2835" s="291" t="s">
        <v>5013</v>
      </c>
      <c r="D2835" s="291" t="s">
        <v>3178</v>
      </c>
      <c r="E2835" s="291" t="s">
        <v>3160</v>
      </c>
      <c r="F2835" s="291" t="s">
        <v>3161</v>
      </c>
      <c r="G2835" s="291" t="s">
        <v>3162</v>
      </c>
      <c r="H2835" s="291" t="s">
        <v>3163</v>
      </c>
      <c r="I2835" s="291" t="s">
        <v>3164</v>
      </c>
      <c r="J2835" s="291" t="s">
        <v>63</v>
      </c>
      <c r="K2835" s="291">
        <v>6</v>
      </c>
      <c r="L2835" s="291">
        <v>24440266</v>
      </c>
      <c r="M2835" s="291" t="s">
        <v>58</v>
      </c>
      <c r="N2835" s="291">
        <v>832</v>
      </c>
      <c r="O2835" s="291">
        <v>14893898.100400254</v>
      </c>
      <c r="P2835" s="321" t="s">
        <v>3172</v>
      </c>
      <c r="Q2835" s="321">
        <v>20100000</v>
      </c>
      <c r="R2835" s="321">
        <v>32.510452999999998</v>
      </c>
      <c r="S2835" s="321">
        <v>52.540310169999998</v>
      </c>
      <c r="T2835" s="321">
        <v>123.30787642705047</v>
      </c>
      <c r="U2835" s="321" t="s">
        <v>150</v>
      </c>
      <c r="V2835" s="321">
        <v>0.2437433168239114</v>
      </c>
      <c r="W2835" s="321">
        <v>1.33586139759419</v>
      </c>
      <c r="X2835" s="321">
        <v>2.6501716760387399</v>
      </c>
      <c r="Y2835" s="321">
        <v>41.899748670636797</v>
      </c>
      <c r="Z2835" s="321">
        <v>0.41800999999999999</v>
      </c>
      <c r="AA2835" s="321">
        <v>141.09487300000001</v>
      </c>
      <c r="AB2835" s="321">
        <v>1.7961040779999999</v>
      </c>
      <c r="AC2835" s="322">
        <v>0.59518882524182481</v>
      </c>
      <c r="AD2835" s="323">
        <v>201000</v>
      </c>
      <c r="AE2835" s="322">
        <v>74.098995524379376</v>
      </c>
      <c r="AF2835" s="324">
        <v>183.04582517674913</v>
      </c>
      <c r="AG2835" s="324">
        <v>33.406871720736277</v>
      </c>
      <c r="AH2835" s="324">
        <v>0.13317245085813595</v>
      </c>
      <c r="AI2835" s="324">
        <v>0.18250551023755163</v>
      </c>
      <c r="AJ2835" s="324">
        <v>0.12053670838377531</v>
      </c>
      <c r="AK2835" s="324">
        <v>186.70135600498099</v>
      </c>
      <c r="AL2835" s="324">
        <v>141.19414823680503</v>
      </c>
      <c r="AM2835" s="324">
        <v>232.20856377315695</v>
      </c>
    </row>
    <row r="2836" spans="1:39">
      <c r="A2836" s="291" t="s">
        <v>2987</v>
      </c>
      <c r="B2836" s="291">
        <v>4</v>
      </c>
      <c r="C2836" s="291" t="s">
        <v>5014</v>
      </c>
      <c r="D2836" s="291" t="s">
        <v>3178</v>
      </c>
      <c r="E2836" s="291" t="s">
        <v>3160</v>
      </c>
      <c r="F2836" s="291" t="s">
        <v>3161</v>
      </c>
      <c r="G2836" s="291" t="s">
        <v>3162</v>
      </c>
      <c r="H2836" s="291" t="s">
        <v>3163</v>
      </c>
      <c r="I2836" s="291" t="s">
        <v>3164</v>
      </c>
      <c r="J2836" s="291" t="s">
        <v>63</v>
      </c>
      <c r="K2836" s="291">
        <v>6</v>
      </c>
      <c r="L2836" s="291">
        <v>24440266</v>
      </c>
      <c r="M2836" s="291" t="s">
        <v>58</v>
      </c>
      <c r="N2836" s="291">
        <v>833</v>
      </c>
      <c r="O2836" s="291">
        <v>14911820.962133588</v>
      </c>
      <c r="P2836" s="321" t="s">
        <v>3172</v>
      </c>
      <c r="Q2836" s="321">
        <v>20100000</v>
      </c>
      <c r="R2836" s="321">
        <v>32.510452999999998</v>
      </c>
      <c r="S2836" s="321">
        <v>52.540310169999998</v>
      </c>
      <c r="T2836" s="321">
        <v>123.30787642705047</v>
      </c>
      <c r="U2836" s="321" t="s">
        <v>150</v>
      </c>
      <c r="V2836" s="321">
        <v>0.2437433168239114</v>
      </c>
      <c r="W2836" s="321">
        <v>1.33586139759419</v>
      </c>
      <c r="X2836" s="321">
        <v>2.6501716760387399</v>
      </c>
      <c r="Y2836" s="321">
        <v>41.899748670636797</v>
      </c>
      <c r="Z2836" s="321">
        <v>0.41800999999999999</v>
      </c>
      <c r="AA2836" s="321">
        <v>141.09487300000001</v>
      </c>
      <c r="AB2836" s="321">
        <v>1.7961040779999999</v>
      </c>
      <c r="AC2836" s="322">
        <v>0.59518882524182481</v>
      </c>
      <c r="AD2836" s="323">
        <v>201000</v>
      </c>
      <c r="AE2836" s="322">
        <v>74.188163990714372</v>
      </c>
      <c r="AF2836" s="324">
        <v>183.26609692786437</v>
      </c>
      <c r="AG2836" s="324">
        <v>33.436132849959456</v>
      </c>
      <c r="AH2836" s="324">
        <v>0.13284104327963436</v>
      </c>
      <c r="AI2836" s="324">
        <v>0.18244581736861185</v>
      </c>
      <c r="AJ2836" s="324">
        <v>0.12053670838377531</v>
      </c>
      <c r="AK2836" s="324">
        <v>186.64029078256453</v>
      </c>
      <c r="AL2836" s="324">
        <v>141.14796725424296</v>
      </c>
      <c r="AM2836" s="324">
        <v>232.13261431088611</v>
      </c>
    </row>
    <row r="2837" spans="1:39">
      <c r="A2837" s="291" t="s">
        <v>2988</v>
      </c>
      <c r="B2837" s="291">
        <v>4</v>
      </c>
      <c r="C2837" s="291" t="s">
        <v>5015</v>
      </c>
      <c r="D2837" s="291" t="s">
        <v>3178</v>
      </c>
      <c r="E2837" s="291" t="s">
        <v>3160</v>
      </c>
      <c r="F2837" s="291" t="s">
        <v>3161</v>
      </c>
      <c r="G2837" s="291" t="s">
        <v>3162</v>
      </c>
      <c r="H2837" s="291" t="s">
        <v>3163</v>
      </c>
      <c r="I2837" s="291" t="s">
        <v>3164</v>
      </c>
      <c r="J2837" s="291" t="s">
        <v>63</v>
      </c>
      <c r="K2837" s="291">
        <v>6</v>
      </c>
      <c r="L2837" s="291">
        <v>24440266</v>
      </c>
      <c r="M2837" s="291" t="s">
        <v>58</v>
      </c>
      <c r="N2837" s="291">
        <v>834</v>
      </c>
      <c r="O2837" s="291">
        <v>14929743.823866922</v>
      </c>
      <c r="P2837" s="321" t="s">
        <v>3172</v>
      </c>
      <c r="Q2837" s="321">
        <v>20100000</v>
      </c>
      <c r="R2837" s="321">
        <v>32.510452999999998</v>
      </c>
      <c r="S2837" s="321">
        <v>52.540310169999998</v>
      </c>
      <c r="T2837" s="321">
        <v>123.30787642705047</v>
      </c>
      <c r="U2837" s="321" t="s">
        <v>150</v>
      </c>
      <c r="V2837" s="321">
        <v>0.2437433168239114</v>
      </c>
      <c r="W2837" s="321">
        <v>1.33586139759419</v>
      </c>
      <c r="X2837" s="321">
        <v>2.6501716760387399</v>
      </c>
      <c r="Y2837" s="321">
        <v>41.899748670636797</v>
      </c>
      <c r="Z2837" s="321">
        <v>0.41800999999999999</v>
      </c>
      <c r="AA2837" s="321">
        <v>141.09487300000001</v>
      </c>
      <c r="AB2837" s="321">
        <v>1.7961040779999999</v>
      </c>
      <c r="AC2837" s="322">
        <v>0.59518882524182481</v>
      </c>
      <c r="AD2837" s="323">
        <v>201000</v>
      </c>
      <c r="AE2837" s="322">
        <v>74.277332457049368</v>
      </c>
      <c r="AF2837" s="324">
        <v>183.4863686789796</v>
      </c>
      <c r="AG2837" s="324">
        <v>33.46532103106059</v>
      </c>
      <c r="AH2837" s="324">
        <v>0.13250986998266495</v>
      </c>
      <c r="AI2837" s="324">
        <v>0.1823858702529024</v>
      </c>
      <c r="AJ2837" s="324">
        <v>0.12053670838377531</v>
      </c>
      <c r="AK2837" s="324">
        <v>186.57896546818375</v>
      </c>
      <c r="AL2837" s="324">
        <v>141.10158957539463</v>
      </c>
      <c r="AM2837" s="324">
        <v>232.05634136097291</v>
      </c>
    </row>
    <row r="2838" spans="1:39">
      <c r="A2838" s="291" t="s">
        <v>2989</v>
      </c>
      <c r="B2838" s="291">
        <v>4</v>
      </c>
      <c r="C2838" s="291" t="s">
        <v>5016</v>
      </c>
      <c r="D2838" s="291" t="s">
        <v>3178</v>
      </c>
      <c r="E2838" s="291" t="s">
        <v>3160</v>
      </c>
      <c r="F2838" s="291" t="s">
        <v>3161</v>
      </c>
      <c r="G2838" s="291" t="s">
        <v>3162</v>
      </c>
      <c r="H2838" s="291" t="s">
        <v>3163</v>
      </c>
      <c r="I2838" s="291" t="s">
        <v>3164</v>
      </c>
      <c r="J2838" s="291" t="s">
        <v>63</v>
      </c>
      <c r="K2838" s="291">
        <v>6</v>
      </c>
      <c r="L2838" s="291">
        <v>24440266</v>
      </c>
      <c r="M2838" s="291" t="s">
        <v>58</v>
      </c>
      <c r="N2838" s="291">
        <v>835</v>
      </c>
      <c r="O2838" s="291">
        <v>14947666.685600257</v>
      </c>
      <c r="P2838" s="321" t="s">
        <v>3172</v>
      </c>
      <c r="Q2838" s="321">
        <v>20100000</v>
      </c>
      <c r="R2838" s="321">
        <v>32.510452999999998</v>
      </c>
      <c r="S2838" s="321">
        <v>52.540310169999998</v>
      </c>
      <c r="T2838" s="321">
        <v>123.30787642705047</v>
      </c>
      <c r="U2838" s="321" t="s">
        <v>150</v>
      </c>
      <c r="V2838" s="321">
        <v>0.2437433168239114</v>
      </c>
      <c r="W2838" s="321">
        <v>1.33586139759419</v>
      </c>
      <c r="X2838" s="321">
        <v>2.6501716760387399</v>
      </c>
      <c r="Y2838" s="321">
        <v>41.899748670636797</v>
      </c>
      <c r="Z2838" s="321">
        <v>0.41800999999999999</v>
      </c>
      <c r="AA2838" s="321">
        <v>141.09487300000001</v>
      </c>
      <c r="AB2838" s="321">
        <v>1.7961040779999999</v>
      </c>
      <c r="AC2838" s="322">
        <v>0.59518882524182481</v>
      </c>
      <c r="AD2838" s="323">
        <v>201000</v>
      </c>
      <c r="AE2838" s="322">
        <v>74.366500923384365</v>
      </c>
      <c r="AF2838" s="324">
        <v>183.70664043009481</v>
      </c>
      <c r="AG2838" s="324">
        <v>33.494436316269933</v>
      </c>
      <c r="AH2838" s="324">
        <v>0.13217893380307064</v>
      </c>
      <c r="AI2838" s="324">
        <v>0.18232567008929351</v>
      </c>
      <c r="AJ2838" s="324">
        <v>0.12053670838377531</v>
      </c>
      <c r="AK2838" s="324">
        <v>186.51738128827122</v>
      </c>
      <c r="AL2838" s="324">
        <v>141.05501612775785</v>
      </c>
      <c r="AM2838" s="324">
        <v>231.9797464487846</v>
      </c>
    </row>
    <row r="2839" spans="1:39">
      <c r="A2839" s="291" t="s">
        <v>2990</v>
      </c>
      <c r="B2839" s="291">
        <v>4</v>
      </c>
      <c r="C2839" s="291" t="s">
        <v>5017</v>
      </c>
      <c r="D2839" s="291" t="s">
        <v>3178</v>
      </c>
      <c r="E2839" s="291" t="s">
        <v>3160</v>
      </c>
      <c r="F2839" s="291" t="s">
        <v>3161</v>
      </c>
      <c r="G2839" s="291" t="s">
        <v>3162</v>
      </c>
      <c r="H2839" s="291" t="s">
        <v>3163</v>
      </c>
      <c r="I2839" s="291" t="s">
        <v>3164</v>
      </c>
      <c r="J2839" s="291" t="s">
        <v>63</v>
      </c>
      <c r="K2839" s="291">
        <v>6</v>
      </c>
      <c r="L2839" s="291">
        <v>24440266</v>
      </c>
      <c r="M2839" s="291" t="s">
        <v>58</v>
      </c>
      <c r="N2839" s="291">
        <v>836</v>
      </c>
      <c r="O2839" s="291">
        <v>14965589.547333591</v>
      </c>
      <c r="P2839" s="321" t="s">
        <v>3172</v>
      </c>
      <c r="Q2839" s="321">
        <v>20100000</v>
      </c>
      <c r="R2839" s="321">
        <v>32.510452999999998</v>
      </c>
      <c r="S2839" s="321">
        <v>52.540310169999998</v>
      </c>
      <c r="T2839" s="321">
        <v>123.30787642705047</v>
      </c>
      <c r="U2839" s="321" t="s">
        <v>150</v>
      </c>
      <c r="V2839" s="321">
        <v>0.2437433168239114</v>
      </c>
      <c r="W2839" s="321">
        <v>1.33586139759419</v>
      </c>
      <c r="X2839" s="321">
        <v>2.6501716760387399</v>
      </c>
      <c r="Y2839" s="321">
        <v>41.899748670636797</v>
      </c>
      <c r="Z2839" s="321">
        <v>0.41800999999999999</v>
      </c>
      <c r="AA2839" s="321">
        <v>141.09487300000001</v>
      </c>
      <c r="AB2839" s="321">
        <v>1.7961040779999999</v>
      </c>
      <c r="AC2839" s="322">
        <v>0.59518882524182481</v>
      </c>
      <c r="AD2839" s="323">
        <v>201000</v>
      </c>
      <c r="AE2839" s="322">
        <v>74.455669389719361</v>
      </c>
      <c r="AF2839" s="324">
        <v>183.92691218121004</v>
      </c>
      <c r="AG2839" s="324">
        <v>33.523478758439126</v>
      </c>
      <c r="AH2839" s="324">
        <v>0.13184823756178765</v>
      </c>
      <c r="AI2839" s="324">
        <v>0.1822652180742905</v>
      </c>
      <c r="AJ2839" s="324">
        <v>0.12053670838377531</v>
      </c>
      <c r="AK2839" s="324">
        <v>186.45553946684015</v>
      </c>
      <c r="AL2839" s="324">
        <v>141.00824783700082</v>
      </c>
      <c r="AM2839" s="324">
        <v>231.90283109667948</v>
      </c>
    </row>
    <row r="2840" spans="1:39">
      <c r="A2840" s="291" t="s">
        <v>2991</v>
      </c>
      <c r="B2840" s="291">
        <v>4</v>
      </c>
      <c r="C2840" s="291" t="s">
        <v>5018</v>
      </c>
      <c r="D2840" s="291" t="s">
        <v>3178</v>
      </c>
      <c r="E2840" s="291" t="s">
        <v>3160</v>
      </c>
      <c r="F2840" s="291" t="s">
        <v>3161</v>
      </c>
      <c r="G2840" s="291" t="s">
        <v>3162</v>
      </c>
      <c r="H2840" s="291" t="s">
        <v>3163</v>
      </c>
      <c r="I2840" s="291" t="s">
        <v>3164</v>
      </c>
      <c r="J2840" s="291" t="s">
        <v>63</v>
      </c>
      <c r="K2840" s="291">
        <v>6</v>
      </c>
      <c r="L2840" s="291">
        <v>24440266</v>
      </c>
      <c r="M2840" s="291" t="s">
        <v>58</v>
      </c>
      <c r="N2840" s="291">
        <v>837</v>
      </c>
      <c r="O2840" s="291">
        <v>14983512.409066925</v>
      </c>
      <c r="P2840" s="321" t="s">
        <v>3172</v>
      </c>
      <c r="Q2840" s="321">
        <v>20100000</v>
      </c>
      <c r="R2840" s="321">
        <v>32.510452999999998</v>
      </c>
      <c r="S2840" s="321">
        <v>52.540310169999998</v>
      </c>
      <c r="T2840" s="321">
        <v>123.30787642705047</v>
      </c>
      <c r="U2840" s="321" t="s">
        <v>150</v>
      </c>
      <c r="V2840" s="321">
        <v>0.2437433168239114</v>
      </c>
      <c r="W2840" s="321">
        <v>1.33586139759419</v>
      </c>
      <c r="X2840" s="321">
        <v>2.6501716760387399</v>
      </c>
      <c r="Y2840" s="321">
        <v>41.899748670636797</v>
      </c>
      <c r="Z2840" s="321">
        <v>0.41800999999999999</v>
      </c>
      <c r="AA2840" s="321">
        <v>141.09487300000001</v>
      </c>
      <c r="AB2840" s="321">
        <v>1.7961040779999999</v>
      </c>
      <c r="AC2840" s="322">
        <v>0.59518882524182481</v>
      </c>
      <c r="AD2840" s="323">
        <v>201000</v>
      </c>
      <c r="AE2840" s="322">
        <v>74.544837856054357</v>
      </c>
      <c r="AF2840" s="324">
        <v>184.14718393232528</v>
      </c>
      <c r="AG2840" s="324">
        <v>33.552448411037751</v>
      </c>
      <c r="AH2840" s="324">
        <v>0.13151778406424192</v>
      </c>
      <c r="AI2840" s="324">
        <v>0.18220451540202967</v>
      </c>
      <c r="AJ2840" s="324">
        <v>0.12053670838377531</v>
      </c>
      <c r="AK2840" s="324">
        <v>186.39344122548036</v>
      </c>
      <c r="AL2840" s="324">
        <v>140.96128562695901</v>
      </c>
      <c r="AM2840" s="324">
        <v>231.82559682400174</v>
      </c>
    </row>
    <row r="2841" spans="1:39">
      <c r="A2841" s="291" t="s">
        <v>2992</v>
      </c>
      <c r="B2841" s="291">
        <v>4</v>
      </c>
      <c r="C2841" s="291" t="s">
        <v>5019</v>
      </c>
      <c r="D2841" s="291" t="s">
        <v>3178</v>
      </c>
      <c r="E2841" s="291" t="s">
        <v>3160</v>
      </c>
      <c r="F2841" s="291" t="s">
        <v>3161</v>
      </c>
      <c r="G2841" s="291" t="s">
        <v>3162</v>
      </c>
      <c r="H2841" s="291" t="s">
        <v>3163</v>
      </c>
      <c r="I2841" s="291" t="s">
        <v>3164</v>
      </c>
      <c r="J2841" s="291" t="s">
        <v>63</v>
      </c>
      <c r="K2841" s="291">
        <v>6</v>
      </c>
      <c r="L2841" s="291">
        <v>24440266</v>
      </c>
      <c r="M2841" s="291" t="s">
        <v>58</v>
      </c>
      <c r="N2841" s="291">
        <v>838</v>
      </c>
      <c r="O2841" s="291">
        <v>15001435.270800259</v>
      </c>
      <c r="P2841" s="321" t="s">
        <v>3172</v>
      </c>
      <c r="Q2841" s="321">
        <v>20100000</v>
      </c>
      <c r="R2841" s="321">
        <v>32.510452999999998</v>
      </c>
      <c r="S2841" s="321">
        <v>52.540310169999998</v>
      </c>
      <c r="T2841" s="321">
        <v>123.30787642705047</v>
      </c>
      <c r="U2841" s="321" t="s">
        <v>150</v>
      </c>
      <c r="V2841" s="321">
        <v>0.2437433168239114</v>
      </c>
      <c r="W2841" s="321">
        <v>1.33586139759419</v>
      </c>
      <c r="X2841" s="321">
        <v>2.6501716760387399</v>
      </c>
      <c r="Y2841" s="321">
        <v>41.899748670636797</v>
      </c>
      <c r="Z2841" s="321">
        <v>0.41800999999999999</v>
      </c>
      <c r="AA2841" s="321">
        <v>141.09487300000001</v>
      </c>
      <c r="AB2841" s="321">
        <v>1.7961040779999999</v>
      </c>
      <c r="AC2841" s="322">
        <v>0.59518882524182481</v>
      </c>
      <c r="AD2841" s="323">
        <v>201000</v>
      </c>
      <c r="AE2841" s="322">
        <v>74.634006322389354</v>
      </c>
      <c r="AF2841" s="324">
        <v>184.36745568344051</v>
      </c>
      <c r="AG2841" s="324">
        <v>33.581345328150043</v>
      </c>
      <c r="AH2841" s="324">
        <v>0.13118757610082357</v>
      </c>
      <c r="AI2841" s="324">
        <v>0.18214356326427433</v>
      </c>
      <c r="AJ2841" s="324">
        <v>0.12053670838377531</v>
      </c>
      <c r="AK2841" s="324">
        <v>186.33108778335409</v>
      </c>
      <c r="AL2841" s="324">
        <v>140.91413041963196</v>
      </c>
      <c r="AM2841" s="324">
        <v>231.7480451470762</v>
      </c>
    </row>
    <row r="2842" spans="1:39">
      <c r="A2842" s="291" t="s">
        <v>2993</v>
      </c>
      <c r="B2842" s="291">
        <v>4</v>
      </c>
      <c r="C2842" s="291" t="s">
        <v>5020</v>
      </c>
      <c r="D2842" s="291" t="s">
        <v>3178</v>
      </c>
      <c r="E2842" s="291" t="s">
        <v>3160</v>
      </c>
      <c r="F2842" s="291" t="s">
        <v>3161</v>
      </c>
      <c r="G2842" s="291" t="s">
        <v>3162</v>
      </c>
      <c r="H2842" s="291" t="s">
        <v>3163</v>
      </c>
      <c r="I2842" s="291" t="s">
        <v>3164</v>
      </c>
      <c r="J2842" s="291" t="s">
        <v>63</v>
      </c>
      <c r="K2842" s="291">
        <v>6</v>
      </c>
      <c r="L2842" s="291">
        <v>24440266</v>
      </c>
      <c r="M2842" s="291" t="s">
        <v>58</v>
      </c>
      <c r="N2842" s="291">
        <v>839</v>
      </c>
      <c r="O2842" s="291">
        <v>15019358.132533593</v>
      </c>
      <c r="P2842" s="321" t="s">
        <v>3172</v>
      </c>
      <c r="Q2842" s="321">
        <v>20100000</v>
      </c>
      <c r="R2842" s="321">
        <v>32.510452999999998</v>
      </c>
      <c r="S2842" s="321">
        <v>52.540310169999998</v>
      </c>
      <c r="T2842" s="321">
        <v>123.30787642705047</v>
      </c>
      <c r="U2842" s="321" t="s">
        <v>150</v>
      </c>
      <c r="V2842" s="321">
        <v>0.2437433168239114</v>
      </c>
      <c r="W2842" s="321">
        <v>1.33586139759419</v>
      </c>
      <c r="X2842" s="321">
        <v>2.6501716760387399</v>
      </c>
      <c r="Y2842" s="321">
        <v>41.899748670636797</v>
      </c>
      <c r="Z2842" s="321">
        <v>0.41800999999999999</v>
      </c>
      <c r="AA2842" s="321">
        <v>141.09487300000001</v>
      </c>
      <c r="AB2842" s="321">
        <v>1.7961040779999999</v>
      </c>
      <c r="AC2842" s="322">
        <v>0.59518882524182481</v>
      </c>
      <c r="AD2842" s="323">
        <v>201000</v>
      </c>
      <c r="AE2842" s="322">
        <v>74.72317478872435</v>
      </c>
      <c r="AF2842" s="324">
        <v>184.58772743455575</v>
      </c>
      <c r="AG2842" s="324">
        <v>33.610169564471484</v>
      </c>
      <c r="AH2842" s="324">
        <v>0.13085761644652077</v>
      </c>
      <c r="AI2842" s="324">
        <v>0.18208236285041068</v>
      </c>
      <c r="AJ2842" s="324">
        <v>0.12053670838377531</v>
      </c>
      <c r="AK2842" s="324">
        <v>186.26848035719181</v>
      </c>
      <c r="AL2842" s="324">
        <v>140.8667831351803</v>
      </c>
      <c r="AM2842" s="324">
        <v>231.67017757920331</v>
      </c>
    </row>
    <row r="2843" spans="1:39">
      <c r="A2843" s="291" t="s">
        <v>2994</v>
      </c>
      <c r="B2843" s="291">
        <v>4</v>
      </c>
      <c r="C2843" s="291" t="s">
        <v>5021</v>
      </c>
      <c r="D2843" s="291" t="s">
        <v>3178</v>
      </c>
      <c r="E2843" s="291" t="s">
        <v>3160</v>
      </c>
      <c r="F2843" s="291" t="s">
        <v>3161</v>
      </c>
      <c r="G2843" s="291" t="s">
        <v>3162</v>
      </c>
      <c r="H2843" s="291" t="s">
        <v>3163</v>
      </c>
      <c r="I2843" s="291" t="s">
        <v>3164</v>
      </c>
      <c r="J2843" s="291" t="s">
        <v>63</v>
      </c>
      <c r="K2843" s="291">
        <v>6</v>
      </c>
      <c r="L2843" s="291">
        <v>24440266</v>
      </c>
      <c r="M2843" s="291" t="s">
        <v>58</v>
      </c>
      <c r="N2843" s="291">
        <v>840</v>
      </c>
      <c r="O2843" s="291">
        <v>15037280.994266927</v>
      </c>
      <c r="P2843" s="321" t="s">
        <v>3172</v>
      </c>
      <c r="Q2843" s="321">
        <v>20100000</v>
      </c>
      <c r="R2843" s="321">
        <v>32.510452999999998</v>
      </c>
      <c r="S2843" s="321">
        <v>52.540310169999998</v>
      </c>
      <c r="T2843" s="321">
        <v>123.30787642705047</v>
      </c>
      <c r="U2843" s="321" t="s">
        <v>150</v>
      </c>
      <c r="V2843" s="321">
        <v>0.2437433168239114</v>
      </c>
      <c r="W2843" s="321">
        <v>1.33586139759419</v>
      </c>
      <c r="X2843" s="321">
        <v>2.6501716760387399</v>
      </c>
      <c r="Y2843" s="321">
        <v>41.899748670636797</v>
      </c>
      <c r="Z2843" s="321">
        <v>0.41800999999999999</v>
      </c>
      <c r="AA2843" s="321">
        <v>141.09487300000001</v>
      </c>
      <c r="AB2843" s="321">
        <v>1.7961040779999999</v>
      </c>
      <c r="AC2843" s="322">
        <v>0.59518882524182481</v>
      </c>
      <c r="AD2843" s="323">
        <v>201000</v>
      </c>
      <c r="AE2843" s="322">
        <v>74.812343255059346</v>
      </c>
      <c r="AF2843" s="324">
        <v>184.80799918567095</v>
      </c>
      <c r="AG2843" s="324">
        <v>33.638921175305519</v>
      </c>
      <c r="AH2843" s="324">
        <v>0.13052790786140325</v>
      </c>
      <c r="AI2843" s="324">
        <v>0.18202091534744405</v>
      </c>
      <c r="AJ2843" s="324">
        <v>0.12053670838377531</v>
      </c>
      <c r="AK2843" s="324">
        <v>186.20562016128835</v>
      </c>
      <c r="AL2843" s="324">
        <v>140.81924469192253</v>
      </c>
      <c r="AM2843" s="324">
        <v>231.59199563065414</v>
      </c>
    </row>
    <row r="2844" spans="1:39">
      <c r="A2844" s="291" t="s">
        <v>2995</v>
      </c>
      <c r="B2844" s="291">
        <v>4</v>
      </c>
      <c r="C2844" s="291" t="s">
        <v>5022</v>
      </c>
      <c r="D2844" s="291" t="s">
        <v>3178</v>
      </c>
      <c r="E2844" s="291" t="s">
        <v>3160</v>
      </c>
      <c r="F2844" s="291" t="s">
        <v>3161</v>
      </c>
      <c r="G2844" s="291" t="s">
        <v>3162</v>
      </c>
      <c r="H2844" s="291" t="s">
        <v>3163</v>
      </c>
      <c r="I2844" s="291" t="s">
        <v>3164</v>
      </c>
      <c r="J2844" s="291" t="s">
        <v>63</v>
      </c>
      <c r="K2844" s="291">
        <v>6</v>
      </c>
      <c r="L2844" s="291">
        <v>24440266</v>
      </c>
      <c r="M2844" s="291" t="s">
        <v>58</v>
      </c>
      <c r="N2844" s="291">
        <v>841</v>
      </c>
      <c r="O2844" s="291">
        <v>15055203.856000261</v>
      </c>
      <c r="P2844" s="321" t="s">
        <v>3172</v>
      </c>
      <c r="Q2844" s="321">
        <v>20100000</v>
      </c>
      <c r="R2844" s="321">
        <v>32.510452999999998</v>
      </c>
      <c r="S2844" s="321">
        <v>52.540310169999998</v>
      </c>
      <c r="T2844" s="321">
        <v>123.30787642705047</v>
      </c>
      <c r="U2844" s="321" t="s">
        <v>150</v>
      </c>
      <c r="V2844" s="321">
        <v>0.2437433168239114</v>
      </c>
      <c r="W2844" s="321">
        <v>1.33586139759419</v>
      </c>
      <c r="X2844" s="321">
        <v>2.6501716760387399</v>
      </c>
      <c r="Y2844" s="321">
        <v>41.899748670636797</v>
      </c>
      <c r="Z2844" s="321">
        <v>0.41800999999999999</v>
      </c>
      <c r="AA2844" s="321">
        <v>141.09487300000001</v>
      </c>
      <c r="AB2844" s="321">
        <v>1.7961040779999999</v>
      </c>
      <c r="AC2844" s="322">
        <v>0.59518882524182481</v>
      </c>
      <c r="AD2844" s="323">
        <v>201000</v>
      </c>
      <c r="AE2844" s="322">
        <v>74.901511721394328</v>
      </c>
      <c r="AF2844" s="324">
        <v>185.02827093678616</v>
      </c>
      <c r="AG2844" s="324">
        <v>33.667600216560146</v>
      </c>
      <c r="AH2844" s="324">
        <v>0.13019845309000649</v>
      </c>
      <c r="AI2844" s="324">
        <v>0.18195922193999473</v>
      </c>
      <c r="AJ2844" s="324">
        <v>0.12053670838377531</v>
      </c>
      <c r="AK2844" s="324">
        <v>186.14250840749875</v>
      </c>
      <c r="AL2844" s="324">
        <v>140.77151600633221</v>
      </c>
      <c r="AM2844" s="324">
        <v>231.5135008086653</v>
      </c>
    </row>
    <row r="2845" spans="1:39">
      <c r="A2845" s="291" t="s">
        <v>2996</v>
      </c>
      <c r="B2845" s="291">
        <v>4</v>
      </c>
      <c r="C2845" s="291" t="s">
        <v>5023</v>
      </c>
      <c r="D2845" s="291" t="s">
        <v>3178</v>
      </c>
      <c r="E2845" s="291" t="s">
        <v>3160</v>
      </c>
      <c r="F2845" s="291" t="s">
        <v>3161</v>
      </c>
      <c r="G2845" s="291" t="s">
        <v>3162</v>
      </c>
      <c r="H2845" s="291" t="s">
        <v>3163</v>
      </c>
      <c r="I2845" s="291" t="s">
        <v>3164</v>
      </c>
      <c r="J2845" s="291" t="s">
        <v>63</v>
      </c>
      <c r="K2845" s="291">
        <v>6</v>
      </c>
      <c r="L2845" s="291">
        <v>24440266</v>
      </c>
      <c r="M2845" s="291" t="s">
        <v>58</v>
      </c>
      <c r="N2845" s="291">
        <v>842</v>
      </c>
      <c r="O2845" s="291">
        <v>15073126.717733596</v>
      </c>
      <c r="P2845" s="321" t="s">
        <v>3172</v>
      </c>
      <c r="Q2845" s="321">
        <v>20100000</v>
      </c>
      <c r="R2845" s="321">
        <v>32.510452999999998</v>
      </c>
      <c r="S2845" s="321">
        <v>52.540310169999998</v>
      </c>
      <c r="T2845" s="321">
        <v>123.30787642705047</v>
      </c>
      <c r="U2845" s="321" t="s">
        <v>150</v>
      </c>
      <c r="V2845" s="321">
        <v>0.2437433168239114</v>
      </c>
      <c r="W2845" s="321">
        <v>1.33586139759419</v>
      </c>
      <c r="X2845" s="321">
        <v>2.6501716760387399</v>
      </c>
      <c r="Y2845" s="321">
        <v>41.899748670636797</v>
      </c>
      <c r="Z2845" s="321">
        <v>0.41800999999999999</v>
      </c>
      <c r="AA2845" s="321">
        <v>141.09487300000001</v>
      </c>
      <c r="AB2845" s="321">
        <v>1.7961040779999999</v>
      </c>
      <c r="AC2845" s="322">
        <v>0.59518882524182481</v>
      </c>
      <c r="AD2845" s="323">
        <v>201000</v>
      </c>
      <c r="AE2845" s="322">
        <v>74.990680187729325</v>
      </c>
      <c r="AF2845" s="324">
        <v>185.24854268790139</v>
      </c>
      <c r="AG2845" s="324">
        <v>33.696206744744636</v>
      </c>
      <c r="AH2845" s="324">
        <v>0.12986925486202919</v>
      </c>
      <c r="AI2845" s="324">
        <v>0.18189728381029441</v>
      </c>
      <c r="AJ2845" s="324">
        <v>0.12053670838377531</v>
      </c>
      <c r="AK2845" s="324">
        <v>186.0791463052345</v>
      </c>
      <c r="AL2845" s="324">
        <v>140.72359799303479</v>
      </c>
      <c r="AM2845" s="324">
        <v>231.43469461743422</v>
      </c>
    </row>
    <row r="2846" spans="1:39">
      <c r="A2846" s="291" t="s">
        <v>2997</v>
      </c>
      <c r="B2846" s="291">
        <v>4</v>
      </c>
      <c r="C2846" s="291" t="s">
        <v>5024</v>
      </c>
      <c r="D2846" s="291" t="s">
        <v>3178</v>
      </c>
      <c r="E2846" s="291" t="s">
        <v>3160</v>
      </c>
      <c r="F2846" s="291" t="s">
        <v>3161</v>
      </c>
      <c r="G2846" s="291" t="s">
        <v>3162</v>
      </c>
      <c r="H2846" s="291" t="s">
        <v>3163</v>
      </c>
      <c r="I2846" s="291" t="s">
        <v>3164</v>
      </c>
      <c r="J2846" s="291" t="s">
        <v>63</v>
      </c>
      <c r="K2846" s="291">
        <v>6</v>
      </c>
      <c r="L2846" s="291">
        <v>24440266</v>
      </c>
      <c r="M2846" s="291" t="s">
        <v>58</v>
      </c>
      <c r="N2846" s="291">
        <v>843</v>
      </c>
      <c r="O2846" s="291">
        <v>15091049.57946693</v>
      </c>
      <c r="P2846" s="321" t="s">
        <v>3172</v>
      </c>
      <c r="Q2846" s="321">
        <v>20100000</v>
      </c>
      <c r="R2846" s="321">
        <v>32.510452999999998</v>
      </c>
      <c r="S2846" s="321">
        <v>52.540310169999998</v>
      </c>
      <c r="T2846" s="321">
        <v>123.30787642705047</v>
      </c>
      <c r="U2846" s="321" t="s">
        <v>150</v>
      </c>
      <c r="V2846" s="321">
        <v>0.2437433168239114</v>
      </c>
      <c r="W2846" s="321">
        <v>1.33586139759419</v>
      </c>
      <c r="X2846" s="321">
        <v>2.6501716760387399</v>
      </c>
      <c r="Y2846" s="321">
        <v>41.899748670636797</v>
      </c>
      <c r="Z2846" s="321">
        <v>0.41800999999999999</v>
      </c>
      <c r="AA2846" s="321">
        <v>141.09487300000001</v>
      </c>
      <c r="AB2846" s="321">
        <v>1.7961040779999999</v>
      </c>
      <c r="AC2846" s="322">
        <v>0.59518882524182481</v>
      </c>
      <c r="AD2846" s="323">
        <v>201000</v>
      </c>
      <c r="AE2846" s="322">
        <v>75.079848654064321</v>
      </c>
      <c r="AF2846" s="324">
        <v>185.46881443901663</v>
      </c>
      <c r="AG2846" s="324">
        <v>33.724740816966182</v>
      </c>
      <c r="AH2846" s="324">
        <v>0.12954031589197784</v>
      </c>
      <c r="AI2846" s="324">
        <v>0.18183510213818238</v>
      </c>
      <c r="AJ2846" s="324">
        <v>0.12053670838377531</v>
      </c>
      <c r="AK2846" s="324">
        <v>186.01553506145964</v>
      </c>
      <c r="AL2846" s="324">
        <v>140.6754915648049</v>
      </c>
      <c r="AM2846" s="324">
        <v>231.35557855811442</v>
      </c>
    </row>
    <row r="2847" spans="1:39">
      <c r="A2847" s="291" t="s">
        <v>2998</v>
      </c>
      <c r="B2847" s="291">
        <v>4</v>
      </c>
      <c r="C2847" s="291" t="s">
        <v>5025</v>
      </c>
      <c r="D2847" s="291" t="s">
        <v>3178</v>
      </c>
      <c r="E2847" s="291" t="s">
        <v>3160</v>
      </c>
      <c r="F2847" s="291" t="s">
        <v>3161</v>
      </c>
      <c r="G2847" s="291" t="s">
        <v>3162</v>
      </c>
      <c r="H2847" s="291" t="s">
        <v>3163</v>
      </c>
      <c r="I2847" s="291" t="s">
        <v>3164</v>
      </c>
      <c r="J2847" s="291" t="s">
        <v>63</v>
      </c>
      <c r="K2847" s="291">
        <v>6</v>
      </c>
      <c r="L2847" s="291">
        <v>24440266</v>
      </c>
      <c r="M2847" s="291" t="s">
        <v>58</v>
      </c>
      <c r="N2847" s="291">
        <v>844</v>
      </c>
      <c r="O2847" s="291">
        <v>15108972.441200264</v>
      </c>
      <c r="P2847" s="321" t="s">
        <v>3172</v>
      </c>
      <c r="Q2847" s="321">
        <v>20100000</v>
      </c>
      <c r="R2847" s="321">
        <v>32.510452999999998</v>
      </c>
      <c r="S2847" s="321">
        <v>52.540310169999998</v>
      </c>
      <c r="T2847" s="321">
        <v>123.30787642705047</v>
      </c>
      <c r="U2847" s="321" t="s">
        <v>150</v>
      </c>
      <c r="V2847" s="321">
        <v>0.2437433168239114</v>
      </c>
      <c r="W2847" s="321">
        <v>1.33586139759419</v>
      </c>
      <c r="X2847" s="321">
        <v>2.6501716760387399</v>
      </c>
      <c r="Y2847" s="321">
        <v>41.899748670636797</v>
      </c>
      <c r="Z2847" s="321">
        <v>0.41800999999999999</v>
      </c>
      <c r="AA2847" s="321">
        <v>141.09487300000001</v>
      </c>
      <c r="AB2847" s="321">
        <v>1.7961040779999999</v>
      </c>
      <c r="AC2847" s="322">
        <v>0.59518882524182481</v>
      </c>
      <c r="AD2847" s="323">
        <v>201000</v>
      </c>
      <c r="AE2847" s="322">
        <v>75.169017120399317</v>
      </c>
      <c r="AF2847" s="324">
        <v>185.68908619013186</v>
      </c>
      <c r="AG2847" s="324">
        <v>33.753202490926519</v>
      </c>
      <c r="AH2847" s="324">
        <v>0.12921163887895404</v>
      </c>
      <c r="AI2847" s="324">
        <v>0.18177267810110143</v>
      </c>
      <c r="AJ2847" s="324">
        <v>0.12053670838377531</v>
      </c>
      <c r="AK2847" s="324">
        <v>185.95167588068671</v>
      </c>
      <c r="AL2847" s="324">
        <v>140.62719763256322</v>
      </c>
      <c r="AM2847" s="324">
        <v>231.27615412881019</v>
      </c>
    </row>
    <row r="2848" spans="1:39">
      <c r="A2848" s="291" t="s">
        <v>2999</v>
      </c>
      <c r="B2848" s="291">
        <v>4</v>
      </c>
      <c r="C2848" s="291" t="s">
        <v>5026</v>
      </c>
      <c r="D2848" s="291" t="s">
        <v>3178</v>
      </c>
      <c r="E2848" s="291" t="s">
        <v>3160</v>
      </c>
      <c r="F2848" s="291" t="s">
        <v>3161</v>
      </c>
      <c r="G2848" s="291" t="s">
        <v>3162</v>
      </c>
      <c r="H2848" s="291" t="s">
        <v>3163</v>
      </c>
      <c r="I2848" s="291" t="s">
        <v>3164</v>
      </c>
      <c r="J2848" s="291" t="s">
        <v>63</v>
      </c>
      <c r="K2848" s="291">
        <v>6</v>
      </c>
      <c r="L2848" s="291">
        <v>24440266</v>
      </c>
      <c r="M2848" s="291" t="s">
        <v>58</v>
      </c>
      <c r="N2848" s="291">
        <v>845</v>
      </c>
      <c r="O2848" s="291">
        <v>15126895.302933598</v>
      </c>
      <c r="P2848" s="321" t="s">
        <v>3172</v>
      </c>
      <c r="Q2848" s="321">
        <v>20100000</v>
      </c>
      <c r="R2848" s="321">
        <v>32.510452999999998</v>
      </c>
      <c r="S2848" s="321">
        <v>52.540310169999998</v>
      </c>
      <c r="T2848" s="321">
        <v>123.30787642705047</v>
      </c>
      <c r="U2848" s="321" t="s">
        <v>150</v>
      </c>
      <c r="V2848" s="321">
        <v>0.2437433168239114</v>
      </c>
      <c r="W2848" s="321">
        <v>1.33586139759419</v>
      </c>
      <c r="X2848" s="321">
        <v>2.6501716760387399</v>
      </c>
      <c r="Y2848" s="321">
        <v>41.899748670636797</v>
      </c>
      <c r="Z2848" s="321">
        <v>0.41800999999999999</v>
      </c>
      <c r="AA2848" s="321">
        <v>141.09487300000001</v>
      </c>
      <c r="AB2848" s="321">
        <v>1.7961040779999999</v>
      </c>
      <c r="AC2848" s="322">
        <v>0.59518882524182481</v>
      </c>
      <c r="AD2848" s="323">
        <v>201000</v>
      </c>
      <c r="AE2848" s="322">
        <v>75.258185586734314</v>
      </c>
      <c r="AF2848" s="324">
        <v>185.90935794124707</v>
      </c>
      <c r="AG2848" s="324">
        <v>33.781591824918664</v>
      </c>
      <c r="AH2848" s="324">
        <v>0.12888322650731876</v>
      </c>
      <c r="AI2848" s="324">
        <v>0.18171001287409458</v>
      </c>
      <c r="AJ2848" s="324">
        <v>0.12053670838377531</v>
      </c>
      <c r="AK2848" s="324">
        <v>185.88756996497321</v>
      </c>
      <c r="AL2848" s="324">
        <v>140.57871710537376</v>
      </c>
      <c r="AM2848" s="324">
        <v>231.19642282457266</v>
      </c>
    </row>
    <row r="2849" spans="1:39">
      <c r="A2849" s="291" t="s">
        <v>3000</v>
      </c>
      <c r="B2849" s="291">
        <v>4</v>
      </c>
      <c r="C2849" s="291" t="s">
        <v>5027</v>
      </c>
      <c r="D2849" s="291" t="s">
        <v>3178</v>
      </c>
      <c r="E2849" s="291" t="s">
        <v>3160</v>
      </c>
      <c r="F2849" s="291" t="s">
        <v>3161</v>
      </c>
      <c r="G2849" s="291" t="s">
        <v>3162</v>
      </c>
      <c r="H2849" s="291" t="s">
        <v>3163</v>
      </c>
      <c r="I2849" s="291" t="s">
        <v>3164</v>
      </c>
      <c r="J2849" s="291" t="s">
        <v>63</v>
      </c>
      <c r="K2849" s="291">
        <v>6</v>
      </c>
      <c r="L2849" s="291">
        <v>24440266</v>
      </c>
      <c r="M2849" s="291" t="s">
        <v>58</v>
      </c>
      <c r="N2849" s="291">
        <v>846</v>
      </c>
      <c r="O2849" s="291">
        <v>15144818.164666932</v>
      </c>
      <c r="P2849" s="321" t="s">
        <v>3172</v>
      </c>
      <c r="Q2849" s="321">
        <v>20100000</v>
      </c>
      <c r="R2849" s="321">
        <v>32.510452999999998</v>
      </c>
      <c r="S2849" s="321">
        <v>52.540310169999998</v>
      </c>
      <c r="T2849" s="321">
        <v>123.30787642705047</v>
      </c>
      <c r="U2849" s="321" t="s">
        <v>150</v>
      </c>
      <c r="V2849" s="321">
        <v>0.2437433168239114</v>
      </c>
      <c r="W2849" s="321">
        <v>1.33586139759419</v>
      </c>
      <c r="X2849" s="321">
        <v>2.6501716760387399</v>
      </c>
      <c r="Y2849" s="321">
        <v>41.899748670636797</v>
      </c>
      <c r="Z2849" s="321">
        <v>0.41800999999999999</v>
      </c>
      <c r="AA2849" s="321">
        <v>141.09487300000001</v>
      </c>
      <c r="AB2849" s="321">
        <v>1.7961040779999999</v>
      </c>
      <c r="AC2849" s="322">
        <v>0.59518882524182481</v>
      </c>
      <c r="AD2849" s="323">
        <v>201000</v>
      </c>
      <c r="AE2849" s="322">
        <v>75.34735405306931</v>
      </c>
      <c r="AF2849" s="324">
        <v>186.1296296923623</v>
      </c>
      <c r="AG2849" s="324">
        <v>33.809908877823538</v>
      </c>
      <c r="AH2849" s="324">
        <v>0.12855508144601197</v>
      </c>
      <c r="AI2849" s="324">
        <v>0.18164710762980099</v>
      </c>
      <c r="AJ2849" s="324">
        <v>0.12053670838377531</v>
      </c>
      <c r="AK2849" s="324">
        <v>185.82321851391757</v>
      </c>
      <c r="AL2849" s="324">
        <v>140.53005089044083</v>
      </c>
      <c r="AM2849" s="324">
        <v>231.11638613739427</v>
      </c>
    </row>
    <row r="2850" spans="1:39">
      <c r="A2850" s="291" t="s">
        <v>3001</v>
      </c>
      <c r="B2850" s="291">
        <v>4</v>
      </c>
      <c r="C2850" s="291" t="s">
        <v>5028</v>
      </c>
      <c r="D2850" s="291" t="s">
        <v>3178</v>
      </c>
      <c r="E2850" s="291" t="s">
        <v>3160</v>
      </c>
      <c r="F2850" s="291" t="s">
        <v>3161</v>
      </c>
      <c r="G2850" s="291" t="s">
        <v>3162</v>
      </c>
      <c r="H2850" s="291" t="s">
        <v>3163</v>
      </c>
      <c r="I2850" s="291" t="s">
        <v>3164</v>
      </c>
      <c r="J2850" s="291" t="s">
        <v>63</v>
      </c>
      <c r="K2850" s="291">
        <v>6</v>
      </c>
      <c r="L2850" s="291">
        <v>24440266</v>
      </c>
      <c r="M2850" s="291" t="s">
        <v>58</v>
      </c>
      <c r="N2850" s="291">
        <v>847</v>
      </c>
      <c r="O2850" s="291">
        <v>15162741.026400266</v>
      </c>
      <c r="P2850" s="321" t="s">
        <v>3172</v>
      </c>
      <c r="Q2850" s="321">
        <v>20100000</v>
      </c>
      <c r="R2850" s="321">
        <v>32.510452999999998</v>
      </c>
      <c r="S2850" s="321">
        <v>52.540310169999998</v>
      </c>
      <c r="T2850" s="321">
        <v>123.30787642705047</v>
      </c>
      <c r="U2850" s="321" t="s">
        <v>150</v>
      </c>
      <c r="V2850" s="321">
        <v>0.2437433168239114</v>
      </c>
      <c r="W2850" s="321">
        <v>1.33586139759419</v>
      </c>
      <c r="X2850" s="321">
        <v>2.6501716760387399</v>
      </c>
      <c r="Y2850" s="321">
        <v>41.899748670636797</v>
      </c>
      <c r="Z2850" s="321">
        <v>0.41800999999999999</v>
      </c>
      <c r="AA2850" s="321">
        <v>141.09487300000001</v>
      </c>
      <c r="AB2850" s="321">
        <v>1.7961040779999999</v>
      </c>
      <c r="AC2850" s="322">
        <v>0.59518882524182481</v>
      </c>
      <c r="AD2850" s="323">
        <v>201000</v>
      </c>
      <c r="AE2850" s="322">
        <v>75.436522519404306</v>
      </c>
      <c r="AF2850" s="324">
        <v>186.34990144347753</v>
      </c>
      <c r="AG2850" s="324">
        <v>33.838153709106692</v>
      </c>
      <c r="AH2850" s="324">
        <v>0.12822720634920265</v>
      </c>
      <c r="AI2850" s="324">
        <v>0.18158396353845277</v>
      </c>
      <c r="AJ2850" s="324">
        <v>0.12053670838377531</v>
      </c>
      <c r="AK2850" s="324">
        <v>185.75862272465579</v>
      </c>
      <c r="AL2850" s="324">
        <v>140.48119989310661</v>
      </c>
      <c r="AM2850" s="324">
        <v>231.03604555620498</v>
      </c>
    </row>
    <row r="2851" spans="1:39">
      <c r="A2851" s="291" t="s">
        <v>3002</v>
      </c>
      <c r="B2851" s="291">
        <v>4</v>
      </c>
      <c r="C2851" s="291" t="s">
        <v>5029</v>
      </c>
      <c r="D2851" s="291" t="s">
        <v>3178</v>
      </c>
      <c r="E2851" s="291" t="s">
        <v>3160</v>
      </c>
      <c r="F2851" s="291" t="s">
        <v>3161</v>
      </c>
      <c r="G2851" s="291" t="s">
        <v>3162</v>
      </c>
      <c r="H2851" s="291" t="s">
        <v>3163</v>
      </c>
      <c r="I2851" s="291" t="s">
        <v>3164</v>
      </c>
      <c r="J2851" s="291" t="s">
        <v>63</v>
      </c>
      <c r="K2851" s="291">
        <v>6</v>
      </c>
      <c r="L2851" s="291">
        <v>24440266</v>
      </c>
      <c r="M2851" s="291" t="s">
        <v>58</v>
      </c>
      <c r="N2851" s="291">
        <v>848</v>
      </c>
      <c r="O2851" s="291">
        <v>15180663.8881336</v>
      </c>
      <c r="P2851" s="321" t="s">
        <v>3172</v>
      </c>
      <c r="Q2851" s="321">
        <v>20100000</v>
      </c>
      <c r="R2851" s="321">
        <v>32.510452999999998</v>
      </c>
      <c r="S2851" s="321">
        <v>52.540310169999998</v>
      </c>
      <c r="T2851" s="321">
        <v>123.30787642705047</v>
      </c>
      <c r="U2851" s="321" t="s">
        <v>150</v>
      </c>
      <c r="V2851" s="321">
        <v>0.2437433168239114</v>
      </c>
      <c r="W2851" s="321">
        <v>1.33586139759419</v>
      </c>
      <c r="X2851" s="321">
        <v>2.6501716760387399</v>
      </c>
      <c r="Y2851" s="321">
        <v>41.899748670636797</v>
      </c>
      <c r="Z2851" s="321">
        <v>0.41800999999999999</v>
      </c>
      <c r="AA2851" s="321">
        <v>141.09487300000001</v>
      </c>
      <c r="AB2851" s="321">
        <v>1.7961040779999999</v>
      </c>
      <c r="AC2851" s="322">
        <v>0.59518882524182481</v>
      </c>
      <c r="AD2851" s="323">
        <v>201000</v>
      </c>
      <c r="AE2851" s="322">
        <v>75.525690985739303</v>
      </c>
      <c r="AF2851" s="324">
        <v>186.57017319459277</v>
      </c>
      <c r="AG2851" s="324">
        <v>33.866326378814954</v>
      </c>
      <c r="AH2851" s="324">
        <v>0.1278996038557999</v>
      </c>
      <c r="AI2851" s="324">
        <v>0.18152058176787111</v>
      </c>
      <c r="AJ2851" s="324">
        <v>0.12053670838377531</v>
      </c>
      <c r="AK2851" s="324">
        <v>185.69378379185761</v>
      </c>
      <c r="AL2851" s="324">
        <v>140.43216501684796</v>
      </c>
      <c r="AM2851" s="324">
        <v>230.95540256686726</v>
      </c>
    </row>
    <row r="2852" spans="1:39">
      <c r="A2852" s="291" t="s">
        <v>3003</v>
      </c>
      <c r="B2852" s="291">
        <v>4</v>
      </c>
      <c r="C2852" s="291" t="s">
        <v>5030</v>
      </c>
      <c r="D2852" s="291" t="s">
        <v>3178</v>
      </c>
      <c r="E2852" s="291" t="s">
        <v>3160</v>
      </c>
      <c r="F2852" s="291" t="s">
        <v>3161</v>
      </c>
      <c r="G2852" s="291" t="s">
        <v>3162</v>
      </c>
      <c r="H2852" s="291" t="s">
        <v>3163</v>
      </c>
      <c r="I2852" s="291" t="s">
        <v>3164</v>
      </c>
      <c r="J2852" s="291" t="s">
        <v>63</v>
      </c>
      <c r="K2852" s="291">
        <v>6</v>
      </c>
      <c r="L2852" s="291">
        <v>24440266</v>
      </c>
      <c r="M2852" s="291" t="s">
        <v>58</v>
      </c>
      <c r="N2852" s="291">
        <v>849</v>
      </c>
      <c r="O2852" s="291">
        <v>15198586.749866934</v>
      </c>
      <c r="P2852" s="321" t="s">
        <v>3172</v>
      </c>
      <c r="Q2852" s="321">
        <v>20100000</v>
      </c>
      <c r="R2852" s="321">
        <v>32.510452999999998</v>
      </c>
      <c r="S2852" s="321">
        <v>52.540310169999998</v>
      </c>
      <c r="T2852" s="321">
        <v>123.30787642705047</v>
      </c>
      <c r="U2852" s="321" t="s">
        <v>150</v>
      </c>
      <c r="V2852" s="321">
        <v>0.2437433168239114</v>
      </c>
      <c r="W2852" s="321">
        <v>1.33586139759419</v>
      </c>
      <c r="X2852" s="321">
        <v>2.6501716760387399</v>
      </c>
      <c r="Y2852" s="321">
        <v>41.899748670636797</v>
      </c>
      <c r="Z2852" s="321">
        <v>0.41800999999999999</v>
      </c>
      <c r="AA2852" s="321">
        <v>141.09487300000001</v>
      </c>
      <c r="AB2852" s="321">
        <v>1.7961040779999999</v>
      </c>
      <c r="AC2852" s="322">
        <v>0.59518882524182481</v>
      </c>
      <c r="AD2852" s="323">
        <v>201000</v>
      </c>
      <c r="AE2852" s="322">
        <v>75.614859452074299</v>
      </c>
      <c r="AF2852" s="324">
        <v>186.790444945708</v>
      </c>
      <c r="AG2852" s="324">
        <v>33.894426947573109</v>
      </c>
      <c r="AH2852" s="324">
        <v>0.12757227658963299</v>
      </c>
      <c r="AI2852" s="324">
        <v>0.18145696348346282</v>
      </c>
      <c r="AJ2852" s="324">
        <v>0.12053670838377531</v>
      </c>
      <c r="AK2852" s="324">
        <v>185.62870290772278</v>
      </c>
      <c r="AL2852" s="324">
        <v>140.382947163274</v>
      </c>
      <c r="AM2852" s="324">
        <v>230.87445865217157</v>
      </c>
    </row>
    <row r="2853" spans="1:39">
      <c r="A2853" s="291" t="s">
        <v>3004</v>
      </c>
      <c r="B2853" s="291">
        <v>4</v>
      </c>
      <c r="C2853" s="291" t="s">
        <v>5031</v>
      </c>
      <c r="D2853" s="291" t="s">
        <v>3178</v>
      </c>
      <c r="E2853" s="291" t="s">
        <v>3160</v>
      </c>
      <c r="F2853" s="291" t="s">
        <v>3161</v>
      </c>
      <c r="G2853" s="291" t="s">
        <v>3162</v>
      </c>
      <c r="H2853" s="291" t="s">
        <v>3163</v>
      </c>
      <c r="I2853" s="291" t="s">
        <v>3164</v>
      </c>
      <c r="J2853" s="291" t="s">
        <v>63</v>
      </c>
      <c r="K2853" s="291">
        <v>6</v>
      </c>
      <c r="L2853" s="291">
        <v>24440266</v>
      </c>
      <c r="M2853" s="291" t="s">
        <v>58</v>
      </c>
      <c r="N2853" s="291">
        <v>850</v>
      </c>
      <c r="O2853" s="291">
        <v>15216509.611600269</v>
      </c>
      <c r="P2853" s="321" t="s">
        <v>3172</v>
      </c>
      <c r="Q2853" s="321">
        <v>20100000</v>
      </c>
      <c r="R2853" s="321">
        <v>32.510452999999998</v>
      </c>
      <c r="S2853" s="321">
        <v>52.540310169999998</v>
      </c>
      <c r="T2853" s="321">
        <v>123.30787642705047</v>
      </c>
      <c r="U2853" s="321" t="s">
        <v>150</v>
      </c>
      <c r="V2853" s="321">
        <v>0.2437433168239114</v>
      </c>
      <c r="W2853" s="321">
        <v>1.33586139759419</v>
      </c>
      <c r="X2853" s="321">
        <v>2.6501716760387399</v>
      </c>
      <c r="Y2853" s="321">
        <v>41.899748670636797</v>
      </c>
      <c r="Z2853" s="321">
        <v>0.41800999999999999</v>
      </c>
      <c r="AA2853" s="321">
        <v>141.09487300000001</v>
      </c>
      <c r="AB2853" s="321">
        <v>1.7961040779999999</v>
      </c>
      <c r="AC2853" s="322">
        <v>0.59518882524182481</v>
      </c>
      <c r="AD2853" s="323">
        <v>201000</v>
      </c>
      <c r="AE2853" s="322">
        <v>75.704027918409295</v>
      </c>
      <c r="AF2853" s="324">
        <v>187.01071669682321</v>
      </c>
      <c r="AG2853" s="324">
        <v>33.922455476580616</v>
      </c>
      <c r="AH2853" s="324">
        <v>0.12724522715964459</v>
      </c>
      <c r="AI2853" s="324">
        <v>0.18139310984821685</v>
      </c>
      <c r="AJ2853" s="324">
        <v>0.12053670838377531</v>
      </c>
      <c r="AK2853" s="324">
        <v>185.56338126197767</v>
      </c>
      <c r="AL2853" s="324">
        <v>140.33354723212318</v>
      </c>
      <c r="AM2853" s="324">
        <v>230.79321529183213</v>
      </c>
    </row>
    <row r="2854" spans="1:39">
      <c r="A2854" s="291" t="s">
        <v>3005</v>
      </c>
      <c r="B2854" s="291">
        <v>4</v>
      </c>
      <c r="C2854" s="291" t="s">
        <v>5032</v>
      </c>
      <c r="D2854" s="291" t="s">
        <v>3178</v>
      </c>
      <c r="E2854" s="291" t="s">
        <v>3160</v>
      </c>
      <c r="F2854" s="291" t="s">
        <v>3161</v>
      </c>
      <c r="G2854" s="291" t="s">
        <v>3162</v>
      </c>
      <c r="H2854" s="291" t="s">
        <v>3163</v>
      </c>
      <c r="I2854" s="291" t="s">
        <v>3164</v>
      </c>
      <c r="J2854" s="291" t="s">
        <v>63</v>
      </c>
      <c r="K2854" s="291">
        <v>6</v>
      </c>
      <c r="L2854" s="291">
        <v>24440266</v>
      </c>
      <c r="M2854" s="291" t="s">
        <v>58</v>
      </c>
      <c r="N2854" s="291">
        <v>851</v>
      </c>
      <c r="O2854" s="291">
        <v>15234432.473333603</v>
      </c>
      <c r="P2854" s="321" t="s">
        <v>3172</v>
      </c>
      <c r="Q2854" s="321">
        <v>20100000</v>
      </c>
      <c r="R2854" s="321">
        <v>32.510452999999998</v>
      </c>
      <c r="S2854" s="321">
        <v>52.540310169999998</v>
      </c>
      <c r="T2854" s="321">
        <v>123.30787642705047</v>
      </c>
      <c r="U2854" s="321" t="s">
        <v>150</v>
      </c>
      <c r="V2854" s="321">
        <v>0.2437433168239114</v>
      </c>
      <c r="W2854" s="321">
        <v>1.33586139759419</v>
      </c>
      <c r="X2854" s="321">
        <v>2.6501716760387399</v>
      </c>
      <c r="Y2854" s="321">
        <v>41.899748670636797</v>
      </c>
      <c r="Z2854" s="321">
        <v>0.41800999999999999</v>
      </c>
      <c r="AA2854" s="321">
        <v>141.09487300000001</v>
      </c>
      <c r="AB2854" s="321">
        <v>1.7961040779999999</v>
      </c>
      <c r="AC2854" s="322">
        <v>0.59518882524182481</v>
      </c>
      <c r="AD2854" s="323">
        <v>201000</v>
      </c>
      <c r="AE2854" s="322">
        <v>75.793196384744292</v>
      </c>
      <c r="AF2854" s="324">
        <v>187.23098844793844</v>
      </c>
      <c r="AG2854" s="324">
        <v>33.950412027608301</v>
      </c>
      <c r="AH2854" s="324">
        <v>0.12691845815971192</v>
      </c>
      <c r="AI2854" s="324">
        <v>0.18132902202270099</v>
      </c>
      <c r="AJ2854" s="324">
        <v>0.12053670838377531</v>
      </c>
      <c r="AK2854" s="324">
        <v>185.49782004187176</v>
      </c>
      <c r="AL2854" s="324">
        <v>140.28396612126093</v>
      </c>
      <c r="AM2854" s="324">
        <v>230.71167396248259</v>
      </c>
    </row>
    <row r="2855" spans="1:39">
      <c r="A2855" s="291" t="s">
        <v>3006</v>
      </c>
      <c r="B2855" s="291">
        <v>4</v>
      </c>
      <c r="C2855" s="291" t="s">
        <v>5033</v>
      </c>
      <c r="D2855" s="291" t="s">
        <v>3178</v>
      </c>
      <c r="E2855" s="291" t="s">
        <v>3160</v>
      </c>
      <c r="F2855" s="291" t="s">
        <v>3161</v>
      </c>
      <c r="G2855" s="291" t="s">
        <v>3162</v>
      </c>
      <c r="H2855" s="291" t="s">
        <v>3163</v>
      </c>
      <c r="I2855" s="291" t="s">
        <v>3164</v>
      </c>
      <c r="J2855" s="291" t="s">
        <v>63</v>
      </c>
      <c r="K2855" s="291">
        <v>6</v>
      </c>
      <c r="L2855" s="291">
        <v>24440266</v>
      </c>
      <c r="M2855" s="291" t="s">
        <v>58</v>
      </c>
      <c r="N2855" s="291">
        <v>852</v>
      </c>
      <c r="O2855" s="291">
        <v>15252355.335066937</v>
      </c>
      <c r="P2855" s="321" t="s">
        <v>3172</v>
      </c>
      <c r="Q2855" s="321">
        <v>20100000</v>
      </c>
      <c r="R2855" s="321">
        <v>32.510452999999998</v>
      </c>
      <c r="S2855" s="321">
        <v>52.540310169999998</v>
      </c>
      <c r="T2855" s="321">
        <v>123.30787642705047</v>
      </c>
      <c r="U2855" s="321" t="s">
        <v>150</v>
      </c>
      <c r="V2855" s="321">
        <v>0.2437433168239114</v>
      </c>
      <c r="W2855" s="321">
        <v>1.33586139759419</v>
      </c>
      <c r="X2855" s="321">
        <v>2.6501716760387399</v>
      </c>
      <c r="Y2855" s="321">
        <v>41.899748670636797</v>
      </c>
      <c r="Z2855" s="321">
        <v>0.41800999999999999</v>
      </c>
      <c r="AA2855" s="321">
        <v>141.09487300000001</v>
      </c>
      <c r="AB2855" s="321">
        <v>1.7961040779999999</v>
      </c>
      <c r="AC2855" s="322">
        <v>0.59518882524182481</v>
      </c>
      <c r="AD2855" s="323">
        <v>201000</v>
      </c>
      <c r="AE2855" s="322">
        <v>75.882364851079288</v>
      </c>
      <c r="AF2855" s="324">
        <v>187.45126019905368</v>
      </c>
      <c r="AG2855" s="324">
        <v>33.978296662995035</v>
      </c>
      <c r="AH2855" s="324">
        <v>0.12659197216871423</v>
      </c>
      <c r="AI2855" s="324">
        <v>0.18126470116505822</v>
      </c>
      <c r="AJ2855" s="324">
        <v>0.12053670838377531</v>
      </c>
      <c r="AK2855" s="324">
        <v>185.43202043217406</v>
      </c>
      <c r="AL2855" s="324">
        <v>140.23420472667667</v>
      </c>
      <c r="AM2855" s="324">
        <v>230.62983613767148</v>
      </c>
    </row>
    <row r="2856" spans="1:39">
      <c r="A2856" s="291" t="s">
        <v>3007</v>
      </c>
      <c r="B2856" s="291">
        <v>4</v>
      </c>
      <c r="C2856" s="291" t="s">
        <v>5034</v>
      </c>
      <c r="D2856" s="291" t="s">
        <v>3178</v>
      </c>
      <c r="E2856" s="291" t="s">
        <v>3160</v>
      </c>
      <c r="F2856" s="291" t="s">
        <v>3161</v>
      </c>
      <c r="G2856" s="291" t="s">
        <v>3162</v>
      </c>
      <c r="H2856" s="291" t="s">
        <v>3163</v>
      </c>
      <c r="I2856" s="291" t="s">
        <v>3164</v>
      </c>
      <c r="J2856" s="291" t="s">
        <v>63</v>
      </c>
      <c r="K2856" s="291">
        <v>6</v>
      </c>
      <c r="L2856" s="291">
        <v>24440266</v>
      </c>
      <c r="M2856" s="291" t="s">
        <v>58</v>
      </c>
      <c r="N2856" s="291">
        <v>853</v>
      </c>
      <c r="O2856" s="291">
        <v>15270278.196800271</v>
      </c>
      <c r="P2856" s="321" t="s">
        <v>3172</v>
      </c>
      <c r="Q2856" s="321">
        <v>20100000</v>
      </c>
      <c r="R2856" s="321">
        <v>32.510452999999998</v>
      </c>
      <c r="S2856" s="321">
        <v>52.540310169999998</v>
      </c>
      <c r="T2856" s="321">
        <v>123.30787642705047</v>
      </c>
      <c r="U2856" s="321" t="s">
        <v>150</v>
      </c>
      <c r="V2856" s="321">
        <v>0.2437433168239114</v>
      </c>
      <c r="W2856" s="321">
        <v>1.33586139759419</v>
      </c>
      <c r="X2856" s="321">
        <v>2.6501716760387399</v>
      </c>
      <c r="Y2856" s="321">
        <v>41.899748670636797</v>
      </c>
      <c r="Z2856" s="321">
        <v>0.41800999999999999</v>
      </c>
      <c r="AA2856" s="321">
        <v>141.09487300000001</v>
      </c>
      <c r="AB2856" s="321">
        <v>1.7961040779999999</v>
      </c>
      <c r="AC2856" s="322">
        <v>0.59518882524182481</v>
      </c>
      <c r="AD2856" s="323">
        <v>201000</v>
      </c>
      <c r="AE2856" s="322">
        <v>75.971533317414284</v>
      </c>
      <c r="AF2856" s="324">
        <v>187.67153195016891</v>
      </c>
      <c r="AG2856" s="324">
        <v>34.006109445644448</v>
      </c>
      <c r="AH2856" s="324">
        <v>0.126265771750562</v>
      </c>
      <c r="AI2856" s="324">
        <v>0.18120014843100363</v>
      </c>
      <c r="AJ2856" s="324">
        <v>0.12053670838377531</v>
      </c>
      <c r="AK2856" s="324">
        <v>185.36598361516985</v>
      </c>
      <c r="AL2856" s="324">
        <v>140.18426394248155</v>
      </c>
      <c r="AM2856" s="324">
        <v>230.54770328785816</v>
      </c>
    </row>
    <row r="2857" spans="1:39">
      <c r="A2857" s="291" t="s">
        <v>3008</v>
      </c>
      <c r="B2857" s="291">
        <v>4</v>
      </c>
      <c r="C2857" s="291" t="s">
        <v>5035</v>
      </c>
      <c r="D2857" s="291" t="s">
        <v>3178</v>
      </c>
      <c r="E2857" s="291" t="s">
        <v>3160</v>
      </c>
      <c r="F2857" s="291" t="s">
        <v>3161</v>
      </c>
      <c r="G2857" s="291" t="s">
        <v>3162</v>
      </c>
      <c r="H2857" s="291" t="s">
        <v>3163</v>
      </c>
      <c r="I2857" s="291" t="s">
        <v>3164</v>
      </c>
      <c r="J2857" s="291" t="s">
        <v>63</v>
      </c>
      <c r="K2857" s="291">
        <v>6</v>
      </c>
      <c r="L2857" s="291">
        <v>24440266</v>
      </c>
      <c r="M2857" s="291" t="s">
        <v>58</v>
      </c>
      <c r="N2857" s="291">
        <v>854</v>
      </c>
      <c r="O2857" s="291">
        <v>15288201.058533605</v>
      </c>
      <c r="P2857" s="321" t="s">
        <v>3172</v>
      </c>
      <c r="Q2857" s="321">
        <v>20100000</v>
      </c>
      <c r="R2857" s="321">
        <v>32.510452999999998</v>
      </c>
      <c r="S2857" s="321">
        <v>52.540310169999998</v>
      </c>
      <c r="T2857" s="321">
        <v>123.30787642705047</v>
      </c>
      <c r="U2857" s="321" t="s">
        <v>150</v>
      </c>
      <c r="V2857" s="321">
        <v>0.2437433168239114</v>
      </c>
      <c r="W2857" s="321">
        <v>1.33586139759419</v>
      </c>
      <c r="X2857" s="321">
        <v>2.6501716760387399</v>
      </c>
      <c r="Y2857" s="321">
        <v>41.899748670636797</v>
      </c>
      <c r="Z2857" s="321">
        <v>0.41800999999999999</v>
      </c>
      <c r="AA2857" s="321">
        <v>141.09487300000001</v>
      </c>
      <c r="AB2857" s="321">
        <v>1.7961040779999999</v>
      </c>
      <c r="AC2857" s="322">
        <v>0.59518882524182481</v>
      </c>
      <c r="AD2857" s="323">
        <v>201000</v>
      </c>
      <c r="AE2857" s="322">
        <v>76.06070178374928</v>
      </c>
      <c r="AF2857" s="324">
        <v>187.89180370128415</v>
      </c>
      <c r="AG2857" s="324">
        <v>34.033850439021634</v>
      </c>
      <c r="AH2857" s="324">
        <v>0.12593985945421476</v>
      </c>
      <c r="AI2857" s="324">
        <v>0.18113536497382099</v>
      </c>
      <c r="AJ2857" s="324">
        <v>0.12053670838377531</v>
      </c>
      <c r="AK2857" s="324">
        <v>185.2997107706571</v>
      </c>
      <c r="AL2857" s="324">
        <v>140.13414466090569</v>
      </c>
      <c r="AM2857" s="324">
        <v>230.46527688040854</v>
      </c>
    </row>
    <row r="2858" spans="1:39">
      <c r="A2858" s="291" t="s">
        <v>3009</v>
      </c>
      <c r="B2858" s="291">
        <v>4</v>
      </c>
      <c r="C2858" s="291" t="s">
        <v>5036</v>
      </c>
      <c r="D2858" s="291" t="s">
        <v>3178</v>
      </c>
      <c r="E2858" s="291" t="s">
        <v>3160</v>
      </c>
      <c r="F2858" s="291" t="s">
        <v>3161</v>
      </c>
      <c r="G2858" s="291" t="s">
        <v>3162</v>
      </c>
      <c r="H2858" s="291" t="s">
        <v>3163</v>
      </c>
      <c r="I2858" s="291" t="s">
        <v>3164</v>
      </c>
      <c r="J2858" s="291" t="s">
        <v>63</v>
      </c>
      <c r="K2858" s="291">
        <v>6</v>
      </c>
      <c r="L2858" s="291">
        <v>24440266</v>
      </c>
      <c r="M2858" s="291" t="s">
        <v>58</v>
      </c>
      <c r="N2858" s="291">
        <v>855</v>
      </c>
      <c r="O2858" s="291">
        <v>15306123.920266939</v>
      </c>
      <c r="P2858" s="321" t="s">
        <v>3172</v>
      </c>
      <c r="Q2858" s="321">
        <v>20100000</v>
      </c>
      <c r="R2858" s="321">
        <v>32.510452999999998</v>
      </c>
      <c r="S2858" s="321">
        <v>52.540310169999998</v>
      </c>
      <c r="T2858" s="321">
        <v>123.30787642705047</v>
      </c>
      <c r="U2858" s="321" t="s">
        <v>150</v>
      </c>
      <c r="V2858" s="321">
        <v>0.2437433168239114</v>
      </c>
      <c r="W2858" s="321">
        <v>1.33586139759419</v>
      </c>
      <c r="X2858" s="321">
        <v>2.6501716760387399</v>
      </c>
      <c r="Y2858" s="321">
        <v>41.899748670636797</v>
      </c>
      <c r="Z2858" s="321">
        <v>0.41800999999999999</v>
      </c>
      <c r="AA2858" s="321">
        <v>141.09487300000001</v>
      </c>
      <c r="AB2858" s="321">
        <v>1.7961040779999999</v>
      </c>
      <c r="AC2858" s="322">
        <v>0.59518882524182481</v>
      </c>
      <c r="AD2858" s="323">
        <v>201000</v>
      </c>
      <c r="AE2858" s="322">
        <v>76.149870250084277</v>
      </c>
      <c r="AF2858" s="324">
        <v>188.11207545239938</v>
      </c>
      <c r="AG2858" s="324">
        <v>34.061519707149863</v>
      </c>
      <c r="AH2858" s="324">
        <v>0.12561423781369668</v>
      </c>
      <c r="AI2858" s="324">
        <v>0.1810703519443595</v>
      </c>
      <c r="AJ2858" s="324">
        <v>0.12053670838377531</v>
      </c>
      <c r="AK2858" s="324">
        <v>185.23320307594338</v>
      </c>
      <c r="AL2858" s="324">
        <v>140.0838477722958</v>
      </c>
      <c r="AM2858" s="324">
        <v>230.38255837959096</v>
      </c>
    </row>
    <row r="2859" spans="1:39">
      <c r="A2859" s="291" t="s">
        <v>3010</v>
      </c>
      <c r="B2859" s="291">
        <v>4</v>
      </c>
      <c r="C2859" s="291" t="s">
        <v>5037</v>
      </c>
      <c r="D2859" s="291" t="s">
        <v>3178</v>
      </c>
      <c r="E2859" s="291" t="s">
        <v>3160</v>
      </c>
      <c r="F2859" s="291" t="s">
        <v>3161</v>
      </c>
      <c r="G2859" s="291" t="s">
        <v>3162</v>
      </c>
      <c r="H2859" s="291" t="s">
        <v>3163</v>
      </c>
      <c r="I2859" s="291" t="s">
        <v>3164</v>
      </c>
      <c r="J2859" s="291" t="s">
        <v>63</v>
      </c>
      <c r="K2859" s="291">
        <v>6</v>
      </c>
      <c r="L2859" s="291">
        <v>24440266</v>
      </c>
      <c r="M2859" s="291" t="s">
        <v>58</v>
      </c>
      <c r="N2859" s="291">
        <v>856</v>
      </c>
      <c r="O2859" s="291">
        <v>15324046.782000273</v>
      </c>
      <c r="P2859" s="321" t="s">
        <v>3172</v>
      </c>
      <c r="Q2859" s="321">
        <v>20100000</v>
      </c>
      <c r="R2859" s="321">
        <v>32.510452999999998</v>
      </c>
      <c r="S2859" s="321">
        <v>52.540310169999998</v>
      </c>
      <c r="T2859" s="321">
        <v>123.30787642705047</v>
      </c>
      <c r="U2859" s="321" t="s">
        <v>150</v>
      </c>
      <c r="V2859" s="321">
        <v>0.2437433168239114</v>
      </c>
      <c r="W2859" s="321">
        <v>1.33586139759419</v>
      </c>
      <c r="X2859" s="321">
        <v>2.6501716760387399</v>
      </c>
      <c r="Y2859" s="321">
        <v>41.899748670636797</v>
      </c>
      <c r="Z2859" s="321">
        <v>0.41800999999999999</v>
      </c>
      <c r="AA2859" s="321">
        <v>141.09487300000001</v>
      </c>
      <c r="AB2859" s="321">
        <v>1.7961040779999999</v>
      </c>
      <c r="AC2859" s="322">
        <v>0.59518882524182481</v>
      </c>
      <c r="AD2859" s="323">
        <v>201000</v>
      </c>
      <c r="AE2859" s="322">
        <v>76.239038716419273</v>
      </c>
      <c r="AF2859" s="324">
        <v>188.33234720351459</v>
      </c>
      <c r="AG2859" s="324">
        <v>34.089117314607279</v>
      </c>
      <c r="AH2859" s="324">
        <v>0.12528890934808065</v>
      </c>
      <c r="AI2859" s="324">
        <v>0.18100511049103052</v>
      </c>
      <c r="AJ2859" s="324">
        <v>0.12053670838377531</v>
      </c>
      <c r="AK2859" s="324">
        <v>185.16646170584227</v>
      </c>
      <c r="AL2859" s="324">
        <v>140.03337416511252</v>
      </c>
      <c r="AM2859" s="324">
        <v>230.29954924657204</v>
      </c>
    </row>
    <row r="2860" spans="1:39">
      <c r="A2860" s="291" t="s">
        <v>3011</v>
      </c>
      <c r="B2860" s="291">
        <v>4</v>
      </c>
      <c r="C2860" s="291" t="s">
        <v>5038</v>
      </c>
      <c r="D2860" s="291" t="s">
        <v>3178</v>
      </c>
      <c r="E2860" s="291" t="s">
        <v>3160</v>
      </c>
      <c r="F2860" s="291" t="s">
        <v>3161</v>
      </c>
      <c r="G2860" s="291" t="s">
        <v>3162</v>
      </c>
      <c r="H2860" s="291" t="s">
        <v>3163</v>
      </c>
      <c r="I2860" s="291" t="s">
        <v>3164</v>
      </c>
      <c r="J2860" s="291" t="s">
        <v>63</v>
      </c>
      <c r="K2860" s="291">
        <v>6</v>
      </c>
      <c r="L2860" s="291">
        <v>24440266</v>
      </c>
      <c r="M2860" s="291" t="s">
        <v>58</v>
      </c>
      <c r="N2860" s="291">
        <v>857</v>
      </c>
      <c r="O2860" s="291">
        <v>15341969.643733608</v>
      </c>
      <c r="P2860" s="321" t="s">
        <v>3172</v>
      </c>
      <c r="Q2860" s="321">
        <v>20100000</v>
      </c>
      <c r="R2860" s="321">
        <v>32.510452999999998</v>
      </c>
      <c r="S2860" s="321">
        <v>52.540310169999998</v>
      </c>
      <c r="T2860" s="321">
        <v>123.30787642705047</v>
      </c>
      <c r="U2860" s="321" t="s">
        <v>150</v>
      </c>
      <c r="V2860" s="321">
        <v>0.2437433168239114</v>
      </c>
      <c r="W2860" s="321">
        <v>1.33586139759419</v>
      </c>
      <c r="X2860" s="321">
        <v>2.6501716760387399</v>
      </c>
      <c r="Y2860" s="321">
        <v>41.899748670636797</v>
      </c>
      <c r="Z2860" s="321">
        <v>0.41800999999999999</v>
      </c>
      <c r="AA2860" s="321">
        <v>141.09487300000001</v>
      </c>
      <c r="AB2860" s="321">
        <v>1.7961040779999999</v>
      </c>
      <c r="AC2860" s="322">
        <v>0.59518882524182481</v>
      </c>
      <c r="AD2860" s="323">
        <v>201000</v>
      </c>
      <c r="AE2860" s="322">
        <v>76.328207182754269</v>
      </c>
      <c r="AF2860" s="324">
        <v>188.55261895462982</v>
      </c>
      <c r="AG2860" s="324">
        <v>34.116643326523672</v>
      </c>
      <c r="AH2860" s="324">
        <v>0.12496387656169772</v>
      </c>
      <c r="AI2860" s="324">
        <v>0.18093964175980465</v>
      </c>
      <c r="AJ2860" s="324">
        <v>0.12053670838377531</v>
      </c>
      <c r="AK2860" s="324">
        <v>185.09948783267052</v>
      </c>
      <c r="AL2860" s="324">
        <v>139.98272472592819</v>
      </c>
      <c r="AM2860" s="324">
        <v>230.21625093941287</v>
      </c>
    </row>
    <row r="2861" spans="1:39">
      <c r="A2861" s="291" t="s">
        <v>3012</v>
      </c>
      <c r="B2861" s="291">
        <v>4</v>
      </c>
      <c r="C2861" s="291" t="s">
        <v>5039</v>
      </c>
      <c r="D2861" s="291" t="s">
        <v>3178</v>
      </c>
      <c r="E2861" s="291" t="s">
        <v>3160</v>
      </c>
      <c r="F2861" s="291" t="s">
        <v>3161</v>
      </c>
      <c r="G2861" s="291" t="s">
        <v>3162</v>
      </c>
      <c r="H2861" s="291" t="s">
        <v>3163</v>
      </c>
      <c r="I2861" s="291" t="s">
        <v>3164</v>
      </c>
      <c r="J2861" s="291" t="s">
        <v>63</v>
      </c>
      <c r="K2861" s="291">
        <v>6</v>
      </c>
      <c r="L2861" s="291">
        <v>24440266</v>
      </c>
      <c r="M2861" s="291" t="s">
        <v>58</v>
      </c>
      <c r="N2861" s="291">
        <v>858</v>
      </c>
      <c r="O2861" s="291">
        <v>15359892.505466942</v>
      </c>
      <c r="P2861" s="321" t="s">
        <v>3172</v>
      </c>
      <c r="Q2861" s="321">
        <v>20100000</v>
      </c>
      <c r="R2861" s="321">
        <v>32.510452999999998</v>
      </c>
      <c r="S2861" s="321">
        <v>52.540310169999998</v>
      </c>
      <c r="T2861" s="321">
        <v>123.30787642705047</v>
      </c>
      <c r="U2861" s="321" t="s">
        <v>150</v>
      </c>
      <c r="V2861" s="321">
        <v>0.2437433168239114</v>
      </c>
      <c r="W2861" s="321">
        <v>1.33586139759419</v>
      </c>
      <c r="X2861" s="321">
        <v>2.6501716760387399</v>
      </c>
      <c r="Y2861" s="321">
        <v>41.899748670636797</v>
      </c>
      <c r="Z2861" s="321">
        <v>0.41800999999999999</v>
      </c>
      <c r="AA2861" s="321">
        <v>141.09487300000001</v>
      </c>
      <c r="AB2861" s="321">
        <v>1.7961040779999999</v>
      </c>
      <c r="AC2861" s="322">
        <v>0.59518882524182481</v>
      </c>
      <c r="AD2861" s="323">
        <v>201000</v>
      </c>
      <c r="AE2861" s="322">
        <v>76.417375649089266</v>
      </c>
      <c r="AF2861" s="324">
        <v>188.77289070574506</v>
      </c>
      <c r="AG2861" s="324">
        <v>34.144097808577094</v>
      </c>
      <c r="AH2861" s="324">
        <v>0.12463914194362129</v>
      </c>
      <c r="AI2861" s="324">
        <v>0.18087394689420816</v>
      </c>
      <c r="AJ2861" s="324">
        <v>0.12053670838377531</v>
      </c>
      <c r="AK2861" s="324">
        <v>185.03228262624435</v>
      </c>
      <c r="AL2861" s="324">
        <v>139.93190033942417</v>
      </c>
      <c r="AM2861" s="324">
        <v>230.13266491306453</v>
      </c>
    </row>
    <row r="2862" spans="1:39">
      <c r="A2862" s="291" t="s">
        <v>3013</v>
      </c>
      <c r="B2862" s="291">
        <v>4</v>
      </c>
      <c r="C2862" s="291" t="s">
        <v>5040</v>
      </c>
      <c r="D2862" s="291" t="s">
        <v>3178</v>
      </c>
      <c r="E2862" s="291" t="s">
        <v>3160</v>
      </c>
      <c r="F2862" s="291" t="s">
        <v>3161</v>
      </c>
      <c r="G2862" s="291" t="s">
        <v>3162</v>
      </c>
      <c r="H2862" s="291" t="s">
        <v>3163</v>
      </c>
      <c r="I2862" s="291" t="s">
        <v>3164</v>
      </c>
      <c r="J2862" s="291" t="s">
        <v>63</v>
      </c>
      <c r="K2862" s="291">
        <v>6</v>
      </c>
      <c r="L2862" s="291">
        <v>24440266</v>
      </c>
      <c r="M2862" s="291" t="s">
        <v>58</v>
      </c>
      <c r="N2862" s="291">
        <v>859</v>
      </c>
      <c r="O2862" s="291">
        <v>15377815.367200276</v>
      </c>
      <c r="P2862" s="321" t="s">
        <v>3172</v>
      </c>
      <c r="Q2862" s="321">
        <v>20100000</v>
      </c>
      <c r="R2862" s="321">
        <v>32.510452999999998</v>
      </c>
      <c r="S2862" s="321">
        <v>52.540310169999998</v>
      </c>
      <c r="T2862" s="321">
        <v>123.30787642705047</v>
      </c>
      <c r="U2862" s="321" t="s">
        <v>150</v>
      </c>
      <c r="V2862" s="321">
        <v>0.2437433168239114</v>
      </c>
      <c r="W2862" s="321">
        <v>1.33586139759419</v>
      </c>
      <c r="X2862" s="321">
        <v>2.6501716760387399</v>
      </c>
      <c r="Y2862" s="321">
        <v>41.899748670636797</v>
      </c>
      <c r="Z2862" s="321">
        <v>0.41800999999999999</v>
      </c>
      <c r="AA2862" s="321">
        <v>141.09487300000001</v>
      </c>
      <c r="AB2862" s="321">
        <v>1.7961040779999999</v>
      </c>
      <c r="AC2862" s="322">
        <v>0.59518882524182481</v>
      </c>
      <c r="AD2862" s="323">
        <v>201000</v>
      </c>
      <c r="AE2862" s="322">
        <v>76.506544115424262</v>
      </c>
      <c r="AF2862" s="324">
        <v>188.99316245686029</v>
      </c>
      <c r="AG2862" s="324">
        <v>34.171480826990724</v>
      </c>
      <c r="AH2862" s="324">
        <v>0.12431470796863456</v>
      </c>
      <c r="AI2862" s="324">
        <v>0.18080802703532056</v>
      </c>
      <c r="AJ2862" s="324">
        <v>0.12053670838377531</v>
      </c>
      <c r="AK2862" s="324">
        <v>184.96484725387694</v>
      </c>
      <c r="AL2862" s="324">
        <v>139.88090188838885</v>
      </c>
      <c r="AM2862" s="324">
        <v>230.04879261936506</v>
      </c>
    </row>
    <row r="2863" spans="1:39">
      <c r="A2863" s="291" t="s">
        <v>3014</v>
      </c>
      <c r="B2863" s="291">
        <v>4</v>
      </c>
      <c r="C2863" s="291" t="s">
        <v>5041</v>
      </c>
      <c r="D2863" s="291" t="s">
        <v>3178</v>
      </c>
      <c r="E2863" s="291" t="s">
        <v>3160</v>
      </c>
      <c r="F2863" s="291" t="s">
        <v>3161</v>
      </c>
      <c r="G2863" s="291" t="s">
        <v>3162</v>
      </c>
      <c r="H2863" s="291" t="s">
        <v>3163</v>
      </c>
      <c r="I2863" s="291" t="s">
        <v>3164</v>
      </c>
      <c r="J2863" s="291" t="s">
        <v>63</v>
      </c>
      <c r="K2863" s="291">
        <v>6</v>
      </c>
      <c r="L2863" s="291">
        <v>24440266</v>
      </c>
      <c r="M2863" s="291" t="s">
        <v>58</v>
      </c>
      <c r="N2863" s="291">
        <v>860</v>
      </c>
      <c r="O2863" s="291">
        <v>15395738.22893361</v>
      </c>
      <c r="P2863" s="321" t="s">
        <v>3172</v>
      </c>
      <c r="Q2863" s="321">
        <v>20100000</v>
      </c>
      <c r="R2863" s="321">
        <v>32.510452999999998</v>
      </c>
      <c r="S2863" s="321">
        <v>52.540310169999998</v>
      </c>
      <c r="T2863" s="321">
        <v>123.30787642705047</v>
      </c>
      <c r="U2863" s="321" t="s">
        <v>150</v>
      </c>
      <c r="V2863" s="321">
        <v>0.2437433168239114</v>
      </c>
      <c r="W2863" s="321">
        <v>1.33586139759419</v>
      </c>
      <c r="X2863" s="321">
        <v>2.6501716760387399</v>
      </c>
      <c r="Y2863" s="321">
        <v>41.899748670636797</v>
      </c>
      <c r="Z2863" s="321">
        <v>0.41800999999999999</v>
      </c>
      <c r="AA2863" s="321">
        <v>141.09487300000001</v>
      </c>
      <c r="AB2863" s="321">
        <v>1.7961040779999999</v>
      </c>
      <c r="AC2863" s="322">
        <v>0.59518882524182481</v>
      </c>
      <c r="AD2863" s="323">
        <v>201000</v>
      </c>
      <c r="AE2863" s="322">
        <v>76.595712581759258</v>
      </c>
      <c r="AF2863" s="324">
        <v>189.21343420797552</v>
      </c>
      <c r="AG2863" s="324">
        <v>34.198792448529488</v>
      </c>
      <c r="AH2863" s="324">
        <v>0.12399057709618229</v>
      </c>
      <c r="AI2863" s="324">
        <v>0.18074188332177091</v>
      </c>
      <c r="AJ2863" s="324">
        <v>0.12053670838377531</v>
      </c>
      <c r="AK2863" s="324">
        <v>184.89718288037474</v>
      </c>
      <c r="AL2863" s="324">
        <v>139.82973025371487</v>
      </c>
      <c r="AM2863" s="324">
        <v>229.96463550703459</v>
      </c>
    </row>
    <row r="2864" spans="1:39">
      <c r="A2864" s="291" t="s">
        <v>3015</v>
      </c>
      <c r="B2864" s="291">
        <v>4</v>
      </c>
      <c r="C2864" s="291" t="s">
        <v>5042</v>
      </c>
      <c r="D2864" s="291" t="s">
        <v>3178</v>
      </c>
      <c r="E2864" s="291" t="s">
        <v>3160</v>
      </c>
      <c r="F2864" s="291" t="s">
        <v>3161</v>
      </c>
      <c r="G2864" s="291" t="s">
        <v>3162</v>
      </c>
      <c r="H2864" s="291" t="s">
        <v>3163</v>
      </c>
      <c r="I2864" s="291" t="s">
        <v>3164</v>
      </c>
      <c r="J2864" s="291" t="s">
        <v>63</v>
      </c>
      <c r="K2864" s="291">
        <v>6</v>
      </c>
      <c r="L2864" s="291">
        <v>24440266</v>
      </c>
      <c r="M2864" s="291" t="s">
        <v>58</v>
      </c>
      <c r="N2864" s="291">
        <v>861</v>
      </c>
      <c r="O2864" s="291">
        <v>15413661.090666944</v>
      </c>
      <c r="P2864" s="321" t="s">
        <v>3172</v>
      </c>
      <c r="Q2864" s="321">
        <v>20100000</v>
      </c>
      <c r="R2864" s="321">
        <v>32.510452999999998</v>
      </c>
      <c r="S2864" s="321">
        <v>52.540310169999998</v>
      </c>
      <c r="T2864" s="321">
        <v>123.30787642705047</v>
      </c>
      <c r="U2864" s="321" t="s">
        <v>150</v>
      </c>
      <c r="V2864" s="321">
        <v>0.2437433168239114</v>
      </c>
      <c r="W2864" s="321">
        <v>1.33586139759419</v>
      </c>
      <c r="X2864" s="321">
        <v>2.6501716760387399</v>
      </c>
      <c r="Y2864" s="321">
        <v>41.899748670636797</v>
      </c>
      <c r="Z2864" s="321">
        <v>0.41800999999999999</v>
      </c>
      <c r="AA2864" s="321">
        <v>141.09487300000001</v>
      </c>
      <c r="AB2864" s="321">
        <v>1.7961040779999999</v>
      </c>
      <c r="AC2864" s="322">
        <v>0.59518882524182481</v>
      </c>
      <c r="AD2864" s="323">
        <v>201000</v>
      </c>
      <c r="AE2864" s="322">
        <v>76.684881048094255</v>
      </c>
      <c r="AF2864" s="324">
        <v>189.43370595909073</v>
      </c>
      <c r="AG2864" s="324">
        <v>34.226032740496841</v>
      </c>
      <c r="AH2864" s="324">
        <v>0.12366675177111253</v>
      </c>
      <c r="AI2864" s="324">
        <v>0.18067551688973527</v>
      </c>
      <c r="AJ2864" s="324">
        <v>0.12053670838377531</v>
      </c>
      <c r="AK2864" s="324">
        <v>184.82929066803473</v>
      </c>
      <c r="AL2864" s="324">
        <v>139.77838631439715</v>
      </c>
      <c r="AM2864" s="324">
        <v>229.88019502167234</v>
      </c>
    </row>
    <row r="2865" spans="1:39">
      <c r="A2865" s="291" t="s">
        <v>3016</v>
      </c>
      <c r="B2865" s="291">
        <v>4</v>
      </c>
      <c r="C2865" s="291" t="s">
        <v>5043</v>
      </c>
      <c r="D2865" s="291" t="s">
        <v>3178</v>
      </c>
      <c r="E2865" s="291" t="s">
        <v>3160</v>
      </c>
      <c r="F2865" s="291" t="s">
        <v>3161</v>
      </c>
      <c r="G2865" s="291" t="s">
        <v>3162</v>
      </c>
      <c r="H2865" s="291" t="s">
        <v>3163</v>
      </c>
      <c r="I2865" s="291" t="s">
        <v>3164</v>
      </c>
      <c r="J2865" s="291" t="s">
        <v>63</v>
      </c>
      <c r="K2865" s="291">
        <v>6</v>
      </c>
      <c r="L2865" s="291">
        <v>24440266</v>
      </c>
      <c r="M2865" s="291" t="s">
        <v>58</v>
      </c>
      <c r="N2865" s="291">
        <v>862</v>
      </c>
      <c r="O2865" s="291">
        <v>15431583.952400278</v>
      </c>
      <c r="P2865" s="321" t="s">
        <v>3172</v>
      </c>
      <c r="Q2865" s="321">
        <v>20100000</v>
      </c>
      <c r="R2865" s="321">
        <v>32.510452999999998</v>
      </c>
      <c r="S2865" s="321">
        <v>52.540310169999998</v>
      </c>
      <c r="T2865" s="321">
        <v>123.30787642705047</v>
      </c>
      <c r="U2865" s="321" t="s">
        <v>150</v>
      </c>
      <c r="V2865" s="321">
        <v>0.2437433168239114</v>
      </c>
      <c r="W2865" s="321">
        <v>1.33586139759419</v>
      </c>
      <c r="X2865" s="321">
        <v>2.6501716760387399</v>
      </c>
      <c r="Y2865" s="321">
        <v>41.899748670636797</v>
      </c>
      <c r="Z2865" s="321">
        <v>0.41800999999999999</v>
      </c>
      <c r="AA2865" s="321">
        <v>141.09487300000001</v>
      </c>
      <c r="AB2865" s="321">
        <v>1.7961040779999999</v>
      </c>
      <c r="AC2865" s="322">
        <v>0.59518882524182481</v>
      </c>
      <c r="AD2865" s="323">
        <v>201000</v>
      </c>
      <c r="AE2865" s="322">
        <v>76.774049514429251</v>
      </c>
      <c r="AF2865" s="324">
        <v>189.65397771020596</v>
      </c>
      <c r="AG2865" s="324">
        <v>34.253201770731522</v>
      </c>
      <c r="AH2865" s="324">
        <v>0.12334323442350002</v>
      </c>
      <c r="AI2865" s="324">
        <v>0.18060892887293359</v>
      </c>
      <c r="AJ2865" s="324">
        <v>0.12053670838377531</v>
      </c>
      <c r="AK2865" s="324">
        <v>184.76117177664142</v>
      </c>
      <c r="AL2865" s="324">
        <v>139.72687094753039</v>
      </c>
      <c r="AM2865" s="324">
        <v>229.79547260575242</v>
      </c>
    </row>
    <row r="2866" spans="1:39">
      <c r="A2866" s="291" t="s">
        <v>3017</v>
      </c>
      <c r="B2866" s="291">
        <v>4</v>
      </c>
      <c r="C2866" s="291" t="s">
        <v>5044</v>
      </c>
      <c r="D2866" s="291" t="s">
        <v>3178</v>
      </c>
      <c r="E2866" s="291" t="s">
        <v>3160</v>
      </c>
      <c r="F2866" s="291" t="s">
        <v>3161</v>
      </c>
      <c r="G2866" s="291" t="s">
        <v>3162</v>
      </c>
      <c r="H2866" s="291" t="s">
        <v>3163</v>
      </c>
      <c r="I2866" s="291" t="s">
        <v>3164</v>
      </c>
      <c r="J2866" s="291" t="s">
        <v>63</v>
      </c>
      <c r="K2866" s="291">
        <v>6</v>
      </c>
      <c r="L2866" s="291">
        <v>24440266</v>
      </c>
      <c r="M2866" s="291" t="s">
        <v>58</v>
      </c>
      <c r="N2866" s="291">
        <v>863</v>
      </c>
      <c r="O2866" s="291">
        <v>15449506.814133612</v>
      </c>
      <c r="P2866" s="321" t="s">
        <v>3172</v>
      </c>
      <c r="Q2866" s="321">
        <v>20100000</v>
      </c>
      <c r="R2866" s="321">
        <v>32.510452999999998</v>
      </c>
      <c r="S2866" s="321">
        <v>52.540310169999998</v>
      </c>
      <c r="T2866" s="321">
        <v>123.30787642705047</v>
      </c>
      <c r="U2866" s="321" t="s">
        <v>150</v>
      </c>
      <c r="V2866" s="321">
        <v>0.2437433168239114</v>
      </c>
      <c r="W2866" s="321">
        <v>1.33586139759419</v>
      </c>
      <c r="X2866" s="321">
        <v>2.6501716760387399</v>
      </c>
      <c r="Y2866" s="321">
        <v>41.899748670636797</v>
      </c>
      <c r="Z2866" s="321">
        <v>0.41800999999999999</v>
      </c>
      <c r="AA2866" s="321">
        <v>141.09487300000001</v>
      </c>
      <c r="AB2866" s="321">
        <v>1.7961040779999999</v>
      </c>
      <c r="AC2866" s="322">
        <v>0.59518882524182481</v>
      </c>
      <c r="AD2866" s="323">
        <v>201000</v>
      </c>
      <c r="AE2866" s="322">
        <v>76.863217980764247</v>
      </c>
      <c r="AF2866" s="324">
        <v>189.8742494613212</v>
      </c>
      <c r="AG2866" s="324">
        <v>34.280299607604263</v>
      </c>
      <c r="AH2866" s="324">
        <v>0.1230200274685478</v>
      </c>
      <c r="AI2866" s="324">
        <v>0.18054212040262688</v>
      </c>
      <c r="AJ2866" s="324">
        <v>0.12053670838377531</v>
      </c>
      <c r="AK2866" s="324">
        <v>184.69282736346372</v>
      </c>
      <c r="AL2866" s="324">
        <v>139.67518502830703</v>
      </c>
      <c r="AM2866" s="324">
        <v>229.71046969862041</v>
      </c>
    </row>
    <row r="2867" spans="1:39">
      <c r="A2867" s="291" t="s">
        <v>3018</v>
      </c>
      <c r="B2867" s="291">
        <v>4</v>
      </c>
      <c r="C2867" s="291" t="s">
        <v>5045</v>
      </c>
      <c r="D2867" s="291" t="s">
        <v>3178</v>
      </c>
      <c r="E2867" s="291" t="s">
        <v>3160</v>
      </c>
      <c r="F2867" s="291" t="s">
        <v>3161</v>
      </c>
      <c r="G2867" s="291" t="s">
        <v>3162</v>
      </c>
      <c r="H2867" s="291" t="s">
        <v>3163</v>
      </c>
      <c r="I2867" s="291" t="s">
        <v>3164</v>
      </c>
      <c r="J2867" s="291" t="s">
        <v>63</v>
      </c>
      <c r="K2867" s="291">
        <v>6</v>
      </c>
      <c r="L2867" s="291">
        <v>24440266</v>
      </c>
      <c r="M2867" s="291" t="s">
        <v>58</v>
      </c>
      <c r="N2867" s="291">
        <v>864</v>
      </c>
      <c r="O2867" s="291">
        <v>15467429.675866947</v>
      </c>
      <c r="P2867" s="321" t="s">
        <v>3172</v>
      </c>
      <c r="Q2867" s="321">
        <v>20100000</v>
      </c>
      <c r="R2867" s="321">
        <v>32.510452999999998</v>
      </c>
      <c r="S2867" s="321">
        <v>52.540310169999998</v>
      </c>
      <c r="T2867" s="321">
        <v>123.30787642705047</v>
      </c>
      <c r="U2867" s="321" t="s">
        <v>150</v>
      </c>
      <c r="V2867" s="321">
        <v>0.2437433168239114</v>
      </c>
      <c r="W2867" s="321">
        <v>1.33586139759419</v>
      </c>
      <c r="X2867" s="321">
        <v>2.6501716760387399</v>
      </c>
      <c r="Y2867" s="321">
        <v>41.899748670636797</v>
      </c>
      <c r="Z2867" s="321">
        <v>0.41800999999999999</v>
      </c>
      <c r="AA2867" s="321">
        <v>141.09487300000001</v>
      </c>
      <c r="AB2867" s="321">
        <v>1.7961040779999999</v>
      </c>
      <c r="AC2867" s="322">
        <v>0.59518882524182481</v>
      </c>
      <c r="AD2867" s="323">
        <v>201000</v>
      </c>
      <c r="AE2867" s="322">
        <v>76.952386447099244</v>
      </c>
      <c r="AF2867" s="324">
        <v>190.09452121243643</v>
      </c>
      <c r="AG2867" s="324">
        <v>34.307326320014546</v>
      </c>
      <c r="AH2867" s="324">
        <v>0.12269713330668561</v>
      </c>
      <c r="AI2867" s="324">
        <v>0.18047509260761418</v>
      </c>
      <c r="AJ2867" s="324">
        <v>0.12053670838377531</v>
      </c>
      <c r="AK2867" s="324">
        <v>184.62425858325207</v>
      </c>
      <c r="AL2867" s="324">
        <v>139.62332943001473</v>
      </c>
      <c r="AM2867" s="324">
        <v>229.62518773648941</v>
      </c>
    </row>
    <row r="2868" spans="1:39">
      <c r="A2868" s="291" t="s">
        <v>3019</v>
      </c>
      <c r="B2868" s="291">
        <v>4</v>
      </c>
      <c r="C2868" s="291" t="s">
        <v>5046</v>
      </c>
      <c r="D2868" s="291" t="s">
        <v>3178</v>
      </c>
      <c r="E2868" s="291" t="s">
        <v>3160</v>
      </c>
      <c r="F2868" s="291" t="s">
        <v>3161</v>
      </c>
      <c r="G2868" s="291" t="s">
        <v>3162</v>
      </c>
      <c r="H2868" s="291" t="s">
        <v>3163</v>
      </c>
      <c r="I2868" s="291" t="s">
        <v>3164</v>
      </c>
      <c r="J2868" s="291" t="s">
        <v>63</v>
      </c>
      <c r="K2868" s="291">
        <v>6</v>
      </c>
      <c r="L2868" s="291">
        <v>24440266</v>
      </c>
      <c r="M2868" s="291" t="s">
        <v>58</v>
      </c>
      <c r="N2868" s="291">
        <v>865</v>
      </c>
      <c r="O2868" s="291">
        <v>15485352.537600281</v>
      </c>
      <c r="P2868" s="321" t="s">
        <v>3172</v>
      </c>
      <c r="Q2868" s="321">
        <v>20100000</v>
      </c>
      <c r="R2868" s="321">
        <v>32.510452999999998</v>
      </c>
      <c r="S2868" s="321">
        <v>52.540310169999998</v>
      </c>
      <c r="T2868" s="321">
        <v>123.30787642705047</v>
      </c>
      <c r="U2868" s="321" t="s">
        <v>150</v>
      </c>
      <c r="V2868" s="321">
        <v>0.2437433168239114</v>
      </c>
      <c r="W2868" s="321">
        <v>1.33586139759419</v>
      </c>
      <c r="X2868" s="321">
        <v>2.6501716760387399</v>
      </c>
      <c r="Y2868" s="321">
        <v>41.899748670636797</v>
      </c>
      <c r="Z2868" s="321">
        <v>0.41800999999999999</v>
      </c>
      <c r="AA2868" s="321">
        <v>141.09487300000001</v>
      </c>
      <c r="AB2868" s="321">
        <v>1.7961040779999999</v>
      </c>
      <c r="AC2868" s="322">
        <v>0.59518882524182481</v>
      </c>
      <c r="AD2868" s="323">
        <v>201000</v>
      </c>
      <c r="AE2868" s="322">
        <v>77.041554913434226</v>
      </c>
      <c r="AF2868" s="324">
        <v>190.31479296355161</v>
      </c>
      <c r="AG2868" s="324">
        <v>34.334281977387384</v>
      </c>
      <c r="AH2868" s="324">
        <v>0.12237455432377804</v>
      </c>
      <c r="AI2868" s="324">
        <v>0.18040784661423015</v>
      </c>
      <c r="AJ2868" s="324">
        <v>0.12053670838377531</v>
      </c>
      <c r="AK2868" s="324">
        <v>184.55546658823582</v>
      </c>
      <c r="AL2868" s="324">
        <v>139.57130502403467</v>
      </c>
      <c r="AM2868" s="324">
        <v>229.53962815243696</v>
      </c>
    </row>
    <row r="2869" spans="1:39">
      <c r="A2869" s="291" t="s">
        <v>3020</v>
      </c>
      <c r="B2869" s="291">
        <v>4</v>
      </c>
      <c r="C2869" s="291" t="s">
        <v>5047</v>
      </c>
      <c r="D2869" s="291" t="s">
        <v>3178</v>
      </c>
      <c r="E2869" s="291" t="s">
        <v>3160</v>
      </c>
      <c r="F2869" s="291" t="s">
        <v>3161</v>
      </c>
      <c r="G2869" s="291" t="s">
        <v>3162</v>
      </c>
      <c r="H2869" s="291" t="s">
        <v>3163</v>
      </c>
      <c r="I2869" s="291" t="s">
        <v>3164</v>
      </c>
      <c r="J2869" s="291" t="s">
        <v>63</v>
      </c>
      <c r="K2869" s="291">
        <v>6</v>
      </c>
      <c r="L2869" s="291">
        <v>24440266</v>
      </c>
      <c r="M2869" s="291" t="s">
        <v>58</v>
      </c>
      <c r="N2869" s="291">
        <v>866</v>
      </c>
      <c r="O2869" s="291">
        <v>15503275.399333615</v>
      </c>
      <c r="P2869" s="321" t="s">
        <v>3172</v>
      </c>
      <c r="Q2869" s="321">
        <v>20100000</v>
      </c>
      <c r="R2869" s="321">
        <v>32.510452999999998</v>
      </c>
      <c r="S2869" s="321">
        <v>52.540310169999998</v>
      </c>
      <c r="T2869" s="321">
        <v>123.30787642705047</v>
      </c>
      <c r="U2869" s="321" t="s">
        <v>150</v>
      </c>
      <c r="V2869" s="321">
        <v>0.2437433168239114</v>
      </c>
      <c r="W2869" s="321">
        <v>1.33586139759419</v>
      </c>
      <c r="X2869" s="321">
        <v>2.6501716760387399</v>
      </c>
      <c r="Y2869" s="321">
        <v>41.899748670636797</v>
      </c>
      <c r="Z2869" s="321">
        <v>0.41800999999999999</v>
      </c>
      <c r="AA2869" s="321">
        <v>141.09487300000001</v>
      </c>
      <c r="AB2869" s="321">
        <v>1.7961040779999999</v>
      </c>
      <c r="AC2869" s="322">
        <v>0.59518882524182481</v>
      </c>
      <c r="AD2869" s="323">
        <v>201000</v>
      </c>
      <c r="AE2869" s="322">
        <v>77.130723379769222</v>
      </c>
      <c r="AF2869" s="324">
        <v>190.53506471466685</v>
      </c>
      <c r="AG2869" s="324">
        <v>34.361166649670075</v>
      </c>
      <c r="AH2869" s="324">
        <v>0.12205229289082167</v>
      </c>
      <c r="AI2869" s="324">
        <v>0.1803403835463418</v>
      </c>
      <c r="AJ2869" s="324">
        <v>0.12053670838377531</v>
      </c>
      <c r="AK2869" s="324">
        <v>184.48645252811994</v>
      </c>
      <c r="AL2869" s="324">
        <v>139.51911267983891</v>
      </c>
      <c r="AM2869" s="324">
        <v>229.45379237640097</v>
      </c>
    </row>
    <row r="2870" spans="1:39">
      <c r="A2870" s="291" t="s">
        <v>3021</v>
      </c>
      <c r="B2870" s="291">
        <v>4</v>
      </c>
      <c r="C2870" s="291" t="s">
        <v>5048</v>
      </c>
      <c r="D2870" s="291" t="s">
        <v>3178</v>
      </c>
      <c r="E2870" s="291" t="s">
        <v>3160</v>
      </c>
      <c r="F2870" s="291" t="s">
        <v>3161</v>
      </c>
      <c r="G2870" s="291" t="s">
        <v>3162</v>
      </c>
      <c r="H2870" s="291" t="s">
        <v>3163</v>
      </c>
      <c r="I2870" s="291" t="s">
        <v>3164</v>
      </c>
      <c r="J2870" s="291" t="s">
        <v>63</v>
      </c>
      <c r="K2870" s="291">
        <v>6</v>
      </c>
      <c r="L2870" s="291">
        <v>24440266</v>
      </c>
      <c r="M2870" s="291" t="s">
        <v>58</v>
      </c>
      <c r="N2870" s="291">
        <v>867</v>
      </c>
      <c r="O2870" s="291">
        <v>15521198.261066949</v>
      </c>
      <c r="P2870" s="321" t="s">
        <v>3172</v>
      </c>
      <c r="Q2870" s="321">
        <v>20100000</v>
      </c>
      <c r="R2870" s="321">
        <v>32.510452999999998</v>
      </c>
      <c r="S2870" s="321">
        <v>52.540310169999998</v>
      </c>
      <c r="T2870" s="321">
        <v>123.30787642705047</v>
      </c>
      <c r="U2870" s="321" t="s">
        <v>150</v>
      </c>
      <c r="V2870" s="321">
        <v>0.2437433168239114</v>
      </c>
      <c r="W2870" s="321">
        <v>1.33586139759419</v>
      </c>
      <c r="X2870" s="321">
        <v>2.6501716760387399</v>
      </c>
      <c r="Y2870" s="321">
        <v>41.899748670636797</v>
      </c>
      <c r="Z2870" s="321">
        <v>0.41800999999999999</v>
      </c>
      <c r="AA2870" s="321">
        <v>141.09487300000001</v>
      </c>
      <c r="AB2870" s="321">
        <v>1.7961040779999999</v>
      </c>
      <c r="AC2870" s="322">
        <v>0.59518882524182481</v>
      </c>
      <c r="AD2870" s="323">
        <v>201000</v>
      </c>
      <c r="AE2870" s="322">
        <v>77.219891846104218</v>
      </c>
      <c r="AF2870" s="324">
        <v>190.75533646578208</v>
      </c>
      <c r="AG2870" s="324">
        <v>34.387980407328932</v>
      </c>
      <c r="AH2870" s="324">
        <v>0.12173035136416412</v>
      </c>
      <c r="AI2870" s="324">
        <v>0.18027270452534622</v>
      </c>
      <c r="AJ2870" s="324">
        <v>0.12053670838377531</v>
      </c>
      <c r="AK2870" s="324">
        <v>184.41721755008274</v>
      </c>
      <c r="AL2870" s="324">
        <v>139.46675326498874</v>
      </c>
      <c r="AM2870" s="324">
        <v>229.36768183517674</v>
      </c>
    </row>
    <row r="2871" spans="1:39">
      <c r="A2871" s="291" t="s">
        <v>3022</v>
      </c>
      <c r="B2871" s="291">
        <v>4</v>
      </c>
      <c r="C2871" s="291" t="s">
        <v>5049</v>
      </c>
      <c r="D2871" s="291" t="s">
        <v>3178</v>
      </c>
      <c r="E2871" s="291" t="s">
        <v>3160</v>
      </c>
      <c r="F2871" s="291" t="s">
        <v>3161</v>
      </c>
      <c r="G2871" s="291" t="s">
        <v>3162</v>
      </c>
      <c r="H2871" s="291" t="s">
        <v>3163</v>
      </c>
      <c r="I2871" s="291" t="s">
        <v>3164</v>
      </c>
      <c r="J2871" s="291" t="s">
        <v>63</v>
      </c>
      <c r="K2871" s="291">
        <v>6</v>
      </c>
      <c r="L2871" s="291">
        <v>24440266</v>
      </c>
      <c r="M2871" s="291" t="s">
        <v>58</v>
      </c>
      <c r="N2871" s="291">
        <v>868</v>
      </c>
      <c r="O2871" s="291">
        <v>15539121.122800283</v>
      </c>
      <c r="P2871" s="321" t="s">
        <v>3172</v>
      </c>
      <c r="Q2871" s="321">
        <v>20100000</v>
      </c>
      <c r="R2871" s="321">
        <v>32.510452999999998</v>
      </c>
      <c r="S2871" s="321">
        <v>52.540310169999998</v>
      </c>
      <c r="T2871" s="321">
        <v>123.30787642705047</v>
      </c>
      <c r="U2871" s="321" t="s">
        <v>150</v>
      </c>
      <c r="V2871" s="321">
        <v>0.2437433168239114</v>
      </c>
      <c r="W2871" s="321">
        <v>1.33586139759419</v>
      </c>
      <c r="X2871" s="321">
        <v>2.6501716760387399</v>
      </c>
      <c r="Y2871" s="321">
        <v>41.899748670636797</v>
      </c>
      <c r="Z2871" s="321">
        <v>0.41800999999999999</v>
      </c>
      <c r="AA2871" s="321">
        <v>141.09487300000001</v>
      </c>
      <c r="AB2871" s="321">
        <v>1.7961040779999999</v>
      </c>
      <c r="AC2871" s="322">
        <v>0.59518882524182481</v>
      </c>
      <c r="AD2871" s="323">
        <v>201000</v>
      </c>
      <c r="AE2871" s="322">
        <v>77.309060312439215</v>
      </c>
      <c r="AF2871" s="324">
        <v>190.97560821689731</v>
      </c>
      <c r="AG2871" s="324">
        <v>34.414723321346059</v>
      </c>
      <c r="AH2871" s="324">
        <v>0.12140873208538169</v>
      </c>
      <c r="AI2871" s="324">
        <v>0.18020481067016747</v>
      </c>
      <c r="AJ2871" s="324">
        <v>0.12053670838377531</v>
      </c>
      <c r="AK2871" s="324">
        <v>184.34776279877261</v>
      </c>
      <c r="AL2871" s="324">
        <v>139.41422764513212</v>
      </c>
      <c r="AM2871" s="324">
        <v>229.2812979524131</v>
      </c>
    </row>
    <row r="2872" spans="1:39">
      <c r="A2872" s="291" t="s">
        <v>3023</v>
      </c>
      <c r="B2872" s="291">
        <v>4</v>
      </c>
      <c r="C2872" s="291" t="s">
        <v>5050</v>
      </c>
      <c r="D2872" s="291" t="s">
        <v>3178</v>
      </c>
      <c r="E2872" s="291" t="s">
        <v>3160</v>
      </c>
      <c r="F2872" s="291" t="s">
        <v>3161</v>
      </c>
      <c r="G2872" s="291" t="s">
        <v>3162</v>
      </c>
      <c r="H2872" s="291" t="s">
        <v>3163</v>
      </c>
      <c r="I2872" s="291" t="s">
        <v>3164</v>
      </c>
      <c r="J2872" s="291" t="s">
        <v>63</v>
      </c>
      <c r="K2872" s="291">
        <v>6</v>
      </c>
      <c r="L2872" s="291">
        <v>24440266</v>
      </c>
      <c r="M2872" s="291" t="s">
        <v>58</v>
      </c>
      <c r="N2872" s="291">
        <v>869</v>
      </c>
      <c r="O2872" s="291">
        <v>15557043.984533617</v>
      </c>
      <c r="P2872" s="321" t="s">
        <v>3172</v>
      </c>
      <c r="Q2872" s="321">
        <v>20100000</v>
      </c>
      <c r="R2872" s="321">
        <v>32.510452999999998</v>
      </c>
      <c r="S2872" s="321">
        <v>52.540310169999998</v>
      </c>
      <c r="T2872" s="321">
        <v>123.30787642705047</v>
      </c>
      <c r="U2872" s="321" t="s">
        <v>150</v>
      </c>
      <c r="V2872" s="321">
        <v>0.2437433168239114</v>
      </c>
      <c r="W2872" s="321">
        <v>1.33586139759419</v>
      </c>
      <c r="X2872" s="321">
        <v>2.6501716760387399</v>
      </c>
      <c r="Y2872" s="321">
        <v>41.899748670636797</v>
      </c>
      <c r="Z2872" s="321">
        <v>0.41800999999999999</v>
      </c>
      <c r="AA2872" s="321">
        <v>141.09487300000001</v>
      </c>
      <c r="AB2872" s="321">
        <v>1.7961040779999999</v>
      </c>
      <c r="AC2872" s="322">
        <v>0.59518882524182481</v>
      </c>
      <c r="AD2872" s="323">
        <v>201000</v>
      </c>
      <c r="AE2872" s="322">
        <v>77.398228778774211</v>
      </c>
      <c r="AF2872" s="324">
        <v>191.19587996801255</v>
      </c>
      <c r="AG2872" s="324">
        <v>34.441395463216168</v>
      </c>
      <c r="AH2872" s="324">
        <v>0.12108743738163094</v>
      </c>
      <c r="AI2872" s="324">
        <v>0.18013670309725441</v>
      </c>
      <c r="AJ2872" s="324">
        <v>0.12053670838377531</v>
      </c>
      <c r="AK2872" s="324">
        <v>184.27808941630582</v>
      </c>
      <c r="AL2872" s="324">
        <v>139.36153668400212</v>
      </c>
      <c r="AM2872" s="324">
        <v>229.19464214860952</v>
      </c>
    </row>
    <row r="2873" spans="1:39">
      <c r="A2873" s="291" t="s">
        <v>3024</v>
      </c>
      <c r="B2873" s="291">
        <v>4</v>
      </c>
      <c r="C2873" s="291" t="s">
        <v>5051</v>
      </c>
      <c r="D2873" s="291" t="s">
        <v>3178</v>
      </c>
      <c r="E2873" s="291" t="s">
        <v>3160</v>
      </c>
      <c r="F2873" s="291" t="s">
        <v>3161</v>
      </c>
      <c r="G2873" s="291" t="s">
        <v>3162</v>
      </c>
      <c r="H2873" s="291" t="s">
        <v>3163</v>
      </c>
      <c r="I2873" s="291" t="s">
        <v>3164</v>
      </c>
      <c r="J2873" s="291" t="s">
        <v>63</v>
      </c>
      <c r="K2873" s="291">
        <v>6</v>
      </c>
      <c r="L2873" s="291">
        <v>24440266</v>
      </c>
      <c r="M2873" s="291" t="s">
        <v>58</v>
      </c>
      <c r="N2873" s="291">
        <v>870</v>
      </c>
      <c r="O2873" s="291">
        <v>15574966.846266951</v>
      </c>
      <c r="P2873" s="321" t="s">
        <v>3172</v>
      </c>
      <c r="Q2873" s="321">
        <v>20100000</v>
      </c>
      <c r="R2873" s="321">
        <v>32.510452999999998</v>
      </c>
      <c r="S2873" s="321">
        <v>52.540310169999998</v>
      </c>
      <c r="T2873" s="321">
        <v>123.30787642705047</v>
      </c>
      <c r="U2873" s="321" t="s">
        <v>150</v>
      </c>
      <c r="V2873" s="321">
        <v>0.2437433168239114</v>
      </c>
      <c r="W2873" s="321">
        <v>1.33586139759419</v>
      </c>
      <c r="X2873" s="321">
        <v>2.6501716760387399</v>
      </c>
      <c r="Y2873" s="321">
        <v>41.899748670636797</v>
      </c>
      <c r="Z2873" s="321">
        <v>0.41800999999999999</v>
      </c>
      <c r="AA2873" s="321">
        <v>141.09487300000001</v>
      </c>
      <c r="AB2873" s="321">
        <v>1.7961040779999999</v>
      </c>
      <c r="AC2873" s="322">
        <v>0.59518882524182481</v>
      </c>
      <c r="AD2873" s="323">
        <v>201000</v>
      </c>
      <c r="AE2873" s="322">
        <v>77.487397245109207</v>
      </c>
      <c r="AF2873" s="324">
        <v>191.41615171912778</v>
      </c>
      <c r="AG2873" s="324">
        <v>34.467996904943313</v>
      </c>
      <c r="AH2873" s="324">
        <v>0.1207664695652622</v>
      </c>
      <c r="AI2873" s="324">
        <v>0.18006838292057778</v>
      </c>
      <c r="AJ2873" s="324">
        <v>0.12053670838377531</v>
      </c>
      <c r="AK2873" s="324">
        <v>184.2081985422636</v>
      </c>
      <c r="AL2873" s="324">
        <v>139.30868124341467</v>
      </c>
      <c r="AM2873" s="324">
        <v>229.10771584111251</v>
      </c>
    </row>
    <row r="2874" spans="1:39">
      <c r="A2874" s="291" t="s">
        <v>3025</v>
      </c>
      <c r="B2874" s="291">
        <v>4</v>
      </c>
      <c r="C2874" s="291" t="s">
        <v>5052</v>
      </c>
      <c r="D2874" s="291" t="s">
        <v>3178</v>
      </c>
      <c r="E2874" s="291" t="s">
        <v>3160</v>
      </c>
      <c r="F2874" s="291" t="s">
        <v>3161</v>
      </c>
      <c r="G2874" s="291" t="s">
        <v>3162</v>
      </c>
      <c r="H2874" s="291" t="s">
        <v>3163</v>
      </c>
      <c r="I2874" s="291" t="s">
        <v>3164</v>
      </c>
      <c r="J2874" s="291" t="s">
        <v>63</v>
      </c>
      <c r="K2874" s="291">
        <v>6</v>
      </c>
      <c r="L2874" s="291">
        <v>24440266</v>
      </c>
      <c r="M2874" s="291" t="s">
        <v>58</v>
      </c>
      <c r="N2874" s="291">
        <v>871</v>
      </c>
      <c r="O2874" s="291">
        <v>15592889.708000286</v>
      </c>
      <c r="P2874" s="321" t="s">
        <v>3172</v>
      </c>
      <c r="Q2874" s="321">
        <v>20100000</v>
      </c>
      <c r="R2874" s="321">
        <v>32.510452999999998</v>
      </c>
      <c r="S2874" s="321">
        <v>52.540310169999998</v>
      </c>
      <c r="T2874" s="321">
        <v>123.30787642705047</v>
      </c>
      <c r="U2874" s="321" t="s">
        <v>150</v>
      </c>
      <c r="V2874" s="321">
        <v>0.2437433168239114</v>
      </c>
      <c r="W2874" s="321">
        <v>1.33586139759419</v>
      </c>
      <c r="X2874" s="321">
        <v>2.6501716760387399</v>
      </c>
      <c r="Y2874" s="321">
        <v>41.899748670636797</v>
      </c>
      <c r="Z2874" s="321">
        <v>0.41800999999999999</v>
      </c>
      <c r="AA2874" s="321">
        <v>141.09487300000001</v>
      </c>
      <c r="AB2874" s="321">
        <v>1.7961040779999999</v>
      </c>
      <c r="AC2874" s="322">
        <v>0.59518882524182481</v>
      </c>
      <c r="AD2874" s="323">
        <v>201000</v>
      </c>
      <c r="AE2874" s="322">
        <v>77.576565711444204</v>
      </c>
      <c r="AF2874" s="324">
        <v>191.63642347024299</v>
      </c>
      <c r="AG2874" s="324">
        <v>34.494527719037677</v>
      </c>
      <c r="AH2874" s="324">
        <v>0.12044583093402865</v>
      </c>
      <c r="AI2874" s="324">
        <v>0.17999985125162771</v>
      </c>
      <c r="AJ2874" s="324">
        <v>0.12053670838377531</v>
      </c>
      <c r="AK2874" s="324">
        <v>184.13809131368947</v>
      </c>
      <c r="AL2874" s="324">
        <v>139.25566218326654</v>
      </c>
      <c r="AM2874" s="324">
        <v>229.02052044411238</v>
      </c>
    </row>
    <row r="2875" spans="1:39">
      <c r="A2875" s="291" t="s">
        <v>3026</v>
      </c>
      <c r="B2875" s="291">
        <v>4</v>
      </c>
      <c r="C2875" s="291" t="s">
        <v>5053</v>
      </c>
      <c r="D2875" s="291" t="s">
        <v>3178</v>
      </c>
      <c r="E2875" s="291" t="s">
        <v>3160</v>
      </c>
      <c r="F2875" s="291" t="s">
        <v>3161</v>
      </c>
      <c r="G2875" s="291" t="s">
        <v>3162</v>
      </c>
      <c r="H2875" s="291" t="s">
        <v>3163</v>
      </c>
      <c r="I2875" s="291" t="s">
        <v>3164</v>
      </c>
      <c r="J2875" s="291" t="s">
        <v>63</v>
      </c>
      <c r="K2875" s="291">
        <v>6</v>
      </c>
      <c r="L2875" s="291">
        <v>24440266</v>
      </c>
      <c r="M2875" s="291" t="s">
        <v>58</v>
      </c>
      <c r="N2875" s="291">
        <v>872</v>
      </c>
      <c r="O2875" s="291">
        <v>15610812.56973362</v>
      </c>
      <c r="P2875" s="321" t="s">
        <v>3172</v>
      </c>
      <c r="Q2875" s="321">
        <v>20100000</v>
      </c>
      <c r="R2875" s="321">
        <v>32.510452999999998</v>
      </c>
      <c r="S2875" s="321">
        <v>52.540310169999998</v>
      </c>
      <c r="T2875" s="321">
        <v>123.30787642705047</v>
      </c>
      <c r="U2875" s="321" t="s">
        <v>150</v>
      </c>
      <c r="V2875" s="321">
        <v>0.2437433168239114</v>
      </c>
      <c r="W2875" s="321">
        <v>1.33586139759419</v>
      </c>
      <c r="X2875" s="321">
        <v>2.6501716760387399</v>
      </c>
      <c r="Y2875" s="321">
        <v>41.899748670636797</v>
      </c>
      <c r="Z2875" s="321">
        <v>0.41800999999999999</v>
      </c>
      <c r="AA2875" s="321">
        <v>141.09487300000001</v>
      </c>
      <c r="AB2875" s="321">
        <v>1.7961040779999999</v>
      </c>
      <c r="AC2875" s="322">
        <v>0.59518882524182481</v>
      </c>
      <c r="AD2875" s="323">
        <v>201000</v>
      </c>
      <c r="AE2875" s="322">
        <v>77.6657341777792</v>
      </c>
      <c r="AF2875" s="324">
        <v>191.85669522135822</v>
      </c>
      <c r="AG2875" s="324">
        <v>34.520987978512395</v>
      </c>
      <c r="AH2875" s="324">
        <v>0.1201255237712022</v>
      </c>
      <c r="AI2875" s="324">
        <v>0.17993110919941138</v>
      </c>
      <c r="AJ2875" s="324">
        <v>0.12053670838377531</v>
      </c>
      <c r="AK2875" s="324">
        <v>184.06776886508698</v>
      </c>
      <c r="AL2875" s="324">
        <v>139.20248036153359</v>
      </c>
      <c r="AM2875" s="324">
        <v>228.93305736864033</v>
      </c>
    </row>
    <row r="2876" spans="1:39">
      <c r="A2876" s="291" t="s">
        <v>3027</v>
      </c>
      <c r="B2876" s="291">
        <v>4</v>
      </c>
      <c r="C2876" s="291" t="s">
        <v>5054</v>
      </c>
      <c r="D2876" s="291" t="s">
        <v>3178</v>
      </c>
      <c r="E2876" s="291" t="s">
        <v>3160</v>
      </c>
      <c r="F2876" s="291" t="s">
        <v>3161</v>
      </c>
      <c r="G2876" s="291" t="s">
        <v>3162</v>
      </c>
      <c r="H2876" s="291" t="s">
        <v>3163</v>
      </c>
      <c r="I2876" s="291" t="s">
        <v>3164</v>
      </c>
      <c r="J2876" s="291" t="s">
        <v>63</v>
      </c>
      <c r="K2876" s="291">
        <v>6</v>
      </c>
      <c r="L2876" s="291">
        <v>24440266</v>
      </c>
      <c r="M2876" s="291" t="s">
        <v>58</v>
      </c>
      <c r="N2876" s="291">
        <v>873</v>
      </c>
      <c r="O2876" s="291">
        <v>15628735.431466954</v>
      </c>
      <c r="P2876" s="321" t="s">
        <v>3172</v>
      </c>
      <c r="Q2876" s="321">
        <v>20100000</v>
      </c>
      <c r="R2876" s="321">
        <v>32.510452999999998</v>
      </c>
      <c r="S2876" s="321">
        <v>52.540310169999998</v>
      </c>
      <c r="T2876" s="321">
        <v>123.30787642705047</v>
      </c>
      <c r="U2876" s="321" t="s">
        <v>150</v>
      </c>
      <c r="V2876" s="321">
        <v>0.2437433168239114</v>
      </c>
      <c r="W2876" s="321">
        <v>1.33586139759419</v>
      </c>
      <c r="X2876" s="321">
        <v>2.6501716760387399</v>
      </c>
      <c r="Y2876" s="321">
        <v>41.899748670636797</v>
      </c>
      <c r="Z2876" s="321">
        <v>0.41800999999999999</v>
      </c>
      <c r="AA2876" s="321">
        <v>141.09487300000001</v>
      </c>
      <c r="AB2876" s="321">
        <v>1.7961040779999999</v>
      </c>
      <c r="AC2876" s="322">
        <v>0.59518882524182481</v>
      </c>
      <c r="AD2876" s="323">
        <v>201000</v>
      </c>
      <c r="AE2876" s="322">
        <v>77.754902644114196</v>
      </c>
      <c r="AF2876" s="324">
        <v>192.07696697247346</v>
      </c>
      <c r="AG2876" s="324">
        <v>34.547377756880294</v>
      </c>
      <c r="AH2876" s="324">
        <v>0.11980555034537405</v>
      </c>
      <c r="AI2876" s="324">
        <v>0.17986215787045032</v>
      </c>
      <c r="AJ2876" s="324">
        <v>0.12053670838377531</v>
      </c>
      <c r="AK2876" s="324">
        <v>183.9972323284168</v>
      </c>
      <c r="AL2876" s="324">
        <v>139.14913663426867</v>
      </c>
      <c r="AM2876" s="324">
        <v>228.84532802256493</v>
      </c>
    </row>
    <row r="2877" spans="1:39">
      <c r="A2877" s="291" t="s">
        <v>3028</v>
      </c>
      <c r="B2877" s="291">
        <v>4</v>
      </c>
      <c r="C2877" s="291" t="s">
        <v>5055</v>
      </c>
      <c r="D2877" s="291" t="s">
        <v>3178</v>
      </c>
      <c r="E2877" s="291" t="s">
        <v>3160</v>
      </c>
      <c r="F2877" s="291" t="s">
        <v>3161</v>
      </c>
      <c r="G2877" s="291" t="s">
        <v>3162</v>
      </c>
      <c r="H2877" s="291" t="s">
        <v>3163</v>
      </c>
      <c r="I2877" s="291" t="s">
        <v>3164</v>
      </c>
      <c r="J2877" s="291" t="s">
        <v>63</v>
      </c>
      <c r="K2877" s="291">
        <v>6</v>
      </c>
      <c r="L2877" s="291">
        <v>24440266</v>
      </c>
      <c r="M2877" s="291" t="s">
        <v>58</v>
      </c>
      <c r="N2877" s="291">
        <v>874</v>
      </c>
      <c r="O2877" s="291">
        <v>15646658.293200288</v>
      </c>
      <c r="P2877" s="321" t="s">
        <v>3172</v>
      </c>
      <c r="Q2877" s="321">
        <v>20100000</v>
      </c>
      <c r="R2877" s="321">
        <v>32.510452999999998</v>
      </c>
      <c r="S2877" s="321">
        <v>52.540310169999998</v>
      </c>
      <c r="T2877" s="321">
        <v>123.30787642705047</v>
      </c>
      <c r="U2877" s="321" t="s">
        <v>150</v>
      </c>
      <c r="V2877" s="321">
        <v>0.2437433168239114</v>
      </c>
      <c r="W2877" s="321">
        <v>1.33586139759419</v>
      </c>
      <c r="X2877" s="321">
        <v>2.6501716760387399</v>
      </c>
      <c r="Y2877" s="321">
        <v>41.899748670636797</v>
      </c>
      <c r="Z2877" s="321">
        <v>0.41800999999999999</v>
      </c>
      <c r="AA2877" s="321">
        <v>141.09487300000001</v>
      </c>
      <c r="AB2877" s="321">
        <v>1.7961040779999999</v>
      </c>
      <c r="AC2877" s="322">
        <v>0.59518882524182481</v>
      </c>
      <c r="AD2877" s="323">
        <v>201000</v>
      </c>
      <c r="AE2877" s="322">
        <v>77.844071110449192</v>
      </c>
      <c r="AF2877" s="324">
        <v>192.29723872358869</v>
      </c>
      <c r="AG2877" s="324">
        <v>34.573697128150734</v>
      </c>
      <c r="AH2877" s="324">
        <v>0.11948591291068632</v>
      </c>
      <c r="AI2877" s="324">
        <v>0.17979299836877821</v>
      </c>
      <c r="AJ2877" s="324">
        <v>0.12053670838377531</v>
      </c>
      <c r="AK2877" s="324">
        <v>183.9264828330947</v>
      </c>
      <c r="AL2877" s="324">
        <v>139.0956318556</v>
      </c>
      <c r="AM2877" s="324">
        <v>228.75733381058939</v>
      </c>
    </row>
    <row r="2878" spans="1:39">
      <c r="A2878" s="291" t="s">
        <v>3029</v>
      </c>
      <c r="B2878" s="291">
        <v>4</v>
      </c>
      <c r="C2878" s="291" t="s">
        <v>5056</v>
      </c>
      <c r="D2878" s="291" t="s">
        <v>3178</v>
      </c>
      <c r="E2878" s="291" t="s">
        <v>3160</v>
      </c>
      <c r="F2878" s="291" t="s">
        <v>3161</v>
      </c>
      <c r="G2878" s="291" t="s">
        <v>3162</v>
      </c>
      <c r="H2878" s="291" t="s">
        <v>3163</v>
      </c>
      <c r="I2878" s="291" t="s">
        <v>3164</v>
      </c>
      <c r="J2878" s="291" t="s">
        <v>63</v>
      </c>
      <c r="K2878" s="291">
        <v>6</v>
      </c>
      <c r="L2878" s="291">
        <v>24440266</v>
      </c>
      <c r="M2878" s="291" t="s">
        <v>58</v>
      </c>
      <c r="N2878" s="291">
        <v>875</v>
      </c>
      <c r="O2878" s="291">
        <v>15664581.154933622</v>
      </c>
      <c r="P2878" s="321" t="s">
        <v>3172</v>
      </c>
      <c r="Q2878" s="321">
        <v>20100000</v>
      </c>
      <c r="R2878" s="321">
        <v>32.510452999999998</v>
      </c>
      <c r="S2878" s="321">
        <v>52.540310169999998</v>
      </c>
      <c r="T2878" s="321">
        <v>123.30787642705047</v>
      </c>
      <c r="U2878" s="321" t="s">
        <v>150</v>
      </c>
      <c r="V2878" s="321">
        <v>0.2437433168239114</v>
      </c>
      <c r="W2878" s="321">
        <v>1.33586139759419</v>
      </c>
      <c r="X2878" s="321">
        <v>2.6501716760387399</v>
      </c>
      <c r="Y2878" s="321">
        <v>41.899748670636797</v>
      </c>
      <c r="Z2878" s="321">
        <v>0.41800999999999999</v>
      </c>
      <c r="AA2878" s="321">
        <v>141.09487300000001</v>
      </c>
      <c r="AB2878" s="321">
        <v>1.7961040779999999</v>
      </c>
      <c r="AC2878" s="322">
        <v>0.59518882524182481</v>
      </c>
      <c r="AD2878" s="323">
        <v>201000</v>
      </c>
      <c r="AE2878" s="322">
        <v>77.933239576784189</v>
      </c>
      <c r="AF2878" s="324">
        <v>192.51751047470393</v>
      </c>
      <c r="AG2878" s="324">
        <v>34.599946166826385</v>
      </c>
      <c r="AH2878" s="324">
        <v>0.11916661370671633</v>
      </c>
      <c r="AI2878" s="324">
        <v>0.17972363179593831</v>
      </c>
      <c r="AJ2878" s="324">
        <v>0.12053670838377531</v>
      </c>
      <c r="AK2878" s="324">
        <v>183.85552150598863</v>
      </c>
      <c r="AL2878" s="324">
        <v>139.04196687772898</v>
      </c>
      <c r="AM2878" s="324">
        <v>228.66907613424826</v>
      </c>
    </row>
    <row r="2879" spans="1:39">
      <c r="A2879" s="291" t="s">
        <v>3030</v>
      </c>
      <c r="B2879" s="291">
        <v>4</v>
      </c>
      <c r="C2879" s="291" t="s">
        <v>5057</v>
      </c>
      <c r="D2879" s="291" t="s">
        <v>3178</v>
      </c>
      <c r="E2879" s="291" t="s">
        <v>3160</v>
      </c>
      <c r="F2879" s="291" t="s">
        <v>3161</v>
      </c>
      <c r="G2879" s="291" t="s">
        <v>3162</v>
      </c>
      <c r="H2879" s="291" t="s">
        <v>3163</v>
      </c>
      <c r="I2879" s="291" t="s">
        <v>3164</v>
      </c>
      <c r="J2879" s="291" t="s">
        <v>63</v>
      </c>
      <c r="K2879" s="291">
        <v>6</v>
      </c>
      <c r="L2879" s="291">
        <v>24440266</v>
      </c>
      <c r="M2879" s="291" t="s">
        <v>58</v>
      </c>
      <c r="N2879" s="291">
        <v>876</v>
      </c>
      <c r="O2879" s="291">
        <v>15682504.016666956</v>
      </c>
      <c r="P2879" s="321" t="s">
        <v>3172</v>
      </c>
      <c r="Q2879" s="321">
        <v>20100000</v>
      </c>
      <c r="R2879" s="321">
        <v>32.510452999999998</v>
      </c>
      <c r="S2879" s="321">
        <v>52.540310169999998</v>
      </c>
      <c r="T2879" s="321">
        <v>123.30787642705047</v>
      </c>
      <c r="U2879" s="321" t="s">
        <v>150</v>
      </c>
      <c r="V2879" s="321">
        <v>0.2437433168239114</v>
      </c>
      <c r="W2879" s="321">
        <v>1.33586139759419</v>
      </c>
      <c r="X2879" s="321">
        <v>2.6501716760387399</v>
      </c>
      <c r="Y2879" s="321">
        <v>41.899748670636797</v>
      </c>
      <c r="Z2879" s="321">
        <v>0.41800999999999999</v>
      </c>
      <c r="AA2879" s="321">
        <v>141.09487300000001</v>
      </c>
      <c r="AB2879" s="321">
        <v>1.7961040779999999</v>
      </c>
      <c r="AC2879" s="322">
        <v>0.59518882524182481</v>
      </c>
      <c r="AD2879" s="323">
        <v>201000</v>
      </c>
      <c r="AE2879" s="322">
        <v>78.022408043119185</v>
      </c>
      <c r="AF2879" s="324">
        <v>192.73778222581913</v>
      </c>
      <c r="AG2879" s="324">
        <v>34.626124947900053</v>
      </c>
      <c r="AH2879" s="324">
        <v>0.11884765495860532</v>
      </c>
      <c r="AI2879" s="324">
        <v>0.17965405925098135</v>
      </c>
      <c r="AJ2879" s="324">
        <v>0.12053670838377531</v>
      </c>
      <c r="AK2879" s="324">
        <v>183.78434947141676</v>
      </c>
      <c r="AL2879" s="324">
        <v>138.98814255092879</v>
      </c>
      <c r="AM2879" s="324">
        <v>228.58055639190474</v>
      </c>
    </row>
    <row r="2880" spans="1:39">
      <c r="A2880" s="291" t="s">
        <v>3031</v>
      </c>
      <c r="B2880" s="291">
        <v>4</v>
      </c>
      <c r="C2880" s="291" t="s">
        <v>5058</v>
      </c>
      <c r="D2880" s="291" t="s">
        <v>3178</v>
      </c>
      <c r="E2880" s="291" t="s">
        <v>3160</v>
      </c>
      <c r="F2880" s="291" t="s">
        <v>3161</v>
      </c>
      <c r="G2880" s="291" t="s">
        <v>3162</v>
      </c>
      <c r="H2880" s="291" t="s">
        <v>3163</v>
      </c>
      <c r="I2880" s="291" t="s">
        <v>3164</v>
      </c>
      <c r="J2880" s="291" t="s">
        <v>63</v>
      </c>
      <c r="K2880" s="291">
        <v>6</v>
      </c>
      <c r="L2880" s="291">
        <v>24440266</v>
      </c>
      <c r="M2880" s="291" t="s">
        <v>58</v>
      </c>
      <c r="N2880" s="291">
        <v>877</v>
      </c>
      <c r="O2880" s="291">
        <v>15700426.87840029</v>
      </c>
      <c r="P2880" s="321" t="s">
        <v>3172</v>
      </c>
      <c r="Q2880" s="321">
        <v>20100000</v>
      </c>
      <c r="R2880" s="321">
        <v>32.510452999999998</v>
      </c>
      <c r="S2880" s="321">
        <v>52.540310169999998</v>
      </c>
      <c r="T2880" s="321">
        <v>123.30787642705047</v>
      </c>
      <c r="U2880" s="321" t="s">
        <v>150</v>
      </c>
      <c r="V2880" s="321">
        <v>0.2437433168239114</v>
      </c>
      <c r="W2880" s="321">
        <v>1.33586139759419</v>
      </c>
      <c r="X2880" s="321">
        <v>2.6501716760387399</v>
      </c>
      <c r="Y2880" s="321">
        <v>41.899748670636797</v>
      </c>
      <c r="Z2880" s="321">
        <v>0.41800999999999999</v>
      </c>
      <c r="AA2880" s="321">
        <v>141.09487300000001</v>
      </c>
      <c r="AB2880" s="321">
        <v>1.7961040779999999</v>
      </c>
      <c r="AC2880" s="322">
        <v>0.59518882524182481</v>
      </c>
      <c r="AD2880" s="323">
        <v>201000</v>
      </c>
      <c r="AE2880" s="322">
        <v>78.111576509454181</v>
      </c>
      <c r="AF2880" s="324">
        <v>192.95805397693437</v>
      </c>
      <c r="AG2880" s="324">
        <v>34.652233546851477</v>
      </c>
      <c r="AH2880" s="324">
        <v>0.11852903887691726</v>
      </c>
      <c r="AI2880" s="324">
        <v>0.17958428183046302</v>
      </c>
      <c r="AJ2880" s="324">
        <v>0.12053670838377531</v>
      </c>
      <c r="AK2880" s="324">
        <v>183.7129678511449</v>
      </c>
      <c r="AL2880" s="324">
        <v>138.93415972354222</v>
      </c>
      <c r="AM2880" s="324">
        <v>228.49177597874754</v>
      </c>
    </row>
    <row r="2881" spans="1:39">
      <c r="A2881" s="291" t="s">
        <v>3032</v>
      </c>
      <c r="B2881" s="291">
        <v>4</v>
      </c>
      <c r="C2881" s="291" t="s">
        <v>5059</v>
      </c>
      <c r="D2881" s="291" t="s">
        <v>3178</v>
      </c>
      <c r="E2881" s="291" t="s">
        <v>3160</v>
      </c>
      <c r="F2881" s="291" t="s">
        <v>3161</v>
      </c>
      <c r="G2881" s="291" t="s">
        <v>3162</v>
      </c>
      <c r="H2881" s="291" t="s">
        <v>3163</v>
      </c>
      <c r="I2881" s="291" t="s">
        <v>3164</v>
      </c>
      <c r="J2881" s="291" t="s">
        <v>63</v>
      </c>
      <c r="K2881" s="291">
        <v>6</v>
      </c>
      <c r="L2881" s="291">
        <v>24440266</v>
      </c>
      <c r="M2881" s="291" t="s">
        <v>58</v>
      </c>
      <c r="N2881" s="291">
        <v>878</v>
      </c>
      <c r="O2881" s="291">
        <v>15718349.740133625</v>
      </c>
      <c r="P2881" s="321" t="s">
        <v>3172</v>
      </c>
      <c r="Q2881" s="321">
        <v>20100000</v>
      </c>
      <c r="R2881" s="321">
        <v>32.510452999999998</v>
      </c>
      <c r="S2881" s="321">
        <v>52.540310169999998</v>
      </c>
      <c r="T2881" s="321">
        <v>123.30787642705047</v>
      </c>
      <c r="U2881" s="321" t="s">
        <v>150</v>
      </c>
      <c r="V2881" s="321">
        <v>0.2437433168239114</v>
      </c>
      <c r="W2881" s="321">
        <v>1.33586139759419</v>
      </c>
      <c r="X2881" s="321">
        <v>2.6501716760387399</v>
      </c>
      <c r="Y2881" s="321">
        <v>41.899748670636797</v>
      </c>
      <c r="Z2881" s="321">
        <v>0.41800999999999999</v>
      </c>
      <c r="AA2881" s="321">
        <v>141.09487300000001</v>
      </c>
      <c r="AB2881" s="321">
        <v>1.7961040779999999</v>
      </c>
      <c r="AC2881" s="322">
        <v>0.59518882524182481</v>
      </c>
      <c r="AD2881" s="323">
        <v>201000</v>
      </c>
      <c r="AE2881" s="322">
        <v>78.200744975789178</v>
      </c>
      <c r="AF2881" s="324">
        <v>193.1783257280496</v>
      </c>
      <c r="AG2881" s="324">
        <v>34.678272039644163</v>
      </c>
      <c r="AH2881" s="324">
        <v>0.11821076765792134</v>
      </c>
      <c r="AI2881" s="324">
        <v>0.17951430062844187</v>
      </c>
      <c r="AJ2881" s="324">
        <v>0.12053670838377531</v>
      </c>
      <c r="AK2881" s="324">
        <v>183.6413777643842</v>
      </c>
      <c r="AL2881" s="324">
        <v>138.88001924198034</v>
      </c>
      <c r="AM2881" s="324">
        <v>228.4027362867881</v>
      </c>
    </row>
    <row r="2882" spans="1:39">
      <c r="A2882" s="291" t="s">
        <v>3033</v>
      </c>
      <c r="B2882" s="291">
        <v>4</v>
      </c>
      <c r="C2882" s="291" t="s">
        <v>5060</v>
      </c>
      <c r="D2882" s="291" t="s">
        <v>3178</v>
      </c>
      <c r="E2882" s="291" t="s">
        <v>3160</v>
      </c>
      <c r="F2882" s="291" t="s">
        <v>3161</v>
      </c>
      <c r="G2882" s="291" t="s">
        <v>3162</v>
      </c>
      <c r="H2882" s="291" t="s">
        <v>3163</v>
      </c>
      <c r="I2882" s="291" t="s">
        <v>3164</v>
      </c>
      <c r="J2882" s="291" t="s">
        <v>63</v>
      </c>
      <c r="K2882" s="291">
        <v>6</v>
      </c>
      <c r="L2882" s="291">
        <v>24440266</v>
      </c>
      <c r="M2882" s="291" t="s">
        <v>58</v>
      </c>
      <c r="N2882" s="291">
        <v>879</v>
      </c>
      <c r="O2882" s="291">
        <v>15736272.601866959</v>
      </c>
      <c r="P2882" s="321" t="s">
        <v>3172</v>
      </c>
      <c r="Q2882" s="321">
        <v>20100000</v>
      </c>
      <c r="R2882" s="321">
        <v>32.510452999999998</v>
      </c>
      <c r="S2882" s="321">
        <v>52.540310169999998</v>
      </c>
      <c r="T2882" s="321">
        <v>123.30787642705047</v>
      </c>
      <c r="U2882" s="321" t="s">
        <v>150</v>
      </c>
      <c r="V2882" s="321">
        <v>0.2437433168239114</v>
      </c>
      <c r="W2882" s="321">
        <v>1.33586139759419</v>
      </c>
      <c r="X2882" s="321">
        <v>2.6501716760387399</v>
      </c>
      <c r="Y2882" s="321">
        <v>41.899748670636797</v>
      </c>
      <c r="Z2882" s="321">
        <v>0.41800999999999999</v>
      </c>
      <c r="AA2882" s="321">
        <v>141.09487300000001</v>
      </c>
      <c r="AB2882" s="321">
        <v>1.7961040779999999</v>
      </c>
      <c r="AC2882" s="322">
        <v>0.59518882524182481</v>
      </c>
      <c r="AD2882" s="323">
        <v>201000</v>
      </c>
      <c r="AE2882" s="322">
        <v>78.289913442124174</v>
      </c>
      <c r="AF2882" s="324">
        <v>193.39859747916483</v>
      </c>
      <c r="AG2882" s="324">
        <v>34.704240502722193</v>
      </c>
      <c r="AH2882" s="324">
        <v>0.11789284348334167</v>
      </c>
      <c r="AI2882" s="324">
        <v>0.17944411673647706</v>
      </c>
      <c r="AJ2882" s="324">
        <v>0.12053670838377531</v>
      </c>
      <c r="AK2882" s="324">
        <v>183.56958032778911</v>
      </c>
      <c r="AL2882" s="324">
        <v>138.82572195072038</v>
      </c>
      <c r="AM2882" s="324">
        <v>228.31343870485787</v>
      </c>
    </row>
    <row r="2883" spans="1:39">
      <c r="A2883" s="291" t="s">
        <v>3034</v>
      </c>
      <c r="B2883" s="291">
        <v>4</v>
      </c>
      <c r="C2883" s="291" t="s">
        <v>5061</v>
      </c>
      <c r="D2883" s="291" t="s">
        <v>3178</v>
      </c>
      <c r="E2883" s="291" t="s">
        <v>3160</v>
      </c>
      <c r="F2883" s="291" t="s">
        <v>3161</v>
      </c>
      <c r="G2883" s="291" t="s">
        <v>3162</v>
      </c>
      <c r="H2883" s="291" t="s">
        <v>3163</v>
      </c>
      <c r="I2883" s="291" t="s">
        <v>3164</v>
      </c>
      <c r="J2883" s="291" t="s">
        <v>63</v>
      </c>
      <c r="K2883" s="291">
        <v>6</v>
      </c>
      <c r="L2883" s="291">
        <v>24440266</v>
      </c>
      <c r="M2883" s="291" t="s">
        <v>58</v>
      </c>
      <c r="N2883" s="291">
        <v>880</v>
      </c>
      <c r="O2883" s="291">
        <v>15754195.463600293</v>
      </c>
      <c r="P2883" s="321" t="s">
        <v>3172</v>
      </c>
      <c r="Q2883" s="321">
        <v>20100000</v>
      </c>
      <c r="R2883" s="321">
        <v>32.510452999999998</v>
      </c>
      <c r="S2883" s="321">
        <v>52.540310169999998</v>
      </c>
      <c r="T2883" s="321">
        <v>123.30787642705047</v>
      </c>
      <c r="U2883" s="321" t="s">
        <v>150</v>
      </c>
      <c r="V2883" s="321">
        <v>0.2437433168239114</v>
      </c>
      <c r="W2883" s="321">
        <v>1.33586139759419</v>
      </c>
      <c r="X2883" s="321">
        <v>2.6501716760387399</v>
      </c>
      <c r="Y2883" s="321">
        <v>41.899748670636797</v>
      </c>
      <c r="Z2883" s="321">
        <v>0.41800999999999999</v>
      </c>
      <c r="AA2883" s="321">
        <v>141.09487300000001</v>
      </c>
      <c r="AB2883" s="321">
        <v>1.7961040779999999</v>
      </c>
      <c r="AC2883" s="322">
        <v>0.59518882524182481</v>
      </c>
      <c r="AD2883" s="323">
        <v>201000</v>
      </c>
      <c r="AE2883" s="322">
        <v>78.37908190845917</v>
      </c>
      <c r="AF2883" s="324">
        <v>193.61886923028007</v>
      </c>
      <c r="AG2883" s="324">
        <v>34.730139013007062</v>
      </c>
      <c r="AH2883" s="324">
        <v>0.11757526852056317</v>
      </c>
      <c r="AI2883" s="324">
        <v>0.17937373124362618</v>
      </c>
      <c r="AJ2883" s="324">
        <v>0.12053670838377531</v>
      </c>
      <c r="AK2883" s="324">
        <v>183.49757665545488</v>
      </c>
      <c r="AL2883" s="324">
        <v>138.77126869230437</v>
      </c>
      <c r="AM2883" s="324">
        <v>228.22388461860538</v>
      </c>
    </row>
    <row r="2884" spans="1:39">
      <c r="A2884" s="291" t="s">
        <v>3035</v>
      </c>
      <c r="B2884" s="291">
        <v>4</v>
      </c>
      <c r="C2884" s="291" t="s">
        <v>5062</v>
      </c>
      <c r="D2884" s="291" t="s">
        <v>3178</v>
      </c>
      <c r="E2884" s="291" t="s">
        <v>3160</v>
      </c>
      <c r="F2884" s="291" t="s">
        <v>3161</v>
      </c>
      <c r="G2884" s="291" t="s">
        <v>3162</v>
      </c>
      <c r="H2884" s="291" t="s">
        <v>3163</v>
      </c>
      <c r="I2884" s="291" t="s">
        <v>3164</v>
      </c>
      <c r="J2884" s="291" t="s">
        <v>63</v>
      </c>
      <c r="K2884" s="291">
        <v>6</v>
      </c>
      <c r="L2884" s="291">
        <v>24440266</v>
      </c>
      <c r="M2884" s="291" t="s">
        <v>58</v>
      </c>
      <c r="N2884" s="291">
        <v>881</v>
      </c>
      <c r="O2884" s="291">
        <v>15772118.325333627</v>
      </c>
      <c r="P2884" s="321" t="s">
        <v>3172</v>
      </c>
      <c r="Q2884" s="321">
        <v>20100000</v>
      </c>
      <c r="R2884" s="321">
        <v>32.510452999999998</v>
      </c>
      <c r="S2884" s="321">
        <v>52.540310169999998</v>
      </c>
      <c r="T2884" s="321">
        <v>123.30787642705047</v>
      </c>
      <c r="U2884" s="321" t="s">
        <v>150</v>
      </c>
      <c r="V2884" s="321">
        <v>0.2437433168239114</v>
      </c>
      <c r="W2884" s="321">
        <v>1.33586139759419</v>
      </c>
      <c r="X2884" s="321">
        <v>2.6501716760387399</v>
      </c>
      <c r="Y2884" s="321">
        <v>41.899748670636797</v>
      </c>
      <c r="Z2884" s="321">
        <v>0.41800999999999999</v>
      </c>
      <c r="AA2884" s="321">
        <v>141.09487300000001</v>
      </c>
      <c r="AB2884" s="321">
        <v>1.7961040779999999</v>
      </c>
      <c r="AC2884" s="322">
        <v>0.59518882524182481</v>
      </c>
      <c r="AD2884" s="323">
        <v>201000</v>
      </c>
      <c r="AE2884" s="322">
        <v>78.468250374794167</v>
      </c>
      <c r="AF2884" s="324">
        <v>193.8391409813953</v>
      </c>
      <c r="AG2884" s="324">
        <v>34.755967647894515</v>
      </c>
      <c r="AH2884" s="324">
        <v>0.1172580449226161</v>
      </c>
      <c r="AI2884" s="324">
        <v>0.17930314523644322</v>
      </c>
      <c r="AJ2884" s="324">
        <v>0.12053670838377531</v>
      </c>
      <c r="AK2884" s="324">
        <v>183.42536785891562</v>
      </c>
      <c r="AL2884" s="324">
        <v>138.71666030733746</v>
      </c>
      <c r="AM2884" s="324">
        <v>228.13407541049378</v>
      </c>
    </row>
    <row r="2885" spans="1:39">
      <c r="A2885" s="291" t="s">
        <v>3036</v>
      </c>
      <c r="B2885" s="291">
        <v>4</v>
      </c>
      <c r="C2885" s="291" t="s">
        <v>5063</v>
      </c>
      <c r="D2885" s="291" t="s">
        <v>3178</v>
      </c>
      <c r="E2885" s="291" t="s">
        <v>3160</v>
      </c>
      <c r="F2885" s="291" t="s">
        <v>3161</v>
      </c>
      <c r="G2885" s="291" t="s">
        <v>3162</v>
      </c>
      <c r="H2885" s="291" t="s">
        <v>3163</v>
      </c>
      <c r="I2885" s="291" t="s">
        <v>3164</v>
      </c>
      <c r="J2885" s="291" t="s">
        <v>63</v>
      </c>
      <c r="K2885" s="291">
        <v>6</v>
      </c>
      <c r="L2885" s="291">
        <v>24440266</v>
      </c>
      <c r="M2885" s="291" t="s">
        <v>58</v>
      </c>
      <c r="N2885" s="291">
        <v>882</v>
      </c>
      <c r="O2885" s="291">
        <v>15790041.187066961</v>
      </c>
      <c r="P2885" s="321" t="s">
        <v>3172</v>
      </c>
      <c r="Q2885" s="321">
        <v>20100000</v>
      </c>
      <c r="R2885" s="321">
        <v>32.510452999999998</v>
      </c>
      <c r="S2885" s="321">
        <v>52.540310169999998</v>
      </c>
      <c r="T2885" s="321">
        <v>123.30787642705047</v>
      </c>
      <c r="U2885" s="321" t="s">
        <v>150</v>
      </c>
      <c r="V2885" s="321">
        <v>0.2437433168239114</v>
      </c>
      <c r="W2885" s="321">
        <v>1.33586139759419</v>
      </c>
      <c r="X2885" s="321">
        <v>2.6501716760387399</v>
      </c>
      <c r="Y2885" s="321">
        <v>41.899748670636797</v>
      </c>
      <c r="Z2885" s="321">
        <v>0.41800999999999999</v>
      </c>
      <c r="AA2885" s="321">
        <v>141.09487300000001</v>
      </c>
      <c r="AB2885" s="321">
        <v>1.7961040779999999</v>
      </c>
      <c r="AC2885" s="322">
        <v>0.59518882524182481</v>
      </c>
      <c r="AD2885" s="323">
        <v>201000</v>
      </c>
      <c r="AE2885" s="322">
        <v>78.557418841129163</v>
      </c>
      <c r="AF2885" s="324">
        <v>194.05941273251051</v>
      </c>
      <c r="AG2885" s="324">
        <v>34.781726485251376</v>
      </c>
      <c r="AH2885" s="324">
        <v>0.1169411748281267</v>
      </c>
      <c r="AI2885" s="324">
        <v>0.17923235979897634</v>
      </c>
      <c r="AJ2885" s="324">
        <v>0.12053670838377531</v>
      </c>
      <c r="AK2885" s="324">
        <v>183.35295504714205</v>
      </c>
      <c r="AL2885" s="324">
        <v>138.66189763448611</v>
      </c>
      <c r="AM2885" s="324">
        <v>228.04401245979795</v>
      </c>
    </row>
    <row r="2886" spans="1:39">
      <c r="A2886" s="291" t="s">
        <v>3037</v>
      </c>
      <c r="B2886" s="291">
        <v>4</v>
      </c>
      <c r="C2886" s="291" t="s">
        <v>5064</v>
      </c>
      <c r="D2886" s="291" t="s">
        <v>3178</v>
      </c>
      <c r="E2886" s="291" t="s">
        <v>3160</v>
      </c>
      <c r="F2886" s="291" t="s">
        <v>3161</v>
      </c>
      <c r="G2886" s="291" t="s">
        <v>3162</v>
      </c>
      <c r="H2886" s="291" t="s">
        <v>3163</v>
      </c>
      <c r="I2886" s="291" t="s">
        <v>3164</v>
      </c>
      <c r="J2886" s="291" t="s">
        <v>63</v>
      </c>
      <c r="K2886" s="291">
        <v>6</v>
      </c>
      <c r="L2886" s="291">
        <v>24440266</v>
      </c>
      <c r="M2886" s="291" t="s">
        <v>58</v>
      </c>
      <c r="N2886" s="291">
        <v>883</v>
      </c>
      <c r="O2886" s="291">
        <v>15807964.048800295</v>
      </c>
      <c r="P2886" s="321" t="s">
        <v>3172</v>
      </c>
      <c r="Q2886" s="321">
        <v>20100000</v>
      </c>
      <c r="R2886" s="321">
        <v>32.510452999999998</v>
      </c>
      <c r="S2886" s="321">
        <v>52.540310169999998</v>
      </c>
      <c r="T2886" s="321">
        <v>123.30787642705047</v>
      </c>
      <c r="U2886" s="321" t="s">
        <v>150</v>
      </c>
      <c r="V2886" s="321">
        <v>0.2437433168239114</v>
      </c>
      <c r="W2886" s="321">
        <v>1.33586139759419</v>
      </c>
      <c r="X2886" s="321">
        <v>2.6501716760387399</v>
      </c>
      <c r="Y2886" s="321">
        <v>41.899748670636797</v>
      </c>
      <c r="Z2886" s="321">
        <v>0.41800999999999999</v>
      </c>
      <c r="AA2886" s="321">
        <v>141.09487300000001</v>
      </c>
      <c r="AB2886" s="321">
        <v>1.7961040779999999</v>
      </c>
      <c r="AC2886" s="322">
        <v>0.59518882524182481</v>
      </c>
      <c r="AD2886" s="323">
        <v>201000</v>
      </c>
      <c r="AE2886" s="322">
        <v>78.646587307464159</v>
      </c>
      <c r="AF2886" s="324">
        <v>194.27968448362574</v>
      </c>
      <c r="AG2886" s="324">
        <v>34.807415603412402</v>
      </c>
      <c r="AH2886" s="324">
        <v>0.11662466036140302</v>
      </c>
      <c r="AI2886" s="324">
        <v>0.17916137601276594</v>
      </c>
      <c r="AJ2886" s="324">
        <v>0.12053670838377531</v>
      </c>
      <c r="AK2886" s="324">
        <v>183.2803393265394</v>
      </c>
      <c r="AL2886" s="324">
        <v>138.60698151047674</v>
      </c>
      <c r="AM2886" s="324">
        <v>227.9536971426021</v>
      </c>
    </row>
    <row r="2887" spans="1:39">
      <c r="A2887" s="291" t="s">
        <v>3038</v>
      </c>
      <c r="B2887" s="291">
        <v>4</v>
      </c>
      <c r="C2887" s="291" t="s">
        <v>5065</v>
      </c>
      <c r="D2887" s="291" t="s">
        <v>3178</v>
      </c>
      <c r="E2887" s="291" t="s">
        <v>3160</v>
      </c>
      <c r="F2887" s="291" t="s">
        <v>3161</v>
      </c>
      <c r="G2887" s="291" t="s">
        <v>3162</v>
      </c>
      <c r="H2887" s="291" t="s">
        <v>3163</v>
      </c>
      <c r="I2887" s="291" t="s">
        <v>3164</v>
      </c>
      <c r="J2887" s="291" t="s">
        <v>63</v>
      </c>
      <c r="K2887" s="291">
        <v>6</v>
      </c>
      <c r="L2887" s="291">
        <v>24440266</v>
      </c>
      <c r="M2887" s="291" t="s">
        <v>58</v>
      </c>
      <c r="N2887" s="291">
        <v>884</v>
      </c>
      <c r="O2887" s="291">
        <v>15825886.910533629</v>
      </c>
      <c r="P2887" s="321" t="s">
        <v>3172</v>
      </c>
      <c r="Q2887" s="321">
        <v>20100000</v>
      </c>
      <c r="R2887" s="321">
        <v>32.510452999999998</v>
      </c>
      <c r="S2887" s="321">
        <v>52.540310169999998</v>
      </c>
      <c r="T2887" s="321">
        <v>123.30787642705047</v>
      </c>
      <c r="U2887" s="321" t="s">
        <v>150</v>
      </c>
      <c r="V2887" s="321">
        <v>0.2437433168239114</v>
      </c>
      <c r="W2887" s="321">
        <v>1.33586139759419</v>
      </c>
      <c r="X2887" s="321">
        <v>2.6501716760387399</v>
      </c>
      <c r="Y2887" s="321">
        <v>41.899748670636797</v>
      </c>
      <c r="Z2887" s="321">
        <v>0.41800999999999999</v>
      </c>
      <c r="AA2887" s="321">
        <v>141.09487300000001</v>
      </c>
      <c r="AB2887" s="321">
        <v>1.7961040779999999</v>
      </c>
      <c r="AC2887" s="322">
        <v>0.59518882524182481</v>
      </c>
      <c r="AD2887" s="323">
        <v>201000</v>
      </c>
      <c r="AE2887" s="322">
        <v>78.735755773799156</v>
      </c>
      <c r="AF2887" s="324">
        <v>194.49995623474098</v>
      </c>
      <c r="AG2887" s="324">
        <v>34.833035081177137</v>
      </c>
      <c r="AH2887" s="324">
        <v>0.11630850363255356</v>
      </c>
      <c r="AI2887" s="324">
        <v>0.17909019495684272</v>
      </c>
      <c r="AJ2887" s="324">
        <v>0.12053670838377531</v>
      </c>
      <c r="AK2887" s="324">
        <v>183.20752180094561</v>
      </c>
      <c r="AL2887" s="324">
        <v>138.55191277009411</v>
      </c>
      <c r="AM2887" s="324">
        <v>227.86313083179715</v>
      </c>
    </row>
    <row r="2888" spans="1:39">
      <c r="A2888" s="291" t="s">
        <v>3039</v>
      </c>
      <c r="B2888" s="291">
        <v>4</v>
      </c>
      <c r="C2888" s="291" t="s">
        <v>5066</v>
      </c>
      <c r="D2888" s="291" t="s">
        <v>3178</v>
      </c>
      <c r="E2888" s="291" t="s">
        <v>3160</v>
      </c>
      <c r="F2888" s="291" t="s">
        <v>3161</v>
      </c>
      <c r="G2888" s="291" t="s">
        <v>3162</v>
      </c>
      <c r="H2888" s="291" t="s">
        <v>3163</v>
      </c>
      <c r="I2888" s="291" t="s">
        <v>3164</v>
      </c>
      <c r="J2888" s="291" t="s">
        <v>63</v>
      </c>
      <c r="K2888" s="291">
        <v>6</v>
      </c>
      <c r="L2888" s="291">
        <v>24440266</v>
      </c>
      <c r="M2888" s="291" t="s">
        <v>58</v>
      </c>
      <c r="N2888" s="291">
        <v>885</v>
      </c>
      <c r="O2888" s="291">
        <v>15843809.772266963</v>
      </c>
      <c r="P2888" s="321" t="s">
        <v>3172</v>
      </c>
      <c r="Q2888" s="321">
        <v>20100000</v>
      </c>
      <c r="R2888" s="321">
        <v>32.510452999999998</v>
      </c>
      <c r="S2888" s="321">
        <v>52.540310169999998</v>
      </c>
      <c r="T2888" s="321">
        <v>123.30787642705047</v>
      </c>
      <c r="U2888" s="321" t="s">
        <v>150</v>
      </c>
      <c r="V2888" s="321">
        <v>0.2437433168239114</v>
      </c>
      <c r="W2888" s="321">
        <v>1.33586139759419</v>
      </c>
      <c r="X2888" s="321">
        <v>2.6501716760387399</v>
      </c>
      <c r="Y2888" s="321">
        <v>41.899748670636797</v>
      </c>
      <c r="Z2888" s="321">
        <v>0.41800999999999999</v>
      </c>
      <c r="AA2888" s="321">
        <v>141.09487300000001</v>
      </c>
      <c r="AB2888" s="321">
        <v>1.7961040779999999</v>
      </c>
      <c r="AC2888" s="322">
        <v>0.59518882524182481</v>
      </c>
      <c r="AD2888" s="323">
        <v>201000</v>
      </c>
      <c r="AE2888" s="322">
        <v>78.824924240134152</v>
      </c>
      <c r="AF2888" s="324">
        <v>194.72022798585621</v>
      </c>
      <c r="AG2888" s="324">
        <v>34.858584997806751</v>
      </c>
      <c r="AH2888" s="324">
        <v>0.1159927067372718</v>
      </c>
      <c r="AI2888" s="324">
        <v>0.17901881770772554</v>
      </c>
      <c r="AJ2888" s="324">
        <v>0.12053670838377531</v>
      </c>
      <c r="AK2888" s="324">
        <v>183.13450357162895</v>
      </c>
      <c r="AL2888" s="324">
        <v>138.49669224617966</v>
      </c>
      <c r="AM2888" s="324">
        <v>227.77231489707822</v>
      </c>
    </row>
    <row r="2889" spans="1:39">
      <c r="A2889" s="291" t="s">
        <v>3040</v>
      </c>
      <c r="B2889" s="291">
        <v>4</v>
      </c>
      <c r="C2889" s="291" t="s">
        <v>5067</v>
      </c>
      <c r="D2889" s="291" t="s">
        <v>3178</v>
      </c>
      <c r="E2889" s="291" t="s">
        <v>3160</v>
      </c>
      <c r="F2889" s="291" t="s">
        <v>3161</v>
      </c>
      <c r="G2889" s="291" t="s">
        <v>3162</v>
      </c>
      <c r="H2889" s="291" t="s">
        <v>3163</v>
      </c>
      <c r="I2889" s="291" t="s">
        <v>3164</v>
      </c>
      <c r="J2889" s="291" t="s">
        <v>63</v>
      </c>
      <c r="K2889" s="291">
        <v>6</v>
      </c>
      <c r="L2889" s="291">
        <v>24440266</v>
      </c>
      <c r="M2889" s="291" t="s">
        <v>58</v>
      </c>
      <c r="N2889" s="291">
        <v>886</v>
      </c>
      <c r="O2889" s="291">
        <v>15861732.634000298</v>
      </c>
      <c r="P2889" s="321" t="s">
        <v>3172</v>
      </c>
      <c r="Q2889" s="321">
        <v>20100000</v>
      </c>
      <c r="R2889" s="321">
        <v>32.510452999999998</v>
      </c>
      <c r="S2889" s="321">
        <v>52.540310169999998</v>
      </c>
      <c r="T2889" s="321">
        <v>123.30787642705047</v>
      </c>
      <c r="U2889" s="321" t="s">
        <v>150</v>
      </c>
      <c r="V2889" s="321">
        <v>0.2437433168239114</v>
      </c>
      <c r="W2889" s="321">
        <v>1.33586139759419</v>
      </c>
      <c r="X2889" s="321">
        <v>2.6501716760387399</v>
      </c>
      <c r="Y2889" s="321">
        <v>41.899748670636797</v>
      </c>
      <c r="Z2889" s="321">
        <v>0.41800999999999999</v>
      </c>
      <c r="AA2889" s="321">
        <v>141.09487300000001</v>
      </c>
      <c r="AB2889" s="321">
        <v>1.7961040779999999</v>
      </c>
      <c r="AC2889" s="322">
        <v>0.59518882524182481</v>
      </c>
      <c r="AD2889" s="323">
        <v>201000</v>
      </c>
      <c r="AE2889" s="322">
        <v>78.914092706469148</v>
      </c>
      <c r="AF2889" s="324">
        <v>194.94049973697145</v>
      </c>
      <c r="AG2889" s="324">
        <v>34.884065433020915</v>
      </c>
      <c r="AH2889" s="324">
        <v>0.11567727175707306</v>
      </c>
      <c r="AI2889" s="324">
        <v>0.17894724533941972</v>
      </c>
      <c r="AJ2889" s="324">
        <v>0.12053670838377531</v>
      </c>
      <c r="AK2889" s="324">
        <v>183.06128573728634</v>
      </c>
      <c r="AL2889" s="324">
        <v>138.44132076963041</v>
      </c>
      <c r="AM2889" s="324">
        <v>227.6812507049423</v>
      </c>
    </row>
    <row r="2890" spans="1:39">
      <c r="A2890" s="291" t="s">
        <v>3041</v>
      </c>
      <c r="B2890" s="291">
        <v>4</v>
      </c>
      <c r="C2890" s="291" t="s">
        <v>5068</v>
      </c>
      <c r="D2890" s="291" t="s">
        <v>3178</v>
      </c>
      <c r="E2890" s="291" t="s">
        <v>3160</v>
      </c>
      <c r="F2890" s="291" t="s">
        <v>3161</v>
      </c>
      <c r="G2890" s="291" t="s">
        <v>3162</v>
      </c>
      <c r="H2890" s="291" t="s">
        <v>3163</v>
      </c>
      <c r="I2890" s="291" t="s">
        <v>3164</v>
      </c>
      <c r="J2890" s="291" t="s">
        <v>63</v>
      </c>
      <c r="K2890" s="291">
        <v>6</v>
      </c>
      <c r="L2890" s="291">
        <v>24440266</v>
      </c>
      <c r="M2890" s="291" t="s">
        <v>58</v>
      </c>
      <c r="N2890" s="291">
        <v>887</v>
      </c>
      <c r="O2890" s="291">
        <v>15879655.495733632</v>
      </c>
      <c r="P2890" s="321" t="s">
        <v>3172</v>
      </c>
      <c r="Q2890" s="321">
        <v>20100000</v>
      </c>
      <c r="R2890" s="321">
        <v>32.510452999999998</v>
      </c>
      <c r="S2890" s="321">
        <v>52.540310169999998</v>
      </c>
      <c r="T2890" s="321">
        <v>123.30787642705047</v>
      </c>
      <c r="U2890" s="321" t="s">
        <v>150</v>
      </c>
      <c r="V2890" s="321">
        <v>0.2437433168239114</v>
      </c>
      <c r="W2890" s="321">
        <v>1.33586139759419</v>
      </c>
      <c r="X2890" s="321">
        <v>2.6501716760387399</v>
      </c>
      <c r="Y2890" s="321">
        <v>41.899748670636797</v>
      </c>
      <c r="Z2890" s="321">
        <v>0.41800999999999999</v>
      </c>
      <c r="AA2890" s="321">
        <v>141.09487300000001</v>
      </c>
      <c r="AB2890" s="321">
        <v>1.7961040779999999</v>
      </c>
      <c r="AC2890" s="322">
        <v>0.59518882524182481</v>
      </c>
      <c r="AD2890" s="323">
        <v>201000</v>
      </c>
      <c r="AE2890" s="322">
        <v>79.003261172804145</v>
      </c>
      <c r="AF2890" s="324">
        <v>195.16077148808665</v>
      </c>
      <c r="AG2890" s="324">
        <v>34.909476466994676</v>
      </c>
      <c r="AH2890" s="324">
        <v>0.11536220075932641</v>
      </c>
      <c r="AI2890" s="324">
        <v>0.1788754789234151</v>
      </c>
      <c r="AJ2890" s="324">
        <v>0.12053670838377531</v>
      </c>
      <c r="AK2890" s="324">
        <v>182.98786939404147</v>
      </c>
      <c r="AL2890" s="324">
        <v>138.3857991693971</v>
      </c>
      <c r="AM2890" s="324">
        <v>227.58993961868583</v>
      </c>
    </row>
    <row r="2891" spans="1:39">
      <c r="A2891" s="291" t="s">
        <v>3042</v>
      </c>
      <c r="B2891" s="291">
        <v>4</v>
      </c>
      <c r="C2891" s="291" t="s">
        <v>5069</v>
      </c>
      <c r="D2891" s="291" t="s">
        <v>3178</v>
      </c>
      <c r="E2891" s="291" t="s">
        <v>3160</v>
      </c>
      <c r="F2891" s="291" t="s">
        <v>3161</v>
      </c>
      <c r="G2891" s="291" t="s">
        <v>3162</v>
      </c>
      <c r="H2891" s="291" t="s">
        <v>3163</v>
      </c>
      <c r="I2891" s="291" t="s">
        <v>3164</v>
      </c>
      <c r="J2891" s="291" t="s">
        <v>63</v>
      </c>
      <c r="K2891" s="291">
        <v>6</v>
      </c>
      <c r="L2891" s="291">
        <v>24440266</v>
      </c>
      <c r="M2891" s="291" t="s">
        <v>58</v>
      </c>
      <c r="N2891" s="291">
        <v>888</v>
      </c>
      <c r="O2891" s="291">
        <v>15897578.357466966</v>
      </c>
      <c r="P2891" s="321" t="s">
        <v>3172</v>
      </c>
      <c r="Q2891" s="321">
        <v>20100000</v>
      </c>
      <c r="R2891" s="321">
        <v>32.510452999999998</v>
      </c>
      <c r="S2891" s="321">
        <v>52.540310169999998</v>
      </c>
      <c r="T2891" s="321">
        <v>123.30787642705047</v>
      </c>
      <c r="U2891" s="321" t="s">
        <v>150</v>
      </c>
      <c r="V2891" s="321">
        <v>0.2437433168239114</v>
      </c>
      <c r="W2891" s="321">
        <v>1.33586139759419</v>
      </c>
      <c r="X2891" s="321">
        <v>2.6501716760387399</v>
      </c>
      <c r="Y2891" s="321">
        <v>41.899748670636797</v>
      </c>
      <c r="Z2891" s="321">
        <v>0.41800999999999999</v>
      </c>
      <c r="AA2891" s="321">
        <v>141.09487300000001</v>
      </c>
      <c r="AB2891" s="321">
        <v>1.7961040779999999</v>
      </c>
      <c r="AC2891" s="322">
        <v>0.59518882524182481</v>
      </c>
      <c r="AD2891" s="323">
        <v>201000</v>
      </c>
      <c r="AE2891" s="322">
        <v>79.092429639139141</v>
      </c>
      <c r="AF2891" s="324">
        <v>195.38104323920189</v>
      </c>
      <c r="AG2891" s="324">
        <v>34.934818180355308</v>
      </c>
      <c r="AH2891" s="324">
        <v>0.11504749579701909</v>
      </c>
      <c r="AI2891" s="324">
        <v>0.17880351952868409</v>
      </c>
      <c r="AJ2891" s="324">
        <v>0.12053670838377531</v>
      </c>
      <c r="AK2891" s="324">
        <v>182.91425563544269</v>
      </c>
      <c r="AL2891" s="324">
        <v>138.33012827248305</v>
      </c>
      <c r="AM2891" s="324">
        <v>227.49838299840229</v>
      </c>
    </row>
    <row r="2892" spans="1:39">
      <c r="A2892" s="291" t="s">
        <v>3043</v>
      </c>
      <c r="B2892" s="291">
        <v>4</v>
      </c>
      <c r="C2892" s="291" t="s">
        <v>5070</v>
      </c>
      <c r="D2892" s="291" t="s">
        <v>3178</v>
      </c>
      <c r="E2892" s="291" t="s">
        <v>3160</v>
      </c>
      <c r="F2892" s="291" t="s">
        <v>3161</v>
      </c>
      <c r="G2892" s="291" t="s">
        <v>3162</v>
      </c>
      <c r="H2892" s="291" t="s">
        <v>3163</v>
      </c>
      <c r="I2892" s="291" t="s">
        <v>3164</v>
      </c>
      <c r="J2892" s="291" t="s">
        <v>63</v>
      </c>
      <c r="K2892" s="291">
        <v>6</v>
      </c>
      <c r="L2892" s="291">
        <v>24440266</v>
      </c>
      <c r="M2892" s="291" t="s">
        <v>58</v>
      </c>
      <c r="N2892" s="291">
        <v>889</v>
      </c>
      <c r="O2892" s="291">
        <v>15915501.2192003</v>
      </c>
      <c r="P2892" s="321" t="s">
        <v>3172</v>
      </c>
      <c r="Q2892" s="321">
        <v>20100000</v>
      </c>
      <c r="R2892" s="321">
        <v>32.510452999999998</v>
      </c>
      <c r="S2892" s="321">
        <v>52.540310169999998</v>
      </c>
      <c r="T2892" s="321">
        <v>123.30787642705047</v>
      </c>
      <c r="U2892" s="321" t="s">
        <v>150</v>
      </c>
      <c r="V2892" s="321">
        <v>0.2437433168239114</v>
      </c>
      <c r="W2892" s="321">
        <v>1.33586139759419</v>
      </c>
      <c r="X2892" s="321">
        <v>2.6501716760387399</v>
      </c>
      <c r="Y2892" s="321">
        <v>41.899748670636797</v>
      </c>
      <c r="Z2892" s="321">
        <v>0.41800999999999999</v>
      </c>
      <c r="AA2892" s="321">
        <v>141.09487300000001</v>
      </c>
      <c r="AB2892" s="321">
        <v>1.7961040779999999</v>
      </c>
      <c r="AC2892" s="322">
        <v>0.59518882524182481</v>
      </c>
      <c r="AD2892" s="323">
        <v>201000</v>
      </c>
      <c r="AE2892" s="322">
        <v>79.181598105474123</v>
      </c>
      <c r="AF2892" s="324">
        <v>195.60131499031709</v>
      </c>
      <c r="AG2892" s="324">
        <v>34.960090654179197</v>
      </c>
      <c r="AH2892" s="324">
        <v>0.11473315890911359</v>
      </c>
      <c r="AI2892" s="324">
        <v>0.17873136822168009</v>
      </c>
      <c r="AJ2892" s="324">
        <v>0.12053670838377531</v>
      </c>
      <c r="AK2892" s="324">
        <v>182.84044555246138</v>
      </c>
      <c r="AL2892" s="324">
        <v>138.27430890394268</v>
      </c>
      <c r="AM2892" s="324">
        <v>227.4065822009801</v>
      </c>
    </row>
    <row r="2893" spans="1:39">
      <c r="A2893" s="291" t="s">
        <v>3044</v>
      </c>
      <c r="B2893" s="291">
        <v>4</v>
      </c>
      <c r="C2893" s="291" t="s">
        <v>5071</v>
      </c>
      <c r="D2893" s="291" t="s">
        <v>3178</v>
      </c>
      <c r="E2893" s="291" t="s">
        <v>3160</v>
      </c>
      <c r="F2893" s="291" t="s">
        <v>3161</v>
      </c>
      <c r="G2893" s="291" t="s">
        <v>3162</v>
      </c>
      <c r="H2893" s="291" t="s">
        <v>3163</v>
      </c>
      <c r="I2893" s="291" t="s">
        <v>3164</v>
      </c>
      <c r="J2893" s="291" t="s">
        <v>63</v>
      </c>
      <c r="K2893" s="291">
        <v>6</v>
      </c>
      <c r="L2893" s="291">
        <v>24440266</v>
      </c>
      <c r="M2893" s="291" t="s">
        <v>58</v>
      </c>
      <c r="N2893" s="291">
        <v>890</v>
      </c>
      <c r="O2893" s="291">
        <v>15933424.080933634</v>
      </c>
      <c r="P2893" s="321" t="s">
        <v>3172</v>
      </c>
      <c r="Q2893" s="321">
        <v>20100000</v>
      </c>
      <c r="R2893" s="321">
        <v>32.510452999999998</v>
      </c>
      <c r="S2893" s="321">
        <v>52.540310169999998</v>
      </c>
      <c r="T2893" s="321">
        <v>123.30787642705047</v>
      </c>
      <c r="U2893" s="321" t="s">
        <v>150</v>
      </c>
      <c r="V2893" s="321">
        <v>0.2437433168239114</v>
      </c>
      <c r="W2893" s="321">
        <v>1.33586139759419</v>
      </c>
      <c r="X2893" s="321">
        <v>2.6501716760387399</v>
      </c>
      <c r="Y2893" s="321">
        <v>41.899748670636797</v>
      </c>
      <c r="Z2893" s="321">
        <v>0.41800999999999999</v>
      </c>
      <c r="AA2893" s="321">
        <v>141.09487300000001</v>
      </c>
      <c r="AB2893" s="321">
        <v>1.7961040779999999</v>
      </c>
      <c r="AC2893" s="322">
        <v>0.59518882524182481</v>
      </c>
      <c r="AD2893" s="323">
        <v>201000</v>
      </c>
      <c r="AE2893" s="322">
        <v>79.270766571809119</v>
      </c>
      <c r="AF2893" s="324">
        <v>195.82158674143233</v>
      </c>
      <c r="AG2893" s="324">
        <v>34.985293969988746</v>
      </c>
      <c r="AH2893" s="324">
        <v>0.11441919212038941</v>
      </c>
      <c r="AI2893" s="324">
        <v>0.17865902606633555</v>
      </c>
      <c r="AJ2893" s="324">
        <v>0.12053670838377531</v>
      </c>
      <c r="AK2893" s="324">
        <v>182.76644023349007</v>
      </c>
      <c r="AL2893" s="324">
        <v>138.21834188688004</v>
      </c>
      <c r="AM2893" s="324">
        <v>227.31453858010011</v>
      </c>
    </row>
    <row r="2894" spans="1:39">
      <c r="A2894" s="291" t="s">
        <v>3045</v>
      </c>
      <c r="B2894" s="291">
        <v>4</v>
      </c>
      <c r="C2894" s="291" t="s">
        <v>5072</v>
      </c>
      <c r="D2894" s="291" t="s">
        <v>3178</v>
      </c>
      <c r="E2894" s="291" t="s">
        <v>3160</v>
      </c>
      <c r="F2894" s="291" t="s">
        <v>3161</v>
      </c>
      <c r="G2894" s="291" t="s">
        <v>3162</v>
      </c>
      <c r="H2894" s="291" t="s">
        <v>3163</v>
      </c>
      <c r="I2894" s="291" t="s">
        <v>3164</v>
      </c>
      <c r="J2894" s="291" t="s">
        <v>63</v>
      </c>
      <c r="K2894" s="291">
        <v>6</v>
      </c>
      <c r="L2894" s="291">
        <v>24440266</v>
      </c>
      <c r="M2894" s="291" t="s">
        <v>58</v>
      </c>
      <c r="N2894" s="291">
        <v>891</v>
      </c>
      <c r="O2894" s="291">
        <v>15951346.942666968</v>
      </c>
      <c r="P2894" s="321" t="s">
        <v>3172</v>
      </c>
      <c r="Q2894" s="321">
        <v>20100000</v>
      </c>
      <c r="R2894" s="321">
        <v>32.510452999999998</v>
      </c>
      <c r="S2894" s="321">
        <v>52.540310169999998</v>
      </c>
      <c r="T2894" s="321">
        <v>123.30787642705047</v>
      </c>
      <c r="U2894" s="321" t="s">
        <v>150</v>
      </c>
      <c r="V2894" s="321">
        <v>0.2437433168239114</v>
      </c>
      <c r="W2894" s="321">
        <v>1.33586139759419</v>
      </c>
      <c r="X2894" s="321">
        <v>2.6501716760387399</v>
      </c>
      <c r="Y2894" s="321">
        <v>41.899748670636797</v>
      </c>
      <c r="Z2894" s="321">
        <v>0.41800999999999999</v>
      </c>
      <c r="AA2894" s="321">
        <v>141.09487300000001</v>
      </c>
      <c r="AB2894" s="321">
        <v>1.7961040779999999</v>
      </c>
      <c r="AC2894" s="322">
        <v>0.59518882524182481</v>
      </c>
      <c r="AD2894" s="323">
        <v>201000</v>
      </c>
      <c r="AE2894" s="322">
        <v>79.359935038144116</v>
      </c>
      <c r="AF2894" s="324">
        <v>196.04185849254756</v>
      </c>
      <c r="AG2894" s="324">
        <v>35.010428209749236</v>
      </c>
      <c r="AH2894" s="324">
        <v>0.11410559744150413</v>
      </c>
      <c r="AI2894" s="324">
        <v>0.17858649412406044</v>
      </c>
      <c r="AJ2894" s="324">
        <v>0.12053670838377531</v>
      </c>
      <c r="AK2894" s="324">
        <v>182.69224076434085</v>
      </c>
      <c r="AL2894" s="324">
        <v>138.16222804244782</v>
      </c>
      <c r="AM2894" s="324">
        <v>227.22225348623385</v>
      </c>
    </row>
    <row r="2895" spans="1:39">
      <c r="A2895" s="291" t="s">
        <v>3046</v>
      </c>
      <c r="B2895" s="291">
        <v>4</v>
      </c>
      <c r="C2895" s="291" t="s">
        <v>5073</v>
      </c>
      <c r="D2895" s="291" t="s">
        <v>3178</v>
      </c>
      <c r="E2895" s="291" t="s">
        <v>3160</v>
      </c>
      <c r="F2895" s="291" t="s">
        <v>3161</v>
      </c>
      <c r="G2895" s="291" t="s">
        <v>3162</v>
      </c>
      <c r="H2895" s="291" t="s">
        <v>3163</v>
      </c>
      <c r="I2895" s="291" t="s">
        <v>3164</v>
      </c>
      <c r="J2895" s="291" t="s">
        <v>63</v>
      </c>
      <c r="K2895" s="291">
        <v>6</v>
      </c>
      <c r="L2895" s="291">
        <v>24440266</v>
      </c>
      <c r="M2895" s="291" t="s">
        <v>58</v>
      </c>
      <c r="N2895" s="291">
        <v>892</v>
      </c>
      <c r="O2895" s="291">
        <v>15969269.804400302</v>
      </c>
      <c r="P2895" s="321" t="s">
        <v>3172</v>
      </c>
      <c r="Q2895" s="321">
        <v>20100000</v>
      </c>
      <c r="R2895" s="321">
        <v>32.510452999999998</v>
      </c>
      <c r="S2895" s="321">
        <v>52.540310169999998</v>
      </c>
      <c r="T2895" s="321">
        <v>123.30787642705047</v>
      </c>
      <c r="U2895" s="321" t="s">
        <v>150</v>
      </c>
      <c r="V2895" s="321">
        <v>0.2437433168239114</v>
      </c>
      <c r="W2895" s="321">
        <v>1.33586139759419</v>
      </c>
      <c r="X2895" s="321">
        <v>2.6501716760387399</v>
      </c>
      <c r="Y2895" s="321">
        <v>41.899748670636797</v>
      </c>
      <c r="Z2895" s="321">
        <v>0.41800999999999999</v>
      </c>
      <c r="AA2895" s="321">
        <v>141.09487300000001</v>
      </c>
      <c r="AB2895" s="321">
        <v>1.7961040779999999</v>
      </c>
      <c r="AC2895" s="322">
        <v>0.59518882524182481</v>
      </c>
      <c r="AD2895" s="323">
        <v>201000</v>
      </c>
      <c r="AE2895" s="322">
        <v>79.449103504479112</v>
      </c>
      <c r="AF2895" s="324">
        <v>196.26213024366277</v>
      </c>
      <c r="AG2895" s="324">
        <v>35.035493455865733</v>
      </c>
      <c r="AH2895" s="324">
        <v>0.11379237686900652</v>
      </c>
      <c r="AI2895" s="324">
        <v>0.17851377345374053</v>
      </c>
      <c r="AJ2895" s="324">
        <v>0.12053670838377531</v>
      </c>
      <c r="AK2895" s="324">
        <v>182.61784822824347</v>
      </c>
      <c r="AL2895" s="324">
        <v>138.10596818984575</v>
      </c>
      <c r="AM2895" s="324">
        <v>227.12972826664117</v>
      </c>
    </row>
    <row r="2896" spans="1:39">
      <c r="A2896" s="291" t="s">
        <v>3047</v>
      </c>
      <c r="B2896" s="291">
        <v>4</v>
      </c>
      <c r="C2896" s="291" t="s">
        <v>5074</v>
      </c>
      <c r="D2896" s="291" t="s">
        <v>3178</v>
      </c>
      <c r="E2896" s="291" t="s">
        <v>3160</v>
      </c>
      <c r="F2896" s="291" t="s">
        <v>3161</v>
      </c>
      <c r="G2896" s="291" t="s">
        <v>3162</v>
      </c>
      <c r="H2896" s="291" t="s">
        <v>3163</v>
      </c>
      <c r="I2896" s="291" t="s">
        <v>3164</v>
      </c>
      <c r="J2896" s="291" t="s">
        <v>63</v>
      </c>
      <c r="K2896" s="291">
        <v>6</v>
      </c>
      <c r="L2896" s="291">
        <v>24440266</v>
      </c>
      <c r="M2896" s="291" t="s">
        <v>58</v>
      </c>
      <c r="N2896" s="291">
        <v>893</v>
      </c>
      <c r="O2896" s="291">
        <v>15987192.666133637</v>
      </c>
      <c r="P2896" s="321" t="s">
        <v>3172</v>
      </c>
      <c r="Q2896" s="321">
        <v>20100000</v>
      </c>
      <c r="R2896" s="321">
        <v>32.510452999999998</v>
      </c>
      <c r="S2896" s="321">
        <v>52.540310169999998</v>
      </c>
      <c r="T2896" s="321">
        <v>123.30787642705047</v>
      </c>
      <c r="U2896" s="321" t="s">
        <v>150</v>
      </c>
      <c r="V2896" s="321">
        <v>0.2437433168239114</v>
      </c>
      <c r="W2896" s="321">
        <v>1.33586139759419</v>
      </c>
      <c r="X2896" s="321">
        <v>2.6501716760387399</v>
      </c>
      <c r="Y2896" s="321">
        <v>41.899748670636797</v>
      </c>
      <c r="Z2896" s="321">
        <v>0.41800999999999999</v>
      </c>
      <c r="AA2896" s="321">
        <v>141.09487300000001</v>
      </c>
      <c r="AB2896" s="321">
        <v>1.7961040779999999</v>
      </c>
      <c r="AC2896" s="322">
        <v>0.59518882524182481</v>
      </c>
      <c r="AD2896" s="323">
        <v>201000</v>
      </c>
      <c r="AE2896" s="322">
        <v>79.538271970814108</v>
      </c>
      <c r="AF2896" s="324">
        <v>196.482401994778</v>
      </c>
      <c r="AG2896" s="324">
        <v>35.060489791180004</v>
      </c>
      <c r="AH2896" s="324">
        <v>0.11347953238540165</v>
      </c>
      <c r="AI2896" s="324">
        <v>0.17844086511173565</v>
      </c>
      <c r="AJ2896" s="324">
        <v>0.12053670838377531</v>
      </c>
      <c r="AK2896" s="324">
        <v>182.54326370584374</v>
      </c>
      <c r="AL2896" s="324">
        <v>138.04956314631946</v>
      </c>
      <c r="AM2896" s="324">
        <v>227.036964265368</v>
      </c>
    </row>
    <row r="2897" spans="1:39">
      <c r="A2897" s="291" t="s">
        <v>3048</v>
      </c>
      <c r="B2897" s="291">
        <v>4</v>
      </c>
      <c r="C2897" s="291" t="s">
        <v>5075</v>
      </c>
      <c r="D2897" s="291" t="s">
        <v>3178</v>
      </c>
      <c r="E2897" s="291" t="s">
        <v>3160</v>
      </c>
      <c r="F2897" s="291" t="s">
        <v>3161</v>
      </c>
      <c r="G2897" s="291" t="s">
        <v>3162</v>
      </c>
      <c r="H2897" s="291" t="s">
        <v>3163</v>
      </c>
      <c r="I2897" s="291" t="s">
        <v>3164</v>
      </c>
      <c r="J2897" s="291" t="s">
        <v>63</v>
      </c>
      <c r="K2897" s="291">
        <v>6</v>
      </c>
      <c r="L2897" s="291">
        <v>24440266</v>
      </c>
      <c r="M2897" s="291" t="s">
        <v>58</v>
      </c>
      <c r="N2897" s="291">
        <v>894</v>
      </c>
      <c r="O2897" s="291">
        <v>16005115.527866971</v>
      </c>
      <c r="P2897" s="321" t="s">
        <v>3172</v>
      </c>
      <c r="Q2897" s="321">
        <v>20100000</v>
      </c>
      <c r="R2897" s="321">
        <v>32.510452999999998</v>
      </c>
      <c r="S2897" s="321">
        <v>52.540310169999998</v>
      </c>
      <c r="T2897" s="321">
        <v>123.30787642705047</v>
      </c>
      <c r="U2897" s="321" t="s">
        <v>150</v>
      </c>
      <c r="V2897" s="321">
        <v>0.2437433168239114</v>
      </c>
      <c r="W2897" s="321">
        <v>1.33586139759419</v>
      </c>
      <c r="X2897" s="321">
        <v>2.6501716760387399</v>
      </c>
      <c r="Y2897" s="321">
        <v>41.899748670636797</v>
      </c>
      <c r="Z2897" s="321">
        <v>0.41800999999999999</v>
      </c>
      <c r="AA2897" s="321">
        <v>141.09487300000001</v>
      </c>
      <c r="AB2897" s="321">
        <v>1.7961040779999999</v>
      </c>
      <c r="AC2897" s="322">
        <v>0.59518882524182481</v>
      </c>
      <c r="AD2897" s="323">
        <v>201000</v>
      </c>
      <c r="AE2897" s="322">
        <v>79.627440437149104</v>
      </c>
      <c r="AF2897" s="324">
        <v>196.70267374589324</v>
      </c>
      <c r="AG2897" s="324">
        <v>35.085417298967386</v>
      </c>
      <c r="AH2897" s="324">
        <v>0.11316706595908937</v>
      </c>
      <c r="AI2897" s="324">
        <v>0.17836777015187827</v>
      </c>
      <c r="AJ2897" s="324">
        <v>0.12053670838377531</v>
      </c>
      <c r="AK2897" s="324">
        <v>182.46848827520199</v>
      </c>
      <c r="AL2897" s="324">
        <v>137.99301372715928</v>
      </c>
      <c r="AM2897" s="324">
        <v>226.9439628232447</v>
      </c>
    </row>
    <row r="2898" spans="1:39">
      <c r="A2898" s="291" t="s">
        <v>3049</v>
      </c>
      <c r="B2898" s="291">
        <v>4</v>
      </c>
      <c r="C2898" s="291" t="s">
        <v>5076</v>
      </c>
      <c r="D2898" s="291" t="s">
        <v>3178</v>
      </c>
      <c r="E2898" s="291" t="s">
        <v>3160</v>
      </c>
      <c r="F2898" s="291" t="s">
        <v>3161</v>
      </c>
      <c r="G2898" s="291" t="s">
        <v>3162</v>
      </c>
      <c r="H2898" s="291" t="s">
        <v>3163</v>
      </c>
      <c r="I2898" s="291" t="s">
        <v>3164</v>
      </c>
      <c r="J2898" s="291" t="s">
        <v>63</v>
      </c>
      <c r="K2898" s="291">
        <v>6</v>
      </c>
      <c r="L2898" s="291">
        <v>24440266</v>
      </c>
      <c r="M2898" s="291" t="s">
        <v>58</v>
      </c>
      <c r="N2898" s="291">
        <v>895</v>
      </c>
      <c r="O2898" s="291">
        <v>16023038.389600305</v>
      </c>
      <c r="P2898" s="321" t="s">
        <v>3172</v>
      </c>
      <c r="Q2898" s="321">
        <v>20100000</v>
      </c>
      <c r="R2898" s="321">
        <v>32.510452999999998</v>
      </c>
      <c r="S2898" s="321">
        <v>52.540310169999998</v>
      </c>
      <c r="T2898" s="321">
        <v>123.30787642705047</v>
      </c>
      <c r="U2898" s="321" t="s">
        <v>150</v>
      </c>
      <c r="V2898" s="321">
        <v>0.2437433168239114</v>
      </c>
      <c r="W2898" s="321">
        <v>1.33586139759419</v>
      </c>
      <c r="X2898" s="321">
        <v>2.6501716760387399</v>
      </c>
      <c r="Y2898" s="321">
        <v>41.899748670636797</v>
      </c>
      <c r="Z2898" s="321">
        <v>0.41800999999999999</v>
      </c>
      <c r="AA2898" s="321">
        <v>141.09487300000001</v>
      </c>
      <c r="AB2898" s="321">
        <v>1.7961040779999999</v>
      </c>
      <c r="AC2898" s="322">
        <v>0.59518882524182481</v>
      </c>
      <c r="AD2898" s="323">
        <v>201000</v>
      </c>
      <c r="AE2898" s="322">
        <v>79.716608903484101</v>
      </c>
      <c r="AF2898" s="324">
        <v>196.92294549700847</v>
      </c>
      <c r="AG2898" s="324">
        <v>35.11027606293375</v>
      </c>
      <c r="AH2898" s="324">
        <v>0.11285497954460455</v>
      </c>
      <c r="AI2898" s="324">
        <v>0.17829448962547192</v>
      </c>
      <c r="AJ2898" s="324">
        <v>0.12053670838377531</v>
      </c>
      <c r="AK2898" s="324">
        <v>182.3935230117915</v>
      </c>
      <c r="AL2898" s="324">
        <v>137.93632074569905</v>
      </c>
      <c r="AM2898" s="324">
        <v>226.85072527788398</v>
      </c>
    </row>
    <row r="2899" spans="1:39">
      <c r="A2899" s="291" t="s">
        <v>3050</v>
      </c>
      <c r="B2899" s="291">
        <v>4</v>
      </c>
      <c r="C2899" s="291" t="s">
        <v>5077</v>
      </c>
      <c r="D2899" s="291" t="s">
        <v>3178</v>
      </c>
      <c r="E2899" s="291" t="s">
        <v>3160</v>
      </c>
      <c r="F2899" s="291" t="s">
        <v>3161</v>
      </c>
      <c r="G2899" s="291" t="s">
        <v>3162</v>
      </c>
      <c r="H2899" s="291" t="s">
        <v>3163</v>
      </c>
      <c r="I2899" s="291" t="s">
        <v>3164</v>
      </c>
      <c r="J2899" s="291" t="s">
        <v>63</v>
      </c>
      <c r="K2899" s="291">
        <v>6</v>
      </c>
      <c r="L2899" s="291">
        <v>24440266</v>
      </c>
      <c r="M2899" s="291" t="s">
        <v>58</v>
      </c>
      <c r="N2899" s="291">
        <v>896</v>
      </c>
      <c r="O2899" s="291">
        <v>16040961.251333639</v>
      </c>
      <c r="P2899" s="321" t="s">
        <v>3172</v>
      </c>
      <c r="Q2899" s="321">
        <v>20100000</v>
      </c>
      <c r="R2899" s="321">
        <v>32.510452999999998</v>
      </c>
      <c r="S2899" s="321">
        <v>52.540310169999998</v>
      </c>
      <c r="T2899" s="321">
        <v>123.30787642705047</v>
      </c>
      <c r="U2899" s="321" t="s">
        <v>150</v>
      </c>
      <c r="V2899" s="321">
        <v>0.2437433168239114</v>
      </c>
      <c r="W2899" s="321">
        <v>1.33586139759419</v>
      </c>
      <c r="X2899" s="321">
        <v>2.6501716760387399</v>
      </c>
      <c r="Y2899" s="321">
        <v>41.899748670636797</v>
      </c>
      <c r="Z2899" s="321">
        <v>0.41800999999999999</v>
      </c>
      <c r="AA2899" s="321">
        <v>141.09487300000001</v>
      </c>
      <c r="AB2899" s="321">
        <v>1.7961040779999999</v>
      </c>
      <c r="AC2899" s="322">
        <v>0.59518882524182481</v>
      </c>
      <c r="AD2899" s="323">
        <v>201000</v>
      </c>
      <c r="AE2899" s="322">
        <v>79.805777369819097</v>
      </c>
      <c r="AF2899" s="324">
        <v>197.1432172481237</v>
      </c>
      <c r="AG2899" s="324">
        <v>35.135066167212372</v>
      </c>
      <c r="AH2899" s="324">
        <v>0.11254327508230343</v>
      </c>
      <c r="AI2899" s="324">
        <v>0.17822102458128961</v>
      </c>
      <c r="AJ2899" s="324">
        <v>0.12053670838377531</v>
      </c>
      <c r="AK2899" s="324">
        <v>182.31836898849681</v>
      </c>
      <c r="AL2899" s="324">
        <v>137.87948501331485</v>
      </c>
      <c r="AM2899" s="324">
        <v>226.75725296367875</v>
      </c>
    </row>
    <row r="2900" spans="1:39">
      <c r="A2900" s="291" t="s">
        <v>3051</v>
      </c>
      <c r="B2900" s="291">
        <v>4</v>
      </c>
      <c r="C2900" s="291" t="s">
        <v>5078</v>
      </c>
      <c r="D2900" s="291" t="s">
        <v>3178</v>
      </c>
      <c r="E2900" s="291" t="s">
        <v>3160</v>
      </c>
      <c r="F2900" s="291" t="s">
        <v>3161</v>
      </c>
      <c r="G2900" s="291" t="s">
        <v>3162</v>
      </c>
      <c r="H2900" s="291" t="s">
        <v>3163</v>
      </c>
      <c r="I2900" s="291" t="s">
        <v>3164</v>
      </c>
      <c r="J2900" s="291" t="s">
        <v>63</v>
      </c>
      <c r="K2900" s="291">
        <v>6</v>
      </c>
      <c r="L2900" s="291">
        <v>24440266</v>
      </c>
      <c r="M2900" s="291" t="s">
        <v>58</v>
      </c>
      <c r="N2900" s="291">
        <v>897</v>
      </c>
      <c r="O2900" s="291">
        <v>16058884.113066973</v>
      </c>
      <c r="P2900" s="321" t="s">
        <v>3172</v>
      </c>
      <c r="Q2900" s="321">
        <v>20100000</v>
      </c>
      <c r="R2900" s="321">
        <v>32.510452999999998</v>
      </c>
      <c r="S2900" s="321">
        <v>52.540310169999998</v>
      </c>
      <c r="T2900" s="321">
        <v>123.30787642705047</v>
      </c>
      <c r="U2900" s="321" t="s">
        <v>150</v>
      </c>
      <c r="V2900" s="321">
        <v>0.2437433168239114</v>
      </c>
      <c r="W2900" s="321">
        <v>1.33586139759419</v>
      </c>
      <c r="X2900" s="321">
        <v>2.6501716760387399</v>
      </c>
      <c r="Y2900" s="321">
        <v>41.899748670636797</v>
      </c>
      <c r="Z2900" s="321">
        <v>0.41800999999999999</v>
      </c>
      <c r="AA2900" s="321">
        <v>141.09487300000001</v>
      </c>
      <c r="AB2900" s="321">
        <v>1.7961040779999999</v>
      </c>
      <c r="AC2900" s="322">
        <v>0.59518882524182481</v>
      </c>
      <c r="AD2900" s="323">
        <v>201000</v>
      </c>
      <c r="AE2900" s="322">
        <v>79.894945836154093</v>
      </c>
      <c r="AF2900" s="324">
        <v>197.36348899923891</v>
      </c>
      <c r="AG2900" s="324">
        <v>35.159787696360887</v>
      </c>
      <c r="AH2900" s="324">
        <v>0.11223195449871823</v>
      </c>
      <c r="AI2900" s="324">
        <v>0.17814737606557246</v>
      </c>
      <c r="AJ2900" s="324">
        <v>0.12053670838377531</v>
      </c>
      <c r="AK2900" s="324">
        <v>182.24302727561238</v>
      </c>
      <c r="AL2900" s="324">
        <v>137.82250733942408</v>
      </c>
      <c r="AM2900" s="324">
        <v>226.66354721180068</v>
      </c>
    </row>
    <row r="2901" spans="1:39">
      <c r="A2901" s="291" t="s">
        <v>3052</v>
      </c>
      <c r="B2901" s="291">
        <v>4</v>
      </c>
      <c r="C2901" s="291" t="s">
        <v>5079</v>
      </c>
      <c r="D2901" s="291" t="s">
        <v>3178</v>
      </c>
      <c r="E2901" s="291" t="s">
        <v>3160</v>
      </c>
      <c r="F2901" s="291" t="s">
        <v>3161</v>
      </c>
      <c r="G2901" s="291" t="s">
        <v>3162</v>
      </c>
      <c r="H2901" s="291" t="s">
        <v>3163</v>
      </c>
      <c r="I2901" s="291" t="s">
        <v>3164</v>
      </c>
      <c r="J2901" s="291" t="s">
        <v>63</v>
      </c>
      <c r="K2901" s="291">
        <v>6</v>
      </c>
      <c r="L2901" s="291">
        <v>24440266</v>
      </c>
      <c r="M2901" s="291" t="s">
        <v>58</v>
      </c>
      <c r="N2901" s="291">
        <v>898</v>
      </c>
      <c r="O2901" s="291">
        <v>16076806.974800307</v>
      </c>
      <c r="P2901" s="321" t="s">
        <v>3172</v>
      </c>
      <c r="Q2901" s="321">
        <v>20100000</v>
      </c>
      <c r="R2901" s="321">
        <v>32.510452999999998</v>
      </c>
      <c r="S2901" s="321">
        <v>52.540310169999998</v>
      </c>
      <c r="T2901" s="321">
        <v>123.30787642705047</v>
      </c>
      <c r="U2901" s="321" t="s">
        <v>150</v>
      </c>
      <c r="V2901" s="321">
        <v>0.2437433168239114</v>
      </c>
      <c r="W2901" s="321">
        <v>1.33586139759419</v>
      </c>
      <c r="X2901" s="321">
        <v>2.6501716760387399</v>
      </c>
      <c r="Y2901" s="321">
        <v>41.899748670636797</v>
      </c>
      <c r="Z2901" s="321">
        <v>0.41800999999999999</v>
      </c>
      <c r="AA2901" s="321">
        <v>141.09487300000001</v>
      </c>
      <c r="AB2901" s="321">
        <v>1.7961040779999999</v>
      </c>
      <c r="AC2901" s="322">
        <v>0.59518882524182481</v>
      </c>
      <c r="AD2901" s="323">
        <v>201000</v>
      </c>
      <c r="AE2901" s="322">
        <v>79.98411430248909</v>
      </c>
      <c r="AF2901" s="324">
        <v>197.58376075035414</v>
      </c>
      <c r="AG2901" s="324">
        <v>35.18444073535823</v>
      </c>
      <c r="AH2901" s="324">
        <v>0.11192101970645252</v>
      </c>
      <c r="AI2901" s="324">
        <v>0.17807354512202828</v>
      </c>
      <c r="AJ2901" s="324">
        <v>0.12053670838377531</v>
      </c>
      <c r="AK2901" s="324">
        <v>182.16749894084109</v>
      </c>
      <c r="AL2901" s="324">
        <v>137.76538853148412</v>
      </c>
      <c r="AM2901" s="324">
        <v>226.56960935019805</v>
      </c>
    </row>
    <row r="2902" spans="1:39">
      <c r="A2902" s="291" t="s">
        <v>3053</v>
      </c>
      <c r="B2902" s="291">
        <v>4</v>
      </c>
      <c r="C2902" s="291" t="s">
        <v>5080</v>
      </c>
      <c r="D2902" s="291" t="s">
        <v>3178</v>
      </c>
      <c r="E2902" s="291" t="s">
        <v>3160</v>
      </c>
      <c r="F2902" s="291" t="s">
        <v>3161</v>
      </c>
      <c r="G2902" s="291" t="s">
        <v>3162</v>
      </c>
      <c r="H2902" s="291" t="s">
        <v>3163</v>
      </c>
      <c r="I2902" s="291" t="s">
        <v>3164</v>
      </c>
      <c r="J2902" s="291" t="s">
        <v>63</v>
      </c>
      <c r="K2902" s="291">
        <v>6</v>
      </c>
      <c r="L2902" s="291">
        <v>24440266</v>
      </c>
      <c r="M2902" s="291" t="s">
        <v>58</v>
      </c>
      <c r="N2902" s="291">
        <v>899</v>
      </c>
      <c r="O2902" s="291">
        <v>16094729.836533641</v>
      </c>
      <c r="P2902" s="321" t="s">
        <v>3172</v>
      </c>
      <c r="Q2902" s="321">
        <v>20100000</v>
      </c>
      <c r="R2902" s="321">
        <v>32.510452999999998</v>
      </c>
      <c r="S2902" s="321">
        <v>52.540310169999998</v>
      </c>
      <c r="T2902" s="321">
        <v>123.30787642705047</v>
      </c>
      <c r="U2902" s="321" t="s">
        <v>150</v>
      </c>
      <c r="V2902" s="321">
        <v>0.2437433168239114</v>
      </c>
      <c r="W2902" s="321">
        <v>1.33586139759419</v>
      </c>
      <c r="X2902" s="321">
        <v>2.6501716760387399</v>
      </c>
      <c r="Y2902" s="321">
        <v>41.899748670636797</v>
      </c>
      <c r="Z2902" s="321">
        <v>0.41800999999999999</v>
      </c>
      <c r="AA2902" s="321">
        <v>141.09487300000001</v>
      </c>
      <c r="AB2902" s="321">
        <v>1.7961040779999999</v>
      </c>
      <c r="AC2902" s="322">
        <v>0.59518882524182481</v>
      </c>
      <c r="AD2902" s="323">
        <v>201000</v>
      </c>
      <c r="AE2902" s="322">
        <v>80.073282768824086</v>
      </c>
      <c r="AF2902" s="324">
        <v>197.80403250146938</v>
      </c>
      <c r="AG2902" s="324">
        <v>35.20902536960152</v>
      </c>
      <c r="AH2902" s="324">
        <v>0.11161047260403567</v>
      </c>
      <c r="AI2902" s="324">
        <v>0.17799953279183006</v>
      </c>
      <c r="AJ2902" s="324">
        <v>0.12053670838377531</v>
      </c>
      <c r="AK2902" s="324">
        <v>182.09178504929278</v>
      </c>
      <c r="AL2902" s="324">
        <v>137.70812939499143</v>
      </c>
      <c r="AM2902" s="324">
        <v>226.4754407035941</v>
      </c>
    </row>
    <row r="2903" spans="1:39">
      <c r="A2903" s="291" t="s">
        <v>3054</v>
      </c>
      <c r="B2903" s="291">
        <v>4</v>
      </c>
      <c r="C2903" s="291" t="s">
        <v>5081</v>
      </c>
      <c r="D2903" s="291" t="s">
        <v>3178</v>
      </c>
      <c r="E2903" s="291" t="s">
        <v>3160</v>
      </c>
      <c r="F2903" s="291" t="s">
        <v>3161</v>
      </c>
      <c r="G2903" s="291" t="s">
        <v>3162</v>
      </c>
      <c r="H2903" s="291" t="s">
        <v>3163</v>
      </c>
      <c r="I2903" s="291" t="s">
        <v>3164</v>
      </c>
      <c r="J2903" s="291" t="s">
        <v>63</v>
      </c>
      <c r="K2903" s="291">
        <v>6</v>
      </c>
      <c r="L2903" s="291">
        <v>24440266</v>
      </c>
      <c r="M2903" s="291" t="s">
        <v>58</v>
      </c>
      <c r="N2903" s="291">
        <v>900</v>
      </c>
      <c r="O2903" s="291">
        <v>16112652.698266976</v>
      </c>
      <c r="P2903" s="321" t="s">
        <v>3172</v>
      </c>
      <c r="Q2903" s="321">
        <v>20100000</v>
      </c>
      <c r="R2903" s="321">
        <v>32.510452999999998</v>
      </c>
      <c r="S2903" s="321">
        <v>52.540310169999998</v>
      </c>
      <c r="T2903" s="321">
        <v>123.30787642705047</v>
      </c>
      <c r="U2903" s="321" t="s">
        <v>150</v>
      </c>
      <c r="V2903" s="321">
        <v>0.2437433168239114</v>
      </c>
      <c r="W2903" s="321">
        <v>1.33586139759419</v>
      </c>
      <c r="X2903" s="321">
        <v>2.6501716760387399</v>
      </c>
      <c r="Y2903" s="321">
        <v>41.899748670636797</v>
      </c>
      <c r="Z2903" s="321">
        <v>0.41800999999999999</v>
      </c>
      <c r="AA2903" s="321">
        <v>141.09487300000001</v>
      </c>
      <c r="AB2903" s="321">
        <v>1.7961040779999999</v>
      </c>
      <c r="AC2903" s="322">
        <v>0.59518882524182481</v>
      </c>
      <c r="AD2903" s="323">
        <v>201000</v>
      </c>
      <c r="AE2903" s="322">
        <v>80.162451235159082</v>
      </c>
      <c r="AF2903" s="324">
        <v>198.02430425258461</v>
      </c>
      <c r="AG2903" s="324">
        <v>35.233541684903074</v>
      </c>
      <c r="AH2903" s="324">
        <v>0.11130031507639099</v>
      </c>
      <c r="AI2903" s="324">
        <v>0.17792534011361488</v>
      </c>
      <c r="AJ2903" s="324">
        <v>0.12053670838377531</v>
      </c>
      <c r="AK2903" s="324">
        <v>182.01588666348303</v>
      </c>
      <c r="AL2903" s="324">
        <v>137.65073073348054</v>
      </c>
      <c r="AM2903" s="324">
        <v>226.38104259348552</v>
      </c>
    </row>
    <row r="2904" spans="1:39">
      <c r="A2904" s="291" t="s">
        <v>3055</v>
      </c>
      <c r="B2904" s="291">
        <v>4</v>
      </c>
      <c r="C2904" s="291" t="s">
        <v>5082</v>
      </c>
      <c r="D2904" s="291" t="s">
        <v>3178</v>
      </c>
      <c r="E2904" s="291" t="s">
        <v>3160</v>
      </c>
      <c r="F2904" s="291" t="s">
        <v>3161</v>
      </c>
      <c r="G2904" s="291" t="s">
        <v>3162</v>
      </c>
      <c r="H2904" s="291" t="s">
        <v>3163</v>
      </c>
      <c r="I2904" s="291" t="s">
        <v>3164</v>
      </c>
      <c r="J2904" s="291" t="s">
        <v>63</v>
      </c>
      <c r="K2904" s="291">
        <v>6</v>
      </c>
      <c r="L2904" s="291">
        <v>24440266</v>
      </c>
      <c r="M2904" s="291" t="s">
        <v>58</v>
      </c>
      <c r="N2904" s="291">
        <v>901</v>
      </c>
      <c r="O2904" s="291">
        <v>16130575.56000031</v>
      </c>
      <c r="P2904" s="321" t="s">
        <v>3172</v>
      </c>
      <c r="Q2904" s="321">
        <v>20100000</v>
      </c>
      <c r="R2904" s="321">
        <v>32.510452999999998</v>
      </c>
      <c r="S2904" s="321">
        <v>52.540310169999998</v>
      </c>
      <c r="T2904" s="321">
        <v>123.30787642705047</v>
      </c>
      <c r="U2904" s="321" t="s">
        <v>150</v>
      </c>
      <c r="V2904" s="321">
        <v>0.2437433168239114</v>
      </c>
      <c r="W2904" s="321">
        <v>1.33586139759419</v>
      </c>
      <c r="X2904" s="321">
        <v>2.6501716760387399</v>
      </c>
      <c r="Y2904" s="321">
        <v>41.899748670636797</v>
      </c>
      <c r="Z2904" s="321">
        <v>0.41800999999999999</v>
      </c>
      <c r="AA2904" s="321">
        <v>141.09487300000001</v>
      </c>
      <c r="AB2904" s="321">
        <v>1.7961040779999999</v>
      </c>
      <c r="AC2904" s="322">
        <v>0.59518882524182481</v>
      </c>
      <c r="AD2904" s="323">
        <v>201000</v>
      </c>
      <c r="AE2904" s="322">
        <v>80.251619701494079</v>
      </c>
      <c r="AF2904" s="324">
        <v>198.24457600369985</v>
      </c>
      <c r="AG2904" s="324">
        <v>35.257989767487288</v>
      </c>
      <c r="AH2904" s="324">
        <v>0.11099054899429514</v>
      </c>
      <c r="AI2904" s="324">
        <v>0.17785096812348231</v>
      </c>
      <c r="AJ2904" s="324">
        <v>0.12053670838377531</v>
      </c>
      <c r="AK2904" s="324">
        <v>181.93980484333159</v>
      </c>
      <c r="AL2904" s="324">
        <v>137.59319334852282</v>
      </c>
      <c r="AM2904" s="324">
        <v>226.28641633814036</v>
      </c>
    </row>
    <row r="2905" spans="1:39">
      <c r="A2905" s="291" t="s">
        <v>3056</v>
      </c>
      <c r="B2905" s="291">
        <v>4</v>
      </c>
      <c r="C2905" s="291" t="s">
        <v>5083</v>
      </c>
      <c r="D2905" s="291" t="s">
        <v>3178</v>
      </c>
      <c r="E2905" s="291" t="s">
        <v>3160</v>
      </c>
      <c r="F2905" s="291" t="s">
        <v>3161</v>
      </c>
      <c r="G2905" s="291" t="s">
        <v>3162</v>
      </c>
      <c r="H2905" s="291" t="s">
        <v>3163</v>
      </c>
      <c r="I2905" s="291" t="s">
        <v>3164</v>
      </c>
      <c r="J2905" s="291" t="s">
        <v>63</v>
      </c>
      <c r="K2905" s="291">
        <v>6</v>
      </c>
      <c r="L2905" s="291">
        <v>24440266</v>
      </c>
      <c r="M2905" s="291" t="s">
        <v>58</v>
      </c>
      <c r="N2905" s="291">
        <v>902</v>
      </c>
      <c r="O2905" s="291">
        <v>16148498.421733644</v>
      </c>
      <c r="P2905" s="321" t="s">
        <v>3172</v>
      </c>
      <c r="Q2905" s="321">
        <v>20100000</v>
      </c>
      <c r="R2905" s="321">
        <v>32.510452999999998</v>
      </c>
      <c r="S2905" s="321">
        <v>52.540310169999998</v>
      </c>
      <c r="T2905" s="321">
        <v>123.30787642705047</v>
      </c>
      <c r="U2905" s="321" t="s">
        <v>150</v>
      </c>
      <c r="V2905" s="321">
        <v>0.2437433168239114</v>
      </c>
      <c r="W2905" s="321">
        <v>1.33586139759419</v>
      </c>
      <c r="X2905" s="321">
        <v>2.6501716760387399</v>
      </c>
      <c r="Y2905" s="321">
        <v>41.899748670636797</v>
      </c>
      <c r="Z2905" s="321">
        <v>0.41800999999999999</v>
      </c>
      <c r="AA2905" s="321">
        <v>141.09487300000001</v>
      </c>
      <c r="AB2905" s="321">
        <v>1.7961040779999999</v>
      </c>
      <c r="AC2905" s="322">
        <v>0.59518882524182481</v>
      </c>
      <c r="AD2905" s="323">
        <v>201000</v>
      </c>
      <c r="AE2905" s="322">
        <v>80.340788167829075</v>
      </c>
      <c r="AF2905" s="324">
        <v>198.46484775481508</v>
      </c>
      <c r="AG2905" s="324">
        <v>35.282369703987655</v>
      </c>
      <c r="AH2905" s="324">
        <v>0.11068117621497668</v>
      </c>
      <c r="AI2905" s="324">
        <v>0.1777764178549934</v>
      </c>
      <c r="AJ2905" s="324">
        <v>0.12053670838377531</v>
      </c>
      <c r="AK2905" s="324">
        <v>181.86354064616134</v>
      </c>
      <c r="AL2905" s="324">
        <v>137.53551803972576</v>
      </c>
      <c r="AM2905" s="324">
        <v>226.19156325259692</v>
      </c>
    </row>
    <row r="2906" spans="1:39">
      <c r="A2906" s="291" t="s">
        <v>3057</v>
      </c>
      <c r="B2906" s="291">
        <v>4</v>
      </c>
      <c r="C2906" s="291" t="s">
        <v>5084</v>
      </c>
      <c r="D2906" s="291" t="s">
        <v>3178</v>
      </c>
      <c r="E2906" s="291" t="s">
        <v>3160</v>
      </c>
      <c r="F2906" s="291" t="s">
        <v>3161</v>
      </c>
      <c r="G2906" s="291" t="s">
        <v>3162</v>
      </c>
      <c r="H2906" s="291" t="s">
        <v>3163</v>
      </c>
      <c r="I2906" s="291" t="s">
        <v>3164</v>
      </c>
      <c r="J2906" s="291" t="s">
        <v>63</v>
      </c>
      <c r="K2906" s="291">
        <v>6</v>
      </c>
      <c r="L2906" s="291">
        <v>24440266</v>
      </c>
      <c r="M2906" s="291" t="s">
        <v>58</v>
      </c>
      <c r="N2906" s="291">
        <v>903</v>
      </c>
      <c r="O2906" s="291">
        <v>16166421.283466978</v>
      </c>
      <c r="P2906" s="321" t="s">
        <v>3172</v>
      </c>
      <c r="Q2906" s="321">
        <v>20100000</v>
      </c>
      <c r="R2906" s="321">
        <v>32.510452999999998</v>
      </c>
      <c r="S2906" s="321">
        <v>52.540310169999998</v>
      </c>
      <c r="T2906" s="321">
        <v>123.30787642705047</v>
      </c>
      <c r="U2906" s="321" t="s">
        <v>150</v>
      </c>
      <c r="V2906" s="321">
        <v>0.2437433168239114</v>
      </c>
      <c r="W2906" s="321">
        <v>1.33586139759419</v>
      </c>
      <c r="X2906" s="321">
        <v>2.6501716760387399</v>
      </c>
      <c r="Y2906" s="321">
        <v>41.899748670636797</v>
      </c>
      <c r="Z2906" s="321">
        <v>0.41800999999999999</v>
      </c>
      <c r="AA2906" s="321">
        <v>141.09487300000001</v>
      </c>
      <c r="AB2906" s="321">
        <v>1.7961040779999999</v>
      </c>
      <c r="AC2906" s="322">
        <v>0.59518882524182481</v>
      </c>
      <c r="AD2906" s="323">
        <v>201000</v>
      </c>
      <c r="AE2906" s="322">
        <v>80.429956634164071</v>
      </c>
      <c r="AF2906" s="324">
        <v>198.68511950593029</v>
      </c>
      <c r="AG2906" s="324">
        <v>35.306681581443691</v>
      </c>
      <c r="AH2906" s="324">
        <v>0.11037219858174312</v>
      </c>
      <c r="AI2906" s="324">
        <v>0.17770169033916941</v>
      </c>
      <c r="AJ2906" s="324">
        <v>0.12053670838377531</v>
      </c>
      <c r="AK2906" s="324">
        <v>181.78709512669693</v>
      </c>
      <c r="AL2906" s="324">
        <v>137.47770560473194</v>
      </c>
      <c r="AM2906" s="324">
        <v>226.09648464866194</v>
      </c>
    </row>
    <row r="2907" spans="1:39">
      <c r="A2907" s="291" t="s">
        <v>3058</v>
      </c>
      <c r="B2907" s="291">
        <v>4</v>
      </c>
      <c r="C2907" s="291" t="s">
        <v>5085</v>
      </c>
      <c r="D2907" s="291" t="s">
        <v>3178</v>
      </c>
      <c r="E2907" s="291" t="s">
        <v>3160</v>
      </c>
      <c r="F2907" s="291" t="s">
        <v>3161</v>
      </c>
      <c r="G2907" s="291" t="s">
        <v>3162</v>
      </c>
      <c r="H2907" s="291" t="s">
        <v>3163</v>
      </c>
      <c r="I2907" s="291" t="s">
        <v>3164</v>
      </c>
      <c r="J2907" s="291" t="s">
        <v>63</v>
      </c>
      <c r="K2907" s="291">
        <v>6</v>
      </c>
      <c r="L2907" s="291">
        <v>24440266</v>
      </c>
      <c r="M2907" s="291" t="s">
        <v>58</v>
      </c>
      <c r="N2907" s="291">
        <v>904</v>
      </c>
      <c r="O2907" s="291">
        <v>16184344.145200312</v>
      </c>
      <c r="P2907" s="321" t="s">
        <v>3172</v>
      </c>
      <c r="Q2907" s="321">
        <v>20100000</v>
      </c>
      <c r="R2907" s="321">
        <v>32.510452999999998</v>
      </c>
      <c r="S2907" s="321">
        <v>52.540310169999998</v>
      </c>
      <c r="T2907" s="321">
        <v>123.30787642705047</v>
      </c>
      <c r="U2907" s="321" t="s">
        <v>150</v>
      </c>
      <c r="V2907" s="321">
        <v>0.2437433168239114</v>
      </c>
      <c r="W2907" s="321">
        <v>1.33586139759419</v>
      </c>
      <c r="X2907" s="321">
        <v>2.6501716760387399</v>
      </c>
      <c r="Y2907" s="321">
        <v>41.899748670636797</v>
      </c>
      <c r="Z2907" s="321">
        <v>0.41800999999999999</v>
      </c>
      <c r="AA2907" s="321">
        <v>141.09487300000001</v>
      </c>
      <c r="AB2907" s="321">
        <v>1.7961040779999999</v>
      </c>
      <c r="AC2907" s="322">
        <v>0.59518882524182481</v>
      </c>
      <c r="AD2907" s="323">
        <v>201000</v>
      </c>
      <c r="AE2907" s="322">
        <v>80.519125100499068</v>
      </c>
      <c r="AF2907" s="324">
        <v>198.90539125704552</v>
      </c>
      <c r="AG2907" s="324">
        <v>35.330925487297883</v>
      </c>
      <c r="AH2907" s="324">
        <v>0.11006361792397422</v>
      </c>
      <c r="AI2907" s="324">
        <v>0.17762678660449033</v>
      </c>
      <c r="AJ2907" s="324">
        <v>0.12053670838377531</v>
      </c>
      <c r="AK2907" s="324">
        <v>181.71046933706342</v>
      </c>
      <c r="AL2907" s="324">
        <v>137.41975683921794</v>
      </c>
      <c r="AM2907" s="324">
        <v>226.00118183490889</v>
      </c>
    </row>
    <row r="2908" spans="1:39">
      <c r="A2908" s="291" t="s">
        <v>3059</v>
      </c>
      <c r="B2908" s="291">
        <v>4</v>
      </c>
      <c r="C2908" s="291" t="s">
        <v>5086</v>
      </c>
      <c r="D2908" s="291" t="s">
        <v>3178</v>
      </c>
      <c r="E2908" s="291" t="s">
        <v>3160</v>
      </c>
      <c r="F2908" s="291" t="s">
        <v>3161</v>
      </c>
      <c r="G2908" s="291" t="s">
        <v>3162</v>
      </c>
      <c r="H2908" s="291" t="s">
        <v>3163</v>
      </c>
      <c r="I2908" s="291" t="s">
        <v>3164</v>
      </c>
      <c r="J2908" s="291" t="s">
        <v>63</v>
      </c>
      <c r="K2908" s="291">
        <v>6</v>
      </c>
      <c r="L2908" s="291">
        <v>24440266</v>
      </c>
      <c r="M2908" s="291" t="s">
        <v>58</v>
      </c>
      <c r="N2908" s="291">
        <v>905</v>
      </c>
      <c r="O2908" s="291">
        <v>16202267.006933646</v>
      </c>
      <c r="P2908" s="321" t="s">
        <v>3172</v>
      </c>
      <c r="Q2908" s="321">
        <v>20100000</v>
      </c>
      <c r="R2908" s="321">
        <v>32.510452999999998</v>
      </c>
      <c r="S2908" s="321">
        <v>52.540310169999998</v>
      </c>
      <c r="T2908" s="321">
        <v>123.30787642705047</v>
      </c>
      <c r="U2908" s="321" t="s">
        <v>150</v>
      </c>
      <c r="V2908" s="321">
        <v>0.2437433168239114</v>
      </c>
      <c r="W2908" s="321">
        <v>1.33586139759419</v>
      </c>
      <c r="X2908" s="321">
        <v>2.6501716760387399</v>
      </c>
      <c r="Y2908" s="321">
        <v>41.899748670636797</v>
      </c>
      <c r="Z2908" s="321">
        <v>0.41800999999999999</v>
      </c>
      <c r="AA2908" s="321">
        <v>141.09487300000001</v>
      </c>
      <c r="AB2908" s="321">
        <v>1.7961040779999999</v>
      </c>
      <c r="AC2908" s="322">
        <v>0.59518882524182481</v>
      </c>
      <c r="AD2908" s="323">
        <v>201000</v>
      </c>
      <c r="AE2908" s="322">
        <v>80.608293566834064</v>
      </c>
      <c r="AF2908" s="324">
        <v>199.12566300816076</v>
      </c>
      <c r="AG2908" s="324">
        <v>35.355101509392725</v>
      </c>
      <c r="AH2908" s="324">
        <v>0.10975543605768386</v>
      </c>
      <c r="AI2908" s="324">
        <v>0.17755170767689429</v>
      </c>
      <c r="AJ2908" s="324">
        <v>0.12053670838377531</v>
      </c>
      <c r="AK2908" s="324">
        <v>181.63366432678546</v>
      </c>
      <c r="AL2908" s="324">
        <v>137.36167253689382</v>
      </c>
      <c r="AM2908" s="324">
        <v>225.90565611667708</v>
      </c>
    </row>
    <row r="2909" spans="1:39">
      <c r="A2909" s="291" t="s">
        <v>3060</v>
      </c>
      <c r="B2909" s="291">
        <v>4</v>
      </c>
      <c r="C2909" s="291" t="s">
        <v>5087</v>
      </c>
      <c r="D2909" s="291" t="s">
        <v>3178</v>
      </c>
      <c r="E2909" s="291" t="s">
        <v>3160</v>
      </c>
      <c r="F2909" s="291" t="s">
        <v>3161</v>
      </c>
      <c r="G2909" s="291" t="s">
        <v>3162</v>
      </c>
      <c r="H2909" s="291" t="s">
        <v>3163</v>
      </c>
      <c r="I2909" s="291" t="s">
        <v>3164</v>
      </c>
      <c r="J2909" s="291" t="s">
        <v>63</v>
      </c>
      <c r="K2909" s="291">
        <v>6</v>
      </c>
      <c r="L2909" s="291">
        <v>24440266</v>
      </c>
      <c r="M2909" s="291" t="s">
        <v>58</v>
      </c>
      <c r="N2909" s="291">
        <v>906</v>
      </c>
      <c r="O2909" s="291">
        <v>16220189.86866698</v>
      </c>
      <c r="P2909" s="321" t="s">
        <v>3172</v>
      </c>
      <c r="Q2909" s="321">
        <v>20100000</v>
      </c>
      <c r="R2909" s="321">
        <v>32.510452999999998</v>
      </c>
      <c r="S2909" s="321">
        <v>52.540310169999998</v>
      </c>
      <c r="T2909" s="321">
        <v>123.30787642705047</v>
      </c>
      <c r="U2909" s="321" t="s">
        <v>150</v>
      </c>
      <c r="V2909" s="321">
        <v>0.2437433168239114</v>
      </c>
      <c r="W2909" s="321">
        <v>1.33586139759419</v>
      </c>
      <c r="X2909" s="321">
        <v>2.6501716760387399</v>
      </c>
      <c r="Y2909" s="321">
        <v>41.899748670636797</v>
      </c>
      <c r="Z2909" s="321">
        <v>0.41800999999999999</v>
      </c>
      <c r="AA2909" s="321">
        <v>141.09487300000001</v>
      </c>
      <c r="AB2909" s="321">
        <v>1.7961040779999999</v>
      </c>
      <c r="AC2909" s="322">
        <v>0.59518882524182481</v>
      </c>
      <c r="AD2909" s="323">
        <v>201000</v>
      </c>
      <c r="AE2909" s="322">
        <v>80.69746203316906</v>
      </c>
      <c r="AF2909" s="324">
        <v>199.34593475927599</v>
      </c>
      <c r="AG2909" s="324">
        <v>35.379209735967621</v>
      </c>
      <c r="AH2909" s="324">
        <v>0.10944765478476459</v>
      </c>
      <c r="AI2909" s="324">
        <v>0.17747645457977593</v>
      </c>
      <c r="AJ2909" s="324">
        <v>0.12053670838377531</v>
      </c>
      <c r="AK2909" s="324">
        <v>181.55668114278578</v>
      </c>
      <c r="AL2909" s="324">
        <v>137.30345348950189</v>
      </c>
      <c r="AM2909" s="324">
        <v>225.80990879606966</v>
      </c>
    </row>
    <row r="2910" spans="1:39">
      <c r="A2910" s="291" t="s">
        <v>3061</v>
      </c>
      <c r="B2910" s="291">
        <v>4</v>
      </c>
      <c r="C2910" s="291" t="s">
        <v>5088</v>
      </c>
      <c r="D2910" s="291" t="s">
        <v>3178</v>
      </c>
      <c r="E2910" s="291" t="s">
        <v>3160</v>
      </c>
      <c r="F2910" s="291" t="s">
        <v>3161</v>
      </c>
      <c r="G2910" s="291" t="s">
        <v>3162</v>
      </c>
      <c r="H2910" s="291" t="s">
        <v>3163</v>
      </c>
      <c r="I2910" s="291" t="s">
        <v>3164</v>
      </c>
      <c r="J2910" s="291" t="s">
        <v>63</v>
      </c>
      <c r="K2910" s="291">
        <v>6</v>
      </c>
      <c r="L2910" s="291">
        <v>24440266</v>
      </c>
      <c r="M2910" s="291" t="s">
        <v>58</v>
      </c>
      <c r="N2910" s="291">
        <v>907</v>
      </c>
      <c r="O2910" s="291">
        <v>16238112.730400315</v>
      </c>
      <c r="P2910" s="321" t="s">
        <v>3172</v>
      </c>
      <c r="Q2910" s="321">
        <v>20100000</v>
      </c>
      <c r="R2910" s="321">
        <v>32.510452999999998</v>
      </c>
      <c r="S2910" s="321">
        <v>52.540310169999998</v>
      </c>
      <c r="T2910" s="321">
        <v>123.30787642705047</v>
      </c>
      <c r="U2910" s="321" t="s">
        <v>150</v>
      </c>
      <c r="V2910" s="321">
        <v>0.2437433168239114</v>
      </c>
      <c r="W2910" s="321">
        <v>1.33586139759419</v>
      </c>
      <c r="X2910" s="321">
        <v>2.6501716760387399</v>
      </c>
      <c r="Y2910" s="321">
        <v>41.899748670636797</v>
      </c>
      <c r="Z2910" s="321">
        <v>0.41800999999999999</v>
      </c>
      <c r="AA2910" s="321">
        <v>141.09487300000001</v>
      </c>
      <c r="AB2910" s="321">
        <v>1.7961040779999999</v>
      </c>
      <c r="AC2910" s="322">
        <v>0.59518882524182481</v>
      </c>
      <c r="AD2910" s="323">
        <v>201000</v>
      </c>
      <c r="AE2910" s="322">
        <v>80.786630499504057</v>
      </c>
      <c r="AF2910" s="324">
        <v>199.56620651039123</v>
      </c>
      <c r="AG2910" s="324">
        <v>35.403250255655962</v>
      </c>
      <c r="AH2910" s="324">
        <v>0.10914027589386542</v>
      </c>
      <c r="AI2910" s="324">
        <v>0.17740102833398574</v>
      </c>
      <c r="AJ2910" s="324">
        <v>0.12053670838377531</v>
      </c>
      <c r="AK2910" s="324">
        <v>181.47952082938448</v>
      </c>
      <c r="AL2910" s="324">
        <v>137.2451004868162</v>
      </c>
      <c r="AM2910" s="324">
        <v>225.71394117195277</v>
      </c>
    </row>
    <row r="2911" spans="1:39">
      <c r="A2911" s="291" t="s">
        <v>3062</v>
      </c>
      <c r="B2911" s="291">
        <v>4</v>
      </c>
      <c r="C2911" s="291" t="s">
        <v>5089</v>
      </c>
      <c r="D2911" s="291" t="s">
        <v>3178</v>
      </c>
      <c r="E2911" s="291" t="s">
        <v>3160</v>
      </c>
      <c r="F2911" s="291" t="s">
        <v>3161</v>
      </c>
      <c r="G2911" s="291" t="s">
        <v>3162</v>
      </c>
      <c r="H2911" s="291" t="s">
        <v>3163</v>
      </c>
      <c r="I2911" s="291" t="s">
        <v>3164</v>
      </c>
      <c r="J2911" s="291" t="s">
        <v>63</v>
      </c>
      <c r="K2911" s="291">
        <v>6</v>
      </c>
      <c r="L2911" s="291">
        <v>24440266</v>
      </c>
      <c r="M2911" s="291" t="s">
        <v>58</v>
      </c>
      <c r="N2911" s="291">
        <v>908</v>
      </c>
      <c r="O2911" s="291">
        <v>16256035.592133649</v>
      </c>
      <c r="P2911" s="321" t="s">
        <v>3172</v>
      </c>
      <c r="Q2911" s="321">
        <v>20100000</v>
      </c>
      <c r="R2911" s="321">
        <v>32.510452999999998</v>
      </c>
      <c r="S2911" s="321">
        <v>52.540310169999998</v>
      </c>
      <c r="T2911" s="321">
        <v>123.30787642705047</v>
      </c>
      <c r="U2911" s="321" t="s">
        <v>150</v>
      </c>
      <c r="V2911" s="321">
        <v>0.2437433168239114</v>
      </c>
      <c r="W2911" s="321">
        <v>1.33586139759419</v>
      </c>
      <c r="X2911" s="321">
        <v>2.6501716760387399</v>
      </c>
      <c r="Y2911" s="321">
        <v>41.899748670636797</v>
      </c>
      <c r="Z2911" s="321">
        <v>0.41800999999999999</v>
      </c>
      <c r="AA2911" s="321">
        <v>141.09487300000001</v>
      </c>
      <c r="AB2911" s="321">
        <v>1.7961040779999999</v>
      </c>
      <c r="AC2911" s="322">
        <v>0.59518882524182481</v>
      </c>
      <c r="AD2911" s="323">
        <v>201000</v>
      </c>
      <c r="AE2911" s="322">
        <v>80.875798965839053</v>
      </c>
      <c r="AF2911" s="324">
        <v>199.78647826150643</v>
      </c>
      <c r="AG2911" s="324">
        <v>35.427223157482025</v>
      </c>
      <c r="AH2911" s="324">
        <v>0.10883330115955279</v>
      </c>
      <c r="AI2911" s="324">
        <v>0.17732542995782871</v>
      </c>
      <c r="AJ2911" s="324">
        <v>0.12053670838377531</v>
      </c>
      <c r="AK2911" s="324">
        <v>181.40218442829763</v>
      </c>
      <c r="AL2911" s="324">
        <v>137.18661431664148</v>
      </c>
      <c r="AM2911" s="324">
        <v>225.61775453995378</v>
      </c>
    </row>
    <row r="2912" spans="1:39">
      <c r="A2912" s="291" t="s">
        <v>3063</v>
      </c>
      <c r="B2912" s="291">
        <v>4</v>
      </c>
      <c r="C2912" s="291" t="s">
        <v>5090</v>
      </c>
      <c r="D2912" s="291" t="s">
        <v>3178</v>
      </c>
      <c r="E2912" s="291" t="s">
        <v>3160</v>
      </c>
      <c r="F2912" s="291" t="s">
        <v>3161</v>
      </c>
      <c r="G2912" s="291" t="s">
        <v>3162</v>
      </c>
      <c r="H2912" s="291" t="s">
        <v>3163</v>
      </c>
      <c r="I2912" s="291" t="s">
        <v>3164</v>
      </c>
      <c r="J2912" s="291" t="s">
        <v>63</v>
      </c>
      <c r="K2912" s="291">
        <v>6</v>
      </c>
      <c r="L2912" s="291">
        <v>24440266</v>
      </c>
      <c r="M2912" s="291" t="s">
        <v>58</v>
      </c>
      <c r="N2912" s="291">
        <v>909</v>
      </c>
      <c r="O2912" s="291">
        <v>16273958.453866983</v>
      </c>
      <c r="P2912" s="321" t="s">
        <v>3172</v>
      </c>
      <c r="Q2912" s="321">
        <v>20100000</v>
      </c>
      <c r="R2912" s="321">
        <v>32.510452999999998</v>
      </c>
      <c r="S2912" s="321">
        <v>52.540310169999998</v>
      </c>
      <c r="T2912" s="321">
        <v>123.30787642705047</v>
      </c>
      <c r="U2912" s="321" t="s">
        <v>150</v>
      </c>
      <c r="V2912" s="321">
        <v>0.2437433168239114</v>
      </c>
      <c r="W2912" s="321">
        <v>1.33586139759419</v>
      </c>
      <c r="X2912" s="321">
        <v>2.6501716760387399</v>
      </c>
      <c r="Y2912" s="321">
        <v>41.899748670636797</v>
      </c>
      <c r="Z2912" s="321">
        <v>0.41800999999999999</v>
      </c>
      <c r="AA2912" s="321">
        <v>141.09487300000001</v>
      </c>
      <c r="AB2912" s="321">
        <v>1.7961040779999999</v>
      </c>
      <c r="AC2912" s="322">
        <v>0.59518882524182481</v>
      </c>
      <c r="AD2912" s="323">
        <v>201000</v>
      </c>
      <c r="AE2912" s="322">
        <v>80.964967432174049</v>
      </c>
      <c r="AF2912" s="324">
        <v>200.00675001262167</v>
      </c>
      <c r="AG2912" s="324">
        <v>35.451128530858036</v>
      </c>
      <c r="AH2912" s="324">
        <v>0.10852673234301465</v>
      </c>
      <c r="AI2912" s="324">
        <v>0.17724966046706347</v>
      </c>
      <c r="AJ2912" s="324">
        <v>0.12053670838377531</v>
      </c>
      <c r="AK2912" s="324">
        <v>181.32467297863639</v>
      </c>
      <c r="AL2912" s="324">
        <v>137.12799576481251</v>
      </c>
      <c r="AM2912" s="324">
        <v>225.52135019246026</v>
      </c>
    </row>
    <row r="2913" spans="1:39">
      <c r="A2913" s="291" t="s">
        <v>3064</v>
      </c>
      <c r="B2913" s="291">
        <v>4</v>
      </c>
      <c r="C2913" s="291" t="s">
        <v>5091</v>
      </c>
      <c r="D2913" s="291" t="s">
        <v>3178</v>
      </c>
      <c r="E2913" s="291" t="s">
        <v>3160</v>
      </c>
      <c r="F2913" s="291" t="s">
        <v>3161</v>
      </c>
      <c r="G2913" s="291" t="s">
        <v>3162</v>
      </c>
      <c r="H2913" s="291" t="s">
        <v>3163</v>
      </c>
      <c r="I2913" s="291" t="s">
        <v>3164</v>
      </c>
      <c r="J2913" s="291" t="s">
        <v>63</v>
      </c>
      <c r="K2913" s="291">
        <v>6</v>
      </c>
      <c r="L2913" s="291">
        <v>24440266</v>
      </c>
      <c r="M2913" s="291" t="s">
        <v>58</v>
      </c>
      <c r="N2913" s="291">
        <v>910</v>
      </c>
      <c r="O2913" s="291">
        <v>16291881.315600317</v>
      </c>
      <c r="P2913" s="321" t="s">
        <v>3172</v>
      </c>
      <c r="Q2913" s="321">
        <v>20100000</v>
      </c>
      <c r="R2913" s="321">
        <v>32.510452999999998</v>
      </c>
      <c r="S2913" s="321">
        <v>52.540310169999998</v>
      </c>
      <c r="T2913" s="321">
        <v>123.30787642705047</v>
      </c>
      <c r="U2913" s="321" t="s">
        <v>150</v>
      </c>
      <c r="V2913" s="321">
        <v>0.2437433168239114</v>
      </c>
      <c r="W2913" s="321">
        <v>1.33586139759419</v>
      </c>
      <c r="X2913" s="321">
        <v>2.6501716760387399</v>
      </c>
      <c r="Y2913" s="321">
        <v>41.899748670636797</v>
      </c>
      <c r="Z2913" s="321">
        <v>0.41800999999999999</v>
      </c>
      <c r="AA2913" s="321">
        <v>141.09487300000001</v>
      </c>
      <c r="AB2913" s="321">
        <v>1.7961040779999999</v>
      </c>
      <c r="AC2913" s="322">
        <v>0.59518882524182481</v>
      </c>
      <c r="AD2913" s="323">
        <v>201000</v>
      </c>
      <c r="AE2913" s="322">
        <v>81.054135898509045</v>
      </c>
      <c r="AF2913" s="324">
        <v>200.2270217637369</v>
      </c>
      <c r="AG2913" s="324">
        <v>35.474966465581183</v>
      </c>
      <c r="AH2913" s="324">
        <v>0.10822057119197499</v>
      </c>
      <c r="AI2913" s="324">
        <v>0.17717372087490166</v>
      </c>
      <c r="AJ2913" s="324">
        <v>0.12053670838377531</v>
      </c>
      <c r="AK2913" s="324">
        <v>181.24698751690636</v>
      </c>
      <c r="AL2913" s="324">
        <v>137.06924561519355</v>
      </c>
      <c r="AM2913" s="324">
        <v>225.42472941861919</v>
      </c>
    </row>
    <row r="2914" spans="1:39">
      <c r="A2914" s="291" t="s">
        <v>3065</v>
      </c>
      <c r="B2914" s="291">
        <v>4</v>
      </c>
      <c r="C2914" s="291" t="s">
        <v>5092</v>
      </c>
      <c r="D2914" s="291" t="s">
        <v>3178</v>
      </c>
      <c r="E2914" s="291" t="s">
        <v>3160</v>
      </c>
      <c r="F2914" s="291" t="s">
        <v>3161</v>
      </c>
      <c r="G2914" s="291" t="s">
        <v>3162</v>
      </c>
      <c r="H2914" s="291" t="s">
        <v>3163</v>
      </c>
      <c r="I2914" s="291" t="s">
        <v>3164</v>
      </c>
      <c r="J2914" s="291" t="s">
        <v>63</v>
      </c>
      <c r="K2914" s="291">
        <v>6</v>
      </c>
      <c r="L2914" s="291">
        <v>24440266</v>
      </c>
      <c r="M2914" s="291" t="s">
        <v>58</v>
      </c>
      <c r="N2914" s="291">
        <v>911</v>
      </c>
      <c r="O2914" s="291">
        <v>16309804.177333651</v>
      </c>
      <c r="P2914" s="321" t="s">
        <v>3172</v>
      </c>
      <c r="Q2914" s="321">
        <v>20100000</v>
      </c>
      <c r="R2914" s="321">
        <v>32.510452999999998</v>
      </c>
      <c r="S2914" s="321">
        <v>52.540310169999998</v>
      </c>
      <c r="T2914" s="321">
        <v>123.30787642705047</v>
      </c>
      <c r="U2914" s="321" t="s">
        <v>150</v>
      </c>
      <c r="V2914" s="321">
        <v>0.2437433168239114</v>
      </c>
      <c r="W2914" s="321">
        <v>1.33586139759419</v>
      </c>
      <c r="X2914" s="321">
        <v>2.6501716760387399</v>
      </c>
      <c r="Y2914" s="321">
        <v>41.899748670636797</v>
      </c>
      <c r="Z2914" s="321">
        <v>0.41800999999999999</v>
      </c>
      <c r="AA2914" s="321">
        <v>141.09487300000001</v>
      </c>
      <c r="AB2914" s="321">
        <v>1.7961040779999999</v>
      </c>
      <c r="AC2914" s="322">
        <v>0.59518882524182481</v>
      </c>
      <c r="AD2914" s="323">
        <v>201000</v>
      </c>
      <c r="AE2914" s="322">
        <v>81.143304364844042</v>
      </c>
      <c r="AF2914" s="324">
        <v>200.44729351485213</v>
      </c>
      <c r="AG2914" s="324">
        <v>35.498737051830545</v>
      </c>
      <c r="AH2914" s="324">
        <v>0.10791481944013415</v>
      </c>
      <c r="AI2914" s="324">
        <v>0.17709761219200632</v>
      </c>
      <c r="AJ2914" s="324">
        <v>0.12053670838377531</v>
      </c>
      <c r="AK2914" s="324">
        <v>181.169129077006</v>
      </c>
      <c r="AL2914" s="324">
        <v>137.01036464967726</v>
      </c>
      <c r="AM2914" s="324">
        <v>225.32789350433478</v>
      </c>
    </row>
    <row r="2915" spans="1:39">
      <c r="A2915" s="291" t="s">
        <v>3066</v>
      </c>
      <c r="B2915" s="291">
        <v>4</v>
      </c>
      <c r="C2915" s="291" t="s">
        <v>5093</v>
      </c>
      <c r="D2915" s="291" t="s">
        <v>3178</v>
      </c>
      <c r="E2915" s="291" t="s">
        <v>3160</v>
      </c>
      <c r="F2915" s="291" t="s">
        <v>3161</v>
      </c>
      <c r="G2915" s="291" t="s">
        <v>3162</v>
      </c>
      <c r="H2915" s="291" t="s">
        <v>3163</v>
      </c>
      <c r="I2915" s="291" t="s">
        <v>3164</v>
      </c>
      <c r="J2915" s="291" t="s">
        <v>63</v>
      </c>
      <c r="K2915" s="291">
        <v>6</v>
      </c>
      <c r="L2915" s="291">
        <v>24440266</v>
      </c>
      <c r="M2915" s="291" t="s">
        <v>58</v>
      </c>
      <c r="N2915" s="291">
        <v>912</v>
      </c>
      <c r="O2915" s="291">
        <v>16327727.039066985</v>
      </c>
      <c r="P2915" s="321" t="s">
        <v>3172</v>
      </c>
      <c r="Q2915" s="321">
        <v>20100000</v>
      </c>
      <c r="R2915" s="321">
        <v>32.510452999999998</v>
      </c>
      <c r="S2915" s="321">
        <v>52.540310169999998</v>
      </c>
      <c r="T2915" s="321">
        <v>123.30787642705047</v>
      </c>
      <c r="U2915" s="321" t="s">
        <v>150</v>
      </c>
      <c r="V2915" s="321">
        <v>0.2437433168239114</v>
      </c>
      <c r="W2915" s="321">
        <v>1.33586139759419</v>
      </c>
      <c r="X2915" s="321">
        <v>2.6501716760387399</v>
      </c>
      <c r="Y2915" s="321">
        <v>41.899748670636797</v>
      </c>
      <c r="Z2915" s="321">
        <v>0.41800999999999999</v>
      </c>
      <c r="AA2915" s="321">
        <v>141.09487300000001</v>
      </c>
      <c r="AB2915" s="321">
        <v>1.7961040779999999</v>
      </c>
      <c r="AC2915" s="322">
        <v>0.59518882524182481</v>
      </c>
      <c r="AD2915" s="323">
        <v>201000</v>
      </c>
      <c r="AE2915" s="322">
        <v>81.232472831179038</v>
      </c>
      <c r="AF2915" s="324">
        <v>200.66756526596737</v>
      </c>
      <c r="AG2915" s="324">
        <v>35.522440380164213</v>
      </c>
      <c r="AH2915" s="324">
        <v>0.10760947880814216</v>
      </c>
      <c r="AI2915" s="324">
        <v>0.17702133542649165</v>
      </c>
      <c r="AJ2915" s="324">
        <v>0.12053670838377531</v>
      </c>
      <c r="AK2915" s="324">
        <v>181.09109869022632</v>
      </c>
      <c r="AL2915" s="324">
        <v>136.95135364818429</v>
      </c>
      <c r="AM2915" s="324">
        <v>225.23084373226834</v>
      </c>
    </row>
    <row r="2916" spans="1:39">
      <c r="A2916" s="291" t="s">
        <v>3067</v>
      </c>
      <c r="B2916" s="291">
        <v>4</v>
      </c>
      <c r="C2916" s="291" t="s">
        <v>5094</v>
      </c>
      <c r="D2916" s="291" t="s">
        <v>3178</v>
      </c>
      <c r="E2916" s="291" t="s">
        <v>3160</v>
      </c>
      <c r="F2916" s="291" t="s">
        <v>3161</v>
      </c>
      <c r="G2916" s="291" t="s">
        <v>3162</v>
      </c>
      <c r="H2916" s="291" t="s">
        <v>3163</v>
      </c>
      <c r="I2916" s="291" t="s">
        <v>3164</v>
      </c>
      <c r="J2916" s="291" t="s">
        <v>63</v>
      </c>
      <c r="K2916" s="291">
        <v>6</v>
      </c>
      <c r="L2916" s="291">
        <v>24440266</v>
      </c>
      <c r="M2916" s="291" t="s">
        <v>58</v>
      </c>
      <c r="N2916" s="291">
        <v>913</v>
      </c>
      <c r="O2916" s="291">
        <v>16345649.900800319</v>
      </c>
      <c r="P2916" s="321" t="s">
        <v>3172</v>
      </c>
      <c r="Q2916" s="321">
        <v>20100000</v>
      </c>
      <c r="R2916" s="321">
        <v>32.510452999999998</v>
      </c>
      <c r="S2916" s="321">
        <v>52.540310169999998</v>
      </c>
      <c r="T2916" s="321">
        <v>123.30787642705047</v>
      </c>
      <c r="U2916" s="321" t="s">
        <v>150</v>
      </c>
      <c r="V2916" s="321">
        <v>0.2437433168239114</v>
      </c>
      <c r="W2916" s="321">
        <v>1.33586139759419</v>
      </c>
      <c r="X2916" s="321">
        <v>2.6501716760387399</v>
      </c>
      <c r="Y2916" s="321">
        <v>41.899748670636797</v>
      </c>
      <c r="Z2916" s="321">
        <v>0.41800999999999999</v>
      </c>
      <c r="AA2916" s="321">
        <v>141.09487300000001</v>
      </c>
      <c r="AB2916" s="321">
        <v>1.7961040779999999</v>
      </c>
      <c r="AC2916" s="322">
        <v>0.59518882524182481</v>
      </c>
      <c r="AD2916" s="323">
        <v>201000</v>
      </c>
      <c r="AE2916" s="322">
        <v>81.32164129751402</v>
      </c>
      <c r="AF2916" s="324">
        <v>200.88783701708255</v>
      </c>
      <c r="AG2916" s="324">
        <v>35.546076541516243</v>
      </c>
      <c r="AH2916" s="324">
        <v>0.10730455100287055</v>
      </c>
      <c r="AI2916" s="324">
        <v>0.1769448915839219</v>
      </c>
      <c r="AJ2916" s="324">
        <v>0.12053670838377531</v>
      </c>
      <c r="AK2916" s="324">
        <v>181.01289738524969</v>
      </c>
      <c r="AL2916" s="324">
        <v>136.89221338866261</v>
      </c>
      <c r="AM2916" s="324">
        <v>225.13358138183676</v>
      </c>
    </row>
    <row r="2917" spans="1:39">
      <c r="A2917" s="291" t="s">
        <v>3068</v>
      </c>
      <c r="B2917" s="291">
        <v>4</v>
      </c>
      <c r="C2917" s="291" t="s">
        <v>5095</v>
      </c>
      <c r="D2917" s="291" t="s">
        <v>3178</v>
      </c>
      <c r="E2917" s="291" t="s">
        <v>3160</v>
      </c>
      <c r="F2917" s="291" t="s">
        <v>3161</v>
      </c>
      <c r="G2917" s="291" t="s">
        <v>3162</v>
      </c>
      <c r="H2917" s="291" t="s">
        <v>3163</v>
      </c>
      <c r="I2917" s="291" t="s">
        <v>3164</v>
      </c>
      <c r="J2917" s="291" t="s">
        <v>63</v>
      </c>
      <c r="K2917" s="291">
        <v>6</v>
      </c>
      <c r="L2917" s="291">
        <v>24440266</v>
      </c>
      <c r="M2917" s="291" t="s">
        <v>58</v>
      </c>
      <c r="N2917" s="291">
        <v>914</v>
      </c>
      <c r="O2917" s="291">
        <v>16363572.762533654</v>
      </c>
      <c r="P2917" s="321" t="s">
        <v>3172</v>
      </c>
      <c r="Q2917" s="321">
        <v>20100000</v>
      </c>
      <c r="R2917" s="321">
        <v>32.510452999999998</v>
      </c>
      <c r="S2917" s="321">
        <v>52.540310169999998</v>
      </c>
      <c r="T2917" s="321">
        <v>123.30787642705047</v>
      </c>
      <c r="U2917" s="321" t="s">
        <v>150</v>
      </c>
      <c r="V2917" s="321">
        <v>0.2437433168239114</v>
      </c>
      <c r="W2917" s="321">
        <v>1.33586139759419</v>
      </c>
      <c r="X2917" s="321">
        <v>2.6501716760387399</v>
      </c>
      <c r="Y2917" s="321">
        <v>41.899748670636797</v>
      </c>
      <c r="Z2917" s="321">
        <v>0.41800999999999999</v>
      </c>
      <c r="AA2917" s="321">
        <v>141.09487300000001</v>
      </c>
      <c r="AB2917" s="321">
        <v>1.7961040779999999</v>
      </c>
      <c r="AC2917" s="322">
        <v>0.59518882524182481</v>
      </c>
      <c r="AD2917" s="323">
        <v>201000</v>
      </c>
      <c r="AE2917" s="322">
        <v>81.410809763849016</v>
      </c>
      <c r="AF2917" s="324">
        <v>201.10810876819778</v>
      </c>
      <c r="AG2917" s="324">
        <v>35.569645627193744</v>
      </c>
      <c r="AH2917" s="324">
        <v>0.10700003771782222</v>
      </c>
      <c r="AI2917" s="324">
        <v>0.17686828166731061</v>
      </c>
      <c r="AJ2917" s="324">
        <v>0.12053670838377531</v>
      </c>
      <c r="AK2917" s="324">
        <v>180.93452618814916</v>
      </c>
      <c r="AL2917" s="324">
        <v>136.83294464708683</v>
      </c>
      <c r="AM2917" s="324">
        <v>225.03610772921149</v>
      </c>
    </row>
    <row r="2918" spans="1:39">
      <c r="A2918" s="291" t="s">
        <v>3069</v>
      </c>
      <c r="B2918" s="291">
        <v>4</v>
      </c>
      <c r="C2918" s="291" t="s">
        <v>5096</v>
      </c>
      <c r="D2918" s="291" t="s">
        <v>3178</v>
      </c>
      <c r="E2918" s="291" t="s">
        <v>3160</v>
      </c>
      <c r="F2918" s="291" t="s">
        <v>3161</v>
      </c>
      <c r="G2918" s="291" t="s">
        <v>3162</v>
      </c>
      <c r="H2918" s="291" t="s">
        <v>3163</v>
      </c>
      <c r="I2918" s="291" t="s">
        <v>3164</v>
      </c>
      <c r="J2918" s="291" t="s">
        <v>63</v>
      </c>
      <c r="K2918" s="291">
        <v>6</v>
      </c>
      <c r="L2918" s="291">
        <v>24440266</v>
      </c>
      <c r="M2918" s="291" t="s">
        <v>58</v>
      </c>
      <c r="N2918" s="291">
        <v>915</v>
      </c>
      <c r="O2918" s="291">
        <v>16381495.624266988</v>
      </c>
      <c r="P2918" s="321" t="s">
        <v>3172</v>
      </c>
      <c r="Q2918" s="321">
        <v>20100000</v>
      </c>
      <c r="R2918" s="321">
        <v>32.510452999999998</v>
      </c>
      <c r="S2918" s="321">
        <v>52.540310169999998</v>
      </c>
      <c r="T2918" s="321">
        <v>123.30787642705047</v>
      </c>
      <c r="U2918" s="321" t="s">
        <v>150</v>
      </c>
      <c r="V2918" s="321">
        <v>0.2437433168239114</v>
      </c>
      <c r="W2918" s="321">
        <v>1.33586139759419</v>
      </c>
      <c r="X2918" s="321">
        <v>2.6501716760387399</v>
      </c>
      <c r="Y2918" s="321">
        <v>41.899748670636797</v>
      </c>
      <c r="Z2918" s="321">
        <v>0.41800999999999999</v>
      </c>
      <c r="AA2918" s="321">
        <v>141.09487300000001</v>
      </c>
      <c r="AB2918" s="321">
        <v>1.7961040779999999</v>
      </c>
      <c r="AC2918" s="322">
        <v>0.59518882524182481</v>
      </c>
      <c r="AD2918" s="323">
        <v>201000</v>
      </c>
      <c r="AE2918" s="322">
        <v>81.499978230184013</v>
      </c>
      <c r="AF2918" s="324">
        <v>201.32838051931301</v>
      </c>
      <c r="AG2918" s="324">
        <v>35.593147728873866</v>
      </c>
      <c r="AH2918" s="324">
        <v>0.10669594063302126</v>
      </c>
      <c r="AI2918" s="324">
        <v>0.1767915066771199</v>
      </c>
      <c r="AJ2918" s="324">
        <v>0.12053670838377531</v>
      </c>
      <c r="AK2918" s="324">
        <v>180.85598612238778</v>
      </c>
      <c r="AL2918" s="324">
        <v>136.7735481974577</v>
      </c>
      <c r="AM2918" s="324">
        <v>224.93842404731785</v>
      </c>
    </row>
    <row r="2919" spans="1:39">
      <c r="A2919" s="291" t="s">
        <v>3070</v>
      </c>
      <c r="B2919" s="291">
        <v>4</v>
      </c>
      <c r="C2919" s="291" t="s">
        <v>5097</v>
      </c>
      <c r="D2919" s="291" t="s">
        <v>3178</v>
      </c>
      <c r="E2919" s="291" t="s">
        <v>3160</v>
      </c>
      <c r="F2919" s="291" t="s">
        <v>3161</v>
      </c>
      <c r="G2919" s="291" t="s">
        <v>3162</v>
      </c>
      <c r="H2919" s="291" t="s">
        <v>3163</v>
      </c>
      <c r="I2919" s="291" t="s">
        <v>3164</v>
      </c>
      <c r="J2919" s="291" t="s">
        <v>63</v>
      </c>
      <c r="K2919" s="291">
        <v>6</v>
      </c>
      <c r="L2919" s="291">
        <v>24440266</v>
      </c>
      <c r="M2919" s="291" t="s">
        <v>58</v>
      </c>
      <c r="N2919" s="291">
        <v>916</v>
      </c>
      <c r="O2919" s="291">
        <v>16399418.486000322</v>
      </c>
      <c r="P2919" s="321" t="s">
        <v>3172</v>
      </c>
      <c r="Q2919" s="321">
        <v>20100000</v>
      </c>
      <c r="R2919" s="321">
        <v>32.510452999999998</v>
      </c>
      <c r="S2919" s="321">
        <v>52.540310169999998</v>
      </c>
      <c r="T2919" s="321">
        <v>123.30787642705047</v>
      </c>
      <c r="U2919" s="321" t="s">
        <v>150</v>
      </c>
      <c r="V2919" s="321">
        <v>0.2437433168239114</v>
      </c>
      <c r="W2919" s="321">
        <v>1.33586139759419</v>
      </c>
      <c r="X2919" s="321">
        <v>2.6501716760387399</v>
      </c>
      <c r="Y2919" s="321">
        <v>41.899748670636797</v>
      </c>
      <c r="Z2919" s="321">
        <v>0.41800999999999999</v>
      </c>
      <c r="AA2919" s="321">
        <v>141.09487300000001</v>
      </c>
      <c r="AB2919" s="321">
        <v>1.7961040779999999</v>
      </c>
      <c r="AC2919" s="322">
        <v>0.59518882524182481</v>
      </c>
      <c r="AD2919" s="323">
        <v>201000</v>
      </c>
      <c r="AE2919" s="322">
        <v>81.589146696519009</v>
      </c>
      <c r="AF2919" s="324">
        <v>201.54865227042825</v>
      </c>
      <c r="AG2919" s="324">
        <v>35.616582938600864</v>
      </c>
      <c r="AH2919" s="324">
        <v>0.10639226141502639</v>
      </c>
      <c r="AI2919" s="324">
        <v>0.1767145676112597</v>
      </c>
      <c r="AJ2919" s="324">
        <v>0.12053670838377531</v>
      </c>
      <c r="AK2919" s="324">
        <v>180.77727820881762</v>
      </c>
      <c r="AL2919" s="324">
        <v>136.71402481180141</v>
      </c>
      <c r="AM2919" s="324">
        <v>224.8405316058338</v>
      </c>
    </row>
    <row r="2920" spans="1:39">
      <c r="A2920" s="291" t="s">
        <v>3071</v>
      </c>
      <c r="B2920" s="291">
        <v>4</v>
      </c>
      <c r="C2920" s="291" t="s">
        <v>5098</v>
      </c>
      <c r="D2920" s="291" t="s">
        <v>3178</v>
      </c>
      <c r="E2920" s="291" t="s">
        <v>3160</v>
      </c>
      <c r="F2920" s="291" t="s">
        <v>3161</v>
      </c>
      <c r="G2920" s="291" t="s">
        <v>3162</v>
      </c>
      <c r="H2920" s="291" t="s">
        <v>3163</v>
      </c>
      <c r="I2920" s="291" t="s">
        <v>3164</v>
      </c>
      <c r="J2920" s="291" t="s">
        <v>63</v>
      </c>
      <c r="K2920" s="291">
        <v>6</v>
      </c>
      <c r="L2920" s="291">
        <v>24440266</v>
      </c>
      <c r="M2920" s="291" t="s">
        <v>58</v>
      </c>
      <c r="N2920" s="291">
        <v>917</v>
      </c>
      <c r="O2920" s="291">
        <v>16417341.347733656</v>
      </c>
      <c r="P2920" s="321" t="s">
        <v>3172</v>
      </c>
      <c r="Q2920" s="321">
        <v>20100000</v>
      </c>
      <c r="R2920" s="321">
        <v>32.510452999999998</v>
      </c>
      <c r="S2920" s="321">
        <v>52.540310169999998</v>
      </c>
      <c r="T2920" s="321">
        <v>123.30787642705047</v>
      </c>
      <c r="U2920" s="321" t="s">
        <v>150</v>
      </c>
      <c r="V2920" s="321">
        <v>0.2437433168239114</v>
      </c>
      <c r="W2920" s="321">
        <v>1.33586139759419</v>
      </c>
      <c r="X2920" s="321">
        <v>2.6501716760387399</v>
      </c>
      <c r="Y2920" s="321">
        <v>41.899748670636797</v>
      </c>
      <c r="Z2920" s="321">
        <v>0.41800999999999999</v>
      </c>
      <c r="AA2920" s="321">
        <v>141.09487300000001</v>
      </c>
      <c r="AB2920" s="321">
        <v>1.7961040779999999</v>
      </c>
      <c r="AC2920" s="322">
        <v>0.59518882524182481</v>
      </c>
      <c r="AD2920" s="323">
        <v>201000</v>
      </c>
      <c r="AE2920" s="322">
        <v>81.678315162854005</v>
      </c>
      <c r="AF2920" s="324">
        <v>201.76892402154348</v>
      </c>
      <c r="AG2920" s="324">
        <v>35.639951348783178</v>
      </c>
      <c r="AH2920" s="324">
        <v>0.10608900171719839</v>
      </c>
      <c r="AI2920" s="324">
        <v>0.17663746546508713</v>
      </c>
      <c r="AJ2920" s="324">
        <v>0.12053670838377531</v>
      </c>
      <c r="AK2920" s="324">
        <v>180.69840346567929</v>
      </c>
      <c r="AL2920" s="324">
        <v>136.65437526016927</v>
      </c>
      <c r="AM2920" s="324">
        <v>224.74243167118934</v>
      </c>
    </row>
    <row r="2921" spans="1:39">
      <c r="A2921" s="291" t="s">
        <v>3072</v>
      </c>
      <c r="B2921" s="291">
        <v>4</v>
      </c>
      <c r="C2921" s="291" t="s">
        <v>5099</v>
      </c>
      <c r="D2921" s="291" t="s">
        <v>3178</v>
      </c>
      <c r="E2921" s="291" t="s">
        <v>3160</v>
      </c>
      <c r="F2921" s="291" t="s">
        <v>3161</v>
      </c>
      <c r="G2921" s="291" t="s">
        <v>3162</v>
      </c>
      <c r="H2921" s="291" t="s">
        <v>3163</v>
      </c>
      <c r="I2921" s="291" t="s">
        <v>3164</v>
      </c>
      <c r="J2921" s="291" t="s">
        <v>63</v>
      </c>
      <c r="K2921" s="291">
        <v>6</v>
      </c>
      <c r="L2921" s="291">
        <v>24440266</v>
      </c>
      <c r="M2921" s="291" t="s">
        <v>58</v>
      </c>
      <c r="N2921" s="291">
        <v>918</v>
      </c>
      <c r="O2921" s="291">
        <v>16435264.20946699</v>
      </c>
      <c r="P2921" s="321" t="s">
        <v>3172</v>
      </c>
      <c r="Q2921" s="321">
        <v>20100000</v>
      </c>
      <c r="R2921" s="321">
        <v>32.510452999999998</v>
      </c>
      <c r="S2921" s="321">
        <v>52.540310169999998</v>
      </c>
      <c r="T2921" s="321">
        <v>123.30787642705047</v>
      </c>
      <c r="U2921" s="321" t="s">
        <v>150</v>
      </c>
      <c r="V2921" s="321">
        <v>0.2437433168239114</v>
      </c>
      <c r="W2921" s="321">
        <v>1.33586139759419</v>
      </c>
      <c r="X2921" s="321">
        <v>2.6501716760387399</v>
      </c>
      <c r="Y2921" s="321">
        <v>41.899748670636797</v>
      </c>
      <c r="Z2921" s="321">
        <v>0.41800999999999999</v>
      </c>
      <c r="AA2921" s="321">
        <v>141.09487300000001</v>
      </c>
      <c r="AB2921" s="321">
        <v>1.7961040779999999</v>
      </c>
      <c r="AC2921" s="322">
        <v>0.59518882524182481</v>
      </c>
      <c r="AD2921" s="323">
        <v>201000</v>
      </c>
      <c r="AE2921" s="322">
        <v>81.767483629189002</v>
      </c>
      <c r="AF2921" s="324">
        <v>201.98919577265869</v>
      </c>
      <c r="AG2921" s="324">
        <v>35.66325305219042</v>
      </c>
      <c r="AH2921" s="324">
        <v>0.10578616317920227</v>
      </c>
      <c r="AI2921" s="324">
        <v>0.1765602012314057</v>
      </c>
      <c r="AJ2921" s="324">
        <v>0.12053670838377531</v>
      </c>
      <c r="AK2921" s="324">
        <v>180.61936290860115</v>
      </c>
      <c r="AL2921" s="324">
        <v>136.59460031063696</v>
      </c>
      <c r="AM2921" s="324">
        <v>224.64412550656533</v>
      </c>
    </row>
    <row r="2922" spans="1:39">
      <c r="A2922" s="291" t="s">
        <v>3073</v>
      </c>
      <c r="B2922" s="291">
        <v>4</v>
      </c>
      <c r="C2922" s="291" t="s">
        <v>5100</v>
      </c>
      <c r="D2922" s="291" t="s">
        <v>3178</v>
      </c>
      <c r="E2922" s="291" t="s">
        <v>3160</v>
      </c>
      <c r="F2922" s="291" t="s">
        <v>3161</v>
      </c>
      <c r="G2922" s="291" t="s">
        <v>3162</v>
      </c>
      <c r="H2922" s="291" t="s">
        <v>3163</v>
      </c>
      <c r="I2922" s="291" t="s">
        <v>3164</v>
      </c>
      <c r="J2922" s="291" t="s">
        <v>63</v>
      </c>
      <c r="K2922" s="291">
        <v>6</v>
      </c>
      <c r="L2922" s="291">
        <v>24440266</v>
      </c>
      <c r="M2922" s="291" t="s">
        <v>58</v>
      </c>
      <c r="N2922" s="291">
        <v>919</v>
      </c>
      <c r="O2922" s="291">
        <v>16453187.071200324</v>
      </c>
      <c r="P2922" s="321" t="s">
        <v>3172</v>
      </c>
      <c r="Q2922" s="321">
        <v>20100000</v>
      </c>
      <c r="R2922" s="321">
        <v>32.510452999999998</v>
      </c>
      <c r="S2922" s="321">
        <v>52.540310169999998</v>
      </c>
      <c r="T2922" s="321">
        <v>123.30787642705047</v>
      </c>
      <c r="U2922" s="321" t="s">
        <v>150</v>
      </c>
      <c r="V2922" s="321">
        <v>0.2437433168239114</v>
      </c>
      <c r="W2922" s="321">
        <v>1.33586139759419</v>
      </c>
      <c r="X2922" s="321">
        <v>2.6501716760387399</v>
      </c>
      <c r="Y2922" s="321">
        <v>41.899748670636797</v>
      </c>
      <c r="Z2922" s="321">
        <v>0.41800999999999999</v>
      </c>
      <c r="AA2922" s="321">
        <v>141.09487300000001</v>
      </c>
      <c r="AB2922" s="321">
        <v>1.7961040779999999</v>
      </c>
      <c r="AC2922" s="322">
        <v>0.59518882524182481</v>
      </c>
      <c r="AD2922" s="323">
        <v>201000</v>
      </c>
      <c r="AE2922" s="322">
        <v>81.856652095523998</v>
      </c>
      <c r="AF2922" s="324">
        <v>202.20946752377392</v>
      </c>
      <c r="AG2922" s="324">
        <v>35.686488141950541</v>
      </c>
      <c r="AH2922" s="324">
        <v>0.10548374742780992</v>
      </c>
      <c r="AI2922" s="324">
        <v>0.17648277590046496</v>
      </c>
      <c r="AJ2922" s="324">
        <v>0.12053670838377531</v>
      </c>
      <c r="AK2922" s="324">
        <v>180.54015755059876</v>
      </c>
      <c r="AL2922" s="324">
        <v>136.53470072930432</v>
      </c>
      <c r="AM2922" s="324">
        <v>224.54561437189324</v>
      </c>
    </row>
    <row r="2923" spans="1:39">
      <c r="A2923" s="291" t="s">
        <v>3074</v>
      </c>
      <c r="B2923" s="291">
        <v>4</v>
      </c>
      <c r="C2923" s="291" t="s">
        <v>5101</v>
      </c>
      <c r="D2923" s="291" t="s">
        <v>3178</v>
      </c>
      <c r="E2923" s="291" t="s">
        <v>3160</v>
      </c>
      <c r="F2923" s="291" t="s">
        <v>3161</v>
      </c>
      <c r="G2923" s="291" t="s">
        <v>3162</v>
      </c>
      <c r="H2923" s="291" t="s">
        <v>3163</v>
      </c>
      <c r="I2923" s="291" t="s">
        <v>3164</v>
      </c>
      <c r="J2923" s="291" t="s">
        <v>63</v>
      </c>
      <c r="K2923" s="291">
        <v>6</v>
      </c>
      <c r="L2923" s="291">
        <v>24440266</v>
      </c>
      <c r="M2923" s="291" t="s">
        <v>58</v>
      </c>
      <c r="N2923" s="291">
        <v>920</v>
      </c>
      <c r="O2923" s="291">
        <v>16471109.932933658</v>
      </c>
      <c r="P2923" s="321" t="s">
        <v>3172</v>
      </c>
      <c r="Q2923" s="321">
        <v>20100000</v>
      </c>
      <c r="R2923" s="321">
        <v>32.510452999999998</v>
      </c>
      <c r="S2923" s="321">
        <v>52.540310169999998</v>
      </c>
      <c r="T2923" s="321">
        <v>123.30787642705047</v>
      </c>
      <c r="U2923" s="321" t="s">
        <v>150</v>
      </c>
      <c r="V2923" s="321">
        <v>0.2437433168239114</v>
      </c>
      <c r="W2923" s="321">
        <v>1.33586139759419</v>
      </c>
      <c r="X2923" s="321">
        <v>2.6501716760387399</v>
      </c>
      <c r="Y2923" s="321">
        <v>41.899748670636797</v>
      </c>
      <c r="Z2923" s="321">
        <v>0.41800999999999999</v>
      </c>
      <c r="AA2923" s="321">
        <v>141.09487300000001</v>
      </c>
      <c r="AB2923" s="321">
        <v>1.7961040779999999</v>
      </c>
      <c r="AC2923" s="322">
        <v>0.59518882524182481</v>
      </c>
      <c r="AD2923" s="323">
        <v>201000</v>
      </c>
      <c r="AE2923" s="322">
        <v>81.945820561858994</v>
      </c>
      <c r="AF2923" s="324">
        <v>202.42973927488916</v>
      </c>
      <c r="AG2923" s="324">
        <v>35.709656711546799</v>
      </c>
      <c r="AH2923" s="324">
        <v>0.10518175607610114</v>
      </c>
      <c r="AI2923" s="324">
        <v>0.17640519045995967</v>
      </c>
      <c r="AJ2923" s="324">
        <v>0.12053670838377531</v>
      </c>
      <c r="AK2923" s="324">
        <v>180.46078840207429</v>
      </c>
      <c r="AL2923" s="324">
        <v>136.47467728029466</v>
      </c>
      <c r="AM2923" s="324">
        <v>224.44689952385392</v>
      </c>
    </row>
    <row r="2924" spans="1:39">
      <c r="A2924" s="291" t="s">
        <v>3075</v>
      </c>
      <c r="B2924" s="291">
        <v>4</v>
      </c>
      <c r="C2924" s="291" t="s">
        <v>5102</v>
      </c>
      <c r="D2924" s="291" t="s">
        <v>3178</v>
      </c>
      <c r="E2924" s="291" t="s">
        <v>3160</v>
      </c>
      <c r="F2924" s="291" t="s">
        <v>3161</v>
      </c>
      <c r="G2924" s="291" t="s">
        <v>3162</v>
      </c>
      <c r="H2924" s="291" t="s">
        <v>3163</v>
      </c>
      <c r="I2924" s="291" t="s">
        <v>3164</v>
      </c>
      <c r="J2924" s="291" t="s">
        <v>63</v>
      </c>
      <c r="K2924" s="291">
        <v>6</v>
      </c>
      <c r="L2924" s="291">
        <v>24440266</v>
      </c>
      <c r="M2924" s="291" t="s">
        <v>58</v>
      </c>
      <c r="N2924" s="291">
        <v>921</v>
      </c>
      <c r="O2924" s="291">
        <v>16489032.794666993</v>
      </c>
      <c r="P2924" s="321" t="s">
        <v>3172</v>
      </c>
      <c r="Q2924" s="321">
        <v>20100000</v>
      </c>
      <c r="R2924" s="321">
        <v>32.510452999999998</v>
      </c>
      <c r="S2924" s="321">
        <v>52.540310169999998</v>
      </c>
      <c r="T2924" s="321">
        <v>123.30787642705047</v>
      </c>
      <c r="U2924" s="321" t="s">
        <v>150</v>
      </c>
      <c r="V2924" s="321">
        <v>0.2437433168239114</v>
      </c>
      <c r="W2924" s="321">
        <v>1.33586139759419</v>
      </c>
      <c r="X2924" s="321">
        <v>2.6501716760387399</v>
      </c>
      <c r="Y2924" s="321">
        <v>41.899748670636797</v>
      </c>
      <c r="Z2924" s="321">
        <v>0.41800999999999999</v>
      </c>
      <c r="AA2924" s="321">
        <v>141.09487300000001</v>
      </c>
      <c r="AB2924" s="321">
        <v>1.7961040779999999</v>
      </c>
      <c r="AC2924" s="322">
        <v>0.59518882524182481</v>
      </c>
      <c r="AD2924" s="323">
        <v>201000</v>
      </c>
      <c r="AE2924" s="322">
        <v>82.034989028193991</v>
      </c>
      <c r="AF2924" s="324">
        <v>202.65001102600439</v>
      </c>
      <c r="AG2924" s="324">
        <v>35.732758854814918</v>
      </c>
      <c r="AH2924" s="324">
        <v>0.10488019072419813</v>
      </c>
      <c r="AI2924" s="324">
        <v>0.17632744589502949</v>
      </c>
      <c r="AJ2924" s="324">
        <v>0.12053670838377531</v>
      </c>
      <c r="AK2924" s="324">
        <v>180.38125647081594</v>
      </c>
      <c r="AL2924" s="324">
        <v>136.41453072575464</v>
      </c>
      <c r="AM2924" s="324">
        <v>224.34798221587724</v>
      </c>
    </row>
    <row r="2925" spans="1:39">
      <c r="A2925" s="291" t="s">
        <v>3076</v>
      </c>
      <c r="B2925" s="291">
        <v>4</v>
      </c>
      <c r="C2925" s="291" t="s">
        <v>5103</v>
      </c>
      <c r="D2925" s="291" t="s">
        <v>3178</v>
      </c>
      <c r="E2925" s="291" t="s">
        <v>3160</v>
      </c>
      <c r="F2925" s="291" t="s">
        <v>3161</v>
      </c>
      <c r="G2925" s="291" t="s">
        <v>3162</v>
      </c>
      <c r="H2925" s="291" t="s">
        <v>3163</v>
      </c>
      <c r="I2925" s="291" t="s">
        <v>3164</v>
      </c>
      <c r="J2925" s="291" t="s">
        <v>63</v>
      </c>
      <c r="K2925" s="291">
        <v>6</v>
      </c>
      <c r="L2925" s="291">
        <v>24440266</v>
      </c>
      <c r="M2925" s="291" t="s">
        <v>58</v>
      </c>
      <c r="N2925" s="291">
        <v>922</v>
      </c>
      <c r="O2925" s="291">
        <v>16506955.656400327</v>
      </c>
      <c r="P2925" s="321" t="s">
        <v>3172</v>
      </c>
      <c r="Q2925" s="321">
        <v>20100000</v>
      </c>
      <c r="R2925" s="321">
        <v>32.510452999999998</v>
      </c>
      <c r="S2925" s="321">
        <v>52.540310169999998</v>
      </c>
      <c r="T2925" s="321">
        <v>123.30787642705047</v>
      </c>
      <c r="U2925" s="321" t="s">
        <v>150</v>
      </c>
      <c r="V2925" s="321">
        <v>0.2437433168239114</v>
      </c>
      <c r="W2925" s="321">
        <v>1.33586139759419</v>
      </c>
      <c r="X2925" s="321">
        <v>2.6501716760387399</v>
      </c>
      <c r="Y2925" s="321">
        <v>41.899748670636797</v>
      </c>
      <c r="Z2925" s="321">
        <v>0.41800999999999999</v>
      </c>
      <c r="AA2925" s="321">
        <v>141.09487300000001</v>
      </c>
      <c r="AB2925" s="321">
        <v>1.7961040779999999</v>
      </c>
      <c r="AC2925" s="322">
        <v>0.59518882524182481</v>
      </c>
      <c r="AD2925" s="323">
        <v>201000</v>
      </c>
      <c r="AE2925" s="322">
        <v>82.124157494528987</v>
      </c>
      <c r="AF2925" s="324">
        <v>202.87028277711963</v>
      </c>
      <c r="AG2925" s="324">
        <v>35.755794665940115</v>
      </c>
      <c r="AH2925" s="324">
        <v>0.10457905295875308</v>
      </c>
      <c r="AI2925" s="324">
        <v>0.17624954318825828</v>
      </c>
      <c r="AJ2925" s="324">
        <v>0.12053670838377531</v>
      </c>
      <c r="AK2925" s="324">
        <v>180.30156276199745</v>
      </c>
      <c r="AL2925" s="324">
        <v>136.35426182585357</v>
      </c>
      <c r="AM2925" s="324">
        <v>224.24886369814132</v>
      </c>
    </row>
    <row r="2926" spans="1:39">
      <c r="A2926" s="291" t="s">
        <v>3077</v>
      </c>
      <c r="B2926" s="291">
        <v>4</v>
      </c>
      <c r="C2926" s="291" t="s">
        <v>5104</v>
      </c>
      <c r="D2926" s="291" t="s">
        <v>3178</v>
      </c>
      <c r="E2926" s="291" t="s">
        <v>3160</v>
      </c>
      <c r="F2926" s="291" t="s">
        <v>3161</v>
      </c>
      <c r="G2926" s="291" t="s">
        <v>3162</v>
      </c>
      <c r="H2926" s="291" t="s">
        <v>3163</v>
      </c>
      <c r="I2926" s="291" t="s">
        <v>3164</v>
      </c>
      <c r="J2926" s="291" t="s">
        <v>63</v>
      </c>
      <c r="K2926" s="291">
        <v>6</v>
      </c>
      <c r="L2926" s="291">
        <v>24440266</v>
      </c>
      <c r="M2926" s="291" t="s">
        <v>58</v>
      </c>
      <c r="N2926" s="291">
        <v>923</v>
      </c>
      <c r="O2926" s="291">
        <v>16524878.518133661</v>
      </c>
      <c r="P2926" s="321" t="s">
        <v>3172</v>
      </c>
      <c r="Q2926" s="321">
        <v>20100000</v>
      </c>
      <c r="R2926" s="321">
        <v>32.510452999999998</v>
      </c>
      <c r="S2926" s="321">
        <v>52.540310169999998</v>
      </c>
      <c r="T2926" s="321">
        <v>123.30787642705047</v>
      </c>
      <c r="U2926" s="321" t="s">
        <v>150</v>
      </c>
      <c r="V2926" s="321">
        <v>0.2437433168239114</v>
      </c>
      <c r="W2926" s="321">
        <v>1.33586139759419</v>
      </c>
      <c r="X2926" s="321">
        <v>2.6501716760387399</v>
      </c>
      <c r="Y2926" s="321">
        <v>41.899748670636797</v>
      </c>
      <c r="Z2926" s="321">
        <v>0.41800999999999999</v>
      </c>
      <c r="AA2926" s="321">
        <v>141.09487300000001</v>
      </c>
      <c r="AB2926" s="321">
        <v>1.7961040779999999</v>
      </c>
      <c r="AC2926" s="322">
        <v>0.59518882524182481</v>
      </c>
      <c r="AD2926" s="323">
        <v>201000</v>
      </c>
      <c r="AE2926" s="322">
        <v>82.213325960863983</v>
      </c>
      <c r="AF2926" s="324">
        <v>203.09055452823483</v>
      </c>
      <c r="AG2926" s="324">
        <v>35.778764239454233</v>
      </c>
      <c r="AH2926" s="324">
        <v>0.10427834435339957</v>
      </c>
      <c r="AI2926" s="324">
        <v>0.17617148331967383</v>
      </c>
      <c r="AJ2926" s="324">
        <v>0.12053670838377531</v>
      </c>
      <c r="AK2926" s="324">
        <v>180.22170827817766</v>
      </c>
      <c r="AL2926" s="324">
        <v>136.29387133878328</v>
      </c>
      <c r="AM2926" s="324">
        <v>224.14954521757204</v>
      </c>
    </row>
    <row r="2927" spans="1:39">
      <c r="A2927" s="291" t="s">
        <v>3078</v>
      </c>
      <c r="B2927" s="291">
        <v>4</v>
      </c>
      <c r="C2927" s="291" t="s">
        <v>5105</v>
      </c>
      <c r="D2927" s="291" t="s">
        <v>3178</v>
      </c>
      <c r="E2927" s="291" t="s">
        <v>3160</v>
      </c>
      <c r="F2927" s="291" t="s">
        <v>3161</v>
      </c>
      <c r="G2927" s="291" t="s">
        <v>3162</v>
      </c>
      <c r="H2927" s="291" t="s">
        <v>3163</v>
      </c>
      <c r="I2927" s="291" t="s">
        <v>3164</v>
      </c>
      <c r="J2927" s="291" t="s">
        <v>63</v>
      </c>
      <c r="K2927" s="291">
        <v>6</v>
      </c>
      <c r="L2927" s="291">
        <v>24440266</v>
      </c>
      <c r="M2927" s="291" t="s">
        <v>58</v>
      </c>
      <c r="N2927" s="291">
        <v>924</v>
      </c>
      <c r="O2927" s="291">
        <v>16542801.379866995</v>
      </c>
      <c r="P2927" s="321" t="s">
        <v>3172</v>
      </c>
      <c r="Q2927" s="321">
        <v>20100000</v>
      </c>
      <c r="R2927" s="321">
        <v>32.510452999999998</v>
      </c>
      <c r="S2927" s="321">
        <v>52.540310169999998</v>
      </c>
      <c r="T2927" s="321">
        <v>123.30787642705047</v>
      </c>
      <c r="U2927" s="321" t="s">
        <v>150</v>
      </c>
      <c r="V2927" s="321">
        <v>0.2437433168239114</v>
      </c>
      <c r="W2927" s="321">
        <v>1.33586139759419</v>
      </c>
      <c r="X2927" s="321">
        <v>2.6501716760387399</v>
      </c>
      <c r="Y2927" s="321">
        <v>41.899748670636797</v>
      </c>
      <c r="Z2927" s="321">
        <v>0.41800999999999999</v>
      </c>
      <c r="AA2927" s="321">
        <v>141.09487300000001</v>
      </c>
      <c r="AB2927" s="321">
        <v>1.7961040779999999</v>
      </c>
      <c r="AC2927" s="322">
        <v>0.59518882524182481</v>
      </c>
      <c r="AD2927" s="323">
        <v>201000</v>
      </c>
      <c r="AE2927" s="322">
        <v>82.30249442719898</v>
      </c>
      <c r="AF2927" s="324">
        <v>203.31082627935007</v>
      </c>
      <c r="AG2927" s="324">
        <v>35.801667670232831</v>
      </c>
      <c r="AH2927" s="324">
        <v>0.10397806646852405</v>
      </c>
      <c r="AI2927" s="324">
        <v>0.17609326726674734</v>
      </c>
      <c r="AJ2927" s="324">
        <v>0.12053670838377531</v>
      </c>
      <c r="AK2927" s="324">
        <v>180.14169401930008</v>
      </c>
      <c r="AL2927" s="324">
        <v>136.23336002075771</v>
      </c>
      <c r="AM2927" s="324">
        <v>224.05002801784244</v>
      </c>
    </row>
    <row r="2928" spans="1:39">
      <c r="A2928" s="291" t="s">
        <v>3079</v>
      </c>
      <c r="B2928" s="291">
        <v>4</v>
      </c>
      <c r="C2928" s="291" t="s">
        <v>5106</v>
      </c>
      <c r="D2928" s="291" t="s">
        <v>3178</v>
      </c>
      <c r="E2928" s="291" t="s">
        <v>3160</v>
      </c>
      <c r="F2928" s="291" t="s">
        <v>3161</v>
      </c>
      <c r="G2928" s="291" t="s">
        <v>3162</v>
      </c>
      <c r="H2928" s="291" t="s">
        <v>3163</v>
      </c>
      <c r="I2928" s="291" t="s">
        <v>3164</v>
      </c>
      <c r="J2928" s="291" t="s">
        <v>63</v>
      </c>
      <c r="K2928" s="291">
        <v>6</v>
      </c>
      <c r="L2928" s="291">
        <v>24440266</v>
      </c>
      <c r="M2928" s="291" t="s">
        <v>58</v>
      </c>
      <c r="N2928" s="291">
        <v>925</v>
      </c>
      <c r="O2928" s="291">
        <v>16560724.241600329</v>
      </c>
      <c r="P2928" s="321" t="s">
        <v>3172</v>
      </c>
      <c r="Q2928" s="321">
        <v>20100000</v>
      </c>
      <c r="R2928" s="321">
        <v>32.510452999999998</v>
      </c>
      <c r="S2928" s="321">
        <v>52.540310169999998</v>
      </c>
      <c r="T2928" s="321">
        <v>123.30787642705047</v>
      </c>
      <c r="U2928" s="321" t="s">
        <v>150</v>
      </c>
      <c r="V2928" s="321">
        <v>0.2437433168239114</v>
      </c>
      <c r="W2928" s="321">
        <v>1.33586139759419</v>
      </c>
      <c r="X2928" s="321">
        <v>2.6501716760387399</v>
      </c>
      <c r="Y2928" s="321">
        <v>41.899748670636797</v>
      </c>
      <c r="Z2928" s="321">
        <v>0.41800999999999999</v>
      </c>
      <c r="AA2928" s="321">
        <v>141.09487300000001</v>
      </c>
      <c r="AB2928" s="321">
        <v>1.7961040779999999</v>
      </c>
      <c r="AC2928" s="322">
        <v>0.59518882524182481</v>
      </c>
      <c r="AD2928" s="323">
        <v>201000</v>
      </c>
      <c r="AE2928" s="322">
        <v>82.391662893533976</v>
      </c>
      <c r="AF2928" s="324">
        <v>203.5310980304653</v>
      </c>
      <c r="AG2928" s="324">
        <v>35.82450505349226</v>
      </c>
      <c r="AH2928" s="324">
        <v>0.10367822085130354</v>
      </c>
      <c r="AI2928" s="324">
        <v>0.17601489600439296</v>
      </c>
      <c r="AJ2928" s="324">
        <v>0.12053670838377531</v>
      </c>
      <c r="AK2928" s="324">
        <v>180.06152098269234</v>
      </c>
      <c r="AL2928" s="324">
        <v>136.1727286260126</v>
      </c>
      <c r="AM2928" s="324">
        <v>223.95031333937209</v>
      </c>
    </row>
    <row r="2929" spans="1:39">
      <c r="A2929" s="291" t="s">
        <v>3080</v>
      </c>
      <c r="B2929" s="291">
        <v>4</v>
      </c>
      <c r="C2929" s="291" t="s">
        <v>5107</v>
      </c>
      <c r="D2929" s="291" t="s">
        <v>3178</v>
      </c>
      <c r="E2929" s="291" t="s">
        <v>3160</v>
      </c>
      <c r="F2929" s="291" t="s">
        <v>3161</v>
      </c>
      <c r="G2929" s="291" t="s">
        <v>3162</v>
      </c>
      <c r="H2929" s="291" t="s">
        <v>3163</v>
      </c>
      <c r="I2929" s="291" t="s">
        <v>3164</v>
      </c>
      <c r="J2929" s="291" t="s">
        <v>63</v>
      </c>
      <c r="K2929" s="291">
        <v>6</v>
      </c>
      <c r="L2929" s="291">
        <v>24440266</v>
      </c>
      <c r="M2929" s="291" t="s">
        <v>58</v>
      </c>
      <c r="N2929" s="291">
        <v>926</v>
      </c>
      <c r="O2929" s="291">
        <v>16578647.103333663</v>
      </c>
      <c r="P2929" s="321" t="s">
        <v>3172</v>
      </c>
      <c r="Q2929" s="321">
        <v>20100000</v>
      </c>
      <c r="R2929" s="321">
        <v>32.510452999999998</v>
      </c>
      <c r="S2929" s="321">
        <v>52.540310169999998</v>
      </c>
      <c r="T2929" s="321">
        <v>123.30787642705047</v>
      </c>
      <c r="U2929" s="321" t="s">
        <v>150</v>
      </c>
      <c r="V2929" s="321">
        <v>0.2437433168239114</v>
      </c>
      <c r="W2929" s="321">
        <v>1.33586139759419</v>
      </c>
      <c r="X2929" s="321">
        <v>2.6501716760387399</v>
      </c>
      <c r="Y2929" s="321">
        <v>41.899748670636797</v>
      </c>
      <c r="Z2929" s="321">
        <v>0.41800999999999999</v>
      </c>
      <c r="AA2929" s="321">
        <v>141.09487300000001</v>
      </c>
      <c r="AB2929" s="321">
        <v>1.7961040779999999</v>
      </c>
      <c r="AC2929" s="322">
        <v>0.59518882524182481</v>
      </c>
      <c r="AD2929" s="323">
        <v>201000</v>
      </c>
      <c r="AE2929" s="322">
        <v>82.480831359868972</v>
      </c>
      <c r="AF2929" s="324">
        <v>203.75136978158054</v>
      </c>
      <c r="AG2929" s="324">
        <v>35.847276484786825</v>
      </c>
      <c r="AH2929" s="324">
        <v>0.10337880903599055</v>
      </c>
      <c r="AI2929" s="324">
        <v>0.17593637050496766</v>
      </c>
      <c r="AJ2929" s="324">
        <v>0.12053670838377531</v>
      </c>
      <c r="AK2929" s="324">
        <v>179.9811901630662</v>
      </c>
      <c r="AL2929" s="324">
        <v>136.11197790680532</v>
      </c>
      <c r="AM2929" s="324">
        <v>223.85040241932708</v>
      </c>
    </row>
    <row r="2930" spans="1:39">
      <c r="A2930" s="291" t="s">
        <v>3081</v>
      </c>
      <c r="B2930" s="291">
        <v>4</v>
      </c>
      <c r="C2930" s="291" t="s">
        <v>5108</v>
      </c>
      <c r="D2930" s="291" t="s">
        <v>3178</v>
      </c>
      <c r="E2930" s="291" t="s">
        <v>3160</v>
      </c>
      <c r="F2930" s="291" t="s">
        <v>3161</v>
      </c>
      <c r="G2930" s="291" t="s">
        <v>3162</v>
      </c>
      <c r="H2930" s="291" t="s">
        <v>3163</v>
      </c>
      <c r="I2930" s="291" t="s">
        <v>3164</v>
      </c>
      <c r="J2930" s="291" t="s">
        <v>63</v>
      </c>
      <c r="K2930" s="291">
        <v>6</v>
      </c>
      <c r="L2930" s="291">
        <v>24440266</v>
      </c>
      <c r="M2930" s="291" t="s">
        <v>58</v>
      </c>
      <c r="N2930" s="291">
        <v>927</v>
      </c>
      <c r="O2930" s="291">
        <v>16596569.965066997</v>
      </c>
      <c r="P2930" s="321" t="s">
        <v>3172</v>
      </c>
      <c r="Q2930" s="321">
        <v>20100000</v>
      </c>
      <c r="R2930" s="321">
        <v>32.510452999999998</v>
      </c>
      <c r="S2930" s="321">
        <v>52.540310169999998</v>
      </c>
      <c r="T2930" s="321">
        <v>123.30787642705047</v>
      </c>
      <c r="U2930" s="321" t="s">
        <v>150</v>
      </c>
      <c r="V2930" s="321">
        <v>0.2437433168239114</v>
      </c>
      <c r="W2930" s="321">
        <v>1.33586139759419</v>
      </c>
      <c r="X2930" s="321">
        <v>2.6501716760387399</v>
      </c>
      <c r="Y2930" s="321">
        <v>41.899748670636797</v>
      </c>
      <c r="Z2930" s="321">
        <v>0.41800999999999999</v>
      </c>
      <c r="AA2930" s="321">
        <v>141.09487300000001</v>
      </c>
      <c r="AB2930" s="321">
        <v>1.7961040779999999</v>
      </c>
      <c r="AC2930" s="322">
        <v>0.59518882524182481</v>
      </c>
      <c r="AD2930" s="323">
        <v>201000</v>
      </c>
      <c r="AE2930" s="322">
        <v>82.569999826203968</v>
      </c>
      <c r="AF2930" s="324">
        <v>203.97164153269577</v>
      </c>
      <c r="AG2930" s="324">
        <v>35.869982060005867</v>
      </c>
      <c r="AH2930" s="324">
        <v>0.10307983254359311</v>
      </c>
      <c r="AI2930" s="324">
        <v>0.1758576917382707</v>
      </c>
      <c r="AJ2930" s="324">
        <v>0.12053670838377531</v>
      </c>
      <c r="AK2930" s="324">
        <v>179.9007025525168</v>
      </c>
      <c r="AL2930" s="324">
        <v>136.05110861341444</v>
      </c>
      <c r="AM2930" s="324">
        <v>223.75029649161914</v>
      </c>
    </row>
    <row r="2931" spans="1:39">
      <c r="A2931" s="291" t="s">
        <v>3082</v>
      </c>
      <c r="B2931" s="291">
        <v>4</v>
      </c>
      <c r="C2931" s="291" t="s">
        <v>5109</v>
      </c>
      <c r="D2931" s="291" t="s">
        <v>3178</v>
      </c>
      <c r="E2931" s="291" t="s">
        <v>3160</v>
      </c>
      <c r="F2931" s="291" t="s">
        <v>3161</v>
      </c>
      <c r="G2931" s="291" t="s">
        <v>3162</v>
      </c>
      <c r="H2931" s="291" t="s">
        <v>3163</v>
      </c>
      <c r="I2931" s="291" t="s">
        <v>3164</v>
      </c>
      <c r="J2931" s="291" t="s">
        <v>63</v>
      </c>
      <c r="K2931" s="291">
        <v>6</v>
      </c>
      <c r="L2931" s="291">
        <v>24440266</v>
      </c>
      <c r="M2931" s="291" t="s">
        <v>58</v>
      </c>
      <c r="N2931" s="291">
        <v>928</v>
      </c>
      <c r="O2931" s="291">
        <v>16614492.826800331</v>
      </c>
      <c r="P2931" s="321" t="s">
        <v>3172</v>
      </c>
      <c r="Q2931" s="321">
        <v>20100000</v>
      </c>
      <c r="R2931" s="321">
        <v>32.510452999999998</v>
      </c>
      <c r="S2931" s="321">
        <v>52.540310169999998</v>
      </c>
      <c r="T2931" s="321">
        <v>123.30787642705047</v>
      </c>
      <c r="U2931" s="321" t="s">
        <v>150</v>
      </c>
      <c r="V2931" s="321">
        <v>0.2437433168239114</v>
      </c>
      <c r="W2931" s="321">
        <v>1.33586139759419</v>
      </c>
      <c r="X2931" s="321">
        <v>2.6501716760387399</v>
      </c>
      <c r="Y2931" s="321">
        <v>41.899748670636797</v>
      </c>
      <c r="Z2931" s="321">
        <v>0.41800999999999999</v>
      </c>
      <c r="AA2931" s="321">
        <v>141.09487300000001</v>
      </c>
      <c r="AB2931" s="321">
        <v>1.7961040779999999</v>
      </c>
      <c r="AC2931" s="322">
        <v>0.59518882524182481</v>
      </c>
      <c r="AD2931" s="323">
        <v>201000</v>
      </c>
      <c r="AE2931" s="322">
        <v>82.659168292538965</v>
      </c>
      <c r="AF2931" s="324">
        <v>204.191913283811</v>
      </c>
      <c r="AG2931" s="324">
        <v>35.892621875370907</v>
      </c>
      <c r="AH2931" s="324">
        <v>0.10278129288215176</v>
      </c>
      <c r="AI2931" s="324">
        <v>0.1757788606715435</v>
      </c>
      <c r="AJ2931" s="324">
        <v>0.12053670838377531</v>
      </c>
      <c r="AK2931" s="324">
        <v>179.82005914052266</v>
      </c>
      <c r="AL2931" s="324">
        <v>135.99012149413977</v>
      </c>
      <c r="AM2931" s="324">
        <v>223.64999678690555</v>
      </c>
    </row>
    <row r="2932" spans="1:39">
      <c r="A2932" s="291" t="s">
        <v>3083</v>
      </c>
      <c r="B2932" s="291">
        <v>4</v>
      </c>
      <c r="C2932" s="291" t="s">
        <v>5110</v>
      </c>
      <c r="D2932" s="291" t="s">
        <v>3178</v>
      </c>
      <c r="E2932" s="291" t="s">
        <v>3160</v>
      </c>
      <c r="F2932" s="291" t="s">
        <v>3161</v>
      </c>
      <c r="G2932" s="291" t="s">
        <v>3162</v>
      </c>
      <c r="H2932" s="291" t="s">
        <v>3163</v>
      </c>
      <c r="I2932" s="291" t="s">
        <v>3164</v>
      </c>
      <c r="J2932" s="291" t="s">
        <v>63</v>
      </c>
      <c r="K2932" s="291">
        <v>6</v>
      </c>
      <c r="L2932" s="291">
        <v>24440266</v>
      </c>
      <c r="M2932" s="291" t="s">
        <v>58</v>
      </c>
      <c r="N2932" s="291">
        <v>929</v>
      </c>
      <c r="O2932" s="291">
        <v>16632415.688533666</v>
      </c>
      <c r="P2932" s="321" t="s">
        <v>3172</v>
      </c>
      <c r="Q2932" s="321">
        <v>20100000</v>
      </c>
      <c r="R2932" s="321">
        <v>32.510452999999998</v>
      </c>
      <c r="S2932" s="321">
        <v>52.540310169999998</v>
      </c>
      <c r="T2932" s="321">
        <v>123.30787642705047</v>
      </c>
      <c r="U2932" s="321" t="s">
        <v>150</v>
      </c>
      <c r="V2932" s="321">
        <v>0.2437433168239114</v>
      </c>
      <c r="W2932" s="321">
        <v>1.33586139759419</v>
      </c>
      <c r="X2932" s="321">
        <v>2.6501716760387399</v>
      </c>
      <c r="Y2932" s="321">
        <v>41.899748670636797</v>
      </c>
      <c r="Z2932" s="321">
        <v>0.41800999999999999</v>
      </c>
      <c r="AA2932" s="321">
        <v>141.09487300000001</v>
      </c>
      <c r="AB2932" s="321">
        <v>1.7961040779999999</v>
      </c>
      <c r="AC2932" s="322">
        <v>0.59518882524182481</v>
      </c>
      <c r="AD2932" s="323">
        <v>201000</v>
      </c>
      <c r="AE2932" s="322">
        <v>82.748336758873961</v>
      </c>
      <c r="AF2932" s="324">
        <v>204.41218503492621</v>
      </c>
      <c r="AG2932" s="324">
        <v>35.915196027432764</v>
      </c>
      <c r="AH2932" s="324">
        <v>0.10248319154665597</v>
      </c>
      <c r="AI2932" s="324">
        <v>0.17569987826946928</v>
      </c>
      <c r="AJ2932" s="324">
        <v>0.12053670838377531</v>
      </c>
      <c r="AK2932" s="324">
        <v>179.73926091394532</v>
      </c>
      <c r="AL2932" s="324">
        <v>135.92901729530186</v>
      </c>
      <c r="AM2932" s="324">
        <v>223.54950453258874</v>
      </c>
    </row>
    <row r="2933" spans="1:39">
      <c r="A2933" s="291" t="s">
        <v>3084</v>
      </c>
      <c r="B2933" s="291">
        <v>4</v>
      </c>
      <c r="C2933" s="291" t="s">
        <v>5111</v>
      </c>
      <c r="D2933" s="291" t="s">
        <v>3178</v>
      </c>
      <c r="E2933" s="291" t="s">
        <v>3160</v>
      </c>
      <c r="F2933" s="291" t="s">
        <v>3161</v>
      </c>
      <c r="G2933" s="291" t="s">
        <v>3162</v>
      </c>
      <c r="H2933" s="291" t="s">
        <v>3163</v>
      </c>
      <c r="I2933" s="291" t="s">
        <v>3164</v>
      </c>
      <c r="J2933" s="291" t="s">
        <v>63</v>
      </c>
      <c r="K2933" s="291">
        <v>6</v>
      </c>
      <c r="L2933" s="291">
        <v>24440266</v>
      </c>
      <c r="M2933" s="291" t="s">
        <v>58</v>
      </c>
      <c r="N2933" s="291">
        <v>930</v>
      </c>
      <c r="O2933" s="291">
        <v>16650338.550267</v>
      </c>
      <c r="P2933" s="321" t="s">
        <v>3172</v>
      </c>
      <c r="Q2933" s="321">
        <v>20100000</v>
      </c>
      <c r="R2933" s="321">
        <v>32.510452999999998</v>
      </c>
      <c r="S2933" s="321">
        <v>52.540310169999998</v>
      </c>
      <c r="T2933" s="321">
        <v>123.30787642705047</v>
      </c>
      <c r="U2933" s="321" t="s">
        <v>150</v>
      </c>
      <c r="V2933" s="321">
        <v>0.2437433168239114</v>
      </c>
      <c r="W2933" s="321">
        <v>1.33586139759419</v>
      </c>
      <c r="X2933" s="321">
        <v>2.6501716760387399</v>
      </c>
      <c r="Y2933" s="321">
        <v>41.899748670636797</v>
      </c>
      <c r="Z2933" s="321">
        <v>0.41800999999999999</v>
      </c>
      <c r="AA2933" s="321">
        <v>141.09487300000001</v>
      </c>
      <c r="AB2933" s="321">
        <v>1.7961040779999999</v>
      </c>
      <c r="AC2933" s="322">
        <v>0.59518882524182481</v>
      </c>
      <c r="AD2933" s="323">
        <v>201000</v>
      </c>
      <c r="AE2933" s="322">
        <v>82.837505225208957</v>
      </c>
      <c r="AF2933" s="324">
        <v>204.63245678604144</v>
      </c>
      <c r="AG2933" s="324">
        <v>35.937704613068718</v>
      </c>
      <c r="AH2933" s="324">
        <v>0.10218553001913926</v>
      </c>
      <c r="AI2933" s="324">
        <v>0.17562074549417289</v>
      </c>
      <c r="AJ2933" s="324">
        <v>0.12053670838377531</v>
      </c>
      <c r="AK2933" s="324">
        <v>179.65830885702908</v>
      </c>
      <c r="AL2933" s="324">
        <v>135.86779676124212</v>
      </c>
      <c r="AM2933" s="324">
        <v>223.44882095281605</v>
      </c>
    </row>
    <row r="2934" spans="1:39">
      <c r="A2934" s="291" t="s">
        <v>3085</v>
      </c>
      <c r="B2934" s="291">
        <v>4</v>
      </c>
      <c r="C2934" s="291" t="s">
        <v>5112</v>
      </c>
      <c r="D2934" s="291" t="s">
        <v>3178</v>
      </c>
      <c r="E2934" s="291" t="s">
        <v>3160</v>
      </c>
      <c r="F2934" s="291" t="s">
        <v>3161</v>
      </c>
      <c r="G2934" s="291" t="s">
        <v>3162</v>
      </c>
      <c r="H2934" s="291" t="s">
        <v>3163</v>
      </c>
      <c r="I2934" s="291" t="s">
        <v>3164</v>
      </c>
      <c r="J2934" s="291" t="s">
        <v>63</v>
      </c>
      <c r="K2934" s="291">
        <v>6</v>
      </c>
      <c r="L2934" s="291">
        <v>24440266</v>
      </c>
      <c r="M2934" s="291" t="s">
        <v>58</v>
      </c>
      <c r="N2934" s="291">
        <v>931</v>
      </c>
      <c r="O2934" s="291">
        <v>16668261.412000334</v>
      </c>
      <c r="P2934" s="321" t="s">
        <v>3172</v>
      </c>
      <c r="Q2934" s="321">
        <v>20100000</v>
      </c>
      <c r="R2934" s="321">
        <v>32.510452999999998</v>
      </c>
      <c r="S2934" s="321">
        <v>52.540310169999998</v>
      </c>
      <c r="T2934" s="321">
        <v>123.30787642705047</v>
      </c>
      <c r="U2934" s="321" t="s">
        <v>150</v>
      </c>
      <c r="V2934" s="321">
        <v>0.2437433168239114</v>
      </c>
      <c r="W2934" s="321">
        <v>1.33586139759419</v>
      </c>
      <c r="X2934" s="321">
        <v>2.6501716760387399</v>
      </c>
      <c r="Y2934" s="321">
        <v>41.899748670636797</v>
      </c>
      <c r="Z2934" s="321">
        <v>0.41800999999999999</v>
      </c>
      <c r="AA2934" s="321">
        <v>141.09487300000001</v>
      </c>
      <c r="AB2934" s="321">
        <v>1.7961040779999999</v>
      </c>
      <c r="AC2934" s="322">
        <v>0.59518882524182481</v>
      </c>
      <c r="AD2934" s="323">
        <v>201000</v>
      </c>
      <c r="AE2934" s="322">
        <v>82.926673691543954</v>
      </c>
      <c r="AF2934" s="324">
        <v>204.85272853715668</v>
      </c>
      <c r="AG2934" s="324">
        <v>35.960147729479658</v>
      </c>
      <c r="AH2934" s="324">
        <v>0.1018883097687792</v>
      </c>
      <c r="AI2934" s="324">
        <v>0.17554146330522086</v>
      </c>
      <c r="AJ2934" s="324">
        <v>0.12053670838377531</v>
      </c>
      <c r="AK2934" s="324">
        <v>179.5772039514012</v>
      </c>
      <c r="AL2934" s="324">
        <v>135.80646063432266</v>
      </c>
      <c r="AM2934" s="324">
        <v>223.34794726847971</v>
      </c>
    </row>
    <row r="2935" spans="1:39">
      <c r="A2935" s="291" t="s">
        <v>3086</v>
      </c>
      <c r="B2935" s="291">
        <v>4</v>
      </c>
      <c r="C2935" s="291" t="s">
        <v>5113</v>
      </c>
      <c r="D2935" s="291" t="s">
        <v>3178</v>
      </c>
      <c r="E2935" s="291" t="s">
        <v>3160</v>
      </c>
      <c r="F2935" s="291" t="s">
        <v>3161</v>
      </c>
      <c r="G2935" s="291" t="s">
        <v>3162</v>
      </c>
      <c r="H2935" s="291" t="s">
        <v>3163</v>
      </c>
      <c r="I2935" s="291" t="s">
        <v>3164</v>
      </c>
      <c r="J2935" s="291" t="s">
        <v>63</v>
      </c>
      <c r="K2935" s="291">
        <v>6</v>
      </c>
      <c r="L2935" s="291">
        <v>24440266</v>
      </c>
      <c r="M2935" s="291" t="s">
        <v>58</v>
      </c>
      <c r="N2935" s="291">
        <v>932</v>
      </c>
      <c r="O2935" s="291">
        <v>16686184.273733668</v>
      </c>
      <c r="P2935" s="321" t="s">
        <v>3172</v>
      </c>
      <c r="Q2935" s="321">
        <v>20100000</v>
      </c>
      <c r="R2935" s="321">
        <v>32.510452999999998</v>
      </c>
      <c r="S2935" s="321">
        <v>52.540310169999998</v>
      </c>
      <c r="T2935" s="321">
        <v>123.30787642705047</v>
      </c>
      <c r="U2935" s="321" t="s">
        <v>150</v>
      </c>
      <c r="V2935" s="321">
        <v>0.2437433168239114</v>
      </c>
      <c r="W2935" s="321">
        <v>1.33586139759419</v>
      </c>
      <c r="X2935" s="321">
        <v>2.6501716760387399</v>
      </c>
      <c r="Y2935" s="321">
        <v>41.899748670636797</v>
      </c>
      <c r="Z2935" s="321">
        <v>0.41800999999999999</v>
      </c>
      <c r="AA2935" s="321">
        <v>141.09487300000001</v>
      </c>
      <c r="AB2935" s="321">
        <v>1.7961040779999999</v>
      </c>
      <c r="AC2935" s="322">
        <v>0.59518882524182481</v>
      </c>
      <c r="AD2935" s="323">
        <v>201000</v>
      </c>
      <c r="AE2935" s="322">
        <v>83.01584215787895</v>
      </c>
      <c r="AF2935" s="324">
        <v>205.07300028827191</v>
      </c>
      <c r="AG2935" s="324">
        <v>35.982525474187206</v>
      </c>
      <c r="AH2935" s="324">
        <v>0.10159153225163624</v>
      </c>
      <c r="AI2935" s="324">
        <v>0.17546203265962088</v>
      </c>
      <c r="AJ2935" s="324">
        <v>0.12053670838377531</v>
      </c>
      <c r="AK2935" s="324">
        <v>179.49594717607116</v>
      </c>
      <c r="AL2935" s="324">
        <v>135.74500965492598</v>
      </c>
      <c r="AM2935" s="324">
        <v>223.2468846972163</v>
      </c>
    </row>
    <row r="2936" spans="1:39">
      <c r="A2936" s="291" t="s">
        <v>3087</v>
      </c>
      <c r="B2936" s="291">
        <v>4</v>
      </c>
      <c r="C2936" s="291" t="s">
        <v>5114</v>
      </c>
      <c r="D2936" s="291" t="s">
        <v>3178</v>
      </c>
      <c r="E2936" s="291" t="s">
        <v>3160</v>
      </c>
      <c r="F2936" s="291" t="s">
        <v>3161</v>
      </c>
      <c r="G2936" s="291" t="s">
        <v>3162</v>
      </c>
      <c r="H2936" s="291" t="s">
        <v>3163</v>
      </c>
      <c r="I2936" s="291" t="s">
        <v>3164</v>
      </c>
      <c r="J2936" s="291" t="s">
        <v>63</v>
      </c>
      <c r="K2936" s="291">
        <v>6</v>
      </c>
      <c r="L2936" s="291">
        <v>24440266</v>
      </c>
      <c r="M2936" s="291" t="s">
        <v>58</v>
      </c>
      <c r="N2936" s="291">
        <v>933</v>
      </c>
      <c r="O2936" s="291">
        <v>16704107.135467002</v>
      </c>
      <c r="P2936" s="321" t="s">
        <v>3172</v>
      </c>
      <c r="Q2936" s="321">
        <v>20100000</v>
      </c>
      <c r="R2936" s="321">
        <v>32.510452999999998</v>
      </c>
      <c r="S2936" s="321">
        <v>52.540310169999998</v>
      </c>
      <c r="T2936" s="321">
        <v>123.30787642705047</v>
      </c>
      <c r="U2936" s="321" t="s">
        <v>150</v>
      </c>
      <c r="V2936" s="321">
        <v>0.2437433168239114</v>
      </c>
      <c r="W2936" s="321">
        <v>1.33586139759419</v>
      </c>
      <c r="X2936" s="321">
        <v>2.6501716760387399</v>
      </c>
      <c r="Y2936" s="321">
        <v>41.899748670636797</v>
      </c>
      <c r="Z2936" s="321">
        <v>0.41800999999999999</v>
      </c>
      <c r="AA2936" s="321">
        <v>141.09487300000001</v>
      </c>
      <c r="AB2936" s="321">
        <v>1.7961040779999999</v>
      </c>
      <c r="AC2936" s="322">
        <v>0.59518882524182481</v>
      </c>
      <c r="AD2936" s="323">
        <v>201000</v>
      </c>
      <c r="AE2936" s="322">
        <v>83.105010624213946</v>
      </c>
      <c r="AF2936" s="324">
        <v>205.29327203938715</v>
      </c>
      <c r="AG2936" s="324">
        <v>36.004837945030921</v>
      </c>
      <c r="AH2936" s="324">
        <v>0.10129519891110673</v>
      </c>
      <c r="AI2936" s="324">
        <v>0.17538245451182202</v>
      </c>
      <c r="AJ2936" s="324">
        <v>0.12053670838377531</v>
      </c>
      <c r="AK2936" s="324">
        <v>179.41453950743104</v>
      </c>
      <c r="AL2936" s="324">
        <v>135.68344456145513</v>
      </c>
      <c r="AM2936" s="324">
        <v>223.14563445340698</v>
      </c>
    </row>
    <row r="2937" spans="1:39">
      <c r="A2937" s="291" t="s">
        <v>3088</v>
      </c>
      <c r="B2937" s="291">
        <v>4</v>
      </c>
      <c r="C2937" s="291" t="s">
        <v>5115</v>
      </c>
      <c r="D2937" s="291" t="s">
        <v>3178</v>
      </c>
      <c r="E2937" s="291" t="s">
        <v>3160</v>
      </c>
      <c r="F2937" s="291" t="s">
        <v>3161</v>
      </c>
      <c r="G2937" s="291" t="s">
        <v>3162</v>
      </c>
      <c r="H2937" s="291" t="s">
        <v>3163</v>
      </c>
      <c r="I2937" s="291" t="s">
        <v>3164</v>
      </c>
      <c r="J2937" s="291" t="s">
        <v>63</v>
      </c>
      <c r="K2937" s="291">
        <v>6</v>
      </c>
      <c r="L2937" s="291">
        <v>24440266</v>
      </c>
      <c r="M2937" s="291" t="s">
        <v>58</v>
      </c>
      <c r="N2937" s="291">
        <v>934</v>
      </c>
      <c r="O2937" s="291">
        <v>16722029.997200336</v>
      </c>
      <c r="P2937" s="321" t="s">
        <v>3172</v>
      </c>
      <c r="Q2937" s="321">
        <v>20100000</v>
      </c>
      <c r="R2937" s="321">
        <v>32.510452999999998</v>
      </c>
      <c r="S2937" s="321">
        <v>52.540310169999998</v>
      </c>
      <c r="T2937" s="321">
        <v>123.30787642705047</v>
      </c>
      <c r="U2937" s="321" t="s">
        <v>150</v>
      </c>
      <c r="V2937" s="321">
        <v>0.2437433168239114</v>
      </c>
      <c r="W2937" s="321">
        <v>1.33586139759419</v>
      </c>
      <c r="X2937" s="321">
        <v>2.6501716760387399</v>
      </c>
      <c r="Y2937" s="321">
        <v>41.899748670636797</v>
      </c>
      <c r="Z2937" s="321">
        <v>0.41800999999999999</v>
      </c>
      <c r="AA2937" s="321">
        <v>141.09487300000001</v>
      </c>
      <c r="AB2937" s="321">
        <v>1.7961040779999999</v>
      </c>
      <c r="AC2937" s="322">
        <v>0.59518882524182481</v>
      </c>
      <c r="AD2937" s="323">
        <v>201000</v>
      </c>
      <c r="AE2937" s="322">
        <v>83.194179090548943</v>
      </c>
      <c r="AF2937" s="324">
        <v>205.51354379050235</v>
      </c>
      <c r="AG2937" s="324">
        <v>36.027085240165412</v>
      </c>
      <c r="AH2937" s="324">
        <v>0.10099931117747131</v>
      </c>
      <c r="AI2937" s="324">
        <v>0.17530272981371448</v>
      </c>
      <c r="AJ2937" s="324">
        <v>0.12053670838377531</v>
      </c>
      <c r="AK2937" s="324">
        <v>179.33298191925525</v>
      </c>
      <c r="AL2937" s="324">
        <v>135.62176609033347</v>
      </c>
      <c r="AM2937" s="324">
        <v>223.04419774817706</v>
      </c>
    </row>
    <row r="2938" spans="1:39">
      <c r="A2938" s="291" t="s">
        <v>3089</v>
      </c>
      <c r="B2938" s="291">
        <v>4</v>
      </c>
      <c r="C2938" s="291" t="s">
        <v>5116</v>
      </c>
      <c r="D2938" s="291" t="s">
        <v>3178</v>
      </c>
      <c r="E2938" s="291" t="s">
        <v>3160</v>
      </c>
      <c r="F2938" s="291" t="s">
        <v>3161</v>
      </c>
      <c r="G2938" s="291" t="s">
        <v>3162</v>
      </c>
      <c r="H2938" s="291" t="s">
        <v>3163</v>
      </c>
      <c r="I2938" s="291" t="s">
        <v>3164</v>
      </c>
      <c r="J2938" s="291" t="s">
        <v>63</v>
      </c>
      <c r="K2938" s="291">
        <v>6</v>
      </c>
      <c r="L2938" s="291">
        <v>24440266</v>
      </c>
      <c r="M2938" s="291" t="s">
        <v>58</v>
      </c>
      <c r="N2938" s="291">
        <v>935</v>
      </c>
      <c r="O2938" s="291">
        <v>16739952.85893367</v>
      </c>
      <c r="P2938" s="321" t="s">
        <v>3172</v>
      </c>
      <c r="Q2938" s="321">
        <v>20100000</v>
      </c>
      <c r="R2938" s="321">
        <v>32.510452999999998</v>
      </c>
      <c r="S2938" s="321">
        <v>52.540310169999998</v>
      </c>
      <c r="T2938" s="321">
        <v>123.30787642705047</v>
      </c>
      <c r="U2938" s="321" t="s">
        <v>150</v>
      </c>
      <c r="V2938" s="321">
        <v>0.2437433168239114</v>
      </c>
      <c r="W2938" s="321">
        <v>1.33586139759419</v>
      </c>
      <c r="X2938" s="321">
        <v>2.6501716760387399</v>
      </c>
      <c r="Y2938" s="321">
        <v>41.899748670636797</v>
      </c>
      <c r="Z2938" s="321">
        <v>0.41800999999999999</v>
      </c>
      <c r="AA2938" s="321">
        <v>141.09487300000001</v>
      </c>
      <c r="AB2938" s="321">
        <v>1.7961040779999999</v>
      </c>
      <c r="AC2938" s="322">
        <v>0.59518882524182481</v>
      </c>
      <c r="AD2938" s="323">
        <v>201000</v>
      </c>
      <c r="AE2938" s="322">
        <v>83.283347556883939</v>
      </c>
      <c r="AF2938" s="324">
        <v>205.73381554161759</v>
      </c>
      <c r="AG2938" s="324">
        <v>36.049267458057578</v>
      </c>
      <c r="AH2938" s="324">
        <v>0.10070387046844252</v>
      </c>
      <c r="AI2938" s="324">
        <v>0.1752228595146296</v>
      </c>
      <c r="AJ2938" s="324">
        <v>0.12053670838377531</v>
      </c>
      <c r="AK2938" s="324">
        <v>179.2512753827005</v>
      </c>
      <c r="AL2938" s="324">
        <v>135.55997497600475</v>
      </c>
      <c r="AM2938" s="324">
        <v>222.94257578939624</v>
      </c>
    </row>
    <row r="2939" spans="1:39">
      <c r="A2939" s="291" t="s">
        <v>3090</v>
      </c>
      <c r="B2939" s="291">
        <v>4</v>
      </c>
      <c r="C2939" s="291" t="s">
        <v>5117</v>
      </c>
      <c r="D2939" s="291" t="s">
        <v>3178</v>
      </c>
      <c r="E2939" s="291" t="s">
        <v>3160</v>
      </c>
      <c r="F2939" s="291" t="s">
        <v>3161</v>
      </c>
      <c r="G2939" s="291" t="s">
        <v>3162</v>
      </c>
      <c r="H2939" s="291" t="s">
        <v>3163</v>
      </c>
      <c r="I2939" s="291" t="s">
        <v>3164</v>
      </c>
      <c r="J2939" s="291" t="s">
        <v>63</v>
      </c>
      <c r="K2939" s="291">
        <v>6</v>
      </c>
      <c r="L2939" s="291">
        <v>24440266</v>
      </c>
      <c r="M2939" s="291" t="s">
        <v>58</v>
      </c>
      <c r="N2939" s="291">
        <v>936</v>
      </c>
      <c r="O2939" s="291">
        <v>16757875.720667005</v>
      </c>
      <c r="P2939" s="321" t="s">
        <v>3172</v>
      </c>
      <c r="Q2939" s="321">
        <v>20100000</v>
      </c>
      <c r="R2939" s="321">
        <v>32.510452999999998</v>
      </c>
      <c r="S2939" s="321">
        <v>52.540310169999998</v>
      </c>
      <c r="T2939" s="321">
        <v>123.30787642705047</v>
      </c>
      <c r="U2939" s="321" t="s">
        <v>150</v>
      </c>
      <c r="V2939" s="321">
        <v>0.2437433168239114</v>
      </c>
      <c r="W2939" s="321">
        <v>1.33586139759419</v>
      </c>
      <c r="X2939" s="321">
        <v>2.6501716760387399</v>
      </c>
      <c r="Y2939" s="321">
        <v>41.899748670636797</v>
      </c>
      <c r="Z2939" s="321">
        <v>0.41800999999999999</v>
      </c>
      <c r="AA2939" s="321">
        <v>141.09487300000001</v>
      </c>
      <c r="AB2939" s="321">
        <v>1.7961040779999999</v>
      </c>
      <c r="AC2939" s="322">
        <v>0.59518882524182481</v>
      </c>
      <c r="AD2939" s="323">
        <v>201000</v>
      </c>
      <c r="AE2939" s="322">
        <v>83.372516023218935</v>
      </c>
      <c r="AF2939" s="324">
        <v>205.95408729273282</v>
      </c>
      <c r="AG2939" s="324">
        <v>36.071384697483765</v>
      </c>
      <c r="AH2939" s="324">
        <v>0.10040887818890808</v>
      </c>
      <c r="AI2939" s="324">
        <v>0.17514284456134005</v>
      </c>
      <c r="AJ2939" s="324">
        <v>0.12053670838377531</v>
      </c>
      <c r="AK2939" s="324">
        <v>179.16942086630596</v>
      </c>
      <c r="AL2939" s="324">
        <v>135.49807195093322</v>
      </c>
      <c r="AM2939" s="324">
        <v>222.84076978167869</v>
      </c>
    </row>
    <row r="2940" spans="1:39">
      <c r="A2940" s="291" t="s">
        <v>3091</v>
      </c>
      <c r="B2940" s="291">
        <v>4</v>
      </c>
      <c r="C2940" s="291" t="s">
        <v>5118</v>
      </c>
      <c r="D2940" s="291" t="s">
        <v>3178</v>
      </c>
      <c r="E2940" s="291" t="s">
        <v>3160</v>
      </c>
      <c r="F2940" s="291" t="s">
        <v>3161</v>
      </c>
      <c r="G2940" s="291" t="s">
        <v>3162</v>
      </c>
      <c r="H2940" s="291" t="s">
        <v>3163</v>
      </c>
      <c r="I2940" s="291" t="s">
        <v>3164</v>
      </c>
      <c r="J2940" s="291" t="s">
        <v>63</v>
      </c>
      <c r="K2940" s="291">
        <v>6</v>
      </c>
      <c r="L2940" s="291">
        <v>24440266</v>
      </c>
      <c r="M2940" s="291" t="s">
        <v>58</v>
      </c>
      <c r="N2940" s="291">
        <v>937</v>
      </c>
      <c r="O2940" s="291">
        <v>16775798.582400339</v>
      </c>
      <c r="P2940" s="321" t="s">
        <v>3172</v>
      </c>
      <c r="Q2940" s="321">
        <v>20100000</v>
      </c>
      <c r="R2940" s="321">
        <v>32.510452999999998</v>
      </c>
      <c r="S2940" s="321">
        <v>52.540310169999998</v>
      </c>
      <c r="T2940" s="321">
        <v>123.30787642705047</v>
      </c>
      <c r="U2940" s="321" t="s">
        <v>150</v>
      </c>
      <c r="V2940" s="321">
        <v>0.2437433168239114</v>
      </c>
      <c r="W2940" s="321">
        <v>1.33586139759419</v>
      </c>
      <c r="X2940" s="321">
        <v>2.6501716760387399</v>
      </c>
      <c r="Y2940" s="321">
        <v>41.899748670636797</v>
      </c>
      <c r="Z2940" s="321">
        <v>0.41800999999999999</v>
      </c>
      <c r="AA2940" s="321">
        <v>141.09487300000001</v>
      </c>
      <c r="AB2940" s="321">
        <v>1.7961040779999999</v>
      </c>
      <c r="AC2940" s="322">
        <v>0.59518882524182481</v>
      </c>
      <c r="AD2940" s="323">
        <v>201000</v>
      </c>
      <c r="AE2940" s="322">
        <v>83.461684489553917</v>
      </c>
      <c r="AF2940" s="324">
        <v>206.17435904384803</v>
      </c>
      <c r="AG2940" s="324">
        <v>36.093437057526941</v>
      </c>
      <c r="AH2940" s="324">
        <v>0.10011433573087798</v>
      </c>
      <c r="AI2940" s="324">
        <v>0.17506268589805965</v>
      </c>
      <c r="AJ2940" s="324">
        <v>0.12053670838377531</v>
      </c>
      <c r="AK2940" s="324">
        <v>179.08741933599316</v>
      </c>
      <c r="AL2940" s="324">
        <v>135.43605774560351</v>
      </c>
      <c r="AM2940" s="324">
        <v>222.73878092638282</v>
      </c>
    </row>
    <row r="2941" spans="1:39">
      <c r="A2941" s="291" t="s">
        <v>3092</v>
      </c>
      <c r="B2941" s="291">
        <v>4</v>
      </c>
      <c r="C2941" s="291" t="s">
        <v>5119</v>
      </c>
      <c r="D2941" s="291" t="s">
        <v>3178</v>
      </c>
      <c r="E2941" s="291" t="s">
        <v>3160</v>
      </c>
      <c r="F2941" s="291" t="s">
        <v>3161</v>
      </c>
      <c r="G2941" s="291" t="s">
        <v>3162</v>
      </c>
      <c r="H2941" s="291" t="s">
        <v>3163</v>
      </c>
      <c r="I2941" s="291" t="s">
        <v>3164</v>
      </c>
      <c r="J2941" s="291" t="s">
        <v>63</v>
      </c>
      <c r="K2941" s="291">
        <v>6</v>
      </c>
      <c r="L2941" s="291">
        <v>24440266</v>
      </c>
      <c r="M2941" s="291" t="s">
        <v>58</v>
      </c>
      <c r="N2941" s="291">
        <v>938</v>
      </c>
      <c r="O2941" s="291">
        <v>16793721.444133673</v>
      </c>
      <c r="P2941" s="321" t="s">
        <v>3172</v>
      </c>
      <c r="Q2941" s="321">
        <v>20100000</v>
      </c>
      <c r="R2941" s="321">
        <v>32.510452999999998</v>
      </c>
      <c r="S2941" s="321">
        <v>52.540310169999998</v>
      </c>
      <c r="T2941" s="321">
        <v>123.30787642705047</v>
      </c>
      <c r="U2941" s="321" t="s">
        <v>150</v>
      </c>
      <c r="V2941" s="321">
        <v>0.2437433168239114</v>
      </c>
      <c r="W2941" s="321">
        <v>1.33586139759419</v>
      </c>
      <c r="X2941" s="321">
        <v>2.6501716760387399</v>
      </c>
      <c r="Y2941" s="321">
        <v>41.899748670636797</v>
      </c>
      <c r="Z2941" s="321">
        <v>0.41800999999999999</v>
      </c>
      <c r="AA2941" s="321">
        <v>141.09487300000001</v>
      </c>
      <c r="AB2941" s="321">
        <v>1.7961040779999999</v>
      </c>
      <c r="AC2941" s="322">
        <v>0.59518882524182481</v>
      </c>
      <c r="AD2941" s="323">
        <v>201000</v>
      </c>
      <c r="AE2941" s="322">
        <v>83.550852955888914</v>
      </c>
      <c r="AF2941" s="324">
        <v>206.39463079496326</v>
      </c>
      <c r="AG2941" s="324">
        <v>36.115424637573909</v>
      </c>
      <c r="AH2941" s="324">
        <v>9.9820244473678654E-2</v>
      </c>
      <c r="AI2941" s="324">
        <v>0.17498238446644343</v>
      </c>
      <c r="AJ2941" s="324">
        <v>0.12053670838377531</v>
      </c>
      <c r="AK2941" s="324">
        <v>179.00527175506602</v>
      </c>
      <c r="AL2941" s="324">
        <v>135.3739330885206</v>
      </c>
      <c r="AM2941" s="324">
        <v>222.63661042161141</v>
      </c>
    </row>
    <row r="2942" spans="1:39">
      <c r="A2942" s="291" t="s">
        <v>3093</v>
      </c>
      <c r="B2942" s="291">
        <v>4</v>
      </c>
      <c r="C2942" s="291" t="s">
        <v>5120</v>
      </c>
      <c r="D2942" s="291" t="s">
        <v>3178</v>
      </c>
      <c r="E2942" s="291" t="s">
        <v>3160</v>
      </c>
      <c r="F2942" s="291" t="s">
        <v>3161</v>
      </c>
      <c r="G2942" s="291" t="s">
        <v>3162</v>
      </c>
      <c r="H2942" s="291" t="s">
        <v>3163</v>
      </c>
      <c r="I2942" s="291" t="s">
        <v>3164</v>
      </c>
      <c r="J2942" s="291" t="s">
        <v>63</v>
      </c>
      <c r="K2942" s="291">
        <v>6</v>
      </c>
      <c r="L2942" s="291">
        <v>24440266</v>
      </c>
      <c r="M2942" s="291" t="s">
        <v>58</v>
      </c>
      <c r="N2942" s="291">
        <v>939</v>
      </c>
      <c r="O2942" s="291">
        <v>16811644.305867005</v>
      </c>
      <c r="P2942" s="321" t="s">
        <v>3172</v>
      </c>
      <c r="Q2942" s="321">
        <v>20100000</v>
      </c>
      <c r="R2942" s="321">
        <v>32.510452999999998</v>
      </c>
      <c r="S2942" s="321">
        <v>52.540310169999998</v>
      </c>
      <c r="T2942" s="321">
        <v>123.30787642705047</v>
      </c>
      <c r="U2942" s="321" t="s">
        <v>150</v>
      </c>
      <c r="V2942" s="321">
        <v>0.2437433168239114</v>
      </c>
      <c r="W2942" s="321">
        <v>1.33586139759419</v>
      </c>
      <c r="X2942" s="321">
        <v>2.6501716760387399</v>
      </c>
      <c r="Y2942" s="321">
        <v>41.899748670636797</v>
      </c>
      <c r="Z2942" s="321">
        <v>0.41800999999999999</v>
      </c>
      <c r="AA2942" s="321">
        <v>141.09487300000001</v>
      </c>
      <c r="AB2942" s="321">
        <v>1.7961040779999999</v>
      </c>
      <c r="AC2942" s="322">
        <v>0.59518882524182481</v>
      </c>
      <c r="AD2942" s="323">
        <v>201000</v>
      </c>
      <c r="AE2942" s="322">
        <v>83.64002142222391</v>
      </c>
      <c r="AF2942" s="324">
        <v>206.61490254607847</v>
      </c>
      <c r="AG2942" s="324">
        <v>36.137347537312507</v>
      </c>
      <c r="AH2942" s="324">
        <v>9.9526605784017383E-2</v>
      </c>
      <c r="AI2942" s="324">
        <v>0.174901941205588</v>
      </c>
      <c r="AJ2942" s="324">
        <v>0.12053670838377531</v>
      </c>
      <c r="AK2942" s="324">
        <v>178.92297908421119</v>
      </c>
      <c r="AL2942" s="324">
        <v>135.31169870621022</v>
      </c>
      <c r="AM2942" s="324">
        <v>222.53425946221213</v>
      </c>
    </row>
    <row r="2943" spans="1:39">
      <c r="A2943" s="291" t="s">
        <v>3094</v>
      </c>
      <c r="B2943" s="291">
        <v>4</v>
      </c>
      <c r="C2943" s="291" t="s">
        <v>5121</v>
      </c>
      <c r="D2943" s="291" t="s">
        <v>3178</v>
      </c>
      <c r="E2943" s="291" t="s">
        <v>3160</v>
      </c>
      <c r="F2943" s="291" t="s">
        <v>3161</v>
      </c>
      <c r="G2943" s="291" t="s">
        <v>3162</v>
      </c>
      <c r="H2943" s="291" t="s">
        <v>3163</v>
      </c>
      <c r="I2943" s="291" t="s">
        <v>3164</v>
      </c>
      <c r="J2943" s="291" t="s">
        <v>63</v>
      </c>
      <c r="K2943" s="291">
        <v>6</v>
      </c>
      <c r="L2943" s="291">
        <v>24440266</v>
      </c>
      <c r="M2943" s="291" t="s">
        <v>58</v>
      </c>
      <c r="N2943" s="291">
        <v>940</v>
      </c>
      <c r="O2943" s="291">
        <v>16829567.167600337</v>
      </c>
      <c r="P2943" s="321" t="s">
        <v>3172</v>
      </c>
      <c r="Q2943" s="321">
        <v>20100000</v>
      </c>
      <c r="R2943" s="321">
        <v>32.510452999999998</v>
      </c>
      <c r="S2943" s="321">
        <v>52.540310169999998</v>
      </c>
      <c r="T2943" s="321">
        <v>123.30787642705047</v>
      </c>
      <c r="U2943" s="321" t="s">
        <v>150</v>
      </c>
      <c r="V2943" s="321">
        <v>0.2437433168239114</v>
      </c>
      <c r="W2943" s="321">
        <v>1.33586139759419</v>
      </c>
      <c r="X2943" s="321">
        <v>2.6501716760387399</v>
      </c>
      <c r="Y2943" s="321">
        <v>41.899748670636797</v>
      </c>
      <c r="Z2943" s="321">
        <v>0.41800999999999999</v>
      </c>
      <c r="AA2943" s="321">
        <v>141.09487300000001</v>
      </c>
      <c r="AB2943" s="321">
        <v>1.7961040779999999</v>
      </c>
      <c r="AC2943" s="322">
        <v>0.59518882524182481</v>
      </c>
      <c r="AD2943" s="323">
        <v>201000</v>
      </c>
      <c r="AE2943" s="322">
        <v>83.729189888558892</v>
      </c>
      <c r="AF2943" s="324">
        <v>206.83517429719367</v>
      </c>
      <c r="AG2943" s="324">
        <v>36.159205856728846</v>
      </c>
      <c r="AH2943" s="324">
        <v>9.9233421015962997E-2</v>
      </c>
      <c r="AI2943" s="324">
        <v>0.17482135705203142</v>
      </c>
      <c r="AJ2943" s="324">
        <v>0.12053670838377531</v>
      </c>
      <c r="AK2943" s="324">
        <v>178.84054228149796</v>
      </c>
      <c r="AL2943" s="324">
        <v>135.24935532321871</v>
      </c>
      <c r="AM2943" s="324">
        <v>222.43172923977724</v>
      </c>
    </row>
    <row r="2944" spans="1:39">
      <c r="A2944" s="291" t="s">
        <v>3095</v>
      </c>
      <c r="B2944" s="291">
        <v>4</v>
      </c>
      <c r="C2944" s="291" t="s">
        <v>5122</v>
      </c>
      <c r="D2944" s="291" t="s">
        <v>3178</v>
      </c>
      <c r="E2944" s="291" t="s">
        <v>3160</v>
      </c>
      <c r="F2944" s="291" t="s">
        <v>3161</v>
      </c>
      <c r="G2944" s="291" t="s">
        <v>3162</v>
      </c>
      <c r="H2944" s="291" t="s">
        <v>3163</v>
      </c>
      <c r="I2944" s="291" t="s">
        <v>3164</v>
      </c>
      <c r="J2944" s="291" t="s">
        <v>63</v>
      </c>
      <c r="K2944" s="291">
        <v>6</v>
      </c>
      <c r="L2944" s="291">
        <v>24440266</v>
      </c>
      <c r="M2944" s="291" t="s">
        <v>58</v>
      </c>
      <c r="N2944" s="291">
        <v>941</v>
      </c>
      <c r="O2944" s="291">
        <v>16847490.02933367</v>
      </c>
      <c r="P2944" s="321" t="s">
        <v>3172</v>
      </c>
      <c r="Q2944" s="321">
        <v>20100000</v>
      </c>
      <c r="R2944" s="321">
        <v>32.510452999999998</v>
      </c>
      <c r="S2944" s="321">
        <v>52.540310169999998</v>
      </c>
      <c r="T2944" s="321">
        <v>123.30787642705047</v>
      </c>
      <c r="U2944" s="321" t="s">
        <v>150</v>
      </c>
      <c r="V2944" s="321">
        <v>0.2437433168239114</v>
      </c>
      <c r="W2944" s="321">
        <v>1.33586139759419</v>
      </c>
      <c r="X2944" s="321">
        <v>2.6501716760387399</v>
      </c>
      <c r="Y2944" s="321">
        <v>41.899748670636797</v>
      </c>
      <c r="Z2944" s="321">
        <v>0.41800999999999999</v>
      </c>
      <c r="AA2944" s="321">
        <v>141.09487300000001</v>
      </c>
      <c r="AB2944" s="321">
        <v>1.7961040779999999</v>
      </c>
      <c r="AC2944" s="322">
        <v>0.59518882524182481</v>
      </c>
      <c r="AD2944" s="323">
        <v>201000</v>
      </c>
      <c r="AE2944" s="322">
        <v>83.818358354893874</v>
      </c>
      <c r="AF2944" s="324">
        <v>207.05544604830888</v>
      </c>
      <c r="AG2944" s="324">
        <v>36.180999696104493</v>
      </c>
      <c r="AH2944" s="324">
        <v>9.8940691510861906E-2</v>
      </c>
      <c r="AI2944" s="324">
        <v>0.17474063293975359</v>
      </c>
      <c r="AJ2944" s="324">
        <v>0.12053670838377531</v>
      </c>
      <c r="AK2944" s="324">
        <v>178.7579623023787</v>
      </c>
      <c r="AL2944" s="324">
        <v>135.1869036621132</v>
      </c>
      <c r="AM2944" s="324">
        <v>222.32902094264418</v>
      </c>
    </row>
    <row r="2945" spans="1:39">
      <c r="A2945" s="291" t="s">
        <v>3096</v>
      </c>
      <c r="B2945" s="291">
        <v>4</v>
      </c>
      <c r="C2945" s="291" t="s">
        <v>5123</v>
      </c>
      <c r="D2945" s="291" t="s">
        <v>3178</v>
      </c>
      <c r="E2945" s="291" t="s">
        <v>3160</v>
      </c>
      <c r="F2945" s="291" t="s">
        <v>3161</v>
      </c>
      <c r="G2945" s="291" t="s">
        <v>3162</v>
      </c>
      <c r="H2945" s="291" t="s">
        <v>3163</v>
      </c>
      <c r="I2945" s="291" t="s">
        <v>3164</v>
      </c>
      <c r="J2945" s="291" t="s">
        <v>63</v>
      </c>
      <c r="K2945" s="291">
        <v>6</v>
      </c>
      <c r="L2945" s="291">
        <v>24440266</v>
      </c>
      <c r="M2945" s="291" t="s">
        <v>58</v>
      </c>
      <c r="N2945" s="291">
        <v>942</v>
      </c>
      <c r="O2945" s="291">
        <v>16865412.891067002</v>
      </c>
      <c r="P2945" s="321" t="s">
        <v>3172</v>
      </c>
      <c r="Q2945" s="321">
        <v>20100000</v>
      </c>
      <c r="R2945" s="321">
        <v>32.510452999999998</v>
      </c>
      <c r="S2945" s="321">
        <v>52.540310169999998</v>
      </c>
      <c r="T2945" s="321">
        <v>123.30787642705047</v>
      </c>
      <c r="U2945" s="321" t="s">
        <v>150</v>
      </c>
      <c r="V2945" s="321">
        <v>0.2437433168239114</v>
      </c>
      <c r="W2945" s="321">
        <v>1.33586139759419</v>
      </c>
      <c r="X2945" s="321">
        <v>2.6501716760387399</v>
      </c>
      <c r="Y2945" s="321">
        <v>41.899748670636797</v>
      </c>
      <c r="Z2945" s="321">
        <v>0.41800999999999999</v>
      </c>
      <c r="AA2945" s="321">
        <v>141.09487300000001</v>
      </c>
      <c r="AB2945" s="321">
        <v>1.7961040779999999</v>
      </c>
      <c r="AC2945" s="322">
        <v>0.59518882524182481</v>
      </c>
      <c r="AD2945" s="323">
        <v>201000</v>
      </c>
      <c r="AE2945" s="322">
        <v>83.907526821228871</v>
      </c>
      <c r="AF2945" s="324">
        <v>207.27571779942409</v>
      </c>
      <c r="AG2945" s="324">
        <v>36.202729156013703</v>
      </c>
      <c r="AH2945" s="324">
        <v>9.8648418597467161E-2</v>
      </c>
      <c r="AI2945" s="324">
        <v>0.17465976980017622</v>
      </c>
      <c r="AJ2945" s="324">
        <v>0.12053670838377531</v>
      </c>
      <c r="AK2945" s="324">
        <v>178.67524009968869</v>
      </c>
      <c r="AL2945" s="324">
        <v>135.12434444348185</v>
      </c>
      <c r="AM2945" s="324">
        <v>222.22613575589554</v>
      </c>
    </row>
    <row r="2946" spans="1:39">
      <c r="A2946" s="291" t="s">
        <v>3097</v>
      </c>
      <c r="B2946" s="291">
        <v>4</v>
      </c>
      <c r="C2946" s="291" t="s">
        <v>5124</v>
      </c>
      <c r="D2946" s="291" t="s">
        <v>3178</v>
      </c>
      <c r="E2946" s="291" t="s">
        <v>3160</v>
      </c>
      <c r="F2946" s="291" t="s">
        <v>3161</v>
      </c>
      <c r="G2946" s="291" t="s">
        <v>3162</v>
      </c>
      <c r="H2946" s="291" t="s">
        <v>3163</v>
      </c>
      <c r="I2946" s="291" t="s">
        <v>3164</v>
      </c>
      <c r="J2946" s="291" t="s">
        <v>63</v>
      </c>
      <c r="K2946" s="291">
        <v>6</v>
      </c>
      <c r="L2946" s="291">
        <v>24440266</v>
      </c>
      <c r="M2946" s="291" t="s">
        <v>58</v>
      </c>
      <c r="N2946" s="291">
        <v>943</v>
      </c>
      <c r="O2946" s="291">
        <v>16883335.752800334</v>
      </c>
      <c r="P2946" s="321" t="s">
        <v>3172</v>
      </c>
      <c r="Q2946" s="321">
        <v>20100000</v>
      </c>
      <c r="R2946" s="321">
        <v>32.510452999999998</v>
      </c>
      <c r="S2946" s="321">
        <v>52.540310169999998</v>
      </c>
      <c r="T2946" s="321">
        <v>123.30787642705047</v>
      </c>
      <c r="U2946" s="321" t="s">
        <v>150</v>
      </c>
      <c r="V2946" s="321">
        <v>0.2437433168239114</v>
      </c>
      <c r="W2946" s="321">
        <v>1.33586139759419</v>
      </c>
      <c r="X2946" s="321">
        <v>2.6501716760387399</v>
      </c>
      <c r="Y2946" s="321">
        <v>41.899748670636797</v>
      </c>
      <c r="Z2946" s="321">
        <v>0.41800999999999999</v>
      </c>
      <c r="AA2946" s="321">
        <v>141.09487300000001</v>
      </c>
      <c r="AB2946" s="321">
        <v>1.7961040779999999</v>
      </c>
      <c r="AC2946" s="322">
        <v>0.59518882524182481</v>
      </c>
      <c r="AD2946" s="323">
        <v>201000</v>
      </c>
      <c r="AE2946" s="322">
        <v>83.996695287563853</v>
      </c>
      <c r="AF2946" s="324">
        <v>207.49598955053929</v>
      </c>
      <c r="AG2946" s="324">
        <v>36.224394337320696</v>
      </c>
      <c r="AH2946" s="324">
        <v>9.8356603592177183E-2</v>
      </c>
      <c r="AI2946" s="324">
        <v>0.17457876856216351</v>
      </c>
      <c r="AJ2946" s="324">
        <v>0.12053670838377531</v>
      </c>
      <c r="AK2946" s="324">
        <v>178.59237662364694</v>
      </c>
      <c r="AL2946" s="324">
        <v>135.06167838593407</v>
      </c>
      <c r="AM2946" s="324">
        <v>222.12307486135981</v>
      </c>
    </row>
    <row r="2947" spans="1:39">
      <c r="A2947" s="291" t="s">
        <v>3098</v>
      </c>
      <c r="B2947" s="291">
        <v>4</v>
      </c>
      <c r="C2947" s="291" t="s">
        <v>5125</v>
      </c>
      <c r="D2947" s="291" t="s">
        <v>3178</v>
      </c>
      <c r="E2947" s="291" t="s">
        <v>3160</v>
      </c>
      <c r="F2947" s="291" t="s">
        <v>3161</v>
      </c>
      <c r="G2947" s="291" t="s">
        <v>3162</v>
      </c>
      <c r="H2947" s="291" t="s">
        <v>3163</v>
      </c>
      <c r="I2947" s="291" t="s">
        <v>3164</v>
      </c>
      <c r="J2947" s="291" t="s">
        <v>63</v>
      </c>
      <c r="K2947" s="291">
        <v>6</v>
      </c>
      <c r="L2947" s="291">
        <v>24440266</v>
      </c>
      <c r="M2947" s="291" t="s">
        <v>58</v>
      </c>
      <c r="N2947" s="291">
        <v>944</v>
      </c>
      <c r="O2947" s="291">
        <v>16901258.614533667</v>
      </c>
      <c r="P2947" s="321" t="s">
        <v>3172</v>
      </c>
      <c r="Q2947" s="321">
        <v>20100000</v>
      </c>
      <c r="R2947" s="321">
        <v>32.510452999999998</v>
      </c>
      <c r="S2947" s="321">
        <v>52.540310169999998</v>
      </c>
      <c r="T2947" s="321">
        <v>123.30787642705047</v>
      </c>
      <c r="U2947" s="321" t="s">
        <v>150</v>
      </c>
      <c r="V2947" s="321">
        <v>0.2437433168239114</v>
      </c>
      <c r="W2947" s="321">
        <v>1.33586139759419</v>
      </c>
      <c r="X2947" s="321">
        <v>2.6501716760387399</v>
      </c>
      <c r="Y2947" s="321">
        <v>41.899748670636797</v>
      </c>
      <c r="Z2947" s="321">
        <v>0.41800999999999999</v>
      </c>
      <c r="AA2947" s="321">
        <v>141.09487300000001</v>
      </c>
      <c r="AB2947" s="321">
        <v>1.7961040779999999</v>
      </c>
      <c r="AC2947" s="322">
        <v>0.59518882524182481</v>
      </c>
      <c r="AD2947" s="323">
        <v>201000</v>
      </c>
      <c r="AE2947" s="322">
        <v>84.085863753898835</v>
      </c>
      <c r="AF2947" s="324">
        <v>207.7162613016545</v>
      </c>
      <c r="AG2947" s="324">
        <v>36.24599534117683</v>
      </c>
      <c r="AH2947" s="324">
        <v>9.8065247798551886E-2</v>
      </c>
      <c r="AI2947" s="324">
        <v>0.17449763015202183</v>
      </c>
      <c r="AJ2947" s="324">
        <v>0.12053670838377531</v>
      </c>
      <c r="AK2947" s="324">
        <v>178.50937282185583</v>
      </c>
      <c r="AL2947" s="324">
        <v>134.99890620610051</v>
      </c>
      <c r="AM2947" s="324">
        <v>222.01983943761118</v>
      </c>
    </row>
    <row r="2948" spans="1:39">
      <c r="A2948" s="291" t="s">
        <v>3099</v>
      </c>
      <c r="B2948" s="291">
        <v>4</v>
      </c>
      <c r="C2948" s="291" t="s">
        <v>5126</v>
      </c>
      <c r="D2948" s="291" t="s">
        <v>3178</v>
      </c>
      <c r="E2948" s="291" t="s">
        <v>3160</v>
      </c>
      <c r="F2948" s="291" t="s">
        <v>3161</v>
      </c>
      <c r="G2948" s="291" t="s">
        <v>3162</v>
      </c>
      <c r="H2948" s="291" t="s">
        <v>3163</v>
      </c>
      <c r="I2948" s="291" t="s">
        <v>3164</v>
      </c>
      <c r="J2948" s="291" t="s">
        <v>63</v>
      </c>
      <c r="K2948" s="291">
        <v>6</v>
      </c>
      <c r="L2948" s="291">
        <v>24440266</v>
      </c>
      <c r="M2948" s="291" t="s">
        <v>58</v>
      </c>
      <c r="N2948" s="291">
        <v>945</v>
      </c>
      <c r="O2948" s="291">
        <v>16919181.476266999</v>
      </c>
      <c r="P2948" s="321" t="s">
        <v>3172</v>
      </c>
      <c r="Q2948" s="321">
        <v>20100000</v>
      </c>
      <c r="R2948" s="321">
        <v>32.510452999999998</v>
      </c>
      <c r="S2948" s="321">
        <v>52.540310169999998</v>
      </c>
      <c r="T2948" s="321">
        <v>123.30787642705047</v>
      </c>
      <c r="U2948" s="321" t="s">
        <v>150</v>
      </c>
      <c r="V2948" s="321">
        <v>0.2437433168239114</v>
      </c>
      <c r="W2948" s="321">
        <v>1.33586139759419</v>
      </c>
      <c r="X2948" s="321">
        <v>2.6501716760387399</v>
      </c>
      <c r="Y2948" s="321">
        <v>41.899748670636797</v>
      </c>
      <c r="Z2948" s="321">
        <v>0.41800999999999999</v>
      </c>
      <c r="AA2948" s="321">
        <v>141.09487300000001</v>
      </c>
      <c r="AB2948" s="321">
        <v>1.7961040779999999</v>
      </c>
      <c r="AC2948" s="322">
        <v>0.59518882524182481</v>
      </c>
      <c r="AD2948" s="323">
        <v>201000</v>
      </c>
      <c r="AE2948" s="322">
        <v>84.175032220233831</v>
      </c>
      <c r="AF2948" s="324">
        <v>207.9365330527697</v>
      </c>
      <c r="AG2948" s="324">
        <v>36.26753226901792</v>
      </c>
      <c r="AH2948" s="324">
        <v>9.7774352507990089E-2</v>
      </c>
      <c r="AI2948" s="324">
        <v>0.1744163554935006</v>
      </c>
      <c r="AJ2948" s="324">
        <v>0.12053670838377531</v>
      </c>
      <c r="AK2948" s="324">
        <v>178.42622963930205</v>
      </c>
      <c r="AL2948" s="324">
        <v>134.93602861863369</v>
      </c>
      <c r="AM2948" s="324">
        <v>221.91643065997042</v>
      </c>
    </row>
    <row r="2949" spans="1:39">
      <c r="A2949" s="291" t="s">
        <v>3100</v>
      </c>
      <c r="B2949" s="291">
        <v>4</v>
      </c>
      <c r="C2949" s="291" t="s">
        <v>5127</v>
      </c>
      <c r="D2949" s="291" t="s">
        <v>3178</v>
      </c>
      <c r="E2949" s="291" t="s">
        <v>3160</v>
      </c>
      <c r="F2949" s="291" t="s">
        <v>3161</v>
      </c>
      <c r="G2949" s="291" t="s">
        <v>3162</v>
      </c>
      <c r="H2949" s="291" t="s">
        <v>3163</v>
      </c>
      <c r="I2949" s="291" t="s">
        <v>3164</v>
      </c>
      <c r="J2949" s="291" t="s">
        <v>63</v>
      </c>
      <c r="K2949" s="291">
        <v>6</v>
      </c>
      <c r="L2949" s="291">
        <v>24440266</v>
      </c>
      <c r="M2949" s="291" t="s">
        <v>58</v>
      </c>
      <c r="N2949" s="291">
        <v>946</v>
      </c>
      <c r="O2949" s="291">
        <v>16937104.338000331</v>
      </c>
      <c r="P2949" s="321" t="s">
        <v>3172</v>
      </c>
      <c r="Q2949" s="321">
        <v>20100000</v>
      </c>
      <c r="R2949" s="321">
        <v>32.510452999999998</v>
      </c>
      <c r="S2949" s="321">
        <v>52.540310169999998</v>
      </c>
      <c r="T2949" s="321">
        <v>123.30787642705047</v>
      </c>
      <c r="U2949" s="321" t="s">
        <v>150</v>
      </c>
      <c r="V2949" s="321">
        <v>0.2437433168239114</v>
      </c>
      <c r="W2949" s="321">
        <v>1.33586139759419</v>
      </c>
      <c r="X2949" s="321">
        <v>2.6501716760387399</v>
      </c>
      <c r="Y2949" s="321">
        <v>41.899748670636797</v>
      </c>
      <c r="Z2949" s="321">
        <v>0.41800999999999999</v>
      </c>
      <c r="AA2949" s="321">
        <v>141.09487300000001</v>
      </c>
      <c r="AB2949" s="321">
        <v>1.7961040779999999</v>
      </c>
      <c r="AC2949" s="322">
        <v>0.59518882524182481</v>
      </c>
      <c r="AD2949" s="323">
        <v>201000</v>
      </c>
      <c r="AE2949" s="322">
        <v>84.264200686568813</v>
      </c>
      <c r="AF2949" s="324">
        <v>208.15680480388491</v>
      </c>
      <c r="AG2949" s="324">
        <v>36.289005222561443</v>
      </c>
      <c r="AH2949" s="324">
        <v>9.7483918999181143E-2</v>
      </c>
      <c r="AI2949" s="324">
        <v>0.17433494550779233</v>
      </c>
      <c r="AJ2949" s="324">
        <v>0.12053670838377531</v>
      </c>
      <c r="AK2949" s="324">
        <v>178.34294801835648</v>
      </c>
      <c r="AL2949" s="324">
        <v>134.87304633620786</v>
      </c>
      <c r="AM2949" s="324">
        <v>221.8128497005051</v>
      </c>
    </row>
    <row r="2950" spans="1:39">
      <c r="A2950" s="291" t="s">
        <v>3101</v>
      </c>
      <c r="B2950" s="291">
        <v>4</v>
      </c>
      <c r="C2950" s="291" t="s">
        <v>5128</v>
      </c>
      <c r="D2950" s="291" t="s">
        <v>3178</v>
      </c>
      <c r="E2950" s="291" t="s">
        <v>3160</v>
      </c>
      <c r="F2950" s="291" t="s">
        <v>3161</v>
      </c>
      <c r="G2950" s="291" t="s">
        <v>3162</v>
      </c>
      <c r="H2950" s="291" t="s">
        <v>3163</v>
      </c>
      <c r="I2950" s="291" t="s">
        <v>3164</v>
      </c>
      <c r="J2950" s="291" t="s">
        <v>63</v>
      </c>
      <c r="K2950" s="291">
        <v>6</v>
      </c>
      <c r="L2950" s="291">
        <v>24440266</v>
      </c>
      <c r="M2950" s="291" t="s">
        <v>58</v>
      </c>
      <c r="N2950" s="291">
        <v>947</v>
      </c>
      <c r="O2950" s="291">
        <v>16955027.199733663</v>
      </c>
      <c r="P2950" s="321" t="s">
        <v>3172</v>
      </c>
      <c r="Q2950" s="321">
        <v>20100000</v>
      </c>
      <c r="R2950" s="321">
        <v>32.510452999999998</v>
      </c>
      <c r="S2950" s="321">
        <v>52.540310169999998</v>
      </c>
      <c r="T2950" s="321">
        <v>123.30787642705047</v>
      </c>
      <c r="U2950" s="321" t="s">
        <v>150</v>
      </c>
      <c r="V2950" s="321">
        <v>0.2437433168239114</v>
      </c>
      <c r="W2950" s="321">
        <v>1.33586139759419</v>
      </c>
      <c r="X2950" s="321">
        <v>2.6501716760387399</v>
      </c>
      <c r="Y2950" s="321">
        <v>41.899748670636797</v>
      </c>
      <c r="Z2950" s="321">
        <v>0.41800999999999999</v>
      </c>
      <c r="AA2950" s="321">
        <v>141.09487300000001</v>
      </c>
      <c r="AB2950" s="321">
        <v>1.7961040779999999</v>
      </c>
      <c r="AC2950" s="322">
        <v>0.59518882524182481</v>
      </c>
      <c r="AD2950" s="323">
        <v>201000</v>
      </c>
      <c r="AE2950" s="322">
        <v>84.353369152903795</v>
      </c>
      <c r="AF2950" s="324">
        <v>208.37707655500009</v>
      </c>
      <c r="AG2950" s="324">
        <v>36.310414303803839</v>
      </c>
      <c r="AH2950" s="324">
        <v>9.7193948538601305E-2</v>
      </c>
      <c r="AI2950" s="324">
        <v>0.17425340111353316</v>
      </c>
      <c r="AJ2950" s="324">
        <v>0.12053670838377531</v>
      </c>
      <c r="AK2950" s="324">
        <v>178.25952889877496</v>
      </c>
      <c r="AL2950" s="324">
        <v>134.80996006951969</v>
      </c>
      <c r="AM2950" s="324">
        <v>221.70909772803026</v>
      </c>
    </row>
    <row r="2951" spans="1:39">
      <c r="A2951" s="291" t="s">
        <v>3102</v>
      </c>
      <c r="B2951" s="291">
        <v>4</v>
      </c>
      <c r="C2951" s="291" t="s">
        <v>5129</v>
      </c>
      <c r="D2951" s="291" t="s">
        <v>3178</v>
      </c>
      <c r="E2951" s="291" t="s">
        <v>3160</v>
      </c>
      <c r="F2951" s="291" t="s">
        <v>3161</v>
      </c>
      <c r="G2951" s="291" t="s">
        <v>3162</v>
      </c>
      <c r="H2951" s="291" t="s">
        <v>3163</v>
      </c>
      <c r="I2951" s="291" t="s">
        <v>3164</v>
      </c>
      <c r="J2951" s="291" t="s">
        <v>63</v>
      </c>
      <c r="K2951" s="291">
        <v>6</v>
      </c>
      <c r="L2951" s="291">
        <v>24440266</v>
      </c>
      <c r="M2951" s="291" t="s">
        <v>58</v>
      </c>
      <c r="N2951" s="291">
        <v>948</v>
      </c>
      <c r="O2951" s="291">
        <v>16972950.061466996</v>
      </c>
      <c r="P2951" s="321" t="s">
        <v>3172</v>
      </c>
      <c r="Q2951" s="321">
        <v>20100000</v>
      </c>
      <c r="R2951" s="321">
        <v>32.510452999999998</v>
      </c>
      <c r="S2951" s="321">
        <v>52.540310169999998</v>
      </c>
      <c r="T2951" s="321">
        <v>123.30787642705047</v>
      </c>
      <c r="U2951" s="321" t="s">
        <v>150</v>
      </c>
      <c r="V2951" s="321">
        <v>0.2437433168239114</v>
      </c>
      <c r="W2951" s="321">
        <v>1.33586139759419</v>
      </c>
      <c r="X2951" s="321">
        <v>2.6501716760387399</v>
      </c>
      <c r="Y2951" s="321">
        <v>41.899748670636797</v>
      </c>
      <c r="Z2951" s="321">
        <v>0.41800999999999999</v>
      </c>
      <c r="AA2951" s="321">
        <v>141.09487300000001</v>
      </c>
      <c r="AB2951" s="321">
        <v>1.7961040779999999</v>
      </c>
      <c r="AC2951" s="322">
        <v>0.59518882524182481</v>
      </c>
      <c r="AD2951" s="323">
        <v>201000</v>
      </c>
      <c r="AE2951" s="322">
        <v>84.442537619238777</v>
      </c>
      <c r="AF2951" s="324">
        <v>208.59734830611529</v>
      </c>
      <c r="AG2951" s="324">
        <v>36.331759615017745</v>
      </c>
      <c r="AH2951" s="324">
        <v>9.690444238009624E-2</v>
      </c>
      <c r="AI2951" s="324">
        <v>0.17417172322680305</v>
      </c>
      <c r="AJ2951" s="324">
        <v>0.12053670838377531</v>
      </c>
      <c r="AK2951" s="324">
        <v>178.17597321769836</v>
      </c>
      <c r="AL2951" s="324">
        <v>134.74677052728816</v>
      </c>
      <c r="AM2951" s="324">
        <v>221.60517590810855</v>
      </c>
    </row>
    <row r="2952" spans="1:39">
      <c r="A2952" s="291" t="s">
        <v>3103</v>
      </c>
      <c r="B2952" s="291">
        <v>4</v>
      </c>
      <c r="C2952" s="291" t="s">
        <v>5130</v>
      </c>
      <c r="D2952" s="291" t="s">
        <v>3178</v>
      </c>
      <c r="E2952" s="291" t="s">
        <v>3160</v>
      </c>
      <c r="F2952" s="291" t="s">
        <v>3161</v>
      </c>
      <c r="G2952" s="291" t="s">
        <v>3162</v>
      </c>
      <c r="H2952" s="291" t="s">
        <v>3163</v>
      </c>
      <c r="I2952" s="291" t="s">
        <v>3164</v>
      </c>
      <c r="J2952" s="291" t="s">
        <v>63</v>
      </c>
      <c r="K2952" s="291">
        <v>6</v>
      </c>
      <c r="L2952" s="291">
        <v>24440266</v>
      </c>
      <c r="M2952" s="291" t="s">
        <v>58</v>
      </c>
      <c r="N2952" s="291">
        <v>949</v>
      </c>
      <c r="O2952" s="291">
        <v>16990872.923200328</v>
      </c>
      <c r="P2952" s="321" t="s">
        <v>3172</v>
      </c>
      <c r="Q2952" s="321">
        <v>20100000</v>
      </c>
      <c r="R2952" s="321">
        <v>32.510452999999998</v>
      </c>
      <c r="S2952" s="321">
        <v>52.540310169999998</v>
      </c>
      <c r="T2952" s="321">
        <v>123.30787642705047</v>
      </c>
      <c r="U2952" s="321" t="s">
        <v>150</v>
      </c>
      <c r="V2952" s="321">
        <v>0.2437433168239114</v>
      </c>
      <c r="W2952" s="321">
        <v>1.33586139759419</v>
      </c>
      <c r="X2952" s="321">
        <v>2.6501716760387399</v>
      </c>
      <c r="Y2952" s="321">
        <v>41.899748670636797</v>
      </c>
      <c r="Z2952" s="321">
        <v>0.41800999999999999</v>
      </c>
      <c r="AA2952" s="321">
        <v>141.09487300000001</v>
      </c>
      <c r="AB2952" s="321">
        <v>1.7961040779999999</v>
      </c>
      <c r="AC2952" s="322">
        <v>0.59518882524182481</v>
      </c>
      <c r="AD2952" s="323">
        <v>201000</v>
      </c>
      <c r="AE2952" s="322">
        <v>84.531706085573774</v>
      </c>
      <c r="AF2952" s="324">
        <v>208.81762005723053</v>
      </c>
      <c r="AG2952" s="324">
        <v>36.353041258749329</v>
      </c>
      <c r="AH2952" s="324">
        <v>9.661540176547781E-2</v>
      </c>
      <c r="AI2952" s="324">
        <v>0.17408991276112654</v>
      </c>
      <c r="AJ2952" s="324">
        <v>0.12053670838377531</v>
      </c>
      <c r="AK2952" s="324">
        <v>178.09228190965334</v>
      </c>
      <c r="AL2952" s="324">
        <v>134.68347841625538</v>
      </c>
      <c r="AM2952" s="324">
        <v>221.50108540305132</v>
      </c>
    </row>
    <row r="2953" spans="1:39">
      <c r="A2953" s="291" t="s">
        <v>3104</v>
      </c>
      <c r="B2953" s="291">
        <v>4</v>
      </c>
      <c r="C2953" s="291" t="s">
        <v>5131</v>
      </c>
      <c r="D2953" s="291" t="s">
        <v>3178</v>
      </c>
      <c r="E2953" s="291" t="s">
        <v>3160</v>
      </c>
      <c r="F2953" s="291" t="s">
        <v>3161</v>
      </c>
      <c r="G2953" s="291" t="s">
        <v>3162</v>
      </c>
      <c r="H2953" s="291" t="s">
        <v>3163</v>
      </c>
      <c r="I2953" s="291" t="s">
        <v>3164</v>
      </c>
      <c r="J2953" s="291" t="s">
        <v>63</v>
      </c>
      <c r="K2953" s="291">
        <v>6</v>
      </c>
      <c r="L2953" s="291">
        <v>24440266</v>
      </c>
      <c r="M2953" s="291" t="s">
        <v>58</v>
      </c>
      <c r="N2953" s="291">
        <v>950</v>
      </c>
      <c r="O2953" s="291">
        <v>17008795.78493366</v>
      </c>
      <c r="P2953" s="321" t="s">
        <v>3172</v>
      </c>
      <c r="Q2953" s="321">
        <v>20100000</v>
      </c>
      <c r="R2953" s="321">
        <v>32.510452999999998</v>
      </c>
      <c r="S2953" s="321">
        <v>52.540310169999998</v>
      </c>
      <c r="T2953" s="321">
        <v>123.30787642705047</v>
      </c>
      <c r="U2953" s="321" t="s">
        <v>150</v>
      </c>
      <c r="V2953" s="321">
        <v>0.2437433168239114</v>
      </c>
      <c r="W2953" s="321">
        <v>1.33586139759419</v>
      </c>
      <c r="X2953" s="321">
        <v>2.6501716760387399</v>
      </c>
      <c r="Y2953" s="321">
        <v>41.899748670636797</v>
      </c>
      <c r="Z2953" s="321">
        <v>0.41800999999999999</v>
      </c>
      <c r="AA2953" s="321">
        <v>141.09487300000001</v>
      </c>
      <c r="AB2953" s="321">
        <v>1.7961040779999999</v>
      </c>
      <c r="AC2953" s="322">
        <v>0.59518882524182481</v>
      </c>
      <c r="AD2953" s="323">
        <v>201000</v>
      </c>
      <c r="AE2953" s="322">
        <v>84.620874551908756</v>
      </c>
      <c r="AF2953" s="324">
        <v>209.03789180834571</v>
      </c>
      <c r="AG2953" s="324">
        <v>36.374259337815488</v>
      </c>
      <c r="AH2953" s="324">
        <v>9.632682792386052E-2</v>
      </c>
      <c r="AI2953" s="324">
        <v>0.17400797062747295</v>
      </c>
      <c r="AJ2953" s="324">
        <v>0.12053670838377531</v>
      </c>
      <c r="AK2953" s="324">
        <v>178.00845590655265</v>
      </c>
      <c r="AL2953" s="324">
        <v>134.62008444118655</v>
      </c>
      <c r="AM2953" s="324">
        <v>221.39682737191876</v>
      </c>
    </row>
    <row r="2954" spans="1:39">
      <c r="A2954" s="291" t="s">
        <v>3105</v>
      </c>
      <c r="B2954" s="291">
        <v>4</v>
      </c>
      <c r="C2954" s="291" t="s">
        <v>5132</v>
      </c>
      <c r="D2954" s="291" t="s">
        <v>3178</v>
      </c>
      <c r="E2954" s="291" t="s">
        <v>3160</v>
      </c>
      <c r="F2954" s="291" t="s">
        <v>3161</v>
      </c>
      <c r="G2954" s="291" t="s">
        <v>3162</v>
      </c>
      <c r="H2954" s="291" t="s">
        <v>3163</v>
      </c>
      <c r="I2954" s="291" t="s">
        <v>3164</v>
      </c>
      <c r="J2954" s="291" t="s">
        <v>63</v>
      </c>
      <c r="K2954" s="291">
        <v>6</v>
      </c>
      <c r="L2954" s="291">
        <v>24440266</v>
      </c>
      <c r="M2954" s="291" t="s">
        <v>58</v>
      </c>
      <c r="N2954" s="291">
        <v>951</v>
      </c>
      <c r="O2954" s="291">
        <v>17026718.646666992</v>
      </c>
      <c r="P2954" s="321" t="s">
        <v>3172</v>
      </c>
      <c r="Q2954" s="321">
        <v>20100000</v>
      </c>
      <c r="R2954" s="321">
        <v>32.510452999999998</v>
      </c>
      <c r="S2954" s="321">
        <v>52.540310169999998</v>
      </c>
      <c r="T2954" s="321">
        <v>123.30787642705047</v>
      </c>
      <c r="U2954" s="321" t="s">
        <v>150</v>
      </c>
      <c r="V2954" s="321">
        <v>0.2437433168239114</v>
      </c>
      <c r="W2954" s="321">
        <v>1.33586139759419</v>
      </c>
      <c r="X2954" s="321">
        <v>2.6501716760387399</v>
      </c>
      <c r="Y2954" s="321">
        <v>41.899748670636797</v>
      </c>
      <c r="Z2954" s="321">
        <v>0.41800999999999999</v>
      </c>
      <c r="AA2954" s="321">
        <v>141.09487300000001</v>
      </c>
      <c r="AB2954" s="321">
        <v>1.7961040779999999</v>
      </c>
      <c r="AC2954" s="322">
        <v>0.59518882524182481</v>
      </c>
      <c r="AD2954" s="323">
        <v>201000</v>
      </c>
      <c r="AE2954" s="322">
        <v>84.710043018243738</v>
      </c>
      <c r="AF2954" s="324">
        <v>209.25816355946091</v>
      </c>
      <c r="AG2954" s="324">
        <v>36.395413955301265</v>
      </c>
      <c r="AH2954" s="324">
        <v>9.6038722072505175E-2</v>
      </c>
      <c r="AI2954" s="324">
        <v>0.17392589773425721</v>
      </c>
      <c r="AJ2954" s="324">
        <v>0.12053670838377531</v>
      </c>
      <c r="AK2954" s="324">
        <v>177.92449613769588</v>
      </c>
      <c r="AL2954" s="324">
        <v>134.5565893048707</v>
      </c>
      <c r="AM2954" s="324">
        <v>221.2924029705211</v>
      </c>
    </row>
    <row r="2955" spans="1:39">
      <c r="A2955" s="291" t="s">
        <v>3106</v>
      </c>
      <c r="B2955" s="291">
        <v>4</v>
      </c>
      <c r="C2955" s="291" t="s">
        <v>5133</v>
      </c>
      <c r="D2955" s="291" t="s">
        <v>3178</v>
      </c>
      <c r="E2955" s="291" t="s">
        <v>3160</v>
      </c>
      <c r="F2955" s="291" t="s">
        <v>3161</v>
      </c>
      <c r="G2955" s="291" t="s">
        <v>3162</v>
      </c>
      <c r="H2955" s="291" t="s">
        <v>3163</v>
      </c>
      <c r="I2955" s="291" t="s">
        <v>3164</v>
      </c>
      <c r="J2955" s="291" t="s">
        <v>63</v>
      </c>
      <c r="K2955" s="291">
        <v>6</v>
      </c>
      <c r="L2955" s="291">
        <v>24440266</v>
      </c>
      <c r="M2955" s="291" t="s">
        <v>58</v>
      </c>
      <c r="N2955" s="291">
        <v>952</v>
      </c>
      <c r="O2955" s="291">
        <v>17044641.508400325</v>
      </c>
      <c r="P2955" s="321" t="s">
        <v>3172</v>
      </c>
      <c r="Q2955" s="321">
        <v>20100000</v>
      </c>
      <c r="R2955" s="321">
        <v>32.510452999999998</v>
      </c>
      <c r="S2955" s="321">
        <v>52.540310169999998</v>
      </c>
      <c r="T2955" s="321">
        <v>123.30787642705047</v>
      </c>
      <c r="U2955" s="321" t="s">
        <v>150</v>
      </c>
      <c r="V2955" s="321">
        <v>0.2437433168239114</v>
      </c>
      <c r="W2955" s="321">
        <v>1.33586139759419</v>
      </c>
      <c r="X2955" s="321">
        <v>2.6501716760387399</v>
      </c>
      <c r="Y2955" s="321">
        <v>41.899748670636797</v>
      </c>
      <c r="Z2955" s="321">
        <v>0.41800999999999999</v>
      </c>
      <c r="AA2955" s="321">
        <v>141.09487300000001</v>
      </c>
      <c r="AB2955" s="321">
        <v>1.7961040779999999</v>
      </c>
      <c r="AC2955" s="322">
        <v>0.59518882524182481</v>
      </c>
      <c r="AD2955" s="323">
        <v>201000</v>
      </c>
      <c r="AE2955" s="322">
        <v>84.799211484578734</v>
      </c>
      <c r="AF2955" s="324">
        <v>209.47843531057615</v>
      </c>
      <c r="AG2955" s="324">
        <v>36.416505214557027</v>
      </c>
      <c r="AH2955" s="324">
        <v>9.5751085415978404E-2</v>
      </c>
      <c r="AI2955" s="324">
        <v>0.17384369498733998</v>
      </c>
      <c r="AJ2955" s="324">
        <v>0.12053670838377531</v>
      </c>
      <c r="AK2955" s="324">
        <v>177.84040352976967</v>
      </c>
      <c r="AL2955" s="324">
        <v>134.49299370812079</v>
      </c>
      <c r="AM2955" s="324">
        <v>221.18781335141855</v>
      </c>
    </row>
    <row r="2956" spans="1:39">
      <c r="A2956" s="291" t="s">
        <v>3107</v>
      </c>
      <c r="B2956" s="291">
        <v>4</v>
      </c>
      <c r="C2956" s="291" t="s">
        <v>5134</v>
      </c>
      <c r="D2956" s="291" t="s">
        <v>3178</v>
      </c>
      <c r="E2956" s="291" t="s">
        <v>3160</v>
      </c>
      <c r="F2956" s="291" t="s">
        <v>3161</v>
      </c>
      <c r="G2956" s="291" t="s">
        <v>3162</v>
      </c>
      <c r="H2956" s="291" t="s">
        <v>3163</v>
      </c>
      <c r="I2956" s="291" t="s">
        <v>3164</v>
      </c>
      <c r="J2956" s="291" t="s">
        <v>63</v>
      </c>
      <c r="K2956" s="291">
        <v>6</v>
      </c>
      <c r="L2956" s="291">
        <v>24440266</v>
      </c>
      <c r="M2956" s="291" t="s">
        <v>58</v>
      </c>
      <c r="N2956" s="291">
        <v>953</v>
      </c>
      <c r="O2956" s="291">
        <v>17062564.370133657</v>
      </c>
      <c r="P2956" s="321" t="s">
        <v>3172</v>
      </c>
      <c r="Q2956" s="321">
        <v>20100000</v>
      </c>
      <c r="R2956" s="321">
        <v>32.510452999999998</v>
      </c>
      <c r="S2956" s="321">
        <v>52.540310169999998</v>
      </c>
      <c r="T2956" s="321">
        <v>123.30787642705047</v>
      </c>
      <c r="U2956" s="321" t="s">
        <v>150</v>
      </c>
      <c r="V2956" s="321">
        <v>0.2437433168239114</v>
      </c>
      <c r="W2956" s="321">
        <v>1.33586139759419</v>
      </c>
      <c r="X2956" s="321">
        <v>2.6501716760387399</v>
      </c>
      <c r="Y2956" s="321">
        <v>41.899748670636797</v>
      </c>
      <c r="Z2956" s="321">
        <v>0.41800999999999999</v>
      </c>
      <c r="AA2956" s="321">
        <v>141.09487300000001</v>
      </c>
      <c r="AB2956" s="321">
        <v>1.7961040779999999</v>
      </c>
      <c r="AC2956" s="322">
        <v>0.59518882524182481</v>
      </c>
      <c r="AD2956" s="323">
        <v>201000</v>
      </c>
      <c r="AE2956" s="322">
        <v>84.888379950913716</v>
      </c>
      <c r="AF2956" s="324">
        <v>209.69870706169132</v>
      </c>
      <c r="AG2956" s="324">
        <v>36.437533219195871</v>
      </c>
      <c r="AH2956" s="324">
        <v>9.546391914707239E-2</v>
      </c>
      <c r="AI2956" s="324">
        <v>0.17376136329002878</v>
      </c>
      <c r="AJ2956" s="324">
        <v>0.12053670838377531</v>
      </c>
      <c r="AK2956" s="324">
        <v>177.75617900684878</v>
      </c>
      <c r="AL2956" s="324">
        <v>134.42929834977454</v>
      </c>
      <c r="AM2956" s="324">
        <v>221.08305966392302</v>
      </c>
    </row>
    <row r="2957" spans="1:39">
      <c r="A2957" s="291" t="s">
        <v>3108</v>
      </c>
      <c r="B2957" s="291">
        <v>4</v>
      </c>
      <c r="C2957" s="291" t="s">
        <v>5135</v>
      </c>
      <c r="D2957" s="291" t="s">
        <v>3178</v>
      </c>
      <c r="E2957" s="291" t="s">
        <v>3160</v>
      </c>
      <c r="F2957" s="291" t="s">
        <v>3161</v>
      </c>
      <c r="G2957" s="291" t="s">
        <v>3162</v>
      </c>
      <c r="H2957" s="291" t="s">
        <v>3163</v>
      </c>
      <c r="I2957" s="291" t="s">
        <v>3164</v>
      </c>
      <c r="J2957" s="291" t="s">
        <v>63</v>
      </c>
      <c r="K2957" s="291">
        <v>6</v>
      </c>
      <c r="L2957" s="291">
        <v>24440266</v>
      </c>
      <c r="M2957" s="291" t="s">
        <v>58</v>
      </c>
      <c r="N2957" s="291">
        <v>954</v>
      </c>
      <c r="O2957" s="291">
        <v>17080487.231866989</v>
      </c>
      <c r="P2957" s="321" t="s">
        <v>3172</v>
      </c>
      <c r="Q2957" s="321">
        <v>20100000</v>
      </c>
      <c r="R2957" s="321">
        <v>32.510452999999998</v>
      </c>
      <c r="S2957" s="321">
        <v>52.540310169999998</v>
      </c>
      <c r="T2957" s="321">
        <v>123.30787642705047</v>
      </c>
      <c r="U2957" s="321" t="s">
        <v>150</v>
      </c>
      <c r="V2957" s="321">
        <v>0.2437433168239114</v>
      </c>
      <c r="W2957" s="321">
        <v>1.33586139759419</v>
      </c>
      <c r="X2957" s="321">
        <v>2.6501716760387399</v>
      </c>
      <c r="Y2957" s="321">
        <v>41.899748670636797</v>
      </c>
      <c r="Z2957" s="321">
        <v>0.41800999999999999</v>
      </c>
      <c r="AA2957" s="321">
        <v>141.09487300000001</v>
      </c>
      <c r="AB2957" s="321">
        <v>1.7961040779999999</v>
      </c>
      <c r="AC2957" s="322">
        <v>0.59518882524182481</v>
      </c>
      <c r="AD2957" s="323">
        <v>201000</v>
      </c>
      <c r="AE2957" s="322">
        <v>84.977548417248698</v>
      </c>
      <c r="AF2957" s="324">
        <v>209.91897881280653</v>
      </c>
      <c r="AG2957" s="324">
        <v>36.458498073090873</v>
      </c>
      <c r="AH2957" s="324">
        <v>9.5177224445984643E-2</v>
      </c>
      <c r="AI2957" s="324">
        <v>0.17367890354307805</v>
      </c>
      <c r="AJ2957" s="324">
        <v>0.12053670838377531</v>
      </c>
      <c r="AK2957" s="324">
        <v>177.67182349039621</v>
      </c>
      <c r="AL2957" s="324">
        <v>134.36550392669452</v>
      </c>
      <c r="AM2957" s="324">
        <v>220.9781430540979</v>
      </c>
    </row>
    <row r="2958" spans="1:39">
      <c r="A2958" s="291" t="s">
        <v>3109</v>
      </c>
      <c r="B2958" s="291">
        <v>4</v>
      </c>
      <c r="C2958" s="291" t="s">
        <v>5136</v>
      </c>
      <c r="D2958" s="291" t="s">
        <v>3178</v>
      </c>
      <c r="E2958" s="291" t="s">
        <v>3160</v>
      </c>
      <c r="F2958" s="291" t="s">
        <v>3161</v>
      </c>
      <c r="G2958" s="291" t="s">
        <v>3162</v>
      </c>
      <c r="H2958" s="291" t="s">
        <v>3163</v>
      </c>
      <c r="I2958" s="291" t="s">
        <v>3164</v>
      </c>
      <c r="J2958" s="291" t="s">
        <v>63</v>
      </c>
      <c r="K2958" s="291">
        <v>6</v>
      </c>
      <c r="L2958" s="291">
        <v>24440266</v>
      </c>
      <c r="M2958" s="291" t="s">
        <v>58</v>
      </c>
      <c r="N2958" s="291">
        <v>955</v>
      </c>
      <c r="O2958" s="291">
        <v>17098410.093600322</v>
      </c>
      <c r="P2958" s="321" t="s">
        <v>3172</v>
      </c>
      <c r="Q2958" s="321">
        <v>20100000</v>
      </c>
      <c r="R2958" s="321">
        <v>32.510452999999998</v>
      </c>
      <c r="S2958" s="321">
        <v>52.540310169999998</v>
      </c>
      <c r="T2958" s="321">
        <v>123.30787642705047</v>
      </c>
      <c r="U2958" s="321" t="s">
        <v>150</v>
      </c>
      <c r="V2958" s="321">
        <v>0.2437433168239114</v>
      </c>
      <c r="W2958" s="321">
        <v>1.33586139759419</v>
      </c>
      <c r="X2958" s="321">
        <v>2.6501716760387399</v>
      </c>
      <c r="Y2958" s="321">
        <v>41.899748670636797</v>
      </c>
      <c r="Z2958" s="321">
        <v>0.41800999999999999</v>
      </c>
      <c r="AA2958" s="321">
        <v>141.09487300000001</v>
      </c>
      <c r="AB2958" s="321">
        <v>1.7961040779999999</v>
      </c>
      <c r="AC2958" s="322">
        <v>0.59518882524182481</v>
      </c>
      <c r="AD2958" s="323">
        <v>201000</v>
      </c>
      <c r="AE2958" s="322">
        <v>85.066716883583695</v>
      </c>
      <c r="AF2958" s="324">
        <v>210.13925056392176</v>
      </c>
      <c r="AG2958" s="324">
        <v>36.479399880372462</v>
      </c>
      <c r="AH2958" s="324">
        <v>9.4891002481088518E-2</v>
      </c>
      <c r="AI2958" s="324">
        <v>0.17359631664469022</v>
      </c>
      <c r="AJ2958" s="324">
        <v>0.12053670838377531</v>
      </c>
      <c r="AK2958" s="324">
        <v>177.58733789926427</v>
      </c>
      <c r="AL2958" s="324">
        <v>134.30161113376892</v>
      </c>
      <c r="AM2958" s="324">
        <v>220.87306466475965</v>
      </c>
    </row>
    <row r="2959" spans="1:39">
      <c r="A2959" s="291" t="s">
        <v>3110</v>
      </c>
      <c r="B2959" s="291">
        <v>4</v>
      </c>
      <c r="C2959" s="291" t="s">
        <v>5137</v>
      </c>
      <c r="D2959" s="291" t="s">
        <v>3178</v>
      </c>
      <c r="E2959" s="291" t="s">
        <v>3160</v>
      </c>
      <c r="F2959" s="291" t="s">
        <v>3161</v>
      </c>
      <c r="G2959" s="291" t="s">
        <v>3162</v>
      </c>
      <c r="H2959" s="291" t="s">
        <v>3163</v>
      </c>
      <c r="I2959" s="291" t="s">
        <v>3164</v>
      </c>
      <c r="J2959" s="291" t="s">
        <v>63</v>
      </c>
      <c r="K2959" s="291">
        <v>6</v>
      </c>
      <c r="L2959" s="291">
        <v>24440266</v>
      </c>
      <c r="M2959" s="291" t="s">
        <v>58</v>
      </c>
      <c r="N2959" s="291">
        <v>956</v>
      </c>
      <c r="O2959" s="291">
        <v>17116332.955333654</v>
      </c>
      <c r="P2959" s="321" t="s">
        <v>3172</v>
      </c>
      <c r="Q2959" s="321">
        <v>20100000</v>
      </c>
      <c r="R2959" s="321">
        <v>32.510452999999998</v>
      </c>
      <c r="S2959" s="321">
        <v>52.540310169999998</v>
      </c>
      <c r="T2959" s="321">
        <v>123.30787642705047</v>
      </c>
      <c r="U2959" s="321" t="s">
        <v>150</v>
      </c>
      <c r="V2959" s="321">
        <v>0.2437433168239114</v>
      </c>
      <c r="W2959" s="321">
        <v>1.33586139759419</v>
      </c>
      <c r="X2959" s="321">
        <v>2.6501716760387399</v>
      </c>
      <c r="Y2959" s="321">
        <v>41.899748670636797</v>
      </c>
      <c r="Z2959" s="321">
        <v>0.41800999999999999</v>
      </c>
      <c r="AA2959" s="321">
        <v>141.09487300000001</v>
      </c>
      <c r="AB2959" s="321">
        <v>1.7961040779999999</v>
      </c>
      <c r="AC2959" s="322">
        <v>0.59518882524182481</v>
      </c>
      <c r="AD2959" s="323">
        <v>201000</v>
      </c>
      <c r="AE2959" s="322">
        <v>85.155885349918677</v>
      </c>
      <c r="AF2959" s="324">
        <v>210.35952231503694</v>
      </c>
      <c r="AG2959" s="324">
        <v>36.500238745425726</v>
      </c>
      <c r="AH2959" s="324">
        <v>9.460525440853125E-2</v>
      </c>
      <c r="AI2959" s="324">
        <v>0.17351360349051625</v>
      </c>
      <c r="AJ2959" s="324">
        <v>0.12053670838377531</v>
      </c>
      <c r="AK2959" s="324">
        <v>177.50272314969519</v>
      </c>
      <c r="AL2959" s="324">
        <v>134.23762066391203</v>
      </c>
      <c r="AM2959" s="324">
        <v>220.76782563547837</v>
      </c>
    </row>
    <row r="2960" spans="1:39">
      <c r="A2960" s="291" t="s">
        <v>3111</v>
      </c>
      <c r="B2960" s="291">
        <v>4</v>
      </c>
      <c r="C2960" s="291" t="s">
        <v>5138</v>
      </c>
      <c r="D2960" s="291" t="s">
        <v>3178</v>
      </c>
      <c r="E2960" s="291" t="s">
        <v>3160</v>
      </c>
      <c r="F2960" s="291" t="s">
        <v>3161</v>
      </c>
      <c r="G2960" s="291" t="s">
        <v>3162</v>
      </c>
      <c r="H2960" s="291" t="s">
        <v>3163</v>
      </c>
      <c r="I2960" s="291" t="s">
        <v>3164</v>
      </c>
      <c r="J2960" s="291" t="s">
        <v>63</v>
      </c>
      <c r="K2960" s="291">
        <v>6</v>
      </c>
      <c r="L2960" s="291">
        <v>24440266</v>
      </c>
      <c r="M2960" s="291" t="s">
        <v>58</v>
      </c>
      <c r="N2960" s="291">
        <v>957</v>
      </c>
      <c r="O2960" s="291">
        <v>17134255.817066986</v>
      </c>
      <c r="P2960" s="321" t="s">
        <v>3172</v>
      </c>
      <c r="Q2960" s="321">
        <v>20100000</v>
      </c>
      <c r="R2960" s="321">
        <v>32.510452999999998</v>
      </c>
      <c r="S2960" s="321">
        <v>52.540310169999998</v>
      </c>
      <c r="T2960" s="321">
        <v>123.30787642705047</v>
      </c>
      <c r="U2960" s="321" t="s">
        <v>150</v>
      </c>
      <c r="V2960" s="321">
        <v>0.2437433168239114</v>
      </c>
      <c r="W2960" s="321">
        <v>1.33586139759419</v>
      </c>
      <c r="X2960" s="321">
        <v>2.6501716760387399</v>
      </c>
      <c r="Y2960" s="321">
        <v>41.899748670636797</v>
      </c>
      <c r="Z2960" s="321">
        <v>0.41800999999999999</v>
      </c>
      <c r="AA2960" s="321">
        <v>141.09487300000001</v>
      </c>
      <c r="AB2960" s="321">
        <v>1.7961040779999999</v>
      </c>
      <c r="AC2960" s="322">
        <v>0.59518882524182481</v>
      </c>
      <c r="AD2960" s="323">
        <v>201000</v>
      </c>
      <c r="AE2960" s="322">
        <v>85.245053816253659</v>
      </c>
      <c r="AF2960" s="324">
        <v>210.57979406615215</v>
      </c>
      <c r="AG2960" s="324">
        <v>36.521014772887739</v>
      </c>
      <c r="AH2960" s="324">
        <v>9.431998137222132E-2</v>
      </c>
      <c r="AI2960" s="324">
        <v>0.17343076497365612</v>
      </c>
      <c r="AJ2960" s="324">
        <v>0.12053670838377531</v>
      </c>
      <c r="AK2960" s="324">
        <v>177.41798015532149</v>
      </c>
      <c r="AL2960" s="324">
        <v>134.17353320806455</v>
      </c>
      <c r="AM2960" s="324">
        <v>220.66242710257845</v>
      </c>
    </row>
    <row r="2961" spans="1:39">
      <c r="A2961" s="291" t="s">
        <v>3112</v>
      </c>
      <c r="B2961" s="291">
        <v>4</v>
      </c>
      <c r="C2961" s="291" t="s">
        <v>5139</v>
      </c>
      <c r="D2961" s="291" t="s">
        <v>3178</v>
      </c>
      <c r="E2961" s="291" t="s">
        <v>3160</v>
      </c>
      <c r="F2961" s="291" t="s">
        <v>3161</v>
      </c>
      <c r="G2961" s="291" t="s">
        <v>3162</v>
      </c>
      <c r="H2961" s="291" t="s">
        <v>3163</v>
      </c>
      <c r="I2961" s="291" t="s">
        <v>3164</v>
      </c>
      <c r="J2961" s="291" t="s">
        <v>63</v>
      </c>
      <c r="K2961" s="291">
        <v>6</v>
      </c>
      <c r="L2961" s="291">
        <v>24440266</v>
      </c>
      <c r="M2961" s="291" t="s">
        <v>58</v>
      </c>
      <c r="N2961" s="291">
        <v>958</v>
      </c>
      <c r="O2961" s="291">
        <v>17152178.678800318</v>
      </c>
      <c r="P2961" s="321" t="s">
        <v>3172</v>
      </c>
      <c r="Q2961" s="321">
        <v>20100000</v>
      </c>
      <c r="R2961" s="321">
        <v>32.510452999999998</v>
      </c>
      <c r="S2961" s="321">
        <v>52.540310169999998</v>
      </c>
      <c r="T2961" s="321">
        <v>123.30787642705047</v>
      </c>
      <c r="U2961" s="321" t="s">
        <v>150</v>
      </c>
      <c r="V2961" s="321">
        <v>0.2437433168239114</v>
      </c>
      <c r="W2961" s="321">
        <v>1.33586139759419</v>
      </c>
      <c r="X2961" s="321">
        <v>2.6501716760387399</v>
      </c>
      <c r="Y2961" s="321">
        <v>41.899748670636797</v>
      </c>
      <c r="Z2961" s="321">
        <v>0.41800999999999999</v>
      </c>
      <c r="AA2961" s="321">
        <v>141.09487300000001</v>
      </c>
      <c r="AB2961" s="321">
        <v>1.7961040779999999</v>
      </c>
      <c r="AC2961" s="322">
        <v>0.59518882524182481</v>
      </c>
      <c r="AD2961" s="323">
        <v>201000</v>
      </c>
      <c r="AE2961" s="322">
        <v>85.334222282588655</v>
      </c>
      <c r="AF2961" s="324">
        <v>210.80006581726738</v>
      </c>
      <c r="AG2961" s="324">
        <v>36.541728067644975</v>
      </c>
      <c r="AH2961" s="324">
        <v>9.4035184504435501E-2</v>
      </c>
      <c r="AI2961" s="324">
        <v>0.17334780198466007</v>
      </c>
      <c r="AJ2961" s="324">
        <v>0.12053670838377531</v>
      </c>
      <c r="AK2961" s="324">
        <v>177.33310982716742</v>
      </c>
      <c r="AL2961" s="324">
        <v>134.10934945519469</v>
      </c>
      <c r="AM2961" s="324">
        <v>220.55687019914015</v>
      </c>
    </row>
    <row r="2962" spans="1:39">
      <c r="A2962" s="291" t="s">
        <v>3113</v>
      </c>
      <c r="B2962" s="291">
        <v>4</v>
      </c>
      <c r="C2962" s="291" t="s">
        <v>5140</v>
      </c>
      <c r="D2962" s="291" t="s">
        <v>3178</v>
      </c>
      <c r="E2962" s="291" t="s">
        <v>3160</v>
      </c>
      <c r="F2962" s="291" t="s">
        <v>3161</v>
      </c>
      <c r="G2962" s="291" t="s">
        <v>3162</v>
      </c>
      <c r="H2962" s="291" t="s">
        <v>3163</v>
      </c>
      <c r="I2962" s="291" t="s">
        <v>3164</v>
      </c>
      <c r="J2962" s="291" t="s">
        <v>63</v>
      </c>
      <c r="K2962" s="291">
        <v>6</v>
      </c>
      <c r="L2962" s="291">
        <v>24440266</v>
      </c>
      <c r="M2962" s="291" t="s">
        <v>58</v>
      </c>
      <c r="N2962" s="291">
        <v>959</v>
      </c>
      <c r="O2962" s="291">
        <v>17170101.540533651</v>
      </c>
      <c r="P2962" s="321" t="s">
        <v>3172</v>
      </c>
      <c r="Q2962" s="321">
        <v>20100000</v>
      </c>
      <c r="R2962" s="321">
        <v>32.510452999999998</v>
      </c>
      <c r="S2962" s="321">
        <v>52.540310169999998</v>
      </c>
      <c r="T2962" s="321">
        <v>123.30787642705047</v>
      </c>
      <c r="U2962" s="321" t="s">
        <v>150</v>
      </c>
      <c r="V2962" s="321">
        <v>0.2437433168239114</v>
      </c>
      <c r="W2962" s="321">
        <v>1.33586139759419</v>
      </c>
      <c r="X2962" s="321">
        <v>2.6501716760387399</v>
      </c>
      <c r="Y2962" s="321">
        <v>41.899748670636797</v>
      </c>
      <c r="Z2962" s="321">
        <v>0.41800999999999999</v>
      </c>
      <c r="AA2962" s="321">
        <v>141.09487300000001</v>
      </c>
      <c r="AB2962" s="321">
        <v>1.7961040779999999</v>
      </c>
      <c r="AC2962" s="322">
        <v>0.59518882524182481</v>
      </c>
      <c r="AD2962" s="323">
        <v>201000</v>
      </c>
      <c r="AE2962" s="322">
        <v>85.423390748923637</v>
      </c>
      <c r="AF2962" s="324">
        <v>211.02033756838256</v>
      </c>
      <c r="AG2962" s="324">
        <v>36.562378734830546</v>
      </c>
      <c r="AH2962" s="324">
        <v>9.375086492490195E-2</v>
      </c>
      <c r="AI2962" s="324">
        <v>0.17326471541152882</v>
      </c>
      <c r="AJ2962" s="324">
        <v>0.12053670838377531</v>
      </c>
      <c r="AK2962" s="324">
        <v>177.24811307364902</v>
      </c>
      <c r="AL2962" s="324">
        <v>134.04507009229812</v>
      </c>
      <c r="AM2962" s="324">
        <v>220.45115605499993</v>
      </c>
    </row>
    <row r="2963" spans="1:39">
      <c r="A2963" s="291" t="s">
        <v>3114</v>
      </c>
      <c r="B2963" s="291">
        <v>4</v>
      </c>
      <c r="C2963" s="291" t="s">
        <v>5141</v>
      </c>
      <c r="D2963" s="291" t="s">
        <v>3178</v>
      </c>
      <c r="E2963" s="291" t="s">
        <v>3160</v>
      </c>
      <c r="F2963" s="291" t="s">
        <v>3161</v>
      </c>
      <c r="G2963" s="291" t="s">
        <v>3162</v>
      </c>
      <c r="H2963" s="291" t="s">
        <v>3163</v>
      </c>
      <c r="I2963" s="291" t="s">
        <v>3164</v>
      </c>
      <c r="J2963" s="291" t="s">
        <v>63</v>
      </c>
      <c r="K2963" s="291">
        <v>6</v>
      </c>
      <c r="L2963" s="291">
        <v>24440266</v>
      </c>
      <c r="M2963" s="291" t="s">
        <v>58</v>
      </c>
      <c r="N2963" s="291">
        <v>960</v>
      </c>
      <c r="O2963" s="291">
        <v>17188024.402266983</v>
      </c>
      <c r="P2963" s="321" t="s">
        <v>3172</v>
      </c>
      <c r="Q2963" s="321">
        <v>20100000</v>
      </c>
      <c r="R2963" s="321">
        <v>32.510452999999998</v>
      </c>
      <c r="S2963" s="321">
        <v>52.540310169999998</v>
      </c>
      <c r="T2963" s="321">
        <v>123.30787642705047</v>
      </c>
      <c r="U2963" s="321" t="s">
        <v>150</v>
      </c>
      <c r="V2963" s="321">
        <v>0.2437433168239114</v>
      </c>
      <c r="W2963" s="321">
        <v>1.33586139759419</v>
      </c>
      <c r="X2963" s="321">
        <v>2.6501716760387399</v>
      </c>
      <c r="Y2963" s="321">
        <v>41.899748670636797</v>
      </c>
      <c r="Z2963" s="321">
        <v>0.41800999999999999</v>
      </c>
      <c r="AA2963" s="321">
        <v>141.09487300000001</v>
      </c>
      <c r="AB2963" s="321">
        <v>1.7961040779999999</v>
      </c>
      <c r="AC2963" s="322">
        <v>0.59518882524182481</v>
      </c>
      <c r="AD2963" s="323">
        <v>201000</v>
      </c>
      <c r="AE2963" s="322">
        <v>85.512559215258619</v>
      </c>
      <c r="AF2963" s="324">
        <v>211.24060931949776</v>
      </c>
      <c r="AG2963" s="324">
        <v>36.582966879821697</v>
      </c>
      <c r="AH2963" s="324">
        <v>9.3467023741885202E-2</v>
      </c>
      <c r="AI2963" s="324">
        <v>0.17318150613971481</v>
      </c>
      <c r="AJ2963" s="324">
        <v>0.12053670838377531</v>
      </c>
      <c r="AK2963" s="324">
        <v>177.1629908005755</v>
      </c>
      <c r="AL2963" s="324">
        <v>133.98069580439912</v>
      </c>
      <c r="AM2963" s="324">
        <v>220.34528579675185</v>
      </c>
    </row>
    <row r="2964" spans="1:39">
      <c r="A2964" s="291" t="s">
        <v>3115</v>
      </c>
      <c r="B2964" s="291">
        <v>4</v>
      </c>
      <c r="C2964" s="291" t="s">
        <v>5142</v>
      </c>
      <c r="D2964" s="291" t="s">
        <v>3178</v>
      </c>
      <c r="E2964" s="291" t="s">
        <v>3160</v>
      </c>
      <c r="F2964" s="291" t="s">
        <v>3161</v>
      </c>
      <c r="G2964" s="291" t="s">
        <v>3162</v>
      </c>
      <c r="H2964" s="291" t="s">
        <v>3163</v>
      </c>
      <c r="I2964" s="291" t="s">
        <v>3164</v>
      </c>
      <c r="J2964" s="291" t="s">
        <v>63</v>
      </c>
      <c r="K2964" s="291">
        <v>6</v>
      </c>
      <c r="L2964" s="291">
        <v>24440266</v>
      </c>
      <c r="M2964" s="291" t="s">
        <v>58</v>
      </c>
      <c r="N2964" s="291">
        <v>961</v>
      </c>
      <c r="O2964" s="291">
        <v>17205947.264000315</v>
      </c>
      <c r="P2964" s="321" t="s">
        <v>3172</v>
      </c>
      <c r="Q2964" s="321">
        <v>20100000</v>
      </c>
      <c r="R2964" s="321">
        <v>32.510452999999998</v>
      </c>
      <c r="S2964" s="321">
        <v>52.540310169999998</v>
      </c>
      <c r="T2964" s="321">
        <v>123.30787642705047</v>
      </c>
      <c r="U2964" s="321" t="s">
        <v>150</v>
      </c>
      <c r="V2964" s="321">
        <v>0.2437433168239114</v>
      </c>
      <c r="W2964" s="321">
        <v>1.33586139759419</v>
      </c>
      <c r="X2964" s="321">
        <v>2.6501716760387399</v>
      </c>
      <c r="Y2964" s="321">
        <v>41.899748670636797</v>
      </c>
      <c r="Z2964" s="321">
        <v>0.41800999999999999</v>
      </c>
      <c r="AA2964" s="321">
        <v>141.09487300000001</v>
      </c>
      <c r="AB2964" s="321">
        <v>1.7961040779999999</v>
      </c>
      <c r="AC2964" s="322">
        <v>0.59518882524182481</v>
      </c>
      <c r="AD2964" s="323">
        <v>201000</v>
      </c>
      <c r="AE2964" s="322">
        <v>85.601727681593601</v>
      </c>
      <c r="AF2964" s="324">
        <v>211.46088107061297</v>
      </c>
      <c r="AG2964" s="324">
        <v>36.603492608237097</v>
      </c>
      <c r="AH2964" s="324">
        <v>9.3183662051448513E-2</v>
      </c>
      <c r="AI2964" s="324">
        <v>0.17309817505212285</v>
      </c>
      <c r="AJ2964" s="324">
        <v>0.12053670838377531</v>
      </c>
      <c r="AK2964" s="324">
        <v>177.07774391114987</v>
      </c>
      <c r="AL2964" s="324">
        <v>133.91622727455103</v>
      </c>
      <c r="AM2964" s="324">
        <v>220.23926054774873</v>
      </c>
    </row>
    <row r="2965" spans="1:39">
      <c r="A2965" s="291" t="s">
        <v>3116</v>
      </c>
      <c r="B2965" s="291">
        <v>4</v>
      </c>
      <c r="C2965" s="291" t="s">
        <v>5143</v>
      </c>
      <c r="D2965" s="291" t="s">
        <v>3178</v>
      </c>
      <c r="E2965" s="291" t="s">
        <v>3160</v>
      </c>
      <c r="F2965" s="291" t="s">
        <v>3161</v>
      </c>
      <c r="G2965" s="291" t="s">
        <v>3162</v>
      </c>
      <c r="H2965" s="291" t="s">
        <v>3163</v>
      </c>
      <c r="I2965" s="291" t="s">
        <v>3164</v>
      </c>
      <c r="J2965" s="291" t="s">
        <v>63</v>
      </c>
      <c r="K2965" s="291">
        <v>6</v>
      </c>
      <c r="L2965" s="291">
        <v>24440266</v>
      </c>
      <c r="M2965" s="291" t="s">
        <v>58</v>
      </c>
      <c r="N2965" s="291">
        <v>962</v>
      </c>
      <c r="O2965" s="291">
        <v>17223870.125733647</v>
      </c>
      <c r="P2965" s="321" t="s">
        <v>3172</v>
      </c>
      <c r="Q2965" s="321">
        <v>20100000</v>
      </c>
      <c r="R2965" s="321">
        <v>32.510452999999998</v>
      </c>
      <c r="S2965" s="321">
        <v>52.540310169999998</v>
      </c>
      <c r="T2965" s="321">
        <v>123.30787642705047</v>
      </c>
      <c r="U2965" s="321" t="s">
        <v>150</v>
      </c>
      <c r="V2965" s="321">
        <v>0.2437433168239114</v>
      </c>
      <c r="W2965" s="321">
        <v>1.33586139759419</v>
      </c>
      <c r="X2965" s="321">
        <v>2.6501716760387399</v>
      </c>
      <c r="Y2965" s="321">
        <v>41.899748670636797</v>
      </c>
      <c r="Z2965" s="321">
        <v>0.41800999999999999</v>
      </c>
      <c r="AA2965" s="321">
        <v>141.09487300000001</v>
      </c>
      <c r="AB2965" s="321">
        <v>1.7961040779999999</v>
      </c>
      <c r="AC2965" s="322">
        <v>0.59518882524182481</v>
      </c>
      <c r="AD2965" s="323">
        <v>201000</v>
      </c>
      <c r="AE2965" s="322">
        <v>85.690896147928598</v>
      </c>
      <c r="AF2965" s="324">
        <v>211.68115282172818</v>
      </c>
      <c r="AG2965" s="324">
        <v>36.623956025934213</v>
      </c>
      <c r="AH2965" s="324">
        <v>9.2900780937691552E-2</v>
      </c>
      <c r="AI2965" s="324">
        <v>0.17301472302911097</v>
      </c>
      <c r="AJ2965" s="324">
        <v>0.12053670838377531</v>
      </c>
      <c r="AK2965" s="324">
        <v>176.99237330596981</v>
      </c>
      <c r="AL2965" s="324">
        <v>133.85166518383681</v>
      </c>
      <c r="AM2965" s="324">
        <v>220.1330814281028</v>
      </c>
    </row>
    <row r="2966" spans="1:39">
      <c r="A2966" s="291" t="s">
        <v>3117</v>
      </c>
      <c r="B2966" s="291">
        <v>4</v>
      </c>
      <c r="C2966" s="291" t="s">
        <v>5144</v>
      </c>
      <c r="D2966" s="291" t="s">
        <v>3178</v>
      </c>
      <c r="E2966" s="291" t="s">
        <v>3160</v>
      </c>
      <c r="F2966" s="291" t="s">
        <v>3161</v>
      </c>
      <c r="G2966" s="291" t="s">
        <v>3162</v>
      </c>
      <c r="H2966" s="291" t="s">
        <v>3163</v>
      </c>
      <c r="I2966" s="291" t="s">
        <v>3164</v>
      </c>
      <c r="J2966" s="291" t="s">
        <v>63</v>
      </c>
      <c r="K2966" s="291">
        <v>6</v>
      </c>
      <c r="L2966" s="291">
        <v>24440266</v>
      </c>
      <c r="M2966" s="291" t="s">
        <v>58</v>
      </c>
      <c r="N2966" s="291">
        <v>963</v>
      </c>
      <c r="O2966" s="291">
        <v>17241792.98746698</v>
      </c>
      <c r="P2966" s="321" t="s">
        <v>3172</v>
      </c>
      <c r="Q2966" s="321">
        <v>20100000</v>
      </c>
      <c r="R2966" s="321">
        <v>32.510452999999998</v>
      </c>
      <c r="S2966" s="321">
        <v>52.540310169999998</v>
      </c>
      <c r="T2966" s="321">
        <v>123.30787642705047</v>
      </c>
      <c r="U2966" s="321" t="s">
        <v>150</v>
      </c>
      <c r="V2966" s="321">
        <v>0.2437433168239114</v>
      </c>
      <c r="W2966" s="321">
        <v>1.33586139759419</v>
      </c>
      <c r="X2966" s="321">
        <v>2.6501716760387399</v>
      </c>
      <c r="Y2966" s="321">
        <v>41.899748670636797</v>
      </c>
      <c r="Z2966" s="321">
        <v>0.41800999999999999</v>
      </c>
      <c r="AA2966" s="321">
        <v>141.09487300000001</v>
      </c>
      <c r="AB2966" s="321">
        <v>1.7961040779999999</v>
      </c>
      <c r="AC2966" s="322">
        <v>0.59518882524182481</v>
      </c>
      <c r="AD2966" s="323">
        <v>201000</v>
      </c>
      <c r="AE2966" s="322">
        <v>85.78006461426358</v>
      </c>
      <c r="AF2966" s="324">
        <v>211.90142457284338</v>
      </c>
      <c r="AG2966" s="324">
        <v>36.644357239006759</v>
      </c>
      <c r="AH2966" s="324">
        <v>9.2618381473145675E-2</v>
      </c>
      <c r="AI2966" s="324">
        <v>0.17293115094849146</v>
      </c>
      <c r="AJ2966" s="324">
        <v>0.12053670838377531</v>
      </c>
      <c r="AK2966" s="324">
        <v>176.90687988302869</v>
      </c>
      <c r="AL2966" s="324">
        <v>133.78701021137002</v>
      </c>
      <c r="AM2966" s="324">
        <v>220.0267495546874</v>
      </c>
    </row>
    <row r="2967" spans="1:39">
      <c r="A2967" s="291" t="s">
        <v>3118</v>
      </c>
      <c r="B2967" s="291">
        <v>4</v>
      </c>
      <c r="C2967" s="291" t="s">
        <v>5145</v>
      </c>
      <c r="D2967" s="291" t="s">
        <v>3178</v>
      </c>
      <c r="E2967" s="291" t="s">
        <v>3160</v>
      </c>
      <c r="F2967" s="291" t="s">
        <v>3161</v>
      </c>
      <c r="G2967" s="291" t="s">
        <v>3162</v>
      </c>
      <c r="H2967" s="291" t="s">
        <v>3163</v>
      </c>
      <c r="I2967" s="291" t="s">
        <v>3164</v>
      </c>
      <c r="J2967" s="291" t="s">
        <v>63</v>
      </c>
      <c r="K2967" s="291">
        <v>6</v>
      </c>
      <c r="L2967" s="291">
        <v>24440266</v>
      </c>
      <c r="M2967" s="291" t="s">
        <v>58</v>
      </c>
      <c r="N2967" s="291">
        <v>964</v>
      </c>
      <c r="O2967" s="291">
        <v>17259715.849200312</v>
      </c>
      <c r="P2967" s="321" t="s">
        <v>3172</v>
      </c>
      <c r="Q2967" s="321">
        <v>20100000</v>
      </c>
      <c r="R2967" s="321">
        <v>32.510452999999998</v>
      </c>
      <c r="S2967" s="321">
        <v>52.540310169999998</v>
      </c>
      <c r="T2967" s="321">
        <v>123.30787642705047</v>
      </c>
      <c r="U2967" s="321" t="s">
        <v>150</v>
      </c>
      <c r="V2967" s="321">
        <v>0.2437433168239114</v>
      </c>
      <c r="W2967" s="321">
        <v>1.33586139759419</v>
      </c>
      <c r="X2967" s="321">
        <v>2.6501716760387399</v>
      </c>
      <c r="Y2967" s="321">
        <v>41.899748670636797</v>
      </c>
      <c r="Z2967" s="321">
        <v>0.41800999999999999</v>
      </c>
      <c r="AA2967" s="321">
        <v>141.09487300000001</v>
      </c>
      <c r="AB2967" s="321">
        <v>1.7961040779999999</v>
      </c>
      <c r="AC2967" s="322">
        <v>0.59518882524182481</v>
      </c>
      <c r="AD2967" s="323">
        <v>201000</v>
      </c>
      <c r="AE2967" s="322">
        <v>85.869233080598562</v>
      </c>
      <c r="AF2967" s="324">
        <v>212.12169632395859</v>
      </c>
      <c r="AG2967" s="324">
        <v>36.664696353782006</v>
      </c>
      <c r="AH2967" s="324">
        <v>9.2336464718116587E-2</v>
      </c>
      <c r="AI2967" s="324">
        <v>0.17284745968553158</v>
      </c>
      <c r="AJ2967" s="324">
        <v>0.12053670838377531</v>
      </c>
      <c r="AK2967" s="324">
        <v>176.82126453771644</v>
      </c>
      <c r="AL2967" s="324">
        <v>133.7222630342952</v>
      </c>
      <c r="AM2967" s="324">
        <v>219.92026604113769</v>
      </c>
    </row>
    <row r="2968" spans="1:39">
      <c r="A2968" s="291" t="s">
        <v>3119</v>
      </c>
      <c r="B2968" s="291">
        <v>4</v>
      </c>
      <c r="C2968" s="291" t="s">
        <v>5146</v>
      </c>
      <c r="D2968" s="291" t="s">
        <v>3178</v>
      </c>
      <c r="E2968" s="291" t="s">
        <v>3160</v>
      </c>
      <c r="F2968" s="291" t="s">
        <v>3161</v>
      </c>
      <c r="G2968" s="291" t="s">
        <v>3162</v>
      </c>
      <c r="H2968" s="291" t="s">
        <v>3163</v>
      </c>
      <c r="I2968" s="291" t="s">
        <v>3164</v>
      </c>
      <c r="J2968" s="291" t="s">
        <v>63</v>
      </c>
      <c r="K2968" s="291">
        <v>6</v>
      </c>
      <c r="L2968" s="291">
        <v>24440266</v>
      </c>
      <c r="M2968" s="291" t="s">
        <v>58</v>
      </c>
      <c r="N2968" s="291">
        <v>965</v>
      </c>
      <c r="O2968" s="291">
        <v>17277638.710933644</v>
      </c>
      <c r="P2968" s="321" t="s">
        <v>3172</v>
      </c>
      <c r="Q2968" s="321">
        <v>20100000</v>
      </c>
      <c r="R2968" s="321">
        <v>32.510452999999998</v>
      </c>
      <c r="S2968" s="321">
        <v>52.540310169999998</v>
      </c>
      <c r="T2968" s="321">
        <v>123.30787642705047</v>
      </c>
      <c r="U2968" s="321" t="s">
        <v>150</v>
      </c>
      <c r="V2968" s="321">
        <v>0.2437433168239114</v>
      </c>
      <c r="W2968" s="321">
        <v>1.33586139759419</v>
      </c>
      <c r="X2968" s="321">
        <v>2.6501716760387399</v>
      </c>
      <c r="Y2968" s="321">
        <v>41.899748670636797</v>
      </c>
      <c r="Z2968" s="321">
        <v>0.41800999999999999</v>
      </c>
      <c r="AA2968" s="321">
        <v>141.09487300000001</v>
      </c>
      <c r="AB2968" s="321">
        <v>1.7961040779999999</v>
      </c>
      <c r="AC2968" s="322">
        <v>0.59518882524182481</v>
      </c>
      <c r="AD2968" s="323">
        <v>201000</v>
      </c>
      <c r="AE2968" s="322">
        <v>85.958401546933558</v>
      </c>
      <c r="AF2968" s="324">
        <v>212.34196807507379</v>
      </c>
      <c r="AG2968" s="324">
        <v>36.684973476818271</v>
      </c>
      <c r="AH2968" s="324">
        <v>9.2055031721523101E-2</v>
      </c>
      <c r="AI2968" s="324">
        <v>0.17276365011295483</v>
      </c>
      <c r="AJ2968" s="324">
        <v>0.12053670838377531</v>
      </c>
      <c r="AK2968" s="324">
        <v>176.73552816282063</v>
      </c>
      <c r="AL2968" s="324">
        <v>133.65742432778893</v>
      </c>
      <c r="AM2968" s="324">
        <v>219.81363199785233</v>
      </c>
    </row>
    <row r="2969" spans="1:39">
      <c r="A2969" s="291" t="s">
        <v>3120</v>
      </c>
      <c r="B2969" s="291">
        <v>4</v>
      </c>
      <c r="C2969" s="291" t="s">
        <v>5147</v>
      </c>
      <c r="D2969" s="291" t="s">
        <v>3178</v>
      </c>
      <c r="E2969" s="291" t="s">
        <v>3160</v>
      </c>
      <c r="F2969" s="291" t="s">
        <v>3161</v>
      </c>
      <c r="G2969" s="291" t="s">
        <v>3162</v>
      </c>
      <c r="H2969" s="291" t="s">
        <v>3163</v>
      </c>
      <c r="I2969" s="291" t="s">
        <v>3164</v>
      </c>
      <c r="J2969" s="291" t="s">
        <v>63</v>
      </c>
      <c r="K2969" s="291">
        <v>6</v>
      </c>
      <c r="L2969" s="291">
        <v>24440266</v>
      </c>
      <c r="M2969" s="291" t="s">
        <v>58</v>
      </c>
      <c r="N2969" s="291">
        <v>966</v>
      </c>
      <c r="O2969" s="291">
        <v>17295561.572666977</v>
      </c>
      <c r="P2969" s="321" t="s">
        <v>3172</v>
      </c>
      <c r="Q2969" s="321">
        <v>20100000</v>
      </c>
      <c r="R2969" s="321">
        <v>32.510452999999998</v>
      </c>
      <c r="S2969" s="321">
        <v>52.540310169999998</v>
      </c>
      <c r="T2969" s="321">
        <v>123.30787642705047</v>
      </c>
      <c r="U2969" s="321" t="s">
        <v>150</v>
      </c>
      <c r="V2969" s="321">
        <v>0.2437433168239114</v>
      </c>
      <c r="W2969" s="321">
        <v>1.33586139759419</v>
      </c>
      <c r="X2969" s="321">
        <v>2.6501716760387399</v>
      </c>
      <c r="Y2969" s="321">
        <v>41.899748670636797</v>
      </c>
      <c r="Z2969" s="321">
        <v>0.41800999999999999</v>
      </c>
      <c r="AA2969" s="321">
        <v>141.09487300000001</v>
      </c>
      <c r="AB2969" s="321">
        <v>1.7961040779999999</v>
      </c>
      <c r="AC2969" s="322">
        <v>0.59518882524182481</v>
      </c>
      <c r="AD2969" s="323">
        <v>201000</v>
      </c>
      <c r="AE2969" s="322">
        <v>86.04757001326854</v>
      </c>
      <c r="AF2969" s="324">
        <v>212.562239826189</v>
      </c>
      <c r="AG2969" s="324">
        <v>36.705188714902256</v>
      </c>
      <c r="AH2969" s="324">
        <v>9.1774083520187413E-2</v>
      </c>
      <c r="AI2969" s="324">
        <v>0.1726797231009416</v>
      </c>
      <c r="AJ2969" s="324">
        <v>0.12053670838377531</v>
      </c>
      <c r="AK2969" s="324">
        <v>176.64967164852732</v>
      </c>
      <c r="AL2969" s="324">
        <v>133.59249476506042</v>
      </c>
      <c r="AM2969" s="324">
        <v>219.70684853199424</v>
      </c>
    </row>
    <row r="2970" spans="1:39">
      <c r="A2970" s="291" t="s">
        <v>3121</v>
      </c>
      <c r="B2970" s="291">
        <v>4</v>
      </c>
      <c r="C2970" s="291" t="s">
        <v>5148</v>
      </c>
      <c r="D2970" s="291" t="s">
        <v>3178</v>
      </c>
      <c r="E2970" s="291" t="s">
        <v>3160</v>
      </c>
      <c r="F2970" s="291" t="s">
        <v>3161</v>
      </c>
      <c r="G2970" s="291" t="s">
        <v>3162</v>
      </c>
      <c r="H2970" s="291" t="s">
        <v>3163</v>
      </c>
      <c r="I2970" s="291" t="s">
        <v>3164</v>
      </c>
      <c r="J2970" s="291" t="s">
        <v>63</v>
      </c>
      <c r="K2970" s="291">
        <v>6</v>
      </c>
      <c r="L2970" s="291">
        <v>24440266</v>
      </c>
      <c r="M2970" s="291" t="s">
        <v>58</v>
      </c>
      <c r="N2970" s="291">
        <v>967</v>
      </c>
      <c r="O2970" s="291">
        <v>17313484.434400309</v>
      </c>
      <c r="P2970" s="321" t="s">
        <v>3172</v>
      </c>
      <c r="Q2970" s="321">
        <v>20100000</v>
      </c>
      <c r="R2970" s="321">
        <v>32.510452999999998</v>
      </c>
      <c r="S2970" s="321">
        <v>52.540310169999998</v>
      </c>
      <c r="T2970" s="321">
        <v>123.30787642705047</v>
      </c>
      <c r="U2970" s="321" t="s">
        <v>150</v>
      </c>
      <c r="V2970" s="321">
        <v>0.2437433168239114</v>
      </c>
      <c r="W2970" s="321">
        <v>1.33586139759419</v>
      </c>
      <c r="X2970" s="321">
        <v>2.6501716760387399</v>
      </c>
      <c r="Y2970" s="321">
        <v>41.899748670636797</v>
      </c>
      <c r="Z2970" s="321">
        <v>0.41800999999999999</v>
      </c>
      <c r="AA2970" s="321">
        <v>141.09487300000001</v>
      </c>
      <c r="AB2970" s="321">
        <v>1.7961040779999999</v>
      </c>
      <c r="AC2970" s="322">
        <v>0.59518882524182481</v>
      </c>
      <c r="AD2970" s="323">
        <v>201000</v>
      </c>
      <c r="AE2970" s="322">
        <v>86.136738479603522</v>
      </c>
      <c r="AF2970" s="324">
        <v>212.78251157730421</v>
      </c>
      <c r="AG2970" s="324">
        <v>36.725342175046507</v>
      </c>
      <c r="AH2970" s="324">
        <v>9.1493621139415823E-2</v>
      </c>
      <c r="AI2970" s="324">
        <v>0.17259567951713051</v>
      </c>
      <c r="AJ2970" s="324">
        <v>0.12053670838377531</v>
      </c>
      <c r="AK2970" s="324">
        <v>176.56369588242237</v>
      </c>
      <c r="AL2970" s="324">
        <v>133.52747501735237</v>
      </c>
      <c r="AM2970" s="324">
        <v>219.59991674749239</v>
      </c>
    </row>
    <row r="2971" spans="1:39">
      <c r="A2971" s="291" t="s">
        <v>3122</v>
      </c>
      <c r="B2971" s="291">
        <v>4</v>
      </c>
      <c r="C2971" s="291" t="s">
        <v>5149</v>
      </c>
      <c r="D2971" s="291" t="s">
        <v>3178</v>
      </c>
      <c r="E2971" s="291" t="s">
        <v>3160</v>
      </c>
      <c r="F2971" s="291" t="s">
        <v>3161</v>
      </c>
      <c r="G2971" s="291" t="s">
        <v>3162</v>
      </c>
      <c r="H2971" s="291" t="s">
        <v>3163</v>
      </c>
      <c r="I2971" s="291" t="s">
        <v>3164</v>
      </c>
      <c r="J2971" s="291" t="s">
        <v>63</v>
      </c>
      <c r="K2971" s="291">
        <v>6</v>
      </c>
      <c r="L2971" s="291">
        <v>24440266</v>
      </c>
      <c r="M2971" s="291" t="s">
        <v>58</v>
      </c>
      <c r="N2971" s="291">
        <v>968</v>
      </c>
      <c r="O2971" s="291">
        <v>17331407.296133641</v>
      </c>
      <c r="P2971" s="321" t="s">
        <v>3172</v>
      </c>
      <c r="Q2971" s="321">
        <v>20100000</v>
      </c>
      <c r="R2971" s="321">
        <v>32.510452999999998</v>
      </c>
      <c r="S2971" s="321">
        <v>52.540310169999998</v>
      </c>
      <c r="T2971" s="321">
        <v>123.30787642705047</v>
      </c>
      <c r="U2971" s="321" t="s">
        <v>150</v>
      </c>
      <c r="V2971" s="321">
        <v>0.2437433168239114</v>
      </c>
      <c r="W2971" s="321">
        <v>1.33586139759419</v>
      </c>
      <c r="X2971" s="321">
        <v>2.6501716760387399</v>
      </c>
      <c r="Y2971" s="321">
        <v>41.899748670636797</v>
      </c>
      <c r="Z2971" s="321">
        <v>0.41800999999999999</v>
      </c>
      <c r="AA2971" s="321">
        <v>141.09487300000001</v>
      </c>
      <c r="AB2971" s="321">
        <v>1.7961040779999999</v>
      </c>
      <c r="AC2971" s="322">
        <v>0.59518882524182481</v>
      </c>
      <c r="AD2971" s="323">
        <v>201000</v>
      </c>
      <c r="AE2971" s="322">
        <v>86.225906945938519</v>
      </c>
      <c r="AF2971" s="324">
        <v>213.00278332841941</v>
      </c>
      <c r="AG2971" s="324">
        <v>36.745433964486828</v>
      </c>
      <c r="AH2971" s="324">
        <v>9.1213645592772855E-2</v>
      </c>
      <c r="AI2971" s="324">
        <v>0.17251152022661928</v>
      </c>
      <c r="AJ2971" s="324">
        <v>0.12053670838377531</v>
      </c>
      <c r="AK2971" s="324">
        <v>176.47760174949229</v>
      </c>
      <c r="AL2971" s="324">
        <v>133.46236575394175</v>
      </c>
      <c r="AM2971" s="324">
        <v>219.49283774504286</v>
      </c>
    </row>
    <row r="2972" spans="1:39">
      <c r="A2972" s="291" t="s">
        <v>3123</v>
      </c>
      <c r="B2972" s="291">
        <v>4</v>
      </c>
      <c r="C2972" s="291" t="s">
        <v>5150</v>
      </c>
      <c r="D2972" s="291" t="s">
        <v>3178</v>
      </c>
      <c r="E2972" s="291" t="s">
        <v>3160</v>
      </c>
      <c r="F2972" s="291" t="s">
        <v>3161</v>
      </c>
      <c r="G2972" s="291" t="s">
        <v>3162</v>
      </c>
      <c r="H2972" s="291" t="s">
        <v>3163</v>
      </c>
      <c r="I2972" s="291" t="s">
        <v>3164</v>
      </c>
      <c r="J2972" s="291" t="s">
        <v>63</v>
      </c>
      <c r="K2972" s="291">
        <v>6</v>
      </c>
      <c r="L2972" s="291">
        <v>24440266</v>
      </c>
      <c r="M2972" s="291" t="s">
        <v>58</v>
      </c>
      <c r="N2972" s="291">
        <v>969</v>
      </c>
      <c r="O2972" s="291">
        <v>17349330.157866973</v>
      </c>
      <c r="P2972" s="321" t="s">
        <v>3172</v>
      </c>
      <c r="Q2972" s="321">
        <v>20100000</v>
      </c>
      <c r="R2972" s="321">
        <v>32.510452999999998</v>
      </c>
      <c r="S2972" s="321">
        <v>52.540310169999998</v>
      </c>
      <c r="T2972" s="321">
        <v>123.30787642705047</v>
      </c>
      <c r="U2972" s="321" t="s">
        <v>150</v>
      </c>
      <c r="V2972" s="321">
        <v>0.2437433168239114</v>
      </c>
      <c r="W2972" s="321">
        <v>1.33586139759419</v>
      </c>
      <c r="X2972" s="321">
        <v>2.6501716760387399</v>
      </c>
      <c r="Y2972" s="321">
        <v>41.899748670636797</v>
      </c>
      <c r="Z2972" s="321">
        <v>0.41800999999999999</v>
      </c>
      <c r="AA2972" s="321">
        <v>141.09487300000001</v>
      </c>
      <c r="AB2972" s="321">
        <v>1.7961040779999999</v>
      </c>
      <c r="AC2972" s="322">
        <v>0.59518882524182481</v>
      </c>
      <c r="AD2972" s="323">
        <v>201000</v>
      </c>
      <c r="AE2972" s="322">
        <v>86.315075412273501</v>
      </c>
      <c r="AF2972" s="324">
        <v>213.22305507953462</v>
      </c>
      <c r="AG2972" s="324">
        <v>36.765464190679701</v>
      </c>
      <c r="AH2972" s="324">
        <v>9.0934157882081271E-2</v>
      </c>
      <c r="AI2972" s="324">
        <v>0.17242724609196583</v>
      </c>
      <c r="AJ2972" s="324">
        <v>0.12053670838377531</v>
      </c>
      <c r="AK2972" s="324">
        <v>176.39139013212542</v>
      </c>
      <c r="AL2972" s="324">
        <v>133.39716764214063</v>
      </c>
      <c r="AM2972" s="324">
        <v>219.38561262211022</v>
      </c>
    </row>
    <row r="2973" spans="1:39">
      <c r="A2973" s="291" t="s">
        <v>3124</v>
      </c>
      <c r="B2973" s="291">
        <v>4</v>
      </c>
      <c r="C2973" s="291" t="s">
        <v>5151</v>
      </c>
      <c r="D2973" s="291" t="s">
        <v>3178</v>
      </c>
      <c r="E2973" s="291" t="s">
        <v>3160</v>
      </c>
      <c r="F2973" s="291" t="s">
        <v>3161</v>
      </c>
      <c r="G2973" s="291" t="s">
        <v>3162</v>
      </c>
      <c r="H2973" s="291" t="s">
        <v>3163</v>
      </c>
      <c r="I2973" s="291" t="s">
        <v>3164</v>
      </c>
      <c r="J2973" s="291" t="s">
        <v>63</v>
      </c>
      <c r="K2973" s="291">
        <v>6</v>
      </c>
      <c r="L2973" s="291">
        <v>24440266</v>
      </c>
      <c r="M2973" s="291" t="s">
        <v>58</v>
      </c>
      <c r="N2973" s="291">
        <v>970</v>
      </c>
      <c r="O2973" s="291">
        <v>17367253.019600306</v>
      </c>
      <c r="P2973" s="321" t="s">
        <v>3172</v>
      </c>
      <c r="Q2973" s="321">
        <v>20100000</v>
      </c>
      <c r="R2973" s="321">
        <v>32.510452999999998</v>
      </c>
      <c r="S2973" s="321">
        <v>52.540310169999998</v>
      </c>
      <c r="T2973" s="321">
        <v>123.30787642705047</v>
      </c>
      <c r="U2973" s="321" t="s">
        <v>150</v>
      </c>
      <c r="V2973" s="321">
        <v>0.2437433168239114</v>
      </c>
      <c r="W2973" s="321">
        <v>1.33586139759419</v>
      </c>
      <c r="X2973" s="321">
        <v>2.6501716760387399</v>
      </c>
      <c r="Y2973" s="321">
        <v>41.899748670636797</v>
      </c>
      <c r="Z2973" s="321">
        <v>0.41800999999999999</v>
      </c>
      <c r="AA2973" s="321">
        <v>141.09487300000001</v>
      </c>
      <c r="AB2973" s="321">
        <v>1.7961040779999999</v>
      </c>
      <c r="AC2973" s="322">
        <v>0.59518882524182481</v>
      </c>
      <c r="AD2973" s="323">
        <v>201000</v>
      </c>
      <c r="AE2973" s="322">
        <v>86.404243878608483</v>
      </c>
      <c r="AF2973" s="324">
        <v>213.44332683064982</v>
      </c>
      <c r="AG2973" s="324">
        <v>36.785432961299769</v>
      </c>
      <c r="AH2973" s="324">
        <v>9.0655158997776944E-2</v>
      </c>
      <c r="AI2973" s="324">
        <v>0.1723428579731896</v>
      </c>
      <c r="AJ2973" s="324">
        <v>0.12053670838377531</v>
      </c>
      <c r="AK2973" s="324">
        <v>176.30506191011327</v>
      </c>
      <c r="AL2973" s="324">
        <v>133.33188134729721</v>
      </c>
      <c r="AM2973" s="324">
        <v>219.27824247292929</v>
      </c>
    </row>
    <row r="2974" spans="1:39">
      <c r="A2974" s="291" t="s">
        <v>3125</v>
      </c>
      <c r="B2974" s="291">
        <v>4</v>
      </c>
      <c r="C2974" s="291" t="s">
        <v>5152</v>
      </c>
      <c r="D2974" s="291" t="s">
        <v>3178</v>
      </c>
      <c r="E2974" s="291" t="s">
        <v>3160</v>
      </c>
      <c r="F2974" s="291" t="s">
        <v>3161</v>
      </c>
      <c r="G2974" s="291" t="s">
        <v>3162</v>
      </c>
      <c r="H2974" s="291" t="s">
        <v>3163</v>
      </c>
      <c r="I2974" s="291" t="s">
        <v>3164</v>
      </c>
      <c r="J2974" s="291" t="s">
        <v>63</v>
      </c>
      <c r="K2974" s="291">
        <v>6</v>
      </c>
      <c r="L2974" s="291">
        <v>24440266</v>
      </c>
      <c r="M2974" s="291" t="s">
        <v>58</v>
      </c>
      <c r="N2974" s="291">
        <v>971</v>
      </c>
      <c r="O2974" s="291">
        <v>17385175.881333638</v>
      </c>
      <c r="P2974" s="321" t="s">
        <v>3172</v>
      </c>
      <c r="Q2974" s="321">
        <v>20100000</v>
      </c>
      <c r="R2974" s="321">
        <v>32.510452999999998</v>
      </c>
      <c r="S2974" s="321">
        <v>52.540310169999998</v>
      </c>
      <c r="T2974" s="321">
        <v>123.30787642705047</v>
      </c>
      <c r="U2974" s="321" t="s">
        <v>150</v>
      </c>
      <c r="V2974" s="321">
        <v>0.2437433168239114</v>
      </c>
      <c r="W2974" s="321">
        <v>1.33586139759419</v>
      </c>
      <c r="X2974" s="321">
        <v>2.6501716760387399</v>
      </c>
      <c r="Y2974" s="321">
        <v>41.899748670636797</v>
      </c>
      <c r="Z2974" s="321">
        <v>0.41800999999999999</v>
      </c>
      <c r="AA2974" s="321">
        <v>141.09487300000001</v>
      </c>
      <c r="AB2974" s="321">
        <v>1.7961040779999999</v>
      </c>
      <c r="AC2974" s="322">
        <v>0.59518882524182481</v>
      </c>
      <c r="AD2974" s="323">
        <v>201000</v>
      </c>
      <c r="AE2974" s="322">
        <v>86.493412344943479</v>
      </c>
      <c r="AF2974" s="324">
        <v>213.66359858176503</v>
      </c>
      <c r="AG2974" s="324">
        <v>36.805340384237212</v>
      </c>
      <c r="AH2974" s="324">
        <v>9.0376649918360447E-2</v>
      </c>
      <c r="AI2974" s="324">
        <v>0.17225835672777223</v>
      </c>
      <c r="AJ2974" s="324">
        <v>0.12053670838377531</v>
      </c>
      <c r="AK2974" s="324">
        <v>176.21861796065113</v>
      </c>
      <c r="AL2974" s="324">
        <v>133.26650753279637</v>
      </c>
      <c r="AM2974" s="324">
        <v>219.17072838850592</v>
      </c>
    </row>
    <row r="2975" spans="1:39">
      <c r="A2975" s="291" t="s">
        <v>3126</v>
      </c>
      <c r="B2975" s="291">
        <v>4</v>
      </c>
      <c r="C2975" s="291" t="s">
        <v>5153</v>
      </c>
      <c r="D2975" s="291" t="s">
        <v>3178</v>
      </c>
      <c r="E2975" s="291" t="s">
        <v>3160</v>
      </c>
      <c r="F2975" s="291" t="s">
        <v>3161</v>
      </c>
      <c r="G2975" s="291" t="s">
        <v>3162</v>
      </c>
      <c r="H2975" s="291" t="s">
        <v>3163</v>
      </c>
      <c r="I2975" s="291" t="s">
        <v>3164</v>
      </c>
      <c r="J2975" s="291" t="s">
        <v>63</v>
      </c>
      <c r="K2975" s="291">
        <v>6</v>
      </c>
      <c r="L2975" s="291">
        <v>24440266</v>
      </c>
      <c r="M2975" s="291" t="s">
        <v>58</v>
      </c>
      <c r="N2975" s="291">
        <v>972</v>
      </c>
      <c r="O2975" s="291">
        <v>17403098.74306697</v>
      </c>
      <c r="P2975" s="321" t="s">
        <v>3172</v>
      </c>
      <c r="Q2975" s="321">
        <v>20100000</v>
      </c>
      <c r="R2975" s="321">
        <v>32.510452999999998</v>
      </c>
      <c r="S2975" s="321">
        <v>52.540310169999998</v>
      </c>
      <c r="T2975" s="321">
        <v>123.30787642705047</v>
      </c>
      <c r="U2975" s="321" t="s">
        <v>150</v>
      </c>
      <c r="V2975" s="321">
        <v>0.2437433168239114</v>
      </c>
      <c r="W2975" s="321">
        <v>1.33586139759419</v>
      </c>
      <c r="X2975" s="321">
        <v>2.6501716760387399</v>
      </c>
      <c r="Y2975" s="321">
        <v>41.899748670636797</v>
      </c>
      <c r="Z2975" s="321">
        <v>0.41800999999999999</v>
      </c>
      <c r="AA2975" s="321">
        <v>141.09487300000001</v>
      </c>
      <c r="AB2975" s="321">
        <v>1.7961040779999999</v>
      </c>
      <c r="AC2975" s="322">
        <v>0.59518882524182481</v>
      </c>
      <c r="AD2975" s="323">
        <v>201000</v>
      </c>
      <c r="AE2975" s="322">
        <v>86.582580811278461</v>
      </c>
      <c r="AF2975" s="324">
        <v>213.88387033288024</v>
      </c>
      <c r="AG2975" s="324">
        <v>36.825186567595296</v>
      </c>
      <c r="AH2975" s="324">
        <v>9.0098631611203475E-2</v>
      </c>
      <c r="AI2975" s="324">
        <v>0.1721737432106594</v>
      </c>
      <c r="AJ2975" s="324">
        <v>0.12053670838377531</v>
      </c>
      <c r="AK2975" s="324">
        <v>176.13205915834016</v>
      </c>
      <c r="AL2975" s="324">
        <v>133.20104686006096</v>
      </c>
      <c r="AM2975" s="324">
        <v>219.06307145661935</v>
      </c>
    </row>
    <row r="2976" spans="1:39">
      <c r="A2976" s="291" t="s">
        <v>3127</v>
      </c>
      <c r="B2976" s="291">
        <v>4</v>
      </c>
      <c r="C2976" s="291" t="s">
        <v>5154</v>
      </c>
      <c r="D2976" s="291" t="s">
        <v>3178</v>
      </c>
      <c r="E2976" s="291" t="s">
        <v>3160</v>
      </c>
      <c r="F2976" s="291" t="s">
        <v>3161</v>
      </c>
      <c r="G2976" s="291" t="s">
        <v>3162</v>
      </c>
      <c r="H2976" s="291" t="s">
        <v>3163</v>
      </c>
      <c r="I2976" s="291" t="s">
        <v>3164</v>
      </c>
      <c r="J2976" s="291" t="s">
        <v>63</v>
      </c>
      <c r="K2976" s="291">
        <v>6</v>
      </c>
      <c r="L2976" s="291">
        <v>24440266</v>
      </c>
      <c r="M2976" s="291" t="s">
        <v>58</v>
      </c>
      <c r="N2976" s="291">
        <v>973</v>
      </c>
      <c r="O2976" s="291">
        <v>17421021.604800303</v>
      </c>
      <c r="P2976" s="321" t="s">
        <v>3172</v>
      </c>
      <c r="Q2976" s="321">
        <v>20100000</v>
      </c>
      <c r="R2976" s="321">
        <v>32.510452999999998</v>
      </c>
      <c r="S2976" s="321">
        <v>52.540310169999998</v>
      </c>
      <c r="T2976" s="321">
        <v>123.30787642705047</v>
      </c>
      <c r="U2976" s="321" t="s">
        <v>150</v>
      </c>
      <c r="V2976" s="321">
        <v>0.2437433168239114</v>
      </c>
      <c r="W2976" s="321">
        <v>1.33586139759419</v>
      </c>
      <c r="X2976" s="321">
        <v>2.6501716760387399</v>
      </c>
      <c r="Y2976" s="321">
        <v>41.899748670636797</v>
      </c>
      <c r="Z2976" s="321">
        <v>0.41800999999999999</v>
      </c>
      <c r="AA2976" s="321">
        <v>141.09487300000001</v>
      </c>
      <c r="AB2976" s="321">
        <v>1.7961040779999999</v>
      </c>
      <c r="AC2976" s="322">
        <v>0.59518882524182481</v>
      </c>
      <c r="AD2976" s="323">
        <v>201000</v>
      </c>
      <c r="AE2976" s="322">
        <v>86.671749277613443</v>
      </c>
      <c r="AF2976" s="324">
        <v>214.10414208399544</v>
      </c>
      <c r="AG2976" s="324">
        <v>36.844971619687762</v>
      </c>
      <c r="AH2976" s="324">
        <v>8.9821105031839224E-2</v>
      </c>
      <c r="AI2976" s="324">
        <v>0.17208901827426146</v>
      </c>
      <c r="AJ2976" s="324">
        <v>0.12053670838377531</v>
      </c>
      <c r="AK2976" s="324">
        <v>176.0453863751878</v>
      </c>
      <c r="AL2976" s="324">
        <v>133.13549998855251</v>
      </c>
      <c r="AM2976" s="324">
        <v>218.9552727618231</v>
      </c>
    </row>
    <row r="2977" spans="1:39">
      <c r="A2977" s="291" t="s">
        <v>3128</v>
      </c>
      <c r="B2977" s="291">
        <v>4</v>
      </c>
      <c r="C2977" s="291" t="s">
        <v>5155</v>
      </c>
      <c r="D2977" s="291" t="s">
        <v>3178</v>
      </c>
      <c r="E2977" s="291" t="s">
        <v>3160</v>
      </c>
      <c r="F2977" s="291" t="s">
        <v>3161</v>
      </c>
      <c r="G2977" s="291" t="s">
        <v>3162</v>
      </c>
      <c r="H2977" s="291" t="s">
        <v>3163</v>
      </c>
      <c r="I2977" s="291" t="s">
        <v>3164</v>
      </c>
      <c r="J2977" s="291" t="s">
        <v>63</v>
      </c>
      <c r="K2977" s="291">
        <v>6</v>
      </c>
      <c r="L2977" s="291">
        <v>24440266</v>
      </c>
      <c r="M2977" s="291" t="s">
        <v>58</v>
      </c>
      <c r="N2977" s="291">
        <v>974</v>
      </c>
      <c r="O2977" s="291">
        <v>17438944.466533635</v>
      </c>
      <c r="P2977" s="321" t="s">
        <v>3172</v>
      </c>
      <c r="Q2977" s="321">
        <v>20100000</v>
      </c>
      <c r="R2977" s="321">
        <v>32.510452999999998</v>
      </c>
      <c r="S2977" s="321">
        <v>52.540310169999998</v>
      </c>
      <c r="T2977" s="321">
        <v>123.30787642705047</v>
      </c>
      <c r="U2977" s="321" t="s">
        <v>150</v>
      </c>
      <c r="V2977" s="321">
        <v>0.2437433168239114</v>
      </c>
      <c r="W2977" s="321">
        <v>1.33586139759419</v>
      </c>
      <c r="X2977" s="321">
        <v>2.6501716760387399</v>
      </c>
      <c r="Y2977" s="321">
        <v>41.899748670636797</v>
      </c>
      <c r="Z2977" s="321">
        <v>0.41800999999999999</v>
      </c>
      <c r="AA2977" s="321">
        <v>141.09487300000001</v>
      </c>
      <c r="AB2977" s="321">
        <v>1.7961040779999999</v>
      </c>
      <c r="AC2977" s="322">
        <v>0.59518882524182481</v>
      </c>
      <c r="AD2977" s="323">
        <v>201000</v>
      </c>
      <c r="AE2977" s="322">
        <v>86.760917743948426</v>
      </c>
      <c r="AF2977" s="324">
        <v>214.32441383511062</v>
      </c>
      <c r="AG2977" s="324">
        <v>36.864695649036321</v>
      </c>
      <c r="AH2977" s="324">
        <v>8.9544071124425542E-2</v>
      </c>
      <c r="AI2977" s="324">
        <v>0.17200418276845486</v>
      </c>
      <c r="AJ2977" s="324">
        <v>0.12053670838377531</v>
      </c>
      <c r="AK2977" s="324">
        <v>175.95860048060936</v>
      </c>
      <c r="AL2977" s="324">
        <v>133.06986757577215</v>
      </c>
      <c r="AM2977" s="324">
        <v>218.84733338544657</v>
      </c>
    </row>
    <row r="2978" spans="1:39">
      <c r="A2978" s="291" t="s">
        <v>3129</v>
      </c>
      <c r="B2978" s="291">
        <v>4</v>
      </c>
      <c r="C2978" s="291" t="s">
        <v>5156</v>
      </c>
      <c r="D2978" s="291" t="s">
        <v>3178</v>
      </c>
      <c r="E2978" s="291" t="s">
        <v>3160</v>
      </c>
      <c r="F2978" s="291" t="s">
        <v>3161</v>
      </c>
      <c r="G2978" s="291" t="s">
        <v>3162</v>
      </c>
      <c r="H2978" s="291" t="s">
        <v>3163</v>
      </c>
      <c r="I2978" s="291" t="s">
        <v>3164</v>
      </c>
      <c r="J2978" s="291" t="s">
        <v>63</v>
      </c>
      <c r="K2978" s="291">
        <v>6</v>
      </c>
      <c r="L2978" s="291">
        <v>24440266</v>
      </c>
      <c r="M2978" s="291" t="s">
        <v>58</v>
      </c>
      <c r="N2978" s="291">
        <v>975</v>
      </c>
      <c r="O2978" s="291">
        <v>17456867.328266967</v>
      </c>
      <c r="P2978" s="321" t="s">
        <v>3172</v>
      </c>
      <c r="Q2978" s="321">
        <v>20100000</v>
      </c>
      <c r="R2978" s="321">
        <v>32.510452999999998</v>
      </c>
      <c r="S2978" s="321">
        <v>52.540310169999998</v>
      </c>
      <c r="T2978" s="321">
        <v>123.30787642705047</v>
      </c>
      <c r="U2978" s="321" t="s">
        <v>150</v>
      </c>
      <c r="V2978" s="321">
        <v>0.2437433168239114</v>
      </c>
      <c r="W2978" s="321">
        <v>1.33586139759419</v>
      </c>
      <c r="X2978" s="321">
        <v>2.6501716760387399</v>
      </c>
      <c r="Y2978" s="321">
        <v>41.899748670636797</v>
      </c>
      <c r="Z2978" s="321">
        <v>0.41800999999999999</v>
      </c>
      <c r="AA2978" s="321">
        <v>141.09487300000001</v>
      </c>
      <c r="AB2978" s="321">
        <v>1.7961040779999999</v>
      </c>
      <c r="AC2978" s="322">
        <v>0.59518882524182481</v>
      </c>
      <c r="AD2978" s="323">
        <v>201000</v>
      </c>
      <c r="AE2978" s="322">
        <v>86.850086210283422</v>
      </c>
      <c r="AF2978" s="324">
        <v>214.54468558622585</v>
      </c>
      <c r="AG2978" s="324">
        <v>36.88435876436818</v>
      </c>
      <c r="AH2978" s="324">
        <v>8.926753082183686E-2</v>
      </c>
      <c r="AI2978" s="324">
        <v>0.17191923754058358</v>
      </c>
      <c r="AJ2978" s="324">
        <v>0.12053670838377531</v>
      </c>
      <c r="AK2978" s="324">
        <v>175.87170234142945</v>
      </c>
      <c r="AL2978" s="324">
        <v>133.0041502772618</v>
      </c>
      <c r="AM2978" s="324">
        <v>218.73925440559714</v>
      </c>
    </row>
    <row r="2979" spans="1:39">
      <c r="A2979" s="291" t="s">
        <v>3130</v>
      </c>
      <c r="B2979" s="291">
        <v>4</v>
      </c>
      <c r="C2979" s="291" t="s">
        <v>5157</v>
      </c>
      <c r="D2979" s="291" t="s">
        <v>3178</v>
      </c>
      <c r="E2979" s="291" t="s">
        <v>3160</v>
      </c>
      <c r="F2979" s="291" t="s">
        <v>3161</v>
      </c>
      <c r="G2979" s="291" t="s">
        <v>3162</v>
      </c>
      <c r="H2979" s="291" t="s">
        <v>3163</v>
      </c>
      <c r="I2979" s="291" t="s">
        <v>3164</v>
      </c>
      <c r="J2979" s="291" t="s">
        <v>63</v>
      </c>
      <c r="K2979" s="291">
        <v>6</v>
      </c>
      <c r="L2979" s="291">
        <v>24440266</v>
      </c>
      <c r="M2979" s="291" t="s">
        <v>58</v>
      </c>
      <c r="N2979" s="291">
        <v>976</v>
      </c>
      <c r="O2979" s="291">
        <v>17474790.190000299</v>
      </c>
      <c r="P2979" s="321" t="s">
        <v>3172</v>
      </c>
      <c r="Q2979" s="321">
        <v>20100000</v>
      </c>
      <c r="R2979" s="321">
        <v>32.510452999999998</v>
      </c>
      <c r="S2979" s="321">
        <v>52.540310169999998</v>
      </c>
      <c r="T2979" s="321">
        <v>123.30787642705047</v>
      </c>
      <c r="U2979" s="321" t="s">
        <v>150</v>
      </c>
      <c r="V2979" s="321">
        <v>0.2437433168239114</v>
      </c>
      <c r="W2979" s="321">
        <v>1.33586139759419</v>
      </c>
      <c r="X2979" s="321">
        <v>2.6501716760387399</v>
      </c>
      <c r="Y2979" s="321">
        <v>41.899748670636797</v>
      </c>
      <c r="Z2979" s="321">
        <v>0.41800999999999999</v>
      </c>
      <c r="AA2979" s="321">
        <v>141.09487300000001</v>
      </c>
      <c r="AB2979" s="321">
        <v>1.7961040779999999</v>
      </c>
      <c r="AC2979" s="322">
        <v>0.59518882524182481</v>
      </c>
      <c r="AD2979" s="323">
        <v>201000</v>
      </c>
      <c r="AE2979" s="322">
        <v>86.939254676618404</v>
      </c>
      <c r="AF2979" s="324">
        <v>214.76495733734106</v>
      </c>
      <c r="AG2979" s="324">
        <v>36.903961074613463</v>
      </c>
      <c r="AH2979" s="324">
        <v>8.8991485045353591E-2</v>
      </c>
      <c r="AI2979" s="324">
        <v>0.17183418343546028</v>
      </c>
      <c r="AJ2979" s="324">
        <v>0.12053670838377531</v>
      </c>
      <c r="AK2979" s="324">
        <v>175.78469282188323</v>
      </c>
      <c r="AL2979" s="324">
        <v>132.93834874660502</v>
      </c>
      <c r="AM2979" s="324">
        <v>218.63103689716144</v>
      </c>
    </row>
    <row r="2980" spans="1:39">
      <c r="A2980" s="291" t="s">
        <v>3131</v>
      </c>
      <c r="B2980" s="291">
        <v>4</v>
      </c>
      <c r="C2980" s="291" t="s">
        <v>5158</v>
      </c>
      <c r="D2980" s="291" t="s">
        <v>3178</v>
      </c>
      <c r="E2980" s="291" t="s">
        <v>3160</v>
      </c>
      <c r="F2980" s="291" t="s">
        <v>3161</v>
      </c>
      <c r="G2980" s="291" t="s">
        <v>3162</v>
      </c>
      <c r="H2980" s="291" t="s">
        <v>3163</v>
      </c>
      <c r="I2980" s="291" t="s">
        <v>3164</v>
      </c>
      <c r="J2980" s="291" t="s">
        <v>63</v>
      </c>
      <c r="K2980" s="291">
        <v>6</v>
      </c>
      <c r="L2980" s="291">
        <v>24440266</v>
      </c>
      <c r="M2980" s="291" t="s">
        <v>58</v>
      </c>
      <c r="N2980" s="291">
        <v>977</v>
      </c>
      <c r="O2980" s="291">
        <v>17492713.051733632</v>
      </c>
      <c r="P2980" s="321" t="s">
        <v>3172</v>
      </c>
      <c r="Q2980" s="321">
        <v>20100000</v>
      </c>
      <c r="R2980" s="321">
        <v>32.510452999999998</v>
      </c>
      <c r="S2980" s="321">
        <v>52.540310169999998</v>
      </c>
      <c r="T2980" s="321">
        <v>123.30787642705047</v>
      </c>
      <c r="U2980" s="321" t="s">
        <v>150</v>
      </c>
      <c r="V2980" s="321">
        <v>0.2437433168239114</v>
      </c>
      <c r="W2980" s="321">
        <v>1.33586139759419</v>
      </c>
      <c r="X2980" s="321">
        <v>2.6501716760387399</v>
      </c>
      <c r="Y2980" s="321">
        <v>41.899748670636797</v>
      </c>
      <c r="Z2980" s="321">
        <v>0.41800999999999999</v>
      </c>
      <c r="AA2980" s="321">
        <v>141.09487300000001</v>
      </c>
      <c r="AB2980" s="321">
        <v>1.7961040779999999</v>
      </c>
      <c r="AC2980" s="322">
        <v>0.59518882524182481</v>
      </c>
      <c r="AD2980" s="323">
        <v>201000</v>
      </c>
      <c r="AE2980" s="322">
        <v>87.028423142953386</v>
      </c>
      <c r="AF2980" s="324">
        <v>214.98522908845624</v>
      </c>
      <c r="AG2980" s="324">
        <v>36.923502688902751</v>
      </c>
      <c r="AH2980" s="324">
        <v>8.871593470499109E-2</v>
      </c>
      <c r="AI2980" s="324">
        <v>0.17174902129536759</v>
      </c>
      <c r="AJ2980" s="324">
        <v>0.12053670838377531</v>
      </c>
      <c r="AK2980" s="324">
        <v>175.69757278361757</v>
      </c>
      <c r="AL2980" s="324">
        <v>132.87246363542803</v>
      </c>
      <c r="AM2980" s="324">
        <v>218.52268193180709</v>
      </c>
    </row>
    <row r="2981" spans="1:39">
      <c r="A2981" s="291" t="s">
        <v>3132</v>
      </c>
      <c r="B2981" s="291">
        <v>4</v>
      </c>
      <c r="C2981" s="291" t="s">
        <v>5159</v>
      </c>
      <c r="D2981" s="291" t="s">
        <v>3178</v>
      </c>
      <c r="E2981" s="291" t="s">
        <v>3160</v>
      </c>
      <c r="F2981" s="291" t="s">
        <v>3161</v>
      </c>
      <c r="G2981" s="291" t="s">
        <v>3162</v>
      </c>
      <c r="H2981" s="291" t="s">
        <v>3163</v>
      </c>
      <c r="I2981" s="291" t="s">
        <v>3164</v>
      </c>
      <c r="J2981" s="291" t="s">
        <v>63</v>
      </c>
      <c r="K2981" s="291">
        <v>6</v>
      </c>
      <c r="L2981" s="291">
        <v>24440266</v>
      </c>
      <c r="M2981" s="291" t="s">
        <v>58</v>
      </c>
      <c r="N2981" s="291">
        <v>978</v>
      </c>
      <c r="O2981" s="291">
        <v>17510635.913466964</v>
      </c>
      <c r="P2981" s="321" t="s">
        <v>3172</v>
      </c>
      <c r="Q2981" s="321">
        <v>20100000</v>
      </c>
      <c r="R2981" s="321">
        <v>32.510452999999998</v>
      </c>
      <c r="S2981" s="321">
        <v>52.540310169999998</v>
      </c>
      <c r="T2981" s="321">
        <v>123.30787642705047</v>
      </c>
      <c r="U2981" s="321" t="s">
        <v>150</v>
      </c>
      <c r="V2981" s="321">
        <v>0.2437433168239114</v>
      </c>
      <c r="W2981" s="321">
        <v>1.33586139759419</v>
      </c>
      <c r="X2981" s="321">
        <v>2.6501716760387399</v>
      </c>
      <c r="Y2981" s="321">
        <v>41.899748670636797</v>
      </c>
      <c r="Z2981" s="321">
        <v>0.41800999999999999</v>
      </c>
      <c r="AA2981" s="321">
        <v>141.09487300000001</v>
      </c>
      <c r="AB2981" s="321">
        <v>1.7961040779999999</v>
      </c>
      <c r="AC2981" s="322">
        <v>0.59518882524182481</v>
      </c>
      <c r="AD2981" s="323">
        <v>201000</v>
      </c>
      <c r="AE2981" s="322">
        <v>87.117591609288382</v>
      </c>
      <c r="AF2981" s="324">
        <v>215.20550083957147</v>
      </c>
      <c r="AG2981" s="324">
        <v>36.942983716564562</v>
      </c>
      <c r="AH2981" s="324">
        <v>8.8440880699313731E-2</v>
      </c>
      <c r="AI2981" s="324">
        <v>0.17166375196005945</v>
      </c>
      <c r="AJ2981" s="324">
        <v>0.12053670838377531</v>
      </c>
      <c r="AK2981" s="324">
        <v>175.61034308569253</v>
      </c>
      <c r="AL2981" s="324">
        <v>132.80649559340083</v>
      </c>
      <c r="AM2981" s="324">
        <v>218.41419057798427</v>
      </c>
    </row>
    <row r="2982" spans="1:39">
      <c r="A2982" s="291" t="s">
        <v>3133</v>
      </c>
      <c r="B2982" s="291">
        <v>4</v>
      </c>
      <c r="C2982" s="291" t="s">
        <v>5160</v>
      </c>
      <c r="D2982" s="291" t="s">
        <v>3178</v>
      </c>
      <c r="E2982" s="291" t="s">
        <v>3160</v>
      </c>
      <c r="F2982" s="291" t="s">
        <v>3161</v>
      </c>
      <c r="G2982" s="291" t="s">
        <v>3162</v>
      </c>
      <c r="H2982" s="291" t="s">
        <v>3163</v>
      </c>
      <c r="I2982" s="291" t="s">
        <v>3164</v>
      </c>
      <c r="J2982" s="291" t="s">
        <v>63</v>
      </c>
      <c r="K2982" s="291">
        <v>6</v>
      </c>
      <c r="L2982" s="291">
        <v>24440266</v>
      </c>
      <c r="M2982" s="291" t="s">
        <v>58</v>
      </c>
      <c r="N2982" s="291">
        <v>979</v>
      </c>
      <c r="O2982" s="291">
        <v>17528558.775200296</v>
      </c>
      <c r="P2982" s="321" t="s">
        <v>3172</v>
      </c>
      <c r="Q2982" s="321">
        <v>20100000</v>
      </c>
      <c r="R2982" s="321">
        <v>32.510452999999998</v>
      </c>
      <c r="S2982" s="321">
        <v>52.540310169999998</v>
      </c>
      <c r="T2982" s="321">
        <v>123.30787642705047</v>
      </c>
      <c r="U2982" s="321" t="s">
        <v>150</v>
      </c>
      <c r="V2982" s="321">
        <v>0.2437433168239114</v>
      </c>
      <c r="W2982" s="321">
        <v>1.33586139759419</v>
      </c>
      <c r="X2982" s="321">
        <v>2.6501716760387399</v>
      </c>
      <c r="Y2982" s="321">
        <v>41.899748670636797</v>
      </c>
      <c r="Z2982" s="321">
        <v>0.41800999999999999</v>
      </c>
      <c r="AA2982" s="321">
        <v>141.09487300000001</v>
      </c>
      <c r="AB2982" s="321">
        <v>1.7961040779999999</v>
      </c>
      <c r="AC2982" s="322">
        <v>0.59518882524182481</v>
      </c>
      <c r="AD2982" s="323">
        <v>201000</v>
      </c>
      <c r="AE2982" s="322">
        <v>87.206760075623365</v>
      </c>
      <c r="AF2982" s="324">
        <v>215.42577259068668</v>
      </c>
      <c r="AG2982" s="324">
        <v>36.962404267122899</v>
      </c>
      <c r="AH2982" s="324">
        <v>8.8166323915859879E-2</v>
      </c>
      <c r="AI2982" s="324">
        <v>0.17157837626676273</v>
      </c>
      <c r="AJ2982" s="324">
        <v>0.12053670838377531</v>
      </c>
      <c r="AK2982" s="324">
        <v>175.52300458458308</v>
      </c>
      <c r="AL2982" s="324">
        <v>132.7404452682382</v>
      </c>
      <c r="AM2982" s="324">
        <v>218.30556390092798</v>
      </c>
    </row>
    <row r="2983" spans="1:39">
      <c r="A2983" s="291" t="s">
        <v>3134</v>
      </c>
      <c r="B2983" s="291">
        <v>4</v>
      </c>
      <c r="C2983" s="291" t="s">
        <v>5161</v>
      </c>
      <c r="D2983" s="291" t="s">
        <v>3178</v>
      </c>
      <c r="E2983" s="291" t="s">
        <v>3160</v>
      </c>
      <c r="F2983" s="291" t="s">
        <v>3161</v>
      </c>
      <c r="G2983" s="291" t="s">
        <v>3162</v>
      </c>
      <c r="H2983" s="291" t="s">
        <v>3163</v>
      </c>
      <c r="I2983" s="291" t="s">
        <v>3164</v>
      </c>
      <c r="J2983" s="291" t="s">
        <v>63</v>
      </c>
      <c r="K2983" s="291">
        <v>6</v>
      </c>
      <c r="L2983" s="291">
        <v>24440266</v>
      </c>
      <c r="M2983" s="291" t="s">
        <v>58</v>
      </c>
      <c r="N2983" s="291">
        <v>980</v>
      </c>
      <c r="O2983" s="291">
        <v>17546481.636933628</v>
      </c>
      <c r="P2983" s="321" t="s">
        <v>3172</v>
      </c>
      <c r="Q2983" s="321">
        <v>20100000</v>
      </c>
      <c r="R2983" s="321">
        <v>32.510452999999998</v>
      </c>
      <c r="S2983" s="321">
        <v>52.540310169999998</v>
      </c>
      <c r="T2983" s="321">
        <v>123.30787642705047</v>
      </c>
      <c r="U2983" s="321" t="s">
        <v>150</v>
      </c>
      <c r="V2983" s="321">
        <v>0.2437433168239114</v>
      </c>
      <c r="W2983" s="321">
        <v>1.33586139759419</v>
      </c>
      <c r="X2983" s="321">
        <v>2.6501716760387399</v>
      </c>
      <c r="Y2983" s="321">
        <v>41.899748670636797</v>
      </c>
      <c r="Z2983" s="321">
        <v>0.41800999999999999</v>
      </c>
      <c r="AA2983" s="321">
        <v>141.09487300000001</v>
      </c>
      <c r="AB2983" s="321">
        <v>1.7961040779999999</v>
      </c>
      <c r="AC2983" s="322">
        <v>0.59518882524182481</v>
      </c>
      <c r="AD2983" s="323">
        <v>201000</v>
      </c>
      <c r="AE2983" s="322">
        <v>87.295928541958347</v>
      </c>
      <c r="AF2983" s="324">
        <v>215.64604434180185</v>
      </c>
      <c r="AG2983" s="324">
        <v>36.981764450294726</v>
      </c>
      <c r="AH2983" s="324">
        <v>8.7892265230613484E-2</v>
      </c>
      <c r="AI2983" s="324">
        <v>0.17149289505017831</v>
      </c>
      <c r="AJ2983" s="324">
        <v>0.12053670838377531</v>
      </c>
      <c r="AK2983" s="324">
        <v>175.43555813418007</v>
      </c>
      <c r="AL2983" s="324">
        <v>132.67431330570091</v>
      </c>
      <c r="AM2983" s="324">
        <v>218.19680296265923</v>
      </c>
    </row>
    <row r="2984" spans="1:39">
      <c r="A2984" s="291" t="s">
        <v>3135</v>
      </c>
      <c r="B2984" s="291">
        <v>4</v>
      </c>
      <c r="C2984" s="291" t="s">
        <v>5162</v>
      </c>
      <c r="D2984" s="291" t="s">
        <v>3178</v>
      </c>
      <c r="E2984" s="291" t="s">
        <v>3160</v>
      </c>
      <c r="F2984" s="291" t="s">
        <v>3161</v>
      </c>
      <c r="G2984" s="291" t="s">
        <v>3162</v>
      </c>
      <c r="H2984" s="291" t="s">
        <v>3163</v>
      </c>
      <c r="I2984" s="291" t="s">
        <v>3164</v>
      </c>
      <c r="J2984" s="291" t="s">
        <v>63</v>
      </c>
      <c r="K2984" s="291">
        <v>6</v>
      </c>
      <c r="L2984" s="291">
        <v>24440266</v>
      </c>
      <c r="M2984" s="291" t="s">
        <v>58</v>
      </c>
      <c r="N2984" s="291">
        <v>981</v>
      </c>
      <c r="O2984" s="291">
        <v>17564404.498666961</v>
      </c>
      <c r="P2984" s="321" t="s">
        <v>3172</v>
      </c>
      <c r="Q2984" s="321">
        <v>20100000</v>
      </c>
      <c r="R2984" s="321">
        <v>32.510452999999998</v>
      </c>
      <c r="S2984" s="321">
        <v>52.540310169999998</v>
      </c>
      <c r="T2984" s="321">
        <v>123.30787642705047</v>
      </c>
      <c r="U2984" s="321" t="s">
        <v>150</v>
      </c>
      <c r="V2984" s="321">
        <v>0.2437433168239114</v>
      </c>
      <c r="W2984" s="321">
        <v>1.33586139759419</v>
      </c>
      <c r="X2984" s="321">
        <v>2.6501716760387399</v>
      </c>
      <c r="Y2984" s="321">
        <v>41.899748670636797</v>
      </c>
      <c r="Z2984" s="321">
        <v>0.41800999999999999</v>
      </c>
      <c r="AA2984" s="321">
        <v>141.09487300000001</v>
      </c>
      <c r="AB2984" s="321">
        <v>1.7961040779999999</v>
      </c>
      <c r="AC2984" s="322">
        <v>0.59518882524182481</v>
      </c>
      <c r="AD2984" s="323">
        <v>201000</v>
      </c>
      <c r="AE2984" s="322">
        <v>87.385097008293343</v>
      </c>
      <c r="AF2984" s="324">
        <v>215.86631609291709</v>
      </c>
      <c r="AG2984" s="324">
        <v>37.001064375987539</v>
      </c>
      <c r="AH2984" s="324">
        <v>8.7618705508526892E-2</v>
      </c>
      <c r="AI2984" s="324">
        <v>0.17140730914248276</v>
      </c>
      <c r="AJ2984" s="324">
        <v>0.12053670838377531</v>
      </c>
      <c r="AK2984" s="324">
        <v>175.34800458579198</v>
      </c>
      <c r="AL2984" s="324">
        <v>132.60810034959661</v>
      </c>
      <c r="AM2984" s="324">
        <v>218.08790882198733</v>
      </c>
    </row>
    <row r="2985" spans="1:39">
      <c r="A2985" s="291" t="s">
        <v>3136</v>
      </c>
      <c r="B2985" s="291">
        <v>4</v>
      </c>
      <c r="C2985" s="291" t="s">
        <v>5163</v>
      </c>
      <c r="D2985" s="291" t="s">
        <v>3178</v>
      </c>
      <c r="E2985" s="291" t="s">
        <v>3160</v>
      </c>
      <c r="F2985" s="291" t="s">
        <v>3161</v>
      </c>
      <c r="G2985" s="291" t="s">
        <v>3162</v>
      </c>
      <c r="H2985" s="291" t="s">
        <v>3163</v>
      </c>
      <c r="I2985" s="291" t="s">
        <v>3164</v>
      </c>
      <c r="J2985" s="291" t="s">
        <v>63</v>
      </c>
      <c r="K2985" s="291">
        <v>6</v>
      </c>
      <c r="L2985" s="291">
        <v>24440266</v>
      </c>
      <c r="M2985" s="291" t="s">
        <v>58</v>
      </c>
      <c r="N2985" s="291">
        <v>982</v>
      </c>
      <c r="O2985" s="291">
        <v>17582327.360400293</v>
      </c>
      <c r="P2985" s="321" t="s">
        <v>3172</v>
      </c>
      <c r="Q2985" s="321">
        <v>20100000</v>
      </c>
      <c r="R2985" s="321">
        <v>32.510452999999998</v>
      </c>
      <c r="S2985" s="321">
        <v>52.540310169999998</v>
      </c>
      <c r="T2985" s="321">
        <v>123.30787642705047</v>
      </c>
      <c r="U2985" s="321" t="s">
        <v>150</v>
      </c>
      <c r="V2985" s="321">
        <v>0.2437433168239114</v>
      </c>
      <c r="W2985" s="321">
        <v>1.33586139759419</v>
      </c>
      <c r="X2985" s="321">
        <v>2.6501716760387399</v>
      </c>
      <c r="Y2985" s="321">
        <v>41.899748670636797</v>
      </c>
      <c r="Z2985" s="321">
        <v>0.41800999999999999</v>
      </c>
      <c r="AA2985" s="321">
        <v>141.09487300000001</v>
      </c>
      <c r="AB2985" s="321">
        <v>1.7961040779999999</v>
      </c>
      <c r="AC2985" s="322">
        <v>0.59518882524182481</v>
      </c>
      <c r="AD2985" s="323">
        <v>201000</v>
      </c>
      <c r="AE2985" s="322">
        <v>87.474265474628325</v>
      </c>
      <c r="AF2985" s="324">
        <v>216.08658784403229</v>
      </c>
      <c r="AG2985" s="324">
        <v>37.02030415429688</v>
      </c>
      <c r="AH2985" s="324">
        <v>8.7345645603364136E-2</v>
      </c>
      <c r="AI2985" s="324">
        <v>0.17132161937332974</v>
      </c>
      <c r="AJ2985" s="324">
        <v>0.12053670838377531</v>
      </c>
      <c r="AK2985" s="324">
        <v>175.26034478814643</v>
      </c>
      <c r="AL2985" s="324">
        <v>132.54180704178131</v>
      </c>
      <c r="AM2985" s="324">
        <v>217.97888253451154</v>
      </c>
    </row>
    <row r="2986" spans="1:39">
      <c r="A2986" s="291" t="s">
        <v>3137</v>
      </c>
      <c r="B2986" s="291">
        <v>4</v>
      </c>
      <c r="C2986" s="291" t="s">
        <v>5164</v>
      </c>
      <c r="D2986" s="291" t="s">
        <v>3178</v>
      </c>
      <c r="E2986" s="291" t="s">
        <v>3160</v>
      </c>
      <c r="F2986" s="291" t="s">
        <v>3161</v>
      </c>
      <c r="G2986" s="291" t="s">
        <v>3162</v>
      </c>
      <c r="H2986" s="291" t="s">
        <v>3163</v>
      </c>
      <c r="I2986" s="291" t="s">
        <v>3164</v>
      </c>
      <c r="J2986" s="291" t="s">
        <v>63</v>
      </c>
      <c r="K2986" s="291">
        <v>6</v>
      </c>
      <c r="L2986" s="291">
        <v>24440266</v>
      </c>
      <c r="M2986" s="291" t="s">
        <v>58</v>
      </c>
      <c r="N2986" s="291">
        <v>983</v>
      </c>
      <c r="O2986" s="291">
        <v>17600250.222133625</v>
      </c>
      <c r="P2986" s="321" t="s">
        <v>3172</v>
      </c>
      <c r="Q2986" s="321">
        <v>20100000</v>
      </c>
      <c r="R2986" s="321">
        <v>32.510452999999998</v>
      </c>
      <c r="S2986" s="321">
        <v>52.540310169999998</v>
      </c>
      <c r="T2986" s="321">
        <v>123.30787642705047</v>
      </c>
      <c r="U2986" s="321" t="s">
        <v>150</v>
      </c>
      <c r="V2986" s="321">
        <v>0.2437433168239114</v>
      </c>
      <c r="W2986" s="321">
        <v>1.33586139759419</v>
      </c>
      <c r="X2986" s="321">
        <v>2.6501716760387399</v>
      </c>
      <c r="Y2986" s="321">
        <v>41.899748670636797</v>
      </c>
      <c r="Z2986" s="321">
        <v>0.41800999999999999</v>
      </c>
      <c r="AA2986" s="321">
        <v>141.09487300000001</v>
      </c>
      <c r="AB2986" s="321">
        <v>1.7961040779999999</v>
      </c>
      <c r="AC2986" s="322">
        <v>0.59518882524182481</v>
      </c>
      <c r="AD2986" s="323">
        <v>201000</v>
      </c>
      <c r="AE2986" s="322">
        <v>87.563433940963307</v>
      </c>
      <c r="AF2986" s="324">
        <v>216.30685959514747</v>
      </c>
      <c r="AG2986" s="324">
        <v>37.039483895503885</v>
      </c>
      <c r="AH2986" s="324">
        <v>8.7073086357658439E-2</v>
      </c>
      <c r="AI2986" s="324">
        <v>0.17123582656985148</v>
      </c>
      <c r="AJ2986" s="324">
        <v>0.12053670838377531</v>
      </c>
      <c r="AK2986" s="324">
        <v>175.1725795873916</v>
      </c>
      <c r="AL2986" s="324">
        <v>132.47543402216019</v>
      </c>
      <c r="AM2986" s="324">
        <v>217.869725152623</v>
      </c>
    </row>
    <row r="2987" spans="1:39">
      <c r="A2987" s="291" t="s">
        <v>3138</v>
      </c>
      <c r="B2987" s="291">
        <v>4</v>
      </c>
      <c r="C2987" s="291" t="s">
        <v>5165</v>
      </c>
      <c r="D2987" s="291" t="s">
        <v>3178</v>
      </c>
      <c r="E2987" s="291" t="s">
        <v>3160</v>
      </c>
      <c r="F2987" s="291" t="s">
        <v>3161</v>
      </c>
      <c r="G2987" s="291" t="s">
        <v>3162</v>
      </c>
      <c r="H2987" s="291" t="s">
        <v>3163</v>
      </c>
      <c r="I2987" s="291" t="s">
        <v>3164</v>
      </c>
      <c r="J2987" s="291" t="s">
        <v>63</v>
      </c>
      <c r="K2987" s="291">
        <v>6</v>
      </c>
      <c r="L2987" s="291">
        <v>24440266</v>
      </c>
      <c r="M2987" s="291" t="s">
        <v>58</v>
      </c>
      <c r="N2987" s="291">
        <v>984</v>
      </c>
      <c r="O2987" s="291">
        <v>17618173.083866958</v>
      </c>
      <c r="P2987" s="321" t="s">
        <v>3172</v>
      </c>
      <c r="Q2987" s="321">
        <v>20100000</v>
      </c>
      <c r="R2987" s="321">
        <v>32.510452999999998</v>
      </c>
      <c r="S2987" s="321">
        <v>52.540310169999998</v>
      </c>
      <c r="T2987" s="321">
        <v>123.30787642705047</v>
      </c>
      <c r="U2987" s="321" t="s">
        <v>150</v>
      </c>
      <c r="V2987" s="321">
        <v>0.2437433168239114</v>
      </c>
      <c r="W2987" s="321">
        <v>1.33586139759419</v>
      </c>
      <c r="X2987" s="321">
        <v>2.6501716760387399</v>
      </c>
      <c r="Y2987" s="321">
        <v>41.899748670636797</v>
      </c>
      <c r="Z2987" s="321">
        <v>0.41800999999999999</v>
      </c>
      <c r="AA2987" s="321">
        <v>141.09487300000001</v>
      </c>
      <c r="AB2987" s="321">
        <v>1.7961040779999999</v>
      </c>
      <c r="AC2987" s="322">
        <v>0.59518882524182481</v>
      </c>
      <c r="AD2987" s="323">
        <v>201000</v>
      </c>
      <c r="AE2987" s="322">
        <v>87.652602407298303</v>
      </c>
      <c r="AF2987" s="324">
        <v>216.52713134626271</v>
      </c>
      <c r="AG2987" s="324">
        <v>37.058603710072852</v>
      </c>
      <c r="AH2987" s="324">
        <v>8.6801028602911376E-2</v>
      </c>
      <c r="AI2987" s="324">
        <v>0.17114993155666028</v>
      </c>
      <c r="AJ2987" s="324">
        <v>0.12053670838377531</v>
      </c>
      <c r="AK2987" s="324">
        <v>175.08470982709784</v>
      </c>
      <c r="AL2987" s="324">
        <v>132.40898192868895</v>
      </c>
      <c r="AM2987" s="324">
        <v>217.76043772550673</v>
      </c>
    </row>
    <row r="2988" spans="1:39">
      <c r="A2988" s="291" t="s">
        <v>3139</v>
      </c>
      <c r="B2988" s="291">
        <v>4</v>
      </c>
      <c r="C2988" s="291" t="s">
        <v>5166</v>
      </c>
      <c r="D2988" s="291" t="s">
        <v>3178</v>
      </c>
      <c r="E2988" s="291" t="s">
        <v>3160</v>
      </c>
      <c r="F2988" s="291" t="s">
        <v>3161</v>
      </c>
      <c r="G2988" s="291" t="s">
        <v>3162</v>
      </c>
      <c r="H2988" s="291" t="s">
        <v>3163</v>
      </c>
      <c r="I2988" s="291" t="s">
        <v>3164</v>
      </c>
      <c r="J2988" s="291" t="s">
        <v>63</v>
      </c>
      <c r="K2988" s="291">
        <v>6</v>
      </c>
      <c r="L2988" s="291">
        <v>24440266</v>
      </c>
      <c r="M2988" s="291" t="s">
        <v>58</v>
      </c>
      <c r="N2988" s="291">
        <v>985</v>
      </c>
      <c r="O2988" s="291">
        <v>17636095.94560029</v>
      </c>
      <c r="P2988" s="321" t="s">
        <v>3172</v>
      </c>
      <c r="Q2988" s="321">
        <v>20100000</v>
      </c>
      <c r="R2988" s="321">
        <v>32.510452999999998</v>
      </c>
      <c r="S2988" s="321">
        <v>52.540310169999998</v>
      </c>
      <c r="T2988" s="321">
        <v>123.30787642705047</v>
      </c>
      <c r="U2988" s="321" t="s">
        <v>150</v>
      </c>
      <c r="V2988" s="321">
        <v>0.2437433168239114</v>
      </c>
      <c r="W2988" s="321">
        <v>1.33586139759419</v>
      </c>
      <c r="X2988" s="321">
        <v>2.6501716760387399</v>
      </c>
      <c r="Y2988" s="321">
        <v>41.899748670636797</v>
      </c>
      <c r="Z2988" s="321">
        <v>0.41800999999999999</v>
      </c>
      <c r="AA2988" s="321">
        <v>141.09487300000001</v>
      </c>
      <c r="AB2988" s="321">
        <v>1.7961040779999999</v>
      </c>
      <c r="AC2988" s="322">
        <v>0.59518882524182481</v>
      </c>
      <c r="AD2988" s="323">
        <v>201000</v>
      </c>
      <c r="AE2988" s="322">
        <v>87.741770873633286</v>
      </c>
      <c r="AF2988" s="324">
        <v>216.74740309737788</v>
      </c>
      <c r="AG2988" s="324">
        <v>37.077663708648764</v>
      </c>
      <c r="AH2988" s="324">
        <v>8.6529473159478676E-2</v>
      </c>
      <c r="AI2988" s="324">
        <v>0.17106393515585014</v>
      </c>
      <c r="AJ2988" s="324">
        <v>0.12053670838377531</v>
      </c>
      <c r="AK2988" s="324">
        <v>174.9967363482593</v>
      </c>
      <c r="AL2988" s="324">
        <v>132.34245139737504</v>
      </c>
      <c r="AM2988" s="324">
        <v>217.65102129914354</v>
      </c>
    </row>
    <row r="2989" spans="1:39">
      <c r="A2989" s="291" t="s">
        <v>3140</v>
      </c>
      <c r="B2989" s="291">
        <v>4</v>
      </c>
      <c r="C2989" s="291" t="s">
        <v>5167</v>
      </c>
      <c r="D2989" s="291" t="s">
        <v>3178</v>
      </c>
      <c r="E2989" s="291" t="s">
        <v>3160</v>
      </c>
      <c r="F2989" s="291" t="s">
        <v>3161</v>
      </c>
      <c r="G2989" s="291" t="s">
        <v>3162</v>
      </c>
      <c r="H2989" s="291" t="s">
        <v>3163</v>
      </c>
      <c r="I2989" s="291" t="s">
        <v>3164</v>
      </c>
      <c r="J2989" s="291" t="s">
        <v>63</v>
      </c>
      <c r="K2989" s="291">
        <v>6</v>
      </c>
      <c r="L2989" s="291">
        <v>24440266</v>
      </c>
      <c r="M2989" s="291" t="s">
        <v>58</v>
      </c>
      <c r="N2989" s="291">
        <v>986</v>
      </c>
      <c r="O2989" s="291">
        <v>17654018.807333622</v>
      </c>
      <c r="P2989" s="321" t="s">
        <v>3172</v>
      </c>
      <c r="Q2989" s="321">
        <v>20100000</v>
      </c>
      <c r="R2989" s="321">
        <v>32.510452999999998</v>
      </c>
      <c r="S2989" s="321">
        <v>52.540310169999998</v>
      </c>
      <c r="T2989" s="321">
        <v>123.30787642705047</v>
      </c>
      <c r="U2989" s="321" t="s">
        <v>150</v>
      </c>
      <c r="V2989" s="321">
        <v>0.2437433168239114</v>
      </c>
      <c r="W2989" s="321">
        <v>1.33586139759419</v>
      </c>
      <c r="X2989" s="321">
        <v>2.6501716760387399</v>
      </c>
      <c r="Y2989" s="321">
        <v>41.899748670636797</v>
      </c>
      <c r="Z2989" s="321">
        <v>0.41800999999999999</v>
      </c>
      <c r="AA2989" s="321">
        <v>141.09487300000001</v>
      </c>
      <c r="AB2989" s="321">
        <v>1.7961040779999999</v>
      </c>
      <c r="AC2989" s="322">
        <v>0.59518882524182481</v>
      </c>
      <c r="AD2989" s="323">
        <v>201000</v>
      </c>
      <c r="AE2989" s="322">
        <v>87.830939339968268</v>
      </c>
      <c r="AF2989" s="324">
        <v>216.96767484849309</v>
      </c>
      <c r="AG2989" s="324">
        <v>37.096664002054922</v>
      </c>
      <c r="AH2989" s="324">
        <v>8.6258420836817534E-2</v>
      </c>
      <c r="AI2989" s="324">
        <v>0.17097783818699835</v>
      </c>
      <c r="AJ2989" s="324">
        <v>0.12053670838377531</v>
      </c>
      <c r="AK2989" s="324">
        <v>174.90865998929553</v>
      </c>
      <c r="AL2989" s="324">
        <v>132.27584306227888</v>
      </c>
      <c r="AM2989" s="324">
        <v>217.54147691631218</v>
      </c>
    </row>
    <row r="2990" spans="1:39">
      <c r="A2990" s="291" t="s">
        <v>3141</v>
      </c>
      <c r="B2990" s="291">
        <v>4</v>
      </c>
      <c r="C2990" s="291" t="s">
        <v>5168</v>
      </c>
      <c r="D2990" s="291" t="s">
        <v>3178</v>
      </c>
      <c r="E2990" s="291" t="s">
        <v>3160</v>
      </c>
      <c r="F2990" s="291" t="s">
        <v>3161</v>
      </c>
      <c r="G2990" s="291" t="s">
        <v>3162</v>
      </c>
      <c r="H2990" s="291" t="s">
        <v>3163</v>
      </c>
      <c r="I2990" s="291" t="s">
        <v>3164</v>
      </c>
      <c r="J2990" s="291" t="s">
        <v>63</v>
      </c>
      <c r="K2990" s="291">
        <v>6</v>
      </c>
      <c r="L2990" s="291">
        <v>24440266</v>
      </c>
      <c r="M2990" s="291" t="s">
        <v>58</v>
      </c>
      <c r="N2990" s="291">
        <v>987</v>
      </c>
      <c r="O2990" s="291">
        <v>17671941.669066954</v>
      </c>
      <c r="P2990" s="321" t="s">
        <v>3172</v>
      </c>
      <c r="Q2990" s="321">
        <v>20100000</v>
      </c>
      <c r="R2990" s="321">
        <v>32.510452999999998</v>
      </c>
      <c r="S2990" s="321">
        <v>52.540310169999998</v>
      </c>
      <c r="T2990" s="321">
        <v>123.30787642705047</v>
      </c>
      <c r="U2990" s="321" t="s">
        <v>150</v>
      </c>
      <c r="V2990" s="321">
        <v>0.2437433168239114</v>
      </c>
      <c r="W2990" s="321">
        <v>1.33586139759419</v>
      </c>
      <c r="X2990" s="321">
        <v>2.6501716760387399</v>
      </c>
      <c r="Y2990" s="321">
        <v>41.899748670636797</v>
      </c>
      <c r="Z2990" s="321">
        <v>0.41800999999999999</v>
      </c>
      <c r="AA2990" s="321">
        <v>141.09487300000001</v>
      </c>
      <c r="AB2990" s="321">
        <v>1.7961040779999999</v>
      </c>
      <c r="AC2990" s="322">
        <v>0.59518882524182481</v>
      </c>
      <c r="AD2990" s="323">
        <v>201000</v>
      </c>
      <c r="AE2990" s="322">
        <v>87.92010780630325</v>
      </c>
      <c r="AF2990" s="324">
        <v>217.1879465996083</v>
      </c>
      <c r="AG2990" s="324">
        <v>37.115604701290465</v>
      </c>
      <c r="AH2990" s="324">
        <v>8.5987872433250276E-2</v>
      </c>
      <c r="AI2990" s="324">
        <v>0.17089164146716695</v>
      </c>
      <c r="AJ2990" s="324">
        <v>0.12053670838377531</v>
      </c>
      <c r="AK2990" s="324">
        <v>174.82048158605303</v>
      </c>
      <c r="AL2990" s="324">
        <v>132.20915755551496</v>
      </c>
      <c r="AM2990" s="324">
        <v>217.43180561659113</v>
      </c>
    </row>
    <row r="2991" spans="1:39">
      <c r="A2991" s="291" t="s">
        <v>3142</v>
      </c>
      <c r="B2991" s="291">
        <v>4</v>
      </c>
      <c r="C2991" s="291" t="s">
        <v>5169</v>
      </c>
      <c r="D2991" s="291" t="s">
        <v>3178</v>
      </c>
      <c r="E2991" s="291" t="s">
        <v>3160</v>
      </c>
      <c r="F2991" s="291" t="s">
        <v>3161</v>
      </c>
      <c r="G2991" s="291" t="s">
        <v>3162</v>
      </c>
      <c r="H2991" s="291" t="s">
        <v>3163</v>
      </c>
      <c r="I2991" s="291" t="s">
        <v>3164</v>
      </c>
      <c r="J2991" s="291" t="s">
        <v>63</v>
      </c>
      <c r="K2991" s="291">
        <v>6</v>
      </c>
      <c r="L2991" s="291">
        <v>24440266</v>
      </c>
      <c r="M2991" s="291" t="s">
        <v>58</v>
      </c>
      <c r="N2991" s="291">
        <v>988</v>
      </c>
      <c r="O2991" s="291">
        <v>17689864.530800287</v>
      </c>
      <c r="P2991" s="321" t="s">
        <v>3172</v>
      </c>
      <c r="Q2991" s="321">
        <v>20100000</v>
      </c>
      <c r="R2991" s="321">
        <v>32.510452999999998</v>
      </c>
      <c r="S2991" s="321">
        <v>52.540310169999998</v>
      </c>
      <c r="T2991" s="321">
        <v>123.30787642705047</v>
      </c>
      <c r="U2991" s="321" t="s">
        <v>150</v>
      </c>
      <c r="V2991" s="321">
        <v>0.2437433168239114</v>
      </c>
      <c r="W2991" s="321">
        <v>1.33586139759419</v>
      </c>
      <c r="X2991" s="321">
        <v>2.6501716760387399</v>
      </c>
      <c r="Y2991" s="321">
        <v>41.899748670636797</v>
      </c>
      <c r="Z2991" s="321">
        <v>0.41800999999999999</v>
      </c>
      <c r="AA2991" s="321">
        <v>141.09487300000001</v>
      </c>
      <c r="AB2991" s="321">
        <v>1.7961040779999999</v>
      </c>
      <c r="AC2991" s="322">
        <v>0.59518882524182481</v>
      </c>
      <c r="AD2991" s="323">
        <v>201000</v>
      </c>
      <c r="AE2991" s="322">
        <v>88.009276272638246</v>
      </c>
      <c r="AF2991" s="324">
        <v>217.4082183507235</v>
      </c>
      <c r="AG2991" s="324">
        <v>37.134485917527989</v>
      </c>
      <c r="AH2991" s="324">
        <v>8.5717828736237067E-2</v>
      </c>
      <c r="AI2991" s="324">
        <v>0.17080534581090462</v>
      </c>
      <c r="AJ2991" s="324">
        <v>0.12053670838377531</v>
      </c>
      <c r="AK2991" s="324">
        <v>174.73220197180717</v>
      </c>
      <c r="AL2991" s="324">
        <v>132.1423955072533</v>
      </c>
      <c r="AM2991" s="324">
        <v>217.32200843636105</v>
      </c>
    </row>
    <row r="2992" spans="1:39">
      <c r="A2992" s="291" t="s">
        <v>3143</v>
      </c>
      <c r="B2992" s="291">
        <v>4</v>
      </c>
      <c r="C2992" s="291" t="s">
        <v>5170</v>
      </c>
      <c r="D2992" s="291" t="s">
        <v>3178</v>
      </c>
      <c r="E2992" s="291" t="s">
        <v>3160</v>
      </c>
      <c r="F2992" s="291" t="s">
        <v>3161</v>
      </c>
      <c r="G2992" s="291" t="s">
        <v>3162</v>
      </c>
      <c r="H2992" s="291" t="s">
        <v>3163</v>
      </c>
      <c r="I2992" s="291" t="s">
        <v>3164</v>
      </c>
      <c r="J2992" s="291" t="s">
        <v>63</v>
      </c>
      <c r="K2992" s="291">
        <v>6</v>
      </c>
      <c r="L2992" s="291">
        <v>24440266</v>
      </c>
      <c r="M2992" s="291" t="s">
        <v>58</v>
      </c>
      <c r="N2992" s="291">
        <v>989</v>
      </c>
      <c r="O2992" s="291">
        <v>17707787.392533619</v>
      </c>
      <c r="P2992" s="321" t="s">
        <v>3172</v>
      </c>
      <c r="Q2992" s="321">
        <v>20100000</v>
      </c>
      <c r="R2992" s="321">
        <v>32.510452999999998</v>
      </c>
      <c r="S2992" s="321">
        <v>52.540310169999998</v>
      </c>
      <c r="T2992" s="321">
        <v>123.30787642705047</v>
      </c>
      <c r="U2992" s="321" t="s">
        <v>150</v>
      </c>
      <c r="V2992" s="321">
        <v>0.2437433168239114</v>
      </c>
      <c r="W2992" s="321">
        <v>1.33586139759419</v>
      </c>
      <c r="X2992" s="321">
        <v>2.6501716760387399</v>
      </c>
      <c r="Y2992" s="321">
        <v>41.899748670636797</v>
      </c>
      <c r="Z2992" s="321">
        <v>0.41800999999999999</v>
      </c>
      <c r="AA2992" s="321">
        <v>141.09487300000001</v>
      </c>
      <c r="AB2992" s="321">
        <v>1.7961040779999999</v>
      </c>
      <c r="AC2992" s="322">
        <v>0.59518882524182481</v>
      </c>
      <c r="AD2992" s="323">
        <v>201000</v>
      </c>
      <c r="AE2992" s="322">
        <v>88.098444738973228</v>
      </c>
      <c r="AF2992" s="324">
        <v>217.62849010183871</v>
      </c>
      <c r="AG2992" s="324">
        <v>37.153307762111126</v>
      </c>
      <c r="AH2992" s="324">
        <v>8.5448290522249448E-2</v>
      </c>
      <c r="AI2992" s="324">
        <v>0.17071895203024809</v>
      </c>
      <c r="AJ2992" s="324">
        <v>0.12053670838377531</v>
      </c>
      <c r="AK2992" s="324">
        <v>174.64382197726357</v>
      </c>
      <c r="AL2992" s="324">
        <v>132.07555754572064</v>
      </c>
      <c r="AM2992" s="324">
        <v>217.2120864088065</v>
      </c>
    </row>
    <row r="2993" spans="1:39">
      <c r="A2993" s="291" t="s">
        <v>3144</v>
      </c>
      <c r="B2993" s="291">
        <v>4</v>
      </c>
      <c r="C2993" s="291" t="s">
        <v>5171</v>
      </c>
      <c r="D2993" s="291" t="s">
        <v>3178</v>
      </c>
      <c r="E2993" s="291" t="s">
        <v>3160</v>
      </c>
      <c r="F2993" s="291" t="s">
        <v>3161</v>
      </c>
      <c r="G2993" s="291" t="s">
        <v>3162</v>
      </c>
      <c r="H2993" s="291" t="s">
        <v>3163</v>
      </c>
      <c r="I2993" s="291" t="s">
        <v>3164</v>
      </c>
      <c r="J2993" s="291" t="s">
        <v>63</v>
      </c>
      <c r="K2993" s="291">
        <v>6</v>
      </c>
      <c r="L2993" s="291">
        <v>24440266</v>
      </c>
      <c r="M2993" s="291" t="s">
        <v>58</v>
      </c>
      <c r="N2993" s="291">
        <v>990</v>
      </c>
      <c r="O2993" s="291">
        <v>17725710.254266951</v>
      </c>
      <c r="P2993" s="321" t="s">
        <v>3172</v>
      </c>
      <c r="Q2993" s="321">
        <v>20100000</v>
      </c>
      <c r="R2993" s="321">
        <v>32.510452999999998</v>
      </c>
      <c r="S2993" s="321">
        <v>52.540310169999998</v>
      </c>
      <c r="T2993" s="321">
        <v>123.30787642705047</v>
      </c>
      <c r="U2993" s="321" t="s">
        <v>150</v>
      </c>
      <c r="V2993" s="321">
        <v>0.2437433168239114</v>
      </c>
      <c r="W2993" s="321">
        <v>1.33586139759419</v>
      </c>
      <c r="X2993" s="321">
        <v>2.6501716760387399</v>
      </c>
      <c r="Y2993" s="321">
        <v>41.899748670636797</v>
      </c>
      <c r="Z2993" s="321">
        <v>0.41800999999999999</v>
      </c>
      <c r="AA2993" s="321">
        <v>141.09487300000001</v>
      </c>
      <c r="AB2993" s="321">
        <v>1.7961040779999999</v>
      </c>
      <c r="AC2993" s="322">
        <v>0.59518882524182481</v>
      </c>
      <c r="AD2993" s="323">
        <v>201000</v>
      </c>
      <c r="AE2993" s="322">
        <v>88.18761320530821</v>
      </c>
      <c r="AF2993" s="324">
        <v>217.84876185295391</v>
      </c>
      <c r="AG2993" s="324">
        <v>37.172070346552147</v>
      </c>
      <c r="AH2993" s="324">
        <v>8.5179258556888127E-2</v>
      </c>
      <c r="AI2993" s="324">
        <v>0.17063246093472398</v>
      </c>
      <c r="AJ2993" s="324">
        <v>0.12053670838377531</v>
      </c>
      <c r="AK2993" s="324">
        <v>174.55534243056007</v>
      </c>
      <c r="AL2993" s="324">
        <v>132.00864429720176</v>
      </c>
      <c r="AM2993" s="324">
        <v>217.10204056391842</v>
      </c>
    </row>
    <row r="2994" spans="1:39">
      <c r="A2994" s="291" t="s">
        <v>3145</v>
      </c>
      <c r="B2994" s="291">
        <v>4</v>
      </c>
      <c r="C2994" s="291" t="s">
        <v>5172</v>
      </c>
      <c r="D2994" s="291" t="s">
        <v>3178</v>
      </c>
      <c r="E2994" s="291" t="s">
        <v>3160</v>
      </c>
      <c r="F2994" s="291" t="s">
        <v>3161</v>
      </c>
      <c r="G2994" s="291" t="s">
        <v>3162</v>
      </c>
      <c r="H2994" s="291" t="s">
        <v>3163</v>
      </c>
      <c r="I2994" s="291" t="s">
        <v>3164</v>
      </c>
      <c r="J2994" s="291" t="s">
        <v>63</v>
      </c>
      <c r="K2994" s="291">
        <v>6</v>
      </c>
      <c r="L2994" s="291">
        <v>24440266</v>
      </c>
      <c r="M2994" s="291" t="s">
        <v>58</v>
      </c>
      <c r="N2994" s="291">
        <v>991</v>
      </c>
      <c r="O2994" s="291">
        <v>17743633.116000284</v>
      </c>
      <c r="P2994" s="321" t="s">
        <v>3172</v>
      </c>
      <c r="Q2994" s="321">
        <v>20100000</v>
      </c>
      <c r="R2994" s="321">
        <v>32.510452999999998</v>
      </c>
      <c r="S2994" s="321">
        <v>52.540310169999998</v>
      </c>
      <c r="T2994" s="321">
        <v>123.30787642705047</v>
      </c>
      <c r="U2994" s="321" t="s">
        <v>150</v>
      </c>
      <c r="V2994" s="321">
        <v>0.2437433168239114</v>
      </c>
      <c r="W2994" s="321">
        <v>1.33586139759419</v>
      </c>
      <c r="X2994" s="321">
        <v>2.6501716760387399</v>
      </c>
      <c r="Y2994" s="321">
        <v>41.899748670636797</v>
      </c>
      <c r="Z2994" s="321">
        <v>0.41800999999999999</v>
      </c>
      <c r="AA2994" s="321">
        <v>141.09487300000001</v>
      </c>
      <c r="AB2994" s="321">
        <v>1.7961040779999999</v>
      </c>
      <c r="AC2994" s="322">
        <v>0.59518882524182481</v>
      </c>
      <c r="AD2994" s="323">
        <v>201000</v>
      </c>
      <c r="AE2994" s="322">
        <v>88.276781671643207</v>
      </c>
      <c r="AF2994" s="324">
        <v>218.06903360406912</v>
      </c>
      <c r="AG2994" s="324">
        <v>37.190773782529583</v>
      </c>
      <c r="AH2994" s="324">
        <v>8.4910733594947566E-2</v>
      </c>
      <c r="AI2994" s="324">
        <v>0.17054587333135049</v>
      </c>
      <c r="AJ2994" s="324">
        <v>0.12053670838377531</v>
      </c>
      <c r="AK2994" s="324">
        <v>174.46676415726844</v>
      </c>
      <c r="AL2994" s="324">
        <v>131.94165638604073</v>
      </c>
      <c r="AM2994" s="324">
        <v>216.99187192849615</v>
      </c>
    </row>
    <row r="2995" spans="1:39">
      <c r="A2995" s="291" t="s">
        <v>3146</v>
      </c>
      <c r="B2995" s="291">
        <v>4</v>
      </c>
      <c r="C2995" s="291" t="s">
        <v>5173</v>
      </c>
      <c r="D2995" s="291" t="s">
        <v>3178</v>
      </c>
      <c r="E2995" s="291" t="s">
        <v>3160</v>
      </c>
      <c r="F2995" s="291" t="s">
        <v>3161</v>
      </c>
      <c r="G2995" s="291" t="s">
        <v>3162</v>
      </c>
      <c r="H2995" s="291" t="s">
        <v>3163</v>
      </c>
      <c r="I2995" s="291" t="s">
        <v>3164</v>
      </c>
      <c r="J2995" s="291" t="s">
        <v>63</v>
      </c>
      <c r="K2995" s="291">
        <v>6</v>
      </c>
      <c r="L2995" s="291">
        <v>24440266</v>
      </c>
      <c r="M2995" s="291" t="s">
        <v>58</v>
      </c>
      <c r="N2995" s="291">
        <v>992</v>
      </c>
      <c r="O2995" s="291">
        <v>17761555.977733616</v>
      </c>
      <c r="P2995" s="321" t="s">
        <v>3172</v>
      </c>
      <c r="Q2995" s="321">
        <v>20100000</v>
      </c>
      <c r="R2995" s="321">
        <v>32.510452999999998</v>
      </c>
      <c r="S2995" s="321">
        <v>52.540310169999998</v>
      </c>
      <c r="T2995" s="321">
        <v>123.30787642705047</v>
      </c>
      <c r="U2995" s="321" t="s">
        <v>150</v>
      </c>
      <c r="V2995" s="321">
        <v>0.2437433168239114</v>
      </c>
      <c r="W2995" s="321">
        <v>1.33586139759419</v>
      </c>
      <c r="X2995" s="321">
        <v>2.6501716760387399</v>
      </c>
      <c r="Y2995" s="321">
        <v>41.899748670636797</v>
      </c>
      <c r="Z2995" s="321">
        <v>0.41800999999999999</v>
      </c>
      <c r="AA2995" s="321">
        <v>141.09487300000001</v>
      </c>
      <c r="AB2995" s="321">
        <v>1.7961040779999999</v>
      </c>
      <c r="AC2995" s="322">
        <v>0.59518882524182481</v>
      </c>
      <c r="AD2995" s="323">
        <v>201000</v>
      </c>
      <c r="AE2995" s="322">
        <v>88.365950137978189</v>
      </c>
      <c r="AF2995" s="324">
        <v>218.28930535518433</v>
      </c>
      <c r="AG2995" s="324">
        <v>37.209418181885844</v>
      </c>
      <c r="AH2995" s="324">
        <v>8.4642716380415942E-2</v>
      </c>
      <c r="AI2995" s="324">
        <v>0.17045919002463913</v>
      </c>
      <c r="AJ2995" s="324">
        <v>0.12053670838377531</v>
      </c>
      <c r="AK2995" s="324">
        <v>174.37808798039609</v>
      </c>
      <c r="AL2995" s="324">
        <v>131.87459443464252</v>
      </c>
      <c r="AM2995" s="324">
        <v>216.88158152614966</v>
      </c>
    </row>
    <row r="2996" spans="1:39">
      <c r="A2996" s="291" t="s">
        <v>3147</v>
      </c>
      <c r="B2996" s="291">
        <v>4</v>
      </c>
      <c r="C2996" s="291" t="s">
        <v>5174</v>
      </c>
      <c r="D2996" s="291" t="s">
        <v>3178</v>
      </c>
      <c r="E2996" s="291" t="s">
        <v>3160</v>
      </c>
      <c r="F2996" s="291" t="s">
        <v>3161</v>
      </c>
      <c r="G2996" s="291" t="s">
        <v>3162</v>
      </c>
      <c r="H2996" s="291" t="s">
        <v>3163</v>
      </c>
      <c r="I2996" s="291" t="s">
        <v>3164</v>
      </c>
      <c r="J2996" s="291" t="s">
        <v>63</v>
      </c>
      <c r="K2996" s="291">
        <v>6</v>
      </c>
      <c r="L2996" s="291">
        <v>24440266</v>
      </c>
      <c r="M2996" s="291" t="s">
        <v>58</v>
      </c>
      <c r="N2996" s="291">
        <v>993</v>
      </c>
      <c r="O2996" s="291">
        <v>17779478.839466948</v>
      </c>
      <c r="P2996" s="321" t="s">
        <v>3172</v>
      </c>
      <c r="Q2996" s="321">
        <v>20100000</v>
      </c>
      <c r="R2996" s="321">
        <v>32.510452999999998</v>
      </c>
      <c r="S2996" s="321">
        <v>52.540310169999998</v>
      </c>
      <c r="T2996" s="321">
        <v>123.30787642705047</v>
      </c>
      <c r="U2996" s="321" t="s">
        <v>150</v>
      </c>
      <c r="V2996" s="321">
        <v>0.2437433168239114</v>
      </c>
      <c r="W2996" s="321">
        <v>1.33586139759419</v>
      </c>
      <c r="X2996" s="321">
        <v>2.6501716760387399</v>
      </c>
      <c r="Y2996" s="321">
        <v>41.899748670636797</v>
      </c>
      <c r="Z2996" s="321">
        <v>0.41800999999999999</v>
      </c>
      <c r="AA2996" s="321">
        <v>141.09487300000001</v>
      </c>
      <c r="AB2996" s="321">
        <v>1.7961040779999999</v>
      </c>
      <c r="AC2996" s="322">
        <v>0.59518882524182481</v>
      </c>
      <c r="AD2996" s="323">
        <v>201000</v>
      </c>
      <c r="AE2996" s="322">
        <v>88.455118604313171</v>
      </c>
      <c r="AF2996" s="324">
        <v>218.50957710629953</v>
      </c>
      <c r="AG2996" s="324">
        <v>37.228003656624821</v>
      </c>
      <c r="AH2996" s="324">
        <v>8.4375207646378347E-2</v>
      </c>
      <c r="AI2996" s="324">
        <v>0.17037241181659654</v>
      </c>
      <c r="AJ2996" s="324">
        <v>0.12053670838377531</v>
      </c>
      <c r="AK2996" s="324">
        <v>174.28931472038795</v>
      </c>
      <c r="AL2996" s="324">
        <v>131.80745906347403</v>
      </c>
      <c r="AM2996" s="324">
        <v>216.77117037730187</v>
      </c>
    </row>
    <row r="2997" spans="1:39">
      <c r="A2997" s="291" t="s">
        <v>3148</v>
      </c>
      <c r="B2997" s="291">
        <v>4</v>
      </c>
      <c r="C2997" s="291" t="s">
        <v>5175</v>
      </c>
      <c r="D2997" s="291" t="s">
        <v>3178</v>
      </c>
      <c r="E2997" s="291" t="s">
        <v>3160</v>
      </c>
      <c r="F2997" s="291" t="s">
        <v>3161</v>
      </c>
      <c r="G2997" s="291" t="s">
        <v>3162</v>
      </c>
      <c r="H2997" s="291" t="s">
        <v>3163</v>
      </c>
      <c r="I2997" s="291" t="s">
        <v>3164</v>
      </c>
      <c r="J2997" s="291" t="s">
        <v>63</v>
      </c>
      <c r="K2997" s="291">
        <v>6</v>
      </c>
      <c r="L2997" s="291">
        <v>24440266</v>
      </c>
      <c r="M2997" s="291" t="s">
        <v>58</v>
      </c>
      <c r="N2997" s="291">
        <v>994</v>
      </c>
      <c r="O2997" s="291">
        <v>17797401.70120028</v>
      </c>
      <c r="P2997" s="321" t="s">
        <v>3172</v>
      </c>
      <c r="Q2997" s="321">
        <v>20100000</v>
      </c>
      <c r="R2997" s="321">
        <v>32.510452999999998</v>
      </c>
      <c r="S2997" s="321">
        <v>52.540310169999998</v>
      </c>
      <c r="T2997" s="321">
        <v>123.30787642705047</v>
      </c>
      <c r="U2997" s="321" t="s">
        <v>150</v>
      </c>
      <c r="V2997" s="321">
        <v>0.2437433168239114</v>
      </c>
      <c r="W2997" s="321">
        <v>1.33586139759419</v>
      </c>
      <c r="X2997" s="321">
        <v>2.6501716760387399</v>
      </c>
      <c r="Y2997" s="321">
        <v>41.899748670636797</v>
      </c>
      <c r="Z2997" s="321">
        <v>0.41800999999999999</v>
      </c>
      <c r="AA2997" s="321">
        <v>141.09487300000001</v>
      </c>
      <c r="AB2997" s="321">
        <v>1.7961040779999999</v>
      </c>
      <c r="AC2997" s="322">
        <v>0.59518882524182481</v>
      </c>
      <c r="AD2997" s="323">
        <v>201000</v>
      </c>
      <c r="AE2997" s="322">
        <v>88.544287070648167</v>
      </c>
      <c r="AF2997" s="324">
        <v>218.72984885741474</v>
      </c>
      <c r="AG2997" s="324">
        <v>37.246530318909578</v>
      </c>
      <c r="AH2997" s="324">
        <v>8.4108208115468472E-2</v>
      </c>
      <c r="AI2997" s="324">
        <v>0.17028553950672634</v>
      </c>
      <c r="AJ2997" s="324">
        <v>0.12053670838377531</v>
      </c>
      <c r="AK2997" s="324">
        <v>174.20044519512848</v>
      </c>
      <c r="AL2997" s="324">
        <v>131.74025089106587</v>
      </c>
      <c r="AM2997" s="324">
        <v>216.66063949919106</v>
      </c>
    </row>
    <row r="2998" spans="1:39">
      <c r="A2998" s="291" t="s">
        <v>3149</v>
      </c>
      <c r="B2998" s="291">
        <v>4</v>
      </c>
      <c r="C2998" s="291" t="s">
        <v>5176</v>
      </c>
      <c r="D2998" s="291" t="s">
        <v>3178</v>
      </c>
      <c r="E2998" s="291" t="s">
        <v>3160</v>
      </c>
      <c r="F2998" s="291" t="s">
        <v>3161</v>
      </c>
      <c r="G2998" s="291" t="s">
        <v>3162</v>
      </c>
      <c r="H2998" s="291" t="s">
        <v>3163</v>
      </c>
      <c r="I2998" s="291" t="s">
        <v>3164</v>
      </c>
      <c r="J2998" s="291" t="s">
        <v>63</v>
      </c>
      <c r="K2998" s="291">
        <v>6</v>
      </c>
      <c r="L2998" s="291">
        <v>24440266</v>
      </c>
      <c r="M2998" s="291" t="s">
        <v>58</v>
      </c>
      <c r="N2998" s="291">
        <v>995</v>
      </c>
      <c r="O2998" s="291">
        <v>17815324.562933613</v>
      </c>
      <c r="P2998" s="321" t="s">
        <v>3172</v>
      </c>
      <c r="Q2998" s="321">
        <v>20100000</v>
      </c>
      <c r="R2998" s="321">
        <v>32.510452999999998</v>
      </c>
      <c r="S2998" s="321">
        <v>52.540310169999998</v>
      </c>
      <c r="T2998" s="321">
        <v>123.30787642705047</v>
      </c>
      <c r="U2998" s="321" t="s">
        <v>150</v>
      </c>
      <c r="V2998" s="321">
        <v>0.2437433168239114</v>
      </c>
      <c r="W2998" s="321">
        <v>1.33586139759419</v>
      </c>
      <c r="X2998" s="321">
        <v>2.6501716760387399</v>
      </c>
      <c r="Y2998" s="321">
        <v>41.899748670636797</v>
      </c>
      <c r="Z2998" s="321">
        <v>0.41800999999999999</v>
      </c>
      <c r="AA2998" s="321">
        <v>141.09487300000001</v>
      </c>
      <c r="AB2998" s="321">
        <v>1.7961040779999999</v>
      </c>
      <c r="AC2998" s="322">
        <v>0.59518882524182481</v>
      </c>
      <c r="AD2998" s="323">
        <v>201000</v>
      </c>
      <c r="AE2998" s="322">
        <v>88.633455536983149</v>
      </c>
      <c r="AF2998" s="324">
        <v>218.95012060852994</v>
      </c>
      <c r="AG2998" s="324">
        <v>37.26499828105991</v>
      </c>
      <c r="AH2998" s="324">
        <v>8.3841718499223367E-2</v>
      </c>
      <c r="AI2998" s="324">
        <v>0.17019857389203066</v>
      </c>
      <c r="AJ2998" s="324">
        <v>0.12053670838377531</v>
      </c>
      <c r="AK2998" s="324">
        <v>174.11148021994302</v>
      </c>
      <c r="AL2998" s="324">
        <v>131.67297053401327</v>
      </c>
      <c r="AM2998" s="324">
        <v>216.54998990587279</v>
      </c>
    </row>
    <row r="2999" spans="1:39">
      <c r="A2999" s="291" t="s">
        <v>3150</v>
      </c>
      <c r="B2999" s="291">
        <v>4</v>
      </c>
      <c r="C2999" s="291" t="s">
        <v>5177</v>
      </c>
      <c r="D2999" s="291" t="s">
        <v>3178</v>
      </c>
      <c r="E2999" s="291" t="s">
        <v>3160</v>
      </c>
      <c r="F2999" s="291" t="s">
        <v>3161</v>
      </c>
      <c r="G2999" s="291" t="s">
        <v>3162</v>
      </c>
      <c r="H2999" s="291" t="s">
        <v>3163</v>
      </c>
      <c r="I2999" s="291" t="s">
        <v>3164</v>
      </c>
      <c r="J2999" s="291" t="s">
        <v>63</v>
      </c>
      <c r="K2999" s="291">
        <v>6</v>
      </c>
      <c r="L2999" s="291">
        <v>24440266</v>
      </c>
      <c r="M2999" s="291" t="s">
        <v>58</v>
      </c>
      <c r="N2999" s="291">
        <v>996</v>
      </c>
      <c r="O2999" s="291">
        <v>17833247.424666945</v>
      </c>
      <c r="P2999" s="321" t="s">
        <v>3172</v>
      </c>
      <c r="Q2999" s="321">
        <v>20100000</v>
      </c>
      <c r="R2999" s="321">
        <v>32.510452999999998</v>
      </c>
      <c r="S2999" s="321">
        <v>52.540310169999998</v>
      </c>
      <c r="T2999" s="321">
        <v>123.30787642705047</v>
      </c>
      <c r="U2999" s="321" t="s">
        <v>150</v>
      </c>
      <c r="V2999" s="321">
        <v>0.2437433168239114</v>
      </c>
      <c r="W2999" s="321">
        <v>1.33586139759419</v>
      </c>
      <c r="X2999" s="321">
        <v>2.6501716760387399</v>
      </c>
      <c r="Y2999" s="321">
        <v>41.899748670636797</v>
      </c>
      <c r="Z2999" s="321">
        <v>0.41800999999999999</v>
      </c>
      <c r="AA2999" s="321">
        <v>141.09487300000001</v>
      </c>
      <c r="AB2999" s="321">
        <v>1.7961040779999999</v>
      </c>
      <c r="AC2999" s="322">
        <v>0.59518882524182481</v>
      </c>
      <c r="AD2999" s="323">
        <v>201000</v>
      </c>
      <c r="AE2999" s="322">
        <v>88.722624003318131</v>
      </c>
      <c r="AF2999" s="324">
        <v>219.17039235964515</v>
      </c>
      <c r="AG2999" s="324">
        <v>37.283407655550072</v>
      </c>
      <c r="AH2999" s="324">
        <v>8.3575739498857701E-2</v>
      </c>
      <c r="AI2999" s="324">
        <v>0.17011151576701242</v>
      </c>
      <c r="AJ2999" s="324">
        <v>0.12053670838377531</v>
      </c>
      <c r="AK2999" s="324">
        <v>174.02242060760037</v>
      </c>
      <c r="AL2999" s="324">
        <v>131.60561860697806</v>
      </c>
      <c r="AM2999" s="324">
        <v>216.43922260822265</v>
      </c>
    </row>
    <row r="3000" spans="1:39">
      <c r="A3000" s="291" t="s">
        <v>3151</v>
      </c>
      <c r="B3000" s="291">
        <v>4</v>
      </c>
      <c r="C3000" s="291" t="s">
        <v>5178</v>
      </c>
      <c r="D3000" s="291" t="s">
        <v>3178</v>
      </c>
      <c r="E3000" s="291" t="s">
        <v>3160</v>
      </c>
      <c r="F3000" s="291" t="s">
        <v>3161</v>
      </c>
      <c r="G3000" s="291" t="s">
        <v>3162</v>
      </c>
      <c r="H3000" s="291" t="s">
        <v>3163</v>
      </c>
      <c r="I3000" s="291" t="s">
        <v>3164</v>
      </c>
      <c r="J3000" s="291" t="s">
        <v>63</v>
      </c>
      <c r="K3000" s="291">
        <v>6</v>
      </c>
      <c r="L3000" s="291">
        <v>24440266</v>
      </c>
      <c r="M3000" s="291" t="s">
        <v>58</v>
      </c>
      <c r="N3000" s="291">
        <v>997</v>
      </c>
      <c r="O3000" s="291">
        <v>17851170.286400277</v>
      </c>
      <c r="P3000" s="321" t="s">
        <v>3172</v>
      </c>
      <c r="Q3000" s="321">
        <v>20100000</v>
      </c>
      <c r="R3000" s="321">
        <v>32.510452999999998</v>
      </c>
      <c r="S3000" s="321">
        <v>52.540310169999998</v>
      </c>
      <c r="T3000" s="321">
        <v>123.30787642705047</v>
      </c>
      <c r="U3000" s="321" t="s">
        <v>150</v>
      </c>
      <c r="V3000" s="321">
        <v>0.2437433168239114</v>
      </c>
      <c r="W3000" s="321">
        <v>1.33586139759419</v>
      </c>
      <c r="X3000" s="321">
        <v>2.6501716760387399</v>
      </c>
      <c r="Y3000" s="321">
        <v>41.899748670636797</v>
      </c>
      <c r="Z3000" s="321">
        <v>0.41800999999999999</v>
      </c>
      <c r="AA3000" s="321">
        <v>141.09487300000001</v>
      </c>
      <c r="AB3000" s="321">
        <v>1.7961040779999999</v>
      </c>
      <c r="AC3000" s="322">
        <v>0.59518882524182481</v>
      </c>
      <c r="AD3000" s="323">
        <v>201000</v>
      </c>
      <c r="AE3000" s="322">
        <v>88.811792469653113</v>
      </c>
      <c r="AF3000" s="324">
        <v>219.39066411076033</v>
      </c>
      <c r="AG3000" s="324">
        <v>37.301758555006415</v>
      </c>
      <c r="AH3000" s="324">
        <v>8.331027180488737E-2</v>
      </c>
      <c r="AI3000" s="324">
        <v>0.17002436592367695</v>
      </c>
      <c r="AJ3000" s="324">
        <v>0.12053670838377531</v>
      </c>
      <c r="AK3000" s="324">
        <v>173.93326716831419</v>
      </c>
      <c r="AL3000" s="324">
        <v>131.53819572268978</v>
      </c>
      <c r="AM3000" s="324">
        <v>216.32833861393863</v>
      </c>
    </row>
    <row r="3001" spans="1:39">
      <c r="A3001" s="291" t="s">
        <v>3152</v>
      </c>
      <c r="B3001" s="291">
        <v>4</v>
      </c>
      <c r="C3001" s="291" t="s">
        <v>5179</v>
      </c>
      <c r="D3001" s="291" t="s">
        <v>3178</v>
      </c>
      <c r="E3001" s="291" t="s">
        <v>3160</v>
      </c>
      <c r="F3001" s="291" t="s">
        <v>3161</v>
      </c>
      <c r="G3001" s="291" t="s">
        <v>3162</v>
      </c>
      <c r="H3001" s="291" t="s">
        <v>3163</v>
      </c>
      <c r="I3001" s="291" t="s">
        <v>3164</v>
      </c>
      <c r="J3001" s="291" t="s">
        <v>63</v>
      </c>
      <c r="K3001" s="291">
        <v>6</v>
      </c>
      <c r="L3001" s="291">
        <v>24440266</v>
      </c>
      <c r="M3001" s="291" t="s">
        <v>58</v>
      </c>
      <c r="N3001" s="291">
        <v>998</v>
      </c>
      <c r="O3001" s="291">
        <v>17869093.148133609</v>
      </c>
      <c r="P3001" s="321" t="s">
        <v>3172</v>
      </c>
      <c r="Q3001" s="321">
        <v>20100000</v>
      </c>
      <c r="R3001" s="321">
        <v>32.510452999999998</v>
      </c>
      <c r="S3001" s="321">
        <v>52.540310169999998</v>
      </c>
      <c r="T3001" s="321">
        <v>123.30787642705047</v>
      </c>
      <c r="U3001" s="321" t="s">
        <v>150</v>
      </c>
      <c r="V3001" s="321">
        <v>0.2437433168239114</v>
      </c>
      <c r="W3001" s="321">
        <v>1.33586139759419</v>
      </c>
      <c r="X3001" s="321">
        <v>2.6501716760387399</v>
      </c>
      <c r="Y3001" s="321">
        <v>41.899748670636797</v>
      </c>
      <c r="Z3001" s="321">
        <v>0.41800999999999999</v>
      </c>
      <c r="AA3001" s="321">
        <v>141.09487300000001</v>
      </c>
      <c r="AB3001" s="321">
        <v>1.7961040779999999</v>
      </c>
      <c r="AC3001" s="322">
        <v>0.59518882524182481</v>
      </c>
      <c r="AD3001" s="323">
        <v>201000</v>
      </c>
      <c r="AE3001" s="322">
        <v>88.90096093598811</v>
      </c>
      <c r="AF3001" s="324">
        <v>219.61093586187556</v>
      </c>
      <c r="AG3001" s="324">
        <v>37.320051092205034</v>
      </c>
      <c r="AH3001" s="324">
        <v>8.3045316097065044E-2</v>
      </c>
      <c r="AI3001" s="324">
        <v>0.16993712515153392</v>
      </c>
      <c r="AJ3001" s="324">
        <v>0.12053670838377531</v>
      </c>
      <c r="AK3001" s="324">
        <v>173.84402070974522</v>
      </c>
      <c r="AL3001" s="324">
        <v>131.47070249194718</v>
      </c>
      <c r="AM3001" s="324">
        <v>216.21733892754327</v>
      </c>
    </row>
    <row r="3002" spans="1:39">
      <c r="A3002" s="291" t="s">
        <v>3153</v>
      </c>
      <c r="B3002" s="291">
        <v>4</v>
      </c>
      <c r="C3002" s="291" t="s">
        <v>5180</v>
      </c>
      <c r="D3002" s="291" t="s">
        <v>3178</v>
      </c>
      <c r="E3002" s="291" t="s">
        <v>3160</v>
      </c>
      <c r="F3002" s="291" t="s">
        <v>3161</v>
      </c>
      <c r="G3002" s="291" t="s">
        <v>3162</v>
      </c>
      <c r="H3002" s="291" t="s">
        <v>3163</v>
      </c>
      <c r="I3002" s="291" t="s">
        <v>3164</v>
      </c>
      <c r="J3002" s="291" t="s">
        <v>63</v>
      </c>
      <c r="K3002" s="291">
        <v>6</v>
      </c>
      <c r="L3002" s="291">
        <v>24440266</v>
      </c>
      <c r="M3002" s="291" t="s">
        <v>58</v>
      </c>
      <c r="N3002" s="291">
        <v>999</v>
      </c>
      <c r="O3002" s="291">
        <v>17887016.009866942</v>
      </c>
      <c r="P3002" s="321" t="s">
        <v>3172</v>
      </c>
      <c r="Q3002" s="321">
        <v>20100000</v>
      </c>
      <c r="R3002" s="321">
        <v>32.510452999999998</v>
      </c>
      <c r="S3002" s="321">
        <v>52.540310169999998</v>
      </c>
      <c r="T3002" s="321">
        <v>123.30787642705047</v>
      </c>
      <c r="U3002" s="321" t="s">
        <v>150</v>
      </c>
      <c r="V3002" s="321">
        <v>0.2437433168239114</v>
      </c>
      <c r="W3002" s="321">
        <v>1.33586139759419</v>
      </c>
      <c r="X3002" s="321">
        <v>2.6501716760387399</v>
      </c>
      <c r="Y3002" s="321">
        <v>41.899748670636797</v>
      </c>
      <c r="Z3002" s="321">
        <v>0.41800999999999999</v>
      </c>
      <c r="AA3002" s="321">
        <v>141.09487300000001</v>
      </c>
      <c r="AB3002" s="321">
        <v>1.7961040779999999</v>
      </c>
      <c r="AC3002" s="322">
        <v>0.59518882524182481</v>
      </c>
      <c r="AD3002" s="323">
        <v>201000</v>
      </c>
      <c r="AE3002" s="322">
        <v>88.990129402323092</v>
      </c>
      <c r="AF3002" s="324">
        <v>219.83120761299077</v>
      </c>
      <c r="AG3002" s="324">
        <v>37.338285380069458</v>
      </c>
      <c r="AH3002" s="324">
        <v>8.2780873044799322E-2</v>
      </c>
      <c r="AI3002" s="324">
        <v>0.16984979423759933</v>
      </c>
      <c r="AJ3002" s="324">
        <v>0.12053670838377531</v>
      </c>
      <c r="AK3002" s="324">
        <v>173.75468203700314</v>
      </c>
      <c r="AL3002" s="324">
        <v>131.4031395236199</v>
      </c>
      <c r="AM3002" s="324">
        <v>216.10622455038634</v>
      </c>
    </row>
    <row r="3003" spans="1:39">
      <c r="A3003" s="291" t="s">
        <v>3154</v>
      </c>
      <c r="B3003" s="291">
        <v>4</v>
      </c>
      <c r="C3003" s="291" t="s">
        <v>5181</v>
      </c>
      <c r="D3003" s="291" t="s">
        <v>3178</v>
      </c>
      <c r="E3003" s="291" t="s">
        <v>3160</v>
      </c>
      <c r="F3003" s="291" t="s">
        <v>3161</v>
      </c>
      <c r="G3003" s="291" t="s">
        <v>3162</v>
      </c>
      <c r="H3003" s="291" t="s">
        <v>3163</v>
      </c>
      <c r="I3003" s="291" t="s">
        <v>3164</v>
      </c>
      <c r="J3003" s="291" t="s">
        <v>63</v>
      </c>
      <c r="K3003" s="291">
        <v>6</v>
      </c>
      <c r="L3003" s="291">
        <v>24440266</v>
      </c>
      <c r="M3003" s="291" t="s">
        <v>58</v>
      </c>
      <c r="N3003" s="291">
        <v>1000</v>
      </c>
      <c r="O3003" s="291">
        <v>17904938.871600274</v>
      </c>
      <c r="P3003" s="321" t="s">
        <v>3172</v>
      </c>
      <c r="Q3003" s="321">
        <v>20100000</v>
      </c>
      <c r="R3003" s="321">
        <v>32.510452999999998</v>
      </c>
      <c r="S3003" s="321">
        <v>52.540310169999998</v>
      </c>
      <c r="T3003" s="321">
        <v>123.30787642705047</v>
      </c>
      <c r="U3003" s="321" t="s">
        <v>150</v>
      </c>
      <c r="V3003" s="321">
        <v>0.2437433168239114</v>
      </c>
      <c r="W3003" s="321">
        <v>1.33586139759419</v>
      </c>
      <c r="X3003" s="321">
        <v>2.6501716760387399</v>
      </c>
      <c r="Y3003" s="321">
        <v>41.899748670636797</v>
      </c>
      <c r="Z3003" s="321">
        <v>0.41800999999999999</v>
      </c>
      <c r="AA3003" s="321">
        <v>141.09487300000001</v>
      </c>
      <c r="AB3003" s="321">
        <v>1.7961040779999999</v>
      </c>
      <c r="AC3003" s="322">
        <v>0.59518882524182481</v>
      </c>
      <c r="AD3003" s="323">
        <v>201000</v>
      </c>
      <c r="AE3003" s="322">
        <v>89.079297868658074</v>
      </c>
      <c r="AF3003" s="324">
        <v>220.05147936410594</v>
      </c>
      <c r="AG3003" s="324">
        <v>37.356461531668359</v>
      </c>
      <c r="AH3003" s="324">
        <v>8.2516943306982948E-2</v>
      </c>
      <c r="AI3003" s="324">
        <v>0.16976237396639751</v>
      </c>
      <c r="AJ3003" s="324">
        <v>0.12053670838377531</v>
      </c>
      <c r="AK3003" s="324">
        <v>173.66525195264865</v>
      </c>
      <c r="AL3003" s="324">
        <v>131.33550742464982</v>
      </c>
      <c r="AM3003" s="324">
        <v>215.99499648064747</v>
      </c>
    </row>
    <row r="3004" spans="1:39">
      <c r="A3004" s="291" t="s">
        <v>3155</v>
      </c>
      <c r="B3004" s="291">
        <v>4</v>
      </c>
      <c r="C3004" s="291" t="s">
        <v>5182</v>
      </c>
      <c r="D3004" s="291" t="s">
        <v>3178</v>
      </c>
      <c r="E3004" s="291" t="s">
        <v>3160</v>
      </c>
      <c r="F3004" s="291" t="s">
        <v>3161</v>
      </c>
      <c r="G3004" s="291" t="s">
        <v>3162</v>
      </c>
      <c r="H3004" s="291" t="s">
        <v>3163</v>
      </c>
      <c r="I3004" s="291" t="s">
        <v>3164</v>
      </c>
      <c r="J3004" s="291" t="s">
        <v>63</v>
      </c>
      <c r="K3004" s="291">
        <v>6</v>
      </c>
      <c r="L3004" s="291">
        <v>24440266</v>
      </c>
      <c r="M3004" s="291" t="s">
        <v>58</v>
      </c>
      <c r="N3004" s="291">
        <v>1001</v>
      </c>
      <c r="O3004" s="291">
        <v>17922861.733333606</v>
      </c>
      <c r="P3004" s="321" t="s">
        <v>3172</v>
      </c>
      <c r="Q3004" s="321">
        <v>20100000</v>
      </c>
      <c r="R3004" s="321">
        <v>32.510452999999998</v>
      </c>
      <c r="S3004" s="321">
        <v>52.540310169999998</v>
      </c>
      <c r="T3004" s="321">
        <v>123.30787642705047</v>
      </c>
      <c r="U3004" s="321" t="s">
        <v>150</v>
      </c>
      <c r="V3004" s="321">
        <v>0.2437433168239114</v>
      </c>
      <c r="W3004" s="321">
        <v>1.33586139759419</v>
      </c>
      <c r="X3004" s="321">
        <v>2.6501716760387399</v>
      </c>
      <c r="Y3004" s="321">
        <v>41.899748670636797</v>
      </c>
      <c r="Z3004" s="321">
        <v>0.41800999999999999</v>
      </c>
      <c r="AA3004" s="321">
        <v>141.09487300000001</v>
      </c>
      <c r="AB3004" s="321">
        <v>1.7961040779999999</v>
      </c>
      <c r="AC3004" s="322">
        <v>0.59518882524182481</v>
      </c>
      <c r="AD3004" s="323">
        <v>201000</v>
      </c>
      <c r="AE3004" s="322">
        <v>89.16846633499307</v>
      </c>
      <c r="AF3004" s="324">
        <v>220.27175111522118</v>
      </c>
      <c r="AG3004" s="324">
        <v>37.3745796602132</v>
      </c>
      <c r="AH3004" s="324">
        <v>8.2253527531831835E-2</v>
      </c>
      <c r="AI3004" s="324">
        <v>0.16967486511996294</v>
      </c>
      <c r="AJ3004" s="324">
        <v>0.12053670838377531</v>
      </c>
      <c r="AK3004" s="324">
        <v>173.57573125669541</v>
      </c>
      <c r="AL3004" s="324">
        <v>131.2678068000526</v>
      </c>
      <c r="AM3004" s="324">
        <v>215.88365571333819</v>
      </c>
    </row>
  </sheetData>
  <pageMargins left="0.7" right="0.7" top="0.75" bottom="0.75" header="0.3" footer="0.3"/>
</worksheet>
</file>

<file path=xl/worksheets/sheet1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D00-000000000000}">
  <sheetPr codeName="Sheet5">
    <tabColor theme="1"/>
  </sheetPr>
  <dimension ref="A1:BQ4"/>
  <sheetViews>
    <sheetView showGridLines="0" zoomScale="80" zoomScaleNormal="80" workbookViewId="0">
      <selection activeCell="F3" sqref="F3"/>
    </sheetView>
  </sheetViews>
  <sheetFormatPr defaultRowHeight="15"/>
  <cols>
    <col min="1" max="2" width="8.7109375" customWidth="1"/>
    <col min="3" max="3" width="3.5703125" customWidth="1"/>
    <col min="4" max="4" width="16.7109375" bestFit="1" customWidth="1"/>
    <col min="5" max="5" width="18.28515625" customWidth="1"/>
    <col min="6" max="6" width="15.85546875" customWidth="1"/>
    <col min="7" max="7" width="14.5703125" customWidth="1"/>
    <col min="8" max="8" width="21.7109375" customWidth="1"/>
    <col min="9" max="9" width="15.140625" customWidth="1"/>
    <col min="10" max="10" width="17.28515625" customWidth="1"/>
    <col min="11" max="11" width="13.7109375" bestFit="1" customWidth="1"/>
    <col min="12" max="12" width="17.140625" bestFit="1" customWidth="1"/>
    <col min="13" max="13" width="17.7109375" customWidth="1"/>
    <col min="14" max="14" width="21.42578125" customWidth="1"/>
    <col min="15" max="15" width="15.85546875" customWidth="1"/>
    <col min="16" max="16" width="24.42578125" customWidth="1"/>
    <col min="17" max="17" width="29" customWidth="1"/>
    <col min="18" max="18" width="18.5703125" bestFit="1" customWidth="1"/>
    <col min="19" max="19" width="10.5703125" customWidth="1"/>
    <col min="20" max="20" width="18.85546875" customWidth="1"/>
    <col min="21" max="22" width="14.42578125" customWidth="1"/>
    <col min="23" max="23" width="35.42578125" customWidth="1"/>
    <col min="24" max="24" width="3.5703125" customWidth="1"/>
    <col min="25" max="25" width="31.5703125" customWidth="1"/>
    <col min="26" max="26" width="30.5703125" customWidth="1"/>
    <col min="27" max="27" width="29.85546875" customWidth="1"/>
    <col min="28" max="28" width="23.42578125" customWidth="1"/>
    <col min="29" max="29" width="36.42578125" customWidth="1"/>
    <col min="30" max="31" width="32.42578125" customWidth="1"/>
    <col min="32" max="32" width="3.5703125" customWidth="1"/>
    <col min="33" max="44" width="8.7109375" customWidth="1"/>
    <col min="45" max="45" width="3.5703125" customWidth="1"/>
    <col min="46" max="46" width="14.5703125" bestFit="1" customWidth="1"/>
    <col min="50" max="50" width="9.28515625" customWidth="1"/>
    <col min="52" max="52" width="28.5703125" customWidth="1"/>
    <col min="53" max="53" width="11.85546875" customWidth="1"/>
    <col min="54" max="54" width="10.140625" customWidth="1"/>
    <col min="55" max="55" width="10.85546875" customWidth="1"/>
    <col min="56" max="56" width="22.7109375" customWidth="1"/>
    <col min="57" max="57" width="15" customWidth="1"/>
    <col min="58" max="58" width="15.42578125" bestFit="1" customWidth="1"/>
    <col min="59" max="59" width="3.5703125" customWidth="1"/>
    <col min="60" max="60" width="24.42578125" bestFit="1" customWidth="1"/>
    <col min="61" max="61" width="3.5703125" customWidth="1"/>
    <col min="62" max="64" width="18.140625" customWidth="1"/>
    <col min="65" max="65" width="3.5703125" customWidth="1"/>
    <col min="66" max="66" width="15.85546875" customWidth="1"/>
  </cols>
  <sheetData>
    <row r="1" spans="1:69">
      <c r="A1" s="43" t="s">
        <v>75</v>
      </c>
      <c r="B1" s="45" t="s">
        <v>74</v>
      </c>
      <c r="C1" s="1" t="s">
        <v>0</v>
      </c>
      <c r="D1" s="26" t="s">
        <v>15</v>
      </c>
      <c r="E1" s="26" t="s">
        <v>16</v>
      </c>
      <c r="F1" s="26" t="s">
        <v>17</v>
      </c>
      <c r="G1" s="26" t="s">
        <v>18</v>
      </c>
      <c r="H1" s="26" t="s">
        <v>19</v>
      </c>
      <c r="I1" s="26" t="s">
        <v>20</v>
      </c>
      <c r="J1" s="27" t="s">
        <v>21</v>
      </c>
      <c r="K1" s="27" t="s">
        <v>22</v>
      </c>
      <c r="L1" s="26" t="s">
        <v>23</v>
      </c>
      <c r="M1" s="26" t="s">
        <v>24</v>
      </c>
      <c r="N1" s="26" t="s">
        <v>25</v>
      </c>
      <c r="O1" s="27" t="s">
        <v>26</v>
      </c>
      <c r="P1" s="26" t="s">
        <v>27</v>
      </c>
      <c r="Q1" s="26" t="s">
        <v>28</v>
      </c>
      <c r="R1" s="26" t="s">
        <v>29</v>
      </c>
      <c r="S1" s="26" t="s">
        <v>30</v>
      </c>
      <c r="T1" s="27" t="s">
        <v>31</v>
      </c>
      <c r="U1" s="26" t="s">
        <v>32</v>
      </c>
      <c r="V1" s="26" t="s">
        <v>33</v>
      </c>
      <c r="W1" s="27" t="s">
        <v>34</v>
      </c>
      <c r="X1" s="1" t="s">
        <v>0</v>
      </c>
      <c r="Y1" s="2" t="s">
        <v>35</v>
      </c>
      <c r="Z1" s="2" t="s">
        <v>36</v>
      </c>
      <c r="AA1" s="3" t="s">
        <v>37</v>
      </c>
      <c r="AB1" s="3" t="s">
        <v>38</v>
      </c>
      <c r="AC1" s="4" t="s">
        <v>39</v>
      </c>
      <c r="AD1" s="4" t="s">
        <v>40</v>
      </c>
      <c r="AE1" s="4" t="s">
        <v>41</v>
      </c>
      <c r="AF1" s="1" t="s">
        <v>0</v>
      </c>
      <c r="AG1" s="254" t="s">
        <v>43</v>
      </c>
      <c r="AH1" s="254" t="s">
        <v>42</v>
      </c>
      <c r="AI1" s="254" t="s">
        <v>44</v>
      </c>
      <c r="AJ1" s="254" t="s">
        <v>45</v>
      </c>
      <c r="AK1" s="254" t="s">
        <v>46</v>
      </c>
      <c r="AL1" s="254" t="s">
        <v>47</v>
      </c>
      <c r="AM1" s="254" t="s">
        <v>48</v>
      </c>
      <c r="AN1" s="254" t="s">
        <v>49</v>
      </c>
      <c r="AO1" s="254" t="s">
        <v>50</v>
      </c>
      <c r="AP1" s="254" t="s">
        <v>51</v>
      </c>
      <c r="AQ1" s="254" t="s">
        <v>52</v>
      </c>
      <c r="AR1" s="254" t="s">
        <v>53</v>
      </c>
      <c r="AS1" s="1" t="s">
        <v>0</v>
      </c>
      <c r="AT1" s="2" t="s">
        <v>3</v>
      </c>
      <c r="AU1" s="7" t="s">
        <v>4</v>
      </c>
      <c r="AV1" s="7" t="s">
        <v>5</v>
      </c>
      <c r="AW1" s="3" t="s">
        <v>6</v>
      </c>
      <c r="AX1" s="8" t="s">
        <v>4</v>
      </c>
      <c r="AY1" s="8" t="s">
        <v>5</v>
      </c>
      <c r="AZ1" s="3" t="s">
        <v>1</v>
      </c>
      <c r="BA1" s="4" t="s">
        <v>7</v>
      </c>
      <c r="BB1" s="9" t="s">
        <v>4</v>
      </c>
      <c r="BC1" s="9" t="s">
        <v>5</v>
      </c>
      <c r="BD1" s="4" t="s">
        <v>2</v>
      </c>
      <c r="BE1" s="10" t="s">
        <v>8</v>
      </c>
      <c r="BF1" s="11" t="s">
        <v>9</v>
      </c>
      <c r="BG1" s="1" t="s">
        <v>0</v>
      </c>
      <c r="BH1" s="12" t="s">
        <v>10</v>
      </c>
      <c r="BI1" s="1" t="s">
        <v>0</v>
      </c>
      <c r="BJ1" s="24" t="s">
        <v>12</v>
      </c>
      <c r="BK1" s="24" t="s">
        <v>13</v>
      </c>
      <c r="BL1" s="24" t="s">
        <v>14</v>
      </c>
      <c r="BM1" s="1" t="s">
        <v>0</v>
      </c>
      <c r="BN1" s="47" t="s">
        <v>103</v>
      </c>
      <c r="BO1" s="48" t="s">
        <v>66</v>
      </c>
      <c r="BP1" s="48" t="s">
        <v>67</v>
      </c>
      <c r="BQ1" s="48" t="s">
        <v>68</v>
      </c>
    </row>
    <row r="2" spans="1:69">
      <c r="A2">
        <v>1</v>
      </c>
      <c r="B2" s="44" t="s">
        <v>5183</v>
      </c>
      <c r="C2" s="5" t="s">
        <v>0</v>
      </c>
      <c r="D2" s="28" t="s">
        <v>3160</v>
      </c>
      <c r="E2" s="28" t="s">
        <v>3161</v>
      </c>
      <c r="F2" s="28" t="s">
        <v>3162</v>
      </c>
      <c r="G2" s="28" t="s">
        <v>3163</v>
      </c>
      <c r="H2" s="28" t="s">
        <v>3164</v>
      </c>
      <c r="I2" s="28" t="s">
        <v>148</v>
      </c>
      <c r="J2" s="28" t="s">
        <v>3165</v>
      </c>
      <c r="K2" s="28">
        <v>39</v>
      </c>
      <c r="L2" s="29">
        <v>3218</v>
      </c>
      <c r="M2" s="28" t="s">
        <v>54</v>
      </c>
      <c r="N2" s="28" t="s">
        <v>3166</v>
      </c>
      <c r="O2" s="29">
        <v>7210212</v>
      </c>
      <c r="P2" s="30">
        <v>3218</v>
      </c>
      <c r="Q2" s="28" t="s">
        <v>54</v>
      </c>
      <c r="R2" s="29">
        <v>988455</v>
      </c>
      <c r="S2" s="28" t="s">
        <v>3167</v>
      </c>
      <c r="T2" s="31" t="s">
        <v>3173</v>
      </c>
      <c r="U2" s="32">
        <v>307.16438781852082</v>
      </c>
      <c r="V2" s="28" t="s">
        <v>134</v>
      </c>
      <c r="W2" s="29">
        <v>140491078</v>
      </c>
      <c r="X2" s="5" t="s">
        <v>0</v>
      </c>
      <c r="Y2" s="33">
        <v>3218</v>
      </c>
      <c r="Z2" s="34" t="s">
        <v>54</v>
      </c>
      <c r="AA2" s="35">
        <v>124223767.58284</v>
      </c>
      <c r="AB2" s="35">
        <v>988455</v>
      </c>
      <c r="AC2" s="6">
        <v>1170736.2760000001</v>
      </c>
      <c r="AD2" s="36">
        <v>3218</v>
      </c>
      <c r="AE2" s="37" t="s">
        <v>134</v>
      </c>
      <c r="AF2" s="5" t="s">
        <v>0</v>
      </c>
      <c r="AG2" s="289" t="s">
        <v>151</v>
      </c>
      <c r="AH2" s="289" t="s">
        <v>3174</v>
      </c>
      <c r="AI2" s="38">
        <v>3.330595105</v>
      </c>
      <c r="AJ2" s="289" t="s">
        <v>55</v>
      </c>
      <c r="AK2" s="289" t="s">
        <v>56</v>
      </c>
      <c r="AL2" s="289" t="s">
        <v>57</v>
      </c>
      <c r="AM2" s="289" t="s">
        <v>152</v>
      </c>
      <c r="AN2" s="38">
        <v>32.510452999999998</v>
      </c>
      <c r="AO2" s="289">
        <v>52.540310169999998</v>
      </c>
      <c r="AP2" s="289">
        <v>3.7521822789999999</v>
      </c>
      <c r="AQ2" s="289">
        <v>25.742697450000001</v>
      </c>
      <c r="AR2" s="289">
        <v>18.854815160000001</v>
      </c>
      <c r="AS2" s="5" t="s">
        <v>0</v>
      </c>
      <c r="AT2" s="13">
        <v>2.623151892147951E-2</v>
      </c>
      <c r="AU2" s="14">
        <v>2.3457058956294238E-2</v>
      </c>
      <c r="AV2" s="14">
        <v>2.9005978886664781E-2</v>
      </c>
      <c r="AW2" s="15">
        <v>3.2966377931688751</v>
      </c>
      <c r="AX2" s="16">
        <v>2.9479584199216662</v>
      </c>
      <c r="AY2" s="16">
        <v>3.6453171664160835</v>
      </c>
      <c r="AZ2" s="17" t="s">
        <v>3168</v>
      </c>
      <c r="BA2" s="6">
        <v>9.5432538147782662</v>
      </c>
      <c r="BB2" s="18">
        <v>8.533881245619753</v>
      </c>
      <c r="BC2" s="18">
        <v>10.552626383936779</v>
      </c>
      <c r="BD2" s="19" t="s">
        <v>149</v>
      </c>
      <c r="BE2" s="20">
        <v>3258578.1098467405</v>
      </c>
      <c r="BF2" s="21">
        <v>3.318307607642327</v>
      </c>
      <c r="BG2" s="5" t="s">
        <v>0</v>
      </c>
      <c r="BH2" s="22">
        <v>0.10576817810246678</v>
      </c>
      <c r="BI2" s="5" t="s">
        <v>0</v>
      </c>
      <c r="BJ2" s="25">
        <v>1.8666325676962601</v>
      </c>
      <c r="BK2" s="23">
        <v>3.0998480826835499</v>
      </c>
      <c r="BL2" s="23">
        <v>90</v>
      </c>
      <c r="BM2" s="5" t="s">
        <v>0</v>
      </c>
      <c r="BN2" s="290" t="s">
        <v>3175</v>
      </c>
      <c r="BO2" s="46">
        <v>0.89790999999999999</v>
      </c>
      <c r="BP2" s="46">
        <v>300.55176949999998</v>
      </c>
      <c r="BQ2" s="46">
        <v>1.8157195180000001</v>
      </c>
    </row>
    <row r="3" spans="1:69">
      <c r="A3">
        <v>2</v>
      </c>
      <c r="B3" s="44" t="s">
        <v>3176</v>
      </c>
      <c r="C3" s="5" t="s">
        <v>0</v>
      </c>
      <c r="D3" s="28" t="s">
        <v>3160</v>
      </c>
      <c r="E3" s="28" t="s">
        <v>3161</v>
      </c>
      <c r="F3" s="28" t="s">
        <v>3162</v>
      </c>
      <c r="G3" s="28" t="s">
        <v>3163</v>
      </c>
      <c r="H3" s="28" t="s">
        <v>3164</v>
      </c>
      <c r="I3" s="28" t="s">
        <v>65</v>
      </c>
      <c r="J3" s="28" t="s">
        <v>3169</v>
      </c>
      <c r="K3" s="28">
        <v>40</v>
      </c>
      <c r="L3" s="29">
        <v>58627677.160000004</v>
      </c>
      <c r="M3" s="28" t="s">
        <v>58</v>
      </c>
      <c r="N3" s="28" t="s">
        <v>3170</v>
      </c>
      <c r="O3" s="29">
        <v>18000000</v>
      </c>
      <c r="P3" s="30">
        <v>58.627677160000005</v>
      </c>
      <c r="Q3" s="28" t="s">
        <v>59</v>
      </c>
      <c r="R3" s="29">
        <v>247093.86000000002</v>
      </c>
      <c r="S3" s="28" t="s">
        <v>3167</v>
      </c>
      <c r="T3" s="31" t="s">
        <v>3173</v>
      </c>
      <c r="U3" s="32">
        <v>4.2146281751135986</v>
      </c>
      <c r="V3" s="28" t="s">
        <v>60</v>
      </c>
      <c r="W3" s="29">
        <v>140491078</v>
      </c>
      <c r="X3" s="5" t="s">
        <v>0</v>
      </c>
      <c r="Y3" s="33">
        <v>58.627677160000005</v>
      </c>
      <c r="Z3" s="34" t="s">
        <v>59</v>
      </c>
      <c r="AA3" s="35">
        <v>124223767.58284</v>
      </c>
      <c r="AB3" s="35">
        <v>247093.86000000002</v>
      </c>
      <c r="AC3" s="6">
        <v>1170736.2760000001</v>
      </c>
      <c r="AD3" s="36">
        <v>58.627677160000005</v>
      </c>
      <c r="AE3" s="37" t="s">
        <v>61</v>
      </c>
      <c r="AF3" s="5" t="s">
        <v>0</v>
      </c>
      <c r="AG3" s="289" t="s">
        <v>151</v>
      </c>
      <c r="AH3" s="289" t="s">
        <v>3174</v>
      </c>
      <c r="AI3" s="38">
        <v>3.330595105</v>
      </c>
      <c r="AJ3" s="289" t="s">
        <v>62</v>
      </c>
      <c r="AK3" s="289" t="s">
        <v>65</v>
      </c>
      <c r="AL3" s="289" t="s">
        <v>101</v>
      </c>
      <c r="AM3" s="289" t="s">
        <v>152</v>
      </c>
      <c r="AN3" s="38">
        <v>32.510452999999998</v>
      </c>
      <c r="AO3" s="289">
        <v>52.540310169999998</v>
      </c>
      <c r="AP3" s="289">
        <v>3.7521822789999999</v>
      </c>
      <c r="AQ3" s="289">
        <v>25.742697450000001</v>
      </c>
      <c r="AR3" s="289">
        <v>18.854815160000001</v>
      </c>
      <c r="AS3" s="5" t="s">
        <v>0</v>
      </c>
      <c r="AT3" s="13">
        <v>6.4755152942603846E-3</v>
      </c>
      <c r="AU3" s="14">
        <v>5.2216300404272437E-3</v>
      </c>
      <c r="AV3" s="14">
        <v>7.7294005480935237E-3</v>
      </c>
      <c r="AW3" s="15">
        <v>3.2554953283474046</v>
      </c>
      <c r="AX3" s="16">
        <v>2.6251180686788791</v>
      </c>
      <c r="AY3" s="16">
        <v>3.8858725880159302</v>
      </c>
      <c r="AZ3" s="17" t="s">
        <v>3168</v>
      </c>
      <c r="BA3" s="6">
        <v>129.30958598434512</v>
      </c>
      <c r="BB3" s="18">
        <v>104.27074727003426</v>
      </c>
      <c r="BC3" s="18">
        <v>154.34842469865595</v>
      </c>
      <c r="BD3" s="19" t="s">
        <v>150</v>
      </c>
      <c r="BE3" s="20">
        <v>804412.90689332772</v>
      </c>
      <c r="BF3" s="21">
        <v>3.318307607642327</v>
      </c>
      <c r="BG3" s="5" t="s">
        <v>0</v>
      </c>
      <c r="BH3" s="22">
        <v>0.19363482238155294</v>
      </c>
      <c r="BI3" s="5" t="s">
        <v>0</v>
      </c>
      <c r="BJ3" s="25">
        <v>1.16897852116378</v>
      </c>
      <c r="BK3" s="23">
        <v>2</v>
      </c>
      <c r="BL3" s="23">
        <v>45.178175227930097</v>
      </c>
      <c r="BM3" s="5" t="s">
        <v>0</v>
      </c>
      <c r="BN3" s="290" t="s">
        <v>3177</v>
      </c>
      <c r="BO3" s="46">
        <v>0.44807999999999998</v>
      </c>
      <c r="BP3" s="46">
        <v>99.589996400000004</v>
      </c>
      <c r="BQ3" s="46">
        <v>1.4448949600000001</v>
      </c>
    </row>
    <row r="4" spans="1:69">
      <c r="A4" s="291">
        <v>4</v>
      </c>
      <c r="B4" s="292" t="s">
        <v>3178</v>
      </c>
      <c r="C4" s="293" t="s">
        <v>0</v>
      </c>
      <c r="D4" s="294" t="s">
        <v>3160</v>
      </c>
      <c r="E4" s="294" t="s">
        <v>3161</v>
      </c>
      <c r="F4" s="294" t="s">
        <v>3162</v>
      </c>
      <c r="G4" s="294" t="s">
        <v>3163</v>
      </c>
      <c r="H4" s="294" t="s">
        <v>3164</v>
      </c>
      <c r="I4" s="294" t="s">
        <v>63</v>
      </c>
      <c r="J4" s="294" t="s">
        <v>3171</v>
      </c>
      <c r="K4" s="294">
        <v>6</v>
      </c>
      <c r="L4" s="295">
        <v>24440266</v>
      </c>
      <c r="M4" s="294" t="s">
        <v>58</v>
      </c>
      <c r="N4" s="294" t="s">
        <v>3172</v>
      </c>
      <c r="O4" s="295">
        <v>20100000</v>
      </c>
      <c r="P4" s="296">
        <v>24.440266000000001</v>
      </c>
      <c r="Q4" s="294" t="s">
        <v>59</v>
      </c>
      <c r="R4" s="295">
        <v>81128</v>
      </c>
      <c r="S4" s="294" t="s">
        <v>3167</v>
      </c>
      <c r="T4" s="297" t="s">
        <v>3173</v>
      </c>
      <c r="U4" s="298">
        <v>3.3194401402996188</v>
      </c>
      <c r="V4" s="294" t="s">
        <v>60</v>
      </c>
      <c r="W4" s="295">
        <v>140491078</v>
      </c>
      <c r="X4" s="293" t="s">
        <v>0</v>
      </c>
      <c r="Y4" s="299">
        <v>24.440266000000001</v>
      </c>
      <c r="Z4" s="300" t="s">
        <v>59</v>
      </c>
      <c r="AA4" s="301">
        <v>124223767.58284</v>
      </c>
      <c r="AB4" s="301">
        <v>81128</v>
      </c>
      <c r="AC4" s="302">
        <v>1170736.2760000001</v>
      </c>
      <c r="AD4" s="303">
        <v>24.440266000000001</v>
      </c>
      <c r="AE4" s="304" t="s">
        <v>61</v>
      </c>
      <c r="AF4" s="293" t="s">
        <v>0</v>
      </c>
      <c r="AG4" s="305" t="s">
        <v>151</v>
      </c>
      <c r="AH4" s="305" t="s">
        <v>3174</v>
      </c>
      <c r="AI4" s="306">
        <v>3.330595105</v>
      </c>
      <c r="AJ4" s="305" t="s">
        <v>62</v>
      </c>
      <c r="AK4" s="305" t="s">
        <v>64</v>
      </c>
      <c r="AL4" s="305" t="s">
        <v>3179</v>
      </c>
      <c r="AM4" s="305" t="s">
        <v>152</v>
      </c>
      <c r="AN4" s="306">
        <v>32.510452999999998</v>
      </c>
      <c r="AO4" s="305">
        <v>52.540310169999998</v>
      </c>
      <c r="AP4" s="305">
        <v>3.7521822789999999</v>
      </c>
      <c r="AQ4" s="305">
        <v>25.742697450000001</v>
      </c>
      <c r="AR4" s="305">
        <v>18.854815160000001</v>
      </c>
      <c r="AS4" s="293" t="s">
        <v>0</v>
      </c>
      <c r="AT4" s="307">
        <v>2.5741726480612128E-3</v>
      </c>
      <c r="AU4" s="308">
        <v>1.9467352687453812E-3</v>
      </c>
      <c r="AV4" s="308">
        <v>3.2016100273770439E-3</v>
      </c>
      <c r="AW4" s="309">
        <v>3.9415913710538883</v>
      </c>
      <c r="AX4" s="310">
        <v>2.9808548167087046</v>
      </c>
      <c r="AY4" s="310">
        <v>4.9023279253990717</v>
      </c>
      <c r="AZ4" s="311" t="s">
        <v>3168</v>
      </c>
      <c r="BA4" s="302">
        <v>123.30787642705047</v>
      </c>
      <c r="BB4" s="312">
        <v>93.252405636208167</v>
      </c>
      <c r="BC4" s="312">
        <v>153.36334721789274</v>
      </c>
      <c r="BD4" s="313" t="s">
        <v>150</v>
      </c>
      <c r="BE4" s="314">
        <v>319773.42475085985</v>
      </c>
      <c r="BF4" s="315">
        <v>3.318307607642327</v>
      </c>
      <c r="BG4" s="293" t="s">
        <v>0</v>
      </c>
      <c r="BH4" s="316">
        <v>0.2437433168239114</v>
      </c>
      <c r="BI4" s="293" t="s">
        <v>0</v>
      </c>
      <c r="BJ4" s="317">
        <v>1.33586139759419</v>
      </c>
      <c r="BK4" s="318">
        <v>2.6501716760387399</v>
      </c>
      <c r="BL4" s="318">
        <v>41.899748670636797</v>
      </c>
      <c r="BM4" s="293" t="s">
        <v>0</v>
      </c>
      <c r="BN4" s="319" t="s">
        <v>3180</v>
      </c>
      <c r="BO4" s="320">
        <v>0.41800999999999999</v>
      </c>
      <c r="BP4" s="320">
        <v>141.09487300000001</v>
      </c>
      <c r="BQ4" s="320">
        <v>1.7961040779999999</v>
      </c>
    </row>
  </sheetData>
  <pageMargins left="0.7" right="0.7" top="0.75" bottom="0.75" header="0.3" footer="0.3"/>
</worksheet>
</file>

<file path=xl/worksheets/sheet1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E00-000000000000}">
  <sheetPr codeName="Sheet2">
    <tabColor theme="1"/>
  </sheetPr>
  <dimension ref="A1:AE9"/>
  <sheetViews>
    <sheetView showGridLines="0" zoomScale="80" zoomScaleNormal="80" workbookViewId="0"/>
  </sheetViews>
  <sheetFormatPr defaultRowHeight="14.45" customHeight="1"/>
  <cols>
    <col min="1" max="1" width="1.85546875" customWidth="1"/>
    <col min="2" max="2" width="14.5703125" customWidth="1"/>
    <col min="3" max="3" width="26.140625" bestFit="1" customWidth="1"/>
    <col min="4" max="4" width="12.85546875" customWidth="1"/>
    <col min="5" max="5" width="8.140625" bestFit="1" customWidth="1"/>
    <col min="6" max="6" width="13.140625" bestFit="1" customWidth="1"/>
    <col min="7" max="7" width="16.140625" bestFit="1" customWidth="1"/>
    <col min="8" max="8" width="25.5703125" customWidth="1"/>
    <col min="9" max="9" width="14.5703125" bestFit="1" customWidth="1"/>
    <col min="10" max="10" width="14.85546875" customWidth="1"/>
    <col min="11" max="11" width="18.5703125" bestFit="1" customWidth="1"/>
    <col min="12" max="12" width="22.28515625" bestFit="1" customWidth="1"/>
    <col min="13" max="13" width="16.85546875" customWidth="1"/>
    <col min="14" max="14" width="19.28515625" customWidth="1"/>
    <col min="15" max="15" width="16" customWidth="1"/>
    <col min="16" max="16" width="11.42578125" customWidth="1"/>
    <col min="17" max="17" width="11.5703125" bestFit="1" customWidth="1"/>
    <col min="18" max="18" width="9.140625" bestFit="1" customWidth="1"/>
    <col min="19" max="19" width="11.42578125" bestFit="1" customWidth="1"/>
    <col min="20" max="20" width="3.5703125" customWidth="1"/>
    <col min="21" max="21" width="8.7109375" customWidth="1"/>
    <col min="22" max="22" width="9.28515625" customWidth="1"/>
    <col min="23" max="23" width="8.7109375" customWidth="1"/>
    <col min="24" max="24" width="20.42578125" bestFit="1" customWidth="1"/>
    <col min="25" max="25" width="11.140625" bestFit="1" customWidth="1"/>
    <col min="26" max="26" width="7.85546875" bestFit="1" customWidth="1"/>
    <col min="27" max="27" width="10.85546875" customWidth="1"/>
    <col min="28" max="28" width="22.5703125" bestFit="1" customWidth="1"/>
    <col min="29" max="29" width="18.5703125" customWidth="1"/>
    <col min="30" max="30" width="3.5703125" customWidth="1"/>
    <col min="31" max="31" width="7.42578125" bestFit="1" customWidth="1"/>
  </cols>
  <sheetData>
    <row r="1" spans="1:31" ht="9.9499999999999993" customHeight="1"/>
    <row r="2" spans="1:31" ht="14.45" customHeight="1">
      <c r="B2" s="354" t="s">
        <v>115</v>
      </c>
      <c r="C2" s="354"/>
      <c r="D2" s="354"/>
      <c r="E2" s="354"/>
      <c r="F2" s="354"/>
      <c r="G2" s="354"/>
      <c r="H2" s="354"/>
      <c r="I2" s="354"/>
      <c r="J2" s="354"/>
      <c r="K2" s="354"/>
      <c r="L2" s="354"/>
      <c r="M2" s="354"/>
      <c r="N2" s="354"/>
      <c r="O2" s="354"/>
      <c r="P2" s="354"/>
      <c r="Q2" s="354"/>
      <c r="R2" s="354"/>
      <c r="S2" s="354"/>
      <c r="U2" s="355" t="s">
        <v>116</v>
      </c>
      <c r="V2" s="355"/>
      <c r="W2" s="355"/>
      <c r="X2" s="355"/>
      <c r="Y2" s="355"/>
      <c r="Z2" s="355"/>
      <c r="AA2" s="355"/>
      <c r="AB2" s="355"/>
      <c r="AC2" s="355"/>
    </row>
    <row r="3" spans="1:31" ht="14.45" customHeight="1">
      <c r="A3" s="99"/>
      <c r="B3" s="68" t="s">
        <v>15</v>
      </c>
      <c r="C3" s="68" t="s">
        <v>16</v>
      </c>
      <c r="D3" s="68" t="s">
        <v>17</v>
      </c>
      <c r="E3" s="68" t="s">
        <v>18</v>
      </c>
      <c r="F3" s="68" t="s">
        <v>19</v>
      </c>
      <c r="G3" s="68" t="s">
        <v>20</v>
      </c>
      <c r="H3" s="68" t="s">
        <v>21</v>
      </c>
      <c r="I3" s="68" t="s">
        <v>22</v>
      </c>
      <c r="J3" s="68" t="s">
        <v>23</v>
      </c>
      <c r="K3" s="68" t="s">
        <v>24</v>
      </c>
      <c r="L3" s="68" t="s">
        <v>25</v>
      </c>
      <c r="M3" s="68" t="s">
        <v>26</v>
      </c>
      <c r="N3" s="68" t="s">
        <v>27</v>
      </c>
      <c r="O3" s="68" t="s">
        <v>28</v>
      </c>
      <c r="P3" s="68" t="s">
        <v>29</v>
      </c>
      <c r="Q3" s="68" t="s">
        <v>30</v>
      </c>
      <c r="R3" s="68" t="s">
        <v>32</v>
      </c>
      <c r="S3" s="68" t="s">
        <v>33</v>
      </c>
      <c r="T3" s="69" t="s">
        <v>0</v>
      </c>
      <c r="U3" s="70" t="s">
        <v>6</v>
      </c>
      <c r="V3" s="71" t="s">
        <v>4</v>
      </c>
      <c r="W3" s="71" t="s">
        <v>5</v>
      </c>
      <c r="X3" s="70" t="s">
        <v>1</v>
      </c>
      <c r="Y3" s="70" t="s">
        <v>7</v>
      </c>
      <c r="Z3" s="71" t="s">
        <v>4</v>
      </c>
      <c r="AA3" s="71" t="s">
        <v>5</v>
      </c>
      <c r="AB3" s="70" t="s">
        <v>2</v>
      </c>
      <c r="AC3" s="133" t="s">
        <v>9</v>
      </c>
      <c r="AD3" s="69" t="s">
        <v>0</v>
      </c>
      <c r="AE3" s="72" t="s">
        <v>11</v>
      </c>
    </row>
    <row r="4" spans="1:31" ht="14.45" customHeight="1">
      <c r="A4" s="99"/>
      <c r="B4" s="249" t="s">
        <v>3160</v>
      </c>
      <c r="C4" s="249" t="s">
        <v>3161</v>
      </c>
      <c r="D4" s="249" t="s">
        <v>3162</v>
      </c>
      <c r="E4" s="249" t="s">
        <v>3163</v>
      </c>
      <c r="F4" s="249" t="s">
        <v>3164</v>
      </c>
      <c r="G4" s="249" t="s">
        <v>148</v>
      </c>
      <c r="H4" s="249" t="s">
        <v>3165</v>
      </c>
      <c r="I4" s="249">
        <v>39</v>
      </c>
      <c r="J4" s="75">
        <v>3218</v>
      </c>
      <c r="K4" s="249" t="s">
        <v>54</v>
      </c>
      <c r="L4" s="249" t="s">
        <v>3166</v>
      </c>
      <c r="M4" s="75">
        <v>7210212</v>
      </c>
      <c r="N4" s="74">
        <v>3218</v>
      </c>
      <c r="O4" s="249" t="s">
        <v>54</v>
      </c>
      <c r="P4" s="75">
        <v>988455</v>
      </c>
      <c r="Q4" s="249" t="s">
        <v>3167</v>
      </c>
      <c r="R4" s="75">
        <v>307.16438781852082</v>
      </c>
      <c r="S4" s="249" t="s">
        <v>134</v>
      </c>
      <c r="T4" s="76"/>
      <c r="U4" s="158">
        <v>3.2966377931688751</v>
      </c>
      <c r="V4" s="159">
        <v>2.9479584199216662</v>
      </c>
      <c r="W4" s="159">
        <v>3.6453171664160835</v>
      </c>
      <c r="X4" s="67" t="s">
        <v>3168</v>
      </c>
      <c r="Y4" s="250">
        <v>9.5432538147782662</v>
      </c>
      <c r="Z4" s="251">
        <v>8.533881245619753</v>
      </c>
      <c r="AA4" s="251">
        <v>10.552626383936779</v>
      </c>
      <c r="AB4" s="67" t="s">
        <v>149</v>
      </c>
      <c r="AC4" s="252">
        <v>3.328656084599928</v>
      </c>
      <c r="AD4" s="76"/>
      <c r="AE4" s="77"/>
    </row>
    <row r="5" spans="1:31" ht="14.45" customHeight="1">
      <c r="A5" s="99"/>
      <c r="B5" s="249" t="s">
        <v>3160</v>
      </c>
      <c r="C5" s="249" t="s">
        <v>3161</v>
      </c>
      <c r="D5" s="249" t="s">
        <v>3162</v>
      </c>
      <c r="E5" s="249" t="s">
        <v>3163</v>
      </c>
      <c r="F5" s="249" t="s">
        <v>3164</v>
      </c>
      <c r="G5" s="249" t="s">
        <v>65</v>
      </c>
      <c r="H5" s="249" t="s">
        <v>3169</v>
      </c>
      <c r="I5" s="249">
        <v>40</v>
      </c>
      <c r="J5" s="75">
        <v>58627677.160000004</v>
      </c>
      <c r="K5" s="249" t="s">
        <v>58</v>
      </c>
      <c r="L5" s="249" t="s">
        <v>3170</v>
      </c>
      <c r="M5" s="75">
        <v>18000000</v>
      </c>
      <c r="N5" s="74">
        <v>58.627677160000005</v>
      </c>
      <c r="O5" s="249" t="s">
        <v>59</v>
      </c>
      <c r="P5" s="75">
        <v>247093.86000000002</v>
      </c>
      <c r="Q5" s="249" t="s">
        <v>3167</v>
      </c>
      <c r="R5" s="75">
        <v>4.2146281751135986</v>
      </c>
      <c r="S5" s="249" t="s">
        <v>60</v>
      </c>
      <c r="T5" s="76"/>
      <c r="U5" s="158">
        <v>3.2554953283474046</v>
      </c>
      <c r="V5" s="159">
        <v>2.6251180686788791</v>
      </c>
      <c r="W5" s="159">
        <v>3.8858725880159302</v>
      </c>
      <c r="X5" s="67" t="s">
        <v>3168</v>
      </c>
      <c r="Y5" s="250">
        <v>129.30958598434512</v>
      </c>
      <c r="Z5" s="251">
        <v>104.27074727003426</v>
      </c>
      <c r="AA5" s="251">
        <v>154.34842469865595</v>
      </c>
      <c r="AB5" s="67" t="s">
        <v>150</v>
      </c>
      <c r="AC5" s="134" t="str">
        <f>""</f>
        <v/>
      </c>
      <c r="AD5" s="76"/>
      <c r="AE5" s="77"/>
    </row>
    <row r="6" spans="1:31" ht="14.45" customHeight="1">
      <c r="A6" s="99"/>
      <c r="B6" s="249" t="s">
        <v>3160</v>
      </c>
      <c r="C6" s="249" t="s">
        <v>3161</v>
      </c>
      <c r="D6" s="249" t="s">
        <v>3162</v>
      </c>
      <c r="E6" s="249" t="s">
        <v>3163</v>
      </c>
      <c r="F6" s="249" t="s">
        <v>3164</v>
      </c>
      <c r="G6" s="249" t="s">
        <v>63</v>
      </c>
      <c r="H6" s="249" t="s">
        <v>3171</v>
      </c>
      <c r="I6" s="249">
        <v>6</v>
      </c>
      <c r="J6" s="75">
        <v>24440266</v>
      </c>
      <c r="K6" s="249" t="s">
        <v>58</v>
      </c>
      <c r="L6" s="249" t="s">
        <v>3172</v>
      </c>
      <c r="M6" s="75">
        <v>20100000</v>
      </c>
      <c r="N6" s="74">
        <v>24.440266000000001</v>
      </c>
      <c r="O6" s="249" t="s">
        <v>59</v>
      </c>
      <c r="P6" s="75">
        <v>81128</v>
      </c>
      <c r="Q6" s="249" t="s">
        <v>3167</v>
      </c>
      <c r="R6" s="253">
        <v>3.3194401402996188</v>
      </c>
      <c r="S6" s="249" t="s">
        <v>60</v>
      </c>
      <c r="T6" s="76"/>
      <c r="U6" s="158">
        <v>3.9415913710538883</v>
      </c>
      <c r="V6" s="159">
        <v>2.9808548167087046</v>
      </c>
      <c r="W6" s="159">
        <v>4.9023279253990717</v>
      </c>
      <c r="X6" s="67" t="s">
        <v>3168</v>
      </c>
      <c r="Y6" s="250">
        <v>123.30787642705047</v>
      </c>
      <c r="Z6" s="251">
        <v>93.252405636208167</v>
      </c>
      <c r="AA6" s="251">
        <v>153.36334721789274</v>
      </c>
      <c r="AB6" s="67" t="s">
        <v>150</v>
      </c>
      <c r="AC6" s="134" t="str">
        <f>""</f>
        <v/>
      </c>
      <c r="AD6" s="76"/>
      <c r="AE6" s="77"/>
    </row>
    <row r="7" spans="1:31" ht="14.45" customHeight="1">
      <c r="A7" s="99"/>
      <c r="B7" s="249" t="s">
        <v>3160</v>
      </c>
      <c r="C7" s="249" t="s">
        <v>3161</v>
      </c>
      <c r="D7" s="249" t="s">
        <v>3162</v>
      </c>
      <c r="E7" s="249" t="s">
        <v>3163</v>
      </c>
      <c r="F7" s="249" t="s">
        <v>3164</v>
      </c>
      <c r="G7" s="249" t="str">
        <f>""</f>
        <v/>
      </c>
      <c r="H7" s="249" t="str">
        <f>""</f>
        <v/>
      </c>
      <c r="I7" s="249" t="str">
        <f>""</f>
        <v/>
      </c>
      <c r="J7" s="249" t="str">
        <f>""</f>
        <v/>
      </c>
      <c r="K7" s="249" t="str">
        <f>""</f>
        <v/>
      </c>
      <c r="L7" s="249" t="str">
        <f>""</f>
        <v/>
      </c>
      <c r="M7" s="249" t="str">
        <f>""</f>
        <v/>
      </c>
      <c r="N7" s="249" t="str">
        <f>""</f>
        <v/>
      </c>
      <c r="O7" s="249" t="str">
        <f>""</f>
        <v/>
      </c>
      <c r="P7" s="249" t="str">
        <f>""</f>
        <v/>
      </c>
      <c r="Q7" s="249" t="str">
        <f>""</f>
        <v/>
      </c>
      <c r="R7" s="249" t="str">
        <f>""</f>
        <v/>
      </c>
      <c r="S7" s="249" t="str">
        <f>""</f>
        <v/>
      </c>
      <c r="T7" s="76" t="s">
        <v>0</v>
      </c>
      <c r="U7" s="158" t="str">
        <f>""</f>
        <v/>
      </c>
      <c r="V7" s="158" t="str">
        <f>""</f>
        <v/>
      </c>
      <c r="W7" s="158" t="str">
        <f>""</f>
        <v/>
      </c>
      <c r="X7" s="158" t="str">
        <f>""</f>
        <v/>
      </c>
      <c r="Y7" s="158" t="str">
        <f>""</f>
        <v/>
      </c>
      <c r="Z7" s="158" t="str">
        <f>""</f>
        <v/>
      </c>
      <c r="AA7" s="158" t="str">
        <f>""</f>
        <v/>
      </c>
      <c r="AB7" s="158" t="str">
        <f>""</f>
        <v/>
      </c>
      <c r="AC7" s="134" t="s">
        <v>135</v>
      </c>
      <c r="AD7" s="76" t="s">
        <v>0</v>
      </c>
      <c r="AE7" s="77"/>
    </row>
    <row r="8" spans="1:31" ht="14.45" customHeight="1">
      <c r="A8" s="99"/>
      <c r="B8" s="249" t="s">
        <v>3160</v>
      </c>
      <c r="C8" s="249" t="s">
        <v>3161</v>
      </c>
      <c r="D8" s="249" t="s">
        <v>3162</v>
      </c>
      <c r="E8" s="249" t="s">
        <v>3163</v>
      </c>
      <c r="F8" s="249" t="s">
        <v>3164</v>
      </c>
      <c r="G8" s="249" t="str">
        <f>""</f>
        <v/>
      </c>
      <c r="H8" s="249" t="str">
        <f>""</f>
        <v/>
      </c>
      <c r="I8" s="249" t="str">
        <f>""</f>
        <v/>
      </c>
      <c r="J8" s="249" t="str">
        <f>""</f>
        <v/>
      </c>
      <c r="K8" s="249" t="str">
        <f>""</f>
        <v/>
      </c>
      <c r="L8" s="249" t="str">
        <f>""</f>
        <v/>
      </c>
      <c r="M8" s="249" t="str">
        <f>""</f>
        <v/>
      </c>
      <c r="N8" s="249" t="str">
        <f>""</f>
        <v/>
      </c>
      <c r="O8" s="249" t="str">
        <f>""</f>
        <v/>
      </c>
      <c r="P8" s="249" t="str">
        <f>""</f>
        <v/>
      </c>
      <c r="Q8" s="249" t="str">
        <f>""</f>
        <v/>
      </c>
      <c r="R8" s="249" t="str">
        <f>""</f>
        <v/>
      </c>
      <c r="S8" s="249" t="str">
        <f>""</f>
        <v/>
      </c>
      <c r="T8" s="76" t="s">
        <v>0</v>
      </c>
      <c r="U8" s="158" t="str">
        <f>""</f>
        <v/>
      </c>
      <c r="V8" s="158" t="str">
        <f>""</f>
        <v/>
      </c>
      <c r="W8" s="158" t="str">
        <f>""</f>
        <v/>
      </c>
      <c r="X8" s="158" t="str">
        <f>""</f>
        <v/>
      </c>
      <c r="Y8" s="158" t="str">
        <f>""</f>
        <v/>
      </c>
      <c r="Z8" s="158" t="str">
        <f>""</f>
        <v/>
      </c>
      <c r="AA8" s="158" t="str">
        <f>""</f>
        <v/>
      </c>
      <c r="AB8" s="158" t="str">
        <f>""</f>
        <v/>
      </c>
      <c r="AC8" s="134" t="s">
        <v>135</v>
      </c>
      <c r="AD8" s="76" t="s">
        <v>0</v>
      </c>
      <c r="AE8" s="77"/>
    </row>
    <row r="9" spans="1:31" ht="14.45" customHeight="1">
      <c r="B9" s="249" t="s">
        <v>3160</v>
      </c>
      <c r="C9" s="249" t="s">
        <v>3161</v>
      </c>
      <c r="D9" s="249" t="s">
        <v>3162</v>
      </c>
      <c r="E9" s="249" t="s">
        <v>3163</v>
      </c>
      <c r="F9" s="249" t="s">
        <v>3164</v>
      </c>
      <c r="G9" s="249" t="str">
        <f>""</f>
        <v/>
      </c>
      <c r="H9" s="249" t="str">
        <f>""</f>
        <v/>
      </c>
      <c r="I9" s="249" t="str">
        <f>""</f>
        <v/>
      </c>
      <c r="J9" s="249" t="str">
        <f>""</f>
        <v/>
      </c>
      <c r="K9" s="249" t="str">
        <f>""</f>
        <v/>
      </c>
      <c r="L9" s="249" t="str">
        <f>""</f>
        <v/>
      </c>
      <c r="M9" s="249" t="str">
        <f>""</f>
        <v/>
      </c>
      <c r="N9" s="249" t="str">
        <f>""</f>
        <v/>
      </c>
      <c r="O9" s="249" t="str">
        <f>""</f>
        <v/>
      </c>
      <c r="P9" s="249" t="str">
        <f>""</f>
        <v/>
      </c>
      <c r="Q9" s="249" t="str">
        <f>""</f>
        <v/>
      </c>
      <c r="R9" s="249" t="str">
        <f>""</f>
        <v/>
      </c>
      <c r="S9" s="249" t="str">
        <f>""</f>
        <v/>
      </c>
      <c r="T9" s="76" t="s">
        <v>0</v>
      </c>
      <c r="U9" s="158" t="str">
        <f>""</f>
        <v/>
      </c>
      <c r="V9" s="158" t="str">
        <f>""</f>
        <v/>
      </c>
      <c r="W9" s="158" t="str">
        <f>""</f>
        <v/>
      </c>
      <c r="X9" s="158" t="str">
        <f>""</f>
        <v/>
      </c>
      <c r="Y9" s="158" t="str">
        <f>""</f>
        <v/>
      </c>
      <c r="Z9" s="158" t="str">
        <f>""</f>
        <v/>
      </c>
      <c r="AA9" s="158" t="str">
        <f>""</f>
        <v/>
      </c>
      <c r="AB9" s="158" t="str">
        <f>""</f>
        <v/>
      </c>
      <c r="AC9" s="134" t="s">
        <v>135</v>
      </c>
      <c r="AD9" s="76" t="s">
        <v>0</v>
      </c>
      <c r="AE9" s="77"/>
    </row>
  </sheetData>
  <mergeCells count="2">
    <mergeCell ref="B2:S2"/>
    <mergeCell ref="U2:AC2"/>
  </mergeCells>
  <pageMargins left="0.7" right="0.7" top="0.75" bottom="0.75" header="0.3" footer="0.3"/>
  <pageSetup orientation="portrait" r:id="rId1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15</vt:i4>
      </vt:variant>
    </vt:vector>
  </HeadingPairs>
  <TitlesOfParts>
    <vt:vector size="15" baseType="lpstr">
      <vt:lpstr>INPUT SUMMARY</vt:lpstr>
      <vt:lpstr>RESULTS OVERVIEW</vt:lpstr>
      <vt:lpstr>RESULTS OVERVIEW LISTS</vt:lpstr>
      <vt:lpstr>RESULTS OVERVIEW DATA</vt:lpstr>
      <vt:lpstr>RESPONSE CURVES</vt:lpstr>
      <vt:lpstr>CURVE LIST</vt:lpstr>
      <vt:lpstr>CURVE CHART</vt:lpstr>
      <vt:lpstr>SIMULATOR</vt:lpstr>
      <vt:lpstr>SIMULATOR TABLE</vt:lpstr>
      <vt:lpstr>RESULTS TABLE</vt:lpstr>
      <vt:lpstr>INCR LABEL</vt:lpstr>
      <vt:lpstr>MAX TOTAL ROIS</vt:lpstr>
      <vt:lpstr>CURVE DATA</vt:lpstr>
      <vt:lpstr>CURVE FACTS</vt:lpstr>
      <vt:lpstr>RESULTS</vt:lpstr>
    </vt:vector>
  </TitlesOfParts>
  <Company>Nielsen</Company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Williamson, Andrew Joseph</dc:creator>
  <cp:lastModifiedBy>Bezada, Andre</cp:lastModifiedBy>
  <dcterms:created xsi:type="dcterms:W3CDTF">2020-08-31T15:29:45Z</dcterms:created>
  <dcterms:modified xsi:type="dcterms:W3CDTF">2022-12-29T23:08:59Z</dcterms:modified>
</cp:coreProperties>
</file>